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Y:\Peter Carillo\Antonio Lulli\Templates\Models\"/>
    </mc:Choice>
  </mc:AlternateContent>
  <xr:revisionPtr revIDLastSave="0" documentId="13_ncr:1_{60E797D4-178B-40A6-B375-D1B02EB9B4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 &amp; Assumptions" sheetId="10" r:id="rId1"/>
    <sheet name="Rent Roll" sheetId="5" r:id="rId2"/>
    <sheet name="Annual Cash Flow" sheetId="3" r:id="rId3"/>
    <sheet name="Monthly Cash Flow" sheetId="2" r:id="rId4"/>
    <sheet name="Commercial Lease" sheetId="11" r:id="rId5"/>
    <sheet name="Reimbursement Breakout" sheetId="14" r:id="rId6"/>
    <sheet name="ICAP" sheetId="13" state="hidden" r:id="rId7"/>
    <sheet name="Data Validation" sheetId="1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\" localSheetId="2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6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localSheetId="5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\" hidden="1">{#N/A,#N/A,TRUE,"Cap Budget";#N/A,#N/A,TRUE,"Sources &amp; Uses";#N/A,#N/A,TRUE,"All Closing Disbursements";#N/A,#N/A,TRUE,"Title Co Instructions";#N/A,#N/A,TRUE,"Title Co  - Tranche A";#N/A,#N/A,TRUE,"Title Co - Tranche B";#N/A,#N/A,TRUE,"Lender Summary";#N/A,#N/A,TRUE,"Lender Summary- Tranche A";#N/A,#N/A,TRUE,"Lender - Tranche B";#N/A,#N/A,TRUE,"Closing Prorations";#N/A,#N/A,TRUE,"JV &amp; PWREF Wire Transfers";#N/A,#N/A,TRUE,"Cost Aggregation";#N/A,#N/A,TRUE,"Escrow Accounts";#N/A,#N/A,TRUE,"Inputs"}</definedName>
    <definedName name="___e4" localSheetId="2" hidden="1">{"new",#N/A,FALSE,"D";"PROFORMA",#N/A,FALSE,"A";"partial 1",#N/A,FALSE,"B";"partial 2",#N/A,FALSE,"B";"partial 3",#N/A,FALSE,"B";"SMALL CF 1",#N/A,FALSE,"C"}</definedName>
    <definedName name="___e4" localSheetId="6" hidden="1">{"new",#N/A,FALSE,"D";"PROFORMA",#N/A,FALSE,"A";"partial 1",#N/A,FALSE,"B";"partial 2",#N/A,FALSE,"B";"partial 3",#N/A,FALSE,"B";"SMALL CF 1",#N/A,FALSE,"C"}</definedName>
    <definedName name="___e4" localSheetId="5" hidden="1">{"new",#N/A,FALSE,"D";"PROFORMA",#N/A,FALSE,"A";"partial 1",#N/A,FALSE,"B";"partial 2",#N/A,FALSE,"B";"partial 3",#N/A,FALSE,"B";"SMALL CF 1",#N/A,FALSE,"C"}</definedName>
    <definedName name="___e4" hidden="1">{"new",#N/A,FALSE,"D";"PROFORMA",#N/A,FALSE,"A";"partial 1",#N/A,FALSE,"B";"partial 2",#N/A,FALSE,"B";"partial 3",#N/A,FALSE,"B";"SMALL CF 1",#N/A,FALSE,"C"}</definedName>
    <definedName name="__e4" localSheetId="2" hidden="1">{"new",#N/A,FALSE,"D";"PROFORMA",#N/A,FALSE,"A";"partial 1",#N/A,FALSE,"B";"partial 2",#N/A,FALSE,"B";"partial 3",#N/A,FALSE,"B";"SMALL CF 1",#N/A,FALSE,"C"}</definedName>
    <definedName name="__e4" localSheetId="6" hidden="1">{"new",#N/A,FALSE,"D";"PROFORMA",#N/A,FALSE,"A";"partial 1",#N/A,FALSE,"B";"partial 2",#N/A,FALSE,"B";"partial 3",#N/A,FALSE,"B";"SMALL CF 1",#N/A,FALSE,"C"}</definedName>
    <definedName name="__e4" localSheetId="5" hidden="1">{"new",#N/A,FALSE,"D";"PROFORMA",#N/A,FALSE,"A";"partial 1",#N/A,FALSE,"B";"partial 2",#N/A,FALSE,"B";"partial 3",#N/A,FALSE,"B";"SMALL CF 1",#N/A,FALSE,"C"}</definedName>
    <definedName name="__e4" hidden="1">{"new",#N/A,FALSE,"D";"PROFORMA",#N/A,FALSE,"A";"partial 1",#N/A,FALSE,"B";"partial 2",#N/A,FALSE,"B";"partial 3",#N/A,FALSE,"B";"SMALL CF 1",#N/A,FALSE,"C"}</definedName>
    <definedName name="__FDS_HYPERLINK_TOGGLE_STATE__" hidden="1">"ON"</definedName>
    <definedName name="__wrn1" localSheetId="2" hidden="1">{"schedule1",#N/A,FALSE,"Sheet1";"schedule2",#N/A,FALSE,"Sheet1";"schedule3",#N/A,FALSE,"Sheet1";"schedule4",#N/A,FALSE,"Sheet1";"schedule5",#N/A,FALSE,"Sheet1";"schedule6",#N/A,FALSE,"Sheet1"}</definedName>
    <definedName name="__wrn1" localSheetId="6" hidden="1">{"schedule1",#N/A,FALSE,"Sheet1";"schedule2",#N/A,FALSE,"Sheet1";"schedule3",#N/A,FALSE,"Sheet1";"schedule4",#N/A,FALSE,"Sheet1";"schedule5",#N/A,FALSE,"Sheet1";"schedule6",#N/A,FALSE,"Sheet1"}</definedName>
    <definedName name="__wrn1" localSheetId="5" hidden="1">{"schedule1",#N/A,FALSE,"Sheet1";"schedule2",#N/A,FALSE,"Sheet1";"schedule3",#N/A,FALSE,"Sheet1";"schedule4",#N/A,FALSE,"Sheet1";"schedule5",#N/A,FALSE,"Sheet1";"schedule6",#N/A,FALSE,"Sheet1"}</definedName>
    <definedName name="__wrn1" hidden="1">{"schedule1",#N/A,FALSE,"Sheet1";"schedule2",#N/A,FALSE,"Sheet1";"schedule3",#N/A,FALSE,"Sheet1";"schedule4",#N/A,FALSE,"Sheet1";"schedule5",#N/A,FALSE,"Sheet1";"schedule6",#N/A,FALSE,"Sheet1"}</definedName>
    <definedName name="__wrn2" localSheetId="6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_wrn3" localSheetId="6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1__123Graph_ACHART_1" hidden="1">'[1]REITs &amp; S&amp;P'!$F$11:$F$31</definedName>
    <definedName name="_2__123Graph_ACHART_2" hidden="1">[2]A!$E$171:$E$177</definedName>
    <definedName name="_3__123Graph_BCHART_1" hidden="1">[3]A!$E$135:$E$141</definedName>
    <definedName name="_30360" hidden="1">2</definedName>
    <definedName name="_360" hidden="1">2</definedName>
    <definedName name="_4__123Graph_XCHART_1" hidden="1">'[1]REITs &amp; S&amp;P'!$D$11:$D$31</definedName>
    <definedName name="_5__123Graph_XCHART_2" hidden="1">[2]A!$D$171:$D$177</definedName>
    <definedName name="_a1" localSheetId="2" hidden="1">{"Assump",#N/A,TRUE,"Proforma";"first",#N/A,TRUE,"Proforma";"second",#N/A,TRUE,"Proforma";"lease1",#N/A,TRUE,"Proforma";"lease2",#N/A,TRUE,"Proforma"}</definedName>
    <definedName name="_a1" localSheetId="6" hidden="1">{"Assump",#N/A,TRUE,"Proforma";"first",#N/A,TRUE,"Proforma";"second",#N/A,TRUE,"Proforma";"lease1",#N/A,TRUE,"Proforma";"lease2",#N/A,TRUE,"Proforma"}</definedName>
    <definedName name="_a1" localSheetId="5" hidden="1">{"Assump",#N/A,TRUE,"Proforma";"first",#N/A,TRUE,"Proforma";"second",#N/A,TRUE,"Proforma";"lease1",#N/A,TRUE,"Proforma";"lease2",#N/A,TRUE,"Proforma"}</definedName>
    <definedName name="_a1" hidden="1">{"Assump",#N/A,TRUE,"Proforma";"first",#N/A,TRUE,"Proforma";"second",#N/A,TRUE,"Proforma";"lease1",#N/A,TRUE,"Proforma";"lease2",#N/A,TRUE,"Proforma"}</definedName>
    <definedName name="_act" hidden="1">1</definedName>
    <definedName name="_act.act" hidden="1">1</definedName>
    <definedName name="_actual" hidden="1">1</definedName>
    <definedName name="_adjust" hidden="1">1</definedName>
    <definedName name="_ann" hidden="1">1</definedName>
    <definedName name="_annual" hidden="1">1</definedName>
    <definedName name="_atmat" hidden="1">2</definedName>
    <definedName name="_atmaturity" hidden="1">2</definedName>
    <definedName name="_bdm.012933C40AFD44F99121EFCEF7521857.edm" hidden="1">[4]worksheet!$1:$1048576</definedName>
    <definedName name="_bdm.0E6CF9B33D0A4063A9D77F20CEA05BD0.edm" hidden="1">[4]LVS!$1:$1048576</definedName>
    <definedName name="_bdm.5A9DEB9A3DB74962B3B8216784B1C9CD.edm" hidden="1">[4]Hengqin!$1:$1048576</definedName>
    <definedName name="_bdm.68889B46F15A4ECB8DAE2CCEEEE624B0.edm" hidden="1">[4]Exhibits!$1:$1048576</definedName>
    <definedName name="_bdm.8ACEA7E1053F48999EE8E963373542A6.edm" hidden="1">[4]Chart!$1:$1048576</definedName>
    <definedName name="_bdm.C16FEA45164B41789C138FD32387A91A.edm" hidden="1">'[4]Sources &amp; Uses'!$1:$1048576</definedName>
    <definedName name="_bdm.CD78D6DB57234738B65795B5B2937872.edm" hidden="1">'[4]Exhibits 2'!$1:$1048576</definedName>
    <definedName name="_bond" hidden="1">3</definedName>
    <definedName name="_default" hidden="1">-1</definedName>
    <definedName name="_dflt" hidden="1">-1</definedName>
    <definedName name="_disc" hidden="1">1</definedName>
    <definedName name="_discount" hidden="1">1</definedName>
    <definedName name="_dontadjust" hidden="1">0</definedName>
    <definedName name="_e360" hidden="1">3</definedName>
    <definedName name="_e4" localSheetId="2" hidden="1">{"new",#N/A,FALSE,"D";"PROFORMA",#N/A,FALSE,"A";"partial 1",#N/A,FALSE,"B";"partial 2",#N/A,FALSE,"B";"partial 3",#N/A,FALSE,"B";"SMALL CF 1",#N/A,FALSE,"C"}</definedName>
    <definedName name="_e4" localSheetId="6" hidden="1">{"new",#N/A,FALSE,"D";"PROFORMA",#N/A,FALSE,"A";"partial 1",#N/A,FALSE,"B";"partial 2",#N/A,FALSE,"B";"partial 3",#N/A,FALSE,"B";"SMALL CF 1",#N/A,FALSE,"C"}</definedName>
    <definedName name="_e4" localSheetId="5" hidden="1">{"new",#N/A,FALSE,"D";"PROFORMA",#N/A,FALSE,"A";"partial 1",#N/A,FALSE,"B";"partial 2",#N/A,FALSE,"B";"partial 3",#N/A,FALSE,"B";"SMALL CF 1",#N/A,FALSE,"C"}</definedName>
    <definedName name="_e4" hidden="1">{"new",#N/A,FALSE,"D";"PROFORMA",#N/A,FALSE,"A";"partial 1",#N/A,FALSE,"B";"partial 2",#N/A,FALSE,"B";"partial 3",#N/A,FALSE,"B";"SMALL CF 1",#N/A,FALSE,"C"}</definedName>
    <definedName name="_eom" hidden="1">1</definedName>
    <definedName name="_Fill" hidden="1">#REF!</definedName>
    <definedName name="_full" hidden="1">1</definedName>
    <definedName name="_fullprecision" hidden="1">1</definedName>
    <definedName name="_indstd" hidden="1">-1</definedName>
    <definedName name="_infl" hidden="1">7</definedName>
    <definedName name="_inflation" hidden="1">7</definedName>
    <definedName name="_isma30360" hidden="1">3</definedName>
    <definedName name="_isma360" hidden="1">3</definedName>
    <definedName name="_Key1" hidden="1">[5]CapX!#REF!</definedName>
    <definedName name="_monthly" hidden="1">12</definedName>
    <definedName name="_mth" hidden="1">12</definedName>
    <definedName name="_multi" hidden="1">5</definedName>
    <definedName name="_multistep" hidden="1">5</definedName>
    <definedName name="_n360" hidden="1">4</definedName>
    <definedName name="_nasd30360" hidden="1">4</definedName>
    <definedName name="_nasd360" hidden="1">4</definedName>
    <definedName name="_noneom" hidden="1">0</definedName>
    <definedName name="_Order1" hidden="1">255</definedName>
    <definedName name="_Order2" hidden="1">0</definedName>
    <definedName name="_pik" hidden="1">6</definedName>
    <definedName name="_qrt" hidden="1">4</definedName>
    <definedName name="_quarterly" hidden="1">4</definedName>
    <definedName name="_round" hidden="1">0</definedName>
    <definedName name="_roundtrunc" hidden="1">0</definedName>
    <definedName name="_semi" hidden="1">2</definedName>
    <definedName name="_semiannual" hidden="1">2</definedName>
    <definedName name="_singlestep" hidden="1">4</definedName>
    <definedName name="_step" hidden="1">4</definedName>
    <definedName name="_Table1_In1" hidden="1">#REF!</definedName>
    <definedName name="_Table1_Out" localSheetId="6" hidden="1">#REF!</definedName>
    <definedName name="_Table1_Out" hidden="1">#REF!</definedName>
    <definedName name="_Table2_Out" localSheetId="6" hidden="1">[6]HOTComps!#REF!</definedName>
    <definedName name="_Table2_Out" hidden="1">[6]HOTComps!#REF!</definedName>
    <definedName name="_us30360" hidden="1">2</definedName>
    <definedName name="_USA" hidden="1">2</definedName>
    <definedName name="_usagency" hidden="1">2</definedName>
    <definedName name="_USC" hidden="1">4</definedName>
    <definedName name="_uscorp" hidden="1">4</definedName>
    <definedName name="_uscorporate" hidden="1">4</definedName>
    <definedName name="_USM" hidden="1">3</definedName>
    <definedName name="_usmuni" hidden="1">3</definedName>
    <definedName name="_usmunicipal" hidden="1">3</definedName>
    <definedName name="_UST" hidden="1">1</definedName>
    <definedName name="_ustreasury" hidden="1">1</definedName>
    <definedName name="_wrn2" localSheetId="6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2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_wrn3" localSheetId="6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_wrn3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a" localSheetId="2" hidden="1">{"Assump",#N/A,TRUE,"Proforma";"first",#N/A,TRUE,"Proforma";"second",#N/A,TRUE,"Proforma";"lease1",#N/A,TRUE,"Proforma";"lease2",#N/A,TRUE,"Proforma"}</definedName>
    <definedName name="a" localSheetId="6" hidden="1">{"Assump",#N/A,TRUE,"Proforma";"first",#N/A,TRUE,"Proforma";"second",#N/A,TRUE,"Proforma";"lease1",#N/A,TRUE,"Proforma";"lease2",#N/A,TRUE,"Proforma"}</definedName>
    <definedName name="a" localSheetId="5" hidden="1">{"Assump",#N/A,TRUE,"Proforma";"first",#N/A,TRUE,"Proforma";"second",#N/A,TRUE,"Proforma";"lease1",#N/A,TRUE,"Proforma";"lease2",#N/A,TRUE,"Proforma"}</definedName>
    <definedName name="a" hidden="1">{"Assump",#N/A,TRUE,"Proforma";"first",#N/A,TRUE,"Proforma";"second",#N/A,TRUE,"Proforma";"lease1",#N/A,TRUE,"Proforma";"lease2",#N/A,TRUE,"Proforma"}</definedName>
    <definedName name="AAA_DOCTOPS" hidden="1">"AAA_SET"</definedName>
    <definedName name="AAA_duser" hidden="1">"OFF"</definedName>
    <definedName name="aaaaaaa" localSheetId="2" hidden="1">{"Outflow 1",#N/A,FALSE,"Outflows-Inflows";"Outflow 2",#N/A,FALSE,"Outflows-Inflows";"Inflow 1",#N/A,FALSE,"Outflows-Inflows";"Inflow 2",#N/A,FALSE,"Outflows-Inflows"}</definedName>
    <definedName name="aaaaaaa" localSheetId="6" hidden="1">{"Outflow 1",#N/A,FALSE,"Outflows-Inflows";"Outflow 2",#N/A,FALSE,"Outflows-Inflows";"Inflow 1",#N/A,FALSE,"Outflows-Inflows";"Inflow 2",#N/A,FALSE,"Outflows-Inflows"}</definedName>
    <definedName name="aaaaaaa" localSheetId="5" hidden="1">{"Outflow 1",#N/A,FALSE,"Outflows-Inflows";"Outflow 2",#N/A,FALSE,"Outflows-Inflows";"Inflow 1",#N/A,FALSE,"Outflows-Inflows";"Inflow 2",#N/A,FALSE,"Outflows-Inflows"}</definedName>
    <definedName name="aaaaaaa" hidden="1">{"Outflow 1",#N/A,FALSE,"Outflows-Inflows";"Outflow 2",#N/A,FALSE,"Outflows-Inflows";"Inflow 1",#N/A,FALSE,"Outflows-Inflows";"Inflow 2",#N/A,FALSE,"Outflows-Inflows"}</definedName>
    <definedName name="AAB_Addin5" hidden="1">"AAB_Description for addin 5,Description for addin 5,Description for addin 5,Description for addin 5,Description for addin 5,Description for addin 5"</definedName>
    <definedName name="aasdfa" localSheetId="2" hidden="1">{"rtn",#N/A,FALSE,"RTN";"tables",#N/A,FALSE,"RTN";"cf",#N/A,FALSE,"CF";"stats",#N/A,FALSE,"Stats";"prop",#N/A,FALSE,"Prop"}</definedName>
    <definedName name="aasdfa" localSheetId="6" hidden="1">{"rtn",#N/A,FALSE,"RTN";"tables",#N/A,FALSE,"RTN";"cf",#N/A,FALSE,"CF";"stats",#N/A,FALSE,"Stats";"prop",#N/A,FALSE,"Prop"}</definedName>
    <definedName name="aasdfa" localSheetId="5" hidden="1">{"rtn",#N/A,FALSE,"RTN";"tables",#N/A,FALSE,"RTN";"cf",#N/A,FALSE,"CF";"stats",#N/A,FALSE,"Stats";"prop",#N/A,FALSE,"Prop"}</definedName>
    <definedName name="aasdfa" hidden="1">{"rtn",#N/A,FALSE,"RTN";"tables",#N/A,FALSE,"RTN";"cf",#N/A,FALSE,"CF";"stats",#N/A,FALSE,"Stats";"prop",#N/A,FALSE,"Prop"}</definedName>
    <definedName name="abated" localSheetId="6">'[7]One Pager'!$T$12</definedName>
    <definedName name="abated">'Summary &amp; Assumptions'!#REF!</definedName>
    <definedName name="abated_taxes" localSheetId="6">'[7]One Pager'!$F$10</definedName>
    <definedName name="abated_taxes" localSheetId="5">#REF!</definedName>
    <definedName name="abated_taxes">'Summary &amp; Assumptions'!#REF!</definedName>
    <definedName name="abatement_NPV" localSheetId="6">'[7]One Pager'!$M$20</definedName>
    <definedName name="abatement_NPV" localSheetId="5">#REF!</definedName>
    <definedName name="abatement_NPV">'Summary &amp; Assumptions'!#REF!</definedName>
    <definedName name="Access_Button" hidden="1">"Loan_Front_End_Input_List"</definedName>
    <definedName name="AccessDatabase" hidden="1">"C:\My Documents\DAVE\MODELS\Cash at Risk\Loan Front End.mdb"</definedName>
    <definedName name="acquisition_costs" localSheetId="6">'[7]Rent Roll - Inputs'!$D$19</definedName>
    <definedName name="acquisition_costs">'[8]Rent Roll - Inputs'!$D$19</definedName>
    <definedName name="actual" localSheetId="6">'[7]One Pager'!$T$7</definedName>
    <definedName name="actual">'Summary &amp; Assumptions'!#REF!</definedName>
    <definedName name="adsf" localSheetId="2" hidden="1">{"sheet a",#N/A,FALSE,"A";"2 9 casflow",#N/A,FALSE,"B"}</definedName>
    <definedName name="adsf" localSheetId="6" hidden="1">{"sheet a",#N/A,FALSE,"A";"2 9 casflow",#N/A,FALSE,"B"}</definedName>
    <definedName name="adsf" localSheetId="5" hidden="1">{"sheet a",#N/A,FALSE,"A";"2 9 casflow",#N/A,FALSE,"B"}</definedName>
    <definedName name="adsf" hidden="1">{"sheet a",#N/A,FALSE,"A";"2 9 casflow",#N/A,FALSE,"B"}</definedName>
    <definedName name="Alloc_Lookup_1" localSheetId="6">(VLOOKUP(Grade_1,AllocTable,2))</definedName>
    <definedName name="Alloc_Lookup_1" localSheetId="5">(VLOOKUP(Grade_1,AllocTable,2))</definedName>
    <definedName name="Alloc_Lookup_1">(VLOOKUP(Grade_1,AllocTable,2))</definedName>
    <definedName name="Alloc_Lookup_2" localSheetId="6">(VLOOKUP(Grade_2,AllocTable,2))</definedName>
    <definedName name="Alloc_Lookup_2" localSheetId="5">(VLOOKUP(Grade_2,AllocTable,2))</definedName>
    <definedName name="Alloc_Lookup_2">(VLOOKUP(Grade_2,AllocTable,2))</definedName>
    <definedName name="Alloc_Lookup_3" localSheetId="6">(VLOOKUP(Grade_3,AllocTable,2))</definedName>
    <definedName name="Alloc_Lookup_3" localSheetId="5">(VLOOKUP(Grade_3,AllocTable,2))</definedName>
    <definedName name="Alloc_Lookup_3">(VLOOKUP(Grade_3,AllocTable,2))</definedName>
    <definedName name="Alloc_Lookup_4" localSheetId="6">(VLOOKUP(Grade_4,AllocTable,2))</definedName>
    <definedName name="Alloc_Lookup_4" localSheetId="5">(VLOOKUP(Grade_4,AllocTable,2))</definedName>
    <definedName name="Alloc_Lookup_4">(VLOOKUP(Grade_4,AllocTable,2))</definedName>
    <definedName name="Alloc_Lookup_5" localSheetId="6">(VLOOKUP(Grade_5,AllocTable,2))</definedName>
    <definedName name="Alloc_Lookup_5" localSheetId="5">(VLOOKUP(Grade_5,AllocTable,2))</definedName>
    <definedName name="Alloc_Lookup_5">(VLOOKUP(Grade_5,AllocTable,2))</definedName>
    <definedName name="Alloc_Lookup_6" localSheetId="6">(VLOOKUP(Grade_6,AllocTable,2))</definedName>
    <definedName name="Alloc_Lookup_6" localSheetId="5">(VLOOKUP(Grade_6,AllocTable,2))</definedName>
    <definedName name="Alloc_Lookup_6">(VLOOKUP(Grade_6,AllocTable,2))</definedName>
    <definedName name="Alloc_Lookup_99" localSheetId="6">(VLOOKUP(Grade_2,AllocTable,2))</definedName>
    <definedName name="Alloc_Lookup_99" localSheetId="5">(VLOOKUP(Grade_2,AllocTable,2))</definedName>
    <definedName name="Alloc_Lookup_99">(VLOOKUP(Grade_2,AllocTable,2))</definedName>
    <definedName name="amortization" localSheetId="6">'[7]Rent Roll - Inputs'!$D$10</definedName>
    <definedName name="amortization">'[9]Rent Roll - Inputs'!$D$10</definedName>
    <definedName name="analysis_end_date" localSheetId="6">'[7]Rent Roll - Inputs'!$D$6</definedName>
    <definedName name="analysis_end_date">'[8]Rent Roll - Inputs'!$D$6</definedName>
    <definedName name="analysis_length">'[7]Rent Roll - Inputs'!$D$5</definedName>
    <definedName name="analysis_start_date" localSheetId="6">'[7]Rent Roll - Inputs'!$D$4</definedName>
    <definedName name="analysis_start_date">'[8]Rent Roll - Inputs'!$D$4</definedName>
    <definedName name="anscount" hidden="1">1</definedName>
    <definedName name="as" localSheetId="2" hidden="1">{"Outflow 1",#N/A,FALSE,"Outflows-Inflows";"Outflow 2",#N/A,FALSE,"Outflows-Inflows";"Inflow 1",#N/A,FALSE,"Outflows-Inflows";"Inflow 2",#N/A,FALSE,"Outflows-Inflows"}</definedName>
    <definedName name="as" localSheetId="6" hidden="1">{"Outflow 1",#N/A,FALSE,"Outflows-Inflows";"Outflow 2",#N/A,FALSE,"Outflows-Inflows";"Inflow 1",#N/A,FALSE,"Outflows-Inflows";"Inflow 2",#N/A,FALSE,"Outflows-Inflows"}</definedName>
    <definedName name="as" localSheetId="5" hidden="1">{"Outflow 1",#N/A,FALSE,"Outflows-Inflows";"Outflow 2",#N/A,FALSE,"Outflows-Inflows";"Inflow 1",#N/A,FALSE,"Outflows-Inflows";"Inflow 2",#N/A,FALSE,"Outflows-Inflows"}</definedName>
    <definedName name="as" hidden="1">{"Outflow 1",#N/A,FALSE,"Outflows-Inflows";"Outflow 2",#N/A,FALSE,"Outflows-Inflows";"Inflow 1",#N/A,FALSE,"Outflows-Inflows";"Inflow 2",#N/A,FALSE,"Outflows-Inflows"}</definedName>
    <definedName name="asdf2" localSheetId="6" hidden="1">{#N/A,#N/A,FALSE,"OperatingAssumptions"}</definedName>
    <definedName name="asdf2" localSheetId="5" hidden="1">{#N/A,#N/A,FALSE,"OperatingAssumptions"}</definedName>
    <definedName name="asdf2" hidden="1">{#N/A,#N/A,FALSE,"OperatingAssumptions"}</definedName>
    <definedName name="asdf3" localSheetId="6" hidden="1">{#N/A,#N/A,FALSE,"LoanAssumptions"}</definedName>
    <definedName name="asdf3" localSheetId="5" hidden="1">{#N/A,#N/A,FALSE,"LoanAssumptions"}</definedName>
    <definedName name="asdf3" hidden="1">{#N/A,#N/A,FALSE,"LoanAssumptions"}</definedName>
    <definedName name="asdf5" localSheetId="6" hidden="1">{"MonthlyRentRoll",#N/A,FALSE,"RentRoll"}</definedName>
    <definedName name="asdf5" localSheetId="5" hidden="1">{"MonthlyRentRoll",#N/A,FALSE,"RentRoll"}</definedName>
    <definedName name="asdf5" hidden="1">{"MonthlyRentRoll",#N/A,FALSE,"RentRoll"}</definedName>
    <definedName name="asdf7" localSheetId="6" hidden="1">{#N/A,#N/A,TRUE,"Summary";"AnnualRentRoll",#N/A,TRUE,"RentRoll";#N/A,#N/A,TRUE,"ExitStratigy";#N/A,#N/A,TRUE,"OperatingAssumptions"}</definedName>
    <definedName name="asdf7" localSheetId="5" hidden="1">{#N/A,#N/A,TRUE,"Summary";"AnnualRentRoll",#N/A,TRUE,"RentRoll";#N/A,#N/A,TRUE,"ExitStratigy";#N/A,#N/A,TRUE,"OperatingAssumptions"}</definedName>
    <definedName name="asdf7" hidden="1">{#N/A,#N/A,TRUE,"Summary";"AnnualRentRoll",#N/A,TRUE,"RentRoll";#N/A,#N/A,TRUE,"ExitStratigy";#N/A,#N/A,TRUE,"OperatingAssumptions"}</definedName>
    <definedName name="asdfas" localSheetId="2" hidden="1">{"print 1.6",#N/A,FALSE,"Sheet1";"print 2.6",#N/A,FALSE,"Sheet1";"print 3.6",#N/A,FALSE,"Sheet1";"print 4.6",#N/A,FALSE,"Sheet1";"print 5.6",#N/A,FALSE,"Sheet1";"print 6.6",#N/A,FALSE,"Sheet1"}</definedName>
    <definedName name="asdfas" localSheetId="6" hidden="1">{"print 1.6",#N/A,FALSE,"Sheet1";"print 2.6",#N/A,FALSE,"Sheet1";"print 3.6",#N/A,FALSE,"Sheet1";"print 4.6",#N/A,FALSE,"Sheet1";"print 5.6",#N/A,FALSE,"Sheet1";"print 6.6",#N/A,FALSE,"Sheet1"}</definedName>
    <definedName name="asdfas" localSheetId="5" hidden="1">{"print 1.6",#N/A,FALSE,"Sheet1";"print 2.6",#N/A,FALSE,"Sheet1";"print 3.6",#N/A,FALSE,"Sheet1";"print 4.6",#N/A,FALSE,"Sheet1";"print 5.6",#N/A,FALSE,"Sheet1";"print 6.6",#N/A,FALSE,"Sheet1"}</definedName>
    <definedName name="asdfas" hidden="1">{"print 1.6",#N/A,FALSE,"Sheet1";"print 2.6",#N/A,FALSE,"Sheet1";"print 3.6",#N/A,FALSE,"Sheet1";"print 4.6",#N/A,FALSE,"Sheet1";"print 5.6",#N/A,FALSE,"Sheet1";"print 6.6",#N/A,FALSE,"Sheet1"}</definedName>
    <definedName name="asdfasaa" localSheetId="2" hidden="1">{"print 1.6",#N/A,FALSE,"Sheet1";"print 2.6",#N/A,FALSE,"Sheet1";"print 3.6",#N/A,FALSE,"Sheet1";"print 4.6",#N/A,FALSE,"Sheet1";"print 5.6",#N/A,FALSE,"Sheet1";"print 6.6",#N/A,FALSE,"Sheet1"}</definedName>
    <definedName name="asdfasaa" localSheetId="6" hidden="1">{"print 1.6",#N/A,FALSE,"Sheet1";"print 2.6",#N/A,FALSE,"Sheet1";"print 3.6",#N/A,FALSE,"Sheet1";"print 4.6",#N/A,FALSE,"Sheet1";"print 5.6",#N/A,FALSE,"Sheet1";"print 6.6",#N/A,FALSE,"Sheet1"}</definedName>
    <definedName name="asdfasaa" localSheetId="5" hidden="1">{"print 1.6",#N/A,FALSE,"Sheet1";"print 2.6",#N/A,FALSE,"Sheet1";"print 3.6",#N/A,FALSE,"Sheet1";"print 4.6",#N/A,FALSE,"Sheet1";"print 5.6",#N/A,FALSE,"Sheet1";"print 6.6",#N/A,FALSE,"Sheet1"}</definedName>
    <definedName name="asdfasaa" hidden="1">{"print 1.6",#N/A,FALSE,"Sheet1";"print 2.6",#N/A,FALSE,"Sheet1";"print 3.6",#N/A,FALSE,"Sheet1";"print 4.6",#N/A,FALSE,"Sheet1";"print 5.6",#N/A,FALSE,"Sheet1";"print 6.6",#N/A,FALSE,"Sheet1"}</definedName>
    <definedName name="asdfasdf" localSheetId="2" hidden="1">{"rtn",#N/A,FALSE,"RTN";"tables",#N/A,FALSE,"RTN";"cf",#N/A,FALSE,"CF";"stats",#N/A,FALSE,"Stats";"prop",#N/A,FALSE,"Prop"}</definedName>
    <definedName name="asdfasdf" localSheetId="6" hidden="1">{"rtn",#N/A,FALSE,"RTN";"tables",#N/A,FALSE,"RTN";"cf",#N/A,FALSE,"CF";"stats",#N/A,FALSE,"Stats";"prop",#N/A,FALSE,"Prop"}</definedName>
    <definedName name="asdfasdf" localSheetId="5" hidden="1">{"rtn",#N/A,FALSE,"RTN";"tables",#N/A,FALSE,"RTN";"cf",#N/A,FALSE,"CF";"stats",#N/A,FALSE,"Stats";"prop",#N/A,FALSE,"Prop"}</definedName>
    <definedName name="asdfasdf" hidden="1">{"rtn",#N/A,FALSE,"RTN";"tables",#N/A,FALSE,"RTN";"cf",#N/A,FALSE,"CF";"stats",#N/A,FALSE,"Stats";"prop",#N/A,FALSE,"Prop"}</definedName>
    <definedName name="ass" localSheetId="2" hidden="1">{"print 1.6",#N/A,FALSE,"Sheet1";"print 2.6",#N/A,FALSE,"Sheet1";"print 3.6",#N/A,FALSE,"Sheet1";"print 4.6",#N/A,FALSE,"Sheet1";"print 5.6",#N/A,FALSE,"Sheet1";"print 6.6",#N/A,FALSE,"Sheet1"}</definedName>
    <definedName name="ass" localSheetId="6" hidden="1">{"print 1.6",#N/A,FALSE,"Sheet1";"print 2.6",#N/A,FALSE,"Sheet1";"print 3.6",#N/A,FALSE,"Sheet1";"print 4.6",#N/A,FALSE,"Sheet1";"print 5.6",#N/A,FALSE,"Sheet1";"print 6.6",#N/A,FALSE,"Sheet1"}</definedName>
    <definedName name="ass" localSheetId="5" hidden="1">{"print 1.6",#N/A,FALSE,"Sheet1";"print 2.6",#N/A,FALSE,"Sheet1";"print 3.6",#N/A,FALSE,"Sheet1";"print 4.6",#N/A,FALSE,"Sheet1";"print 5.6",#N/A,FALSE,"Sheet1";"print 6.6",#N/A,FALSE,"Sheet1"}</definedName>
    <definedName name="ass" hidden="1">{"print 1.6",#N/A,FALSE,"Sheet1";"print 2.6",#N/A,FALSE,"Sheet1";"print 3.6",#N/A,FALSE,"Sheet1";"print 4.6",#N/A,FALSE,"Sheet1";"print 5.6",#N/A,FALSE,"Sheet1";"print 6.6",#N/A,FALSE,"Sheet1"}</definedName>
    <definedName name="asss" localSheetId="2" hidden="1">{"rtn",#N/A,FALSE,"RTN";"tables",#N/A,FALSE,"RTN";"cf",#N/A,FALSE,"CF";"stats",#N/A,FALSE,"Stats";"prop",#N/A,FALSE,"Prop"}</definedName>
    <definedName name="asss" localSheetId="6" hidden="1">{"rtn",#N/A,FALSE,"RTN";"tables",#N/A,FALSE,"RTN";"cf",#N/A,FALSE,"CF";"stats",#N/A,FALSE,"Stats";"prop",#N/A,FALSE,"Prop"}</definedName>
    <definedName name="asss" localSheetId="5" hidden="1">{"rtn",#N/A,FALSE,"RTN";"tables",#N/A,FALSE,"RTN";"cf",#N/A,FALSE,"CF";"stats",#N/A,FALSE,"Stats";"prop",#N/A,FALSE,"Prop"}</definedName>
    <definedName name="asss" hidden="1">{"rtn",#N/A,FALSE,"RTN";"tables",#N/A,FALSE,"RTN";"cf",#N/A,FALSE,"CF";"stats",#N/A,FALSE,"Stats";"prop",#N/A,FALSE,"Prop"}</definedName>
    <definedName name="belnew" localSheetId="2" hidden="1">{"IS",#N/A,FALSE,"IS";"RPTIS",#N/A,FALSE,"RPTIS";"STATS",#N/A,FALSE,"STATS";"CELL",#N/A,FALSE,"CELL";"BS",#N/A,FALSE,"BS"}</definedName>
    <definedName name="belnew" localSheetId="6" hidden="1">{"IS",#N/A,FALSE,"IS";"RPTIS",#N/A,FALSE,"RPTIS";"STATS",#N/A,FALSE,"STATS";"CELL",#N/A,FALSE,"CELL";"BS",#N/A,FALSE,"BS"}</definedName>
    <definedName name="belnew" localSheetId="5" hidden="1">{"IS",#N/A,FALSE,"IS";"RPTIS",#N/A,FALSE,"RPTIS";"STATS",#N/A,FALSE,"STATS";"CELL",#N/A,FALSE,"CELL";"BS",#N/A,FALSE,"BS"}</definedName>
    <definedName name="belnew" hidden="1">{"IS",#N/A,FALSE,"IS";"RPTIS",#N/A,FALSE,"RPTIS";"STATS",#N/A,FALSE,"STATS";"CELL",#N/A,FALSE,"CELL";"BS",#N/A,FALSE,"BS"}</definedName>
    <definedName name="Bullshit" localSheetId="2" hidden="1">{"Assumptions",#N/A,TRUE,"Returns";"Tables",#N/A,TRUE,"Returns"}</definedName>
    <definedName name="Bullshit" localSheetId="6" hidden="1">{"Assumptions",#N/A,TRUE,"Returns";"Tables",#N/A,TRUE,"Returns"}</definedName>
    <definedName name="Bullshit" localSheetId="5" hidden="1">{"Assumptions",#N/A,TRUE,"Returns";"Tables",#N/A,TRUE,"Returns"}</definedName>
    <definedName name="Bullshit" hidden="1">{"Assumptions",#N/A,TRUE,"Returns";"Tables",#N/A,TRUE,"Returns"}</definedName>
    <definedName name="CAM_Fixed">'Data Validation'!$D$4</definedName>
    <definedName name="cda">'[10]Sheet 3'!$A$1:$C$4</definedName>
    <definedName name="comm_escalation">'[7]Rent Roll - Inputs'!$C$38</definedName>
    <definedName name="commercial_area">'[11]One Pager'!$M$6</definedName>
    <definedName name="commercial_current_rent">'[7]Rent Roll - Inputs'!$X$6</definedName>
    <definedName name="commercial_market_rent">'[7]Rent Roll - Inputs'!$AA$6</definedName>
    <definedName name="concessions">'[7]Rent Roll - Inputs'!$D$56</definedName>
    <definedName name="copy" localSheetId="2" hidden="1">{"sheet a",#N/A,FALSE,"A";"2 9 casflow",#N/A,FALSE,"B"}</definedName>
    <definedName name="copy" localSheetId="6" hidden="1">{"sheet a",#N/A,FALSE,"A";"2 9 casflow",#N/A,FALSE,"B"}</definedName>
    <definedName name="copy" localSheetId="5" hidden="1">{"sheet a",#N/A,FALSE,"A";"2 9 casflow",#N/A,FALSE,"B"}</definedName>
    <definedName name="copy" hidden="1">{"sheet a",#N/A,FALSE,"A";"2 9 casflow",#N/A,FALSE,"B"}</definedName>
    <definedName name="copy2" localSheetId="2" hidden="1">{"new",#N/A,FALSE,"D";"PROFORMA",#N/A,FALSE,"A";"partial 1",#N/A,FALSE,"B";"partial 2",#N/A,FALSE,"B";"partial 3",#N/A,FALSE,"B";"SMALL CF 1",#N/A,FALSE,"C"}</definedName>
    <definedName name="copy2" localSheetId="6" hidden="1">{"new",#N/A,FALSE,"D";"PROFORMA",#N/A,FALSE,"A";"partial 1",#N/A,FALSE,"B";"partial 2",#N/A,FALSE,"B";"partial 3",#N/A,FALSE,"B";"SMALL CF 1",#N/A,FALSE,"C"}</definedName>
    <definedName name="copy2" localSheetId="5" hidden="1">{"new",#N/A,FALSE,"D";"PROFORMA",#N/A,FALSE,"A";"partial 1",#N/A,FALSE,"B";"partial 2",#N/A,FALSE,"B";"partial 3",#N/A,FALSE,"B";"SMALL CF 1",#N/A,FALSE,"C"}</definedName>
    <definedName name="copy2" hidden="1">{"new",#N/A,FALSE,"D";"PROFORMA",#N/A,FALSE,"A";"partial 1",#N/A,FALSE,"B";"partial 2",#N/A,FALSE,"B";"partial 3",#N/A,FALSE,"B";"SMALL CF 1",#N/A,FALSE,"C"}</definedName>
    <definedName name="DATA_01" hidden="1">#REF!</definedName>
    <definedName name="dddddd" localSheetId="2" hidden="1">{#N/A,#N/A,FALSE,"CAPREIT"}</definedName>
    <definedName name="dddddd" localSheetId="6" hidden="1">{#N/A,#N/A,FALSE,"CAPREIT"}</definedName>
    <definedName name="dddddd" localSheetId="5" hidden="1">{#N/A,#N/A,FALSE,"CAPREIT"}</definedName>
    <definedName name="dddddd" hidden="1">{#N/A,#N/A,FALSE,"CAPREIT"}</definedName>
    <definedName name="ddddddd" localSheetId="2" hidden="1">{#N/A,#N/A,FALSE,"CAPREIT"}</definedName>
    <definedName name="ddddddd" localSheetId="6" hidden="1">{#N/A,#N/A,FALSE,"CAPREIT"}</definedName>
    <definedName name="ddddddd" localSheetId="5" hidden="1">{#N/A,#N/A,FALSE,"CAPREIT"}</definedName>
    <definedName name="ddddddd" hidden="1">{#N/A,#N/A,FALSE,"CAPREIT"}</definedName>
    <definedName name="Debt_Calc1_Amort" hidden="1">[12]DebtSupport!$C$32</definedName>
    <definedName name="Debt_Calc1_CapExEnd" hidden="1">[12]DebtSupport!$C$31</definedName>
    <definedName name="Debt_Calc1_Draw" hidden="1">[12]DebtSupport!$C$29</definedName>
    <definedName name="Debt_Calc1_End" hidden="1">[12]DebtSupport!$C$33</definedName>
    <definedName name="Debt_Calc1_InitialBalance" hidden="1">[12]DebtSupport!$C$38</definedName>
    <definedName name="Debt_Calc1_IO" hidden="1">[12]DebtSupport!$C$30</definedName>
    <definedName name="Debt_Calc1_IsPrepaid" hidden="1">[12]DebtSupport!$C$35</definedName>
    <definedName name="Debt_Calc1_IsRefied" hidden="1">[12]DebtSupport!$C$34</definedName>
    <definedName name="Debt_Calc1_Maturity" hidden="1">[12]DebtSupport!$C$28</definedName>
    <definedName name="Debt_Calc1_Start" hidden="1">[12]DebtSupport!$C$26</definedName>
    <definedName name="Debt_Calc1_Term" hidden="1">[12]DebtSupport!$C$27</definedName>
    <definedName name="Debt_Calc1_Year" hidden="1">[12]DebtSupport!$C$39</definedName>
    <definedName name="Debt_Calc2_Amort" hidden="1">[12]DebtSupport!$D$32</definedName>
    <definedName name="Debt_Calc2_CapExEnd" hidden="1">[12]DebtSupport!$D$31</definedName>
    <definedName name="Debt_Calc2_Draw" hidden="1">[12]DebtSupport!$D$29</definedName>
    <definedName name="Debt_Calc2_End" hidden="1">[12]DebtSupport!$D$33</definedName>
    <definedName name="Debt_Calc2_InitialBalance" hidden="1">[12]DebtSupport!$D$38</definedName>
    <definedName name="Debt_Calc2_IO" hidden="1">[12]DebtSupport!$D$30</definedName>
    <definedName name="Debt_Calc2_IsPrepaid" hidden="1">[12]DebtSupport!$D$35</definedName>
    <definedName name="Debt_Calc2_IsRefied" hidden="1">[12]DebtSupport!$D$34</definedName>
    <definedName name="Debt_Calc2_Maturity" hidden="1">[12]DebtSupport!$D$28</definedName>
    <definedName name="Debt_Calc2_Start" hidden="1">[12]DebtSupport!$D$26</definedName>
    <definedName name="Debt_Calc2_Term" hidden="1">[12]DebtSupport!$D$27</definedName>
    <definedName name="Debt_Calc2_Year" hidden="1">[12]DebtSupport!$D$39</definedName>
    <definedName name="Debt_Calc3_Amort" hidden="1">[12]DebtSupport!$E$32</definedName>
    <definedName name="Debt_Calc3_CapExEnd" hidden="1">[12]DebtSupport!$E$31</definedName>
    <definedName name="Debt_Calc3_Draw" hidden="1">[12]DebtSupport!$E$29</definedName>
    <definedName name="Debt_Calc3_End" hidden="1">[12]DebtSupport!$E$33</definedName>
    <definedName name="Debt_Calc3_InitialBalance" hidden="1">[12]DebtSupport!$E$38</definedName>
    <definedName name="Debt_Calc3_IO" hidden="1">[12]DebtSupport!$E$30</definedName>
    <definedName name="Debt_Calc3_IsPrepaid" hidden="1">[12]DebtSupport!$E$35</definedName>
    <definedName name="Debt_Calc3_Maturity" hidden="1">[12]DebtSupport!$E$28</definedName>
    <definedName name="Debt_Calc3_Refi1" hidden="1">[12]DebtSupport!$E$36</definedName>
    <definedName name="Debt_Calc3_Refi2" hidden="1">[12]DebtSupport!$E$37</definedName>
    <definedName name="Debt_Calc3_Start" hidden="1">[12]DebtSupport!$E$26</definedName>
    <definedName name="Debt_Calc3_Term" hidden="1">[12]DebtSupport!$E$27</definedName>
    <definedName name="Debt_CalcType2" hidden="1">[12]DebtValidation!$C$3</definedName>
    <definedName name="Debt_CalcType3" hidden="1">[12]DebtValidation!$C$4</definedName>
    <definedName name="Debt_CalcType4" hidden="1">[12]DebtValidation!$C$5</definedName>
    <definedName name="Debt_CalcType5" hidden="1">[12]DebtValidation!$C$6</definedName>
    <definedName name="Debt_CalcTypes" hidden="1">[12]DebtValidation!$C$2:$C$6</definedName>
    <definedName name="Debt_FundType1" hidden="1">[12]DebtValidation!$E$2</definedName>
    <definedName name="Debt_FundType2" hidden="1">[12]DebtValidation!$E$3</definedName>
    <definedName name="Debt_FundType3" hidden="1">[12]DebtValidation!$E$4</definedName>
    <definedName name="Debt_FundTypes" hidden="1">[12]DebtValidation!$E$2:$E$3</definedName>
    <definedName name="DEBT_InitialBalance" localSheetId="6" hidden="1">#REF!</definedName>
    <definedName name="DEBT_InitialBalance" localSheetId="5" hidden="1">#REF!</definedName>
    <definedName name="DEBT_InitialBalance" hidden="1">#REF!</definedName>
    <definedName name="Debt_InitialBOPBalance" localSheetId="6" hidden="1">#REF!</definedName>
    <definedName name="Debt_InitialBOPBalance" hidden="1">#REF!</definedName>
    <definedName name="DEBT_InitialCapital" localSheetId="6" hidden="1">#REF!</definedName>
    <definedName name="DEBT_InitialCapital" hidden="1">#REF!</definedName>
    <definedName name="DEBT_InitialFunding" localSheetId="6" hidden="1">#REF!</definedName>
    <definedName name="DEBT_InitialFunding" hidden="1">#REF!</definedName>
    <definedName name="DEBT_InitialInterest" localSheetId="6" hidden="1">#REF!</definedName>
    <definedName name="DEBT_InitialInterest" hidden="1">#REF!</definedName>
    <definedName name="Debt_InitialLoanFee" localSheetId="6" hidden="1">#REF!</definedName>
    <definedName name="Debt_InitialLoanFee" hidden="1">#REF!</definedName>
    <definedName name="DEBT_InitialMaturity" localSheetId="6" hidden="1">#REF!</definedName>
    <definedName name="DEBT_InitialMaturity" hidden="1">#REF!</definedName>
    <definedName name="Debt_InitialPrepaymentFee" localSheetId="6" hidden="1">#REF!</definedName>
    <definedName name="Debt_InitialPrepaymentFee" hidden="1">#REF!</definedName>
    <definedName name="DEBT_InitialPrincipal" localSheetId="6" hidden="1">#REF!</definedName>
    <definedName name="DEBT_InitialPrincipal" hidden="1">#REF!</definedName>
    <definedName name="DEBT_InitialRefi" localSheetId="6" hidden="1">#REF!</definedName>
    <definedName name="DEBT_InitialRefi" hidden="1">#REF!</definedName>
    <definedName name="Debt_InitialSeniorBalance" localSheetId="6" hidden="1">#REF!</definedName>
    <definedName name="Debt_InitialSeniorBalance" hidden="1">#REF!</definedName>
    <definedName name="Debt_InitialSeniorBOPBalance" localSheetId="6" hidden="1">#REF!</definedName>
    <definedName name="Debt_InitialSeniorBOPBalance" hidden="1">#REF!</definedName>
    <definedName name="Debt_InitialSeniorInterest" localSheetId="6" hidden="1">#REF!</definedName>
    <definedName name="Debt_InitialSeniorInterest" hidden="1">#REF!</definedName>
    <definedName name="Debt_InitialSeniorPrincipal" localSheetId="6" hidden="1">#REF!</definedName>
    <definedName name="Debt_InitialSeniorPrincipal" hidden="1">#REF!</definedName>
    <definedName name="Debt_Label1_Amort" hidden="1">[12]DebtSupport!$C$22</definedName>
    <definedName name="Debt_Label1_Amount" hidden="1">[12]DebtSupport!$C$17</definedName>
    <definedName name="Debt_Label1_InitialRate" hidden="1">[12]DebtSupport!$C$24</definedName>
    <definedName name="Debt_Label1_IO" hidden="1">[12]DebtSupport!$C$21</definedName>
    <definedName name="Debt_Label1_Maturity" hidden="1">[12]DebtSupport!$C$23</definedName>
    <definedName name="Debt_Label1_Percent" hidden="1">[12]DebtSupport!$C$19</definedName>
    <definedName name="Debt_Label1_Term" hidden="1">[12]DebtSupport!$C$20</definedName>
    <definedName name="Debt_Label1_Value" hidden="1">[12]DebtSupport!$C$18</definedName>
    <definedName name="Debt_Label2_Amort" hidden="1">[12]DebtSupport!$D$22</definedName>
    <definedName name="Debt_Label2_Amount" hidden="1">[12]DebtSupport!$D$17</definedName>
    <definedName name="Debt_Label2_InitialRate" hidden="1">[12]DebtSupport!$D$24</definedName>
    <definedName name="Debt_Label2_IO" hidden="1">[12]DebtSupport!$D$21</definedName>
    <definedName name="Debt_Label2_Maturity" hidden="1">[12]DebtSupport!$D$23</definedName>
    <definedName name="Debt_Label2_Percent" hidden="1">[12]DebtSupport!$D$19</definedName>
    <definedName name="Debt_Label2_Term" hidden="1">[12]DebtSupport!$D$20</definedName>
    <definedName name="Debt_Label2_Value" hidden="1">[12]DebtSupport!$D$18</definedName>
    <definedName name="Debt_Label3_Amort" hidden="1">[12]DebtSupport!$E$22</definedName>
    <definedName name="Debt_Label3_Amount" hidden="1">[12]DebtSupport!$E$17</definedName>
    <definedName name="Debt_Label3_InitialRate" hidden="1">[12]DebtSupport!$E$24</definedName>
    <definedName name="Debt_Label3_IO" hidden="1">[12]DebtSupport!$E$21</definedName>
    <definedName name="Debt_Label3_Maturity" hidden="1">[12]DebtSupport!$E$23</definedName>
    <definedName name="Debt_Label3_Percent" hidden="1">[12]DebtSupport!$E$19</definedName>
    <definedName name="Debt_Label3_Term" hidden="1">[12]DebtSupport!$E$20</definedName>
    <definedName name="Debt_Label3_Value" hidden="1">[12]DebtSupport!$E$18</definedName>
    <definedName name="Debt_LoanType1" hidden="1">[12]DebtValidation!$A$2</definedName>
    <definedName name="Debt_LoanType2" hidden="1">[12]DebtValidation!$A$3</definedName>
    <definedName name="Debt_LoanType4" hidden="1">[12]DebtValidation!$A$5</definedName>
    <definedName name="Debt_LoanTypes" hidden="1">[12]DebtValidation!$A$2:$A$4</definedName>
    <definedName name="DEBT_PaymentType1" hidden="1">[12]DebtValidation!$D$2</definedName>
    <definedName name="DEBT_PaymentType5" hidden="1">[12]DebtValidation!$D$3</definedName>
    <definedName name="DEBT_PaymentTypes" hidden="1">[12]DebtValidation!$D$2:$D$3</definedName>
    <definedName name="Debt_PurchaseRange" hidden="1">0</definedName>
    <definedName name="Debt_RefiTypes" hidden="1">[12]DebtValidation!$A$2:$A$5</definedName>
    <definedName name="Debt_Show1_Amort" hidden="1">[12]DebtSupport!$C$11</definedName>
    <definedName name="Debt_Show1_Amount" hidden="1">[12]DebtSupport!$C$6</definedName>
    <definedName name="Debt_Show1_CapEx" hidden="1">[12]DebtSupport!$C$3</definedName>
    <definedName name="Debt_Show1_FundDate" hidden="1">[13]DebtSupport!$C$5</definedName>
    <definedName name="Debt_Show1_FundMethod" hidden="1">[13]DebtSupport!$C$4</definedName>
    <definedName name="Debt_Show1_FundPercent" hidden="1">[12]DebtSupport!$C$7</definedName>
    <definedName name="Debt_Show1_FundPoints" hidden="1">[12]DebtSupport!$C$8</definedName>
    <definedName name="Debt_Show1_Loan" hidden="1">[13]DebtSupport!$C$2</definedName>
    <definedName name="Debt_Show1_Rate" hidden="1">[12]DebtSupport!$C$9</definedName>
    <definedName name="Debt_Show1_Spread" hidden="1">[12]DebtSupport!$C$10</definedName>
    <definedName name="Debt_Show2_Amort" hidden="1">[12]DebtSupport!$D$11</definedName>
    <definedName name="Debt_Show2_Amount" hidden="1">[12]DebtSupport!$D$6</definedName>
    <definedName name="Debt_Show2_CapEx" hidden="1">[12]DebtSupport!$D$3</definedName>
    <definedName name="Debt_Show2_FundDate" hidden="1">[12]DebtSupport!$D$5</definedName>
    <definedName name="Debt_Show2_FundMethod" hidden="1">[12]DebtSupport!$D$4</definedName>
    <definedName name="Debt_Show2_FundPercent" hidden="1">[12]DebtSupport!$D$7</definedName>
    <definedName name="Debt_Show2_FundPoints" hidden="1">[12]DebtSupport!$D$8</definedName>
    <definedName name="Debt_Show2_Loan" hidden="1">[12]DebtSupport!$D$2</definedName>
    <definedName name="Debt_Show2_Rate" hidden="1">[12]DebtSupport!$D$9</definedName>
    <definedName name="Debt_Show2_Spread" hidden="1">[12]DebtSupport!$D$10</definedName>
    <definedName name="Debt_Show3_Amort" hidden="1">[12]DebtSupport!$E$11</definedName>
    <definedName name="Debt_Show3_Amount" hidden="1">[12]DebtSupport!$E$6</definedName>
    <definedName name="Debt_Show3_CapEx" hidden="1">[12]DebtSupport!$E$3</definedName>
    <definedName name="Debt_Show3_FundDate" hidden="1">[12]DebtSupport!$E$5</definedName>
    <definedName name="Debt_Show3_FundMethod" hidden="1">[12]DebtSupport!$E$4</definedName>
    <definedName name="Debt_Show3_FundPercent" hidden="1">[12]DebtSupport!$E$7</definedName>
    <definedName name="Debt_Show3_FundPoints" hidden="1">[12]DebtSupport!$E$8</definedName>
    <definedName name="Debt_Show3_Loan" hidden="1">[12]DebtSupport!$E$2</definedName>
    <definedName name="Debt_Show3_Rate" hidden="1">[12]DebtSupport!$E$9</definedName>
    <definedName name="Debt_Show3_Refi" hidden="1">[12]DebtSupport!$E$12</definedName>
    <definedName name="Debt_Show3_Refi1" hidden="1">[12]DebtSupport!$E$13</definedName>
    <definedName name="Debt_Show3_Refi2" hidden="1">[12]DebtSupport!$E$14</definedName>
    <definedName name="Debt_Show3_Spread" hidden="1">[12]DebtSupport!$E$10</definedName>
    <definedName name="Debt_SubordinationType2" hidden="1">[12]DebtValidation!$J$3</definedName>
    <definedName name="Debt_SubordinationTypes" hidden="1">[12]DebtValidation!$J$2:$J$3</definedName>
    <definedName name="Debt_Yes" hidden="1">[12]DebtValidation!$K$2</definedName>
    <definedName name="Debt_YesNo" hidden="1">[12]DebtValidation!$K$2:$K$3</definedName>
    <definedName name="discount_rate">'[7]Rent Roll - Inputs'!$D$23</definedName>
    <definedName name="DSCR">'[7]Rent Roll - Inputs'!$D$13</definedName>
    <definedName name="ere" localSheetId="2" hidden="1">{"sheet a",#N/A,FALSE,"A";"2 9 casflow",#N/A,FALSE,"B"}</definedName>
    <definedName name="ere" localSheetId="6" hidden="1">{"sheet a",#N/A,FALSE,"A";"2 9 casflow",#N/A,FALSE,"B"}</definedName>
    <definedName name="ere" localSheetId="5" hidden="1">{"sheet a",#N/A,FALSE,"A";"2 9 casflow",#N/A,FALSE,"B"}</definedName>
    <definedName name="ere" hidden="1">{"sheet a",#N/A,FALSE,"A";"2 9 casflow",#N/A,FALSE,"B"}</definedName>
    <definedName name="ert5t6" localSheetId="2" hidden="1">{"Detail Project Cash Flow",#N/A,TRUE,"Cash Flow Grid";"Financing Calculation",#N/A,TRUE,"Cash Flow Grid"}</definedName>
    <definedName name="ert5t6" localSheetId="6" hidden="1">{"Detail Project Cash Flow",#N/A,TRUE,"Cash Flow Grid";"Financing Calculation",#N/A,TRUE,"Cash Flow Grid"}</definedName>
    <definedName name="ert5t6" localSheetId="5" hidden="1">{"Detail Project Cash Flow",#N/A,TRUE,"Cash Flow Grid";"Financing Calculation",#N/A,TRUE,"Cash Flow Grid"}</definedName>
    <definedName name="ert5t6" hidden="1">{"Detail Project Cash Flow",#N/A,TRUE,"Cash Flow Grid";"Financing Calculation",#N/A,TRUE,"Cash Flow Grid"}</definedName>
    <definedName name="erw" localSheetId="2" hidden="1">{"Detail Project Cash Flow",#N/A,TRUE,"Cash Flow Grid";"Financing Calculation",#N/A,TRUE,"Cash Flow Grid"}</definedName>
    <definedName name="erw" localSheetId="6" hidden="1">{"Detail Project Cash Flow",#N/A,TRUE,"Cash Flow Grid";"Financing Calculation",#N/A,TRUE,"Cash Flow Grid"}</definedName>
    <definedName name="erw" localSheetId="5" hidden="1">{"Detail Project Cash Flow",#N/A,TRUE,"Cash Flow Grid";"Financing Calculation",#N/A,TRUE,"Cash Flow Grid"}</definedName>
    <definedName name="erw" hidden="1">{"Detail Project Cash Flow",#N/A,TRUE,"Cash Flow Grid";"Financing Calculation",#N/A,TRUE,"Cash Flow Grid"}</definedName>
    <definedName name="exit_cap" localSheetId="6">'[7]Rent Roll - Inputs'!$D$20</definedName>
    <definedName name="exit_cap">'[8]Rent Roll - Inputs'!$D$20</definedName>
    <definedName name="expense_growth">'[7]Rent Roll - Inputs'!$D$57</definedName>
    <definedName name="expense_ratio_override">'[7]Rent Roll - Inputs'!$C$54</definedName>
    <definedName name="expense_toggle" localSheetId="6">'[7]Rent Roll - Inputs'!$D$29</definedName>
    <definedName name="expense_toggle">'[9]Rent Roll - Inputs'!$D$29</definedName>
    <definedName name="expiration_year">'[7]Rent Roll - Inputs'!$D$62</definedName>
    <definedName name="fdfdfd" localSheetId="2" hidden="1">{#N/A,#N/A,FALSE,"CAPREIT"}</definedName>
    <definedName name="fdfdfd" localSheetId="6" hidden="1">{#N/A,#N/A,FALSE,"CAPREIT"}</definedName>
    <definedName name="fdfdfd" localSheetId="5" hidden="1">{#N/A,#N/A,FALSE,"CAPREIT"}</definedName>
    <definedName name="fdfdfd" hidden="1">{#N/A,#N/A,FALSE,"CAPREIT"}</definedName>
    <definedName name="fdfdfdf" localSheetId="2" hidden="1">{#N/A,#N/A,FALSE,"CAPREIT"}</definedName>
    <definedName name="fdfdfdf" localSheetId="6" hidden="1">{#N/A,#N/A,FALSE,"CAPREIT"}</definedName>
    <definedName name="fdfdfdf" localSheetId="5" hidden="1">{#N/A,#N/A,FALSE,"CAPREIT"}</definedName>
    <definedName name="fdfdfdf" hidden="1">{#N/A,#N/A,FALSE,"CAPREIT"}</definedName>
    <definedName name="financing_costs" localSheetId="6">'[7]Rent Roll - Inputs'!$D$16</definedName>
    <definedName name="financing_costs">'[8]Rent Roll - Inputs'!$D$16</definedName>
    <definedName name="FSG">'Data Validation'!$D$5</definedName>
    <definedName name="g" localSheetId="2" hidden="1">{"IS",#N/A,FALSE,"IS";"RPTIS",#N/A,FALSE,"RPTIS";"STATS",#N/A,FALSE,"STATS";"BS",#N/A,FALSE,"BS"}</definedName>
    <definedName name="g" localSheetId="6" hidden="1">{"IS",#N/A,FALSE,"IS";"RPTIS",#N/A,FALSE,"RPTIS";"STATS",#N/A,FALSE,"STATS";"BS",#N/A,FALSE,"BS"}</definedName>
    <definedName name="g" localSheetId="5" hidden="1">{"IS",#N/A,FALSE,"IS";"RPTIS",#N/A,FALSE,"RPTIS";"STATS",#N/A,FALSE,"STATS";"BS",#N/A,FALSE,"BS"}</definedName>
    <definedName name="g" hidden="1">{"IS",#N/A,FALSE,"IS";"RPTIS",#N/A,FALSE,"RPTIS";"STATS",#N/A,FALSE,"STATS";"BS",#N/A,FALSE,"BS"}</definedName>
    <definedName name="HTML_CodePage" hidden="1">1252</definedName>
    <definedName name="HTML_Control" localSheetId="2" hidden="1">{"'Sheet1'!$B$2:$Z$54","'Sheet1'!$K$6"}</definedName>
    <definedName name="HTML_Control" localSheetId="6" hidden="1">{"'Cash Requirements 5F '!$A$1:$AC$48"}</definedName>
    <definedName name="HTML_Control" localSheetId="5" hidden="1">{"'Sheet1'!$B$2:$Z$54","'Sheet1'!$K$6"}</definedName>
    <definedName name="HTML_Control" hidden="1">{"'Sheet1'!$B$2:$Z$54","'Sheet1'!$K$6"}</definedName>
    <definedName name="HTML_Description" hidden="1">""</definedName>
    <definedName name="HTML_Email" hidden="1">""</definedName>
    <definedName name="HTML_Header" localSheetId="6" hidden="1">"Cash Requirements 5F"</definedName>
    <definedName name="HTML_Header" hidden="1">"Sheet1"</definedName>
    <definedName name="HTML_LastUpdate" localSheetId="6" hidden="1">"7/10/00"</definedName>
    <definedName name="HTML_LastUpdate" hidden="1">"4/30/98"</definedName>
    <definedName name="HTML_LineAfter" hidden="1">FALSE</definedName>
    <definedName name="HTML_LineBefore" hidden="1">FALSE</definedName>
    <definedName name="HTML_Name" localSheetId="6" hidden="1">"ERICK"</definedName>
    <definedName name="HTML_Name" hidden="1">"Felicia Rae Kantor"</definedName>
    <definedName name="HTML_OBDlg2" hidden="1">TRUE</definedName>
    <definedName name="HTML_OBDlg4" hidden="1">TRUE</definedName>
    <definedName name="HTML_OS" hidden="1">0</definedName>
    <definedName name="HTML_PathFile" localSheetId="6" hidden="1">"C:\xldata\july2000cash.htm"</definedName>
    <definedName name="HTML_PathFile" hidden="1">"H:\MyHTML.htm"</definedName>
    <definedName name="HTML_Title" localSheetId="6" hidden="1">"Discover July 2000 Cashflow"</definedName>
    <definedName name="HTML_Title" hidden="1">"hetfrk"</definedName>
    <definedName name="income_toggle" localSheetId="6">'[7]Rent Roll - Inputs'!$D$27</definedName>
    <definedName name="income_toggle">'[9]Rent Roll - Inputs'!$D$27</definedName>
    <definedName name="interest_rate" localSheetId="6">'[7]Rent Roll - Inputs'!$D$9</definedName>
    <definedName name="interest_rate">'[9]Rent Roll - Inputs'!$D$9</definedName>
    <definedName name="IntroPrintArea" localSheetId="6" hidden="1">#REF!</definedName>
    <definedName name="IntroPrintArea" hidden="1">#REF!</definedName>
    <definedName name="io_period">'[7]Rent Roll - Inputs'!$D$12</definedName>
    <definedName name="IQ_ACCOUNT_CHANGE" localSheetId="6" hidden="1">"c413"</definedName>
    <definedName name="IQ_ACCOUNT_CHANGE" hidden="1">"c1449"</definedName>
    <definedName name="IQ_ACCOUNTS_PAY" localSheetId="6" hidden="1">"c32"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localSheetId="6" hidden="1">"c8"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localSheetId="6" hidden="1">"c7"</definedName>
    <definedName name="IQ_ACCUM_DEP" hidden="1">"c1340"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localSheetId="6" hidden="1">"c39"</definedName>
    <definedName name="IQ_ADD_PAID_IN" hidden="1">"c1344"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LLOW_BORROW_CONST" hidden="1">"c15"</definedName>
    <definedName name="IQ_ALLOW_CONST" localSheetId="6" hidden="1">"c16"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localSheetId="6" hidden="1">"c1471"</definedName>
    <definedName name="IQ_AMORTIZATION" hidden="1">"c1591"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NO" hidden="1">"c64"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SHAREOUTSTANDING" hidden="1">"c83"</definedName>
    <definedName name="IQ_AVG_TEV" hidden="1">"c84"</definedName>
    <definedName name="IQ_AVG_VOLUME" localSheetId="6" hidden="1">"c65"</definedName>
    <definedName name="IQ_AVG_VOLUME" hidden="1">"c1346"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TA" localSheetId="6" hidden="1">"c88"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ROK_COMISSION" hidden="1">"c98"</definedName>
    <definedName name="IQ_BUILDINGS" hidden="1">"c99"</definedName>
    <definedName name="IQ_BUSINESS_DESCRIPTION" hidden="1">"c322"</definedName>
    <definedName name="IQ_BV_OVER_SHARES" localSheetId="6" hidden="1">"c100"</definedName>
    <definedName name="IQ_BV_OVER_SHARES" hidden="1">"c1349"</definedName>
    <definedName name="IQ_BV_SHARE" hidden="1">"c100"</definedName>
    <definedName name="IQ_CAL_Q" hidden="1">"c101"</definedName>
    <definedName name="IQ_CAL_Y" hidden="1">"c102"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localSheetId="6" hidden="1">"c115"</definedName>
    <definedName name="IQ_CAPITAL_LEASE" hidden="1">"c1350"</definedName>
    <definedName name="IQ_CAPITAL_LEASES" hidden="1">"c115"</definedName>
    <definedName name="IQ_CAPITALIZED_INTEREST" hidden="1">"c2076"</definedName>
    <definedName name="IQ_CASH" localSheetId="6" hidden="1">"c118"</definedName>
    <definedName name="IQ_CASH" hidden="1">"c1458"</definedName>
    <definedName name="IQ_CASH_ACQUIRE_CF" hidden="1">"c1630"</definedName>
    <definedName name="IQ_CASH_CONVERSION" hidden="1">"c117"</definedName>
    <definedName name="IQ_CASH_DUE_BANKS" localSheetId="6" hidden="1">"c118"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localSheetId="6" hidden="1">"c124"</definedName>
    <definedName name="IQ_CASH_ST" hidden="1">"c1355"</definedName>
    <definedName name="IQ_CASH_ST_INVEST" hidden="1">"c124"</definedName>
    <definedName name="IQ_CASH_TAXES" hidden="1">"c125"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localSheetId="6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ASSA_OUTSTANDING_BS_DATE" hidden="1">"c1971"</definedName>
    <definedName name="IQ_CLASSA_OUTSTANDING_FILING_DATE" hidden="1">"c1973"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localSheetId="6" hidden="1">"c182"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ST_BORROWINGS" hidden="1">"c225"</definedName>
    <definedName name="IQ_COST_REV" hidden="1">"c226"</definedName>
    <definedName name="IQ_COST_REVENUE" localSheetId="6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YS_COVER_SHORT" hidden="1">"c1578"</definedName>
    <definedName name="IQ_DAYS_INVENTORY_OUT" hidden="1">"c273"</definedName>
    <definedName name="IQ_DAYS_PAY_OUTST" localSheetId="6" hidden="1">"c274"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localSheetId="6" hidden="1">"c275"</definedName>
    <definedName name="IQ_DAYS_SALES_OUTST" hidden="1">"c1363"</definedName>
    <definedName name="IQ_DEF_ACQ_CST" localSheetId="6" hidden="1">"c301"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OTHER_COST" hidden="1">"c284"</definedName>
    <definedName name="IQ_DEF_BENEFIT_ROA" hidden="1">"c285"</definedName>
    <definedName name="IQ_DEF_BENEFIT_SERVICE_COST" hidden="1">"c286"</definedName>
    <definedName name="IQ_DEF_BENEFIT_TOTAL_COST" hidden="1">"c287"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localSheetId="6" hidden="1">"c313"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localSheetId="6" hidden="1">"c315"</definedName>
    <definedName name="IQ_DEFERRED_INC_TAX" hidden="1">"c1447"</definedName>
    <definedName name="IQ_DEFERRED_TAXES" localSheetId="6" hidden="1">"c147"</definedName>
    <definedName name="IQ_DEFERRED_TAXES" hidden="1">"c1356"</definedName>
    <definedName name="IQ_DEMAND_DEP" hidden="1">"c320"</definedName>
    <definedName name="IQ_DEPOSITS_FIN" hidden="1">"c321"</definedName>
    <definedName name="IQ_DEPRE_AMORT" localSheetId="6" hidden="1">"c247"</definedName>
    <definedName name="IQ_DEPRE_AMORT" hidden="1">"c1360"</definedName>
    <definedName name="IQ_DEPRE_AMORT_SUPPL" hidden="1">"c1593"</definedName>
    <definedName name="IQ_DEPRE_DEPLE" localSheetId="6" hidden="1">"c261"</definedName>
    <definedName name="IQ_DEPRE_DEPLE" hidden="1">"c1361"</definedName>
    <definedName name="IQ_DEPRE_SUPP" hidden="1">"c1443"</definedName>
    <definedName name="IQ_DESCRIPTION_LONG" localSheetId="6" hidden="1">"c322"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SCONT_OPER" localSheetId="6" hidden="1">"c333"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V_PAYMENT_DATE" hidden="1">"c2106"</definedName>
    <definedName name="IQ_DIV_RECORD_DATE" hidden="1">"c2105"</definedName>
    <definedName name="IQ_DIV_SHARE" hidden="1">"c330"</definedName>
    <definedName name="IQ_DIVEST_CF" hidden="1">"c331"</definedName>
    <definedName name="IQ_DIVID_SHARE" localSheetId="6" hidden="1">"c330"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EST" hidden="1">"c1681"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localSheetId="6" hidden="1">"c360"</definedName>
    <definedName name="IQ_EBIT_OVER_IE" hidden="1">"c1369"</definedName>
    <definedName name="IQ_EBIT_STDDEV_EST" hidden="1">"c1686"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localSheetId="6" hidden="1">"c368"</definedName>
    <definedName name="IQ_EBITDA_CAPEX_OVER_TOTAL_IE" hidden="1">"c1370"</definedName>
    <definedName name="IQ_EBITDA_EST" hidden="1">"c369"</definedName>
    <definedName name="IQ_EBITDA_HIGH_EST" hidden="1">"c370"</definedName>
    <definedName name="IQ_EBITDA_INT" hidden="1">"c373"</definedName>
    <definedName name="IQ_EBITDA_LOW_EST" hidden="1">"c371"</definedName>
    <definedName name="IQ_EBITDA_MARGIN" hidden="1">"c372"</definedName>
    <definedName name="IQ_EBITDA_MEDIAN_EST" hidden="1">"c1663"</definedName>
    <definedName name="IQ_EBITDA_NUM_EST" hidden="1">"c374"</definedName>
    <definedName name="IQ_EBITDA_OVER_TOTAL_IE" localSheetId="6" hidden="1">"c373"</definedName>
    <definedName name="IQ_EBITDA_OVER_TOTAL_IE" hidden="1">"c1371"</definedName>
    <definedName name="IQ_EBITDA_STDDEV_EST" hidden="1">"c375"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localSheetId="6" hidden="1">"c84"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EST" hidden="1">"c399"</definedName>
    <definedName name="IQ_EPS_GW_EST" hidden="1">"c1737"</definedName>
    <definedName name="IQ_EPS_GW_HIGH_EST" hidden="1">"c1739"</definedName>
    <definedName name="IQ_EPS_GW_LOW_EST" hidden="1">"c1740"</definedName>
    <definedName name="IQ_EPS_GW_MEDIAN_EST" hidden="1">"c1738"</definedName>
    <definedName name="IQ_EPS_GW_NUM_EST" hidden="1">"c1741"</definedName>
    <definedName name="IQ_EPS_GW_STDDEV_EST" hidden="1">"c1742"</definedName>
    <definedName name="IQ_EPS_HIGH_EST" hidden="1">"c400"</definedName>
    <definedName name="IQ_EPS_LOW_EST" hidden="1">"c401"</definedName>
    <definedName name="IQ_EPS_MEDIAN_EST" hidden="1">"c1661"</definedName>
    <definedName name="IQ_EPS_NORM" hidden="1">"c1902"</definedName>
    <definedName name="IQ_EPS_NUM_EST" hidden="1">"c402"</definedName>
    <definedName name="IQ_EPS_REPORTED_EST" hidden="1">"c1744"</definedName>
    <definedName name="IQ_EPS_REPORTED_HIGH_EST" hidden="1">"c1746"</definedName>
    <definedName name="IQ_EPS_REPORTED_LOW_EST" hidden="1">"c1747"</definedName>
    <definedName name="IQ_EPS_REPORTED_MEDIAN_EST" hidden="1">"c1745"</definedName>
    <definedName name="IQ_EPS_REPORTED_NUM_EST" hidden="1">"c1748"</definedName>
    <definedName name="IQ_EPS_REPORTED_STDDEV_EST" hidden="1">"c1749"</definedName>
    <definedName name="IQ_EPS_STDDEV_EST" hidden="1">"c403"</definedName>
    <definedName name="IQ_EQUITY_AFFIL" localSheetId="6" hidden="1">"c552"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localSheetId="6" hidden="1">"c739"</definedName>
    <definedName name="IQ_EQV_OVER_LTM_PRETAX_INC" hidden="1">"c1390"</definedName>
    <definedName name="IQ_ESOP_DEBT" hidden="1">"c1597"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REPORTED" hidden="1">"c1750"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DATE" hidden="1">"c1634"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2YR" hidden="1">"c1637"</definedName>
    <definedName name="IQ_EST_EPS_GROWTH_5YR" hidden="1">"c1655"</definedName>
    <definedName name="IQ_EST_EPS_GROWTH_5YR_HIGH" hidden="1">"c1657"</definedName>
    <definedName name="IQ_EST_EPS_GROWTH_5YR_LOW" hidden="1">"c1658"</definedName>
    <definedName name="IQ_EST_EPS_GROWTH_5YR_MEDIAN" hidden="1">"c1656"</definedName>
    <definedName name="IQ_EST_EPS_GROWTH_5YR_NUM" hidden="1">"c1659"</definedName>
    <definedName name="IQ_EST_EPS_GROWTH_5YR_STDDEV" hidden="1">"c1660"</definedName>
    <definedName name="IQ_EST_EPS_GROWTH_Q_1YR" hidden="1">"c1641"</definedName>
    <definedName name="IQ_EST_EPS_GW_DIFF" hidden="1">"c1891"</definedName>
    <definedName name="IQ_EST_EPS_GW_SURPRISE_PERCENT" hidden="1">"c1892"</definedName>
    <definedName name="IQ_EST_EPS_REPORT_DIFF" hidden="1">"c1893"</definedName>
    <definedName name="IQ_EST_EPS_REPORT_SURPRISE_PERCENT" hidden="1">"c1894"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HOLD" hidden="1">"c1761"</definedName>
    <definedName name="IQ_EST_NUM_NO_OPINION" hidden="1">"c1758"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V_OVER_EMPLOYEE" localSheetId="6" hidden="1">"c1225"</definedName>
    <definedName name="IQ_EV_OVER_EMPLOYEE" hidden="1">"c1428"</definedName>
    <definedName name="IQ_EV_OVER_LTM_EBIT" localSheetId="6" hidden="1">"c1221"</definedName>
    <definedName name="IQ_EV_OVER_LTM_EBIT" hidden="1">"c1426"</definedName>
    <definedName name="IQ_EV_OVER_LTM_EBITDA" localSheetId="6" hidden="1">"c1223"</definedName>
    <definedName name="IQ_EV_OVER_LTM_EBITDA" hidden="1">"c1427"</definedName>
    <definedName name="IQ_EV_OVER_LTM_REVENUE" localSheetId="6" hidden="1">"c1227"</definedName>
    <definedName name="IQ_EV_OVER_LTM_REVENUE" hidden="1">"c1429"</definedName>
    <definedName name="IQ_EXCHANGE" hidden="1">"c405"</definedName>
    <definedName name="IQ_EXERCISE_PRICE" localSheetId="6" hidden="1">"c406"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localSheetId="6" hidden="1">"c413"</definedName>
    <definedName name="IQ_EXTRA_ITEMS" hidden="1">"c1459"</definedName>
    <definedName name="IQ_FDIC" hidden="1">"c417"</definedName>
    <definedName name="IQ_FFO" hidden="1">"c1574"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STDDEV_EST" hidden="1">"c422"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localSheetId="6" hidden="1">"c893"</definedName>
    <definedName name="IQ_FINANCING_CASH" hidden="1">"c1405"</definedName>
    <definedName name="IQ_FINANCING_CASH_SUPPL" localSheetId="6" hidden="1">"c899"</definedName>
    <definedName name="IQ_FINANCING_CASH_SUPPL" hidden="1">"c1406"</definedName>
    <definedName name="IQ_FINISHED_INV" hidden="1">"c438"</definedName>
    <definedName name="IQ_FIRST_YEAR_LIFE" hidden="1">"c439"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localSheetId="6" hidden="1">"c451"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localSheetId="6" hidden="1">"c452"</definedName>
    <definedName name="IQ_GAIN_SALE_ASSETS" hidden="1">"c1377"</definedName>
    <definedName name="IQ_GOODWILL_NET" localSheetId="6" hidden="1">"c530"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DIVID" localSheetId="6" hidden="1">"c192"</definedName>
    <definedName name="IQ_GROSS_DIVID" hidden="1">"c1446"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ROFIT" localSheetId="6" hidden="1">"c511"</definedName>
    <definedName name="IQ_GROSS_PROFIT" hidden="1">"c1378"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_TARGET_PRICE" hidden="1">"c1651"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NC_AFTER_TAX" hidden="1">"c1598"</definedName>
    <definedName name="IQ_INC_AVAIL_EXCL" localSheetId="6" hidden="1">"c789"</definedName>
    <definedName name="IQ_INC_AVAIL_EXCL" hidden="1">"c1395"</definedName>
    <definedName name="IQ_INC_AVAIL_INCL" localSheetId="6" hidden="1">"c791"</definedName>
    <definedName name="IQ_INC_AVAIL_INCL" hidden="1">"c1396"</definedName>
    <definedName name="IQ_INC_BEFORE_TAX" localSheetId="6" hidden="1">"c386"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localSheetId="6" hidden="1">"c907"</definedName>
    <definedName name="IQ_INTANGIBLES_NET" hidden="1">"c1407"</definedName>
    <definedName name="IQ_INTEREST_EXP" hidden="1">"c618"</definedName>
    <definedName name="IQ_INTEREST_EXP_NET" hidden="1">"c1450"</definedName>
    <definedName name="IQ_INTEREST_EXP_NON" localSheetId="6" hidden="1">"c618"</definedName>
    <definedName name="IQ_INTEREST_EXP_NON" hidden="1">"c1383"</definedName>
    <definedName name="IQ_INTEREST_EXP_SUPPL" hidden="1">"c1460"</definedName>
    <definedName name="IQ_INTEREST_INC" localSheetId="6" hidden="1">"c769"</definedName>
    <definedName name="IQ_INTEREST_INC" hidden="1">"c1393"</definedName>
    <definedName name="IQ_INTEREST_INC_NON" localSheetId="6" hidden="1">"c619"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localSheetId="6" hidden="1">"c751"</definedName>
    <definedName name="IQ_ISS_DEBT_NET" hidden="1">"c1391"</definedName>
    <definedName name="IQ_ISS_STOCK_NET" hidden="1">"c1601"</definedName>
    <definedName name="IQ_LAND" hidden="1">"c645"</definedName>
    <definedName name="IQ_LAST_SPLIT_DATE" hidden="1">"c2095"</definedName>
    <definedName name="IQ_LAST_SPLIT_FACTOR" hidden="1">"c2093"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ICENSED_POPS" hidden="1">"c2123"</definedName>
    <definedName name="IQ_LIFOR" hidden="1">"c655"</definedName>
    <definedName name="IQ_LL" hidden="1">"c656"</definedName>
    <definedName name="IQ_LOAN_LEASE_RECEIV" hidden="1">"c657"</definedName>
    <definedName name="IQ_LOAN_LOSS" localSheetId="6" hidden="1">"c656"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localSheetId="6" hidden="1">"c674"</definedName>
    <definedName name="IQ_LONG_TERM_DEBT" hidden="1">"c1387"</definedName>
    <definedName name="IQ_LONG_TERM_DEBT_OVER_TOTAL_CAP" localSheetId="6" hidden="1">"c677"</definedName>
    <definedName name="IQ_LONG_TERM_DEBT_OVER_TOTAL_CAP" hidden="1">"c1388"</definedName>
    <definedName name="IQ_LONG_TERM_GROWTH" hidden="1">"c671"</definedName>
    <definedName name="IQ_LONG_TERM_INV" localSheetId="6" hidden="1">"c697"</definedName>
    <definedName name="IQ_LONG_TERM_INV" hidden="1">"c1389"</definedName>
    <definedName name="IQ_LOSS_LOSS_EXP" hidden="1">"c672"</definedName>
    <definedName name="IQ_LOW_TARGET_PRICE" hidden="1">"c1652"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localSheetId="6" hidden="1">"c1304"</definedName>
    <definedName name="IQ_LTM_REVENUE_OVER_EMPLOYEES" hidden="1">"c1437"</definedName>
    <definedName name="IQ_MACHINERY" hidden="1">"c711"</definedName>
    <definedName name="IQ_MAINT_REPAIR" hidden="1">"c2087"</definedName>
    <definedName name="IQ_MARKETCAP" hidden="1">"c712"</definedName>
    <definedName name="IQ_MEDIAN_TARGET_PRICE" hidden="1">"c1650"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DEBT" hidden="1">"c1584"</definedName>
    <definedName name="IQ_NET_DEBT_EBITDA" hidden="1">"c750"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INC" localSheetId="6" hidden="1">"c781"</definedName>
    <definedName name="IQ_NET_INC" hidden="1">"c1394"</definedName>
    <definedName name="IQ_NET_INC_BEFORE" localSheetId="6" hidden="1">"c344"</definedName>
    <definedName name="IQ_NET_INC_BEFORE" hidden="1">"c1368"</definedName>
    <definedName name="IQ_NET_INC_CF" localSheetId="6" hidden="1">"c793"</definedName>
    <definedName name="IQ_NET_INC_CF" hidden="1">"c1397"</definedName>
    <definedName name="IQ_NET_INC_MARGIN" localSheetId="6" hidden="1">"c794"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localSheetId="6" hidden="1">"c764"</definedName>
    <definedName name="IQ_NET_INTEREST_INC" hidden="1">"c1392"</definedName>
    <definedName name="IQ_NET_INTEREST_INC_AFTER_LL" hidden="1">"c1604"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FAS" hidden="1">"c795"</definedName>
    <definedName name="IQ_NI_STDDEV_EST" hidden="1">"c1721"</definedName>
    <definedName name="IQ_NON_ACCRUAL_LOANS" hidden="1">"c796"</definedName>
    <definedName name="IQ_NON_CASH" localSheetId="6" hidden="1">"c797"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localSheetId="6" hidden="1">"c801"</definedName>
    <definedName name="IQ_NON_INTEREST_EXP" hidden="1">"c1400"</definedName>
    <definedName name="IQ_NON_INTEREST_INC" localSheetId="6" hidden="1">"c802"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localSheetId="6" hidden="1">"c1176"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CLOSE_BALANCE_GAS" hidden="1">"c2049"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OIL" hidden="1">"c2032"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OIL" hidden="1">"c2035"</definedName>
    <definedName name="IQ_OG_PURCHASES_GAS" hidden="1">"c2045"</definedName>
    <definedName name="IQ_OG_PURCHASES_OIL" hidden="1">"c2033"</definedName>
    <definedName name="IQ_OG_REVISIONS_GAS" hidden="1">"c2042"</definedName>
    <definedName name="IQ_OG_REVISIONS_OIL" hidden="1">"c2030"</definedName>
    <definedName name="IQ_OG_SALES_IN_PLACE_GAS" hidden="1">"c2046"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OIL_PRODUCTON" hidden="1">"c2059"</definedName>
    <definedName name="IQ_OG_UNDEVELOPED_RESERVES_GAS" hidden="1">"c2051"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localSheetId="6" hidden="1">"c362"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ISSUED" hidden="1">"c857"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localSheetId="6" hidden="1">"c868"</definedName>
    <definedName name="IQ_OTHER_CURRENT_ASSETS" hidden="1">"c1403"</definedName>
    <definedName name="IQ_OTHER_CURRENT_LIAB" localSheetId="6" hidden="1">"c877"</definedName>
    <definedName name="IQ_OTHER_CURRENT_LIAB" hidden="1">"c1404"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localSheetId="6" hidden="1">"c916"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localSheetId="6" hidden="1">"c946"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localSheetId="6" hidden="1">"c959"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localSheetId="6" hidden="1">"c1010"</definedName>
    <definedName name="IQ_OTHER_REVENUE" hidden="1">"c1410"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UTSTANDING_BS_DATE" localSheetId="6" hidden="1">"c1022"</definedName>
    <definedName name="IQ_OUTSTANDING_BS_DATE" hidden="1">"c2128"</definedName>
    <definedName name="IQ_OUTSTANDING_FILING_DATE" localSheetId="6" hidden="1">"c1023"</definedName>
    <definedName name="IQ_OUTSTANDING_FILING_DATE" hidden="1">"c2127"</definedName>
    <definedName name="IQ_PART_TIME" hidden="1">"c1024"</definedName>
    <definedName name="IQ_PAY_ACCRUED" localSheetId="6" hidden="1">"c8"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RATIO" hidden="1">"c1610"</definedName>
    <definedName name="IQ_PEG_FWD" hidden="1">"c1863"</definedName>
    <definedName name="IQ_PENSION" hidden="1">"c1031"</definedName>
    <definedName name="IQ_PERCENT_CHANGE_EST_5YR_GROWTH_RATE_12MONTHS" hidden="1">"c1852"</definedName>
    <definedName name="IQ_PERCENT_CHANGE_EST_5YR_GROWTH_RATE_18MONTHS" hidden="1">"c1853"</definedName>
    <definedName name="IQ_PERCENT_CHANGE_EST_5YR_GROWTH_RATE_3MONTHS" hidden="1">"c1849"</definedName>
    <definedName name="IQ_PERCENT_CHANGE_EST_5YR_GROWTH_RATE_6MONTHS" hidden="1">"c1850"</definedName>
    <definedName name="IQ_PERCENT_CHANGE_EST_5YR_GROWTH_RATE_9MONTHS" hidden="1">"c1851"</definedName>
    <definedName name="IQ_PERCENT_CHANGE_EST_5YR_GROWTH_RATE_DAY" hidden="1">"c1846"</definedName>
    <definedName name="IQ_PERCENT_CHANGE_EST_5YR_GROWTH_RATE_MONTH" hidden="1">"c1848"</definedName>
    <definedName name="IQ_PERCENT_CHANGE_EST_5YR_GROWTH_RATE_WEEK" hidden="1">"c1847"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8MONTHS" hidden="1">"c1805"</definedName>
    <definedName name="IQ_PERCENT_CHANGE_EST_EBITDA_3MONTHS" hidden="1">"c1801"</definedName>
    <definedName name="IQ_PERCENT_CHANGE_EST_EBITDA_6MONTHS" hidden="1">"c1802"</definedName>
    <definedName name="IQ_PERCENT_CHANGE_EST_EBITDA_9MONTHS" hidden="1">"c1803"</definedName>
    <definedName name="IQ_PERCENT_CHANGE_EST_EBITDA_DAY" hidden="1">"c1798"</definedName>
    <definedName name="IQ_PERCENT_CHANGE_EST_EBITDA_MONTH" hidden="1">"c1800"</definedName>
    <definedName name="IQ_PERCENT_CHANGE_EST_EBITDA_WEEK" hidden="1">"c1799"</definedName>
    <definedName name="IQ_PERCENT_CHANGE_EST_EPS_12MONTHS" hidden="1">"c1788"</definedName>
    <definedName name="IQ_PERCENT_CHANGE_EST_EPS_18MONTHS" hidden="1">"c1789"</definedName>
    <definedName name="IQ_PERCENT_CHANGE_EST_EPS_3MONTHS" hidden="1">"c1785"</definedName>
    <definedName name="IQ_PERCENT_CHANGE_EST_EPS_6MONTHS" hidden="1">"c1786"</definedName>
    <definedName name="IQ_PERCENT_CHANGE_EST_EPS_9MONTHS" hidden="1">"c1787"</definedName>
    <definedName name="IQ_PERCENT_CHANGE_EST_EPS_DAY" hidden="1">"c1782"</definedName>
    <definedName name="IQ_PERCENT_CHANGE_EST_EPS_MONTH" hidden="1">"c1784"</definedName>
    <definedName name="IQ_PERCENT_CHANGE_EST_EPS_WEEK" hidden="1">"c1783"</definedName>
    <definedName name="IQ_PERCENT_CHANGE_EST_FFO_12MONTHS" hidden="1">"c1828"</definedName>
    <definedName name="IQ_PERCENT_CHANGE_EST_FFO_18MONTHS" hidden="1">"c1829"</definedName>
    <definedName name="IQ_PERCENT_CHANGE_EST_FFO_3MONTHS" hidden="1">"c1825"</definedName>
    <definedName name="IQ_PERCENT_CHANGE_EST_FFO_6MONTHS" hidden="1">"c1826"</definedName>
    <definedName name="IQ_PERCENT_CHANGE_EST_FFO_9MONTHS" hidden="1">"c1827"</definedName>
    <definedName name="IQ_PERCENT_CHANGE_EST_FFO_DAY" hidden="1">"c1822"</definedName>
    <definedName name="IQ_PERCENT_CHANGE_EST_FFO_MONTH" hidden="1">"c1824"</definedName>
    <definedName name="IQ_PERCENT_CHANGE_EST_FFO_WEEK" hidden="1">"c1823"</definedName>
    <definedName name="IQ_PERCENT_CHANGE_EST_PRICE_TARGET_12MONTHS" hidden="1">"c1844"</definedName>
    <definedName name="IQ_PERCENT_CHANGE_EST_PRICE_TARGET_18MONTHS" hidden="1">"c1845"</definedName>
    <definedName name="IQ_PERCENT_CHANGE_EST_PRICE_TARGET_3MONTHS" hidden="1">"c1841"</definedName>
    <definedName name="IQ_PERCENT_CHANGE_EST_PRICE_TARGET_6MONTHS" hidden="1">"c1842"</definedName>
    <definedName name="IQ_PERCENT_CHANGE_EST_PRICE_TARGET_9MONTHS" hidden="1">"c1843"</definedName>
    <definedName name="IQ_PERCENT_CHANGE_EST_PRICE_TARGET_DAY" hidden="1">"c1838"</definedName>
    <definedName name="IQ_PERCENT_CHANGE_EST_PRICE_TARGET_MONTH" hidden="1">"c1840"</definedName>
    <definedName name="IQ_PERCENT_CHANGE_EST_PRICE_TARGET_WEEK" hidden="1">"c1839"</definedName>
    <definedName name="IQ_PERCENT_CHANGE_EST_RECO_12MONTHS" hidden="1">"c1836"</definedName>
    <definedName name="IQ_PERCENT_CHANGE_EST_RECO_18MONTHS" hidden="1">"c1837"</definedName>
    <definedName name="IQ_PERCENT_CHANGE_EST_RECO_3MONTHS" hidden="1">"c1833"</definedName>
    <definedName name="IQ_PERCENT_CHANGE_EST_RECO_6MONTHS" hidden="1">"c1834"</definedName>
    <definedName name="IQ_PERCENT_CHANGE_EST_RECO_9MONTHS" hidden="1">"c1835"</definedName>
    <definedName name="IQ_PERCENT_CHANGE_EST_RECO_DAY" hidden="1">"c1830"</definedName>
    <definedName name="IQ_PERCENT_CHANGE_EST_RECO_MONTH" hidden="1">"c1832"</definedName>
    <definedName name="IQ_PERCENT_CHANGE_EST_RECO_WEEK" hidden="1">"c1831"</definedName>
    <definedName name="IQ_PERCENT_CHANGE_EST_REV_12MONTHS" hidden="1">"c1796"</definedName>
    <definedName name="IQ_PERCENT_CHANGE_EST_REV_18MONTHS" hidden="1">"c1797"</definedName>
    <definedName name="IQ_PERCENT_CHANGE_EST_REV_3MONTHS" hidden="1">"c1793"</definedName>
    <definedName name="IQ_PERCENT_CHANGE_EST_REV_6MONTHS" hidden="1">"c1794"</definedName>
    <definedName name="IQ_PERCENT_CHANGE_EST_REV_9MONTHS" hidden="1">"c1795"</definedName>
    <definedName name="IQ_PERCENT_CHANGE_EST_REV_DAY" hidden="1">"c1790"</definedName>
    <definedName name="IQ_PERCENT_CHANGE_EST_REV_MONTH" hidden="1">"c1792"</definedName>
    <definedName name="IQ_PERCENT_CHANGE_EST_REV_WEEK" hidden="1">"c1791"</definedName>
    <definedName name="IQ_PERIODDATE" localSheetId="6" hidden="1">"c1034"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localSheetId="6" hidden="1">"c1052"</definedName>
    <definedName name="IQ_PREF_STOCK" hidden="1">"c1416"</definedName>
    <definedName name="IQ_PREF_TOT" localSheetId="6" hidden="1">"c1044"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localSheetId="6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ICE_OVER_BVPS" localSheetId="6" hidden="1">"c1026"</definedName>
    <definedName name="IQ_PRICE_OVER_BVPS" hidden="1">"c1412"</definedName>
    <definedName name="IQ_PRICE_OVER_LTM_EPS" localSheetId="6" hidden="1">"c1029"</definedName>
    <definedName name="IQ_PRICE_OVER_LTM_EPS" hidden="1">"c1413"</definedName>
    <definedName name="IQ_PRICE_TARGET" hidden="1">"c82"</definedName>
    <definedName name="IQ_PRICEDATE" hidden="1">"c1069"</definedName>
    <definedName name="IQ_PRICING_DATE" hidden="1">"c1613"</definedName>
    <definedName name="IQ_PRIMARY_INDUSTRY" hidden="1">"c1070"</definedName>
    <definedName name="IQ_PRO_FORMA_BASIC_EPS" hidden="1">"c1614"</definedName>
    <definedName name="IQ_PRO_FORMA_DILUT_EPS" hidden="1">"c1615"</definedName>
    <definedName name="IQ_PRO_FORMA_NET_INC" localSheetId="6" hidden="1">"c795"</definedName>
    <definedName name="IQ_PRO_FORMA_NET_INC" hidden="1">"c1452"</definedName>
    <definedName name="IQ_PROFESSIONAL" hidden="1">"c1071"</definedName>
    <definedName name="IQ_PROFESSIONAL_TITLE" hidden="1">"c1072"</definedName>
    <definedName name="IQ_PROPERTY_EXP" hidden="1">"c1073"</definedName>
    <definedName name="IQ_PROPERTY_GROSS" localSheetId="6" hidden="1">"c518"</definedName>
    <definedName name="IQ_PROPERTY_GROSS" hidden="1">"c1379"</definedName>
    <definedName name="IQ_PROPERTY_MGMT_FEE" hidden="1">"c1074"</definedName>
    <definedName name="IQ_PROPERTY_NET" localSheetId="6" hidden="1">"c829"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localSheetId="6" hidden="1">"c1059"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localSheetId="6" hidden="1">"c1090"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VG_STORE_SIZE_GROSS" hidden="1">"c2066"</definedName>
    <definedName name="IQ_RETAIL_AVG_STORE_SIZE_NET" hidden="1">"c2067"</definedName>
    <definedName name="IQ_RETAIL_CLOSED_STORES" hidden="1">"c2063"</definedName>
    <definedName name="IQ_RETAIL_OPENED_STORES" hidden="1">"c2062"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Q_FOOTAGE" hidden="1">"c2064"</definedName>
    <definedName name="IQ_RETAIL_STORE_SELLING_AREA" hidden="1">"c2065"</definedName>
    <definedName name="IQ_RETAIL_TOTAL_STORES" hidden="1">"c2061"</definedName>
    <definedName name="IQ_RETAINED_EARN" localSheetId="6" hidden="1">"c1092"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localSheetId="6" hidden="1">"c1117"</definedName>
    <definedName name="IQ_RETURN_INVESTMENT" hidden="1">"c1421"</definedName>
    <definedName name="IQ_REV" hidden="1">"c1122"</definedName>
    <definedName name="IQ_REV_BEFORE_LL" hidden="1">"c1123"</definedName>
    <definedName name="IQ_REV_STDDEV_EST" hidden="1">"c1124"</definedName>
    <definedName name="IQ_REV_UTI" hidden="1">"c1125"</definedName>
    <definedName name="IQ_REVENUE" localSheetId="6" hidden="1">"c1122"</definedName>
    <definedName name="IQ_REVENUE" hidden="1">"c1422"</definedName>
    <definedName name="IQ_REVENUE_EST" hidden="1">"c1126"</definedName>
    <definedName name="IQ_REVENUE_HIGH_EST" hidden="1">"c1127"</definedName>
    <definedName name="IQ_REVENUE_LOW_EST" hidden="1">"c1128"</definedName>
    <definedName name="IQ_REVENUE_MEDIAN_EST" hidden="1">"c1662"</definedName>
    <definedName name="IQ_REVENUE_NUM_EST" hidden="1">"c1129"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ME_STORE" hidden="1">"c1149"</definedName>
    <definedName name="IQ_SAVING_DEP" hidden="1">"c1150"</definedName>
    <definedName name="IQ_SECUR_RECEIV" hidden="1">"c1151"</definedName>
    <definedName name="IQ_SECURITY_BORROW" hidden="1">"c1152"</definedName>
    <definedName name="IQ_SECURITY_OWN" hidden="1">"c1153"</definedName>
    <definedName name="IQ_SECURITY_RESELL" hidden="1">"c1154"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localSheetId="6" hidden="1">"c83"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localSheetId="6" hidden="1">"c1197"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CF" hidden="1">"c1203"</definedName>
    <definedName name="IQ_STRIKE_PRICE_ISSUED" hidden="1">"c1645"</definedName>
    <definedName name="IQ_STRIKE_PRICE_OS" hidden="1">"c1646"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RGET_PRICE_NUM" hidden="1">"c1653"</definedName>
    <definedName name="IQ_TARGET_PRICE_STDDEV" hidden="1">"c1654"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BITDA_FWD" hidden="1">"c1224"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IER_ONE_RATIO" hidden="1">"c1229"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CA" hidden="1">"c1243"</definedName>
    <definedName name="IQ_TOTAL_CAP" hidden="1">"c1507"</definedName>
    <definedName name="IQ_TOTAL_CAPITAL_RATIO" hidden="1">"c1244"</definedName>
    <definedName name="IQ_TOTAL_CASH_DIVID" localSheetId="6" hidden="1">"c1266"</definedName>
    <definedName name="IQ_TOTAL_CASH_DIVID" hidden="1">"c1455"</definedName>
    <definedName name="IQ_TOTAL_CASH_FINAN" localSheetId="6" hidden="1">"c119"</definedName>
    <definedName name="IQ_TOTAL_CASH_FINAN" hidden="1">"c1352"</definedName>
    <definedName name="IQ_TOTAL_CASH_INVEST" localSheetId="6" hidden="1">"c121"</definedName>
    <definedName name="IQ_TOTAL_CASH_INVEST" hidden="1">"c1353"</definedName>
    <definedName name="IQ_TOTAL_CASH_OPER" localSheetId="6" hidden="1">"c122"</definedName>
    <definedName name="IQ_TOTAL_CASH_OPER" hidden="1">"c1354"</definedName>
    <definedName name="IQ_TOTAL_CHURN" hidden="1">"c2122"</definedName>
    <definedName name="IQ_TOTAL_CL" hidden="1">"c1245"</definedName>
    <definedName name="IQ_TOTAL_COMMON" localSheetId="6" hidden="1">"c1022"</definedName>
    <definedName name="IQ_TOTAL_COMMON" hidden="1">"c1411"</definedName>
    <definedName name="IQ_TOTAL_COMMON_EQUITY" hidden="1">"c1246"</definedName>
    <definedName name="IQ_TOTAL_CURRENT_ASSETS" localSheetId="6" hidden="1">"c1243"</definedName>
    <definedName name="IQ_TOTAL_CURRENT_ASSETS" hidden="1">"c1430"</definedName>
    <definedName name="IQ_TOTAL_CURRENT_LIAB" localSheetId="6" hidden="1">"c1245"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QUITY" hidden="1">"c1250"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localSheetId="6" hidden="1">"c1249"</definedName>
    <definedName name="IQ_TOTAL_DEBT_OVER_EBITDA" hidden="1">"c1433"</definedName>
    <definedName name="IQ_TOTAL_DEBT_OVER_TOTAL_BV" localSheetId="6" hidden="1">"c1250"</definedName>
    <definedName name="IQ_TOTAL_DEBT_OVER_TOTAL_BV" hidden="1">"c1434"</definedName>
    <definedName name="IQ_TOTAL_DEBT_OVER_TOTAL_CAP" localSheetId="6" hidden="1">"c1248"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"c1522"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localSheetId="6" hidden="1">"c591"</definedName>
    <definedName name="IQ_TOTAL_INTEREST_EXP" hidden="1">"c1382"</definedName>
    <definedName name="IQ_TOTAL_INVENTORY" localSheetId="6" hidden="1">"c622"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localSheetId="6" hidden="1">"c1279"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EXP" hidden="1">"c1291"</definedName>
    <definedName name="IQ_TOTAL_PENSION_OBLIGATION" hidden="1">"c1292"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localSheetId="6" hidden="1">"c1294"</definedName>
    <definedName name="IQ_TOTAL_REVENUE" hidden="1">"c1436"</definedName>
    <definedName name="IQ_TOTAL_SPECIAL" hidden="1">"c1618"</definedName>
    <definedName name="IQ_TOTAL_ST_BORROW" localSheetId="6" hidden="1">"c1177"</definedName>
    <definedName name="IQ_TOTAL_ST_BORROW" hidden="1">"c1424"</definedName>
    <definedName name="IQ_TOTAL_SUBS" hidden="1">"c2119"</definedName>
    <definedName name="IQ_TOTAL_UNUSUAL" hidden="1">"c1508"</definedName>
    <definedName name="IQ_TRADE_AR" localSheetId="6" hidden="1">"c40"</definedName>
    <definedName name="IQ_TRADE_AR" hidden="1">"c1345"</definedName>
    <definedName name="IQ_TRADE_PRINCIPAL" hidden="1">"c1309"</definedName>
    <definedName name="IQ_TRADING_ASSETS" hidden="1">"c1310"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localSheetId="6" hidden="1">"c1311"</definedName>
    <definedName name="IQ_TREASURY_STOCK" hidden="1">"c1438"</definedName>
    <definedName name="IQ_TRUST_INC" hidden="1">"c1319"</definedName>
    <definedName name="IQ_TRUST_PREF" hidden="1">"c1320"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USUAL_EXP" hidden="1">"c1456"</definedName>
    <definedName name="IQ_US_GAAP" hidden="1">"c1331"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"c2104"</definedName>
    <definedName name="IQ_YEARHIGH" hidden="1">"c1337"</definedName>
    <definedName name="IQ_YEARLOW" hidden="1">"c1338"</definedName>
    <definedName name="IQ_YTD" hidden="1">3000</definedName>
    <definedName name="IQ_Z_SCORE" hidden="1">"c1339"</definedName>
    <definedName name="jackass" localSheetId="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localSheetId="5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ckas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aS" localSheetId="2" hidden="1">{"Assumptions",#N/A,TRUE,"Returns";"Tables",#N/A,TRUE,"Returns"}</definedName>
    <definedName name="JaS" localSheetId="6" hidden="1">{"Assumptions",#N/A,TRUE,"Returns";"Tables",#N/A,TRUE,"Returns"}</definedName>
    <definedName name="JaS" localSheetId="5" hidden="1">{"Assumptions",#N/A,TRUE,"Returns";"Tables",#N/A,TRUE,"Returns"}</definedName>
    <definedName name="JaS" hidden="1">{"Assumptions",#N/A,TRUE,"Returns";"Tables",#N/A,TRUE,"Returns"}</definedName>
    <definedName name="Js" localSheetId="2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6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localSheetId="5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Js" hidden="1">{"Summary",#N/A,FALSE,"Returns";"venture Cash flows",#N/A,FALSE,"Returns";"IRR Calcs",#N/A,FALSE,"Returns";"Promote Calcs",#N/A,FALSE,"Returns";"cash flor Streams",#N/A,FALSE,"Returns";"Prop. Cash Flow",#N/A,FALSE,"Returns";"Prop. Cash Flow PSF",#N/A,FALSE,"Returns";"Prop. Cash Flow %",#N/A,FALSE,"Returns";"Stub Period",#N/A,FALSE,"Returns"}</definedName>
    <definedName name="legal_rent">'[7]One Pager'!$T$10</definedName>
    <definedName name="legal_rent_growth">'[7]Rent Roll - Inputs'!$D$60</definedName>
    <definedName name="legalrent">'[7]One Pager'!$T$10</definedName>
    <definedName name="loan_amount" localSheetId="6">'[7]Rent Roll - Inputs'!$D$15</definedName>
    <definedName name="loan_amount">'[8]Rent Roll - Inputs'!$D$15</definedName>
    <definedName name="loan_override">'[7]Rent Roll - Inputs'!$D$14</definedName>
    <definedName name="LTV" localSheetId="6">'[7]Rent Roll - Inputs'!$D$8</definedName>
    <definedName name="LTV">'[9]Rent Roll - Inputs'!$D$8</definedName>
    <definedName name="market_rent_growth">'[7]Rent Roll - Inputs'!$D$59</definedName>
    <definedName name="mgmt_fee_actual" localSheetId="6">'[7]Rent Roll - Inputs'!$E$53</definedName>
    <definedName name="mgmt_fee_actual">'[9]Rent Roll - Inputs'!$E$53</definedName>
    <definedName name="mgmt_fee_base" localSheetId="6">'[7]Rent Roll - Inputs'!$C$53</definedName>
    <definedName name="mgmt_fee_base">'[9]Rent Roll - Inputs'!$C$53</definedName>
    <definedName name="mgmt_fee_working" localSheetId="6">'[7]Rent Roll - Inputs'!$D$53</definedName>
    <definedName name="mgmt_fee_working">'[9]Rent Roll - Inputs'!$D$53</definedName>
    <definedName name="model_feed_NOI" localSheetId="6">'[7]One Pager'!$J$31</definedName>
    <definedName name="model_feed_NOI" localSheetId="5">#REF!</definedName>
    <definedName name="model_feed_NOI">'Summary &amp; Assumptions'!#REF!</definedName>
    <definedName name="newbel" localSheetId="2" hidden="1">{"IS",#N/A,FALSE,"IS";"RPTIS",#N/A,FALSE,"RPTIS";"STATS",#N/A,FALSE,"STATS";"CELL",#N/A,FALSE,"CELL";"BS",#N/A,FALSE,"BS"}</definedName>
    <definedName name="newbel" localSheetId="6" hidden="1">{"IS",#N/A,FALSE,"IS";"RPTIS",#N/A,FALSE,"RPTIS";"STATS",#N/A,FALSE,"STATS";"CELL",#N/A,FALSE,"CELL";"BS",#N/A,FALSE,"BS"}</definedName>
    <definedName name="newbel" localSheetId="5" hidden="1">{"IS",#N/A,FALSE,"IS";"RPTIS",#N/A,FALSE,"RPTIS";"STATS",#N/A,FALSE,"STATS";"CELL",#N/A,FALSE,"CELL";"BS",#N/A,FALSE,"BS"}</definedName>
    <definedName name="newbel" hidden="1">{"IS",#N/A,FALSE,"IS";"RPTIS",#N/A,FALSE,"RPTIS";"STATS",#N/A,FALSE,"STATS";"CELL",#N/A,FALSE,"CELL";"BS",#N/A,FALSE,"BS"}</definedName>
    <definedName name="NNN">'Data Validation'!$D$2</definedName>
    <definedName name="Now" localSheetId="2" hidden="1">{"Assumptions",#N/A,TRUE,"Returns";"Tables",#N/A,TRUE,"Returns"}</definedName>
    <definedName name="Now" localSheetId="6" hidden="1">{"Assumptions",#N/A,TRUE,"Returns";"Tables",#N/A,TRUE,"Returns"}</definedName>
    <definedName name="Now" localSheetId="5" hidden="1">{"Assumptions",#N/A,TRUE,"Returns";"Tables",#N/A,TRUE,"Returns"}</definedName>
    <definedName name="Now" hidden="1">{"Assumptions",#N/A,TRUE,"Returns";"Tables",#N/A,TRUE,"Returns"}</definedName>
    <definedName name="other_income_current">'[7]Rent Roll - Inputs'!$W$21</definedName>
    <definedName name="other_income_market">'[7]Rent Roll - Inputs'!$X$21</definedName>
    <definedName name="Param_CumRent" localSheetId="6" hidden="1">[12]Settings_Parameters!#REF!</definedName>
    <definedName name="Param_CumRent" hidden="1">[12]Settings_Parameters!#REF!</definedName>
    <definedName name="Param_DRCredit" localSheetId="6" hidden="1">[12]Settings_Parameters!#REF!</definedName>
    <definedName name="Param_DRCredit" hidden="1">[12]Settings_Parameters!#REF!</definedName>
    <definedName name="Param_DRNonCredit" localSheetId="6" hidden="1">[12]Settings_Parameters!#REF!</definedName>
    <definedName name="Param_DRNonCredit" hidden="1">[12]Settings_Parameters!#REF!</definedName>
    <definedName name="Param_IncludeCPI" localSheetId="6" hidden="1">[12]Settings_Parameters!#REF!</definedName>
    <definedName name="Param_IncludeCPI" hidden="1">[12]Settings_Parameters!#REF!</definedName>
    <definedName name="Param_IncludePercentRent" hidden="1">[12]Settings_Parameters!#REF!</definedName>
    <definedName name="Param_IncludePW" hidden="1">[12]Settings_Parameters!#REF!</definedName>
    <definedName name="Param_Inclusion" hidden="1">[12]Settings_Parameters!#REF!</definedName>
    <definedName name="Param_PVAbatement" hidden="1">[12]Settings_Parameters!#REF!</definedName>
    <definedName name="Param_SLAbatement" hidden="1">[12]Settings_Parameters!#REF!</definedName>
    <definedName name="Param_VacMarket" hidden="1">[12]Settings_Parameters!#REF!</definedName>
    <definedName name="Param_VacRenew" hidden="1">[12]Settings_Parameters!#REF!</definedName>
    <definedName name="Param_VacVacate" hidden="1">[12]Settings_Parameters!#REF!</definedName>
    <definedName name="parking__current">'[7]Rent Roll - Inputs'!$X$31</definedName>
    <definedName name="parking_market">'[7]Rent Roll - Inputs'!$Y$31</definedName>
    <definedName name="PercentComplete" localSheetId="6">PercentCompleteBeyond*PeriodInPlan</definedName>
    <definedName name="PercentComplete" localSheetId="5">PercentCompleteBeyond*PeriodInPlan</definedName>
    <definedName name="PercentComplete">PercentCompleteBeyond*PeriodInPlan</definedName>
    <definedName name="period1_end">'[7]Rent Roll - Inputs'!$C$36</definedName>
    <definedName name="period2_begin">'[7]Rent Roll - Inputs'!$D$34</definedName>
    <definedName name="period2_end">'[7]Rent Roll - Inputs'!$D$36</definedName>
    <definedName name="period3_begin">'[7]Rent Roll - Inputs'!$E$34</definedName>
    <definedName name="please" localSheetId="2" hidden="1">{"Assumptions",#N/A,TRUE,"Returns";"Tables",#N/A,TRUE,"Returns"}</definedName>
    <definedName name="please" localSheetId="6" hidden="1">{"Assumptions",#N/A,TRUE,"Returns";"Tables",#N/A,TRUE,"Returns"}</definedName>
    <definedName name="please" localSheetId="5" hidden="1">{"Assumptions",#N/A,TRUE,"Returns";"Tables",#N/A,TRUE,"Returns"}</definedName>
    <definedName name="please" hidden="1">{"Assumptions",#N/A,TRUE,"Returns";"Tables",#N/A,TRUE,"Returns"}</definedName>
    <definedName name="Print" localSheetId="6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localSheetId="5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Print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_xlnm.Print_Area" localSheetId="2">'Annual Cash Flow'!$A$2:$Q$43</definedName>
    <definedName name="_xlnm.Print_Titles" localSheetId="2">'Annual Cash Flow'!$C:$C</definedName>
    <definedName name="_xlnm.Print_Titles" localSheetId="3">'Monthly Cash Flow'!$C:$C</definedName>
    <definedName name="Print2" localSheetId="6" hidden="1">{#N/A,#N/A,FALSE,"Cover";#N/A,#N/A,FALSE,"Stack";#N/A,#N/A,FALSE,"Cost S";#N/A,#N/A,FALSE," CF";#N/A,#N/A,FALSE,"Investor"}</definedName>
    <definedName name="Print2" localSheetId="5" hidden="1">{#N/A,#N/A,FALSE,"Cover";#N/A,#N/A,FALSE,"Stack";#N/A,#N/A,FALSE,"Cost S";#N/A,#N/A,FALSE," CF";#N/A,#N/A,FALSE,"Investor"}</definedName>
    <definedName name="Print2" hidden="1">{#N/A,#N/A,FALSE,"Cover";#N/A,#N/A,FALSE,"Stack";#N/A,#N/A,FALSE,"Cost S";#N/A,#N/A,FALSE," CF";#N/A,#N/A,FALSE,"Investor"}</definedName>
    <definedName name="pro_forma_base" localSheetId="6">'[7]One Pager'!$T$4</definedName>
    <definedName name="pro_forma_base">'Summary &amp; Assumptions'!#REF!</definedName>
    <definedName name="pro_forma_expense_ratio" localSheetId="6">'[7]One Pager'!$T$6</definedName>
    <definedName name="pro_forma_expense_ratio">'Summary &amp; Assumptions'!#REF!</definedName>
    <definedName name="pro_forma_working" localSheetId="6">'[7]One Pager'!$T$5</definedName>
    <definedName name="pro_forma_working">'Summary &amp; Assumptions'!#REF!</definedName>
    <definedName name="purchase_price" localSheetId="6">'[7]Rent Roll - Inputs'!$D$18</definedName>
    <definedName name="purchase_price">'[8]Rent Roll - Inputs'!$D$18</definedName>
    <definedName name="qw" localSheetId="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localSheetId="5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qwer" localSheetId="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localSheetId="5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qwer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recurring_changes">'[7]Rent Roll - Inputs'!$P$6</definedName>
    <definedName name="rent_toggle">'[7]Rent Roll - Inputs'!$D$30</definedName>
    <definedName name="report" localSheetId="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6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port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res_escalation_1">'[7]Rent Roll - Inputs'!$C$37</definedName>
    <definedName name="res_escalation_2">'[7]Rent Roll - Inputs'!$D$37</definedName>
    <definedName name="res_escalation_3">'[7]Rent Roll - Inputs'!$E$37</definedName>
    <definedName name="residential_area">'[11]One Pager'!$M$7</definedName>
    <definedName name="residential_current_rent">'[7]Rent Roll - Inputs'!$M$6</definedName>
    <definedName name="residential_legal_rent">'[7]Rent Roll - Inputs'!$N$6</definedName>
    <definedName name="residential_market_rent">'[7]Rent Roll - Inputs'!$O$6</definedName>
    <definedName name="Residu" localSheetId="6" hidden="1">{#N/A,#N/A,TRUE,"Summary";"AnnualRentRoll",#N/A,TRUE,"RentRoll";#N/A,#N/A,TRUE,"ExitStratigy";#N/A,#N/A,TRUE,"OperatingAssumptions"}</definedName>
    <definedName name="Residu" localSheetId="5" hidden="1">{#N/A,#N/A,TRUE,"Summary";"AnnualRentRoll",#N/A,TRUE,"RentRoll";#N/A,#N/A,TRUE,"ExitStratigy";#N/A,#N/A,TRUE,"OperatingAssumptions"}</definedName>
    <definedName name="Residu" hidden="1">{#N/A,#N/A,TRUE,"Summary";"AnnualRentRoll",#N/A,TRUE,"RentRoll";#N/A,#N/A,TRUE,"ExitStratigy";#N/A,#N/A,TRUE,"OperatingAssumptions"}</definedName>
    <definedName name="RLAINPUT_DebtLoan1CapEx" localSheetId="6" hidden="1">#REF!</definedName>
    <definedName name="RLAINPUT_DebtLoan1CapEx" hidden="1">#REF!</definedName>
    <definedName name="RLAINPUT_DebtLoan1Funding" localSheetId="6" hidden="1">#REF!,#REF!,#REF!</definedName>
    <definedName name="RLAINPUT_DebtLoan1Funding" hidden="1">#REF!,#REF!,#REF!</definedName>
    <definedName name="RLAINPUT_DebtLoan1Gen1" localSheetId="6" hidden="1">#REF!</definedName>
    <definedName name="RLAINPUT_DebtLoan1Gen1" hidden="1">#REF!</definedName>
    <definedName name="RLAINPUT_DebtLoan1Gen2" localSheetId="6" hidden="1">#REF!</definedName>
    <definedName name="RLAINPUT_DebtLoan1Gen2" hidden="1">#REF!</definedName>
    <definedName name="RLAINPUT_DebtLoan1Payment" localSheetId="6" hidden="1">#REF!</definedName>
    <definedName name="RLAINPUT_DebtLoan1Payment" hidden="1">#REF!</definedName>
    <definedName name="RLAINPUT_DebtLoan2CapEx" localSheetId="6" hidden="1">#REF!</definedName>
    <definedName name="RLAINPUT_DebtLoan2CapEx" hidden="1">#REF!</definedName>
    <definedName name="RLAINPUT_DebtLoan2Funding" localSheetId="6" hidden="1">#REF!,#REF!,#REF!</definedName>
    <definedName name="RLAINPUT_DebtLoan2Funding" hidden="1">#REF!,#REF!,#REF!</definedName>
    <definedName name="RLAINPUT_DebtLoan2Gen1" localSheetId="6" hidden="1">#REF!</definedName>
    <definedName name="RLAINPUT_DebtLoan2Gen1" hidden="1">#REF!</definedName>
    <definedName name="RLAINPUT_DebtLoan2Gen2" localSheetId="6" hidden="1">#REF!</definedName>
    <definedName name="RLAINPUT_DebtLoan2Gen2" hidden="1">#REF!</definedName>
    <definedName name="RLAINPUT_DebtLoan2Payment" localSheetId="6" hidden="1">#REF!</definedName>
    <definedName name="RLAINPUT_DebtLoan2Payment" hidden="1">#REF!</definedName>
    <definedName name="RLAINPUT_DebtLoan3CapEx" localSheetId="6" hidden="1">#REF!</definedName>
    <definedName name="RLAINPUT_DebtLoan3CapEx" hidden="1">#REF!</definedName>
    <definedName name="RLAINPUT_DebtLoan3Funding" localSheetId="6" hidden="1">#REF!,#REF!,#REF!</definedName>
    <definedName name="RLAINPUT_DebtLoan3Funding" hidden="1">#REF!,#REF!,#REF!</definedName>
    <definedName name="RLAINPUT_DebtLoan3Gen1" localSheetId="6" hidden="1">#REF!</definedName>
    <definedName name="RLAINPUT_DebtLoan3Gen1" hidden="1">#REF!</definedName>
    <definedName name="RLAINPUT_DebtLoan3Gen2" localSheetId="6" hidden="1">#REF!</definedName>
    <definedName name="RLAINPUT_DebtLoan3Gen2" hidden="1">#REF!</definedName>
    <definedName name="RLAINPUT_DebtLoan3Payment" localSheetId="6" hidden="1">#REF!</definedName>
    <definedName name="RLAINPUT_DebtLoan3Payment" hidden="1">#REF!</definedName>
    <definedName name="RLAINPUT_DebtRateIndex" localSheetId="6" hidden="1">#REF!</definedName>
    <definedName name="RLAINPUT_DebtRateIndex" hidden="1">#REF!</definedName>
    <definedName name="RLAINPUT_EquityCatchUp1" hidden="1">[12]Waterfall!$H$25:$I$27,[12]Waterfall!$H$34:$I$34</definedName>
    <definedName name="RLAINPUT_EquityCatchUp2" hidden="1">[12]Waterfall!$L$25:$M$27,[12]Waterfall!$L$34:$M$34</definedName>
    <definedName name="RLAINPUT_EquityCatchUp3" hidden="1">[12]Waterfall!$P$25:$Q$27,[12]Waterfall!$P$34:$Q$34</definedName>
    <definedName name="RLAINPUT_EquityInputs" hidden="1">[12]Waterfall!$D$8:$D$15,[12]Waterfall!$E$8,[12]Waterfall!$D$19</definedName>
    <definedName name="RLAINPUT_EquityPartnerNames" hidden="1">[12]Waterfall!$B$30:$B$31,[12]Waterfall!$B$34</definedName>
    <definedName name="RLAINPUT_EquityRemainder" hidden="1">[12]Waterfall!$R$25:$R$27,[12]Waterfall!$R$34</definedName>
    <definedName name="RLAINPUT_EquityTier1" hidden="1">[12]Waterfall!$F$25:$G$27,[12]Waterfall!$F$30</definedName>
    <definedName name="RLAINPUT_EquityTier2" hidden="1">[12]Waterfall!$J$25:$K$27,[12]Waterfall!$J$30,[12]Waterfall!$K$34</definedName>
    <definedName name="RLAINPUT_EquityTier3" hidden="1">[12]Waterfall!$N$25:$O$27,[12]Waterfall!$N$30,[12]Waterfall!$O$34</definedName>
    <definedName name="RLAINPUT_ExecSumYears" localSheetId="6" hidden="1">#REF!</definedName>
    <definedName name="RLAINPUT_ExecSumYears" localSheetId="5" hidden="1">#REF!</definedName>
    <definedName name="RLAINPUT_ExecSumYears" hidden="1">#REF!</definedName>
    <definedName name="RLAINPUT_InPlaceRecovery" localSheetId="6" hidden="1">#REF!</definedName>
    <definedName name="RLAINPUT_InPlaceRecovery" hidden="1">#REF!</definedName>
    <definedName name="RLAINPUT_InputDisp" localSheetId="6" hidden="1">#REF!</definedName>
    <definedName name="RLAINPUT_InputDisp" hidden="1">#REF!</definedName>
    <definedName name="RLAINPUT_Inputs" localSheetId="6" hidden="1">'[12]Property Assumption'!#REF!</definedName>
    <definedName name="RLAINPUT_Inputs" hidden="1">'[12]Property Assumption'!#REF!</definedName>
    <definedName name="RLAINPUT_Loan3Refi" localSheetId="6" hidden="1">#REF!,#REF!,#REF!</definedName>
    <definedName name="RLAINPUT_Loan3Refi" localSheetId="5" hidden="1">#REF!,#REF!,#REF!</definedName>
    <definedName name="RLAINPUT_Loan3Refi" hidden="1">#REF!,#REF!,#REF!</definedName>
    <definedName name="rtrt" localSheetId="2" hidden="1">{"sheet a",#N/A,FALSE,"A";"sheet b 1",#N/A,FALSE,"B";"sheet b 2",#N/A,FALSE,"B"}</definedName>
    <definedName name="rtrt" localSheetId="6" hidden="1">{"sheet a",#N/A,FALSE,"A";"sheet b 1",#N/A,FALSE,"B";"sheet b 2",#N/A,FALSE,"B"}</definedName>
    <definedName name="rtrt" localSheetId="5" hidden="1">{"sheet a",#N/A,FALSE,"A";"sheet b 1",#N/A,FALSE,"B";"sheet b 2",#N/A,FALSE,"B"}</definedName>
    <definedName name="rtrt" hidden="1">{"sheet a",#N/A,FALSE,"A";"sheet b 1",#N/A,FALSE,"B";"sheet b 2",#N/A,FALSE,"B"}</definedName>
    <definedName name="s" localSheetId="6">(VLOOKUP(Grade_4,AllocTable,2))</definedName>
    <definedName name="s" localSheetId="5">(VLOOKUP(Grade_4,AllocTable,2))</definedName>
    <definedName name="s">(VLOOKUP(Grade_4,AllocTable,2))</definedName>
    <definedName name="saa" localSheetId="2" hidden="1">{"rtn",#N/A,FALSE,"RTN";"tables",#N/A,FALSE,"RTN";"cf",#N/A,FALSE,"CF";"stats",#N/A,FALSE,"Stats";"prop",#N/A,FALSE,"Prop"}</definedName>
    <definedName name="saa" localSheetId="6" hidden="1">{"rtn",#N/A,FALSE,"RTN";"tables",#N/A,FALSE,"RTN";"cf",#N/A,FALSE,"CF";"stats",#N/A,FALSE,"Stats";"prop",#N/A,FALSE,"Prop"}</definedName>
    <definedName name="saa" localSheetId="5" hidden="1">{"rtn",#N/A,FALSE,"RTN";"tables",#N/A,FALSE,"RTN";"cf",#N/A,FALSE,"CF";"stats",#N/A,FALSE,"Stats";"prop",#N/A,FALSE,"Prop"}</definedName>
    <definedName name="saa" hidden="1">{"rtn",#N/A,FALSE,"RTN";"tables",#N/A,FALSE,"RTN";"cf",#N/A,FALSE,"CF";"stats",#N/A,FALSE,"Stats";"prop",#N/A,FALSE,"Prop"}</definedName>
    <definedName name="sadd" localSheetId="6" hidden="1">{"MonthlyRentRoll",#N/A,FALSE,"RentRoll"}</definedName>
    <definedName name="sadd" localSheetId="5" hidden="1">{"MonthlyRentRoll",#N/A,FALSE,"RentRoll"}</definedName>
    <definedName name="sadd" hidden="1">{"MonthlyRentRoll",#N/A,FALSE,"RentRoll"}</definedName>
    <definedName name="sadd1" localSheetId="6" hidden="1">{"MonthlyRentRoll",#N/A,FALSE,"RentRoll"}</definedName>
    <definedName name="sadd1" localSheetId="5" hidden="1">{"MonthlyRentRoll",#N/A,FALSE,"RentRoll"}</definedName>
    <definedName name="sadd1" hidden="1">{"MonthlyRentRoll",#N/A,FALSE,"RentRoll"}</definedName>
    <definedName name="sadd2" localSheetId="6" hidden="1">{"MonthlyRentRoll",#N/A,FALSE,"RentRoll"}</definedName>
    <definedName name="sadd2" localSheetId="5" hidden="1">{"MonthlyRentRoll",#N/A,FALSE,"RentRoll"}</definedName>
    <definedName name="sadd2" hidden="1">{"MonthlyRentRoll",#N/A,FALSE,"RentRoll"}</definedName>
    <definedName name="saddd" localSheetId="6" hidden="1">{"AnnualRentRoll",#N/A,FALSE,"RentRoll"}</definedName>
    <definedName name="saddd" localSheetId="5" hidden="1">{"AnnualRentRoll",#N/A,FALSE,"RentRoll"}</definedName>
    <definedName name="saddd" hidden="1">{"AnnualRentRoll",#N/A,FALSE,"RentRoll"}</definedName>
    <definedName name="saddd2" localSheetId="6" hidden="1">{"AnnualRentRoll",#N/A,FALSE,"RentRoll"}</definedName>
    <definedName name="saddd2" localSheetId="5" hidden="1">{"AnnualRentRoll",#N/A,FALSE,"RentRoll"}</definedName>
    <definedName name="saddd2" hidden="1">{"AnnualRentRoll",#N/A,FALSE,"RentRoll"}</definedName>
    <definedName name="sadddd2" localSheetId="6" hidden="1">{"AnnualRentRoll",#N/A,FALSE,"RentRoll"}</definedName>
    <definedName name="sadddd2" localSheetId="5" hidden="1">{"AnnualRentRoll",#N/A,FALSE,"RentRoll"}</definedName>
    <definedName name="sadddd2" hidden="1">{"AnnualRentRoll",#N/A,FALSE,"RentRoll"}</definedName>
    <definedName name="saddddd" localSheetId="6" hidden="1">{"AnnualRentRoll",#N/A,FALSE,"RentRoll"}</definedName>
    <definedName name="saddddd" localSheetId="5" hidden="1">{"AnnualRentRoll",#N/A,FALSE,"RentRoll"}</definedName>
    <definedName name="saddddd" hidden="1">{"AnnualRentRoll",#N/A,FALSE,"RentRoll"}</definedName>
    <definedName name="saddddddd2" localSheetId="6" hidden="1">{#N/A,#N/A,FALSE,"ExitStratigy"}</definedName>
    <definedName name="saddddddd2" localSheetId="5" hidden="1">{#N/A,#N/A,FALSE,"ExitStratigy"}</definedName>
    <definedName name="saddddddd2" hidden="1">{#N/A,#N/A,FALSE,"ExitStratigy"}</definedName>
    <definedName name="sadddddddd" localSheetId="6" hidden="1">{#N/A,#N/A,FALSE,"ExitStratigy"}</definedName>
    <definedName name="sadddddddd" localSheetId="5" hidden="1">{#N/A,#N/A,FALSE,"ExitStratigy"}</definedName>
    <definedName name="sadddddddd" hidden="1">{#N/A,#N/A,FALSE,"ExitStratigy"}</definedName>
    <definedName name="saddddddddd2" localSheetId="6" hidden="1">{#N/A,#N/A,FALSE,"LoanAssumptions"}</definedName>
    <definedName name="saddddddddd2" localSheetId="5" hidden="1">{#N/A,#N/A,FALSE,"LoanAssumptions"}</definedName>
    <definedName name="saddddddddd2" hidden="1">{#N/A,#N/A,FALSE,"LoanAssumptions"}</definedName>
    <definedName name="sadddddddddd" localSheetId="6" hidden="1">{#N/A,#N/A,FALSE,"LoanAssumptions"}</definedName>
    <definedName name="sadddddddddd" localSheetId="5" hidden="1">{#N/A,#N/A,FALSE,"LoanAssumptions"}</definedName>
    <definedName name="sadddddddddd" hidden="1">{#N/A,#N/A,FALSE,"LoanAssumptions"}</definedName>
    <definedName name="saddddddddddd2" localSheetId="6" hidden="1">{#N/A,#N/A,FALSE,"OperatingAssumptions"}</definedName>
    <definedName name="saddddddddddd2" localSheetId="5" hidden="1">{#N/A,#N/A,FALSE,"OperatingAssumptions"}</definedName>
    <definedName name="saddddddddddd2" hidden="1">{#N/A,#N/A,FALSE,"OperatingAssumptions"}</definedName>
    <definedName name="saddddddddddddd" localSheetId="6" hidden="1">{#N/A,#N/A,FALSE,"OperatingAssumptions"}</definedName>
    <definedName name="saddddddddddddd" localSheetId="5" hidden="1">{#N/A,#N/A,FALSE,"OperatingAssumptions"}</definedName>
    <definedName name="saddddddddddddd" hidden="1">{#N/A,#N/A,FALSE,"OperatingAssumptions"}</definedName>
    <definedName name="sale_costs" localSheetId="6">'[7]Rent Roll - Inputs'!$D$21</definedName>
    <definedName name="sale_costs">'[8]Rent Roll - Inputs'!$D$21</definedName>
    <definedName name="sas" localSheetId="2" hidden="1">{"Outflow 1",#N/A,FALSE,"Outflows-Inflows";"Outflow 2",#N/A,FALSE,"Outflows-Inflows";"Inflow 1",#N/A,FALSE,"Outflows-Inflows";"Inflow 2",#N/A,FALSE,"Outflows-Inflows"}</definedName>
    <definedName name="sas" localSheetId="6" hidden="1">{"Outflow 1",#N/A,FALSE,"Outflows-Inflows";"Outflow 2",#N/A,FALSE,"Outflows-Inflows";"Inflow 1",#N/A,FALSE,"Outflows-Inflows";"Inflow 2",#N/A,FALSE,"Outflows-Inflows"}</definedName>
    <definedName name="sas" localSheetId="5" hidden="1">{"Outflow 1",#N/A,FALSE,"Outflows-Inflows";"Outflow 2",#N/A,FALSE,"Outflows-Inflows";"Inflow 1",#N/A,FALSE,"Outflows-Inflows";"Inflow 2",#N/A,FALSE,"Outflows-Inflows"}</definedName>
    <definedName name="sas" hidden="1">{"Outflow 1",#N/A,FALSE,"Outflows-Inflows";"Outflow 2",#N/A,FALSE,"Outflows-Inflows";"Inflow 1",#N/A,FALSE,"Outflows-Inflows";"Inflow 2",#N/A,FALSE,"Outflows-Inflows"}</definedName>
    <definedName name="sdf" localSheetId="2" hidden="1">{"PROFORMA",#N/A,FALSE,"A";"BIGGER 1",#N/A,FALSE,"B";"BIGGER 2",#N/A,FALSE,"B";"BIGGER 3",#N/A,FALSE,"B";"SMALL CF 1",#N/A,FALSE,"C"}</definedName>
    <definedName name="sdf" localSheetId="6" hidden="1">{"PROFORMA",#N/A,FALSE,"A";"BIGGER 1",#N/A,FALSE,"B";"BIGGER 2",#N/A,FALSE,"B";"BIGGER 3",#N/A,FALSE,"B";"SMALL CF 1",#N/A,FALSE,"C"}</definedName>
    <definedName name="sdf" localSheetId="5" hidden="1">{"PROFORMA",#N/A,FALSE,"A";"BIGGER 1",#N/A,FALSE,"B";"BIGGER 2",#N/A,FALSE,"B";"BIGGER 3",#N/A,FALSE,"B";"SMALL CF 1",#N/A,FALSE,"C"}</definedName>
    <definedName name="sdf" hidden="1">{"PROFORMA",#N/A,FALSE,"A";"BIGGER 1",#N/A,FALSE,"B";"BIGGER 2",#N/A,FALSE,"B";"BIGGER 3",#N/A,FALSE,"B";"SMALL CF 1",#N/A,FALSE,"C"}</definedName>
    <definedName name="sdfass" localSheetId="2" hidden="1">{"Outflow 1",#N/A,FALSE,"Outflows-Inflows";"Outflow 2",#N/A,FALSE,"Outflows-Inflows";"Inflow 1",#N/A,FALSE,"Outflows-Inflows";"Inflow 2",#N/A,FALSE,"Outflows-Inflows"}</definedName>
    <definedName name="sdfass" localSheetId="6" hidden="1">{"Outflow 1",#N/A,FALSE,"Outflows-Inflows";"Outflow 2",#N/A,FALSE,"Outflows-Inflows";"Inflow 1",#N/A,FALSE,"Outflows-Inflows";"Inflow 2",#N/A,FALSE,"Outflows-Inflows"}</definedName>
    <definedName name="sdfass" localSheetId="5" hidden="1">{"Outflow 1",#N/A,FALSE,"Outflows-Inflows";"Outflow 2",#N/A,FALSE,"Outflows-Inflows";"Inflow 1",#N/A,FALSE,"Outflows-Inflows";"Inflow 2",#N/A,FALSE,"Outflows-Inflows"}</definedName>
    <definedName name="sdfass" hidden="1">{"Outflow 1",#N/A,FALSE,"Outflows-Inflows";"Outflow 2",#N/A,FALSE,"Outflows-Inflows";"Inflow 1",#N/A,FALSE,"Outflows-Inflows";"Inflow 2",#N/A,FALSE,"Outflows-Inflows"}</definedName>
    <definedName name="sencount" hidden="1">1</definedName>
    <definedName name="Stop">'Data Validation'!$D$3</definedName>
    <definedName name="tax_growth">'[7]Rent Roll - Inputs'!$D$58</definedName>
    <definedName name="tax_toggle" localSheetId="6">'[7]Rent Roll - Inputs'!$D$28</definedName>
    <definedName name="tax_toggle">'[9]Rent Roll - Inputs'!$D$28</definedName>
    <definedName name="term" localSheetId="6">'[7]Rent Roll - Inputs'!$D$11</definedName>
    <definedName name="term">'[8]Rent Roll - Inputs'!$D$11</definedName>
    <definedName name="total_area" localSheetId="6">'[7]One Pager'!$M$9</definedName>
    <definedName name="total_area">'Summary &amp; Assumptions'!#REF!</definedName>
    <definedName name="unabated">'[7]One Pager'!$T$13</definedName>
    <definedName name="unabated_taxes" localSheetId="6">'[7]One Pager'!$F$11</definedName>
    <definedName name="unabated_taxes" localSheetId="5">#REF!</definedName>
    <definedName name="unabated_taxes">'Summary &amp; Assumptions'!#REF!</definedName>
    <definedName name="underwriting_year">'[7]Rent Roll - Inputs'!$D$7</definedName>
    <definedName name="units" localSheetId="6">'[7]One Pager'!$M$10</definedName>
    <definedName name="units">'Summary &amp; Assumptions'!$P$33</definedName>
    <definedName name="v" localSheetId="2" hidden="1">{"IS",#N/A,FALSE,"IS";"RPTIS",#N/A,FALSE,"RPTIS";"STATS",#N/A,FALSE,"STATS";"CELL",#N/A,FALSE,"CELL";"BS",#N/A,FALSE,"BS"}</definedName>
    <definedName name="v" localSheetId="6" hidden="1">{"IS",#N/A,FALSE,"IS";"RPTIS",#N/A,FALSE,"RPTIS";"STATS",#N/A,FALSE,"STATS";"CELL",#N/A,FALSE,"CELL";"BS",#N/A,FALSE,"BS"}</definedName>
    <definedName name="v" localSheetId="5" hidden="1">{"IS",#N/A,FALSE,"IS";"RPTIS",#N/A,FALSE,"RPTIS";"STATS",#N/A,FALSE,"STATS";"CELL",#N/A,FALSE,"CELL";"BS",#N/A,FALSE,"BS"}</definedName>
    <definedName name="v" hidden="1">{"IS",#N/A,FALSE,"IS";"RPTIS",#N/A,FALSE,"RPTIS";"STATS",#N/A,FALSE,"STATS";"CELL",#N/A,FALSE,"CELL";"BS",#N/A,FALSE,"BS"}</definedName>
    <definedName name="vacancy">'[7]Rent Roll - Inputs'!$D$55</definedName>
    <definedName name="w" localSheetId="2" hidden="1">{"IS",#N/A,FALSE,"IS";"RPTIS",#N/A,FALSE,"RPTIS";"STATS",#N/A,FALSE,"STATS";"CELL",#N/A,FALSE,"CELL";"BS",#N/A,FALSE,"BS"}</definedName>
    <definedName name="w" localSheetId="6" hidden="1">{"IS",#N/A,FALSE,"IS";"RPTIS",#N/A,FALSE,"RPTIS";"STATS",#N/A,FALSE,"STATS";"CELL",#N/A,FALSE,"CELL";"BS",#N/A,FALSE,"BS"}</definedName>
    <definedName name="w" localSheetId="5" hidden="1">{"IS",#N/A,FALSE,"IS";"RPTIS",#N/A,FALSE,"RPTIS";"STATS",#N/A,FALSE,"STATS";"CELL",#N/A,FALSE,"CELL";"BS",#N/A,FALSE,"BS"}</definedName>
    <definedName name="w" hidden="1">{"IS",#N/A,FALSE,"IS";"RPTIS",#N/A,FALSE,"RPTIS";"STATS",#N/A,FALSE,"STATS";"CELL",#N/A,FALSE,"CELL";"BS",#N/A,FALSE,"BS"}</definedName>
    <definedName name="wcom" localSheetId="2" hidden="1">{"IS",#N/A,FALSE,"IS";"RPTIS",#N/A,FALSE,"RPTIS";"STATS",#N/A,FALSE,"STATS";"BS",#N/A,FALSE,"BS"}</definedName>
    <definedName name="wcom" localSheetId="6" hidden="1">{"IS",#N/A,FALSE,"IS";"RPTIS",#N/A,FALSE,"RPTIS";"STATS",#N/A,FALSE,"STATS";"BS",#N/A,FALSE,"BS"}</definedName>
    <definedName name="wcom" localSheetId="5" hidden="1">{"IS",#N/A,FALSE,"IS";"RPTIS",#N/A,FALSE,"RPTIS";"STATS",#N/A,FALSE,"STATS";"BS",#N/A,FALSE,"BS"}</definedName>
    <definedName name="wcom" hidden="1">{"IS",#N/A,FALSE,"IS";"RPTIS",#N/A,FALSE,"RPTIS";"STATS",#N/A,FALSE,"STATS";"BS",#N/A,FALSE,"BS"}</definedName>
    <definedName name="what_asdf2" localSheetId="6" hidden="1">{#N/A,#N/A,FALSE,"OperatingAssumptions"}</definedName>
    <definedName name="what_asdf2" localSheetId="5" hidden="1">{#N/A,#N/A,FALSE,"OperatingAssumptions"}</definedName>
    <definedName name="what_asdf2" hidden="1">{#N/A,#N/A,FALSE,"OperatingAssumptions"}</definedName>
    <definedName name="wrn.2" localSheetId="6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2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3yr.CF." localSheetId="2" hidden="1">{"assume",#N/A,FALSE,"K&amp;20th Month CF";"MoCF",#N/A,FALSE,"K&amp;20th Month CF";"AnCF",#N/A,FALSE,"K&amp;20th Month CF"}</definedName>
    <definedName name="wrn.3yr.CF." localSheetId="6" hidden="1">{"assume",#N/A,FALSE,"K&amp;20th Month CF";"MoCF",#N/A,FALSE,"K&amp;20th Month CF";"AnCF",#N/A,FALSE,"K&amp;20th Month CF"}</definedName>
    <definedName name="wrn.3yr.CF." localSheetId="5" hidden="1">{"assume",#N/A,FALSE,"K&amp;20th Month CF";"MoCF",#N/A,FALSE,"K&amp;20th Month CF";"AnCF",#N/A,FALSE,"K&amp;20th Month CF"}</definedName>
    <definedName name="wrn.3yr.CF." hidden="1">{"assume",#N/A,FALSE,"K&amp;20th Month CF";"MoCF",#N/A,FALSE,"K&amp;20th Month CF";"AnCF",#N/A,FALSE,"K&amp;20th Month CF"}</definedName>
    <definedName name="wrn.All._.Inputs." localSheetId="2" hidden="1">{#N/A,#N/A,FALSE,"Primary";#N/A,#N/A,FALSE,"Secondary";#N/A,#N/A,FALSE,"Latent";#N/A,#N/A,FALSE,"Demand Inputs";#N/A,#N/A,FALSE,"Supply Addn";#N/A,#N/A,FALSE,"Mkt Pen"}</definedName>
    <definedName name="wrn.All._.Inputs." localSheetId="6" hidden="1">{#N/A,#N/A,FALSE,"Primary";#N/A,#N/A,FALSE,"Secondary";#N/A,#N/A,FALSE,"Latent";#N/A,#N/A,FALSE,"Demand Inputs";#N/A,#N/A,FALSE,"Supply Addn";#N/A,#N/A,FALSE,"Mkt Pen"}</definedName>
    <definedName name="wrn.All._.Inputs." localSheetId="5" hidden="1">{#N/A,#N/A,FALSE,"Primary";#N/A,#N/A,FALSE,"Secondary";#N/A,#N/A,FALSE,"Latent";#N/A,#N/A,FALSE,"Demand Inputs";#N/A,#N/A,FALSE,"Supply Addn";#N/A,#N/A,FALSE,"Mkt Pen"}</definedName>
    <definedName name="wrn.All._.Inputs." hidden="1">{#N/A,#N/A,FALSE,"Primary";#N/A,#N/A,FALSE,"Secondary";#N/A,#N/A,FALSE,"Latent";#N/A,#N/A,FALSE,"Demand Inputs";#N/A,#N/A,FALSE,"Supply Addn";#N/A,#N/A,FALSE,"Mkt Pen"}</definedName>
    <definedName name="wrn.All._.Reports." localSheetId="2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6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localSheetId="5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ll._.Reports." hidden="1">{"Estimated Proforma",#N/A,TRUE,"Prelim. Proforma";"Sales and Marketing Budget",#N/A,TRUE,"S&amp;M Budget";"Summary Cash Flow Grid",#N/A,TRUE,"Cash Flow Grid";"Detail Project Cash Flow",#N/A,TRUE,"Cash Flow Grid";"Financing Calculation",#N/A,TRUE,"Cash Flow Grid";"Cash Flow Graph",#N/A,TRUE,"Cash Flow Graphic";"Final Proforma",#N/A,TRUE,"Final Proforma"}</definedName>
    <definedName name="wrn.Annual." localSheetId="2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6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localSheetId="5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." hidden="1">{"Summary Info",#N/A,TRUE,"Summary-Annual";"Sources &amp; Uses",#N/A,TRUE,"Summary-Annual";"Development Program",#N/A,TRUE,"Summary-Annual";"Total Annual CF",#N/A,TRUE,"Summary-Annual";"Total Detailed CF",#N/A,TRUE,"Summary";"Entitlement Costs",#N/A,TRUE,"Ent &amp; Infr";"Infrastructure Costs",#N/A,TRUE,"Ent &amp; Infr";"Infrastructure Costs 2",#N/A,TRUE,"Ent &amp; Infr";"Infrastructure Costs 3",#N/A,TRUE,"Ent &amp; Infr";"Infrastructure Costs 4",#N/A,TRUE,"Ent &amp; Infr";"Res Summary",#N/A,TRUE,"Residential";"Res CF Annual",#N/A,TRUE,"Residential";"Res Detailed Annual",#N/A,TRUE,"Residential";"Res Detailed Annual3",#N/A,TRUE,"Residential";"Res Annual Detailed4",#N/A,TRUE,"Residential-Annual";"Rental Summary",#N/A,TRUE,"Residential";"Rental CF Annual",#N/A,TRUE,"Residential";"Rental Detailed Annual2",#N/A,TRUE,"Residential";"Retail Summary",#N/A,TRUE,"Residential";"Retail Budget",#N/A,TRUE,"Retail";"Retail CF Annual",#N/A,TRUE,"Retail";"Retail Detailed Annual",#N/A,TRUE,"Retail";"Retail Detailed Annual2",#N/A,TRUE,"Retail";"Hotel Annual",#N/A,TRUE,"Hotel";"CFD Annual",#N/A,TRUE,"CFD-Annual";"TIF1",#N/A,TRUE,"TIF - Annual";"TIF2",#N/A,TRUE,"TIF - Annual"}</definedName>
    <definedName name="wrn.AnnualRentRoll" localSheetId="6" hidden="1">{"AnnualRentRoll",#N/A,FALSE,"RentRoll"}</definedName>
    <definedName name="wrn.AnnualRentRoll" localSheetId="5" hidden="1">{"AnnualRentRoll",#N/A,FALSE,"RentRoll"}</definedName>
    <definedName name="wrn.AnnualRentRoll" hidden="1">{"AnnualRentRoll",#N/A,FALSE,"RentRoll"}</definedName>
    <definedName name="wrn.AnnualRentRoll." localSheetId="6" hidden="1">{"AnnualRentRoll",#N/A,FALSE,"RentRoll"}</definedName>
    <definedName name="wrn.AnnualRentRoll." localSheetId="5" hidden="1">{"AnnualRentRoll",#N/A,FALSE,"RentRoll"}</definedName>
    <definedName name="wrn.AnnualRentRoll." hidden="1">{"AnnualRentRoll",#N/A,FALSE,"RentRoll"}</definedName>
    <definedName name="wrn.annualrentroll2" localSheetId="6" hidden="1">{"AnnualRentRoll",#N/A,FALSE,"RentRoll"}</definedName>
    <definedName name="wrn.annualrentroll2" localSheetId="5" hidden="1">{"AnnualRentRoll",#N/A,FALSE,"RentRoll"}</definedName>
    <definedName name="wrn.annualrentroll2" hidden="1">{"AnnualRentRoll",#N/A,FALSE,"RentRoll"}</definedName>
    <definedName name="wrn.BaseYearDemand." localSheetId="2" hidden="1">{"Base Year Demand",#N/A,FALSE,"Demand-Base Year"}</definedName>
    <definedName name="wrn.BaseYearDemand." localSheetId="6" hidden="1">{"Base Year Demand",#N/A,FALSE,"Demand-Base Year"}</definedName>
    <definedName name="wrn.BaseYearDemand." localSheetId="5" hidden="1">{"Base Year Demand",#N/A,FALSE,"Demand-Base Year"}</definedName>
    <definedName name="wrn.BaseYearDemand." hidden="1">{"Base Year Demand",#N/A,FALSE,"Demand-Base Year"}</definedName>
    <definedName name="wrn.BEL." localSheetId="2" hidden="1">{"IS",#N/A,FALSE,"IS";"RPTIS",#N/A,FALSE,"RPTIS";"STATS",#N/A,FALSE,"STATS";"CELL",#N/A,FALSE,"CELL";"BS",#N/A,FALSE,"BS"}</definedName>
    <definedName name="wrn.BEL." localSheetId="6" hidden="1">{"IS",#N/A,FALSE,"IS";"RPTIS",#N/A,FALSE,"RPTIS";"STATS",#N/A,FALSE,"STATS";"CELL",#N/A,FALSE,"CELL";"BS",#N/A,FALSE,"BS"}</definedName>
    <definedName name="wrn.BEL." localSheetId="5" hidden="1">{"IS",#N/A,FALSE,"IS";"RPTIS",#N/A,FALSE,"RPTIS";"STATS",#N/A,FALSE,"STATS";"CELL",#N/A,FALSE,"CELL";"BS",#N/A,FALSE,"BS"}</definedName>
    <definedName name="wrn.BEL." hidden="1">{"IS",#N/A,FALSE,"IS";"RPTIS",#N/A,FALSE,"RPTIS";"STATS",#N/A,FALSE,"STATS";"CELL",#N/A,FALSE,"CELL";"BS",#N/A,FALSE,"BS"}</definedName>
    <definedName name="wrn.BIGGER." localSheetId="2" hidden="1">{"PROFORMA",#N/A,FALSE,"A";"BIGGER 1",#N/A,FALSE,"B";"BIGGER 2",#N/A,FALSE,"B";"BIGGER 3",#N/A,FALSE,"B";"SMALL CF 1",#N/A,FALSE,"C"}</definedName>
    <definedName name="wrn.BIGGER." localSheetId="6" hidden="1">{"PROFORMA",#N/A,FALSE,"A";"BIGGER 1",#N/A,FALSE,"B";"BIGGER 2",#N/A,FALSE,"B";"BIGGER 3",#N/A,FALSE,"B";"SMALL CF 1",#N/A,FALSE,"C"}</definedName>
    <definedName name="wrn.BIGGER." localSheetId="5" hidden="1">{"PROFORMA",#N/A,FALSE,"A";"BIGGER 1",#N/A,FALSE,"B";"BIGGER 2",#N/A,FALSE,"B";"BIGGER 3",#N/A,FALSE,"B";"SMALL CF 1",#N/A,FALSE,"C"}</definedName>
    <definedName name="wrn.BIGGER." hidden="1">{"PROFORMA",#N/A,FALSE,"A";"BIGGER 1",#N/A,FALSE,"B";"BIGGER 2",#N/A,FALSE,"B";"BIGGER 3",#N/A,FALSE,"B";"SMALL CF 1",#N/A,FALSE,"C"}</definedName>
    <definedName name="wrn.Binder." localSheetId="2" hidden="1">{"Summary",#N/A,FALSE,"Financial Summary";"Income",#N/A,FALSE,"Lease Terms";"Development",#N/A,FALSE,"Development Costs";"Expense",#N/A,FALSE,"Lease Terms";"CFlow",#N/A,FALSE,"5 Year Cash Flow"}</definedName>
    <definedName name="wrn.Binder." localSheetId="6" hidden="1">{"Summary",#N/A,FALSE,"Financial Summary";"Income",#N/A,FALSE,"Lease Terms";"Development",#N/A,FALSE,"Development Costs";"Expense",#N/A,FALSE,"Lease Terms";"CFlow",#N/A,FALSE,"5 Year Cash Flow"}</definedName>
    <definedName name="wrn.Binder." localSheetId="5" hidden="1">{"Summary",#N/A,FALSE,"Financial Summary";"Income",#N/A,FALSE,"Lease Terms";"Development",#N/A,FALSE,"Development Costs";"Expense",#N/A,FALSE,"Lease Terms";"CFlow",#N/A,FALSE,"5 Year Cash Flow"}</definedName>
    <definedName name="wrn.Binder." hidden="1">{"Summary",#N/A,FALSE,"Financial Summary";"Income",#N/A,FALSE,"Lease Terms";"Development",#N/A,FALSE,"Development Costs";"Expense",#N/A,FALSE,"Lease Terms";"CFlow",#N/A,FALSE,"5 Year Cash Flow"}</definedName>
    <definedName name="wrn.Birdie." localSheetId="2" hidden="1">{#N/A,#N/A,FALSE,"Trans Summary";#N/A,#N/A,FALSE,"Proforma Five Yr";#N/A,#N/A,FALSE,"Occ and Rate"}</definedName>
    <definedName name="wrn.Birdie." localSheetId="6" hidden="1">{#N/A,#N/A,FALSE,"Trans Summary";#N/A,#N/A,FALSE,"Proforma Five Yr";#N/A,#N/A,FALSE,"Occ and Rate"}</definedName>
    <definedName name="wrn.Birdie." localSheetId="5" hidden="1">{#N/A,#N/A,FALSE,"Trans Summary";#N/A,#N/A,FALSE,"Proforma Five Yr";#N/A,#N/A,FALSE,"Occ and Rate"}</definedName>
    <definedName name="wrn.Birdie." hidden="1">{#N/A,#N/A,FALSE,"Trans Summary";#N/A,#N/A,FALSE,"Proforma Five Yr";#N/A,#N/A,FALSE,"Occ and Rate"}</definedName>
    <definedName name="wrn.BlackWhite." localSheetId="2" hidden="1">{#N/A,#N/A,FALSE,"NNN sum";#N/A,#N/A,FALSE,"10-yr Opt. A Sum";#N/A,#N/A,FALSE,"10-yr Opt A Other Costs";#N/A,#N/A,FALSE,"Purchase Sum";#N/A,#N/A,FALSE,"Purchase Other Costs"}</definedName>
    <definedName name="wrn.BlackWhite." localSheetId="6" hidden="1">{#N/A,#N/A,FALSE,"NNN sum";#N/A,#N/A,FALSE,"10-yr Opt. A Sum";#N/A,#N/A,FALSE,"10-yr Opt A Other Costs";#N/A,#N/A,FALSE,"Purchase Sum";#N/A,#N/A,FALSE,"Purchase Other Costs"}</definedName>
    <definedName name="wrn.BlackWhite." localSheetId="5" hidden="1">{#N/A,#N/A,FALSE,"NNN sum";#N/A,#N/A,FALSE,"10-yr Opt. A Sum";#N/A,#N/A,FALSE,"10-yr Opt A Other Costs";#N/A,#N/A,FALSE,"Purchase Sum";#N/A,#N/A,FALSE,"Purchase Other Costs"}</definedName>
    <definedName name="wrn.BlackWhite." hidden="1">{#N/A,#N/A,FALSE,"NNN sum";#N/A,#N/A,FALSE,"10-yr Opt. A Sum";#N/A,#N/A,FALSE,"10-yr Opt A Other Costs";#N/A,#N/A,FALSE,"Purchase Sum";#N/A,#N/A,FALSE,"Purchase Other Costs"}</definedName>
    <definedName name="wrn.Both._.Outputs." localSheetId="2" hidden="1">{"LTV Output",#N/A,FALSE,"Output";"DCR Output",#N/A,FALSE,"Output"}</definedName>
    <definedName name="wrn.Both._.Outputs." localSheetId="6" hidden="1">{"LTV Output",#N/A,FALSE,"Output";"DCR Output",#N/A,FALSE,"Output"}</definedName>
    <definedName name="wrn.Both._.Outputs." localSheetId="5" hidden="1">{"LTV Output",#N/A,FALSE,"Output";"DCR Output",#N/A,FALSE,"Output"}</definedName>
    <definedName name="wrn.Both._.Outputs." hidden="1">{"LTV Output",#N/A,FALSE,"Output";"DCR Output",#N/A,FALSE,"Output"}</definedName>
    <definedName name="wrn.CAPREIT." localSheetId="2" hidden="1">{#N/A,#N/A,FALSE,"CAPREIT"}</definedName>
    <definedName name="wrn.CAPREIT." localSheetId="6" hidden="1">{#N/A,#N/A,FALSE,"CAPREIT"}</definedName>
    <definedName name="wrn.CAPREIT." localSheetId="5" hidden="1">{#N/A,#N/A,FALSE,"CAPREIT"}</definedName>
    <definedName name="wrn.CAPREIT." hidden="1">{#N/A,#N/A,FALSE,"CAPREIT"}</definedName>
    <definedName name="wrn.CAPREIT2" localSheetId="2" hidden="1">{#N/A,#N/A,FALSE,"CAPREIT"}</definedName>
    <definedName name="wrn.CAPREIT2" localSheetId="6" hidden="1">{#N/A,#N/A,FALSE,"CAPREIT"}</definedName>
    <definedName name="wrn.CAPREIT2" localSheetId="5" hidden="1">{#N/A,#N/A,FALSE,"CAPREIT"}</definedName>
    <definedName name="wrn.CAPREIT2" hidden="1">{#N/A,#N/A,FALSE,"CAPREIT"}</definedName>
    <definedName name="wrn.CF._.Print." localSheetId="6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localSheetId="5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F._.Print." hidden="1">{#N/A,#N/A,FALSE,"Cash Flow";#N/A,#N/A,FALSE,"FFO";#N/A,#N/A,FALSE,"Dvlpt Assumptions";#N/A,#N/A,FALSE,"Equity &amp; Constr Financing";#N/A,#N/A,FALSE,"JV Fee Analysis - cash";#N/A,#N/A,FALSE,"JV Fee Analysis - GAAP";#N/A,#N/A,FALSE,"Prop CF Adj";#N/A,#N/A,FALSE,"Land Sales";#N/A,#N/A,FALSE,"Capex, existing";#N/A,#N/A,FALSE,"Capex,97 Budget";#N/A,#N/A,FALSE,"Capex, dvlpt";#N/A,#N/A,FALSE,"Cap overhead";#N/A,#N/A,FALSE,"Project Equity";#N/A,#N/A,FALSE,"Leasing Fees";#N/A,#N/A,FALSE,"Debt";#N/A,#N/A,FALSE,"Capitalized Interest";#N/A,#N/A,FALSE,"FF&amp; E Loan";#N/A,#N/A,FALSE,"Strip loan";#N/A,#N/A,FALSE,"Franklin Loan";#N/A,#N/A,FALSE,"Poto_Gurn Amortiz";#N/A,#N/A,FALSE,"Dividend Distr";#N/A,#N/A,FALSE,"Investment in Partnerships";#N/A,#N/A,FALSE,"JV Ops Cash Flow Adj.";#N/A,#N/A,FALSE,"Ontario";#N/A,#N/A,FALSE,"Ontario-Proj";#N/A,#N/A,FALSE,"Ont Debt";#N/A,#N/A,FALSE,"Grapevine";#N/A,#N/A,FALSE,"Grapevine-Proj";#N/A,#N/A,FALSE,"Arizona";#N/A,#N/A,FALSE,"Arizona - Proj";#N/A,#N/A,FALSE,"Sawgrass Ph III";#N/A,#N/A,FALSE,"Saw Phase III-Proj";#N/A,#N/A,FALSE,"City Center";#N/A,#N/A,FALSE,"City Center-Proj";#N/A,#N/A,FALSE,"Columbus";#N/A,#N/A,FALSE,"Columbus-Proj";#N/A,#N/A,FALSE,"Atlanta";#N/A,#N/A,FALSE,"Atlanta-Proj";#N/A,#N/A,FALSE,"Monee";#N/A,#N/A,FALSE,"Monee-Proj";#N/A,#N/A,FALSE,"Houston";#N/A,#N/A,FALSE,"Houston-Proj";#N/A,#N/A,FALSE,"San Francisco";#N/A,#N/A,FALSE,"San Francisco-Proj";#N/A,#N/A,FALSE,"Meadowlands";#N/A,#N/A,FALSE,"Meadowlands-Proj";#N/A,#N/A,FALSE,"Toronto";#N/A,#N/A,FALSE,"Toronto-Proj"}</definedName>
    <definedName name="wrn.Complete._.Review." localSheetId="2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6" hidden="1">{#N/A,#N/A,FALSE,"Occ and Rate";#N/A,#N/A,FALSE,"PF Input";#N/A,#N/A,FALSE,"Capital Input";#N/A,#N/A,FALSE,"Proforma Five Yr";#N/A,#N/A,FALSE,"Calculations";#N/A,#N/A,FALSE,"Transaction Summary-DTW"}</definedName>
    <definedName name="wrn.Complete._.Review." localSheetId="5" hidden="1">{#N/A,#N/A,FALSE,"Occ and Rate";#N/A,#N/A,FALSE,"PF Input";#N/A,#N/A,FALSE,"Capital Input";#N/A,#N/A,FALSE,"Proforma Five Yr";#N/A,#N/A,FALSE,"Calculations";#N/A,#N/A,FALSE,"Transaction Summary-DTW"}</definedName>
    <definedName name="wrn.Complete._.Review." hidden="1">{#N/A,#N/A,FALSE,"Occ and Rate";#N/A,#N/A,FALSE,"PF Input";#N/A,#N/A,FALSE,"Capital Input";#N/A,#N/A,FALSE,"Proforma Five Yr";#N/A,#N/A,FALSE,"Calculations";#N/A,#N/A,FALSE,"Transaction Summary-DTW"}</definedName>
    <definedName name="wrn.DARREN." localSheetId="2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6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localSheetId="5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RREN." hidden="1">{#N/A,#N/A,FALSE,"Track";"Summary",#N/A,FALSE,"Summary";#N/A,#N/A,FALSE,"Sources &amp; Uses";#N/A,#N/A,FALSE,"Annual CFs";"Budget",#N/A,FALSE,"Renovation PF";"Renovation PF",#N/A,FALSE,"Renovation PF";"Hotel Model",#N/A,FALSE,"Renovation PF";"Hotel Financials",#N/A,FALSE,"Renovation PF";"Occupancy #",#N/A,FALSE,"Renovation PF";#N/A,#N/A,FALSE,"Restaurants";#N/A,#N/A,FALSE,"Lounges";#N/A,#N/A,FALSE,"Clubs";#N/A,#N/A,FALSE,"Shows";#N/A,#N/A,FALSE,"Outdoor";#N/A,#N/A,FALSE,"Banquet";#N/A,#N/A,FALSE,"Retail";#N/A,#N/A,FALSE,"Casino"}</definedName>
    <definedName name="wrn.data." localSheetId="2" hidden="1">{"data",#N/A,FALSE,"INPUT"}</definedName>
    <definedName name="wrn.data." localSheetId="6" hidden="1">{"data",#N/A,FALSE,"INPUT"}</definedName>
    <definedName name="wrn.data." localSheetId="5" hidden="1">{"data",#N/A,FALSE,"INPUT"}</definedName>
    <definedName name="wrn.data." hidden="1">{"data",#N/A,FALSE,"INPUT"}</definedName>
    <definedName name="wrn.DCR._.Output." localSheetId="2" hidden="1">{"DCR Output",#N/A,FALSE,"Output"}</definedName>
    <definedName name="wrn.DCR._.Output." localSheetId="6" hidden="1">{"DCR Output",#N/A,FALSE,"Output"}</definedName>
    <definedName name="wrn.DCR._.Output." localSheetId="5" hidden="1">{"DCR Output",#N/A,FALSE,"Output"}</definedName>
    <definedName name="wrn.DCR._.Output." hidden="1">{"DCR Output",#N/A,FALSE,"Output"}</definedName>
    <definedName name="wrn.Demand._.Calcs." localSheetId="2" hidden="1">{#N/A,#N/A,FALSE,"Demand Calcs"}</definedName>
    <definedName name="wrn.Demand._.Calcs." localSheetId="6" hidden="1">{#N/A,#N/A,FALSE,"Demand Calcs"}</definedName>
    <definedName name="wrn.Demand._.Calcs." localSheetId="5" hidden="1">{#N/A,#N/A,FALSE,"Demand Calcs"}</definedName>
    <definedName name="wrn.Demand._.Calcs." hidden="1">{#N/A,#N/A,FALSE,"Demand Calcs"}</definedName>
    <definedName name="wrn.Demand._.Inputs." localSheetId="2" hidden="1">{#N/A,#N/A,FALSE,"Demand Inputs"}</definedName>
    <definedName name="wrn.Demand._.Inputs." localSheetId="6" hidden="1">{#N/A,#N/A,FALSE,"Demand Inputs"}</definedName>
    <definedName name="wrn.Demand._.Inputs." localSheetId="5" hidden="1">{#N/A,#N/A,FALSE,"Demand Inputs"}</definedName>
    <definedName name="wrn.Demand._.Inputs." hidden="1">{#N/A,#N/A,FALSE,"Demand Inputs"}</definedName>
    <definedName name="wrn.detail." localSheetId="2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6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localSheetId="5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detail." hidden="1">{"detail1",#N/A,FALSE,"Sheet1";"detail2",#N/A,FALSE,"Sheet1";"detail3",#N/A,FALSE,"Sheet1";"detail4",#N/A,FALSE,"Sheet1";"detail5",#N/A,FALSE,"Sheet1";"detail6",#N/A,FALSE,"Sheet1";"detail7",#N/A,FALSE,"Sheet1";"detail8",#N/A,FALSE,"Sheet1";"detail9",#N/A,FALSE,"Sheet1"}</definedName>
    <definedName name="wrn.Executive._.Summary._.Reports." localSheetId="2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6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localSheetId="5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ecutive._.Summary._.Reports." hidden="1">{"Estimated Proforma (Prelim. Proforma)",#N/A,TRUE,"Prelim. Proforma";"Summary Cash Flow Grid",#N/A,TRUE,"Cash Flow Grid";"Final Proforma (Final Proforma)",#N/A,TRUE,"Final Proforma";"Cash Flow Graph (Cash Flow Graphic)",#N/A,TRUE,"Cash Flow Graphic"}</definedName>
    <definedName name="wrn.ExitAndSalesAssumptions." localSheetId="6" hidden="1">{#N/A,#N/A,FALSE,"ExitStratigy"}</definedName>
    <definedName name="wrn.ExitAndSalesAssumptions." localSheetId="5" hidden="1">{#N/A,#N/A,FALSE,"ExitStratigy"}</definedName>
    <definedName name="wrn.ExitAndSalesAssumptions." hidden="1">{#N/A,#N/A,FALSE,"ExitStratigy"}</definedName>
    <definedName name="wrn.Fair._.Share._.Calcs." localSheetId="2" hidden="1">{#N/A,#N/A,FALSE,"Fair Share"}</definedName>
    <definedName name="wrn.Fair._.Share._.Calcs." localSheetId="6" hidden="1">{#N/A,#N/A,FALSE,"Fair Share"}</definedName>
    <definedName name="wrn.Fair._.Share._.Calcs." localSheetId="5" hidden="1">{#N/A,#N/A,FALSE,"Fair Share"}</definedName>
    <definedName name="wrn.Fair._.Share._.Calcs." hidden="1">{#N/A,#N/A,FALSE,"Fair Share"}</definedName>
    <definedName name="wrn.FCG." localSheetId="2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6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localSheetId="5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CG." hidden="1">{#N/A,#N/A,TRUE,"Title Page";#N/A,#N/A,TRUE,"Executive Summary";#N/A,#N/A,TRUE,"Cash Flow";#N/A,#N/A,TRUE,"Exp Detail";#N/A,#N/A,TRUE,"Pricing Matrix";#N/A,#N/A,TRUE,"Value Matrix";#N/A,#N/A,TRUE,"Assumptions";#N/A,#N/A,TRUE,"Vacant Space";#N/A,#N/A,TRUE,"2nd Generation";#N/A,#N/A,TRUE,"Existing vs Mkt";#N/A,#N/A,TRUE,"Expiration Schedule";#N/A,#N/A,TRUE,"Expiration Graph ";#N/A,#N/A,TRUE,"Residual - Marketing";#N/A,#N/A,TRUE,"Vacancy Detail"}</definedName>
    <definedName name="wrn.Feb98." localSheetId="2" hidden="1">{"sheet a",#N/A,FALSE,"A";"2 9 casflow",#N/A,FALSE,"B"}</definedName>
    <definedName name="wrn.Feb98." localSheetId="6" hidden="1">{"sheet a",#N/A,FALSE,"A";"2 9 casflow",#N/A,FALSE,"B"}</definedName>
    <definedName name="wrn.Feb98." localSheetId="5" hidden="1">{"sheet a",#N/A,FALSE,"A";"2 9 casflow",#N/A,FALSE,"B"}</definedName>
    <definedName name="wrn.Feb98." hidden="1">{"sheet a",#N/A,FALSE,"A";"2 9 casflow",#N/A,FALSE,"B"}</definedName>
    <definedName name="wrn.Final._.Output." localSheetId="2" hidden="1">{#N/A,#N/A,FALSE,"Final Output"}</definedName>
    <definedName name="wrn.Final._.Output." localSheetId="6" hidden="1">{#N/A,#N/A,FALSE,"Final Output"}</definedName>
    <definedName name="wrn.Final._.Output." localSheetId="5" hidden="1">{#N/A,#N/A,FALSE,"Final Output"}</definedName>
    <definedName name="wrn.Final._.Output." hidden="1">{#N/A,#N/A,FALSE,"Final Output"}</definedName>
    <definedName name="wrn.FOschedules." localSheetId="2" hidden="1">{"FOschedule1",#N/A,FALSE,"Sheet1";"FOschedule2",#N/A,FALSE,"Sheet1";"FOschedule3",#N/A,FALSE,"Sheet1"}</definedName>
    <definedName name="wrn.FOschedules." localSheetId="6" hidden="1">{"FOschedule1",#N/A,FALSE,"Sheet1";"FOschedule2",#N/A,FALSE,"Sheet1";"FOschedule3",#N/A,FALSE,"Sheet1"}</definedName>
    <definedName name="wrn.FOschedules." localSheetId="5" hidden="1">{"FOschedule1",#N/A,FALSE,"Sheet1";"FOschedule2",#N/A,FALSE,"Sheet1";"FOschedule3",#N/A,FALSE,"Sheet1"}</definedName>
    <definedName name="wrn.FOschedules." hidden="1">{"FOschedule1",#N/A,FALSE,"Sheet1";"FOschedule2",#N/A,FALSE,"Sheet1";"FOschedule3",#N/A,FALSE,"Sheet1"}</definedName>
    <definedName name="wrn.Full_Template." localSheetId="6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localSheetId="5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Full_Template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Schedule";#N/A,#N/A,FALSE,"13Residual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GSA._.PRINT." localSheetId="2" hidden="1">{#N/A,#N/A,FALSE,"DEV COSTS";#N/A,#N/A,FALSE,"10-YR C. F."}</definedName>
    <definedName name="wrn.GSA._.PRINT." localSheetId="6" hidden="1">{#N/A,#N/A,FALSE,"DEV COSTS";#N/A,#N/A,FALSE,"10-YR C. F."}</definedName>
    <definedName name="wrn.GSA._.PRINT." localSheetId="5" hidden="1">{#N/A,#N/A,FALSE,"DEV COSTS";#N/A,#N/A,FALSE,"10-YR C. F."}</definedName>
    <definedName name="wrn.GSA._.PRINT." hidden="1">{#N/A,#N/A,FALSE,"DEV COSTS";#N/A,#N/A,FALSE,"10-YR C. F."}</definedName>
    <definedName name="wrn.Hold._.Sell." localSheetId="6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localSheetId="5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Hold._.Sell." hidden="1">{#N/A,#N/A,FALSE,"13Residual 2007";#N/A,#N/A,FALSE,"14Residual 2008";#N/A,#N/A,FALSE,"15Residual 2009";#N/A,#N/A,FALSE,"16Residual 2010";#N/A,#N/A,FALSE,"17Residual 2011";#N/A,#N/A,FALSE,"18Hold Disposition Matrix";#N/A,#N/A,FALSE,"19Other Disposition Matrix"}</definedName>
    <definedName name="wrn.IM._.UPDATE." localSheetId="2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6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localSheetId="5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M._.UPDATE." hidden="1">{"Summary",#N/A,TRUE,"Summary";"Sources &amp; Uses",#N/A,TRUE,"Sources &amp; Uses";"Project Cash Flow",#N/A,TRUE,"Annual CFs";"Project Costs",#N/A,TRUE,"Annual CFs";"Net Cash Flow &amp; Net Sale Proceeds",#N/A,TRUE,"Annual CFs";"Budget",#N/A,TRUE,"Renovation PF";"Occupancy #",#N/A,TRUE,"Room Occupancy";"Hotel Financials",#N/A,TRUE,"Hotel Financials"}</definedName>
    <definedName name="wrn.Inputs." localSheetId="2" hidden="1">{"Inflation-BaseYear",#N/A,FALSE,"Inputs"}</definedName>
    <definedName name="wrn.Inputs." localSheetId="6" hidden="1">{"Inflation-BaseYear",#N/A,FALSE,"Inputs"}</definedName>
    <definedName name="wrn.Inputs." localSheetId="5" hidden="1">{"Inflation-BaseYear",#N/A,FALSE,"Inputs"}</definedName>
    <definedName name="wrn.Inputs." hidden="1">{"Inflation-BaseYear",#N/A,FALSE,"Inputs"}</definedName>
    <definedName name="wrn.Investment._.Review." localSheetId="2" hidden="1">{#N/A,#N/A,FALSE,"Proforma Five Yr";#N/A,#N/A,FALSE,"Capital Input";#N/A,#N/A,FALSE,"Calculations";#N/A,#N/A,FALSE,"Transaction Summary-DTW"}</definedName>
    <definedName name="wrn.Investment._.Review." localSheetId="6" hidden="1">{#N/A,#N/A,FALSE,"Proforma Five Yr";#N/A,#N/A,FALSE,"Capital Input";#N/A,#N/A,FALSE,"Calculations";#N/A,#N/A,FALSE,"Transaction Summary-DTW"}</definedName>
    <definedName name="wrn.Investment._.Review." localSheetId="5" hidden="1">{#N/A,#N/A,FALSE,"Proforma Five Yr";#N/A,#N/A,FALSE,"Capital Input";#N/A,#N/A,FALSE,"Calculations";#N/A,#N/A,FALSE,"Transaction Summary-DTW"}</definedName>
    <definedName name="wrn.Investment._.Review." hidden="1">{#N/A,#N/A,FALSE,"Proforma Five Yr";#N/A,#N/A,FALSE,"Capital Input";#N/A,#N/A,FALSE,"Calculations";#N/A,#N/A,FALSE,"Transaction Summary-DTW"}</definedName>
    <definedName name="wrn.jan._.98." localSheetId="2" hidden="1">{"sheet a",#N/A,FALSE,"A";"sheet b 1",#N/A,FALSE,"B";"sheet b 2",#N/A,FALSE,"B"}</definedName>
    <definedName name="wrn.jan._.98." localSheetId="6" hidden="1">{"sheet a",#N/A,FALSE,"A";"sheet b 1",#N/A,FALSE,"B";"sheet b 2",#N/A,FALSE,"B"}</definedName>
    <definedName name="wrn.jan._.98." localSheetId="5" hidden="1">{"sheet a",#N/A,FALSE,"A";"sheet b 1",#N/A,FALSE,"B";"sheet b 2",#N/A,FALSE,"B"}</definedName>
    <definedName name="wrn.jan._.98." hidden="1">{"sheet a",#N/A,FALSE,"A";"sheet b 1",#N/A,FALSE,"B";"sheet b 2",#N/A,FALSE,"B"}</definedName>
    <definedName name="wrn.July._.5." localSheetId="2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6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localSheetId="5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July._.5." hidden="1">{#N/A,#N/A,TRUE,"Summary";#N/A,#N/A,TRUE,"Timeline";#N/A,#N/A,TRUE,"Cost Summary (uninflated)";#N/A,#N/A,TRUE,"Assumptions";#N/A,#N/A,TRUE,"Residential";#N/A,#N/A,TRUE,"Retail";#N/A,#N/A,TRUE,"Hotel";#N/A,#N/A,TRUE,"Office";#N/A,#N/A,TRUE,"Dev Expense Detail";#N/A,#N/A,TRUE,"Webster Hotel Model";#N/A,#N/A,TRUE,"Tax Credits"}</definedName>
    <definedName name="wrn.KR_Report." localSheetId="2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6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localSheetId="5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KR_Report." hidden="1">{"Venture Summary",#N/A,TRUE,"Summary";"Budget Summary",#N/A,TRUE,"Summary";"Annual CF Summary",#N/A,TRUE,"Summary";"Project Cash Flows",#N/A,TRUE,"Summary";"Hotel Inflated CFs",#N/A,TRUE,"Summary";"Hotel Uninflated CF",#N/A,TRUE,"Summary";"Hotel PF Assumptions",#N/A,TRUE,"Summary"}</definedName>
    <definedName name="wrn.Latent._.Demand._.Inputs." localSheetId="2" hidden="1">{#N/A,#N/A,FALSE,"Latent"}</definedName>
    <definedName name="wrn.Latent._.Demand._.Inputs." localSheetId="6" hidden="1">{#N/A,#N/A,FALSE,"Latent"}</definedName>
    <definedName name="wrn.Latent._.Demand._.Inputs." localSheetId="5" hidden="1">{#N/A,#N/A,FALSE,"Latent"}</definedName>
    <definedName name="wrn.Latent._.Demand._.Inputs." hidden="1">{#N/A,#N/A,FALSE,"Latent"}</definedName>
    <definedName name="wrn.Leasing._.Variance." localSheetId="6" hidden="1">{#N/A,#N/A,FALSE,"Leasing 6A"}</definedName>
    <definedName name="wrn.Leasing._.Variance." localSheetId="5" hidden="1">{#N/A,#N/A,FALSE,"Leasing 6A"}</definedName>
    <definedName name="wrn.Leasing._.Variance." hidden="1">{#N/A,#N/A,FALSE,"Leasing 6A"}</definedName>
    <definedName name="wrn.LoanInformation." localSheetId="6" hidden="1">{#N/A,#N/A,FALSE,"LoanAssumptions"}</definedName>
    <definedName name="wrn.LoanInformation." localSheetId="5" hidden="1">{#N/A,#N/A,FALSE,"LoanAssumptions"}</definedName>
    <definedName name="wrn.LoanInformation." hidden="1">{#N/A,#N/A,FALSE,"LoanAssumptions"}</definedName>
    <definedName name="wrn.LTV._.Output." localSheetId="2" hidden="1">{"LTV Output",#N/A,FALSE,"Output"}</definedName>
    <definedName name="wrn.LTV._.Output." localSheetId="6" hidden="1">{"LTV Output",#N/A,FALSE,"Output"}</definedName>
    <definedName name="wrn.LTV._.Output." localSheetId="5" hidden="1">{"LTV Output",#N/A,FALSE,"Output"}</definedName>
    <definedName name="wrn.LTV._.Output." hidden="1">{"LTV Output",#N/A,FALSE,"Output"}</definedName>
    <definedName name="wrn.Market._.Values." localSheetId="2" hidden="1">{#N/A,#N/A,TRUE,"10 Yr Hold";#N/A,#N/A,TRUE,"7 Yr Hold";#N/A,#N/A,TRUE,"5 Yr Hold";#N/A,#N/A,TRUE,"3 Yr Hold"}</definedName>
    <definedName name="wrn.Market._.Values." localSheetId="6" hidden="1">{#N/A,#N/A,TRUE,"10 Yr Hold";#N/A,#N/A,TRUE,"7 Yr Hold";#N/A,#N/A,TRUE,"5 Yr Hold";#N/A,#N/A,TRUE,"3 Yr Hold"}</definedName>
    <definedName name="wrn.Market._.Values." localSheetId="5" hidden="1">{#N/A,#N/A,TRUE,"10 Yr Hold";#N/A,#N/A,TRUE,"7 Yr Hold";#N/A,#N/A,TRUE,"5 Yr Hold";#N/A,#N/A,TRUE,"3 Yr Hold"}</definedName>
    <definedName name="wrn.Market._.Values." hidden="1">{#N/A,#N/A,TRUE,"10 Yr Hold";#N/A,#N/A,TRUE,"7 Yr Hold";#N/A,#N/A,TRUE,"5 Yr Hold";#N/A,#N/A,TRUE,"3 Yr Hold"}</definedName>
    <definedName name="wrn.Marketing." localSheetId="6" hidden="1">{#N/A,#N/A,FALSE,"2Assumptions";#N/A,#N/A,FALSE,"3Cash Flow";#N/A,#N/A,FALSE,"I&amp;E";#N/A,#N/A,FALSE,"I&amp;E (2)";#N/A,#N/A,FALSE,"10Vacancy Matrix";#N/A,#N/A,FALSE,"11Expiration Schedule"}</definedName>
    <definedName name="wrn.Marketing." localSheetId="5" hidden="1">{#N/A,#N/A,FALSE,"2Assumptions";#N/A,#N/A,FALSE,"3Cash Flow";#N/A,#N/A,FALSE,"I&amp;E";#N/A,#N/A,FALSE,"I&amp;E (2)";#N/A,#N/A,FALSE,"10Vacancy Matrix";#N/A,#N/A,FALSE,"11Expiration Schedule"}</definedName>
    <definedName name="wrn.Marketing." hidden="1">{#N/A,#N/A,FALSE,"2Assumptions";#N/A,#N/A,FALSE,"3Cash Flow";#N/A,#N/A,FALSE,"I&amp;E";#N/A,#N/A,FALSE,"I&amp;E (2)";#N/A,#N/A,FALSE,"10Vacancy Matrix";#N/A,#N/A,FALSE,"11Expiration Schedule"}</definedName>
    <definedName name="wrn.MODEL." localSheetId="2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6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localSheetId="5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DEL." hidden="1">{"IS",#N/A,FALSE,"Income Statement";"ISR",#N/A,FALSE,"Income Statement Ratios";"BS",#N/A,FALSE,"Balance Sheet";"BSR",#N/A,FALSE,"Balance Sheet Ratios";"CF",#N/A,FALSE,"Cash Flow";"SALES",#N/A,FALSE,"Sales Analysis";"RR",#N/A,FALSE,"Recent Results"}</definedName>
    <definedName name="wrn.Monthly._.Detail._.Reports." localSheetId="2" hidden="1">{"Detail Project Cash Flow",#N/A,TRUE,"Cash Flow Grid";"Financing Calculation",#N/A,TRUE,"Cash Flow Grid"}</definedName>
    <definedName name="wrn.Monthly._.Detail._.Reports." localSheetId="6" hidden="1">{"Detail Project Cash Flow",#N/A,TRUE,"Cash Flow Grid";"Financing Calculation",#N/A,TRUE,"Cash Flow Grid"}</definedName>
    <definedName name="wrn.Monthly._.Detail._.Reports." localSheetId="5" hidden="1">{"Detail Project Cash Flow",#N/A,TRUE,"Cash Flow Grid";"Financing Calculation",#N/A,TRUE,"Cash Flow Grid"}</definedName>
    <definedName name="wrn.Monthly._.Detail._.Reports." hidden="1">{"Detail Project Cash Flow",#N/A,TRUE,"Cash Flow Grid";"Financing Calculation",#N/A,TRUE,"Cash Flow Grid"}</definedName>
    <definedName name="wrn.monthly._.financial." localSheetId="6" hidden="1">{#N/A,#N/A,FALSE,"SUMMARY 4a";#N/A,#N/A,FALSE,"GBA 4b";#N/A,#N/A,FALSE,"TENANT 4c";#N/A,#N/A,FALSE,"BUDGET DETAIL";#N/A,#N/A,FALSE,"PRO FORMA"}</definedName>
    <definedName name="wrn.monthly._.financial." localSheetId="5" hidden="1">{#N/A,#N/A,FALSE,"SUMMARY 4a";#N/A,#N/A,FALSE,"GBA 4b";#N/A,#N/A,FALSE,"TENANT 4c";#N/A,#N/A,FALSE,"BUDGET DETAIL";#N/A,#N/A,FALSE,"PRO FORMA"}</definedName>
    <definedName name="wrn.monthly._.financial." hidden="1">{#N/A,#N/A,FALSE,"SUMMARY 4a";#N/A,#N/A,FALSE,"GBA 4b";#N/A,#N/A,FALSE,"TENANT 4c";#N/A,#N/A,FALSE,"BUDGET DETAIL";#N/A,#N/A,FALSE,"PRO FORMA"}</definedName>
    <definedName name="wrn.MonthlyRentRoll." localSheetId="6" hidden="1">{"MonthlyRentRoll",#N/A,FALSE,"RentRoll"}</definedName>
    <definedName name="wrn.MonthlyRentRoll." localSheetId="5" hidden="1">{"MonthlyRentRoll",#N/A,FALSE,"RentRoll"}</definedName>
    <definedName name="wrn.MonthlyRentRoll." hidden="1">{"MonthlyRentRoll",#N/A,FALSE,"RentRoll"}</definedName>
    <definedName name="wrn.Months._.98._.to._.01." localSheetId="2" hidden="1">{"98",#N/A,FALSE,"Month";"99",#N/A,FALSE,"Month";"00",#N/A,FALSE,"Month";"01",#N/A,FALSE,"Month"}</definedName>
    <definedName name="wrn.Months._.98._.to._.01." localSheetId="6" hidden="1">{"98",#N/A,FALSE,"Month";"99",#N/A,FALSE,"Month";"00",#N/A,FALSE,"Month";"01",#N/A,FALSE,"Month"}</definedName>
    <definedName name="wrn.Months._.98._.to._.01." localSheetId="5" hidden="1">{"98",#N/A,FALSE,"Month";"99",#N/A,FALSE,"Month";"00",#N/A,FALSE,"Month";"01",#N/A,FALSE,"Month"}</definedName>
    <definedName name="wrn.Months._.98._.to._.01." hidden="1">{"98",#N/A,FALSE,"Month";"99",#N/A,FALSE,"Month";"00",#N/A,FALSE,"Month";"01",#N/A,FALSE,"Month"}</definedName>
    <definedName name="wrn.Occupancy._.Calcs." localSheetId="2" hidden="1">{#N/A,#N/A,FALSE,"Occ. Calcs"}</definedName>
    <definedName name="wrn.Occupancy._.Calcs." localSheetId="6" hidden="1">{#N/A,#N/A,FALSE,"Occ. Calcs"}</definedName>
    <definedName name="wrn.Occupancy._.Calcs." localSheetId="5" hidden="1">{#N/A,#N/A,FALSE,"Occ. Calcs"}</definedName>
    <definedName name="wrn.Occupancy._.Calcs." hidden="1">{#N/A,#N/A,FALSE,"Occ. Calcs"}</definedName>
    <definedName name="wrn.ontario." localSheetId="6" hidden="1">{"page1",#N/A,FALSE,"sheet 1";"Page2",#N/A,FALSE,"sheet 1";"page3",#N/A,FALSE,"sheet 1";"page4",#N/A,FALSE,"sheet 1"}</definedName>
    <definedName name="wrn.ontario." localSheetId="5" hidden="1">{"page1",#N/A,FALSE,"sheet 1";"Page2",#N/A,FALSE,"sheet 1";"page3",#N/A,FALSE,"sheet 1";"page4",#N/A,FALSE,"sheet 1"}</definedName>
    <definedName name="wrn.ontario." hidden="1">{"page1",#N/A,FALSE,"sheet 1";"Page2",#N/A,FALSE,"sheet 1";"page3",#N/A,FALSE,"sheet 1";"page4",#N/A,FALSE,"sheet 1"}</definedName>
    <definedName name="wrn.OperatingAssumtions." localSheetId="6" hidden="1">{#N/A,#N/A,FALSE,"OperatingAssumptions"}</definedName>
    <definedName name="wrn.OperatingAssumtions." localSheetId="5" hidden="1">{#N/A,#N/A,FALSE,"OperatingAssumptions"}</definedName>
    <definedName name="wrn.OperatingAssumtions." hidden="1">{#N/A,#N/A,FALSE,"OperatingAssumptions"}</definedName>
    <definedName name="wrn.Operations._.Review." localSheetId="2" hidden="1">{#N/A,#N/A,FALSE,"Proforma Five Yr";#N/A,#N/A,FALSE,"Occ and Rate";#N/A,#N/A,FALSE,"PF Input";#N/A,#N/A,FALSE,"Hotcomps"}</definedName>
    <definedName name="wrn.Operations._.Review." localSheetId="6" hidden="1">{#N/A,#N/A,FALSE,"Proforma Five Yr";#N/A,#N/A,FALSE,"Occ and Rate";#N/A,#N/A,FALSE,"PF Input";#N/A,#N/A,FALSE,"Hotcomps"}</definedName>
    <definedName name="wrn.Operations._.Review." localSheetId="5" hidden="1">{#N/A,#N/A,FALSE,"Proforma Five Yr";#N/A,#N/A,FALSE,"Occ and Rate";#N/A,#N/A,FALSE,"PF Input";#N/A,#N/A,FALSE,"Hotcomps"}</definedName>
    <definedName name="wrn.Operations._.Review." hidden="1">{#N/A,#N/A,FALSE,"Proforma Five Yr";#N/A,#N/A,FALSE,"Occ and Rate";#N/A,#N/A,FALSE,"PF Input";#N/A,#N/A,FALSE,"Hotcomps"}</definedName>
    <definedName name="wrn.Ops._.Charlie._.Packet." localSheetId="2" hidden="1">{#N/A,#N/A,FALSE,"Proforma Five Yr";#N/A,#N/A,FALSE,"Occ and Rate";#N/A,#N/A,FALSE,"PF Input";#N/A,#N/A,FALSE,"Ops Summary";#N/A,#N/A,FALSE,"Hotcomps"}</definedName>
    <definedName name="wrn.Ops._.Charlie._.Packet." localSheetId="6" hidden="1">{#N/A,#N/A,FALSE,"Proforma Five Yr";#N/A,#N/A,FALSE,"Occ and Rate";#N/A,#N/A,FALSE,"PF Input";#N/A,#N/A,FALSE,"Ops Summary";#N/A,#N/A,FALSE,"Hotcomps"}</definedName>
    <definedName name="wrn.Ops._.Charlie._.Packet." localSheetId="5" hidden="1">{#N/A,#N/A,FALSE,"Proforma Five Yr";#N/A,#N/A,FALSE,"Occ and Rate";#N/A,#N/A,FALSE,"PF Input";#N/A,#N/A,FALSE,"Ops Summary";#N/A,#N/A,FALSE,"Hotcomps"}</definedName>
    <definedName name="wrn.Ops._.Charlie._.Packet." hidden="1">{#N/A,#N/A,FALSE,"Proforma Five Yr";#N/A,#N/A,FALSE,"Occ and Rate";#N/A,#N/A,FALSE,"PF Input";#N/A,#N/A,FALSE,"Ops Summary";#N/A,#N/A,FALSE,"Hotcomps"}</definedName>
    <definedName name="wrn.Output." localSheetId="2" hidden="1">{#N/A,#N/A,FALSE,"Summary";#N/A,#N/A,FALSE,"Input";#N/A,#N/A,FALSE,"Segment"}</definedName>
    <definedName name="wrn.Output." localSheetId="6" hidden="1">{#N/A,#N/A,FALSE,"Summary";#N/A,#N/A,FALSE,"Input";#N/A,#N/A,FALSE,"Segment"}</definedName>
    <definedName name="wrn.Output." localSheetId="5" hidden="1">{#N/A,#N/A,FALSE,"Summary";#N/A,#N/A,FALSE,"Input";#N/A,#N/A,FALSE,"Segment"}</definedName>
    <definedName name="wrn.Output." hidden="1">{#N/A,#N/A,FALSE,"Summary";#N/A,#N/A,FALSE,"Input";#N/A,#N/A,FALSE,"Segment"}</definedName>
    <definedName name="wrn.Output3Column." localSheetId="2" hidden="1">{"Output-3Column",#N/A,FALSE,"Output"}</definedName>
    <definedName name="wrn.Output3Column." localSheetId="6" hidden="1">{"Output-3Column",#N/A,FALSE,"Output"}</definedName>
    <definedName name="wrn.Output3Column." localSheetId="5" hidden="1">{"Output-3Column",#N/A,FALSE,"Output"}</definedName>
    <definedName name="wrn.Output3Column." hidden="1">{"Output-3Column",#N/A,FALSE,"Output"}</definedName>
    <definedName name="wrn.OutputAll." localSheetId="2" hidden="1">{"Output-All",#N/A,FALSE,"Output"}</definedName>
    <definedName name="wrn.OutputAll." localSheetId="6" hidden="1">{"Output-All",#N/A,FALSE,"Output"}</definedName>
    <definedName name="wrn.OutputAll." localSheetId="5" hidden="1">{"Output-All",#N/A,FALSE,"Output"}</definedName>
    <definedName name="wrn.OutputAll." hidden="1">{"Output-All",#N/A,FALSE,"Output"}</definedName>
    <definedName name="wrn.OutputBaseYear." localSheetId="2" hidden="1">{"Output-BaseYear",#N/A,FALSE,"Output"}</definedName>
    <definedName name="wrn.OutputBaseYear." localSheetId="6" hidden="1">{"Output-BaseYear",#N/A,FALSE,"Output"}</definedName>
    <definedName name="wrn.OutputBaseYear." localSheetId="5" hidden="1">{"Output-BaseYear",#N/A,FALSE,"Output"}</definedName>
    <definedName name="wrn.OutputBaseYear." hidden="1">{"Output-BaseYear",#N/A,FALSE,"Output"}</definedName>
    <definedName name="wrn.OutputMin." localSheetId="2" hidden="1">{"Output-Min",#N/A,FALSE,"Output"}</definedName>
    <definedName name="wrn.OutputMin." localSheetId="6" hidden="1">{"Output-Min",#N/A,FALSE,"Output"}</definedName>
    <definedName name="wrn.OutputMin." localSheetId="5" hidden="1">{"Output-Min",#N/A,FALSE,"Output"}</definedName>
    <definedName name="wrn.OutputMin." hidden="1">{"Output-Min",#N/A,FALSE,"Output"}</definedName>
    <definedName name="wrn.OutputPercent." localSheetId="2" hidden="1">{"Output%",#N/A,FALSE,"Output"}</definedName>
    <definedName name="wrn.OutputPercent." localSheetId="6" hidden="1">{"Output%",#N/A,FALSE,"Output"}</definedName>
    <definedName name="wrn.OutputPercent." localSheetId="5" hidden="1">{"Output%",#N/A,FALSE,"Output"}</definedName>
    <definedName name="wrn.OutputPercent." hidden="1">{"Output%",#N/A,FALSE,"Output"}</definedName>
    <definedName name="wrn.p3" localSheetId="6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3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ackage." localSheetId="6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localSheetId="5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ckage." hidden="1">{#N/A,#N/A,FALSE,"Executive Summary";#N/A,#N/A,FALSE,"Assumptions";#N/A,#N/A,FALSE,"Cash Flow";#N/A,#N/A,FALSE,"I&amp;E ";#N/A,#N/A,FALSE,"Occupancy Cost";#N/A,#N/A,FALSE,"Vacancy (Mall)";#N/A,#N/A,FALSE,"Expiration Schedule";#N/A,#N/A,FALSE,"Expiration Graph ";#N/A,#N/A,FALSE,"sales graph";#N/A,#N/A,FALSE,"Vacant rents";#N/A,#N/A,FALSE,"Hist Sales";#N/A,#N/A,FALSE,"Monthly Sales";#N/A,#N/A,FALSE,"Rent Roll"}</definedName>
    <definedName name="wrn.PARTIAL." localSheetId="2" hidden="1">{"new",#N/A,FALSE,"D";"PROFORMA",#N/A,FALSE,"A";"partial 1",#N/A,FALSE,"B";"partial 2",#N/A,FALSE,"B";"partial 3",#N/A,FALSE,"B";"SMALL CF 1",#N/A,FALSE,"C"}</definedName>
    <definedName name="wrn.Partial." localSheetId="6" hidden="1">{#N/A,#N/A,FALSE,"Assumptions";#N/A,#N/A,FALSE,"Year One Pro Forma";#N/A,#N/A,FALSE,"Rent Roll Summary";#N/A,#N/A,FALSE,"Market Rent Detail";#N/A,#N/A,FALSE,"Rent Roll Summary";#N/A,#N/A,FALSE,"Market Rent Increases";#N/A,#N/A,FALSE,"Exec Sum 10Yr";#N/A,#N/A,FALSE,"Cash Flow Projections";#N/A,#N/A,FALSE,"Net Residual Value";#N/A,#N/A,FALSE,"Effective Rental Income Detail";#N/A,#N/A,FALSE,"Turnovers";#N/A,#N/A,FALSE,"Matrices"}</definedName>
    <definedName name="wrn.PARTIAL." localSheetId="5" hidden="1">{"new",#N/A,FALSE,"D";"PROFORMA",#N/A,FALSE,"A";"partial 1",#N/A,FALSE,"B";"partial 2",#N/A,FALSE,"B";"partial 3",#N/A,FALSE,"B";"SMALL CF 1",#N/A,FALSE,"C"}</definedName>
    <definedName name="wrn.PARTIAL." hidden="1">{"new",#N/A,FALSE,"D";"PROFORMA",#N/A,FALSE,"A";"partial 1",#N/A,FALSE,"B";"partial 2",#N/A,FALSE,"B";"partial 3",#N/A,FALSE,"B";"SMALL CF 1",#N/A,FALSE,"C"}</definedName>
    <definedName name="wrn.Penetration." localSheetId="2" hidden="1">{#N/A,#N/A,FALSE,"Mkt Pen"}</definedName>
    <definedName name="wrn.Penetration." localSheetId="6" hidden="1">{#N/A,#N/A,FALSE,"Mkt Pen"}</definedName>
    <definedName name="wrn.Penetration." localSheetId="5" hidden="1">{#N/A,#N/A,FALSE,"Mkt Pen"}</definedName>
    <definedName name="wrn.Penetration." hidden="1">{#N/A,#N/A,FALSE,"Mkt Pen"}</definedName>
    <definedName name="wrn.Phase._.I." localSheetId="2" hidden="1">{#N/A,#N/A,FALSE,"Transaction Summary-DTW";#N/A,#N/A,FALSE,"Proforma Five Yr";#N/A,#N/A,FALSE,"Occ and Rate"}</definedName>
    <definedName name="wrn.Phase._.I." localSheetId="6" hidden="1">{#N/A,#N/A,FALSE,"Transaction Summary-DTW";#N/A,#N/A,FALSE,"Proforma Five Yr";#N/A,#N/A,FALSE,"Occ and Rate"}</definedName>
    <definedName name="wrn.Phase._.I." localSheetId="5" hidden="1">{#N/A,#N/A,FALSE,"Transaction Summary-DTW";#N/A,#N/A,FALSE,"Proforma Five Yr";#N/A,#N/A,FALSE,"Occ and Rate"}</definedName>
    <definedName name="wrn.Phase._.I." hidden="1">{#N/A,#N/A,FALSE,"Transaction Summary-DTW";#N/A,#N/A,FALSE,"Proforma Five Yr";#N/A,#N/A,FALSE,"Occ and Rate"}</definedName>
    <definedName name="wrn.PR_TRIAL_BALANCE." localSheetId="6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localSheetId="5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_TRIAL_BALANCE." hidden="1">{"TB_PR","50",FALSE,"PR_TRIAL_BALANCE";"TB_PR","51",FALSE,"PR_TRIAL_BALANCE";"TB_PR","52",FALSE,"PR_TRIAL_BALANCE";"TB_PR","53",FALSE,"PR_TRIAL_BALANCE";"TB_PR","54",FALSE,"PR_TRIAL_BALANCE";"TB_PR","55",FALSE,"PR_TRIAL_BALANCE";"TB_PR","56",FALSE,"PR_TRIAL_BALANCE";"TB_PR","57",FALSE,"PR_TRIAL_BALANCE";"TB_PR","61",FALSE,"PR_TRIAL_BALANCE";"TB_PR","63",FALSE,"PR_TRIAL_BALANCE";"TB_PR","65",FALSE,"PR_TRIAL_BALANCE";"TB_PR","66",FALSE,"PR_TRIAL_BALANCE"}</definedName>
    <definedName name="wrn.Presentation." localSheetId="6" hidden="1">{#N/A,#N/A,TRUE,"Summary";"AnnualRentRoll",#N/A,TRUE,"RentRoll";#N/A,#N/A,TRUE,"ExitStratigy";#N/A,#N/A,TRUE,"OperatingAssumptions"}</definedName>
    <definedName name="wrn.Presentation." localSheetId="5" hidden="1">{#N/A,#N/A,TRUE,"Summary";"AnnualRentRoll",#N/A,TRUE,"RentRoll";#N/A,#N/A,TRUE,"ExitStratigy";#N/A,#N/A,TRUE,"OperatingAssumptions"}</definedName>
    <definedName name="wrn.Presentation." hidden="1">{#N/A,#N/A,TRUE,"Summary";"AnnualRentRoll",#N/A,TRUE,"RentRoll";#N/A,#N/A,TRUE,"ExitStratigy";#N/A,#N/A,TRUE,"OperatingAssumptions"}</definedName>
    <definedName name="wrn.Pricing._.Strategy." localSheetId="6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localSheetId="5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cing._.Strategy." hidden="1">{#N/A,#N/A,FALSE,"1Summary";#N/A,#N/A,FALSE,"2Assumptions";#N/A,#N/A,FALSE,"3Cash Flow";#N/A,#N/A,FALSE,"4Year 1 Reconciliation";#N/A,#N/A,FALSE,"5Residual";#N/A,#N/A,FALSE,"6Residual (Year 20)";#N/A,#N/A,FALSE,"7Financing Sensitivity";#N/A,#N/A,FALSE,"8Residual Sensitivity";#N/A,#N/A,FALSE,"9Pricing Matrix";#N/A,#N/A,FALSE,"10Vacancy Matrix";#N/A,#N/A,FALSE,"11Expiration Schedule";#N/A,#N/A,FALSE,"12Lease-up Schedule"}</definedName>
    <definedName name="wrn.Primary._.Competition." localSheetId="2" hidden="1">{#N/A,#N/A,FALSE,"Primary"}</definedName>
    <definedName name="wrn.Primary._.Competition." localSheetId="6" hidden="1">{#N/A,#N/A,FALSE,"Primary"}</definedName>
    <definedName name="wrn.Primary._.Competition." localSheetId="5" hidden="1">{#N/A,#N/A,FALSE,"Primary"}</definedName>
    <definedName name="wrn.Primary._.Competition." hidden="1">{#N/A,#N/A,FALSE,"Primary"}</definedName>
    <definedName name="wrn.print." localSheetId="2" hidden="1">{"Assump",#N/A,TRUE,"Proforma";"first",#N/A,TRUE,"Proforma";"second",#N/A,TRUE,"Proforma";"lease1",#N/A,TRUE,"Proforma";"lease2",#N/A,TRUE,"Proforma"}</definedName>
    <definedName name="wrn.Print." localSheetId="6" hidden="1">{#N/A,#N/A,TRUE,"Cover";#N/A,#N/A,TRUE,"Stack";#N/A,#N/A,TRUE,"Cost S";#N/A,#N/A,TRUE,"Financing";#N/A,#N/A,TRUE," CF";#N/A,#N/A,TRUE,"CF Mnthly";#N/A,#N/A,TRUE,"CF assum";#N/A,#N/A,TRUE,"Unit Sales";#N/A,#N/A,TRUE,"REV";#N/A,#N/A,TRUE,"Bdgt Backup"}</definedName>
    <definedName name="wrn.print." localSheetId="5" hidden="1">{"Assump",#N/A,TRUE,"Proforma";"first",#N/A,TRUE,"Proforma";"second",#N/A,TRUE,"Proforma";"lease1",#N/A,TRUE,"Proforma";"lease2",#N/A,TRUE,"Proforma"}</definedName>
    <definedName name="wrn.print." hidden="1">{"Assump",#N/A,TRUE,"Proforma";"first",#N/A,TRUE,"Proforma";"second",#N/A,TRUE,"Proforma";"lease1",#N/A,TRUE,"Proforma";"lease2",#N/A,TRUE,"Proforma"}</definedName>
    <definedName name="wrn.Print._.4." localSheetId="2" hidden="1">{"Outflow 1",#N/A,FALSE,"Outflows-Inflows";"Outflow 2",#N/A,FALSE,"Outflows-Inflows";"Inflow 1",#N/A,FALSE,"Outflows-Inflows";"Inflow 2",#N/A,FALSE,"Outflows-Inflows"}</definedName>
    <definedName name="wrn.Print._.4." localSheetId="6" hidden="1">{"Outflow 1",#N/A,FALSE,"Outflows-Inflows";"Outflow 2",#N/A,FALSE,"Outflows-Inflows";"Inflow 1",#N/A,FALSE,"Outflows-Inflows";"Inflow 2",#N/A,FALSE,"Outflows-Inflows"}</definedName>
    <definedName name="wrn.Print._.4." localSheetId="5" hidden="1">{"Outflow 1",#N/A,FALSE,"Outflows-Inflows";"Outflow 2",#N/A,FALSE,"Outflows-Inflows";"Inflow 1",#N/A,FALSE,"Outflows-Inflows";"Inflow 2",#N/A,FALSE,"Outflows-Inflows"}</definedName>
    <definedName name="wrn.Print._.4." hidden="1">{"Outflow 1",#N/A,FALSE,"Outflows-Inflows";"Outflow 2",#N/A,FALSE,"Outflows-Inflows";"Inflow 1",#N/A,FALSE,"Outflows-Inflows";"Inflow 2",#N/A,FALSE,"Outflows-Inflows"}</definedName>
    <definedName name="wrn.Print._.6." localSheetId="2" hidden="1">{"print 1.6",#N/A,FALSE,"Sheet1";"print 2.6",#N/A,FALSE,"Sheet1";"print 3.6",#N/A,FALSE,"Sheet1";"print 4.6",#N/A,FALSE,"Sheet1";"print 5.6",#N/A,FALSE,"Sheet1";"print 6.6",#N/A,FALSE,"Sheet1"}</definedName>
    <definedName name="wrn.Print._.6." localSheetId="6" hidden="1">{"print 1.6",#N/A,FALSE,"Sheet1";"print 2.6",#N/A,FALSE,"Sheet1";"print 3.6",#N/A,FALSE,"Sheet1";"print 4.6",#N/A,FALSE,"Sheet1";"print 5.6",#N/A,FALSE,"Sheet1";"print 6.6",#N/A,FALSE,"Sheet1"}</definedName>
    <definedName name="wrn.Print._.6." localSheetId="5" hidden="1">{"print 1.6",#N/A,FALSE,"Sheet1";"print 2.6",#N/A,FALSE,"Sheet1";"print 3.6",#N/A,FALSE,"Sheet1";"print 4.6",#N/A,FALSE,"Sheet1";"print 5.6",#N/A,FALSE,"Sheet1";"print 6.6",#N/A,FALSE,"Sheet1"}</definedName>
    <definedName name="wrn.Print._.6." hidden="1">{"print 1.6",#N/A,FALSE,"Sheet1";"print 2.6",#N/A,FALSE,"Sheet1";"print 3.6",#N/A,FALSE,"Sheet1";"print 4.6",#N/A,FALSE,"Sheet1";"print 5.6",#N/A,FALSE,"Sheet1";"print 6.6",#N/A,FALSE,"Sheet1"}</definedName>
    <definedName name="wrn.Print._.All." localSheetId="2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6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localSheetId="5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All." hidden="1">{"Venture Summary",#N/A,TRUE,"Summary";"Development Budget",#N/A,TRUE,"Summary";"Development Proforma",#N/A,TRUE,"Dev PF";"Project Cash Flows",#N/A,TRUE,"Summary";"Costs &amp; Sales",#N/A,TRUE,"Summary";"Debt Summary &amp; CF Split",#N/A,TRUE,"Summary"}</definedName>
    <definedName name="wrn.Print._.It." localSheetId="2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6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localSheetId="5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._.It." hidden="1">{#N/A,#N/A,TRUE,"base case";#N/A,#N/A,TRUE,"valuation";#N/A,#N/A,TRUE,"sources and uses";#N/A,#N/A,TRUE,"recapitalization";#N/A,#N/A,TRUE,"flowchart";#N/A,#N/A,TRUE,"summary";#N/A,#N/A,TRUE,"sensitivities";#N/A,#N/A,TRUE,"pro forma";#N/A,#N/A,TRUE,"PAC shares"}</definedName>
    <definedName name="wrn.Print1." localSheetId="2" hidden="1">{"Page1",#N/A,TRUE,"Sheet1";"Page2",#N/A,TRUE,"Sheet1";"Page3",#N/A,TRUE,"Sheet1"}</definedName>
    <definedName name="wrn.Print1." localSheetId="6" hidden="1">{"Page1",#N/A,TRUE,"Sheet1";"Page2",#N/A,TRUE,"Sheet1";"Page3",#N/A,TRUE,"Sheet1"}</definedName>
    <definedName name="wrn.Print1." localSheetId="5" hidden="1">{"Page1",#N/A,TRUE,"Sheet1";"Page2",#N/A,TRUE,"Sheet1";"Page3",#N/A,TRUE,"Sheet1"}</definedName>
    <definedName name="wrn.Print1." hidden="1">{"Page1",#N/A,TRUE,"Sheet1";"Page2",#N/A,TRUE,"Sheet1";"Page3",#N/A,TRUE,"Sheet1"}</definedName>
    <definedName name="wrn.PrintAll." localSheetId="2" hidden="1">{#N/A,#N/A,FALSE,"Broker Sheet";#N/A,#N/A,FALSE,"Exec.Summary";#N/A,#N/A,FALSE,"Argus Cash Flow";#N/A,#N/A,FALSE,"SPF";#N/A,#N/A,FALSE,"RentRoll"}</definedName>
    <definedName name="wrn.PrintAll." localSheetId="6" hidden="1">{#N/A,#N/A,FALSE,"Broker Sheet";#N/A,#N/A,FALSE,"Exec.Summary";#N/A,#N/A,FALSE,"Argus Cash Flow";#N/A,#N/A,FALSE,"SPF";#N/A,#N/A,FALSE,"RentRoll"}</definedName>
    <definedName name="wrn.PrintAll." localSheetId="5" hidden="1">{#N/A,#N/A,FALSE,"Broker Sheet";#N/A,#N/A,FALSE,"Exec.Summary";#N/A,#N/A,FALSE,"Argus Cash Flow";#N/A,#N/A,FALSE,"SPF";#N/A,#N/A,FALSE,"RentRoll"}</definedName>
    <definedName name="wrn.PrintAll." hidden="1">{#N/A,#N/A,FALSE,"Broker Sheet";#N/A,#N/A,FALSE,"Exec.Summary";#N/A,#N/A,FALSE,"Argus Cash Flow";#N/A,#N/A,FALSE,"SPF";#N/A,#N/A,FALSE,"RentRoll"}</definedName>
    <definedName name="wrn.Proforma." localSheetId="6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localSheetId="5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  <definedName name="wrn.Proforma._.Review." localSheetId="2" hidden="1">{#N/A,#N/A,FALSE,"Occ and Rate";#N/A,#N/A,FALSE,"PF Input";#N/A,#N/A,FALSE,"Proforma Five Yr";#N/A,#N/A,FALSE,"Hotcomps"}</definedName>
    <definedName name="wrn.Proforma._.Review." localSheetId="6" hidden="1">{#N/A,#N/A,FALSE,"Occ and Rate";#N/A,#N/A,FALSE,"PF Input";#N/A,#N/A,FALSE,"Proforma Five Yr";#N/A,#N/A,FALSE,"Hotcomps"}</definedName>
    <definedName name="wrn.Proforma._.Review." localSheetId="5" hidden="1">{#N/A,#N/A,FALSE,"Occ and Rate";#N/A,#N/A,FALSE,"PF Input";#N/A,#N/A,FALSE,"Proforma Five Yr";#N/A,#N/A,FALSE,"Hotcomps"}</definedName>
    <definedName name="wrn.Proforma._.Review." hidden="1">{#N/A,#N/A,FALSE,"Occ and Rate";#N/A,#N/A,FALSE,"PF Input";#N/A,#N/A,FALSE,"Proforma Five Yr";#N/A,#N/A,FALSE,"Hotcomps"}</definedName>
    <definedName name="wrn.Projections." localSheetId="6" hidden="1">{#N/A,#N/A,FALSE,"Release Price";#N/A,#N/A,FALSE,"Cash flow for 50 Unit";#N/A,#N/A,FALSE,"Cash Flow for 3 Models"}</definedName>
    <definedName name="wrn.Projections." localSheetId="5" hidden="1">{#N/A,#N/A,FALSE,"Release Price";#N/A,#N/A,FALSE,"Cash flow for 50 Unit";#N/A,#N/A,FALSE,"Cash Flow for 3 Models"}</definedName>
    <definedName name="wrn.Projections." hidden="1">{#N/A,#N/A,FALSE,"Release Price";#N/A,#N/A,FALSE,"Cash flow for 50 Unit";#N/A,#N/A,FALSE,"Cash Flow for 3 Models"}</definedName>
    <definedName name="wrn.PropertyInformation." localSheetId="6" hidden="1">{#N/A,#N/A,FALSE,"PropertyInfo"}</definedName>
    <definedName name="wrn.PropertyInformation." localSheetId="5" hidden="1">{#N/A,#N/A,FALSE,"PropertyInfo"}</definedName>
    <definedName name="wrn.PropertyInformation." hidden="1">{#N/A,#N/A,FALSE,"PropertyInfo"}</definedName>
    <definedName name="wrn.Quick._.Print." localSheetId="2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6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localSheetId="5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Quick._.Print." hidden="1">{#N/A,#N/A,TRUE,"Summary";#N/A,#N/A,TRUE,"Cost Summary (inflated)";#N/A,#N/A,TRUE,"Timeline";#N/A,#N/A,TRUE,"Res. Summary";#N/A,#N/A,TRUE,"Residential";#N/A,#N/A,TRUE,"Retail Summary";#N/A,#N/A,TRUE,"Retail ";#N/A,#N/A,TRUE,"Dev Expense Detail";#N/A,#N/A,TRUE,"Promote"}</definedName>
    <definedName name="wrn.Report." localSheetId="2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localSheetId="6" hidden="1">{#N/A,#N/A,FALSE,"Summary";#N/A,#N/A,FALSE,"Assumptions";#N/A,#N/A,FALSE,"Notes";#N/A,#N/A,FALSE,"Cash Flow";#N/A,#N/A,FALSE,"Eff. Rent Detail";#N/A,#N/A,FALSE,"Residual";#N/A,#N/A,FALSE,"Value Matrix";#N/A,#N/A,FALSE,"Pro Forma";#N/A,#N/A,FALSE,"Historical Op";#N/A,#N/A,FALSE,"Value Comp";#N/A,#N/A,FALSE,"Matrices"}</definedName>
    <definedName name="wrn.Report." localSheetId="5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port." hidden="1">{#N/A,#N/A,FALSE,"Summary";#N/A,#N/A,FALSE,"Assumptions";#N/A,#N/A,FALSE,"Cash Flow";#N/A,#N/A,FALSE,"Residual Calculation";#N/A,#N/A,FALSE,"Pricing Matrix";#N/A,#N/A,FALSE,"Pricing Matrix II";#N/A,#N/A,FALSE,"Expiration Schedule"}</definedName>
    <definedName name="wrn.Residential._.Summary." localSheetId="2" hidden="1">{"Residential Summary",#N/A,TRUE,"Summary";"Residential Budget",#N/A,TRUE,"Summary";"Residential Cash Flow",#N/A,TRUE,"Summary";"Residential Project Costs",#N/A,TRUE,"Summary"}</definedName>
    <definedName name="wrn.Residential._.Summary." localSheetId="6" hidden="1">{"Residential Summary",#N/A,TRUE,"Summary";"Residential Budget",#N/A,TRUE,"Summary";"Residential Cash Flow",#N/A,TRUE,"Summary";"Residential Project Costs",#N/A,TRUE,"Summary"}</definedName>
    <definedName name="wrn.Residential._.Summary." localSheetId="5" hidden="1">{"Residential Summary",#N/A,TRUE,"Summary";"Residential Budget",#N/A,TRUE,"Summary";"Residential Cash Flow",#N/A,TRUE,"Summary";"Residential Project Costs",#N/A,TRUE,"Summary"}</definedName>
    <definedName name="wrn.Residential._.Summary." hidden="1">{"Residential Summary",#N/A,TRUE,"Summary";"Residential Budget",#N/A,TRUE,"Summary";"Residential Cash Flow",#N/A,TRUE,"Summary";"Residential Project Costs",#N/A,TRUE,"Summary"}</definedName>
    <definedName name="wrn.Retail._.Summary." localSheetId="2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6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localSheetId="5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Retail._.Summary." hidden="1">{"Retail Summary",#N/A,TRUE,"Summary";"Retail Development Budget",#N/A,TRUE,"Summary";"Retail Cash Flow",#N/A,TRUE,"Summary";"Retail Development Costs and NOI",#N/A,TRUE,"Summary";"Retail Detailed Project Costs",#N/A,TRUE,"Summary"}</definedName>
    <definedName name="wrn.SBE._.Report." localSheetId="2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6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localSheetId="5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BE._.Report." hidden="1">{#N/A,#N/A,FALSE,"Operating Projections";"Restaurants",#N/A,FALSE,"Operating Projections";"Lounges",#N/A,FALSE,"Operating Projections";#N/A,#N/A,FALSE,"Clubs";#N/A,#N/A,FALSE,"Shows";#N/A,#N/A,FALSE,"Outdoor";#N/A,#N/A,FALSE,"Banquet";#N/A,#N/A,FALSE,"Retail";#N/A,#N/A,FALSE,"Casino";#N/A,#N/A,FALSE,"Sources &amp; Uses";#N/A,#N/A,FALSE,"Budget Breakdown";"Annual CF",#N/A,FALSE,"Track"}</definedName>
    <definedName name="wrn.schedules." localSheetId="2" hidden="1">{"schedule1",#N/A,FALSE,"Sheet1";"schedule2",#N/A,FALSE,"Sheet1";"schedule3",#N/A,FALSE,"Sheet1";"schedule4",#N/A,FALSE,"Sheet1";"schedule5",#N/A,FALSE,"Sheet1";"schedule6",#N/A,FALSE,"Sheet1"}</definedName>
    <definedName name="wrn.schedules." localSheetId="6" hidden="1">{"schedule1",#N/A,FALSE,"Sheet1";"schedule2",#N/A,FALSE,"Sheet1";"schedule3",#N/A,FALSE,"Sheet1";"schedule4",#N/A,FALSE,"Sheet1";"schedule5",#N/A,FALSE,"Sheet1";"schedule6",#N/A,FALSE,"Sheet1"}</definedName>
    <definedName name="wrn.schedules." localSheetId="5" hidden="1">{"schedule1",#N/A,FALSE,"Sheet1";"schedule2",#N/A,FALSE,"Sheet1";"schedule3",#N/A,FALSE,"Sheet1";"schedule4",#N/A,FALSE,"Sheet1";"schedule5",#N/A,FALSE,"Sheet1";"schedule6",#N/A,FALSE,"Sheet1"}</definedName>
    <definedName name="wrn.schedules." hidden="1">{"schedule1",#N/A,FALSE,"Sheet1";"schedule2",#N/A,FALSE,"Sheet1";"schedule3",#N/A,FALSE,"Sheet1";"schedule4",#N/A,FALSE,"Sheet1";"schedule5",#N/A,FALSE,"Sheet1";"schedule6",#N/A,FALSE,"Sheet1"}</definedName>
    <definedName name="wrn.Secondary._.Competition." localSheetId="2" hidden="1">{#N/A,#N/A,FALSE,"Secondary"}</definedName>
    <definedName name="wrn.Secondary._.Competition." localSheetId="6" hidden="1">{#N/A,#N/A,FALSE,"Secondary"}</definedName>
    <definedName name="wrn.Secondary._.Competition." localSheetId="5" hidden="1">{#N/A,#N/A,FALSE,"Secondary"}</definedName>
    <definedName name="wrn.Secondary._.Competition." hidden="1">{#N/A,#N/A,FALSE,"Secondary"}</definedName>
    <definedName name="wrn.Short._.Print." localSheetId="6" hidden="1">{#N/A,#N/A,FALSE,"Cover";#N/A,#N/A,FALSE,"Stack";#N/A,#N/A,FALSE,"Cost S";#N/A,#N/A,FALSE," CF";#N/A,#N/A,FALSE,"Investor"}</definedName>
    <definedName name="wrn.Short._.Print." localSheetId="5" hidden="1">{#N/A,#N/A,FALSE,"Cover";#N/A,#N/A,FALSE,"Stack";#N/A,#N/A,FALSE,"Cost S";#N/A,#N/A,FALSE," CF";#N/A,#N/A,FALSE,"Investor"}</definedName>
    <definedName name="wrn.Short._.Print." hidden="1">{#N/A,#N/A,FALSE,"Cover";#N/A,#N/A,FALSE,"Stack";#N/A,#N/A,FALSE,"Cost S";#N/A,#N/A,FALSE," CF";#N/A,#N/A,FALSE,"Investor"}</definedName>
    <definedName name="wrn.Summary." localSheetId="2" hidden="1">{"SumPage1",#N/A,TRUE,"Res. Summary";"SumPage2",#N/A,TRUE,"Res. Summary";"SumPage3",#N/A,TRUE,"Res. Summary";"SumPage4",#N/A,TRUE,"Res. Summary";"SumPage5",#N/A,TRUE,"Res. Summary"}</definedName>
    <definedName name="wrn.Summary." localSheetId="6" hidden="1">{#N/A,#N/A,FALSE,"Summary"}</definedName>
    <definedName name="wrn.Summary." localSheetId="5" hidden="1">{"SumPage1",#N/A,TRUE,"Res. Summary";"SumPage2",#N/A,TRUE,"Res. Summary";"SumPage3",#N/A,TRUE,"Res. Summary";"SumPage4",#N/A,TRUE,"Res. Summary";"SumPage5",#N/A,TRUE,"Res. Summary"}</definedName>
    <definedName name="wrn.Summary." hidden="1">{"SumPage1",#N/A,TRUE,"Res. Summary";"SumPage2",#N/A,TRUE,"Res. Summary";"SumPage3",#N/A,TRUE,"Res. Summary";"SumPage4",#N/A,TRUE,"Res. Summary";"SumPage5",#N/A,TRUE,"Res. Summary"}</definedName>
    <definedName name="wrn.Summary._.Pages." localSheetId="2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6" hidden="1">{"Summary",#N/A,TRUE,"Summary";"Venture Cash Flow",#N/A,TRUE,"Summary";"Venture Costs &amp; Income Summary",#N/A,TRUE,"Summary";"Timeline",#N/A,TRUE,"Summary";"Development Budget",#N/A,TRUE,"Summary"}</definedName>
    <definedName name="wrn.Summary._.Pages." localSheetId="5" hidden="1">{"Summary",#N/A,TRUE,"Summary";"Venture Cash Flow",#N/A,TRUE,"Summary";"Venture Costs &amp; Income Summary",#N/A,TRUE,"Summary";"Timeline",#N/A,TRUE,"Summary";"Development Budget",#N/A,TRUE,"Summary"}</definedName>
    <definedName name="wrn.Summary._.Pages." hidden="1">{"Summary",#N/A,TRUE,"Summary";"Venture Cash Flow",#N/A,TRUE,"Summary";"Venture Costs &amp; Income Summary",#N/A,TRUE,"Summary";"Timeline",#N/A,TRUE,"Summary";"Development Budget",#N/A,TRUE,"Summary"}</definedName>
    <definedName name="wrn.Supply._.Additions." localSheetId="2" hidden="1">{#N/A,#N/A,FALSE,"Supply Addn"}</definedName>
    <definedName name="wrn.Supply._.Additions." localSheetId="6" hidden="1">{#N/A,#N/A,FALSE,"Supply Addn"}</definedName>
    <definedName name="wrn.Supply._.Additions." localSheetId="5" hidden="1">{#N/A,#N/A,FALSE,"Supply Addn"}</definedName>
    <definedName name="wrn.Supply._.Additions." hidden="1">{#N/A,#N/A,FALSE,"Supply Addn"}</definedName>
    <definedName name="wrn.Template." localSheetId="6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localSheetId="5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emplate." hidden="1">{#N/A,#N/A,FALSE,"1_Executive Summary";#N/A,#N/A,FALSE,"2_Assumptions";#N/A,#N/A,FALSE,"3_Footnotes";#N/A,#N/A,FALSE,"4_Cash Flow";#N/A,#N/A,FALSE,"6_Residual - Marketing";#N/A,#N/A,FALSE,"7_Residual Matrix";#N/A,#N/A,FALSE,"8_Pricing Matrix";#N/A,#N/A,FALSE,"9_Value Matrix";#N/A,#N/A,FALSE,"10_Vacancy Detail";#N/A,#N/A,FALSE,"11_Basic Expiration"}</definedName>
    <definedName name="wrn.Total." localSheetId="2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6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localSheetId="5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" hidden="1">{#N/A,#N/A,FALSE,"Exec Sum";#N/A,#N/A,FALSE,"Rent Rate Comp";#N/A,#N/A,FALSE,"Rate, NPV Comp";#N/A,#N/A,FALSE,"Opt A NNN";#N/A,#N/A,FALSE,"15-yr Opt. A Sum";#N/A,#N/A,FALSE,"15-yr Opt A Other Costs";#N/A,#N/A,FALSE,"10-yr Opt. A Sum";#N/A,#N/A,FALSE,"10-yr Opt A Other Costs";#N/A,#N/A,FALSE,"NPV Calc"}</definedName>
    <definedName name="wrn.TOTAL._.SHEETS." localSheetId="2" hidden="1">{#N/A,#N/A,FALSE,"DEV COSTS";#N/A,#N/A,FALSE,"10-YR C. F."}</definedName>
    <definedName name="wrn.TOTAL._.SHEETS." localSheetId="6" hidden="1">{#N/A,#N/A,FALSE,"DEV COSTS";#N/A,#N/A,FALSE,"10-YR C. F."}</definedName>
    <definedName name="wrn.TOTAL._.SHEETS." localSheetId="5" hidden="1">{#N/A,#N/A,FALSE,"DEV COSTS";#N/A,#N/A,FALSE,"10-YR C. F."}</definedName>
    <definedName name="wrn.TOTAL._.SHEETS." hidden="1">{#N/A,#N/A,FALSE,"DEV COSTS";#N/A,#N/A,FALSE,"10-YR C. F."}</definedName>
    <definedName name="wrn.Tycon._.Model." localSheetId="2" hidden="1">{"rtn",#N/A,FALSE,"RTN";"tables",#N/A,FALSE,"RTN";"cf",#N/A,FALSE,"CF";"stats",#N/A,FALSE,"Stats";"prop",#N/A,FALSE,"Prop"}</definedName>
    <definedName name="wrn.Tycon._.Model." localSheetId="6" hidden="1">{"rtn",#N/A,FALSE,"RTN";"tables",#N/A,FALSE,"RTN";"cf",#N/A,FALSE,"CF";"stats",#N/A,FALSE,"Stats";"prop",#N/A,FALSE,"Prop"}</definedName>
    <definedName name="wrn.Tycon._.Model." localSheetId="5" hidden="1">{"rtn",#N/A,FALSE,"RTN";"tables",#N/A,FALSE,"RTN";"cf",#N/A,FALSE,"CF";"stats",#N/A,FALSE,"Stats";"prop",#N/A,FALSE,"Prop"}</definedName>
    <definedName name="wrn.Tycon._.Model." hidden="1">{"rtn",#N/A,FALSE,"RTN";"tables",#N/A,FALSE,"RTN";"cf",#N/A,FALSE,"CF";"stats",#N/A,FALSE,"Stats";"prop",#N/A,FALSE,"Prop"}</definedName>
    <definedName name="wrn.USSC_Reports." localSheetId="6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localSheetId="5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SC_Reports." hidden="1">{#N/A,#N/A,FALSE,"9Pricing Matrix";#N/A,#N/A,FALSE,"1Summary";#N/A,#N/A,FALSE,"2Assumptions";#N/A,#N/A,FALSE,"3Cash Flow";#N/A,#N/A,FALSE,"5Residual";#N/A,#N/A,FALSE,"Occupancy Cost";#N/A,#N/A,FALSE,"7Financing Sensitivity";#N/A,#N/A,FALSE,"8Residual Sensitivity";#N/A,#N/A,FALSE,"10Vacancy Matrix";#N/A,#N/A,FALSE,"11Expiration Schedule";#N/A,#N/A,FALSE,"12Lease-up Schedule";#N/A,#N/A,FALSE,"OFS-Lease-up Schedule";#N/A,#N/A,FALSE,"Short Holds"}</definedName>
    <definedName name="wrn.USW." localSheetId="2" hidden="1">{"IS",#N/A,FALSE,"IS";"RPTIS",#N/A,FALSE,"RPTIS";"STATS",#N/A,FALSE,"STATS";"BS",#N/A,FALSE,"BS"}</definedName>
    <definedName name="wrn.USW." localSheetId="6" hidden="1">{"IS",#N/A,FALSE,"IS";"RPTIS",#N/A,FALSE,"RPTIS";"STATS",#N/A,FALSE,"STATS";"BS",#N/A,FALSE,"BS"}</definedName>
    <definedName name="wrn.USW." localSheetId="5" hidden="1">{"IS",#N/A,FALSE,"IS";"RPTIS",#N/A,FALSE,"RPTIS";"STATS",#N/A,FALSE,"STATS";"BS",#N/A,FALSE,"BS"}</definedName>
    <definedName name="wrn.USW." hidden="1">{"IS",#N/A,FALSE,"IS";"RPTIS",#N/A,FALSE,"RPTIS";"STATS",#N/A,FALSE,"STATS";"BS",#N/A,FALSE,"BS"}</definedName>
    <definedName name="xxx3" localSheetId="6" hidden="1">{"AnnualRentRoll",#N/A,FALSE,"RentRoll"}</definedName>
    <definedName name="xxx3" localSheetId="5" hidden="1">{"AnnualRentRoll",#N/A,FALSE,"RentRoll"}</definedName>
    <definedName name="xxx3" hidden="1">{"AnnualRentRoll",#N/A,FALSE,"RentRoll"}</definedName>
    <definedName name="xxx4" localSheetId="6" hidden="1">{#N/A,#N/A,FALSE,"ExitStratigy"}</definedName>
    <definedName name="xxx4" localSheetId="5" hidden="1">{#N/A,#N/A,FALSE,"ExitStratigy"}</definedName>
    <definedName name="xxx4" hidden="1">{#N/A,#N/A,FALSE,"ExitStratigy"}</definedName>
  </definedNames>
  <calcPr calcId="191029" iterate="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F8" i="14" l="1"/>
  <c r="EF9" i="14"/>
  <c r="EF10" i="14"/>
  <c r="EF11" i="14"/>
  <c r="EF12" i="14"/>
  <c r="EF13" i="14"/>
  <c r="EF14" i="14"/>
  <c r="EF15" i="14"/>
  <c r="EF16" i="14"/>
  <c r="EF17" i="14"/>
  <c r="EF18" i="14"/>
  <c r="EF19" i="14"/>
  <c r="EF20" i="14"/>
  <c r="EF21" i="14"/>
  <c r="EF22" i="14"/>
  <c r="EF23" i="14"/>
  <c r="EF24" i="14"/>
  <c r="EF25" i="14"/>
  <c r="EF26" i="14"/>
  <c r="EF27" i="14"/>
  <c r="EF28" i="14"/>
  <c r="EF29" i="14"/>
  <c r="EF30" i="14"/>
  <c r="EG12" i="2"/>
  <c r="EE8" i="14"/>
  <c r="EE9" i="14"/>
  <c r="EE10" i="14"/>
  <c r="EE11" i="14"/>
  <c r="EE12" i="14"/>
  <c r="EE13" i="14"/>
  <c r="EE14" i="14"/>
  <c r="EE15" i="14"/>
  <c r="EE16" i="14"/>
  <c r="EE17" i="14"/>
  <c r="EE18" i="14"/>
  <c r="EE19" i="14"/>
  <c r="EE20" i="14"/>
  <c r="EE21" i="14"/>
  <c r="EE22" i="14"/>
  <c r="EE23" i="14"/>
  <c r="EE24" i="14"/>
  <c r="EE25" i="14"/>
  <c r="EE26" i="14"/>
  <c r="EE27" i="14"/>
  <c r="EE28" i="14"/>
  <c r="EE29" i="14"/>
  <c r="EE30" i="14"/>
  <c r="EF12" i="2"/>
  <c r="ED8" i="14"/>
  <c r="ED9" i="14"/>
  <c r="ED10" i="14"/>
  <c r="ED11" i="14"/>
  <c r="ED12" i="14"/>
  <c r="ED13" i="14"/>
  <c r="ED14" i="14"/>
  <c r="ED15" i="14"/>
  <c r="ED16" i="14"/>
  <c r="ED17" i="14"/>
  <c r="ED18" i="14"/>
  <c r="ED19" i="14"/>
  <c r="ED20" i="14"/>
  <c r="ED21" i="14"/>
  <c r="ED22" i="14"/>
  <c r="ED23" i="14"/>
  <c r="ED24" i="14"/>
  <c r="ED25" i="14"/>
  <c r="ED26" i="14"/>
  <c r="ED27" i="14"/>
  <c r="ED28" i="14"/>
  <c r="ED29" i="14"/>
  <c r="ED30" i="14"/>
  <c r="EE12" i="2"/>
  <c r="EC8" i="14"/>
  <c r="EC9" i="14"/>
  <c r="EC10" i="14"/>
  <c r="EC11" i="14"/>
  <c r="EC12" i="14"/>
  <c r="EC13" i="14"/>
  <c r="EC14" i="14"/>
  <c r="EC15" i="14"/>
  <c r="EC16" i="14"/>
  <c r="EC17" i="14"/>
  <c r="EC18" i="14"/>
  <c r="EC19" i="14"/>
  <c r="EC20" i="14"/>
  <c r="EC21" i="14"/>
  <c r="EC22" i="14"/>
  <c r="EC23" i="14"/>
  <c r="EC24" i="14"/>
  <c r="EC25" i="14"/>
  <c r="EC26" i="14"/>
  <c r="EC27" i="14"/>
  <c r="EC28" i="14"/>
  <c r="EC29" i="14"/>
  <c r="EC30" i="14"/>
  <c r="ED12" i="2"/>
  <c r="EB8" i="14"/>
  <c r="EB9" i="14"/>
  <c r="EB10" i="14"/>
  <c r="EB11" i="14"/>
  <c r="EB12" i="14"/>
  <c r="EB13" i="14"/>
  <c r="EB14" i="14"/>
  <c r="EB15" i="14"/>
  <c r="EB16" i="14"/>
  <c r="EB17" i="14"/>
  <c r="EB18" i="14"/>
  <c r="EB19" i="14"/>
  <c r="EB20" i="14"/>
  <c r="EB21" i="14"/>
  <c r="EB22" i="14"/>
  <c r="EB23" i="14"/>
  <c r="EB24" i="14"/>
  <c r="EB25" i="14"/>
  <c r="EB26" i="14"/>
  <c r="EB27" i="14"/>
  <c r="EB28" i="14"/>
  <c r="EB29" i="14"/>
  <c r="EB30" i="14"/>
  <c r="EC12" i="2"/>
  <c r="EA8" i="14"/>
  <c r="EA9" i="14"/>
  <c r="EA10" i="14"/>
  <c r="EA11" i="14"/>
  <c r="EA12" i="14"/>
  <c r="EA13" i="14"/>
  <c r="EA14" i="14"/>
  <c r="EA15" i="14"/>
  <c r="EA16" i="14"/>
  <c r="EA17" i="14"/>
  <c r="EA18" i="14"/>
  <c r="EA19" i="14"/>
  <c r="EA20" i="14"/>
  <c r="EA21" i="14"/>
  <c r="EA22" i="14"/>
  <c r="EA23" i="14"/>
  <c r="EA24" i="14"/>
  <c r="EA25" i="14"/>
  <c r="EA26" i="14"/>
  <c r="EA27" i="14"/>
  <c r="EA28" i="14"/>
  <c r="EA29" i="14"/>
  <c r="EA30" i="14"/>
  <c r="EB12" i="2"/>
  <c r="DZ8" i="14"/>
  <c r="DZ9" i="14"/>
  <c r="DZ10" i="14"/>
  <c r="DZ11" i="14"/>
  <c r="DZ12" i="14"/>
  <c r="DZ13" i="14"/>
  <c r="DZ14" i="14"/>
  <c r="DZ15" i="14"/>
  <c r="DZ16" i="14"/>
  <c r="DZ17" i="14"/>
  <c r="DZ18" i="14"/>
  <c r="DZ19" i="14"/>
  <c r="DZ20" i="14"/>
  <c r="DZ21" i="14"/>
  <c r="DZ22" i="14"/>
  <c r="DZ23" i="14"/>
  <c r="DZ24" i="14"/>
  <c r="DZ25" i="14"/>
  <c r="DZ26" i="14"/>
  <c r="DZ27" i="14"/>
  <c r="DZ28" i="14"/>
  <c r="DZ29" i="14"/>
  <c r="DZ30" i="14"/>
  <c r="EA12" i="2"/>
  <c r="DY8" i="14"/>
  <c r="DY9" i="14"/>
  <c r="DY10" i="14"/>
  <c r="DY11" i="14"/>
  <c r="DY12" i="14"/>
  <c r="DY13" i="14"/>
  <c r="DY14" i="14"/>
  <c r="DY15" i="14"/>
  <c r="DY16" i="14"/>
  <c r="DY17" i="14"/>
  <c r="DY18" i="14"/>
  <c r="DY19" i="14"/>
  <c r="DY20" i="14"/>
  <c r="DY21" i="14"/>
  <c r="DY22" i="14"/>
  <c r="DY23" i="14"/>
  <c r="DY24" i="14"/>
  <c r="DY25" i="14"/>
  <c r="DY26" i="14"/>
  <c r="DY27" i="14"/>
  <c r="DY28" i="14"/>
  <c r="DY29" i="14"/>
  <c r="DY30" i="14"/>
  <c r="DZ12" i="2"/>
  <c r="DX8" i="14"/>
  <c r="DX9" i="14"/>
  <c r="DX10" i="14"/>
  <c r="DX11" i="14"/>
  <c r="DX12" i="14"/>
  <c r="DX13" i="14"/>
  <c r="DX14" i="14"/>
  <c r="DX15" i="14"/>
  <c r="DX16" i="14"/>
  <c r="DX17" i="14"/>
  <c r="DX18" i="14"/>
  <c r="DX19" i="14"/>
  <c r="DX20" i="14"/>
  <c r="DX21" i="14"/>
  <c r="DX22" i="14"/>
  <c r="DX23" i="14"/>
  <c r="DX24" i="14"/>
  <c r="DX25" i="14"/>
  <c r="DX26" i="14"/>
  <c r="DX27" i="14"/>
  <c r="DX28" i="14"/>
  <c r="DX29" i="14"/>
  <c r="DX30" i="14"/>
  <c r="DY12" i="2"/>
  <c r="DW8" i="14"/>
  <c r="DW9" i="14"/>
  <c r="DW10" i="14"/>
  <c r="DW11" i="14"/>
  <c r="DW12" i="14"/>
  <c r="DW13" i="14"/>
  <c r="DW14" i="14"/>
  <c r="DW15" i="14"/>
  <c r="DW16" i="14"/>
  <c r="DW17" i="14"/>
  <c r="DW18" i="14"/>
  <c r="DW19" i="14"/>
  <c r="DW20" i="14"/>
  <c r="DW21" i="14"/>
  <c r="DW22" i="14"/>
  <c r="DW23" i="14"/>
  <c r="DW24" i="14"/>
  <c r="DW25" i="14"/>
  <c r="DW26" i="14"/>
  <c r="DW27" i="14"/>
  <c r="DW28" i="14"/>
  <c r="DW29" i="14"/>
  <c r="DW30" i="14"/>
  <c r="DX12" i="2"/>
  <c r="DV8" i="14"/>
  <c r="DV9" i="14"/>
  <c r="DV10" i="14"/>
  <c r="DV11" i="14"/>
  <c r="DV12" i="14"/>
  <c r="DV13" i="14"/>
  <c r="DV14" i="14"/>
  <c r="DV15" i="14"/>
  <c r="DV16" i="14"/>
  <c r="DV17" i="14"/>
  <c r="DV18" i="14"/>
  <c r="DV19" i="14"/>
  <c r="DV20" i="14"/>
  <c r="DV21" i="14"/>
  <c r="DV22" i="14"/>
  <c r="DV23" i="14"/>
  <c r="DV24" i="14"/>
  <c r="DV25" i="14"/>
  <c r="DV26" i="14"/>
  <c r="DV27" i="14"/>
  <c r="DV28" i="14"/>
  <c r="DV29" i="14"/>
  <c r="DV30" i="14"/>
  <c r="DW12" i="2"/>
  <c r="DU8" i="14"/>
  <c r="DU9" i="14"/>
  <c r="DU10" i="14"/>
  <c r="DU11" i="14"/>
  <c r="DU12" i="14"/>
  <c r="DU13" i="14"/>
  <c r="DU14" i="14"/>
  <c r="DU15" i="14"/>
  <c r="DU16" i="14"/>
  <c r="DU17" i="14"/>
  <c r="DU18" i="14"/>
  <c r="DU19" i="14"/>
  <c r="DU20" i="14"/>
  <c r="DU21" i="14"/>
  <c r="DU22" i="14"/>
  <c r="DU23" i="14"/>
  <c r="DU24" i="14"/>
  <c r="DU25" i="14"/>
  <c r="DU26" i="14"/>
  <c r="DU27" i="14"/>
  <c r="DU28" i="14"/>
  <c r="DU29" i="14"/>
  <c r="DU30" i="14"/>
  <c r="DV12" i="2"/>
  <c r="DT8" i="14"/>
  <c r="DT9" i="14"/>
  <c r="DT10" i="14"/>
  <c r="DT11" i="14"/>
  <c r="DT12" i="14"/>
  <c r="DT13" i="14"/>
  <c r="DT14" i="14"/>
  <c r="DT15" i="14"/>
  <c r="DT16" i="14"/>
  <c r="DT17" i="14"/>
  <c r="DT18" i="14"/>
  <c r="DT19" i="14"/>
  <c r="DT20" i="14"/>
  <c r="DT21" i="14"/>
  <c r="DT22" i="14"/>
  <c r="DT23" i="14"/>
  <c r="DT24" i="14"/>
  <c r="DT25" i="14"/>
  <c r="DT26" i="14"/>
  <c r="DT27" i="14"/>
  <c r="DT28" i="14"/>
  <c r="DT29" i="14"/>
  <c r="DT30" i="14"/>
  <c r="DU12" i="2"/>
  <c r="DS8" i="14"/>
  <c r="DS9" i="14"/>
  <c r="DS10" i="14"/>
  <c r="DS11" i="14"/>
  <c r="DS12" i="14"/>
  <c r="DS13" i="14"/>
  <c r="DS14" i="14"/>
  <c r="DS15" i="14"/>
  <c r="DS16" i="14"/>
  <c r="DS17" i="14"/>
  <c r="DS18" i="14"/>
  <c r="DS19" i="14"/>
  <c r="DS20" i="14"/>
  <c r="DS21" i="14"/>
  <c r="DS22" i="14"/>
  <c r="DS23" i="14"/>
  <c r="DS24" i="14"/>
  <c r="DS25" i="14"/>
  <c r="DS26" i="14"/>
  <c r="DS27" i="14"/>
  <c r="DS28" i="14"/>
  <c r="DS29" i="14"/>
  <c r="DS30" i="14"/>
  <c r="DT12" i="2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BE5" i="11"/>
  <c r="BF5" i="11"/>
  <c r="BG5" i="11"/>
  <c r="BH5" i="11"/>
  <c r="BI5" i="11"/>
  <c r="BJ5" i="11"/>
  <c r="BK5" i="11"/>
  <c r="BL5" i="11"/>
  <c r="BM5" i="11"/>
  <c r="BN5" i="11"/>
  <c r="BO5" i="11"/>
  <c r="BP5" i="11"/>
  <c r="BQ5" i="11"/>
  <c r="BR5" i="11"/>
  <c r="BS5" i="11"/>
  <c r="BT5" i="11"/>
  <c r="BU5" i="11"/>
  <c r="BV5" i="11"/>
  <c r="BW5" i="11"/>
  <c r="BX5" i="11"/>
  <c r="BY5" i="11"/>
  <c r="BZ5" i="11"/>
  <c r="CA5" i="11"/>
  <c r="CB5" i="11"/>
  <c r="CC5" i="11"/>
  <c r="CD5" i="11"/>
  <c r="CE5" i="11"/>
  <c r="CF5" i="11"/>
  <c r="CG5" i="11"/>
  <c r="CH5" i="11"/>
  <c r="CI5" i="11"/>
  <c r="CJ5" i="11"/>
  <c r="CK5" i="11"/>
  <c r="CL5" i="11"/>
  <c r="CM5" i="11"/>
  <c r="CN5" i="11"/>
  <c r="CO5" i="11"/>
  <c r="CP5" i="11"/>
  <c r="CQ5" i="11"/>
  <c r="CR5" i="11"/>
  <c r="CS5" i="11"/>
  <c r="CT5" i="11"/>
  <c r="CU5" i="11"/>
  <c r="CV5" i="11"/>
  <c r="CW5" i="11"/>
  <c r="CX5" i="11"/>
  <c r="CY5" i="11"/>
  <c r="CZ5" i="11"/>
  <c r="DA5" i="11"/>
  <c r="DB5" i="11"/>
  <c r="DC5" i="11"/>
  <c r="DD5" i="11"/>
  <c r="DE5" i="11"/>
  <c r="DF5" i="11"/>
  <c r="DG5" i="11"/>
  <c r="DH5" i="11"/>
  <c r="DI5" i="11"/>
  <c r="DI9" i="11"/>
  <c r="DI10" i="11"/>
  <c r="DI11" i="11"/>
  <c r="DI12" i="11"/>
  <c r="DI13" i="11"/>
  <c r="DI14" i="11"/>
  <c r="DI15" i="11"/>
  <c r="DI16" i="11"/>
  <c r="DI17" i="11"/>
  <c r="DI18" i="11"/>
  <c r="DI19" i="11"/>
  <c r="DI20" i="11"/>
  <c r="DI21" i="11"/>
  <c r="DI22" i="11"/>
  <c r="DI23" i="11"/>
  <c r="DI24" i="11"/>
  <c r="DI25" i="11"/>
  <c r="DI26" i="11"/>
  <c r="DI27" i="11"/>
  <c r="DI28" i="11"/>
  <c r="DI29" i="11"/>
  <c r="DI30" i="11"/>
  <c r="DI31" i="11"/>
  <c r="DJ8" i="2"/>
  <c r="DI34" i="11"/>
  <c r="DI35" i="11"/>
  <c r="DI36" i="11"/>
  <c r="DI37" i="11"/>
  <c r="DI38" i="11"/>
  <c r="DI39" i="11"/>
  <c r="DI40" i="11"/>
  <c r="DI41" i="11"/>
  <c r="DI42" i="11"/>
  <c r="DI43" i="11"/>
  <c r="DI44" i="11"/>
  <c r="DI45" i="11"/>
  <c r="DI46" i="11"/>
  <c r="DI47" i="11"/>
  <c r="DI48" i="11"/>
  <c r="DI49" i="11"/>
  <c r="DI50" i="11"/>
  <c r="DI51" i="11"/>
  <c r="DI52" i="11"/>
  <c r="DI53" i="11"/>
  <c r="DI54" i="11"/>
  <c r="DI55" i="11"/>
  <c r="DI56" i="11"/>
  <c r="DJ9" i="2"/>
  <c r="DJ10" i="2"/>
  <c r="DI59" i="11"/>
  <c r="DI60" i="11"/>
  <c r="DI61" i="11"/>
  <c r="DI62" i="11"/>
  <c r="DI63" i="11"/>
  <c r="DI64" i="11"/>
  <c r="DJ11" i="2"/>
  <c r="DJ27" i="2"/>
  <c r="DJ28" i="2"/>
  <c r="DJ5" i="11"/>
  <c r="DJ9" i="11"/>
  <c r="DJ10" i="11"/>
  <c r="DJ11" i="11"/>
  <c r="DJ12" i="11"/>
  <c r="DJ13" i="11"/>
  <c r="DJ14" i="11"/>
  <c r="DJ15" i="11"/>
  <c r="DJ16" i="11"/>
  <c r="DJ17" i="11"/>
  <c r="DJ18" i="11"/>
  <c r="DJ19" i="11"/>
  <c r="DJ20" i="11"/>
  <c r="DJ21" i="11"/>
  <c r="DJ22" i="11"/>
  <c r="DJ23" i="11"/>
  <c r="DJ24" i="11"/>
  <c r="DJ25" i="11"/>
  <c r="DJ26" i="11"/>
  <c r="DJ27" i="11"/>
  <c r="DJ28" i="11"/>
  <c r="DJ29" i="11"/>
  <c r="DJ30" i="11"/>
  <c r="DJ31" i="11"/>
  <c r="DK8" i="2"/>
  <c r="DJ34" i="11"/>
  <c r="DJ35" i="11"/>
  <c r="DJ36" i="11"/>
  <c r="DJ37" i="11"/>
  <c r="DJ38" i="11"/>
  <c r="DJ39" i="11"/>
  <c r="DJ40" i="11"/>
  <c r="DJ41" i="11"/>
  <c r="DJ42" i="11"/>
  <c r="DJ43" i="11"/>
  <c r="DJ44" i="11"/>
  <c r="DJ45" i="11"/>
  <c r="DJ46" i="11"/>
  <c r="DJ47" i="11"/>
  <c r="DJ48" i="11"/>
  <c r="DJ49" i="11"/>
  <c r="DJ50" i="11"/>
  <c r="DJ51" i="11"/>
  <c r="DJ52" i="11"/>
  <c r="DJ53" i="11"/>
  <c r="DJ54" i="11"/>
  <c r="DJ55" i="11"/>
  <c r="DJ56" i="11"/>
  <c r="DK9" i="2"/>
  <c r="DK10" i="2"/>
  <c r="DJ59" i="11"/>
  <c r="DJ60" i="11"/>
  <c r="DJ61" i="11"/>
  <c r="DJ62" i="11"/>
  <c r="DJ63" i="11"/>
  <c r="DJ64" i="11"/>
  <c r="DK11" i="2"/>
  <c r="DK27" i="2"/>
  <c r="DK28" i="2"/>
  <c r="DK5" i="11"/>
  <c r="DK9" i="11"/>
  <c r="DK10" i="11"/>
  <c r="DK11" i="11"/>
  <c r="DK12" i="11"/>
  <c r="DK13" i="11"/>
  <c r="DK14" i="11"/>
  <c r="DK15" i="11"/>
  <c r="DK16" i="11"/>
  <c r="DK17" i="11"/>
  <c r="DK18" i="11"/>
  <c r="DK19" i="11"/>
  <c r="DK20" i="11"/>
  <c r="DK21" i="11"/>
  <c r="DK22" i="11"/>
  <c r="DK23" i="11"/>
  <c r="DK24" i="11"/>
  <c r="DK25" i="11"/>
  <c r="DK26" i="11"/>
  <c r="DK27" i="11"/>
  <c r="DK28" i="11"/>
  <c r="DK29" i="11"/>
  <c r="DK30" i="11"/>
  <c r="DK31" i="11"/>
  <c r="DL8" i="2"/>
  <c r="DK34" i="11"/>
  <c r="DK35" i="11"/>
  <c r="DK36" i="11"/>
  <c r="DK37" i="11"/>
  <c r="DK38" i="11"/>
  <c r="DK39" i="11"/>
  <c r="DK40" i="11"/>
  <c r="DK41" i="11"/>
  <c r="DK42" i="11"/>
  <c r="DK43" i="11"/>
  <c r="DK44" i="11"/>
  <c r="DK45" i="11"/>
  <c r="DK46" i="11"/>
  <c r="DK47" i="11"/>
  <c r="DK48" i="11"/>
  <c r="DK49" i="11"/>
  <c r="DK50" i="11"/>
  <c r="DK51" i="11"/>
  <c r="DK52" i="11"/>
  <c r="DK53" i="11"/>
  <c r="DK54" i="11"/>
  <c r="DK55" i="11"/>
  <c r="DK56" i="11"/>
  <c r="DL9" i="2"/>
  <c r="DL10" i="2"/>
  <c r="DK59" i="11"/>
  <c r="DK60" i="11"/>
  <c r="DK61" i="11"/>
  <c r="DK62" i="11"/>
  <c r="DK63" i="11"/>
  <c r="DK64" i="11"/>
  <c r="DL11" i="2"/>
  <c r="DL27" i="2"/>
  <c r="DL28" i="2"/>
  <c r="DL5" i="11"/>
  <c r="DL9" i="11"/>
  <c r="DL10" i="11"/>
  <c r="DL11" i="11"/>
  <c r="DL12" i="11"/>
  <c r="DL13" i="11"/>
  <c r="DL14" i="11"/>
  <c r="DL15" i="11"/>
  <c r="DL16" i="11"/>
  <c r="DL17" i="11"/>
  <c r="DL18" i="11"/>
  <c r="DL19" i="11"/>
  <c r="DL20" i="11"/>
  <c r="DL21" i="11"/>
  <c r="DL22" i="11"/>
  <c r="DL23" i="11"/>
  <c r="DL24" i="11"/>
  <c r="DL25" i="11"/>
  <c r="DL26" i="11"/>
  <c r="DL27" i="11"/>
  <c r="DL28" i="11"/>
  <c r="DL29" i="11"/>
  <c r="DL30" i="11"/>
  <c r="DL31" i="11"/>
  <c r="DM8" i="2"/>
  <c r="DL34" i="11"/>
  <c r="DL35" i="11"/>
  <c r="DL36" i="11"/>
  <c r="DL37" i="11"/>
  <c r="DL38" i="11"/>
  <c r="DL39" i="11"/>
  <c r="DL40" i="11"/>
  <c r="DL41" i="11"/>
  <c r="DL42" i="11"/>
  <c r="DL43" i="11"/>
  <c r="DL44" i="11"/>
  <c r="DL45" i="11"/>
  <c r="DL46" i="11"/>
  <c r="DL47" i="11"/>
  <c r="DL48" i="11"/>
  <c r="DL49" i="11"/>
  <c r="DL50" i="11"/>
  <c r="DL51" i="11"/>
  <c r="DL52" i="11"/>
  <c r="DL53" i="11"/>
  <c r="DL54" i="11"/>
  <c r="DL55" i="11"/>
  <c r="DL56" i="11"/>
  <c r="DM9" i="2"/>
  <c r="DM10" i="2"/>
  <c r="DL59" i="11"/>
  <c r="DL60" i="11"/>
  <c r="DL61" i="11"/>
  <c r="DL62" i="11"/>
  <c r="DL63" i="11"/>
  <c r="DL64" i="11"/>
  <c r="DM11" i="2"/>
  <c r="DM27" i="2"/>
  <c r="DM28" i="2"/>
  <c r="AC9" i="11"/>
  <c r="AC10" i="11"/>
  <c r="AC11" i="11"/>
  <c r="AC12" i="11"/>
  <c r="AC13" i="11"/>
  <c r="AC14" i="11"/>
  <c r="AC15" i="11"/>
  <c r="AC16" i="11"/>
  <c r="AC17" i="11"/>
  <c r="AC18" i="11"/>
  <c r="AC19" i="11"/>
  <c r="AC20" i="11"/>
  <c r="AC21" i="11"/>
  <c r="AC22" i="11"/>
  <c r="AC23" i="11"/>
  <c r="AC24" i="11"/>
  <c r="AC25" i="11"/>
  <c r="AC26" i="11"/>
  <c r="AC27" i="11"/>
  <c r="AC28" i="11"/>
  <c r="AC29" i="11"/>
  <c r="AC30" i="11"/>
  <c r="AC31" i="11"/>
  <c r="AD8" i="2"/>
  <c r="AC34" i="11"/>
  <c r="AC35" i="11"/>
  <c r="AC36" i="11"/>
  <c r="AC37" i="11"/>
  <c r="AC38" i="11"/>
  <c r="AC39" i="11"/>
  <c r="AC40" i="11"/>
  <c r="AC41" i="11"/>
  <c r="AC42" i="11"/>
  <c r="AC43" i="11"/>
  <c r="AC44" i="11"/>
  <c r="AC45" i="11"/>
  <c r="AC46" i="11"/>
  <c r="AC47" i="11"/>
  <c r="AC48" i="11"/>
  <c r="AC49" i="11"/>
  <c r="AC50" i="11"/>
  <c r="AC51" i="11"/>
  <c r="AC52" i="11"/>
  <c r="AC53" i="11"/>
  <c r="AC54" i="11"/>
  <c r="AC55" i="11"/>
  <c r="AC56" i="11"/>
  <c r="AD9" i="2"/>
  <c r="AD10" i="2"/>
  <c r="AC59" i="11"/>
  <c r="AC60" i="11"/>
  <c r="AC61" i="11"/>
  <c r="AC62" i="11"/>
  <c r="AC63" i="11"/>
  <c r="AC64" i="11"/>
  <c r="AD11" i="2"/>
  <c r="AD27" i="2"/>
  <c r="AD28" i="2"/>
  <c r="AD9" i="11"/>
  <c r="AD10" i="11"/>
  <c r="AD11" i="11"/>
  <c r="AD12" i="11"/>
  <c r="AD13" i="11"/>
  <c r="AD14" i="11"/>
  <c r="AD15" i="11"/>
  <c r="AD16" i="11"/>
  <c r="AD17" i="11"/>
  <c r="AD18" i="11"/>
  <c r="AD19" i="11"/>
  <c r="AD20" i="11"/>
  <c r="AD21" i="11"/>
  <c r="AD22" i="11"/>
  <c r="AD23" i="11"/>
  <c r="AD24" i="11"/>
  <c r="AD25" i="11"/>
  <c r="AD26" i="11"/>
  <c r="AD27" i="11"/>
  <c r="AD28" i="11"/>
  <c r="AD29" i="11"/>
  <c r="AD30" i="11"/>
  <c r="AD31" i="11"/>
  <c r="AE8" i="2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46" i="11"/>
  <c r="AD47" i="11"/>
  <c r="AD48" i="11"/>
  <c r="AD49" i="11"/>
  <c r="AD50" i="11"/>
  <c r="AD51" i="11"/>
  <c r="AD52" i="11"/>
  <c r="AD53" i="11"/>
  <c r="AD54" i="11"/>
  <c r="AD55" i="11"/>
  <c r="AD56" i="11"/>
  <c r="AE9" i="2"/>
  <c r="AE10" i="2"/>
  <c r="AD59" i="11"/>
  <c r="AD60" i="11"/>
  <c r="AD61" i="11"/>
  <c r="AD62" i="11"/>
  <c r="AD63" i="11"/>
  <c r="AD64" i="11"/>
  <c r="AE11" i="2"/>
  <c r="AE27" i="2"/>
  <c r="AE28" i="2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F8" i="2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F9" i="2"/>
  <c r="AF10" i="2"/>
  <c r="AE59" i="11"/>
  <c r="AE60" i="11"/>
  <c r="AE61" i="11"/>
  <c r="AE62" i="11"/>
  <c r="AE63" i="11"/>
  <c r="AE64" i="11"/>
  <c r="AF11" i="2"/>
  <c r="AF27" i="2"/>
  <c r="AF28" i="2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G8" i="2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G9" i="2"/>
  <c r="AG10" i="2"/>
  <c r="AF59" i="11"/>
  <c r="AF60" i="11"/>
  <c r="AF61" i="11"/>
  <c r="AF62" i="11"/>
  <c r="AF63" i="11"/>
  <c r="AF64" i="11"/>
  <c r="AG11" i="2"/>
  <c r="AG27" i="2"/>
  <c r="AG28" i="2"/>
  <c r="AG9" i="11"/>
  <c r="AG10" i="11"/>
  <c r="AG11" i="11"/>
  <c r="AG12" i="11"/>
  <c r="AG13" i="11"/>
  <c r="AG14" i="11"/>
  <c r="AG15" i="11"/>
  <c r="AG16" i="11"/>
  <c r="AG17" i="11"/>
  <c r="AG18" i="11"/>
  <c r="AG19" i="11"/>
  <c r="AG20" i="11"/>
  <c r="AG21" i="11"/>
  <c r="AG22" i="11"/>
  <c r="AG23" i="11"/>
  <c r="AG24" i="11"/>
  <c r="AG25" i="11"/>
  <c r="AG26" i="11"/>
  <c r="AG27" i="11"/>
  <c r="AG28" i="11"/>
  <c r="AG29" i="11"/>
  <c r="AG30" i="11"/>
  <c r="AG31" i="11"/>
  <c r="AH8" i="2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53" i="11"/>
  <c r="AG54" i="11"/>
  <c r="AG55" i="11"/>
  <c r="AG56" i="11"/>
  <c r="AH9" i="2"/>
  <c r="AH10" i="2"/>
  <c r="AG59" i="11"/>
  <c r="AG60" i="11"/>
  <c r="AG61" i="11"/>
  <c r="AG62" i="11"/>
  <c r="AG63" i="11"/>
  <c r="AG64" i="11"/>
  <c r="AH11" i="2"/>
  <c r="AH27" i="2"/>
  <c r="AH28" i="2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I8" i="2"/>
  <c r="AH34" i="11"/>
  <c r="AH35" i="11"/>
  <c r="AH36" i="11"/>
  <c r="AH37" i="11"/>
  <c r="AH38" i="11"/>
  <c r="AH39" i="11"/>
  <c r="AH40" i="11"/>
  <c r="AH41" i="11"/>
  <c r="AH42" i="11"/>
  <c r="AH43" i="11"/>
  <c r="AH44" i="11"/>
  <c r="AH45" i="11"/>
  <c r="AH46" i="11"/>
  <c r="AH47" i="11"/>
  <c r="AH48" i="11"/>
  <c r="AH49" i="11"/>
  <c r="AH50" i="11"/>
  <c r="AH51" i="11"/>
  <c r="AH52" i="11"/>
  <c r="AH53" i="11"/>
  <c r="AH54" i="11"/>
  <c r="AH55" i="11"/>
  <c r="AH56" i="11"/>
  <c r="AI9" i="2"/>
  <c r="AI10" i="2"/>
  <c r="AH59" i="11"/>
  <c r="AH60" i="11"/>
  <c r="AH61" i="11"/>
  <c r="AH62" i="11"/>
  <c r="AH63" i="11"/>
  <c r="AH64" i="11"/>
  <c r="AI11" i="2"/>
  <c r="AI27" i="2"/>
  <c r="AI28" i="2"/>
  <c r="AI9" i="11"/>
  <c r="AI10" i="11"/>
  <c r="AI11" i="11"/>
  <c r="AI12" i="11"/>
  <c r="AI13" i="11"/>
  <c r="AI14" i="11"/>
  <c r="AI15" i="11"/>
  <c r="AI16" i="11"/>
  <c r="AI17" i="11"/>
  <c r="AI18" i="11"/>
  <c r="AI19" i="11"/>
  <c r="AI20" i="11"/>
  <c r="AI21" i="11"/>
  <c r="AI22" i="11"/>
  <c r="AI23" i="11"/>
  <c r="AI24" i="11"/>
  <c r="AI25" i="11"/>
  <c r="AI26" i="11"/>
  <c r="AI27" i="11"/>
  <c r="AI28" i="11"/>
  <c r="AI29" i="11"/>
  <c r="AI30" i="11"/>
  <c r="AI31" i="11"/>
  <c r="AJ8" i="2"/>
  <c r="AI34" i="11"/>
  <c r="AI35" i="11"/>
  <c r="AI36" i="11"/>
  <c r="AI37" i="11"/>
  <c r="AI38" i="11"/>
  <c r="AI39" i="11"/>
  <c r="AI40" i="11"/>
  <c r="AI41" i="11"/>
  <c r="AI42" i="11"/>
  <c r="AI43" i="11"/>
  <c r="AI44" i="11"/>
  <c r="AI45" i="11"/>
  <c r="AI46" i="11"/>
  <c r="AI47" i="11"/>
  <c r="AI48" i="11"/>
  <c r="AI49" i="11"/>
  <c r="AI50" i="11"/>
  <c r="AI51" i="11"/>
  <c r="AI52" i="11"/>
  <c r="AI53" i="11"/>
  <c r="AI54" i="11"/>
  <c r="AI55" i="11"/>
  <c r="AI56" i="11"/>
  <c r="AJ9" i="2"/>
  <c r="AJ10" i="2"/>
  <c r="AI59" i="11"/>
  <c r="AI60" i="11"/>
  <c r="AI61" i="11"/>
  <c r="AI62" i="11"/>
  <c r="AI63" i="11"/>
  <c r="AI64" i="11"/>
  <c r="AJ11" i="2"/>
  <c r="AJ27" i="2"/>
  <c r="AJ28" i="2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K8" i="2"/>
  <c r="AJ34" i="11"/>
  <c r="AJ35" i="11"/>
  <c r="AJ36" i="11"/>
  <c r="AJ37" i="11"/>
  <c r="AJ38" i="11"/>
  <c r="AJ39" i="11"/>
  <c r="AJ40" i="11"/>
  <c r="AJ41" i="11"/>
  <c r="AJ42" i="11"/>
  <c r="AJ43" i="11"/>
  <c r="AJ44" i="11"/>
  <c r="AJ45" i="11"/>
  <c r="AJ46" i="11"/>
  <c r="AJ47" i="11"/>
  <c r="AJ48" i="11"/>
  <c r="AJ49" i="11"/>
  <c r="AJ50" i="11"/>
  <c r="AJ51" i="11"/>
  <c r="AJ52" i="11"/>
  <c r="AJ53" i="11"/>
  <c r="AJ54" i="11"/>
  <c r="AJ55" i="11"/>
  <c r="AJ56" i="11"/>
  <c r="AK9" i="2"/>
  <c r="AK10" i="2"/>
  <c r="AJ59" i="11"/>
  <c r="AJ60" i="11"/>
  <c r="AJ61" i="11"/>
  <c r="AJ62" i="11"/>
  <c r="AJ63" i="11"/>
  <c r="AJ64" i="11"/>
  <c r="AK11" i="2"/>
  <c r="AK27" i="2"/>
  <c r="AK28" i="2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25" i="11"/>
  <c r="AK26" i="11"/>
  <c r="AK27" i="11"/>
  <c r="AK28" i="11"/>
  <c r="AK29" i="11"/>
  <c r="AK30" i="11"/>
  <c r="AK31" i="11"/>
  <c r="AL8" i="2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53" i="11"/>
  <c r="AK54" i="11"/>
  <c r="AK55" i="11"/>
  <c r="AK56" i="11"/>
  <c r="AL9" i="2"/>
  <c r="AL10" i="2"/>
  <c r="AK59" i="11"/>
  <c r="AK60" i="11"/>
  <c r="AK61" i="11"/>
  <c r="AK62" i="11"/>
  <c r="AK63" i="11"/>
  <c r="AK64" i="11"/>
  <c r="AL11" i="2"/>
  <c r="AL27" i="2"/>
  <c r="AL28" i="2"/>
  <c r="AL9" i="11"/>
  <c r="AL10" i="11"/>
  <c r="AL11" i="11"/>
  <c r="AL12" i="11"/>
  <c r="AL13" i="11"/>
  <c r="AL14" i="11"/>
  <c r="AL15" i="11"/>
  <c r="AL16" i="11"/>
  <c r="AL17" i="11"/>
  <c r="AL18" i="11"/>
  <c r="AL19" i="11"/>
  <c r="AL20" i="11"/>
  <c r="AL21" i="11"/>
  <c r="AL22" i="11"/>
  <c r="AL23" i="11"/>
  <c r="AL24" i="11"/>
  <c r="AL25" i="11"/>
  <c r="AL26" i="11"/>
  <c r="AL27" i="11"/>
  <c r="AL28" i="11"/>
  <c r="AL29" i="11"/>
  <c r="AL30" i="11"/>
  <c r="AL31" i="11"/>
  <c r="AM8" i="2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L53" i="11"/>
  <c r="AL54" i="11"/>
  <c r="AL55" i="11"/>
  <c r="AL56" i="11"/>
  <c r="AM9" i="2"/>
  <c r="AM10" i="2"/>
  <c r="AL59" i="11"/>
  <c r="AL60" i="11"/>
  <c r="AL61" i="11"/>
  <c r="AL62" i="11"/>
  <c r="AL63" i="11"/>
  <c r="AL64" i="11"/>
  <c r="AM11" i="2"/>
  <c r="AM27" i="2"/>
  <c r="AM28" i="2"/>
  <c r="AM9" i="11"/>
  <c r="AM10" i="11"/>
  <c r="AM11" i="11"/>
  <c r="AM12" i="11"/>
  <c r="AM13" i="11"/>
  <c r="AM14" i="11"/>
  <c r="AM15" i="11"/>
  <c r="AM16" i="11"/>
  <c r="AM17" i="11"/>
  <c r="AM18" i="11"/>
  <c r="AM19" i="11"/>
  <c r="AM20" i="11"/>
  <c r="AM21" i="11"/>
  <c r="AM22" i="11"/>
  <c r="AM23" i="11"/>
  <c r="AM24" i="11"/>
  <c r="AM25" i="11"/>
  <c r="AM26" i="11"/>
  <c r="AM27" i="11"/>
  <c r="AM28" i="11"/>
  <c r="AM29" i="11"/>
  <c r="AM30" i="11"/>
  <c r="AM31" i="11"/>
  <c r="AN8" i="2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M53" i="11"/>
  <c r="AM54" i="11"/>
  <c r="AM55" i="11"/>
  <c r="AM56" i="11"/>
  <c r="AN9" i="2"/>
  <c r="AN10" i="2"/>
  <c r="AM59" i="11"/>
  <c r="AM60" i="11"/>
  <c r="AM61" i="11"/>
  <c r="AM62" i="11"/>
  <c r="AM63" i="11"/>
  <c r="AM64" i="11"/>
  <c r="AN11" i="2"/>
  <c r="AN27" i="2"/>
  <c r="AN28" i="2"/>
  <c r="AN9" i="11"/>
  <c r="AN10" i="11"/>
  <c r="AN11" i="11"/>
  <c r="AN12" i="11"/>
  <c r="AN13" i="11"/>
  <c r="AN14" i="11"/>
  <c r="AN15" i="11"/>
  <c r="AN16" i="11"/>
  <c r="AN17" i="11"/>
  <c r="AN18" i="11"/>
  <c r="AN19" i="11"/>
  <c r="AN20" i="11"/>
  <c r="AN21" i="11"/>
  <c r="AN22" i="11"/>
  <c r="AN23" i="11"/>
  <c r="AN24" i="11"/>
  <c r="AN25" i="11"/>
  <c r="AN26" i="11"/>
  <c r="AN27" i="11"/>
  <c r="AN28" i="11"/>
  <c r="AN29" i="11"/>
  <c r="AN30" i="11"/>
  <c r="AN31" i="11"/>
  <c r="AO8" i="2"/>
  <c r="AN34" i="11"/>
  <c r="AN35" i="11"/>
  <c r="AN36" i="11"/>
  <c r="AN37" i="11"/>
  <c r="AN38" i="11"/>
  <c r="AN39" i="11"/>
  <c r="AN40" i="11"/>
  <c r="AN41" i="11"/>
  <c r="AN42" i="11"/>
  <c r="AN43" i="11"/>
  <c r="AN44" i="11"/>
  <c r="AN45" i="11"/>
  <c r="AN46" i="11"/>
  <c r="AN47" i="11"/>
  <c r="AN48" i="11"/>
  <c r="AN49" i="11"/>
  <c r="AN50" i="11"/>
  <c r="AN51" i="11"/>
  <c r="AN52" i="11"/>
  <c r="AN53" i="11"/>
  <c r="AN54" i="11"/>
  <c r="AN55" i="11"/>
  <c r="AN56" i="11"/>
  <c r="AO9" i="2"/>
  <c r="AO10" i="2"/>
  <c r="AN59" i="11"/>
  <c r="AN60" i="11"/>
  <c r="AN61" i="11"/>
  <c r="AN62" i="11"/>
  <c r="AN63" i="11"/>
  <c r="AN64" i="11"/>
  <c r="AO11" i="2"/>
  <c r="AO27" i="2"/>
  <c r="AO28" i="2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P8" i="2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P9" i="2"/>
  <c r="AP10" i="2"/>
  <c r="AO59" i="11"/>
  <c r="AO60" i="11"/>
  <c r="AO61" i="11"/>
  <c r="AO62" i="11"/>
  <c r="AO63" i="11"/>
  <c r="AO64" i="11"/>
  <c r="AP11" i="2"/>
  <c r="AP27" i="2"/>
  <c r="AP28" i="2"/>
  <c r="AP9" i="11"/>
  <c r="AP10" i="11"/>
  <c r="AP11" i="11"/>
  <c r="AP12" i="11"/>
  <c r="AP13" i="11"/>
  <c r="AP14" i="11"/>
  <c r="AP15" i="11"/>
  <c r="AP16" i="11"/>
  <c r="AP17" i="11"/>
  <c r="AP18" i="11"/>
  <c r="AP19" i="11"/>
  <c r="AP20" i="11"/>
  <c r="AP21" i="11"/>
  <c r="AP22" i="11"/>
  <c r="AP23" i="11"/>
  <c r="AP24" i="11"/>
  <c r="AP25" i="11"/>
  <c r="AP26" i="11"/>
  <c r="AP27" i="11"/>
  <c r="AP28" i="11"/>
  <c r="AP29" i="11"/>
  <c r="AP30" i="11"/>
  <c r="AP31" i="11"/>
  <c r="AQ8" i="2"/>
  <c r="AP34" i="11"/>
  <c r="AP35" i="11"/>
  <c r="AP36" i="11"/>
  <c r="AP37" i="11"/>
  <c r="AP38" i="11"/>
  <c r="AP39" i="11"/>
  <c r="AP40" i="11"/>
  <c r="AP41" i="11"/>
  <c r="AP42" i="11"/>
  <c r="AP43" i="11"/>
  <c r="AP44" i="11"/>
  <c r="AP45" i="11"/>
  <c r="AP46" i="11"/>
  <c r="AP47" i="11"/>
  <c r="AP48" i="11"/>
  <c r="AP49" i="11"/>
  <c r="AP50" i="11"/>
  <c r="AP51" i="11"/>
  <c r="AP52" i="11"/>
  <c r="AP53" i="11"/>
  <c r="AP54" i="11"/>
  <c r="AP55" i="11"/>
  <c r="AP56" i="11"/>
  <c r="AQ9" i="2"/>
  <c r="AQ10" i="2"/>
  <c r="AP59" i="11"/>
  <c r="AP60" i="11"/>
  <c r="AP61" i="11"/>
  <c r="AP62" i="11"/>
  <c r="AP63" i="11"/>
  <c r="AP64" i="11"/>
  <c r="AQ11" i="2"/>
  <c r="AQ27" i="2"/>
  <c r="AQ28" i="2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R8" i="2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R9" i="2"/>
  <c r="AR10" i="2"/>
  <c r="AQ59" i="11"/>
  <c r="AQ60" i="11"/>
  <c r="AQ61" i="11"/>
  <c r="AQ62" i="11"/>
  <c r="AQ63" i="11"/>
  <c r="AQ64" i="11"/>
  <c r="AR11" i="2"/>
  <c r="AR27" i="2"/>
  <c r="AR28" i="2"/>
  <c r="AR9" i="11"/>
  <c r="AR10" i="11"/>
  <c r="AR11" i="11"/>
  <c r="AR12" i="11"/>
  <c r="AR13" i="11"/>
  <c r="AR14" i="11"/>
  <c r="AR15" i="11"/>
  <c r="AR16" i="11"/>
  <c r="AR17" i="11"/>
  <c r="AR18" i="11"/>
  <c r="AR19" i="11"/>
  <c r="AR20" i="11"/>
  <c r="AR21" i="11"/>
  <c r="AR22" i="11"/>
  <c r="AR23" i="11"/>
  <c r="AR24" i="11"/>
  <c r="AR25" i="11"/>
  <c r="AR26" i="11"/>
  <c r="AR27" i="11"/>
  <c r="AR28" i="11"/>
  <c r="AR29" i="11"/>
  <c r="AR30" i="11"/>
  <c r="AR31" i="11"/>
  <c r="AS8" i="2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S9" i="2"/>
  <c r="AS10" i="2"/>
  <c r="AR59" i="11"/>
  <c r="AR60" i="11"/>
  <c r="AR61" i="11"/>
  <c r="AR62" i="11"/>
  <c r="AR63" i="11"/>
  <c r="AR64" i="11"/>
  <c r="AS11" i="2"/>
  <c r="AS27" i="2"/>
  <c r="AS28" i="2"/>
  <c r="AS9" i="11"/>
  <c r="AS10" i="11"/>
  <c r="AS11" i="11"/>
  <c r="AS12" i="11"/>
  <c r="AS13" i="11"/>
  <c r="AS14" i="11"/>
  <c r="AS15" i="11"/>
  <c r="AS16" i="11"/>
  <c r="AS17" i="11"/>
  <c r="AS18" i="11"/>
  <c r="AS19" i="11"/>
  <c r="AS20" i="11"/>
  <c r="AS21" i="11"/>
  <c r="AS22" i="11"/>
  <c r="AS23" i="11"/>
  <c r="AS24" i="11"/>
  <c r="AS25" i="11"/>
  <c r="AS26" i="11"/>
  <c r="AS27" i="11"/>
  <c r="AS28" i="11"/>
  <c r="AS29" i="11"/>
  <c r="AS30" i="11"/>
  <c r="AS31" i="11"/>
  <c r="AT8" i="2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T9" i="2"/>
  <c r="AT10" i="2"/>
  <c r="AS59" i="11"/>
  <c r="AS60" i="11"/>
  <c r="AS61" i="11"/>
  <c r="AS62" i="11"/>
  <c r="AS63" i="11"/>
  <c r="AS64" i="11"/>
  <c r="AT11" i="2"/>
  <c r="AT27" i="2"/>
  <c r="AT28" i="2"/>
  <c r="AT9" i="11"/>
  <c r="AT10" i="11"/>
  <c r="AT11" i="11"/>
  <c r="AT12" i="11"/>
  <c r="AT13" i="11"/>
  <c r="AT14" i="11"/>
  <c r="AT15" i="11"/>
  <c r="AT16" i="11"/>
  <c r="AT17" i="11"/>
  <c r="AT18" i="11"/>
  <c r="AT19" i="11"/>
  <c r="AT20" i="11"/>
  <c r="AT21" i="11"/>
  <c r="AT22" i="11"/>
  <c r="AT23" i="11"/>
  <c r="AT24" i="11"/>
  <c r="AT25" i="11"/>
  <c r="AT26" i="11"/>
  <c r="AT27" i="11"/>
  <c r="AT28" i="11"/>
  <c r="AT29" i="11"/>
  <c r="AT30" i="11"/>
  <c r="AT31" i="11"/>
  <c r="AU8" i="2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U9" i="2"/>
  <c r="AU10" i="2"/>
  <c r="AT59" i="11"/>
  <c r="AT60" i="11"/>
  <c r="AT61" i="11"/>
  <c r="AT62" i="11"/>
  <c r="AT63" i="11"/>
  <c r="AT64" i="11"/>
  <c r="AU11" i="2"/>
  <c r="AU27" i="2"/>
  <c r="AU28" i="2"/>
  <c r="AU9" i="11"/>
  <c r="AU10" i="11"/>
  <c r="AU11" i="11"/>
  <c r="AU12" i="11"/>
  <c r="AU13" i="11"/>
  <c r="AU14" i="11"/>
  <c r="AU15" i="11"/>
  <c r="AU16" i="11"/>
  <c r="AU17" i="11"/>
  <c r="AU18" i="11"/>
  <c r="AU19" i="11"/>
  <c r="AU20" i="11"/>
  <c r="AU21" i="11"/>
  <c r="AU22" i="11"/>
  <c r="AU23" i="11"/>
  <c r="AU24" i="11"/>
  <c r="AU25" i="11"/>
  <c r="AU26" i="11"/>
  <c r="AU27" i="11"/>
  <c r="AU28" i="11"/>
  <c r="AU29" i="11"/>
  <c r="AU30" i="11"/>
  <c r="AU31" i="11"/>
  <c r="AV8" i="2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V9" i="2"/>
  <c r="AV10" i="2"/>
  <c r="AU59" i="11"/>
  <c r="AU60" i="11"/>
  <c r="AU61" i="11"/>
  <c r="AU62" i="11"/>
  <c r="AU63" i="11"/>
  <c r="AU64" i="11"/>
  <c r="AV11" i="2"/>
  <c r="AV27" i="2"/>
  <c r="AV28" i="2"/>
  <c r="AV9" i="11"/>
  <c r="AV10" i="11"/>
  <c r="AV11" i="11"/>
  <c r="AV12" i="11"/>
  <c r="AV13" i="11"/>
  <c r="AV14" i="11"/>
  <c r="AV15" i="11"/>
  <c r="AV16" i="11"/>
  <c r="AV17" i="11"/>
  <c r="AV18" i="11"/>
  <c r="AV19" i="11"/>
  <c r="AV20" i="11"/>
  <c r="AV21" i="11"/>
  <c r="AV22" i="11"/>
  <c r="AV23" i="11"/>
  <c r="AV24" i="11"/>
  <c r="AV25" i="11"/>
  <c r="AV26" i="11"/>
  <c r="AV27" i="11"/>
  <c r="AV28" i="11"/>
  <c r="AV29" i="11"/>
  <c r="AV30" i="11"/>
  <c r="AV31" i="11"/>
  <c r="AW8" i="2"/>
  <c r="AV34" i="11"/>
  <c r="AV35" i="11"/>
  <c r="AV36" i="11"/>
  <c r="AV37" i="11"/>
  <c r="AV38" i="11"/>
  <c r="AV39" i="11"/>
  <c r="AV40" i="11"/>
  <c r="AV41" i="11"/>
  <c r="AV42" i="11"/>
  <c r="AV43" i="11"/>
  <c r="AV44" i="11"/>
  <c r="AV45" i="11"/>
  <c r="AV46" i="11"/>
  <c r="AV47" i="11"/>
  <c r="AV48" i="11"/>
  <c r="AV49" i="11"/>
  <c r="AV50" i="11"/>
  <c r="AV51" i="11"/>
  <c r="AV52" i="11"/>
  <c r="AV53" i="11"/>
  <c r="AV54" i="11"/>
  <c r="AV55" i="11"/>
  <c r="AV56" i="11"/>
  <c r="AW9" i="2"/>
  <c r="AW10" i="2"/>
  <c r="AV59" i="11"/>
  <c r="AV60" i="11"/>
  <c r="AV61" i="11"/>
  <c r="AV62" i="11"/>
  <c r="AV63" i="11"/>
  <c r="AV64" i="11"/>
  <c r="AW11" i="2"/>
  <c r="AW27" i="2"/>
  <c r="AW28" i="2"/>
  <c r="AW9" i="11"/>
  <c r="AW10" i="11"/>
  <c r="AW11" i="11"/>
  <c r="AW12" i="11"/>
  <c r="AW13" i="11"/>
  <c r="AW14" i="11"/>
  <c r="AW15" i="11"/>
  <c r="AW16" i="11"/>
  <c r="AW17" i="11"/>
  <c r="AW18" i="11"/>
  <c r="AW19" i="11"/>
  <c r="AW20" i="11"/>
  <c r="AW21" i="11"/>
  <c r="AW22" i="11"/>
  <c r="AW23" i="11"/>
  <c r="AW24" i="11"/>
  <c r="AW25" i="11"/>
  <c r="AW26" i="11"/>
  <c r="AW27" i="11"/>
  <c r="AW28" i="11"/>
  <c r="AW29" i="11"/>
  <c r="AW30" i="11"/>
  <c r="AW31" i="11"/>
  <c r="AX8" i="2"/>
  <c r="AW34" i="11"/>
  <c r="AW35" i="11"/>
  <c r="AW36" i="11"/>
  <c r="AW37" i="11"/>
  <c r="AW38" i="11"/>
  <c r="AW39" i="11"/>
  <c r="AW40" i="11"/>
  <c r="AW41" i="11"/>
  <c r="AW42" i="11"/>
  <c r="AW43" i="11"/>
  <c r="AW44" i="11"/>
  <c r="AW45" i="11"/>
  <c r="AW46" i="11"/>
  <c r="AW47" i="11"/>
  <c r="AW48" i="11"/>
  <c r="AW49" i="11"/>
  <c r="AW50" i="11"/>
  <c r="AW51" i="11"/>
  <c r="AW52" i="11"/>
  <c r="AW53" i="11"/>
  <c r="AW54" i="11"/>
  <c r="AW55" i="11"/>
  <c r="AW56" i="11"/>
  <c r="AX9" i="2"/>
  <c r="AX10" i="2"/>
  <c r="AW59" i="11"/>
  <c r="AW60" i="11"/>
  <c r="AW61" i="11"/>
  <c r="AW62" i="11"/>
  <c r="AW63" i="11"/>
  <c r="AW64" i="11"/>
  <c r="AX11" i="2"/>
  <c r="AX27" i="2"/>
  <c r="AX28" i="2"/>
  <c r="AX9" i="11"/>
  <c r="AX10" i="11"/>
  <c r="AX11" i="11"/>
  <c r="AX12" i="11"/>
  <c r="AX13" i="11"/>
  <c r="AX14" i="11"/>
  <c r="AX15" i="11"/>
  <c r="AX16" i="11"/>
  <c r="AX17" i="11"/>
  <c r="AX18" i="11"/>
  <c r="AX19" i="11"/>
  <c r="AX20" i="11"/>
  <c r="AX21" i="11"/>
  <c r="AX22" i="11"/>
  <c r="AX23" i="11"/>
  <c r="AX24" i="11"/>
  <c r="AX25" i="11"/>
  <c r="AX26" i="11"/>
  <c r="AX27" i="11"/>
  <c r="AX28" i="11"/>
  <c r="AX29" i="11"/>
  <c r="AX30" i="11"/>
  <c r="AX31" i="11"/>
  <c r="AY8" i="2"/>
  <c r="AX34" i="11"/>
  <c r="AX35" i="11"/>
  <c r="AX36" i="11"/>
  <c r="AX37" i="11"/>
  <c r="AX38" i="11"/>
  <c r="AX39" i="11"/>
  <c r="AX40" i="11"/>
  <c r="AX41" i="11"/>
  <c r="AX42" i="11"/>
  <c r="AX43" i="11"/>
  <c r="AX44" i="11"/>
  <c r="AX45" i="11"/>
  <c r="AX46" i="11"/>
  <c r="AX47" i="11"/>
  <c r="AX48" i="11"/>
  <c r="AX49" i="11"/>
  <c r="AX50" i="11"/>
  <c r="AX51" i="11"/>
  <c r="AX52" i="11"/>
  <c r="AX53" i="11"/>
  <c r="AX54" i="11"/>
  <c r="AX55" i="11"/>
  <c r="AX56" i="11"/>
  <c r="AY9" i="2"/>
  <c r="AY10" i="2"/>
  <c r="AX59" i="11"/>
  <c r="AX60" i="11"/>
  <c r="AX61" i="11"/>
  <c r="AX62" i="11"/>
  <c r="AX63" i="11"/>
  <c r="AX64" i="11"/>
  <c r="AY11" i="2"/>
  <c r="AY27" i="2"/>
  <c r="AY28" i="2"/>
  <c r="AY9" i="11"/>
  <c r="AY10" i="11"/>
  <c r="AY11" i="11"/>
  <c r="AY12" i="11"/>
  <c r="AY13" i="11"/>
  <c r="AY14" i="11"/>
  <c r="AY15" i="11"/>
  <c r="AY16" i="11"/>
  <c r="AY17" i="11"/>
  <c r="AY18" i="11"/>
  <c r="AY19" i="11"/>
  <c r="AY20" i="11"/>
  <c r="AY21" i="11"/>
  <c r="AY22" i="11"/>
  <c r="AY23" i="11"/>
  <c r="AY24" i="11"/>
  <c r="AY25" i="11"/>
  <c r="AY26" i="11"/>
  <c r="AY27" i="11"/>
  <c r="AY28" i="11"/>
  <c r="AY29" i="11"/>
  <c r="AY30" i="11"/>
  <c r="AY31" i="11"/>
  <c r="AZ8" i="2"/>
  <c r="AY34" i="11"/>
  <c r="AY35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Z9" i="2"/>
  <c r="AZ10" i="2"/>
  <c r="AY59" i="11"/>
  <c r="AY60" i="11"/>
  <c r="AY61" i="11"/>
  <c r="AY62" i="11"/>
  <c r="AY63" i="11"/>
  <c r="AY64" i="11"/>
  <c r="AZ11" i="2"/>
  <c r="AZ27" i="2"/>
  <c r="AZ28" i="2"/>
  <c r="AZ9" i="11"/>
  <c r="AZ10" i="11"/>
  <c r="AZ11" i="11"/>
  <c r="AZ12" i="11"/>
  <c r="AZ13" i="11"/>
  <c r="AZ14" i="11"/>
  <c r="AZ15" i="11"/>
  <c r="AZ16" i="11"/>
  <c r="AZ17" i="11"/>
  <c r="AZ18" i="11"/>
  <c r="AZ19" i="11"/>
  <c r="AZ20" i="11"/>
  <c r="AZ21" i="11"/>
  <c r="AZ22" i="11"/>
  <c r="AZ23" i="11"/>
  <c r="AZ24" i="11"/>
  <c r="AZ25" i="11"/>
  <c r="AZ26" i="11"/>
  <c r="AZ27" i="11"/>
  <c r="AZ28" i="11"/>
  <c r="AZ29" i="11"/>
  <c r="AZ30" i="11"/>
  <c r="AZ31" i="11"/>
  <c r="BA8" i="2"/>
  <c r="AZ34" i="11"/>
  <c r="AZ35" i="11"/>
  <c r="AZ36" i="11"/>
  <c r="AZ37" i="11"/>
  <c r="AZ38" i="11"/>
  <c r="AZ39" i="11"/>
  <c r="AZ40" i="11"/>
  <c r="AZ41" i="11"/>
  <c r="AZ42" i="11"/>
  <c r="AZ43" i="11"/>
  <c r="AZ44" i="11"/>
  <c r="AZ45" i="11"/>
  <c r="AZ46" i="11"/>
  <c r="AZ47" i="11"/>
  <c r="AZ48" i="11"/>
  <c r="AZ49" i="11"/>
  <c r="AZ50" i="11"/>
  <c r="AZ51" i="11"/>
  <c r="AZ52" i="11"/>
  <c r="AZ53" i="11"/>
  <c r="AZ54" i="11"/>
  <c r="AZ55" i="11"/>
  <c r="AZ56" i="11"/>
  <c r="BA9" i="2"/>
  <c r="BA10" i="2"/>
  <c r="AZ59" i="11"/>
  <c r="AZ60" i="11"/>
  <c r="AZ61" i="11"/>
  <c r="AZ62" i="11"/>
  <c r="AZ63" i="11"/>
  <c r="AZ64" i="11"/>
  <c r="BA11" i="2"/>
  <c r="BA27" i="2"/>
  <c r="BA28" i="2"/>
  <c r="BA9" i="11"/>
  <c r="BA10" i="11"/>
  <c r="BA11" i="11"/>
  <c r="BA12" i="11"/>
  <c r="BA13" i="11"/>
  <c r="BA14" i="11"/>
  <c r="BA15" i="11"/>
  <c r="BA16" i="11"/>
  <c r="BA17" i="11"/>
  <c r="BA18" i="11"/>
  <c r="BA19" i="11"/>
  <c r="BA20" i="11"/>
  <c r="BA21" i="11"/>
  <c r="BA22" i="11"/>
  <c r="BA23" i="11"/>
  <c r="BA24" i="11"/>
  <c r="BA25" i="11"/>
  <c r="BA26" i="11"/>
  <c r="BA27" i="11"/>
  <c r="BA28" i="11"/>
  <c r="BA29" i="11"/>
  <c r="BA30" i="11"/>
  <c r="BA31" i="11"/>
  <c r="BB8" i="2"/>
  <c r="BA34" i="11"/>
  <c r="BA35" i="11"/>
  <c r="BA36" i="11"/>
  <c r="BA37" i="11"/>
  <c r="BA38" i="11"/>
  <c r="BA39" i="11"/>
  <c r="BA40" i="11"/>
  <c r="BA41" i="11"/>
  <c r="BA42" i="11"/>
  <c r="BA43" i="11"/>
  <c r="BA44" i="11"/>
  <c r="BA45" i="11"/>
  <c r="BA46" i="11"/>
  <c r="BA47" i="11"/>
  <c r="BA48" i="11"/>
  <c r="BA49" i="11"/>
  <c r="BA50" i="11"/>
  <c r="BA51" i="11"/>
  <c r="BA52" i="11"/>
  <c r="BA53" i="11"/>
  <c r="BA54" i="11"/>
  <c r="BA55" i="11"/>
  <c r="BA56" i="11"/>
  <c r="BB9" i="2"/>
  <c r="BB10" i="2"/>
  <c r="BA59" i="11"/>
  <c r="BA60" i="11"/>
  <c r="BA61" i="11"/>
  <c r="BA62" i="11"/>
  <c r="BA63" i="11"/>
  <c r="BA64" i="11"/>
  <c r="BB11" i="2"/>
  <c r="BB27" i="2"/>
  <c r="BB28" i="2"/>
  <c r="BB9" i="11"/>
  <c r="BB10" i="11"/>
  <c r="BB11" i="11"/>
  <c r="BB12" i="11"/>
  <c r="BB13" i="11"/>
  <c r="BB14" i="11"/>
  <c r="BB15" i="11"/>
  <c r="BB16" i="11"/>
  <c r="BB17" i="11"/>
  <c r="BB18" i="11"/>
  <c r="BB19" i="11"/>
  <c r="BB20" i="11"/>
  <c r="BB21" i="11"/>
  <c r="BB22" i="11"/>
  <c r="BB23" i="11"/>
  <c r="BB24" i="11"/>
  <c r="BB25" i="11"/>
  <c r="BB26" i="11"/>
  <c r="BB27" i="11"/>
  <c r="BB28" i="11"/>
  <c r="BB29" i="11"/>
  <c r="BB30" i="11"/>
  <c r="BB31" i="11"/>
  <c r="BC8" i="2"/>
  <c r="BB34" i="11"/>
  <c r="BB35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C9" i="2"/>
  <c r="BC10" i="2"/>
  <c r="BB59" i="11"/>
  <c r="BB60" i="11"/>
  <c r="BB61" i="11"/>
  <c r="BB62" i="11"/>
  <c r="BB63" i="11"/>
  <c r="BB64" i="11"/>
  <c r="BC11" i="2"/>
  <c r="BC27" i="2"/>
  <c r="BC28" i="2"/>
  <c r="BC9" i="11"/>
  <c r="BC10" i="11"/>
  <c r="BC11" i="11"/>
  <c r="BC12" i="11"/>
  <c r="BC13" i="11"/>
  <c r="BC14" i="11"/>
  <c r="BC15" i="11"/>
  <c r="BC16" i="11"/>
  <c r="BC17" i="11"/>
  <c r="BC18" i="11"/>
  <c r="BC19" i="11"/>
  <c r="BC20" i="11"/>
  <c r="BC21" i="11"/>
  <c r="BC22" i="11"/>
  <c r="BC23" i="11"/>
  <c r="BC24" i="11"/>
  <c r="BC25" i="11"/>
  <c r="BC26" i="11"/>
  <c r="BC27" i="11"/>
  <c r="BC28" i="11"/>
  <c r="BC29" i="11"/>
  <c r="BC30" i="11"/>
  <c r="BC31" i="11"/>
  <c r="BD8" i="2"/>
  <c r="BC34" i="11"/>
  <c r="BC35" i="11"/>
  <c r="BC36" i="11"/>
  <c r="BC37" i="11"/>
  <c r="BC38" i="11"/>
  <c r="BC39" i="11"/>
  <c r="BC40" i="11"/>
  <c r="BC41" i="11"/>
  <c r="BC42" i="11"/>
  <c r="BC43" i="11"/>
  <c r="BC44" i="11"/>
  <c r="BC45" i="11"/>
  <c r="BC46" i="11"/>
  <c r="BC47" i="11"/>
  <c r="BC48" i="11"/>
  <c r="BC49" i="11"/>
  <c r="BC50" i="11"/>
  <c r="BC51" i="11"/>
  <c r="BC52" i="11"/>
  <c r="BC53" i="11"/>
  <c r="BC54" i="11"/>
  <c r="BC55" i="11"/>
  <c r="BC56" i="11"/>
  <c r="BD9" i="2"/>
  <c r="BD10" i="2"/>
  <c r="BC59" i="11"/>
  <c r="BC60" i="11"/>
  <c r="BC61" i="11"/>
  <c r="BC62" i="11"/>
  <c r="BC63" i="11"/>
  <c r="BC64" i="11"/>
  <c r="BD11" i="2"/>
  <c r="BD27" i="2"/>
  <c r="BD28" i="2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E8" i="2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E9" i="2"/>
  <c r="BE10" i="2"/>
  <c r="BD59" i="11"/>
  <c r="BD60" i="11"/>
  <c r="BD61" i="11"/>
  <c r="BD62" i="11"/>
  <c r="BD63" i="11"/>
  <c r="BD64" i="11"/>
  <c r="BE11" i="2"/>
  <c r="BE27" i="2"/>
  <c r="BE28" i="2"/>
  <c r="BE9" i="11"/>
  <c r="BE10" i="11"/>
  <c r="BE11" i="11"/>
  <c r="BE12" i="11"/>
  <c r="BE13" i="11"/>
  <c r="BE14" i="11"/>
  <c r="BE15" i="11"/>
  <c r="BE16" i="11"/>
  <c r="BE17" i="11"/>
  <c r="BE18" i="11"/>
  <c r="BE19" i="11"/>
  <c r="BE20" i="11"/>
  <c r="BE21" i="11"/>
  <c r="BE22" i="11"/>
  <c r="BE23" i="11"/>
  <c r="BE24" i="11"/>
  <c r="BE25" i="11"/>
  <c r="BE26" i="11"/>
  <c r="BE27" i="11"/>
  <c r="BE28" i="11"/>
  <c r="BE29" i="11"/>
  <c r="BE30" i="11"/>
  <c r="BE31" i="11"/>
  <c r="BF8" i="2"/>
  <c r="BE34" i="11"/>
  <c r="BE35" i="11"/>
  <c r="BE36" i="11"/>
  <c r="BE37" i="11"/>
  <c r="BE38" i="11"/>
  <c r="BE39" i="11"/>
  <c r="BE40" i="11"/>
  <c r="BE41" i="11"/>
  <c r="BE42" i="11"/>
  <c r="BE43" i="11"/>
  <c r="BE44" i="11"/>
  <c r="BE45" i="11"/>
  <c r="BE46" i="11"/>
  <c r="BE47" i="11"/>
  <c r="BE48" i="11"/>
  <c r="BE49" i="11"/>
  <c r="BE50" i="11"/>
  <c r="BE51" i="11"/>
  <c r="BE52" i="11"/>
  <c r="BE53" i="11"/>
  <c r="BE54" i="11"/>
  <c r="BE55" i="11"/>
  <c r="BE56" i="11"/>
  <c r="BF9" i="2"/>
  <c r="BF10" i="2"/>
  <c r="BE59" i="11"/>
  <c r="BE60" i="11"/>
  <c r="BE61" i="11"/>
  <c r="BE62" i="11"/>
  <c r="BE63" i="11"/>
  <c r="BE64" i="11"/>
  <c r="BF11" i="2"/>
  <c r="BF27" i="2"/>
  <c r="BF28" i="2"/>
  <c r="BF9" i="11"/>
  <c r="BF10" i="11"/>
  <c r="BF11" i="11"/>
  <c r="BF12" i="11"/>
  <c r="BF13" i="11"/>
  <c r="BF14" i="11"/>
  <c r="BF15" i="11"/>
  <c r="BF16" i="11"/>
  <c r="BF17" i="11"/>
  <c r="BF18" i="11"/>
  <c r="BF19" i="11"/>
  <c r="BF20" i="11"/>
  <c r="BF21" i="11"/>
  <c r="BF22" i="11"/>
  <c r="BF23" i="11"/>
  <c r="BF24" i="11"/>
  <c r="BF25" i="11"/>
  <c r="BF26" i="11"/>
  <c r="BF27" i="11"/>
  <c r="BF28" i="11"/>
  <c r="BF29" i="11"/>
  <c r="BF30" i="11"/>
  <c r="BF31" i="11"/>
  <c r="BG8" i="2"/>
  <c r="BF34" i="11"/>
  <c r="BF35" i="11"/>
  <c r="BF36" i="11"/>
  <c r="BF37" i="11"/>
  <c r="BF38" i="11"/>
  <c r="BF39" i="11"/>
  <c r="BF40" i="11"/>
  <c r="BF41" i="11"/>
  <c r="BF42" i="11"/>
  <c r="BF43" i="11"/>
  <c r="BF44" i="11"/>
  <c r="BF45" i="11"/>
  <c r="BF46" i="11"/>
  <c r="BF47" i="11"/>
  <c r="BF48" i="11"/>
  <c r="BF49" i="11"/>
  <c r="BF50" i="11"/>
  <c r="BF51" i="11"/>
  <c r="BF52" i="11"/>
  <c r="BF53" i="11"/>
  <c r="BF54" i="11"/>
  <c r="BF55" i="11"/>
  <c r="BF56" i="11"/>
  <c r="BG9" i="2"/>
  <c r="BG10" i="2"/>
  <c r="BF59" i="11"/>
  <c r="BF60" i="11"/>
  <c r="BF61" i="11"/>
  <c r="BF62" i="11"/>
  <c r="BF63" i="11"/>
  <c r="BF64" i="11"/>
  <c r="BG11" i="2"/>
  <c r="BG27" i="2"/>
  <c r="BG28" i="2"/>
  <c r="BG9" i="11"/>
  <c r="BG10" i="11"/>
  <c r="BG11" i="11"/>
  <c r="BG12" i="11"/>
  <c r="BG13" i="11"/>
  <c r="BG14" i="11"/>
  <c r="BG15" i="11"/>
  <c r="BG16" i="11"/>
  <c r="BG17" i="11"/>
  <c r="BG18" i="11"/>
  <c r="BG19" i="11"/>
  <c r="BG20" i="11"/>
  <c r="BG21" i="11"/>
  <c r="BG22" i="11"/>
  <c r="BG23" i="11"/>
  <c r="BG24" i="11"/>
  <c r="BG25" i="11"/>
  <c r="BG26" i="11"/>
  <c r="BG27" i="11"/>
  <c r="BG28" i="11"/>
  <c r="BG29" i="11"/>
  <c r="BG30" i="11"/>
  <c r="BG31" i="11"/>
  <c r="BH8" i="2"/>
  <c r="BG34" i="11"/>
  <c r="BG35" i="11"/>
  <c r="BG36" i="11"/>
  <c r="BG37" i="11"/>
  <c r="BG38" i="11"/>
  <c r="BG39" i="11"/>
  <c r="BG40" i="11"/>
  <c r="BG41" i="11"/>
  <c r="BG42" i="11"/>
  <c r="BG43" i="11"/>
  <c r="BG44" i="11"/>
  <c r="BG45" i="11"/>
  <c r="BG46" i="11"/>
  <c r="BG47" i="11"/>
  <c r="BG48" i="11"/>
  <c r="BG49" i="11"/>
  <c r="BG50" i="11"/>
  <c r="BG51" i="11"/>
  <c r="BG52" i="11"/>
  <c r="BG53" i="11"/>
  <c r="BG54" i="11"/>
  <c r="BG55" i="11"/>
  <c r="BG56" i="11"/>
  <c r="BH9" i="2"/>
  <c r="BH10" i="2"/>
  <c r="BG59" i="11"/>
  <c r="BG60" i="11"/>
  <c r="BG61" i="11"/>
  <c r="BG62" i="11"/>
  <c r="BG63" i="11"/>
  <c r="BG64" i="11"/>
  <c r="BH11" i="2"/>
  <c r="BH27" i="2"/>
  <c r="BH28" i="2"/>
  <c r="BH9" i="11"/>
  <c r="BH10" i="11"/>
  <c r="BH11" i="11"/>
  <c r="BH12" i="11"/>
  <c r="BH13" i="11"/>
  <c r="BH14" i="11"/>
  <c r="BH15" i="11"/>
  <c r="BH16" i="11"/>
  <c r="BH17" i="11"/>
  <c r="BH18" i="11"/>
  <c r="BH19" i="11"/>
  <c r="BH20" i="11"/>
  <c r="BH21" i="11"/>
  <c r="BH22" i="11"/>
  <c r="BH23" i="11"/>
  <c r="BH24" i="11"/>
  <c r="BH25" i="11"/>
  <c r="BH26" i="11"/>
  <c r="BH27" i="11"/>
  <c r="BH28" i="11"/>
  <c r="BH29" i="11"/>
  <c r="BH30" i="11"/>
  <c r="BH31" i="11"/>
  <c r="BI8" i="2"/>
  <c r="BH34" i="11"/>
  <c r="BH35" i="11"/>
  <c r="BH36" i="11"/>
  <c r="BH37" i="11"/>
  <c r="BH38" i="11"/>
  <c r="BH39" i="11"/>
  <c r="BH40" i="11"/>
  <c r="BH41" i="11"/>
  <c r="BH42" i="11"/>
  <c r="BH43" i="11"/>
  <c r="BH44" i="11"/>
  <c r="BH45" i="11"/>
  <c r="BH46" i="11"/>
  <c r="BH47" i="11"/>
  <c r="BH48" i="11"/>
  <c r="BH49" i="11"/>
  <c r="BH50" i="11"/>
  <c r="BH51" i="11"/>
  <c r="BH52" i="11"/>
  <c r="BH53" i="11"/>
  <c r="BH54" i="11"/>
  <c r="BH55" i="11"/>
  <c r="BH56" i="11"/>
  <c r="BI9" i="2"/>
  <c r="BI10" i="2"/>
  <c r="BH59" i="11"/>
  <c r="BH60" i="11"/>
  <c r="BH61" i="11"/>
  <c r="BH62" i="11"/>
  <c r="BH63" i="11"/>
  <c r="BH64" i="11"/>
  <c r="BI11" i="2"/>
  <c r="BI27" i="2"/>
  <c r="BI28" i="2"/>
  <c r="BI9" i="11"/>
  <c r="BI10" i="11"/>
  <c r="BI11" i="11"/>
  <c r="BI12" i="11"/>
  <c r="BI13" i="11"/>
  <c r="BI14" i="11"/>
  <c r="BI15" i="11"/>
  <c r="BI16" i="11"/>
  <c r="BI17" i="11"/>
  <c r="BI18" i="11"/>
  <c r="BI19" i="11"/>
  <c r="BI20" i="11"/>
  <c r="BI21" i="11"/>
  <c r="BI22" i="11"/>
  <c r="BI23" i="11"/>
  <c r="BI24" i="11"/>
  <c r="BI25" i="11"/>
  <c r="BI26" i="11"/>
  <c r="BI27" i="11"/>
  <c r="BI28" i="11"/>
  <c r="BI29" i="11"/>
  <c r="BI30" i="11"/>
  <c r="BI31" i="11"/>
  <c r="BJ8" i="2"/>
  <c r="BI34" i="11"/>
  <c r="BI35" i="11"/>
  <c r="BI36" i="11"/>
  <c r="BI37" i="11"/>
  <c r="BI38" i="11"/>
  <c r="BI39" i="11"/>
  <c r="BI40" i="11"/>
  <c r="BI41" i="11"/>
  <c r="BI42" i="11"/>
  <c r="BI43" i="11"/>
  <c r="BI44" i="11"/>
  <c r="BI45" i="11"/>
  <c r="BI46" i="11"/>
  <c r="BI47" i="11"/>
  <c r="BI48" i="11"/>
  <c r="BI49" i="11"/>
  <c r="BI50" i="11"/>
  <c r="BI51" i="11"/>
  <c r="BI52" i="11"/>
  <c r="BI53" i="11"/>
  <c r="BI54" i="11"/>
  <c r="BI55" i="11"/>
  <c r="BI56" i="11"/>
  <c r="BJ9" i="2"/>
  <c r="BJ10" i="2"/>
  <c r="BI59" i="11"/>
  <c r="BI60" i="11"/>
  <c r="BI61" i="11"/>
  <c r="BI62" i="11"/>
  <c r="BI63" i="11"/>
  <c r="BI64" i="11"/>
  <c r="BJ11" i="2"/>
  <c r="BJ27" i="2"/>
  <c r="BJ28" i="2"/>
  <c r="BJ9" i="11"/>
  <c r="BJ10" i="11"/>
  <c r="BJ11" i="11"/>
  <c r="BJ12" i="11"/>
  <c r="BJ13" i="11"/>
  <c r="BJ14" i="11"/>
  <c r="BJ15" i="11"/>
  <c r="BJ16" i="11"/>
  <c r="BJ17" i="11"/>
  <c r="BJ18" i="11"/>
  <c r="BJ19" i="11"/>
  <c r="BJ20" i="11"/>
  <c r="BJ21" i="11"/>
  <c r="BJ22" i="11"/>
  <c r="BJ23" i="11"/>
  <c r="BJ24" i="11"/>
  <c r="BJ25" i="11"/>
  <c r="BJ26" i="11"/>
  <c r="BJ27" i="11"/>
  <c r="BJ28" i="11"/>
  <c r="BJ29" i="11"/>
  <c r="BJ30" i="11"/>
  <c r="BJ31" i="11"/>
  <c r="BK8" i="2"/>
  <c r="BJ34" i="11"/>
  <c r="BJ35" i="11"/>
  <c r="BJ36" i="11"/>
  <c r="BJ37" i="11"/>
  <c r="BJ38" i="11"/>
  <c r="BJ39" i="11"/>
  <c r="BJ40" i="11"/>
  <c r="BJ41" i="11"/>
  <c r="BJ42" i="11"/>
  <c r="BJ43" i="11"/>
  <c r="BJ44" i="11"/>
  <c r="BJ45" i="11"/>
  <c r="BJ46" i="11"/>
  <c r="BJ47" i="11"/>
  <c r="BJ48" i="11"/>
  <c r="BJ49" i="11"/>
  <c r="BJ50" i="11"/>
  <c r="BJ51" i="11"/>
  <c r="BJ52" i="11"/>
  <c r="BJ53" i="11"/>
  <c r="BJ54" i="11"/>
  <c r="BJ55" i="11"/>
  <c r="BJ56" i="11"/>
  <c r="BK9" i="2"/>
  <c r="BK10" i="2"/>
  <c r="BJ59" i="11"/>
  <c r="BJ60" i="11"/>
  <c r="BJ61" i="11"/>
  <c r="BJ62" i="11"/>
  <c r="BJ63" i="11"/>
  <c r="BJ64" i="11"/>
  <c r="BK11" i="2"/>
  <c r="BK27" i="2"/>
  <c r="BK28" i="2"/>
  <c r="BK9" i="11"/>
  <c r="BK10" i="11"/>
  <c r="BK11" i="11"/>
  <c r="BK12" i="11"/>
  <c r="BK13" i="11"/>
  <c r="BK14" i="11"/>
  <c r="BK15" i="11"/>
  <c r="BK16" i="11"/>
  <c r="BK17" i="11"/>
  <c r="BK18" i="11"/>
  <c r="BK19" i="11"/>
  <c r="BK20" i="11"/>
  <c r="BK21" i="11"/>
  <c r="BK22" i="11"/>
  <c r="BK23" i="11"/>
  <c r="BK24" i="11"/>
  <c r="BK25" i="11"/>
  <c r="BK26" i="11"/>
  <c r="BK27" i="11"/>
  <c r="BK28" i="11"/>
  <c r="BK29" i="11"/>
  <c r="BK30" i="11"/>
  <c r="BK31" i="11"/>
  <c r="BL8" i="2"/>
  <c r="BK34" i="11"/>
  <c r="BK35" i="11"/>
  <c r="BK36" i="11"/>
  <c r="BK37" i="11"/>
  <c r="BK38" i="11"/>
  <c r="BK39" i="11"/>
  <c r="BK40" i="11"/>
  <c r="BK41" i="11"/>
  <c r="BK42" i="11"/>
  <c r="BK43" i="11"/>
  <c r="BK44" i="11"/>
  <c r="BK45" i="11"/>
  <c r="BK46" i="11"/>
  <c r="BK47" i="11"/>
  <c r="BK48" i="11"/>
  <c r="BK49" i="11"/>
  <c r="BK50" i="11"/>
  <c r="BK51" i="11"/>
  <c r="BK52" i="11"/>
  <c r="BK53" i="11"/>
  <c r="BK54" i="11"/>
  <c r="BK55" i="11"/>
  <c r="BK56" i="11"/>
  <c r="BL9" i="2"/>
  <c r="BL10" i="2"/>
  <c r="BK59" i="11"/>
  <c r="BK60" i="11"/>
  <c r="BK61" i="11"/>
  <c r="BK62" i="11"/>
  <c r="BK63" i="11"/>
  <c r="BK64" i="11"/>
  <c r="BL11" i="2"/>
  <c r="BL27" i="2"/>
  <c r="BL28" i="2"/>
  <c r="BL9" i="11"/>
  <c r="BL10" i="11"/>
  <c r="BL11" i="11"/>
  <c r="BL12" i="11"/>
  <c r="BL13" i="11"/>
  <c r="BL14" i="11"/>
  <c r="BL15" i="11"/>
  <c r="BL16" i="11"/>
  <c r="BL17" i="11"/>
  <c r="BL18" i="11"/>
  <c r="BL19" i="11"/>
  <c r="BL20" i="11"/>
  <c r="BL21" i="11"/>
  <c r="BL22" i="11"/>
  <c r="BL23" i="11"/>
  <c r="BL24" i="11"/>
  <c r="BL25" i="11"/>
  <c r="BL26" i="11"/>
  <c r="BL27" i="11"/>
  <c r="BL28" i="11"/>
  <c r="BL29" i="11"/>
  <c r="BL30" i="11"/>
  <c r="BL31" i="11"/>
  <c r="BM8" i="2"/>
  <c r="BL34" i="11"/>
  <c r="BL35" i="11"/>
  <c r="BL36" i="11"/>
  <c r="BL37" i="11"/>
  <c r="BL38" i="11"/>
  <c r="BL39" i="11"/>
  <c r="BL40" i="11"/>
  <c r="BL41" i="11"/>
  <c r="BL42" i="11"/>
  <c r="BL43" i="11"/>
  <c r="BL44" i="11"/>
  <c r="BL45" i="11"/>
  <c r="BL46" i="11"/>
  <c r="BL47" i="11"/>
  <c r="BL48" i="11"/>
  <c r="BL49" i="11"/>
  <c r="BL50" i="11"/>
  <c r="BL51" i="11"/>
  <c r="BL52" i="11"/>
  <c r="BL53" i="11"/>
  <c r="BL54" i="11"/>
  <c r="BL55" i="11"/>
  <c r="BL56" i="11"/>
  <c r="BM9" i="2"/>
  <c r="BM10" i="2"/>
  <c r="BL59" i="11"/>
  <c r="BL60" i="11"/>
  <c r="BL61" i="11"/>
  <c r="BL62" i="11"/>
  <c r="BL63" i="11"/>
  <c r="BL64" i="11"/>
  <c r="BM11" i="2"/>
  <c r="BM27" i="2"/>
  <c r="BM28" i="2"/>
  <c r="BM9" i="11"/>
  <c r="BM10" i="11"/>
  <c r="BM11" i="11"/>
  <c r="BM12" i="11"/>
  <c r="BM13" i="11"/>
  <c r="BM14" i="11"/>
  <c r="BM15" i="11"/>
  <c r="BM16" i="11"/>
  <c r="BM17" i="11"/>
  <c r="BM18" i="11"/>
  <c r="BM19" i="11"/>
  <c r="BM20" i="11"/>
  <c r="BM21" i="11"/>
  <c r="BM22" i="11"/>
  <c r="BM23" i="11"/>
  <c r="BM24" i="11"/>
  <c r="BM25" i="11"/>
  <c r="BM26" i="11"/>
  <c r="BM27" i="11"/>
  <c r="BM28" i="11"/>
  <c r="BM29" i="11"/>
  <c r="BM30" i="11"/>
  <c r="BM31" i="11"/>
  <c r="BN8" i="2"/>
  <c r="BM34" i="11"/>
  <c r="BM35" i="11"/>
  <c r="BM36" i="11"/>
  <c r="BM37" i="11"/>
  <c r="BM38" i="11"/>
  <c r="BM39" i="11"/>
  <c r="BM40" i="11"/>
  <c r="BM41" i="11"/>
  <c r="BM42" i="11"/>
  <c r="BM43" i="11"/>
  <c r="BM44" i="11"/>
  <c r="BM45" i="11"/>
  <c r="BM46" i="11"/>
  <c r="BM47" i="11"/>
  <c r="BM48" i="11"/>
  <c r="BM49" i="11"/>
  <c r="BM50" i="11"/>
  <c r="BM51" i="11"/>
  <c r="BM52" i="11"/>
  <c r="BM53" i="11"/>
  <c r="BM54" i="11"/>
  <c r="BM55" i="11"/>
  <c r="BM56" i="11"/>
  <c r="BN9" i="2"/>
  <c r="BN10" i="2"/>
  <c r="BM59" i="11"/>
  <c r="BM60" i="11"/>
  <c r="BM61" i="11"/>
  <c r="BM62" i="11"/>
  <c r="BM63" i="11"/>
  <c r="BM64" i="11"/>
  <c r="BN11" i="2"/>
  <c r="BN27" i="2"/>
  <c r="BN28" i="2"/>
  <c r="BN9" i="11"/>
  <c r="BN10" i="11"/>
  <c r="BN11" i="11"/>
  <c r="BN12" i="11"/>
  <c r="BN13" i="11"/>
  <c r="BN14" i="11"/>
  <c r="BN15" i="11"/>
  <c r="BN16" i="11"/>
  <c r="BN17" i="11"/>
  <c r="BN18" i="11"/>
  <c r="BN19" i="11"/>
  <c r="BN20" i="11"/>
  <c r="BN21" i="11"/>
  <c r="BN22" i="11"/>
  <c r="BN23" i="11"/>
  <c r="BN24" i="11"/>
  <c r="BN25" i="11"/>
  <c r="BN26" i="11"/>
  <c r="BN27" i="11"/>
  <c r="BN28" i="11"/>
  <c r="BN29" i="11"/>
  <c r="BN30" i="11"/>
  <c r="BN31" i="11"/>
  <c r="BO8" i="2"/>
  <c r="BN34" i="11"/>
  <c r="BN35" i="11"/>
  <c r="BN36" i="11"/>
  <c r="BN37" i="11"/>
  <c r="BN38" i="11"/>
  <c r="BN39" i="11"/>
  <c r="BN40" i="11"/>
  <c r="BN41" i="11"/>
  <c r="BN42" i="11"/>
  <c r="BN43" i="11"/>
  <c r="BN44" i="11"/>
  <c r="BN45" i="11"/>
  <c r="BN46" i="11"/>
  <c r="BN47" i="11"/>
  <c r="BN48" i="11"/>
  <c r="BN49" i="11"/>
  <c r="BN50" i="11"/>
  <c r="BN51" i="11"/>
  <c r="BN52" i="11"/>
  <c r="BN53" i="11"/>
  <c r="BN54" i="11"/>
  <c r="BN55" i="11"/>
  <c r="BN56" i="11"/>
  <c r="BO9" i="2"/>
  <c r="BO10" i="2"/>
  <c r="BN59" i="11"/>
  <c r="BN60" i="11"/>
  <c r="BN61" i="11"/>
  <c r="BN62" i="11"/>
  <c r="BN63" i="11"/>
  <c r="BN64" i="11"/>
  <c r="BO11" i="2"/>
  <c r="BO27" i="2"/>
  <c r="BO28" i="2"/>
  <c r="BO9" i="11"/>
  <c r="BO10" i="11"/>
  <c r="BO11" i="11"/>
  <c r="BO12" i="11"/>
  <c r="BO13" i="11"/>
  <c r="BO14" i="11"/>
  <c r="BO15" i="11"/>
  <c r="BO16" i="11"/>
  <c r="BO17" i="11"/>
  <c r="BO18" i="11"/>
  <c r="BO19" i="11"/>
  <c r="BO20" i="11"/>
  <c r="BO21" i="11"/>
  <c r="BO22" i="11"/>
  <c r="BO23" i="11"/>
  <c r="BO24" i="11"/>
  <c r="BO25" i="11"/>
  <c r="BO26" i="11"/>
  <c r="BO27" i="11"/>
  <c r="BO28" i="11"/>
  <c r="BO29" i="11"/>
  <c r="BO30" i="11"/>
  <c r="BO31" i="11"/>
  <c r="BP8" i="2"/>
  <c r="BO34" i="11"/>
  <c r="BO35" i="11"/>
  <c r="BO36" i="11"/>
  <c r="BO37" i="11"/>
  <c r="BO38" i="11"/>
  <c r="BO39" i="11"/>
  <c r="BO40" i="11"/>
  <c r="BO41" i="11"/>
  <c r="BO42" i="11"/>
  <c r="BO43" i="11"/>
  <c r="BO44" i="11"/>
  <c r="BO45" i="11"/>
  <c r="BO46" i="11"/>
  <c r="BO47" i="11"/>
  <c r="BO48" i="11"/>
  <c r="BO49" i="11"/>
  <c r="BO50" i="11"/>
  <c r="BO51" i="11"/>
  <c r="BO52" i="11"/>
  <c r="BO53" i="11"/>
  <c r="BO54" i="11"/>
  <c r="BO55" i="11"/>
  <c r="BO56" i="11"/>
  <c r="BP9" i="2"/>
  <c r="BP10" i="2"/>
  <c r="BO59" i="11"/>
  <c r="BO60" i="11"/>
  <c r="BO61" i="11"/>
  <c r="BO62" i="11"/>
  <c r="BO63" i="11"/>
  <c r="BO64" i="11"/>
  <c r="BP11" i="2"/>
  <c r="BP27" i="2"/>
  <c r="BP28" i="2"/>
  <c r="BP9" i="11"/>
  <c r="BP10" i="11"/>
  <c r="BP11" i="11"/>
  <c r="BP12" i="11"/>
  <c r="BP13" i="11"/>
  <c r="BP14" i="11"/>
  <c r="BP15" i="11"/>
  <c r="BP16" i="11"/>
  <c r="BP17" i="11"/>
  <c r="BP18" i="11"/>
  <c r="BP19" i="11"/>
  <c r="BP20" i="11"/>
  <c r="BP21" i="11"/>
  <c r="BP22" i="11"/>
  <c r="BP23" i="11"/>
  <c r="BP24" i="11"/>
  <c r="BP25" i="11"/>
  <c r="BP26" i="11"/>
  <c r="BP27" i="11"/>
  <c r="BP28" i="11"/>
  <c r="BP29" i="11"/>
  <c r="BP30" i="11"/>
  <c r="BP31" i="11"/>
  <c r="BQ8" i="2"/>
  <c r="BP34" i="11"/>
  <c r="BP35" i="11"/>
  <c r="BP36" i="11"/>
  <c r="BP37" i="11"/>
  <c r="BP38" i="11"/>
  <c r="BP39" i="11"/>
  <c r="BP40" i="11"/>
  <c r="BP41" i="11"/>
  <c r="BP42" i="11"/>
  <c r="BP43" i="11"/>
  <c r="BP44" i="11"/>
  <c r="BP45" i="11"/>
  <c r="BP46" i="11"/>
  <c r="BP47" i="11"/>
  <c r="BP48" i="11"/>
  <c r="BP49" i="11"/>
  <c r="BP50" i="11"/>
  <c r="BP51" i="11"/>
  <c r="BP52" i="11"/>
  <c r="BP53" i="11"/>
  <c r="BP54" i="11"/>
  <c r="BP55" i="11"/>
  <c r="BP56" i="11"/>
  <c r="BQ9" i="2"/>
  <c r="BQ10" i="2"/>
  <c r="BP59" i="11"/>
  <c r="BP60" i="11"/>
  <c r="BP61" i="11"/>
  <c r="BP62" i="11"/>
  <c r="BP63" i="11"/>
  <c r="BP64" i="11"/>
  <c r="BQ11" i="2"/>
  <c r="BQ27" i="2"/>
  <c r="BQ28" i="2"/>
  <c r="BQ9" i="11"/>
  <c r="BQ10" i="11"/>
  <c r="BQ11" i="11"/>
  <c r="BQ12" i="11"/>
  <c r="BQ13" i="11"/>
  <c r="BQ14" i="11"/>
  <c r="BQ15" i="11"/>
  <c r="BQ16" i="11"/>
  <c r="BQ17" i="11"/>
  <c r="BQ18" i="11"/>
  <c r="BQ19" i="11"/>
  <c r="BQ20" i="11"/>
  <c r="BQ21" i="11"/>
  <c r="BQ22" i="11"/>
  <c r="BQ23" i="11"/>
  <c r="BQ24" i="11"/>
  <c r="BQ25" i="11"/>
  <c r="BQ26" i="11"/>
  <c r="BQ27" i="11"/>
  <c r="BQ28" i="11"/>
  <c r="BQ29" i="11"/>
  <c r="BQ30" i="11"/>
  <c r="BQ31" i="11"/>
  <c r="BR8" i="2"/>
  <c r="BQ34" i="11"/>
  <c r="BQ35" i="11"/>
  <c r="BQ36" i="11"/>
  <c r="BQ37" i="11"/>
  <c r="BQ38" i="11"/>
  <c r="BQ39" i="11"/>
  <c r="BQ40" i="11"/>
  <c r="BQ41" i="11"/>
  <c r="BQ42" i="11"/>
  <c r="BQ43" i="11"/>
  <c r="BQ44" i="11"/>
  <c r="BQ45" i="11"/>
  <c r="BQ46" i="11"/>
  <c r="BQ47" i="11"/>
  <c r="BQ48" i="11"/>
  <c r="BQ49" i="11"/>
  <c r="BQ50" i="11"/>
  <c r="BQ51" i="11"/>
  <c r="BQ52" i="11"/>
  <c r="BQ53" i="11"/>
  <c r="BQ54" i="11"/>
  <c r="BQ55" i="11"/>
  <c r="BQ56" i="11"/>
  <c r="BR9" i="2"/>
  <c r="BR10" i="2"/>
  <c r="BQ59" i="11"/>
  <c r="BQ60" i="11"/>
  <c r="BQ61" i="11"/>
  <c r="BQ62" i="11"/>
  <c r="BQ63" i="11"/>
  <c r="BQ64" i="11"/>
  <c r="BR11" i="2"/>
  <c r="BR27" i="2"/>
  <c r="BR28" i="2"/>
  <c r="BR9" i="11"/>
  <c r="BR10" i="11"/>
  <c r="BR11" i="11"/>
  <c r="BR12" i="11"/>
  <c r="BR13" i="11"/>
  <c r="BR14" i="11"/>
  <c r="BR15" i="11"/>
  <c r="BR16" i="11"/>
  <c r="BR17" i="11"/>
  <c r="BR18" i="11"/>
  <c r="BR19" i="11"/>
  <c r="BR20" i="11"/>
  <c r="BR21" i="11"/>
  <c r="BR22" i="11"/>
  <c r="BR23" i="11"/>
  <c r="BR24" i="11"/>
  <c r="BR25" i="11"/>
  <c r="BR26" i="11"/>
  <c r="BR27" i="11"/>
  <c r="BR28" i="11"/>
  <c r="BR29" i="11"/>
  <c r="BR30" i="11"/>
  <c r="BR31" i="11"/>
  <c r="BS8" i="2"/>
  <c r="BR34" i="11"/>
  <c r="BR35" i="11"/>
  <c r="BR36" i="11"/>
  <c r="BR37" i="11"/>
  <c r="BR38" i="11"/>
  <c r="BR39" i="11"/>
  <c r="BR40" i="11"/>
  <c r="BR41" i="11"/>
  <c r="BR42" i="11"/>
  <c r="BR43" i="11"/>
  <c r="BR44" i="11"/>
  <c r="BR45" i="11"/>
  <c r="BR46" i="11"/>
  <c r="BR47" i="11"/>
  <c r="BR48" i="11"/>
  <c r="BR49" i="11"/>
  <c r="BR50" i="11"/>
  <c r="BR51" i="11"/>
  <c r="BR52" i="11"/>
  <c r="BR53" i="11"/>
  <c r="BR54" i="11"/>
  <c r="BR55" i="11"/>
  <c r="BR56" i="11"/>
  <c r="BS9" i="2"/>
  <c r="BS10" i="2"/>
  <c r="BR59" i="11"/>
  <c r="BR60" i="11"/>
  <c r="BR61" i="11"/>
  <c r="BR62" i="11"/>
  <c r="BR63" i="11"/>
  <c r="BR64" i="11"/>
  <c r="BS11" i="2"/>
  <c r="BS27" i="2"/>
  <c r="BS28" i="2"/>
  <c r="BS9" i="11"/>
  <c r="BS10" i="11"/>
  <c r="BS11" i="11"/>
  <c r="BS12" i="11"/>
  <c r="BS13" i="11"/>
  <c r="BS14" i="11"/>
  <c r="BS15" i="11"/>
  <c r="BS16" i="11"/>
  <c r="BS17" i="11"/>
  <c r="BS18" i="11"/>
  <c r="BS19" i="11"/>
  <c r="BS20" i="11"/>
  <c r="BS21" i="11"/>
  <c r="BS22" i="11"/>
  <c r="BS23" i="11"/>
  <c r="BS24" i="11"/>
  <c r="BS25" i="11"/>
  <c r="BS26" i="11"/>
  <c r="BS27" i="11"/>
  <c r="BS28" i="11"/>
  <c r="BS29" i="11"/>
  <c r="BS30" i="11"/>
  <c r="BS31" i="11"/>
  <c r="BT8" i="2"/>
  <c r="BS34" i="11"/>
  <c r="BS35" i="11"/>
  <c r="BS36" i="11"/>
  <c r="BS37" i="11"/>
  <c r="BS38" i="11"/>
  <c r="BS39" i="11"/>
  <c r="BS40" i="11"/>
  <c r="BS41" i="11"/>
  <c r="BS42" i="11"/>
  <c r="BS43" i="11"/>
  <c r="BS44" i="11"/>
  <c r="BS45" i="11"/>
  <c r="BS46" i="11"/>
  <c r="BS47" i="11"/>
  <c r="BS48" i="11"/>
  <c r="BS49" i="11"/>
  <c r="BS50" i="11"/>
  <c r="BS51" i="11"/>
  <c r="BS52" i="11"/>
  <c r="BS53" i="11"/>
  <c r="BS54" i="11"/>
  <c r="BS55" i="11"/>
  <c r="BS56" i="11"/>
  <c r="BT9" i="2"/>
  <c r="BT10" i="2"/>
  <c r="BS59" i="11"/>
  <c r="BS60" i="11"/>
  <c r="BS61" i="11"/>
  <c r="BS62" i="11"/>
  <c r="BS63" i="11"/>
  <c r="BS64" i="11"/>
  <c r="BT11" i="2"/>
  <c r="BT27" i="2"/>
  <c r="BT28" i="2"/>
  <c r="BT9" i="11"/>
  <c r="BT10" i="11"/>
  <c r="BT11" i="11"/>
  <c r="BT12" i="11"/>
  <c r="BT13" i="11"/>
  <c r="BT14" i="11"/>
  <c r="BT15" i="11"/>
  <c r="BT16" i="11"/>
  <c r="BT17" i="11"/>
  <c r="BT18" i="11"/>
  <c r="BT19" i="11"/>
  <c r="BT20" i="11"/>
  <c r="BT21" i="11"/>
  <c r="BT22" i="11"/>
  <c r="BT23" i="11"/>
  <c r="BT24" i="11"/>
  <c r="BT25" i="11"/>
  <c r="BT26" i="11"/>
  <c r="BT27" i="11"/>
  <c r="BT28" i="11"/>
  <c r="BT29" i="11"/>
  <c r="BT30" i="11"/>
  <c r="BT31" i="11"/>
  <c r="BU8" i="2"/>
  <c r="BT34" i="11"/>
  <c r="BT35" i="11"/>
  <c r="BT36" i="11"/>
  <c r="BT37" i="11"/>
  <c r="BT38" i="11"/>
  <c r="BT39" i="11"/>
  <c r="BT40" i="11"/>
  <c r="BT41" i="11"/>
  <c r="BT42" i="11"/>
  <c r="BT43" i="11"/>
  <c r="BT44" i="11"/>
  <c r="BT45" i="11"/>
  <c r="BT46" i="11"/>
  <c r="BT47" i="11"/>
  <c r="BT48" i="11"/>
  <c r="BT49" i="11"/>
  <c r="BT50" i="11"/>
  <c r="BT51" i="11"/>
  <c r="BT52" i="11"/>
  <c r="BT53" i="11"/>
  <c r="BT54" i="11"/>
  <c r="BT55" i="11"/>
  <c r="BT56" i="11"/>
  <c r="BU9" i="2"/>
  <c r="BU10" i="2"/>
  <c r="BT59" i="11"/>
  <c r="BT60" i="11"/>
  <c r="BT61" i="11"/>
  <c r="BT62" i="11"/>
  <c r="BT63" i="11"/>
  <c r="BT64" i="11"/>
  <c r="BU11" i="2"/>
  <c r="BU27" i="2"/>
  <c r="BU28" i="2"/>
  <c r="BU9" i="11"/>
  <c r="BU10" i="11"/>
  <c r="BU11" i="11"/>
  <c r="BU12" i="11"/>
  <c r="BU13" i="11"/>
  <c r="BU14" i="11"/>
  <c r="BU15" i="11"/>
  <c r="BU16" i="11"/>
  <c r="BU17" i="11"/>
  <c r="BU18" i="11"/>
  <c r="BU19" i="11"/>
  <c r="BU20" i="11"/>
  <c r="BU21" i="11"/>
  <c r="BU22" i="11"/>
  <c r="BU23" i="11"/>
  <c r="BU24" i="11"/>
  <c r="BU25" i="11"/>
  <c r="BU26" i="11"/>
  <c r="BU27" i="11"/>
  <c r="BU28" i="11"/>
  <c r="BU29" i="11"/>
  <c r="BU30" i="11"/>
  <c r="BU31" i="11"/>
  <c r="BV8" i="2"/>
  <c r="BU34" i="11"/>
  <c r="BU35" i="11"/>
  <c r="BU36" i="11"/>
  <c r="BU37" i="11"/>
  <c r="BU38" i="11"/>
  <c r="BU39" i="11"/>
  <c r="BU40" i="11"/>
  <c r="BU41" i="11"/>
  <c r="BU42" i="11"/>
  <c r="BU43" i="11"/>
  <c r="BU44" i="11"/>
  <c r="BU45" i="11"/>
  <c r="BU46" i="11"/>
  <c r="BU47" i="11"/>
  <c r="BU48" i="11"/>
  <c r="BU49" i="11"/>
  <c r="BU50" i="11"/>
  <c r="BU51" i="11"/>
  <c r="BU52" i="11"/>
  <c r="BU53" i="11"/>
  <c r="BU54" i="11"/>
  <c r="BU55" i="11"/>
  <c r="BU56" i="11"/>
  <c r="BV9" i="2"/>
  <c r="BV10" i="2"/>
  <c r="BU59" i="11"/>
  <c r="BU60" i="11"/>
  <c r="BU61" i="11"/>
  <c r="BU62" i="11"/>
  <c r="BU63" i="11"/>
  <c r="BU64" i="11"/>
  <c r="BV11" i="2"/>
  <c r="BV27" i="2"/>
  <c r="BV28" i="2"/>
  <c r="BV9" i="11"/>
  <c r="BV10" i="11"/>
  <c r="BV11" i="11"/>
  <c r="BV12" i="11"/>
  <c r="BV13" i="11"/>
  <c r="BV14" i="11"/>
  <c r="BV15" i="11"/>
  <c r="BV16" i="11"/>
  <c r="BV17" i="11"/>
  <c r="BV18" i="11"/>
  <c r="BV19" i="11"/>
  <c r="BV20" i="11"/>
  <c r="BV21" i="11"/>
  <c r="BV22" i="11"/>
  <c r="BV23" i="11"/>
  <c r="BV24" i="11"/>
  <c r="BV25" i="11"/>
  <c r="BV26" i="11"/>
  <c r="BV27" i="11"/>
  <c r="BV28" i="11"/>
  <c r="BV29" i="11"/>
  <c r="BV30" i="11"/>
  <c r="BV31" i="11"/>
  <c r="BW8" i="2"/>
  <c r="BV34" i="11"/>
  <c r="BV35" i="11"/>
  <c r="BV36" i="11"/>
  <c r="BV37" i="11"/>
  <c r="BV38" i="11"/>
  <c r="BV39" i="11"/>
  <c r="BV40" i="11"/>
  <c r="BV41" i="11"/>
  <c r="BV42" i="11"/>
  <c r="BV43" i="11"/>
  <c r="BV44" i="11"/>
  <c r="BV45" i="11"/>
  <c r="BV46" i="11"/>
  <c r="BV47" i="11"/>
  <c r="BV48" i="11"/>
  <c r="BV49" i="11"/>
  <c r="BV50" i="11"/>
  <c r="BV51" i="11"/>
  <c r="BV52" i="11"/>
  <c r="BV53" i="11"/>
  <c r="BV54" i="11"/>
  <c r="BV55" i="11"/>
  <c r="BV56" i="11"/>
  <c r="BW9" i="2"/>
  <c r="BW10" i="2"/>
  <c r="BV59" i="11"/>
  <c r="BV60" i="11"/>
  <c r="BV61" i="11"/>
  <c r="BV62" i="11"/>
  <c r="BV63" i="11"/>
  <c r="BV64" i="11"/>
  <c r="BW11" i="2"/>
  <c r="BW27" i="2"/>
  <c r="BW28" i="2"/>
  <c r="BW9" i="11"/>
  <c r="BW10" i="11"/>
  <c r="BW11" i="11"/>
  <c r="BW12" i="11"/>
  <c r="BW13" i="11"/>
  <c r="BW14" i="11"/>
  <c r="BW15" i="11"/>
  <c r="BW16" i="11"/>
  <c r="BW17" i="11"/>
  <c r="BW18" i="11"/>
  <c r="BW19" i="11"/>
  <c r="BW20" i="11"/>
  <c r="BW21" i="11"/>
  <c r="BW22" i="11"/>
  <c r="BW23" i="11"/>
  <c r="BW24" i="11"/>
  <c r="BW25" i="11"/>
  <c r="BW26" i="11"/>
  <c r="BW27" i="11"/>
  <c r="BW28" i="11"/>
  <c r="BW29" i="11"/>
  <c r="BW30" i="11"/>
  <c r="BW31" i="11"/>
  <c r="BX8" i="2"/>
  <c r="BW34" i="11"/>
  <c r="BW35" i="11"/>
  <c r="BW36" i="11"/>
  <c r="BW37" i="11"/>
  <c r="BW38" i="11"/>
  <c r="BW39" i="11"/>
  <c r="BW40" i="11"/>
  <c r="BW41" i="11"/>
  <c r="BW42" i="11"/>
  <c r="BW43" i="11"/>
  <c r="BW44" i="11"/>
  <c r="BW45" i="11"/>
  <c r="BW46" i="11"/>
  <c r="BW47" i="11"/>
  <c r="BW48" i="11"/>
  <c r="BW49" i="11"/>
  <c r="BW50" i="11"/>
  <c r="BW51" i="11"/>
  <c r="BW52" i="11"/>
  <c r="BW53" i="11"/>
  <c r="BW54" i="11"/>
  <c r="BW55" i="11"/>
  <c r="BW56" i="11"/>
  <c r="BX9" i="2"/>
  <c r="BX10" i="2"/>
  <c r="BW59" i="11"/>
  <c r="BW60" i="11"/>
  <c r="BW61" i="11"/>
  <c r="BW62" i="11"/>
  <c r="BW63" i="11"/>
  <c r="BW64" i="11"/>
  <c r="BX11" i="2"/>
  <c r="BX27" i="2"/>
  <c r="BX28" i="2"/>
  <c r="BX9" i="11"/>
  <c r="BX10" i="11"/>
  <c r="BX11" i="11"/>
  <c r="BX12" i="11"/>
  <c r="BX13" i="11"/>
  <c r="BX14" i="11"/>
  <c r="BX15" i="11"/>
  <c r="BX16" i="11"/>
  <c r="BX17" i="11"/>
  <c r="BX18" i="11"/>
  <c r="BX19" i="11"/>
  <c r="BX20" i="11"/>
  <c r="BX21" i="11"/>
  <c r="BX22" i="11"/>
  <c r="BX23" i="11"/>
  <c r="BX24" i="11"/>
  <c r="BX25" i="11"/>
  <c r="BX26" i="11"/>
  <c r="BX27" i="11"/>
  <c r="BX28" i="11"/>
  <c r="BX29" i="11"/>
  <c r="BX30" i="11"/>
  <c r="BX31" i="11"/>
  <c r="BY8" i="2"/>
  <c r="BX34" i="11"/>
  <c r="BX35" i="11"/>
  <c r="BX36" i="11"/>
  <c r="BX37" i="11"/>
  <c r="BX38" i="11"/>
  <c r="BX39" i="11"/>
  <c r="BX40" i="11"/>
  <c r="BX41" i="11"/>
  <c r="BX42" i="11"/>
  <c r="BX43" i="11"/>
  <c r="BX44" i="11"/>
  <c r="BX45" i="11"/>
  <c r="BX46" i="11"/>
  <c r="BX47" i="11"/>
  <c r="BX48" i="11"/>
  <c r="BX49" i="11"/>
  <c r="BX50" i="11"/>
  <c r="BX51" i="11"/>
  <c r="BX52" i="11"/>
  <c r="BX53" i="11"/>
  <c r="BX54" i="11"/>
  <c r="BX55" i="11"/>
  <c r="BX56" i="11"/>
  <c r="BY9" i="2"/>
  <c r="BY10" i="2"/>
  <c r="BX59" i="11"/>
  <c r="BX60" i="11"/>
  <c r="BX61" i="11"/>
  <c r="BX62" i="11"/>
  <c r="BX63" i="11"/>
  <c r="BX64" i="11"/>
  <c r="BY11" i="2"/>
  <c r="BY27" i="2"/>
  <c r="BY28" i="2"/>
  <c r="BY9" i="11"/>
  <c r="BY10" i="11"/>
  <c r="BY11" i="11"/>
  <c r="BY12" i="11"/>
  <c r="BY13" i="11"/>
  <c r="BY14" i="11"/>
  <c r="BY15" i="11"/>
  <c r="BY16" i="11"/>
  <c r="BY17" i="11"/>
  <c r="BY18" i="11"/>
  <c r="BY19" i="11"/>
  <c r="BY20" i="11"/>
  <c r="BY21" i="11"/>
  <c r="BY22" i="11"/>
  <c r="BY23" i="11"/>
  <c r="BY24" i="11"/>
  <c r="BY25" i="11"/>
  <c r="BY26" i="11"/>
  <c r="BY27" i="11"/>
  <c r="BY28" i="11"/>
  <c r="BY29" i="11"/>
  <c r="BY30" i="11"/>
  <c r="BY31" i="11"/>
  <c r="BZ8" i="2"/>
  <c r="BY34" i="11"/>
  <c r="BY35" i="11"/>
  <c r="BY36" i="11"/>
  <c r="BY37" i="11"/>
  <c r="BY38" i="11"/>
  <c r="BY39" i="11"/>
  <c r="BY40" i="11"/>
  <c r="BY41" i="11"/>
  <c r="BY42" i="11"/>
  <c r="BY43" i="11"/>
  <c r="BY44" i="11"/>
  <c r="BY45" i="11"/>
  <c r="BY46" i="11"/>
  <c r="BY47" i="11"/>
  <c r="BY48" i="11"/>
  <c r="BY49" i="11"/>
  <c r="BY50" i="11"/>
  <c r="BY51" i="11"/>
  <c r="BY52" i="11"/>
  <c r="BY53" i="11"/>
  <c r="BY54" i="11"/>
  <c r="BY55" i="11"/>
  <c r="BY56" i="11"/>
  <c r="BZ9" i="2"/>
  <c r="BZ10" i="2"/>
  <c r="BY59" i="11"/>
  <c r="BY60" i="11"/>
  <c r="BY61" i="11"/>
  <c r="BY62" i="11"/>
  <c r="BY63" i="11"/>
  <c r="BY64" i="11"/>
  <c r="BZ11" i="2"/>
  <c r="BZ27" i="2"/>
  <c r="BZ28" i="2"/>
  <c r="BZ9" i="11"/>
  <c r="BZ10" i="11"/>
  <c r="BZ11" i="11"/>
  <c r="BZ12" i="11"/>
  <c r="BZ13" i="11"/>
  <c r="BZ14" i="11"/>
  <c r="BZ15" i="11"/>
  <c r="BZ16" i="11"/>
  <c r="BZ17" i="11"/>
  <c r="BZ18" i="11"/>
  <c r="BZ19" i="11"/>
  <c r="BZ20" i="11"/>
  <c r="BZ21" i="11"/>
  <c r="BZ22" i="11"/>
  <c r="BZ23" i="11"/>
  <c r="BZ24" i="11"/>
  <c r="BZ25" i="11"/>
  <c r="BZ26" i="11"/>
  <c r="BZ27" i="11"/>
  <c r="BZ28" i="11"/>
  <c r="BZ29" i="11"/>
  <c r="BZ30" i="11"/>
  <c r="BZ31" i="11"/>
  <c r="CA8" i="2"/>
  <c r="BZ34" i="11"/>
  <c r="BZ35" i="11"/>
  <c r="BZ36" i="11"/>
  <c r="BZ37" i="11"/>
  <c r="BZ38" i="11"/>
  <c r="BZ39" i="11"/>
  <c r="BZ40" i="11"/>
  <c r="BZ41" i="11"/>
  <c r="BZ42" i="11"/>
  <c r="BZ43" i="11"/>
  <c r="BZ44" i="11"/>
  <c r="BZ45" i="11"/>
  <c r="BZ46" i="11"/>
  <c r="BZ47" i="11"/>
  <c r="BZ48" i="11"/>
  <c r="BZ49" i="11"/>
  <c r="BZ50" i="11"/>
  <c r="BZ51" i="11"/>
  <c r="BZ52" i="11"/>
  <c r="BZ53" i="11"/>
  <c r="BZ54" i="11"/>
  <c r="BZ55" i="11"/>
  <c r="BZ56" i="11"/>
  <c r="CA9" i="2"/>
  <c r="CA10" i="2"/>
  <c r="BZ59" i="11"/>
  <c r="BZ60" i="11"/>
  <c r="BZ61" i="11"/>
  <c r="BZ62" i="11"/>
  <c r="BZ63" i="11"/>
  <c r="BZ64" i="11"/>
  <c r="CA11" i="2"/>
  <c r="CA27" i="2"/>
  <c r="CA28" i="2"/>
  <c r="CA9" i="11"/>
  <c r="CA10" i="11"/>
  <c r="CA11" i="11"/>
  <c r="CA12" i="11"/>
  <c r="CA13" i="11"/>
  <c r="CA14" i="11"/>
  <c r="CA15" i="11"/>
  <c r="CA16" i="11"/>
  <c r="CA17" i="11"/>
  <c r="CA18" i="11"/>
  <c r="CA19" i="11"/>
  <c r="CA20" i="11"/>
  <c r="CA21" i="11"/>
  <c r="CA22" i="11"/>
  <c r="CA23" i="11"/>
  <c r="CA24" i="11"/>
  <c r="CA25" i="11"/>
  <c r="CA26" i="11"/>
  <c r="CA27" i="11"/>
  <c r="CA28" i="11"/>
  <c r="CA29" i="11"/>
  <c r="CA30" i="11"/>
  <c r="CA31" i="11"/>
  <c r="CB8" i="2"/>
  <c r="CA34" i="11"/>
  <c r="CA35" i="11"/>
  <c r="CA36" i="11"/>
  <c r="CA37" i="11"/>
  <c r="CA38" i="11"/>
  <c r="CA39" i="11"/>
  <c r="CA40" i="11"/>
  <c r="CA41" i="11"/>
  <c r="CA42" i="11"/>
  <c r="CA43" i="11"/>
  <c r="CA44" i="11"/>
  <c r="CA45" i="11"/>
  <c r="CA46" i="11"/>
  <c r="CA47" i="11"/>
  <c r="CA48" i="11"/>
  <c r="CA49" i="11"/>
  <c r="CA50" i="11"/>
  <c r="CA51" i="11"/>
  <c r="CA52" i="11"/>
  <c r="CA53" i="11"/>
  <c r="CA54" i="11"/>
  <c r="CA55" i="11"/>
  <c r="CA56" i="11"/>
  <c r="CB9" i="2"/>
  <c r="CB10" i="2"/>
  <c r="CA59" i="11"/>
  <c r="CA60" i="11"/>
  <c r="CA61" i="11"/>
  <c r="CA62" i="11"/>
  <c r="CA63" i="11"/>
  <c r="CA64" i="11"/>
  <c r="CB11" i="2"/>
  <c r="CB27" i="2"/>
  <c r="CB28" i="2"/>
  <c r="CB9" i="11"/>
  <c r="CB10" i="11"/>
  <c r="CB11" i="11"/>
  <c r="CB12" i="11"/>
  <c r="CB13" i="11"/>
  <c r="CB14" i="11"/>
  <c r="CB15" i="11"/>
  <c r="CB16" i="11"/>
  <c r="CB17" i="11"/>
  <c r="CB18" i="11"/>
  <c r="CB19" i="11"/>
  <c r="CB20" i="11"/>
  <c r="CB21" i="11"/>
  <c r="CB22" i="11"/>
  <c r="CB23" i="11"/>
  <c r="CB24" i="11"/>
  <c r="CB25" i="11"/>
  <c r="CB26" i="11"/>
  <c r="CB27" i="11"/>
  <c r="CB28" i="11"/>
  <c r="CB29" i="11"/>
  <c r="CB30" i="11"/>
  <c r="CB31" i="11"/>
  <c r="CC8" i="2"/>
  <c r="CB34" i="11"/>
  <c r="CB35" i="11"/>
  <c r="CB36" i="11"/>
  <c r="CB37" i="11"/>
  <c r="CB38" i="11"/>
  <c r="CB39" i="11"/>
  <c r="CB40" i="11"/>
  <c r="CB41" i="11"/>
  <c r="CB42" i="11"/>
  <c r="CB43" i="11"/>
  <c r="CB44" i="11"/>
  <c r="CB45" i="11"/>
  <c r="CB46" i="11"/>
  <c r="CB47" i="11"/>
  <c r="CB48" i="11"/>
  <c r="CB49" i="11"/>
  <c r="CB50" i="11"/>
  <c r="CB51" i="11"/>
  <c r="CB52" i="11"/>
  <c r="CB53" i="11"/>
  <c r="CB54" i="11"/>
  <c r="CB55" i="11"/>
  <c r="CB56" i="11"/>
  <c r="CC9" i="2"/>
  <c r="CC10" i="2"/>
  <c r="CB59" i="11"/>
  <c r="CB60" i="11"/>
  <c r="CB61" i="11"/>
  <c r="CB62" i="11"/>
  <c r="CB63" i="11"/>
  <c r="CB64" i="11"/>
  <c r="CC11" i="2"/>
  <c r="CC27" i="2"/>
  <c r="CC28" i="2"/>
  <c r="CC9" i="11"/>
  <c r="CC10" i="11"/>
  <c r="CC11" i="11"/>
  <c r="CC12" i="11"/>
  <c r="CC13" i="11"/>
  <c r="CC14" i="11"/>
  <c r="CC15" i="11"/>
  <c r="CC16" i="11"/>
  <c r="CC17" i="11"/>
  <c r="CC18" i="11"/>
  <c r="CC19" i="11"/>
  <c r="CC20" i="11"/>
  <c r="CC21" i="11"/>
  <c r="CC22" i="11"/>
  <c r="CC23" i="11"/>
  <c r="CC24" i="11"/>
  <c r="CC25" i="11"/>
  <c r="CC26" i="11"/>
  <c r="CC27" i="11"/>
  <c r="CC28" i="11"/>
  <c r="CC29" i="11"/>
  <c r="CC30" i="11"/>
  <c r="CC31" i="11"/>
  <c r="CD8" i="2"/>
  <c r="CC34" i="11"/>
  <c r="CC35" i="11"/>
  <c r="CC36" i="11"/>
  <c r="CC37" i="11"/>
  <c r="CC38" i="11"/>
  <c r="CC39" i="11"/>
  <c r="CC40" i="11"/>
  <c r="CC41" i="11"/>
  <c r="CC42" i="11"/>
  <c r="CC43" i="11"/>
  <c r="CC44" i="11"/>
  <c r="CC45" i="11"/>
  <c r="CC46" i="11"/>
  <c r="CC47" i="11"/>
  <c r="CC48" i="11"/>
  <c r="CC49" i="11"/>
  <c r="CC50" i="11"/>
  <c r="CC51" i="11"/>
  <c r="CC52" i="11"/>
  <c r="CC53" i="11"/>
  <c r="CC54" i="11"/>
  <c r="CC55" i="11"/>
  <c r="CC56" i="11"/>
  <c r="CD9" i="2"/>
  <c r="CD10" i="2"/>
  <c r="CC59" i="11"/>
  <c r="CC60" i="11"/>
  <c r="CC61" i="11"/>
  <c r="CC62" i="11"/>
  <c r="CC63" i="11"/>
  <c r="CC64" i="11"/>
  <c r="CD11" i="2"/>
  <c r="CD27" i="2"/>
  <c r="CD28" i="2"/>
  <c r="CD9" i="11"/>
  <c r="CD10" i="11"/>
  <c r="CD11" i="11"/>
  <c r="CD12" i="11"/>
  <c r="CD13" i="11"/>
  <c r="CD14" i="11"/>
  <c r="CD15" i="11"/>
  <c r="CD16" i="11"/>
  <c r="CD17" i="11"/>
  <c r="CD18" i="11"/>
  <c r="CD19" i="11"/>
  <c r="CD20" i="11"/>
  <c r="CD21" i="11"/>
  <c r="CD22" i="11"/>
  <c r="CD23" i="11"/>
  <c r="CD24" i="11"/>
  <c r="CD25" i="11"/>
  <c r="CD26" i="11"/>
  <c r="CD27" i="11"/>
  <c r="CD28" i="11"/>
  <c r="CD29" i="11"/>
  <c r="CD30" i="11"/>
  <c r="CD31" i="11"/>
  <c r="CE8" i="2"/>
  <c r="CD34" i="11"/>
  <c r="CD35" i="11"/>
  <c r="CD36" i="11"/>
  <c r="CD37" i="11"/>
  <c r="CD38" i="11"/>
  <c r="CD39" i="11"/>
  <c r="CD40" i="11"/>
  <c r="CD41" i="11"/>
  <c r="CD42" i="11"/>
  <c r="CD43" i="11"/>
  <c r="CD44" i="11"/>
  <c r="CD45" i="11"/>
  <c r="CD46" i="11"/>
  <c r="CD47" i="11"/>
  <c r="CD48" i="11"/>
  <c r="CD49" i="11"/>
  <c r="CD50" i="11"/>
  <c r="CD51" i="11"/>
  <c r="CD52" i="11"/>
  <c r="CD53" i="11"/>
  <c r="CD54" i="11"/>
  <c r="CD55" i="11"/>
  <c r="CD56" i="11"/>
  <c r="CE9" i="2"/>
  <c r="CE10" i="2"/>
  <c r="CD59" i="11"/>
  <c r="CD60" i="11"/>
  <c r="CD61" i="11"/>
  <c r="CD62" i="11"/>
  <c r="CD63" i="11"/>
  <c r="CD64" i="11"/>
  <c r="CE11" i="2"/>
  <c r="CE27" i="2"/>
  <c r="CE28" i="2"/>
  <c r="CE9" i="11"/>
  <c r="CE10" i="11"/>
  <c r="CE11" i="11"/>
  <c r="CE12" i="11"/>
  <c r="CE13" i="11"/>
  <c r="CE14" i="11"/>
  <c r="CE15" i="11"/>
  <c r="CE16" i="11"/>
  <c r="CE17" i="11"/>
  <c r="CE18" i="11"/>
  <c r="CE19" i="11"/>
  <c r="CE20" i="11"/>
  <c r="CE21" i="11"/>
  <c r="CE22" i="11"/>
  <c r="CE23" i="11"/>
  <c r="CE24" i="11"/>
  <c r="CE25" i="11"/>
  <c r="CE26" i="11"/>
  <c r="CE27" i="11"/>
  <c r="CE28" i="11"/>
  <c r="CE29" i="11"/>
  <c r="CE30" i="11"/>
  <c r="CE31" i="11"/>
  <c r="CF8" i="2"/>
  <c r="CE34" i="11"/>
  <c r="CE35" i="11"/>
  <c r="CE36" i="11"/>
  <c r="CE37" i="11"/>
  <c r="CE38" i="11"/>
  <c r="CE39" i="11"/>
  <c r="CE40" i="11"/>
  <c r="CE41" i="11"/>
  <c r="CE42" i="11"/>
  <c r="CE43" i="11"/>
  <c r="CE44" i="11"/>
  <c r="CE45" i="11"/>
  <c r="CE46" i="11"/>
  <c r="CE47" i="11"/>
  <c r="CE48" i="11"/>
  <c r="CE49" i="11"/>
  <c r="CE50" i="11"/>
  <c r="CE51" i="11"/>
  <c r="CE52" i="11"/>
  <c r="CE53" i="11"/>
  <c r="CE54" i="11"/>
  <c r="CE55" i="11"/>
  <c r="CE56" i="11"/>
  <c r="CF9" i="2"/>
  <c r="CF10" i="2"/>
  <c r="CE59" i="11"/>
  <c r="CE60" i="11"/>
  <c r="CE61" i="11"/>
  <c r="CE62" i="11"/>
  <c r="CE63" i="11"/>
  <c r="CE64" i="11"/>
  <c r="CF11" i="2"/>
  <c r="CF27" i="2"/>
  <c r="CF28" i="2"/>
  <c r="CF9" i="11"/>
  <c r="CF10" i="11"/>
  <c r="CF11" i="11"/>
  <c r="CF12" i="11"/>
  <c r="CF13" i="11"/>
  <c r="CF14" i="11"/>
  <c r="CF15" i="11"/>
  <c r="CF16" i="11"/>
  <c r="CF17" i="11"/>
  <c r="CF18" i="11"/>
  <c r="CF19" i="11"/>
  <c r="CF20" i="11"/>
  <c r="CF21" i="11"/>
  <c r="CF22" i="11"/>
  <c r="CF23" i="11"/>
  <c r="CF24" i="11"/>
  <c r="CF25" i="11"/>
  <c r="CF26" i="11"/>
  <c r="CF27" i="11"/>
  <c r="CF28" i="11"/>
  <c r="CF29" i="11"/>
  <c r="CF30" i="11"/>
  <c r="CF31" i="11"/>
  <c r="CG8" i="2"/>
  <c r="CF34" i="11"/>
  <c r="CF35" i="11"/>
  <c r="CF36" i="11"/>
  <c r="CF37" i="11"/>
  <c r="CF38" i="11"/>
  <c r="CF39" i="11"/>
  <c r="CF40" i="11"/>
  <c r="CF41" i="11"/>
  <c r="CF42" i="11"/>
  <c r="CF43" i="11"/>
  <c r="CF44" i="11"/>
  <c r="CF45" i="11"/>
  <c r="CF46" i="11"/>
  <c r="CF47" i="11"/>
  <c r="CF48" i="11"/>
  <c r="CF49" i="11"/>
  <c r="CF50" i="11"/>
  <c r="CF51" i="11"/>
  <c r="CF52" i="11"/>
  <c r="CF53" i="11"/>
  <c r="CF54" i="11"/>
  <c r="CF55" i="11"/>
  <c r="CF56" i="11"/>
  <c r="CG9" i="2"/>
  <c r="CG10" i="2"/>
  <c r="CF59" i="11"/>
  <c r="CF60" i="11"/>
  <c r="CF61" i="11"/>
  <c r="CF62" i="11"/>
  <c r="CF63" i="11"/>
  <c r="CF64" i="11"/>
  <c r="CG11" i="2"/>
  <c r="CG27" i="2"/>
  <c r="CG28" i="2"/>
  <c r="CG9" i="11"/>
  <c r="CG10" i="11"/>
  <c r="CG11" i="11"/>
  <c r="CG12" i="11"/>
  <c r="CG13" i="11"/>
  <c r="CG14" i="11"/>
  <c r="CG15" i="11"/>
  <c r="CG16" i="11"/>
  <c r="CG17" i="11"/>
  <c r="CG18" i="11"/>
  <c r="CG19" i="11"/>
  <c r="CG20" i="11"/>
  <c r="CG21" i="11"/>
  <c r="CG22" i="11"/>
  <c r="CG23" i="11"/>
  <c r="CG24" i="11"/>
  <c r="CG25" i="11"/>
  <c r="CG26" i="11"/>
  <c r="CG27" i="11"/>
  <c r="CG28" i="11"/>
  <c r="CG29" i="11"/>
  <c r="CG30" i="11"/>
  <c r="CG31" i="11"/>
  <c r="CH8" i="2"/>
  <c r="CG34" i="11"/>
  <c r="CG35" i="11"/>
  <c r="CG36" i="11"/>
  <c r="CG37" i="11"/>
  <c r="CG38" i="11"/>
  <c r="CG39" i="11"/>
  <c r="CG40" i="11"/>
  <c r="CG41" i="11"/>
  <c r="CG42" i="11"/>
  <c r="CG43" i="11"/>
  <c r="CG44" i="11"/>
  <c r="CG45" i="11"/>
  <c r="CG46" i="11"/>
  <c r="CG47" i="11"/>
  <c r="CG48" i="11"/>
  <c r="CG49" i="11"/>
  <c r="CG50" i="11"/>
  <c r="CG51" i="11"/>
  <c r="CG52" i="11"/>
  <c r="CG53" i="11"/>
  <c r="CG54" i="11"/>
  <c r="CG55" i="11"/>
  <c r="CG56" i="11"/>
  <c r="CH9" i="2"/>
  <c r="CH10" i="2"/>
  <c r="CG59" i="11"/>
  <c r="CG60" i="11"/>
  <c r="CG61" i="11"/>
  <c r="CG62" i="11"/>
  <c r="CG63" i="11"/>
  <c r="CG64" i="11"/>
  <c r="CH11" i="2"/>
  <c r="CH27" i="2"/>
  <c r="CH28" i="2"/>
  <c r="CH9" i="11"/>
  <c r="CH10" i="11"/>
  <c r="CH11" i="11"/>
  <c r="CH12" i="11"/>
  <c r="CH13" i="11"/>
  <c r="CH14" i="11"/>
  <c r="CH15" i="11"/>
  <c r="CH16" i="11"/>
  <c r="CH17" i="11"/>
  <c r="CH18" i="11"/>
  <c r="CH19" i="11"/>
  <c r="CH20" i="11"/>
  <c r="CH21" i="11"/>
  <c r="CH22" i="11"/>
  <c r="CH23" i="11"/>
  <c r="CH24" i="11"/>
  <c r="CH25" i="11"/>
  <c r="CH26" i="11"/>
  <c r="CH27" i="11"/>
  <c r="CH28" i="11"/>
  <c r="CH29" i="11"/>
  <c r="CH30" i="11"/>
  <c r="CH31" i="11"/>
  <c r="CI8" i="2"/>
  <c r="CH34" i="11"/>
  <c r="CH35" i="11"/>
  <c r="CH36" i="11"/>
  <c r="CH37" i="11"/>
  <c r="CH38" i="11"/>
  <c r="CH39" i="11"/>
  <c r="CH40" i="11"/>
  <c r="CH41" i="11"/>
  <c r="CH42" i="11"/>
  <c r="CH43" i="11"/>
  <c r="CH44" i="11"/>
  <c r="CH45" i="11"/>
  <c r="CH46" i="11"/>
  <c r="CH47" i="11"/>
  <c r="CH48" i="11"/>
  <c r="CH49" i="11"/>
  <c r="CH50" i="11"/>
  <c r="CH51" i="11"/>
  <c r="CH52" i="11"/>
  <c r="CH53" i="11"/>
  <c r="CH54" i="11"/>
  <c r="CH55" i="11"/>
  <c r="CH56" i="11"/>
  <c r="CI9" i="2"/>
  <c r="CI10" i="2"/>
  <c r="CH59" i="11"/>
  <c r="CH60" i="11"/>
  <c r="CH61" i="11"/>
  <c r="CH62" i="11"/>
  <c r="CH63" i="11"/>
  <c r="CH64" i="11"/>
  <c r="CI11" i="2"/>
  <c r="CI27" i="2"/>
  <c r="CI28" i="2"/>
  <c r="CI9" i="11"/>
  <c r="CI10" i="11"/>
  <c r="CI11" i="11"/>
  <c r="CI12" i="11"/>
  <c r="CI13" i="11"/>
  <c r="CI14" i="11"/>
  <c r="CI15" i="11"/>
  <c r="CI16" i="11"/>
  <c r="CI17" i="11"/>
  <c r="CI18" i="11"/>
  <c r="CI19" i="11"/>
  <c r="CI20" i="11"/>
  <c r="CI21" i="11"/>
  <c r="CI22" i="11"/>
  <c r="CI23" i="11"/>
  <c r="CI24" i="11"/>
  <c r="CI25" i="11"/>
  <c r="CI26" i="11"/>
  <c r="CI27" i="11"/>
  <c r="CI28" i="11"/>
  <c r="CI29" i="11"/>
  <c r="CI30" i="11"/>
  <c r="CI31" i="11"/>
  <c r="CJ8" i="2"/>
  <c r="CI34" i="11"/>
  <c r="CI35" i="11"/>
  <c r="CI36" i="11"/>
  <c r="CI37" i="11"/>
  <c r="CI38" i="11"/>
  <c r="CI39" i="11"/>
  <c r="CI40" i="11"/>
  <c r="CI41" i="11"/>
  <c r="CI42" i="11"/>
  <c r="CI43" i="11"/>
  <c r="CI44" i="11"/>
  <c r="CI45" i="11"/>
  <c r="CI46" i="11"/>
  <c r="CI47" i="11"/>
  <c r="CI48" i="11"/>
  <c r="CI49" i="11"/>
  <c r="CI50" i="11"/>
  <c r="CI51" i="11"/>
  <c r="CI52" i="11"/>
  <c r="CI53" i="11"/>
  <c r="CI54" i="11"/>
  <c r="CI55" i="11"/>
  <c r="CI56" i="11"/>
  <c r="CJ9" i="2"/>
  <c r="CJ10" i="2"/>
  <c r="CI59" i="11"/>
  <c r="CI60" i="11"/>
  <c r="CI61" i="11"/>
  <c r="CI62" i="11"/>
  <c r="CI63" i="11"/>
  <c r="CI64" i="11"/>
  <c r="CJ11" i="2"/>
  <c r="CJ27" i="2"/>
  <c r="CJ28" i="2"/>
  <c r="CJ9" i="11"/>
  <c r="CJ10" i="11"/>
  <c r="CJ11" i="11"/>
  <c r="CJ12" i="11"/>
  <c r="CJ13" i="11"/>
  <c r="CJ14" i="11"/>
  <c r="CJ15" i="11"/>
  <c r="CJ16" i="11"/>
  <c r="CJ17" i="11"/>
  <c r="CJ18" i="11"/>
  <c r="CJ19" i="11"/>
  <c r="CJ20" i="11"/>
  <c r="CJ21" i="11"/>
  <c r="CJ22" i="11"/>
  <c r="CJ23" i="11"/>
  <c r="CJ24" i="11"/>
  <c r="CJ25" i="11"/>
  <c r="CJ26" i="11"/>
  <c r="CJ27" i="11"/>
  <c r="CJ28" i="11"/>
  <c r="CJ29" i="11"/>
  <c r="CJ30" i="11"/>
  <c r="CJ31" i="11"/>
  <c r="CK8" i="2"/>
  <c r="CJ34" i="11"/>
  <c r="CJ35" i="11"/>
  <c r="CJ36" i="11"/>
  <c r="CJ37" i="11"/>
  <c r="CJ38" i="11"/>
  <c r="CJ39" i="11"/>
  <c r="CJ40" i="11"/>
  <c r="CJ41" i="11"/>
  <c r="CJ42" i="11"/>
  <c r="CJ43" i="11"/>
  <c r="CJ44" i="11"/>
  <c r="CJ45" i="11"/>
  <c r="CJ46" i="11"/>
  <c r="CJ47" i="11"/>
  <c r="CJ48" i="11"/>
  <c r="CJ49" i="11"/>
  <c r="CJ50" i="11"/>
  <c r="CJ51" i="11"/>
  <c r="CJ52" i="11"/>
  <c r="CJ53" i="11"/>
  <c r="CJ54" i="11"/>
  <c r="CJ55" i="11"/>
  <c r="CJ56" i="11"/>
  <c r="CK9" i="2"/>
  <c r="CK10" i="2"/>
  <c r="CJ59" i="11"/>
  <c r="CJ60" i="11"/>
  <c r="CJ61" i="11"/>
  <c r="CJ62" i="11"/>
  <c r="CJ63" i="11"/>
  <c r="CJ64" i="11"/>
  <c r="CK11" i="2"/>
  <c r="CK27" i="2"/>
  <c r="CK28" i="2"/>
  <c r="CK9" i="11"/>
  <c r="CK10" i="11"/>
  <c r="CK11" i="11"/>
  <c r="CK12" i="11"/>
  <c r="CK13" i="11"/>
  <c r="CK14" i="11"/>
  <c r="CK15" i="11"/>
  <c r="CK16" i="11"/>
  <c r="CK17" i="11"/>
  <c r="CK18" i="11"/>
  <c r="CK19" i="11"/>
  <c r="CK20" i="11"/>
  <c r="CK21" i="11"/>
  <c r="CK22" i="11"/>
  <c r="CK23" i="11"/>
  <c r="CK24" i="11"/>
  <c r="CK25" i="11"/>
  <c r="CK26" i="11"/>
  <c r="CK27" i="11"/>
  <c r="CK28" i="11"/>
  <c r="CK29" i="11"/>
  <c r="CK30" i="11"/>
  <c r="CK31" i="11"/>
  <c r="CL8" i="2"/>
  <c r="CK34" i="11"/>
  <c r="CK35" i="11"/>
  <c r="CK36" i="11"/>
  <c r="CK37" i="11"/>
  <c r="CK38" i="11"/>
  <c r="CK39" i="11"/>
  <c r="CK40" i="11"/>
  <c r="CK41" i="11"/>
  <c r="CK42" i="11"/>
  <c r="CK43" i="11"/>
  <c r="CK44" i="11"/>
  <c r="CK45" i="11"/>
  <c r="CK46" i="11"/>
  <c r="CK47" i="11"/>
  <c r="CK48" i="11"/>
  <c r="CK49" i="11"/>
  <c r="CK50" i="11"/>
  <c r="CK51" i="11"/>
  <c r="CK52" i="11"/>
  <c r="CK53" i="11"/>
  <c r="CK54" i="11"/>
  <c r="CK55" i="11"/>
  <c r="CK56" i="11"/>
  <c r="CL9" i="2"/>
  <c r="CL10" i="2"/>
  <c r="CK59" i="11"/>
  <c r="CK60" i="11"/>
  <c r="CK61" i="11"/>
  <c r="CK62" i="11"/>
  <c r="CK63" i="11"/>
  <c r="CK64" i="11"/>
  <c r="CL11" i="2"/>
  <c r="CL27" i="2"/>
  <c r="CL28" i="2"/>
  <c r="CL9" i="11"/>
  <c r="CL10" i="11"/>
  <c r="CL11" i="11"/>
  <c r="CL12" i="11"/>
  <c r="CL13" i="11"/>
  <c r="CL14" i="11"/>
  <c r="CL15" i="11"/>
  <c r="CL16" i="11"/>
  <c r="CL17" i="11"/>
  <c r="CL18" i="11"/>
  <c r="CL19" i="11"/>
  <c r="CL20" i="11"/>
  <c r="CL21" i="11"/>
  <c r="CL22" i="11"/>
  <c r="CL23" i="11"/>
  <c r="CL24" i="11"/>
  <c r="CL25" i="11"/>
  <c r="CL26" i="11"/>
  <c r="CL27" i="11"/>
  <c r="CL28" i="11"/>
  <c r="CL29" i="11"/>
  <c r="CL30" i="11"/>
  <c r="CL31" i="11"/>
  <c r="CM8" i="2"/>
  <c r="CL34" i="11"/>
  <c r="CL35" i="11"/>
  <c r="CL36" i="11"/>
  <c r="CL37" i="11"/>
  <c r="CL38" i="11"/>
  <c r="CL39" i="11"/>
  <c r="CL40" i="11"/>
  <c r="CL41" i="11"/>
  <c r="CL42" i="11"/>
  <c r="CL43" i="11"/>
  <c r="CL44" i="11"/>
  <c r="CL45" i="11"/>
  <c r="CL46" i="11"/>
  <c r="CL47" i="11"/>
  <c r="CL48" i="11"/>
  <c r="CL49" i="11"/>
  <c r="CL50" i="11"/>
  <c r="CL51" i="11"/>
  <c r="CL52" i="11"/>
  <c r="CL53" i="11"/>
  <c r="CL54" i="11"/>
  <c r="CL55" i="11"/>
  <c r="CL56" i="11"/>
  <c r="CM9" i="2"/>
  <c r="CM10" i="2"/>
  <c r="CL59" i="11"/>
  <c r="CL60" i="11"/>
  <c r="CL61" i="11"/>
  <c r="CL62" i="11"/>
  <c r="CL63" i="11"/>
  <c r="CL64" i="11"/>
  <c r="CM11" i="2"/>
  <c r="CM27" i="2"/>
  <c r="CM28" i="2"/>
  <c r="CM9" i="11"/>
  <c r="CM10" i="11"/>
  <c r="CM11" i="11"/>
  <c r="CM12" i="11"/>
  <c r="CM13" i="11"/>
  <c r="CM14" i="11"/>
  <c r="CM15" i="11"/>
  <c r="CM16" i="11"/>
  <c r="CM17" i="11"/>
  <c r="CM18" i="11"/>
  <c r="CM19" i="11"/>
  <c r="CM20" i="11"/>
  <c r="CM21" i="11"/>
  <c r="CM22" i="11"/>
  <c r="CM23" i="11"/>
  <c r="CM24" i="11"/>
  <c r="CM25" i="11"/>
  <c r="CM26" i="11"/>
  <c r="CM27" i="11"/>
  <c r="CM28" i="11"/>
  <c r="CM29" i="11"/>
  <c r="CM30" i="11"/>
  <c r="CM31" i="11"/>
  <c r="CN8" i="2"/>
  <c r="CM34" i="11"/>
  <c r="CM35" i="11"/>
  <c r="CM36" i="11"/>
  <c r="CM37" i="11"/>
  <c r="CM38" i="11"/>
  <c r="CM39" i="11"/>
  <c r="CM40" i="11"/>
  <c r="CM41" i="11"/>
  <c r="CM42" i="11"/>
  <c r="CM43" i="11"/>
  <c r="CM44" i="11"/>
  <c r="CM45" i="11"/>
  <c r="CM46" i="11"/>
  <c r="CM47" i="11"/>
  <c r="CM48" i="11"/>
  <c r="CM49" i="11"/>
  <c r="CM50" i="11"/>
  <c r="CM51" i="11"/>
  <c r="CM52" i="11"/>
  <c r="CM53" i="11"/>
  <c r="CM54" i="11"/>
  <c r="CM55" i="11"/>
  <c r="CM56" i="11"/>
  <c r="CN9" i="2"/>
  <c r="CN10" i="2"/>
  <c r="CM59" i="11"/>
  <c r="CM60" i="11"/>
  <c r="CM61" i="11"/>
  <c r="CM62" i="11"/>
  <c r="CM63" i="11"/>
  <c r="CM64" i="11"/>
  <c r="CN11" i="2"/>
  <c r="CN27" i="2"/>
  <c r="CN28" i="2"/>
  <c r="CN9" i="11"/>
  <c r="CN10" i="11"/>
  <c r="CN11" i="11"/>
  <c r="CN12" i="11"/>
  <c r="CN13" i="11"/>
  <c r="CN14" i="11"/>
  <c r="CN15" i="11"/>
  <c r="CN16" i="11"/>
  <c r="CN17" i="11"/>
  <c r="CN18" i="11"/>
  <c r="CN19" i="11"/>
  <c r="CN20" i="11"/>
  <c r="CN21" i="11"/>
  <c r="CN22" i="11"/>
  <c r="CN23" i="11"/>
  <c r="CN24" i="11"/>
  <c r="CN25" i="11"/>
  <c r="CN26" i="11"/>
  <c r="CN27" i="11"/>
  <c r="CN28" i="11"/>
  <c r="CN29" i="11"/>
  <c r="CN30" i="11"/>
  <c r="CN31" i="11"/>
  <c r="CO8" i="2"/>
  <c r="CN34" i="11"/>
  <c r="CN35" i="11"/>
  <c r="CN36" i="11"/>
  <c r="CN37" i="11"/>
  <c r="CN38" i="11"/>
  <c r="CN39" i="11"/>
  <c r="CN40" i="11"/>
  <c r="CN41" i="11"/>
  <c r="CN42" i="11"/>
  <c r="CN43" i="11"/>
  <c r="CN44" i="11"/>
  <c r="CN45" i="11"/>
  <c r="CN46" i="11"/>
  <c r="CN47" i="11"/>
  <c r="CN48" i="11"/>
  <c r="CN49" i="11"/>
  <c r="CN50" i="11"/>
  <c r="CN51" i="11"/>
  <c r="CN52" i="11"/>
  <c r="CN53" i="11"/>
  <c r="CN54" i="11"/>
  <c r="CN55" i="11"/>
  <c r="CN56" i="11"/>
  <c r="CO9" i="2"/>
  <c r="CO10" i="2"/>
  <c r="CN59" i="11"/>
  <c r="CN60" i="11"/>
  <c r="CN61" i="11"/>
  <c r="CN62" i="11"/>
  <c r="CN63" i="11"/>
  <c r="CN64" i="11"/>
  <c r="CO11" i="2"/>
  <c r="CO27" i="2"/>
  <c r="CO28" i="2"/>
  <c r="CO9" i="11"/>
  <c r="CO10" i="11"/>
  <c r="CO11" i="11"/>
  <c r="CO12" i="11"/>
  <c r="CO13" i="11"/>
  <c r="CO14" i="11"/>
  <c r="CO15" i="11"/>
  <c r="CO16" i="11"/>
  <c r="CO17" i="11"/>
  <c r="CO18" i="11"/>
  <c r="CO19" i="11"/>
  <c r="CO20" i="11"/>
  <c r="CO21" i="11"/>
  <c r="CO22" i="11"/>
  <c r="CO23" i="11"/>
  <c r="CO24" i="11"/>
  <c r="CO25" i="11"/>
  <c r="CO26" i="11"/>
  <c r="CO27" i="11"/>
  <c r="CO28" i="11"/>
  <c r="CO29" i="11"/>
  <c r="CO30" i="11"/>
  <c r="CO31" i="11"/>
  <c r="CP8" i="2"/>
  <c r="CO34" i="11"/>
  <c r="CO35" i="11"/>
  <c r="CO36" i="11"/>
  <c r="CO37" i="11"/>
  <c r="CO38" i="11"/>
  <c r="CO39" i="11"/>
  <c r="CO40" i="11"/>
  <c r="CO41" i="11"/>
  <c r="CO42" i="11"/>
  <c r="CO43" i="11"/>
  <c r="CO44" i="11"/>
  <c r="CO45" i="11"/>
  <c r="CO46" i="11"/>
  <c r="CO47" i="11"/>
  <c r="CO48" i="11"/>
  <c r="CO49" i="11"/>
  <c r="CO50" i="11"/>
  <c r="CO51" i="11"/>
  <c r="CO52" i="11"/>
  <c r="CO53" i="11"/>
  <c r="CO54" i="11"/>
  <c r="CO55" i="11"/>
  <c r="CO56" i="11"/>
  <c r="CP9" i="2"/>
  <c r="CP10" i="2"/>
  <c r="CO59" i="11"/>
  <c r="CO60" i="11"/>
  <c r="CO61" i="11"/>
  <c r="CO62" i="11"/>
  <c r="CO63" i="11"/>
  <c r="CO64" i="11"/>
  <c r="CP11" i="2"/>
  <c r="CP27" i="2"/>
  <c r="CP28" i="2"/>
  <c r="CP9" i="11"/>
  <c r="CP10" i="11"/>
  <c r="CP11" i="11"/>
  <c r="CP12" i="11"/>
  <c r="CP13" i="11"/>
  <c r="CP14" i="11"/>
  <c r="CP15" i="11"/>
  <c r="CP16" i="11"/>
  <c r="CP17" i="11"/>
  <c r="CP18" i="11"/>
  <c r="CP19" i="11"/>
  <c r="CP20" i="11"/>
  <c r="CP21" i="11"/>
  <c r="CP22" i="11"/>
  <c r="CP23" i="11"/>
  <c r="CP24" i="11"/>
  <c r="CP25" i="11"/>
  <c r="CP26" i="11"/>
  <c r="CP27" i="11"/>
  <c r="CP28" i="11"/>
  <c r="CP29" i="11"/>
  <c r="CP30" i="11"/>
  <c r="CP31" i="11"/>
  <c r="CQ8" i="2"/>
  <c r="CP34" i="11"/>
  <c r="CP35" i="11"/>
  <c r="CP36" i="11"/>
  <c r="CP37" i="11"/>
  <c r="CP38" i="11"/>
  <c r="CP39" i="11"/>
  <c r="CP40" i="11"/>
  <c r="CP41" i="11"/>
  <c r="CP42" i="11"/>
  <c r="CP43" i="11"/>
  <c r="CP44" i="11"/>
  <c r="CP45" i="11"/>
  <c r="CP46" i="11"/>
  <c r="CP47" i="11"/>
  <c r="CP48" i="11"/>
  <c r="CP49" i="11"/>
  <c r="CP50" i="11"/>
  <c r="CP51" i="11"/>
  <c r="CP52" i="11"/>
  <c r="CP53" i="11"/>
  <c r="CP54" i="11"/>
  <c r="CP55" i="11"/>
  <c r="CP56" i="11"/>
  <c r="CQ9" i="2"/>
  <c r="CQ10" i="2"/>
  <c r="CP59" i="11"/>
  <c r="CP60" i="11"/>
  <c r="CP61" i="11"/>
  <c r="CP62" i="11"/>
  <c r="CP63" i="11"/>
  <c r="CP64" i="11"/>
  <c r="CQ11" i="2"/>
  <c r="CQ27" i="2"/>
  <c r="CQ28" i="2"/>
  <c r="CQ9" i="11"/>
  <c r="CQ10" i="11"/>
  <c r="CQ11" i="11"/>
  <c r="CQ12" i="11"/>
  <c r="CQ13" i="11"/>
  <c r="CQ14" i="11"/>
  <c r="CQ15" i="11"/>
  <c r="CQ16" i="11"/>
  <c r="CQ17" i="11"/>
  <c r="CQ18" i="11"/>
  <c r="CQ19" i="11"/>
  <c r="CQ20" i="11"/>
  <c r="CQ21" i="11"/>
  <c r="CQ22" i="11"/>
  <c r="CQ23" i="11"/>
  <c r="CQ24" i="11"/>
  <c r="CQ25" i="11"/>
  <c r="CQ26" i="11"/>
  <c r="CQ27" i="11"/>
  <c r="CQ28" i="11"/>
  <c r="CQ29" i="11"/>
  <c r="CQ30" i="11"/>
  <c r="CQ31" i="11"/>
  <c r="CR8" i="2"/>
  <c r="CQ34" i="11"/>
  <c r="CQ35" i="11"/>
  <c r="CQ36" i="11"/>
  <c r="CQ37" i="11"/>
  <c r="CQ38" i="11"/>
  <c r="CQ39" i="11"/>
  <c r="CQ40" i="11"/>
  <c r="CQ41" i="11"/>
  <c r="CQ42" i="11"/>
  <c r="CQ43" i="11"/>
  <c r="CQ44" i="11"/>
  <c r="CQ45" i="11"/>
  <c r="CQ46" i="11"/>
  <c r="CQ47" i="11"/>
  <c r="CQ48" i="11"/>
  <c r="CQ49" i="11"/>
  <c r="CQ50" i="11"/>
  <c r="CQ51" i="11"/>
  <c r="CQ52" i="11"/>
  <c r="CQ53" i="11"/>
  <c r="CQ54" i="11"/>
  <c r="CQ55" i="11"/>
  <c r="CQ56" i="11"/>
  <c r="CR9" i="2"/>
  <c r="CR10" i="2"/>
  <c r="CQ59" i="11"/>
  <c r="CQ60" i="11"/>
  <c r="CQ61" i="11"/>
  <c r="CQ62" i="11"/>
  <c r="CQ63" i="11"/>
  <c r="CQ64" i="11"/>
  <c r="CR11" i="2"/>
  <c r="CR27" i="2"/>
  <c r="CR28" i="2"/>
  <c r="CR9" i="11"/>
  <c r="CR10" i="11"/>
  <c r="CR11" i="11"/>
  <c r="CR12" i="11"/>
  <c r="CR13" i="11"/>
  <c r="CR14" i="11"/>
  <c r="CR15" i="11"/>
  <c r="CR16" i="11"/>
  <c r="CR17" i="11"/>
  <c r="CR18" i="11"/>
  <c r="CR19" i="11"/>
  <c r="CR20" i="11"/>
  <c r="CR21" i="11"/>
  <c r="CR22" i="11"/>
  <c r="CR23" i="11"/>
  <c r="CR24" i="11"/>
  <c r="CR25" i="11"/>
  <c r="CR26" i="11"/>
  <c r="CR27" i="11"/>
  <c r="CR28" i="11"/>
  <c r="CR29" i="11"/>
  <c r="CR30" i="11"/>
  <c r="CR31" i="11"/>
  <c r="CS8" i="2"/>
  <c r="CR34" i="11"/>
  <c r="CR35" i="11"/>
  <c r="CR36" i="11"/>
  <c r="CR37" i="11"/>
  <c r="CR38" i="11"/>
  <c r="CR39" i="11"/>
  <c r="CR40" i="11"/>
  <c r="CR41" i="11"/>
  <c r="CR42" i="11"/>
  <c r="CR43" i="11"/>
  <c r="CR44" i="11"/>
  <c r="CR45" i="11"/>
  <c r="CR46" i="11"/>
  <c r="CR47" i="11"/>
  <c r="CR48" i="11"/>
  <c r="CR49" i="11"/>
  <c r="CR50" i="11"/>
  <c r="CR51" i="11"/>
  <c r="CR52" i="11"/>
  <c r="CR53" i="11"/>
  <c r="CR54" i="11"/>
  <c r="CR55" i="11"/>
  <c r="CR56" i="11"/>
  <c r="CS9" i="2"/>
  <c r="CS10" i="2"/>
  <c r="CR59" i="11"/>
  <c r="CR60" i="11"/>
  <c r="CR61" i="11"/>
  <c r="CR62" i="11"/>
  <c r="CR63" i="11"/>
  <c r="CR64" i="11"/>
  <c r="CS11" i="2"/>
  <c r="CS27" i="2"/>
  <c r="CS28" i="2"/>
  <c r="CS9" i="11"/>
  <c r="CS10" i="11"/>
  <c r="CS11" i="11"/>
  <c r="CS12" i="11"/>
  <c r="CS13" i="11"/>
  <c r="CS14" i="11"/>
  <c r="CS15" i="11"/>
  <c r="CS16" i="11"/>
  <c r="CS17" i="11"/>
  <c r="CS18" i="11"/>
  <c r="CS19" i="11"/>
  <c r="CS20" i="11"/>
  <c r="CS21" i="11"/>
  <c r="CS22" i="11"/>
  <c r="CS23" i="11"/>
  <c r="CS24" i="11"/>
  <c r="CS25" i="11"/>
  <c r="CS26" i="11"/>
  <c r="CS27" i="11"/>
  <c r="CS28" i="11"/>
  <c r="CS29" i="11"/>
  <c r="CS30" i="11"/>
  <c r="CS31" i="11"/>
  <c r="CT8" i="2"/>
  <c r="CS34" i="11"/>
  <c r="CS35" i="11"/>
  <c r="CS36" i="11"/>
  <c r="CS37" i="11"/>
  <c r="CS38" i="11"/>
  <c r="CS39" i="11"/>
  <c r="CS40" i="11"/>
  <c r="CS41" i="11"/>
  <c r="CS42" i="11"/>
  <c r="CS43" i="11"/>
  <c r="CS44" i="11"/>
  <c r="CS45" i="11"/>
  <c r="CS46" i="11"/>
  <c r="CS47" i="11"/>
  <c r="CS48" i="11"/>
  <c r="CS49" i="11"/>
  <c r="CS50" i="11"/>
  <c r="CS51" i="11"/>
  <c r="CS52" i="11"/>
  <c r="CS53" i="11"/>
  <c r="CS54" i="11"/>
  <c r="CS55" i="11"/>
  <c r="CS56" i="11"/>
  <c r="CT9" i="2"/>
  <c r="CT10" i="2"/>
  <c r="CS59" i="11"/>
  <c r="CS60" i="11"/>
  <c r="CS61" i="11"/>
  <c r="CS62" i="11"/>
  <c r="CS63" i="11"/>
  <c r="CS64" i="11"/>
  <c r="CT11" i="2"/>
  <c r="CT27" i="2"/>
  <c r="CT28" i="2"/>
  <c r="CT9" i="11"/>
  <c r="CT10" i="11"/>
  <c r="CT11" i="11"/>
  <c r="CT12" i="11"/>
  <c r="CT13" i="11"/>
  <c r="CT14" i="11"/>
  <c r="CT15" i="11"/>
  <c r="CT16" i="11"/>
  <c r="CT17" i="11"/>
  <c r="CT18" i="11"/>
  <c r="CT19" i="11"/>
  <c r="CT20" i="11"/>
  <c r="CT21" i="11"/>
  <c r="CT22" i="11"/>
  <c r="CT23" i="11"/>
  <c r="CT24" i="11"/>
  <c r="CT25" i="11"/>
  <c r="CT26" i="11"/>
  <c r="CT27" i="11"/>
  <c r="CT28" i="11"/>
  <c r="CT29" i="11"/>
  <c r="CT30" i="11"/>
  <c r="CT31" i="11"/>
  <c r="CU8" i="2"/>
  <c r="CT34" i="11"/>
  <c r="CT35" i="11"/>
  <c r="CT36" i="11"/>
  <c r="CT37" i="11"/>
  <c r="CT38" i="11"/>
  <c r="CT39" i="11"/>
  <c r="CT40" i="11"/>
  <c r="CT41" i="11"/>
  <c r="CT42" i="11"/>
  <c r="CT43" i="11"/>
  <c r="CT44" i="11"/>
  <c r="CT45" i="11"/>
  <c r="CT46" i="11"/>
  <c r="CT47" i="11"/>
  <c r="CT48" i="11"/>
  <c r="CT49" i="11"/>
  <c r="CT50" i="11"/>
  <c r="CT51" i="11"/>
  <c r="CT52" i="11"/>
  <c r="CT53" i="11"/>
  <c r="CT54" i="11"/>
  <c r="CT55" i="11"/>
  <c r="CT56" i="11"/>
  <c r="CU9" i="2"/>
  <c r="CU10" i="2"/>
  <c r="CT59" i="11"/>
  <c r="CT60" i="11"/>
  <c r="CT61" i="11"/>
  <c r="CT62" i="11"/>
  <c r="CT63" i="11"/>
  <c r="CT64" i="11"/>
  <c r="CU11" i="2"/>
  <c r="CU27" i="2"/>
  <c r="CU28" i="2"/>
  <c r="CU9" i="11"/>
  <c r="CU10" i="11"/>
  <c r="CU11" i="11"/>
  <c r="CU12" i="11"/>
  <c r="CU13" i="11"/>
  <c r="CU14" i="11"/>
  <c r="CU15" i="11"/>
  <c r="CU16" i="11"/>
  <c r="CU17" i="11"/>
  <c r="CU18" i="11"/>
  <c r="CU19" i="11"/>
  <c r="CU20" i="11"/>
  <c r="CU21" i="11"/>
  <c r="CU22" i="11"/>
  <c r="CU23" i="11"/>
  <c r="CU24" i="11"/>
  <c r="CU25" i="11"/>
  <c r="CU26" i="11"/>
  <c r="CU27" i="11"/>
  <c r="CU28" i="11"/>
  <c r="CU29" i="11"/>
  <c r="CU30" i="11"/>
  <c r="CU31" i="11"/>
  <c r="CV8" i="2"/>
  <c r="CU34" i="11"/>
  <c r="CU35" i="11"/>
  <c r="CU36" i="11"/>
  <c r="CU37" i="11"/>
  <c r="CU38" i="11"/>
  <c r="CU39" i="11"/>
  <c r="CU40" i="11"/>
  <c r="CU41" i="11"/>
  <c r="CU42" i="11"/>
  <c r="CU43" i="11"/>
  <c r="CU44" i="11"/>
  <c r="CU45" i="11"/>
  <c r="CU46" i="11"/>
  <c r="CU47" i="11"/>
  <c r="CU48" i="11"/>
  <c r="CU49" i="11"/>
  <c r="CU50" i="11"/>
  <c r="CU51" i="11"/>
  <c r="CU52" i="11"/>
  <c r="CU53" i="11"/>
  <c r="CU54" i="11"/>
  <c r="CU55" i="11"/>
  <c r="CU56" i="11"/>
  <c r="CV9" i="2"/>
  <c r="CV10" i="2"/>
  <c r="CU59" i="11"/>
  <c r="CU60" i="11"/>
  <c r="CU61" i="11"/>
  <c r="CU62" i="11"/>
  <c r="CU63" i="11"/>
  <c r="CU64" i="11"/>
  <c r="CV11" i="2"/>
  <c r="CV27" i="2"/>
  <c r="CV28" i="2"/>
  <c r="CV9" i="11"/>
  <c r="CV10" i="11"/>
  <c r="CV11" i="11"/>
  <c r="CV12" i="11"/>
  <c r="CV13" i="11"/>
  <c r="CV14" i="11"/>
  <c r="CV15" i="11"/>
  <c r="CV16" i="11"/>
  <c r="CV17" i="11"/>
  <c r="CV18" i="11"/>
  <c r="CV19" i="11"/>
  <c r="CV20" i="11"/>
  <c r="CV21" i="11"/>
  <c r="CV22" i="11"/>
  <c r="CV23" i="11"/>
  <c r="CV24" i="11"/>
  <c r="CV25" i="11"/>
  <c r="CV26" i="11"/>
  <c r="CV27" i="11"/>
  <c r="CV28" i="11"/>
  <c r="CV29" i="11"/>
  <c r="CV30" i="11"/>
  <c r="CV31" i="11"/>
  <c r="CW8" i="2"/>
  <c r="CV34" i="11"/>
  <c r="CV35" i="11"/>
  <c r="CV36" i="11"/>
  <c r="CV37" i="11"/>
  <c r="CV38" i="11"/>
  <c r="CV39" i="11"/>
  <c r="CV40" i="11"/>
  <c r="CV41" i="11"/>
  <c r="CV42" i="11"/>
  <c r="CV43" i="11"/>
  <c r="CV44" i="11"/>
  <c r="CV45" i="11"/>
  <c r="CV46" i="11"/>
  <c r="CV47" i="11"/>
  <c r="CV48" i="11"/>
  <c r="CV49" i="11"/>
  <c r="CV50" i="11"/>
  <c r="CV51" i="11"/>
  <c r="CV52" i="11"/>
  <c r="CV53" i="11"/>
  <c r="CV54" i="11"/>
  <c r="CV55" i="11"/>
  <c r="CV56" i="11"/>
  <c r="CW9" i="2"/>
  <c r="CW10" i="2"/>
  <c r="CV59" i="11"/>
  <c r="CV60" i="11"/>
  <c r="CV61" i="11"/>
  <c r="CV62" i="11"/>
  <c r="CV63" i="11"/>
  <c r="CV64" i="11"/>
  <c r="CW11" i="2"/>
  <c r="CW27" i="2"/>
  <c r="CW28" i="2"/>
  <c r="CW9" i="11"/>
  <c r="CW10" i="11"/>
  <c r="CW11" i="11"/>
  <c r="CW12" i="11"/>
  <c r="CW13" i="11"/>
  <c r="CW14" i="11"/>
  <c r="CW15" i="11"/>
  <c r="CW16" i="11"/>
  <c r="CW17" i="11"/>
  <c r="CW18" i="11"/>
  <c r="CW19" i="11"/>
  <c r="CW20" i="11"/>
  <c r="CW21" i="11"/>
  <c r="CW22" i="11"/>
  <c r="CW23" i="11"/>
  <c r="CW24" i="11"/>
  <c r="CW25" i="11"/>
  <c r="CW26" i="11"/>
  <c r="CW27" i="11"/>
  <c r="CW28" i="11"/>
  <c r="CW29" i="11"/>
  <c r="CW30" i="11"/>
  <c r="CW31" i="11"/>
  <c r="CX8" i="2"/>
  <c r="CW34" i="11"/>
  <c r="CW35" i="11"/>
  <c r="CW36" i="11"/>
  <c r="CW37" i="11"/>
  <c r="CW38" i="11"/>
  <c r="CW39" i="11"/>
  <c r="CW40" i="11"/>
  <c r="CW41" i="11"/>
  <c r="CW42" i="11"/>
  <c r="CW43" i="11"/>
  <c r="CW44" i="11"/>
  <c r="CW45" i="11"/>
  <c r="CW46" i="11"/>
  <c r="CW47" i="11"/>
  <c r="CW48" i="11"/>
  <c r="CW49" i="11"/>
  <c r="CW50" i="11"/>
  <c r="CW51" i="11"/>
  <c r="CW52" i="11"/>
  <c r="CW53" i="11"/>
  <c r="CW54" i="11"/>
  <c r="CW55" i="11"/>
  <c r="CW56" i="11"/>
  <c r="CX9" i="2"/>
  <c r="CX10" i="2"/>
  <c r="CW59" i="11"/>
  <c r="CW60" i="11"/>
  <c r="CW61" i="11"/>
  <c r="CW62" i="11"/>
  <c r="CW63" i="11"/>
  <c r="CW64" i="11"/>
  <c r="CX11" i="2"/>
  <c r="CX27" i="2"/>
  <c r="CX28" i="2"/>
  <c r="CX9" i="11"/>
  <c r="CX10" i="11"/>
  <c r="CX11" i="11"/>
  <c r="CX12" i="11"/>
  <c r="CX13" i="11"/>
  <c r="CX14" i="11"/>
  <c r="CX15" i="11"/>
  <c r="CX16" i="11"/>
  <c r="CX17" i="11"/>
  <c r="CX18" i="11"/>
  <c r="CX19" i="11"/>
  <c r="CX20" i="11"/>
  <c r="CX21" i="11"/>
  <c r="CX22" i="11"/>
  <c r="CX23" i="11"/>
  <c r="CX24" i="11"/>
  <c r="CX25" i="11"/>
  <c r="CX26" i="11"/>
  <c r="CX27" i="11"/>
  <c r="CX28" i="11"/>
  <c r="CX29" i="11"/>
  <c r="CX30" i="11"/>
  <c r="CX31" i="11"/>
  <c r="CY8" i="2"/>
  <c r="CX34" i="11"/>
  <c r="CX35" i="11"/>
  <c r="CX36" i="11"/>
  <c r="CX37" i="11"/>
  <c r="CX38" i="11"/>
  <c r="CX39" i="11"/>
  <c r="CX40" i="11"/>
  <c r="CX41" i="11"/>
  <c r="CX42" i="11"/>
  <c r="CX43" i="11"/>
  <c r="CX44" i="11"/>
  <c r="CX45" i="11"/>
  <c r="CX46" i="11"/>
  <c r="CX47" i="11"/>
  <c r="CX48" i="11"/>
  <c r="CX49" i="11"/>
  <c r="CX50" i="11"/>
  <c r="CX51" i="11"/>
  <c r="CX52" i="11"/>
  <c r="CX53" i="11"/>
  <c r="CX54" i="11"/>
  <c r="CX55" i="11"/>
  <c r="CX56" i="11"/>
  <c r="CY9" i="2"/>
  <c r="CY10" i="2"/>
  <c r="CX59" i="11"/>
  <c r="CX60" i="11"/>
  <c r="CX61" i="11"/>
  <c r="CX62" i="11"/>
  <c r="CX63" i="11"/>
  <c r="CX64" i="11"/>
  <c r="CY11" i="2"/>
  <c r="CY27" i="2"/>
  <c r="CY28" i="2"/>
  <c r="CY9" i="11"/>
  <c r="CY10" i="11"/>
  <c r="CY11" i="11"/>
  <c r="CY12" i="11"/>
  <c r="CY13" i="11"/>
  <c r="CY14" i="11"/>
  <c r="CY15" i="11"/>
  <c r="CY16" i="11"/>
  <c r="CY17" i="11"/>
  <c r="CY18" i="11"/>
  <c r="CY19" i="11"/>
  <c r="CY20" i="11"/>
  <c r="CY21" i="11"/>
  <c r="CY22" i="11"/>
  <c r="CY23" i="11"/>
  <c r="CY24" i="11"/>
  <c r="CY25" i="11"/>
  <c r="CY26" i="11"/>
  <c r="CY27" i="11"/>
  <c r="CY28" i="11"/>
  <c r="CY29" i="11"/>
  <c r="CY30" i="11"/>
  <c r="CY31" i="11"/>
  <c r="CZ8" i="2"/>
  <c r="CY34" i="11"/>
  <c r="CY35" i="11"/>
  <c r="CY36" i="11"/>
  <c r="CY37" i="11"/>
  <c r="CY38" i="11"/>
  <c r="CY39" i="11"/>
  <c r="CY40" i="11"/>
  <c r="CY41" i="11"/>
  <c r="CY42" i="11"/>
  <c r="CY43" i="11"/>
  <c r="CY44" i="11"/>
  <c r="CY45" i="11"/>
  <c r="CY46" i="11"/>
  <c r="CY47" i="11"/>
  <c r="CY48" i="11"/>
  <c r="CY49" i="11"/>
  <c r="CY50" i="11"/>
  <c r="CY51" i="11"/>
  <c r="CY52" i="11"/>
  <c r="CY53" i="11"/>
  <c r="CY54" i="11"/>
  <c r="CY55" i="11"/>
  <c r="CY56" i="11"/>
  <c r="CZ9" i="2"/>
  <c r="CZ10" i="2"/>
  <c r="CY59" i="11"/>
  <c r="CY60" i="11"/>
  <c r="CY61" i="11"/>
  <c r="CY62" i="11"/>
  <c r="CY63" i="11"/>
  <c r="CY64" i="11"/>
  <c r="CZ11" i="2"/>
  <c r="CZ27" i="2"/>
  <c r="CZ28" i="2"/>
  <c r="CZ9" i="11"/>
  <c r="CZ10" i="11"/>
  <c r="CZ11" i="11"/>
  <c r="CZ12" i="11"/>
  <c r="CZ13" i="11"/>
  <c r="CZ14" i="11"/>
  <c r="CZ15" i="11"/>
  <c r="CZ16" i="11"/>
  <c r="CZ17" i="11"/>
  <c r="CZ18" i="11"/>
  <c r="CZ19" i="11"/>
  <c r="CZ20" i="11"/>
  <c r="CZ21" i="11"/>
  <c r="CZ22" i="11"/>
  <c r="CZ23" i="11"/>
  <c r="CZ24" i="11"/>
  <c r="CZ25" i="11"/>
  <c r="CZ26" i="11"/>
  <c r="CZ27" i="11"/>
  <c r="CZ28" i="11"/>
  <c r="CZ29" i="11"/>
  <c r="CZ30" i="11"/>
  <c r="CZ31" i="11"/>
  <c r="DA8" i="2"/>
  <c r="CZ34" i="11"/>
  <c r="CZ35" i="11"/>
  <c r="CZ36" i="11"/>
  <c r="CZ37" i="11"/>
  <c r="CZ38" i="11"/>
  <c r="CZ39" i="11"/>
  <c r="CZ40" i="11"/>
  <c r="CZ41" i="11"/>
  <c r="CZ42" i="11"/>
  <c r="CZ43" i="11"/>
  <c r="CZ44" i="11"/>
  <c r="CZ45" i="11"/>
  <c r="CZ46" i="11"/>
  <c r="CZ47" i="11"/>
  <c r="CZ48" i="11"/>
  <c r="CZ49" i="11"/>
  <c r="CZ50" i="11"/>
  <c r="CZ51" i="11"/>
  <c r="CZ52" i="11"/>
  <c r="CZ53" i="11"/>
  <c r="CZ54" i="11"/>
  <c r="CZ55" i="11"/>
  <c r="CZ56" i="11"/>
  <c r="DA9" i="2"/>
  <c r="DA10" i="2"/>
  <c r="CZ59" i="11"/>
  <c r="CZ60" i="11"/>
  <c r="CZ61" i="11"/>
  <c r="CZ62" i="11"/>
  <c r="CZ63" i="11"/>
  <c r="CZ64" i="11"/>
  <c r="DA11" i="2"/>
  <c r="DA27" i="2"/>
  <c r="DA28" i="2"/>
  <c r="DA9" i="11"/>
  <c r="DA10" i="11"/>
  <c r="DA11" i="11"/>
  <c r="DA12" i="11"/>
  <c r="DA13" i="11"/>
  <c r="DA14" i="11"/>
  <c r="DA15" i="11"/>
  <c r="DA16" i="11"/>
  <c r="DA17" i="11"/>
  <c r="DA18" i="11"/>
  <c r="DA19" i="11"/>
  <c r="DA20" i="11"/>
  <c r="DA21" i="11"/>
  <c r="DA22" i="11"/>
  <c r="DA23" i="11"/>
  <c r="DA24" i="11"/>
  <c r="DA25" i="11"/>
  <c r="DA26" i="11"/>
  <c r="DA27" i="11"/>
  <c r="DA28" i="11"/>
  <c r="DA29" i="11"/>
  <c r="DA30" i="11"/>
  <c r="DA31" i="11"/>
  <c r="DB8" i="2"/>
  <c r="DA34" i="11"/>
  <c r="DA35" i="11"/>
  <c r="DA36" i="11"/>
  <c r="DA37" i="11"/>
  <c r="DA38" i="11"/>
  <c r="DA39" i="11"/>
  <c r="DA40" i="11"/>
  <c r="DA41" i="11"/>
  <c r="DA42" i="11"/>
  <c r="DA43" i="11"/>
  <c r="DA44" i="11"/>
  <c r="DA45" i="11"/>
  <c r="DA46" i="11"/>
  <c r="DA47" i="11"/>
  <c r="DA48" i="11"/>
  <c r="DA49" i="11"/>
  <c r="DA50" i="11"/>
  <c r="DA51" i="11"/>
  <c r="DA52" i="11"/>
  <c r="DA53" i="11"/>
  <c r="DA54" i="11"/>
  <c r="DA55" i="11"/>
  <c r="DA56" i="11"/>
  <c r="DB9" i="2"/>
  <c r="DB10" i="2"/>
  <c r="DA59" i="11"/>
  <c r="DA60" i="11"/>
  <c r="DA61" i="11"/>
  <c r="DA62" i="11"/>
  <c r="DA63" i="11"/>
  <c r="DA64" i="11"/>
  <c r="DB11" i="2"/>
  <c r="DB27" i="2"/>
  <c r="DB28" i="2"/>
  <c r="DB9" i="11"/>
  <c r="DB10" i="11"/>
  <c r="DB11" i="11"/>
  <c r="DB12" i="11"/>
  <c r="DB13" i="11"/>
  <c r="DB14" i="11"/>
  <c r="DB15" i="11"/>
  <c r="DB16" i="11"/>
  <c r="DB17" i="11"/>
  <c r="DB18" i="11"/>
  <c r="DB19" i="11"/>
  <c r="DB20" i="11"/>
  <c r="DB21" i="11"/>
  <c r="DB22" i="11"/>
  <c r="DB23" i="11"/>
  <c r="DB24" i="11"/>
  <c r="DB25" i="11"/>
  <c r="DB26" i="11"/>
  <c r="DB27" i="11"/>
  <c r="DB28" i="11"/>
  <c r="DB29" i="11"/>
  <c r="DB30" i="11"/>
  <c r="DB31" i="11"/>
  <c r="DC8" i="2"/>
  <c r="DB34" i="11"/>
  <c r="DB35" i="11"/>
  <c r="DB36" i="11"/>
  <c r="DB37" i="11"/>
  <c r="DB38" i="11"/>
  <c r="DB39" i="11"/>
  <c r="DB40" i="11"/>
  <c r="DB41" i="11"/>
  <c r="DB42" i="11"/>
  <c r="DB43" i="11"/>
  <c r="DB44" i="11"/>
  <c r="DB45" i="11"/>
  <c r="DB46" i="11"/>
  <c r="DB47" i="11"/>
  <c r="DB48" i="11"/>
  <c r="DB49" i="11"/>
  <c r="DB50" i="11"/>
  <c r="DB51" i="11"/>
  <c r="DB52" i="11"/>
  <c r="DB53" i="11"/>
  <c r="DB54" i="11"/>
  <c r="DB55" i="11"/>
  <c r="DB56" i="11"/>
  <c r="DC9" i="2"/>
  <c r="DC10" i="2"/>
  <c r="DB59" i="11"/>
  <c r="DB60" i="11"/>
  <c r="DB61" i="11"/>
  <c r="DB62" i="11"/>
  <c r="DB63" i="11"/>
  <c r="DB64" i="11"/>
  <c r="DC11" i="2"/>
  <c r="DC27" i="2"/>
  <c r="DC28" i="2"/>
  <c r="DC9" i="11"/>
  <c r="DC10" i="11"/>
  <c r="DC11" i="11"/>
  <c r="DC12" i="11"/>
  <c r="DC13" i="11"/>
  <c r="DC14" i="11"/>
  <c r="DC15" i="11"/>
  <c r="DC16" i="11"/>
  <c r="DC17" i="11"/>
  <c r="DC18" i="11"/>
  <c r="DC19" i="11"/>
  <c r="DC20" i="11"/>
  <c r="DC21" i="11"/>
  <c r="DC22" i="11"/>
  <c r="DC23" i="11"/>
  <c r="DC24" i="11"/>
  <c r="DC25" i="11"/>
  <c r="DC26" i="11"/>
  <c r="DC27" i="11"/>
  <c r="DC28" i="11"/>
  <c r="DC29" i="11"/>
  <c r="DC30" i="11"/>
  <c r="DC31" i="11"/>
  <c r="DD8" i="2"/>
  <c r="DC34" i="11"/>
  <c r="DC35" i="11"/>
  <c r="DC36" i="11"/>
  <c r="DC37" i="11"/>
  <c r="DC38" i="11"/>
  <c r="DC39" i="11"/>
  <c r="DC40" i="11"/>
  <c r="DC41" i="11"/>
  <c r="DC42" i="11"/>
  <c r="DC43" i="11"/>
  <c r="DC44" i="11"/>
  <c r="DC45" i="11"/>
  <c r="DC46" i="11"/>
  <c r="DC47" i="11"/>
  <c r="DC48" i="11"/>
  <c r="DC49" i="11"/>
  <c r="DC50" i="11"/>
  <c r="DC51" i="11"/>
  <c r="DC52" i="11"/>
  <c r="DC53" i="11"/>
  <c r="DC54" i="11"/>
  <c r="DC55" i="11"/>
  <c r="DC56" i="11"/>
  <c r="DD9" i="2"/>
  <c r="DD10" i="2"/>
  <c r="DC59" i="11"/>
  <c r="DC60" i="11"/>
  <c r="DC61" i="11"/>
  <c r="DC62" i="11"/>
  <c r="DC63" i="11"/>
  <c r="DC64" i="11"/>
  <c r="DD11" i="2"/>
  <c r="DD27" i="2"/>
  <c r="DD28" i="2"/>
  <c r="DD9" i="11"/>
  <c r="DD10" i="11"/>
  <c r="DD11" i="11"/>
  <c r="DD12" i="11"/>
  <c r="DD13" i="11"/>
  <c r="DD14" i="11"/>
  <c r="DD15" i="11"/>
  <c r="DD16" i="11"/>
  <c r="DD17" i="11"/>
  <c r="DD18" i="11"/>
  <c r="DD19" i="11"/>
  <c r="DD20" i="11"/>
  <c r="DD21" i="11"/>
  <c r="DD22" i="11"/>
  <c r="DD23" i="11"/>
  <c r="DD24" i="11"/>
  <c r="DD25" i="11"/>
  <c r="DD26" i="11"/>
  <c r="DD27" i="11"/>
  <c r="DD28" i="11"/>
  <c r="DD29" i="11"/>
  <c r="DD30" i="11"/>
  <c r="DD31" i="11"/>
  <c r="DE8" i="2"/>
  <c r="DD34" i="11"/>
  <c r="DD35" i="11"/>
  <c r="DD36" i="11"/>
  <c r="DD37" i="11"/>
  <c r="DD38" i="11"/>
  <c r="DD39" i="11"/>
  <c r="DD40" i="11"/>
  <c r="DD41" i="11"/>
  <c r="DD42" i="11"/>
  <c r="DD43" i="11"/>
  <c r="DD44" i="11"/>
  <c r="DD45" i="11"/>
  <c r="DD46" i="11"/>
  <c r="DD47" i="11"/>
  <c r="DD48" i="11"/>
  <c r="DD49" i="11"/>
  <c r="DD50" i="11"/>
  <c r="DD51" i="11"/>
  <c r="DD52" i="11"/>
  <c r="DD53" i="11"/>
  <c r="DD54" i="11"/>
  <c r="DD55" i="11"/>
  <c r="DD56" i="11"/>
  <c r="DE9" i="2"/>
  <c r="DE10" i="2"/>
  <c r="DD59" i="11"/>
  <c r="DD60" i="11"/>
  <c r="DD61" i="11"/>
  <c r="DD62" i="11"/>
  <c r="DD63" i="11"/>
  <c r="DD64" i="11"/>
  <c r="DE11" i="2"/>
  <c r="DE27" i="2"/>
  <c r="DE28" i="2"/>
  <c r="DE9" i="11"/>
  <c r="DE10" i="11"/>
  <c r="DE11" i="11"/>
  <c r="DE12" i="11"/>
  <c r="DE13" i="11"/>
  <c r="DE14" i="11"/>
  <c r="DE15" i="11"/>
  <c r="DE16" i="11"/>
  <c r="DE17" i="11"/>
  <c r="DE18" i="11"/>
  <c r="DE19" i="11"/>
  <c r="DE20" i="11"/>
  <c r="DE21" i="11"/>
  <c r="DE22" i="11"/>
  <c r="DE23" i="11"/>
  <c r="DE24" i="11"/>
  <c r="DE25" i="11"/>
  <c r="DE26" i="11"/>
  <c r="DE27" i="11"/>
  <c r="DE28" i="11"/>
  <c r="DE29" i="11"/>
  <c r="DE30" i="11"/>
  <c r="DE31" i="11"/>
  <c r="DF8" i="2"/>
  <c r="DE34" i="11"/>
  <c r="DE35" i="11"/>
  <c r="DE36" i="11"/>
  <c r="DE37" i="11"/>
  <c r="DE38" i="11"/>
  <c r="DE39" i="11"/>
  <c r="DE40" i="11"/>
  <c r="DE41" i="11"/>
  <c r="DE42" i="11"/>
  <c r="DE43" i="11"/>
  <c r="DE44" i="11"/>
  <c r="DE45" i="11"/>
  <c r="DE46" i="11"/>
  <c r="DE47" i="11"/>
  <c r="DE48" i="11"/>
  <c r="DE49" i="11"/>
  <c r="DE50" i="11"/>
  <c r="DE51" i="11"/>
  <c r="DE52" i="11"/>
  <c r="DE53" i="11"/>
  <c r="DE54" i="11"/>
  <c r="DE55" i="11"/>
  <c r="DE56" i="11"/>
  <c r="DF9" i="2"/>
  <c r="DF10" i="2"/>
  <c r="DE59" i="11"/>
  <c r="DE60" i="11"/>
  <c r="DE61" i="11"/>
  <c r="DE62" i="11"/>
  <c r="DE63" i="11"/>
  <c r="DE64" i="11"/>
  <c r="DF11" i="2"/>
  <c r="DF27" i="2"/>
  <c r="DF28" i="2"/>
  <c r="DF9" i="11"/>
  <c r="DF10" i="11"/>
  <c r="DF11" i="11"/>
  <c r="DF12" i="11"/>
  <c r="DF13" i="11"/>
  <c r="DF14" i="11"/>
  <c r="DF15" i="11"/>
  <c r="DF16" i="11"/>
  <c r="DF17" i="11"/>
  <c r="DF18" i="11"/>
  <c r="DF19" i="11"/>
  <c r="DF20" i="11"/>
  <c r="DF21" i="11"/>
  <c r="DF22" i="11"/>
  <c r="DF23" i="11"/>
  <c r="DF24" i="11"/>
  <c r="DF25" i="11"/>
  <c r="DF26" i="11"/>
  <c r="DF27" i="11"/>
  <c r="DF28" i="11"/>
  <c r="DF29" i="11"/>
  <c r="DF30" i="11"/>
  <c r="DF31" i="11"/>
  <c r="DG8" i="2"/>
  <c r="DF34" i="11"/>
  <c r="DF35" i="11"/>
  <c r="DF36" i="11"/>
  <c r="DF37" i="11"/>
  <c r="DF38" i="11"/>
  <c r="DF39" i="11"/>
  <c r="DF40" i="11"/>
  <c r="DF41" i="11"/>
  <c r="DF42" i="11"/>
  <c r="DF43" i="11"/>
  <c r="DF44" i="11"/>
  <c r="DF45" i="11"/>
  <c r="DF46" i="11"/>
  <c r="DF47" i="11"/>
  <c r="DF48" i="11"/>
  <c r="DF49" i="11"/>
  <c r="DF50" i="11"/>
  <c r="DF51" i="11"/>
  <c r="DF52" i="11"/>
  <c r="DF53" i="11"/>
  <c r="DF54" i="11"/>
  <c r="DF55" i="11"/>
  <c r="DF56" i="11"/>
  <c r="DG9" i="2"/>
  <c r="DG10" i="2"/>
  <c r="DF59" i="11"/>
  <c r="DF60" i="11"/>
  <c r="DF61" i="11"/>
  <c r="DF62" i="11"/>
  <c r="DF63" i="11"/>
  <c r="DF64" i="11"/>
  <c r="DG11" i="2"/>
  <c r="DG27" i="2"/>
  <c r="DG28" i="2"/>
  <c r="DG9" i="11"/>
  <c r="DG10" i="11"/>
  <c r="DG11" i="11"/>
  <c r="DG12" i="11"/>
  <c r="DG13" i="11"/>
  <c r="DG14" i="11"/>
  <c r="DG15" i="11"/>
  <c r="DG16" i="11"/>
  <c r="DG17" i="11"/>
  <c r="DG18" i="11"/>
  <c r="DG19" i="11"/>
  <c r="DG20" i="11"/>
  <c r="DG21" i="11"/>
  <c r="DG22" i="11"/>
  <c r="DG23" i="11"/>
  <c r="DG24" i="11"/>
  <c r="DG25" i="11"/>
  <c r="DG26" i="11"/>
  <c r="DG27" i="11"/>
  <c r="DG28" i="11"/>
  <c r="DG29" i="11"/>
  <c r="DG30" i="11"/>
  <c r="DG31" i="11"/>
  <c r="DH8" i="2"/>
  <c r="DG34" i="11"/>
  <c r="DG35" i="11"/>
  <c r="DG36" i="11"/>
  <c r="DG37" i="11"/>
  <c r="DG38" i="11"/>
  <c r="DG39" i="11"/>
  <c r="DG40" i="11"/>
  <c r="DG41" i="11"/>
  <c r="DG42" i="11"/>
  <c r="DG43" i="11"/>
  <c r="DG44" i="11"/>
  <c r="DG45" i="11"/>
  <c r="DG46" i="11"/>
  <c r="DG47" i="11"/>
  <c r="DG48" i="11"/>
  <c r="DG49" i="11"/>
  <c r="DG50" i="11"/>
  <c r="DG51" i="11"/>
  <c r="DG52" i="11"/>
  <c r="DG53" i="11"/>
  <c r="DG54" i="11"/>
  <c r="DG55" i="11"/>
  <c r="DG56" i="11"/>
  <c r="DH9" i="2"/>
  <c r="DH10" i="2"/>
  <c r="DG59" i="11"/>
  <c r="DG60" i="11"/>
  <c r="DG61" i="11"/>
  <c r="DG62" i="11"/>
  <c r="DG63" i="11"/>
  <c r="DG64" i="11"/>
  <c r="DH11" i="2"/>
  <c r="DH27" i="2"/>
  <c r="DH28" i="2"/>
  <c r="DH9" i="11"/>
  <c r="DH10" i="11"/>
  <c r="DH11" i="11"/>
  <c r="DH12" i="11"/>
  <c r="DH13" i="11"/>
  <c r="DH14" i="11"/>
  <c r="DH15" i="11"/>
  <c r="DH16" i="11"/>
  <c r="DH17" i="11"/>
  <c r="DH18" i="11"/>
  <c r="DH19" i="11"/>
  <c r="DH20" i="11"/>
  <c r="DH21" i="11"/>
  <c r="DH22" i="11"/>
  <c r="DH23" i="11"/>
  <c r="DH24" i="11"/>
  <c r="DH25" i="11"/>
  <c r="DH26" i="11"/>
  <c r="DH27" i="11"/>
  <c r="DH28" i="11"/>
  <c r="DH29" i="11"/>
  <c r="DH30" i="11"/>
  <c r="DH31" i="11"/>
  <c r="DI8" i="2"/>
  <c r="DH34" i="11"/>
  <c r="DH35" i="11"/>
  <c r="DH36" i="11"/>
  <c r="DH37" i="11"/>
  <c r="DH38" i="11"/>
  <c r="DH39" i="11"/>
  <c r="DH40" i="11"/>
  <c r="DH41" i="11"/>
  <c r="DH42" i="11"/>
  <c r="DH43" i="11"/>
  <c r="DH44" i="11"/>
  <c r="DH45" i="11"/>
  <c r="DH46" i="11"/>
  <c r="DH47" i="11"/>
  <c r="DH48" i="11"/>
  <c r="DH49" i="11"/>
  <c r="DH50" i="11"/>
  <c r="DH51" i="11"/>
  <c r="DH52" i="11"/>
  <c r="DH53" i="11"/>
  <c r="DH54" i="11"/>
  <c r="DH55" i="11"/>
  <c r="DH56" i="11"/>
  <c r="DI9" i="2"/>
  <c r="DI10" i="2"/>
  <c r="DH59" i="11"/>
  <c r="DH60" i="11"/>
  <c r="DH61" i="11"/>
  <c r="DH62" i="11"/>
  <c r="DH63" i="11"/>
  <c r="DH64" i="11"/>
  <c r="DI11" i="2"/>
  <c r="DI27" i="2"/>
  <c r="DI28" i="2"/>
  <c r="DM5" i="11"/>
  <c r="DM9" i="11"/>
  <c r="DM10" i="11"/>
  <c r="DM11" i="11"/>
  <c r="DM12" i="11"/>
  <c r="DM13" i="11"/>
  <c r="DM14" i="11"/>
  <c r="DM15" i="11"/>
  <c r="DM16" i="11"/>
  <c r="DM17" i="11"/>
  <c r="DM18" i="11"/>
  <c r="DM19" i="11"/>
  <c r="DM20" i="11"/>
  <c r="DM21" i="11"/>
  <c r="DM22" i="11"/>
  <c r="DM23" i="11"/>
  <c r="DM24" i="11"/>
  <c r="DM25" i="11"/>
  <c r="DM26" i="11"/>
  <c r="DM27" i="11"/>
  <c r="DM28" i="11"/>
  <c r="DM29" i="11"/>
  <c r="DM30" i="11"/>
  <c r="DM31" i="11"/>
  <c r="DN8" i="2"/>
  <c r="DM34" i="11"/>
  <c r="DM35" i="11"/>
  <c r="DM36" i="11"/>
  <c r="DM37" i="11"/>
  <c r="DM38" i="11"/>
  <c r="DM39" i="11"/>
  <c r="DM40" i="11"/>
  <c r="DM41" i="11"/>
  <c r="DM42" i="11"/>
  <c r="DM43" i="11"/>
  <c r="DM44" i="11"/>
  <c r="DM45" i="11"/>
  <c r="DM46" i="11"/>
  <c r="DM47" i="11"/>
  <c r="DM48" i="11"/>
  <c r="DM49" i="11"/>
  <c r="DM50" i="11"/>
  <c r="DM51" i="11"/>
  <c r="DM52" i="11"/>
  <c r="DM53" i="11"/>
  <c r="DM54" i="11"/>
  <c r="DM55" i="11"/>
  <c r="DM56" i="11"/>
  <c r="DN9" i="2"/>
  <c r="DN10" i="2"/>
  <c r="DM59" i="11"/>
  <c r="DM60" i="11"/>
  <c r="DM61" i="11"/>
  <c r="DM62" i="11"/>
  <c r="DM63" i="11"/>
  <c r="DM64" i="11"/>
  <c r="DN11" i="2"/>
  <c r="DN27" i="2"/>
  <c r="DN28" i="2"/>
  <c r="DN5" i="11"/>
  <c r="DN9" i="11"/>
  <c r="DN10" i="11"/>
  <c r="DN11" i="11"/>
  <c r="DN12" i="11"/>
  <c r="DN13" i="11"/>
  <c r="DN14" i="11"/>
  <c r="DN15" i="11"/>
  <c r="DN16" i="11"/>
  <c r="DN17" i="11"/>
  <c r="DN18" i="11"/>
  <c r="DN19" i="11"/>
  <c r="DN20" i="11"/>
  <c r="DN21" i="11"/>
  <c r="DN22" i="11"/>
  <c r="DN23" i="11"/>
  <c r="DN24" i="11"/>
  <c r="DN25" i="11"/>
  <c r="DN26" i="11"/>
  <c r="DN27" i="11"/>
  <c r="DN28" i="11"/>
  <c r="DN29" i="11"/>
  <c r="DN30" i="11"/>
  <c r="DN31" i="11"/>
  <c r="DO8" i="2"/>
  <c r="DN34" i="11"/>
  <c r="DN35" i="11"/>
  <c r="DN36" i="11"/>
  <c r="DN37" i="11"/>
  <c r="DN38" i="11"/>
  <c r="DN39" i="11"/>
  <c r="DN40" i="11"/>
  <c r="DN41" i="11"/>
  <c r="DN42" i="11"/>
  <c r="DN43" i="11"/>
  <c r="DN44" i="11"/>
  <c r="DN45" i="11"/>
  <c r="DN46" i="11"/>
  <c r="DN47" i="11"/>
  <c r="DN48" i="11"/>
  <c r="DN49" i="11"/>
  <c r="DN50" i="11"/>
  <c r="DN51" i="11"/>
  <c r="DN52" i="11"/>
  <c r="DN53" i="11"/>
  <c r="DN54" i="11"/>
  <c r="DN55" i="11"/>
  <c r="DN56" i="11"/>
  <c r="DO9" i="2"/>
  <c r="DO10" i="2"/>
  <c r="DN59" i="11"/>
  <c r="DN60" i="11"/>
  <c r="DN61" i="11"/>
  <c r="DN62" i="11"/>
  <c r="DN63" i="11"/>
  <c r="DN64" i="11"/>
  <c r="DO11" i="2"/>
  <c r="DO27" i="2"/>
  <c r="DO28" i="2"/>
  <c r="DO5" i="11"/>
  <c r="DO9" i="11"/>
  <c r="DO10" i="11"/>
  <c r="DO11" i="11"/>
  <c r="DO12" i="11"/>
  <c r="DO13" i="11"/>
  <c r="DO14" i="11"/>
  <c r="DO15" i="11"/>
  <c r="DO16" i="11"/>
  <c r="DO17" i="11"/>
  <c r="DO18" i="11"/>
  <c r="DO19" i="11"/>
  <c r="DO20" i="11"/>
  <c r="DO21" i="11"/>
  <c r="DO22" i="11"/>
  <c r="DO23" i="11"/>
  <c r="DO24" i="11"/>
  <c r="DO25" i="11"/>
  <c r="DO26" i="11"/>
  <c r="DO27" i="11"/>
  <c r="DO28" i="11"/>
  <c r="DO29" i="11"/>
  <c r="DO30" i="11"/>
  <c r="DO31" i="11"/>
  <c r="DP8" i="2"/>
  <c r="DO34" i="11"/>
  <c r="DO35" i="11"/>
  <c r="DO36" i="11"/>
  <c r="DO37" i="11"/>
  <c r="DO38" i="11"/>
  <c r="DO39" i="11"/>
  <c r="DO40" i="11"/>
  <c r="DO41" i="11"/>
  <c r="DO42" i="11"/>
  <c r="DO43" i="11"/>
  <c r="DO44" i="11"/>
  <c r="DO45" i="11"/>
  <c r="DO46" i="11"/>
  <c r="DO47" i="11"/>
  <c r="DO48" i="11"/>
  <c r="DO49" i="11"/>
  <c r="DO50" i="11"/>
  <c r="DO51" i="11"/>
  <c r="DO52" i="11"/>
  <c r="DO53" i="11"/>
  <c r="DO54" i="11"/>
  <c r="DO55" i="11"/>
  <c r="DO56" i="11"/>
  <c r="DP9" i="2"/>
  <c r="DP10" i="2"/>
  <c r="DO59" i="11"/>
  <c r="DO60" i="11"/>
  <c r="DO61" i="11"/>
  <c r="DO62" i="11"/>
  <c r="DO63" i="11"/>
  <c r="DO64" i="11"/>
  <c r="DP11" i="2"/>
  <c r="DP27" i="2"/>
  <c r="DP28" i="2"/>
  <c r="DP5" i="11"/>
  <c r="DP9" i="11"/>
  <c r="DP10" i="11"/>
  <c r="DP11" i="11"/>
  <c r="DP12" i="11"/>
  <c r="DP13" i="11"/>
  <c r="DP14" i="11"/>
  <c r="DP15" i="11"/>
  <c r="DP16" i="11"/>
  <c r="DP17" i="11"/>
  <c r="DP18" i="11"/>
  <c r="DP19" i="11"/>
  <c r="DP20" i="11"/>
  <c r="DP21" i="11"/>
  <c r="DP22" i="11"/>
  <c r="DP23" i="11"/>
  <c r="DP24" i="11"/>
  <c r="DP25" i="11"/>
  <c r="DP26" i="11"/>
  <c r="DP27" i="11"/>
  <c r="DP28" i="11"/>
  <c r="DP29" i="11"/>
  <c r="DP30" i="11"/>
  <c r="DP31" i="11"/>
  <c r="DQ8" i="2"/>
  <c r="DP34" i="11"/>
  <c r="DP35" i="11"/>
  <c r="DP36" i="11"/>
  <c r="DP37" i="11"/>
  <c r="DP38" i="11"/>
  <c r="DP39" i="11"/>
  <c r="DP40" i="11"/>
  <c r="DP41" i="11"/>
  <c r="DP42" i="11"/>
  <c r="DP43" i="11"/>
  <c r="DP44" i="11"/>
  <c r="DP45" i="11"/>
  <c r="DP46" i="11"/>
  <c r="DP47" i="11"/>
  <c r="DP48" i="11"/>
  <c r="DP49" i="11"/>
  <c r="DP50" i="11"/>
  <c r="DP51" i="11"/>
  <c r="DP52" i="11"/>
  <c r="DP53" i="11"/>
  <c r="DP54" i="11"/>
  <c r="DP55" i="11"/>
  <c r="DP56" i="11"/>
  <c r="DQ9" i="2"/>
  <c r="DQ10" i="2"/>
  <c r="DP59" i="11"/>
  <c r="DP60" i="11"/>
  <c r="DP61" i="11"/>
  <c r="DP62" i="11"/>
  <c r="DP63" i="11"/>
  <c r="DP64" i="11"/>
  <c r="DQ11" i="2"/>
  <c r="DQ27" i="2"/>
  <c r="DQ28" i="2"/>
  <c r="DQ5" i="11"/>
  <c r="DQ9" i="11"/>
  <c r="DQ10" i="11"/>
  <c r="DQ11" i="11"/>
  <c r="DQ12" i="11"/>
  <c r="DQ13" i="11"/>
  <c r="DQ14" i="11"/>
  <c r="DQ15" i="11"/>
  <c r="DQ16" i="11"/>
  <c r="DQ17" i="11"/>
  <c r="DQ18" i="11"/>
  <c r="DQ19" i="11"/>
  <c r="DQ20" i="11"/>
  <c r="DQ21" i="11"/>
  <c r="DQ22" i="11"/>
  <c r="DQ23" i="11"/>
  <c r="DQ24" i="11"/>
  <c r="DQ25" i="11"/>
  <c r="DQ26" i="11"/>
  <c r="DQ27" i="11"/>
  <c r="DQ28" i="11"/>
  <c r="DQ29" i="11"/>
  <c r="DQ30" i="11"/>
  <c r="DQ31" i="11"/>
  <c r="DR8" i="2"/>
  <c r="DQ34" i="11"/>
  <c r="DQ35" i="11"/>
  <c r="DQ36" i="11"/>
  <c r="DQ37" i="11"/>
  <c r="DQ38" i="11"/>
  <c r="DQ39" i="11"/>
  <c r="DQ40" i="11"/>
  <c r="DQ41" i="11"/>
  <c r="DQ42" i="11"/>
  <c r="DQ43" i="11"/>
  <c r="DQ44" i="11"/>
  <c r="DQ45" i="11"/>
  <c r="DQ46" i="11"/>
  <c r="DQ47" i="11"/>
  <c r="DQ48" i="11"/>
  <c r="DQ49" i="11"/>
  <c r="DQ50" i="11"/>
  <c r="DQ51" i="11"/>
  <c r="DQ52" i="11"/>
  <c r="DQ53" i="11"/>
  <c r="DQ54" i="11"/>
  <c r="DQ55" i="11"/>
  <c r="DQ56" i="11"/>
  <c r="DR9" i="2"/>
  <c r="DR10" i="2"/>
  <c r="DQ59" i="11"/>
  <c r="DQ60" i="11"/>
  <c r="DQ61" i="11"/>
  <c r="DQ62" i="11"/>
  <c r="DQ63" i="11"/>
  <c r="DQ64" i="11"/>
  <c r="DR11" i="2"/>
  <c r="DR27" i="2"/>
  <c r="DR28" i="2"/>
  <c r="DR5" i="11"/>
  <c r="DR9" i="11"/>
  <c r="DR10" i="11"/>
  <c r="DR11" i="11"/>
  <c r="DR12" i="11"/>
  <c r="DR13" i="11"/>
  <c r="DR14" i="11"/>
  <c r="DR15" i="11"/>
  <c r="DR16" i="11"/>
  <c r="DR17" i="11"/>
  <c r="DR18" i="11"/>
  <c r="DR19" i="11"/>
  <c r="DR20" i="11"/>
  <c r="DR21" i="11"/>
  <c r="DR22" i="11"/>
  <c r="DR23" i="11"/>
  <c r="DR24" i="11"/>
  <c r="DR25" i="11"/>
  <c r="DR26" i="11"/>
  <c r="DR27" i="11"/>
  <c r="DR28" i="11"/>
  <c r="DR29" i="11"/>
  <c r="DR30" i="11"/>
  <c r="DR31" i="11"/>
  <c r="DS8" i="2"/>
  <c r="DR34" i="11"/>
  <c r="DR35" i="11"/>
  <c r="DR36" i="11"/>
  <c r="DR37" i="11"/>
  <c r="DR38" i="11"/>
  <c r="DR39" i="11"/>
  <c r="DR40" i="11"/>
  <c r="DR41" i="11"/>
  <c r="DR42" i="11"/>
  <c r="DR43" i="11"/>
  <c r="DR44" i="11"/>
  <c r="DR45" i="11"/>
  <c r="DR46" i="11"/>
  <c r="DR47" i="11"/>
  <c r="DR48" i="11"/>
  <c r="DR49" i="11"/>
  <c r="DR50" i="11"/>
  <c r="DR51" i="11"/>
  <c r="DR52" i="11"/>
  <c r="DR53" i="11"/>
  <c r="DR54" i="11"/>
  <c r="DR55" i="11"/>
  <c r="DR56" i="11"/>
  <c r="DS9" i="2"/>
  <c r="DS10" i="2"/>
  <c r="DR59" i="11"/>
  <c r="DR60" i="11"/>
  <c r="DR61" i="11"/>
  <c r="DR62" i="11"/>
  <c r="DR63" i="11"/>
  <c r="DR64" i="11"/>
  <c r="DS11" i="2"/>
  <c r="DS27" i="2"/>
  <c r="DS28" i="2"/>
  <c r="DS5" i="11"/>
  <c r="DS9" i="11"/>
  <c r="DS10" i="11"/>
  <c r="DS11" i="11"/>
  <c r="DS12" i="11"/>
  <c r="DS13" i="11"/>
  <c r="DS14" i="11"/>
  <c r="DS15" i="11"/>
  <c r="DS16" i="11"/>
  <c r="DS17" i="11"/>
  <c r="DS18" i="11"/>
  <c r="DS19" i="11"/>
  <c r="DS20" i="11"/>
  <c r="DS21" i="11"/>
  <c r="DS22" i="11"/>
  <c r="DS23" i="11"/>
  <c r="DS24" i="11"/>
  <c r="DS25" i="11"/>
  <c r="DS26" i="11"/>
  <c r="DS27" i="11"/>
  <c r="DS28" i="11"/>
  <c r="DS29" i="11"/>
  <c r="DS30" i="11"/>
  <c r="DS31" i="11"/>
  <c r="DT8" i="2"/>
  <c r="DS34" i="11"/>
  <c r="DS35" i="11"/>
  <c r="DS36" i="11"/>
  <c r="DS37" i="11"/>
  <c r="DS38" i="11"/>
  <c r="DS39" i="11"/>
  <c r="DS40" i="11"/>
  <c r="DS41" i="11"/>
  <c r="DS42" i="11"/>
  <c r="DS43" i="11"/>
  <c r="DS44" i="11"/>
  <c r="DS45" i="11"/>
  <c r="DS46" i="11"/>
  <c r="DS47" i="11"/>
  <c r="DS48" i="11"/>
  <c r="DS49" i="11"/>
  <c r="DS50" i="11"/>
  <c r="DS51" i="11"/>
  <c r="DS52" i="11"/>
  <c r="DS53" i="11"/>
  <c r="DS54" i="11"/>
  <c r="DS55" i="11"/>
  <c r="DS56" i="11"/>
  <c r="DT9" i="2"/>
  <c r="DT10" i="2"/>
  <c r="DS59" i="11"/>
  <c r="DS60" i="11"/>
  <c r="DS61" i="11"/>
  <c r="DS62" i="11"/>
  <c r="DS63" i="11"/>
  <c r="DS64" i="11"/>
  <c r="DT11" i="2"/>
  <c r="DT27" i="2"/>
  <c r="DT28" i="2"/>
  <c r="DT5" i="11"/>
  <c r="DT9" i="11"/>
  <c r="DT10" i="11"/>
  <c r="DT11" i="11"/>
  <c r="DT12" i="11"/>
  <c r="DT13" i="11"/>
  <c r="DT14" i="11"/>
  <c r="DT15" i="11"/>
  <c r="DT16" i="11"/>
  <c r="DT17" i="11"/>
  <c r="DT18" i="11"/>
  <c r="DT19" i="11"/>
  <c r="DT20" i="11"/>
  <c r="DT21" i="11"/>
  <c r="DT22" i="11"/>
  <c r="DT23" i="11"/>
  <c r="DT24" i="11"/>
  <c r="DT25" i="11"/>
  <c r="DT26" i="11"/>
  <c r="DT27" i="11"/>
  <c r="DT28" i="11"/>
  <c r="DT29" i="11"/>
  <c r="DT30" i="11"/>
  <c r="DT31" i="11"/>
  <c r="DU8" i="2"/>
  <c r="DT34" i="11"/>
  <c r="DT35" i="11"/>
  <c r="DT36" i="11"/>
  <c r="DT37" i="11"/>
  <c r="DT38" i="11"/>
  <c r="DT39" i="11"/>
  <c r="DT40" i="11"/>
  <c r="DT41" i="11"/>
  <c r="DT42" i="11"/>
  <c r="DT43" i="11"/>
  <c r="DT44" i="11"/>
  <c r="DT45" i="11"/>
  <c r="DT46" i="11"/>
  <c r="DT47" i="11"/>
  <c r="DT48" i="11"/>
  <c r="DT49" i="11"/>
  <c r="DT50" i="11"/>
  <c r="DT51" i="11"/>
  <c r="DT52" i="11"/>
  <c r="DT53" i="11"/>
  <c r="DT54" i="11"/>
  <c r="DT55" i="11"/>
  <c r="DT56" i="11"/>
  <c r="DU9" i="2"/>
  <c r="DU10" i="2"/>
  <c r="DT59" i="11"/>
  <c r="DT60" i="11"/>
  <c r="DT61" i="11"/>
  <c r="DT62" i="11"/>
  <c r="DT63" i="11"/>
  <c r="DT64" i="11"/>
  <c r="DU11" i="2"/>
  <c r="DU27" i="2"/>
  <c r="DU28" i="2"/>
  <c r="DU5" i="11"/>
  <c r="DU9" i="11"/>
  <c r="DU10" i="11"/>
  <c r="DU11" i="11"/>
  <c r="DU12" i="11"/>
  <c r="DU13" i="11"/>
  <c r="DU14" i="11"/>
  <c r="DU15" i="11"/>
  <c r="DU16" i="11"/>
  <c r="DU17" i="11"/>
  <c r="DU18" i="11"/>
  <c r="DU19" i="11"/>
  <c r="DU20" i="11"/>
  <c r="DU21" i="11"/>
  <c r="DU22" i="11"/>
  <c r="DU23" i="11"/>
  <c r="DU24" i="11"/>
  <c r="DU25" i="11"/>
  <c r="DU26" i="11"/>
  <c r="DU27" i="11"/>
  <c r="DU28" i="11"/>
  <c r="DU29" i="11"/>
  <c r="DU30" i="11"/>
  <c r="DU31" i="11"/>
  <c r="DV8" i="2"/>
  <c r="DU34" i="11"/>
  <c r="DU35" i="11"/>
  <c r="DU36" i="11"/>
  <c r="DU37" i="11"/>
  <c r="DU38" i="11"/>
  <c r="DU39" i="11"/>
  <c r="DU40" i="11"/>
  <c r="DU41" i="11"/>
  <c r="DU42" i="11"/>
  <c r="DU43" i="11"/>
  <c r="DU44" i="11"/>
  <c r="DU45" i="11"/>
  <c r="DU46" i="11"/>
  <c r="DU47" i="11"/>
  <c r="DU48" i="11"/>
  <c r="DU49" i="11"/>
  <c r="DU50" i="11"/>
  <c r="DU51" i="11"/>
  <c r="DU52" i="11"/>
  <c r="DU53" i="11"/>
  <c r="DU54" i="11"/>
  <c r="DU55" i="11"/>
  <c r="DU56" i="11"/>
  <c r="DV9" i="2"/>
  <c r="DV10" i="2"/>
  <c r="DU59" i="11"/>
  <c r="DU60" i="11"/>
  <c r="DU61" i="11"/>
  <c r="DU62" i="11"/>
  <c r="DU63" i="11"/>
  <c r="DU64" i="11"/>
  <c r="DV11" i="2"/>
  <c r="DV27" i="2"/>
  <c r="DV28" i="2"/>
  <c r="DV5" i="11"/>
  <c r="DV9" i="11"/>
  <c r="DV10" i="11"/>
  <c r="DV11" i="11"/>
  <c r="DV12" i="11"/>
  <c r="DV13" i="11"/>
  <c r="DV14" i="11"/>
  <c r="DV15" i="11"/>
  <c r="DV16" i="11"/>
  <c r="DV17" i="11"/>
  <c r="DV18" i="11"/>
  <c r="DV19" i="11"/>
  <c r="DV20" i="11"/>
  <c r="DV21" i="11"/>
  <c r="DV22" i="11"/>
  <c r="DV23" i="11"/>
  <c r="DV24" i="11"/>
  <c r="DV25" i="11"/>
  <c r="DV26" i="11"/>
  <c r="DV27" i="11"/>
  <c r="DV28" i="11"/>
  <c r="DV29" i="11"/>
  <c r="DV30" i="11"/>
  <c r="DV31" i="11"/>
  <c r="DW8" i="2"/>
  <c r="DV34" i="11"/>
  <c r="DV35" i="11"/>
  <c r="DV36" i="11"/>
  <c r="DV37" i="11"/>
  <c r="DV38" i="11"/>
  <c r="DV39" i="11"/>
  <c r="DV40" i="11"/>
  <c r="DV41" i="11"/>
  <c r="DV42" i="11"/>
  <c r="DV43" i="11"/>
  <c r="DV44" i="11"/>
  <c r="DV45" i="11"/>
  <c r="DV46" i="11"/>
  <c r="DV47" i="11"/>
  <c r="DV48" i="11"/>
  <c r="DV49" i="11"/>
  <c r="DV50" i="11"/>
  <c r="DV51" i="11"/>
  <c r="DV52" i="11"/>
  <c r="DV53" i="11"/>
  <c r="DV54" i="11"/>
  <c r="DV55" i="11"/>
  <c r="DV56" i="11"/>
  <c r="DW9" i="2"/>
  <c r="DW10" i="2"/>
  <c r="DV59" i="11"/>
  <c r="DV60" i="11"/>
  <c r="DV61" i="11"/>
  <c r="DV62" i="11"/>
  <c r="DV63" i="11"/>
  <c r="DV64" i="11"/>
  <c r="DW11" i="2"/>
  <c r="DW27" i="2"/>
  <c r="DW28" i="2"/>
  <c r="DW5" i="11"/>
  <c r="DW9" i="11"/>
  <c r="DW10" i="11"/>
  <c r="DW11" i="11"/>
  <c r="DW12" i="11"/>
  <c r="DW13" i="11"/>
  <c r="DW14" i="11"/>
  <c r="DW15" i="11"/>
  <c r="DW16" i="11"/>
  <c r="DW17" i="11"/>
  <c r="DW18" i="11"/>
  <c r="DW19" i="11"/>
  <c r="DW20" i="11"/>
  <c r="DW21" i="11"/>
  <c r="DW22" i="11"/>
  <c r="DW23" i="11"/>
  <c r="DW24" i="11"/>
  <c r="DW25" i="11"/>
  <c r="DW26" i="11"/>
  <c r="DW27" i="11"/>
  <c r="DW28" i="11"/>
  <c r="DW29" i="11"/>
  <c r="DW30" i="11"/>
  <c r="DW31" i="11"/>
  <c r="DX8" i="2"/>
  <c r="DW34" i="11"/>
  <c r="DW35" i="11"/>
  <c r="DW36" i="11"/>
  <c r="DW37" i="11"/>
  <c r="DW38" i="11"/>
  <c r="DW39" i="11"/>
  <c r="DW40" i="11"/>
  <c r="DW41" i="11"/>
  <c r="DW42" i="11"/>
  <c r="DW43" i="11"/>
  <c r="DW44" i="11"/>
  <c r="DW45" i="11"/>
  <c r="DW46" i="11"/>
  <c r="DW47" i="11"/>
  <c r="DW48" i="11"/>
  <c r="DW49" i="11"/>
  <c r="DW50" i="11"/>
  <c r="DW51" i="11"/>
  <c r="DW52" i="11"/>
  <c r="DW53" i="11"/>
  <c r="DW54" i="11"/>
  <c r="DW55" i="11"/>
  <c r="DW56" i="11"/>
  <c r="DX9" i="2"/>
  <c r="DX10" i="2"/>
  <c r="DW59" i="11"/>
  <c r="DW60" i="11"/>
  <c r="DW61" i="11"/>
  <c r="DW62" i="11"/>
  <c r="DW63" i="11"/>
  <c r="DW64" i="11"/>
  <c r="DX11" i="2"/>
  <c r="DX27" i="2"/>
  <c r="DX28" i="2"/>
  <c r="DX5" i="11"/>
  <c r="DX9" i="11"/>
  <c r="DX10" i="11"/>
  <c r="DX11" i="11"/>
  <c r="DX12" i="11"/>
  <c r="DX13" i="11"/>
  <c r="DX14" i="11"/>
  <c r="DX15" i="11"/>
  <c r="DX16" i="11"/>
  <c r="DX17" i="11"/>
  <c r="DX18" i="11"/>
  <c r="DX19" i="11"/>
  <c r="DX20" i="11"/>
  <c r="DX21" i="11"/>
  <c r="DX22" i="11"/>
  <c r="DX23" i="11"/>
  <c r="DX24" i="11"/>
  <c r="DX25" i="11"/>
  <c r="DX26" i="11"/>
  <c r="DX27" i="11"/>
  <c r="DX28" i="11"/>
  <c r="DX29" i="11"/>
  <c r="DX30" i="11"/>
  <c r="DX31" i="11"/>
  <c r="DY8" i="2"/>
  <c r="DX34" i="11"/>
  <c r="DX35" i="11"/>
  <c r="DX36" i="11"/>
  <c r="DX37" i="11"/>
  <c r="DX38" i="11"/>
  <c r="DX39" i="11"/>
  <c r="DX40" i="11"/>
  <c r="DX41" i="11"/>
  <c r="DX42" i="11"/>
  <c r="DX43" i="11"/>
  <c r="DX44" i="11"/>
  <c r="DX45" i="11"/>
  <c r="DX46" i="11"/>
  <c r="DX47" i="11"/>
  <c r="DX48" i="11"/>
  <c r="DX49" i="11"/>
  <c r="DX50" i="11"/>
  <c r="DX51" i="11"/>
  <c r="DX52" i="11"/>
  <c r="DX53" i="11"/>
  <c r="DX54" i="11"/>
  <c r="DX55" i="11"/>
  <c r="DX56" i="11"/>
  <c r="DY9" i="2"/>
  <c r="DY10" i="2"/>
  <c r="DX59" i="11"/>
  <c r="DX60" i="11"/>
  <c r="DX61" i="11"/>
  <c r="DX62" i="11"/>
  <c r="DX63" i="11"/>
  <c r="DX64" i="11"/>
  <c r="DY11" i="2"/>
  <c r="DY27" i="2"/>
  <c r="DY28" i="2"/>
  <c r="DY5" i="11"/>
  <c r="DY9" i="11"/>
  <c r="DY10" i="11"/>
  <c r="DY11" i="11"/>
  <c r="DY12" i="11"/>
  <c r="DY13" i="11"/>
  <c r="DY14" i="11"/>
  <c r="DY15" i="11"/>
  <c r="DY16" i="11"/>
  <c r="DY17" i="11"/>
  <c r="DY18" i="11"/>
  <c r="DY19" i="11"/>
  <c r="DY20" i="11"/>
  <c r="DY21" i="11"/>
  <c r="DY22" i="11"/>
  <c r="DY23" i="11"/>
  <c r="DY24" i="11"/>
  <c r="DY25" i="11"/>
  <c r="DY26" i="11"/>
  <c r="DY27" i="11"/>
  <c r="DY28" i="11"/>
  <c r="DY29" i="11"/>
  <c r="DY30" i="11"/>
  <c r="DY31" i="11"/>
  <c r="DZ8" i="2"/>
  <c r="DY34" i="11"/>
  <c r="DY35" i="11"/>
  <c r="DY36" i="11"/>
  <c r="DY37" i="11"/>
  <c r="DY38" i="11"/>
  <c r="DY39" i="11"/>
  <c r="DY40" i="11"/>
  <c r="DY41" i="11"/>
  <c r="DY42" i="11"/>
  <c r="DY43" i="11"/>
  <c r="DY44" i="11"/>
  <c r="DY45" i="11"/>
  <c r="DY46" i="11"/>
  <c r="DY47" i="11"/>
  <c r="DY48" i="11"/>
  <c r="DY49" i="11"/>
  <c r="DY50" i="11"/>
  <c r="DY51" i="11"/>
  <c r="DY52" i="11"/>
  <c r="DY53" i="11"/>
  <c r="DY54" i="11"/>
  <c r="DY55" i="11"/>
  <c r="DY56" i="11"/>
  <c r="DZ9" i="2"/>
  <c r="DZ10" i="2"/>
  <c r="DY59" i="11"/>
  <c r="DY60" i="11"/>
  <c r="DY61" i="11"/>
  <c r="DY62" i="11"/>
  <c r="DY63" i="11"/>
  <c r="DY64" i="11"/>
  <c r="DZ11" i="2"/>
  <c r="DZ27" i="2"/>
  <c r="DZ28" i="2"/>
  <c r="DZ5" i="11"/>
  <c r="DZ9" i="11"/>
  <c r="DZ10" i="11"/>
  <c r="DZ11" i="11"/>
  <c r="DZ12" i="11"/>
  <c r="DZ13" i="11"/>
  <c r="DZ14" i="11"/>
  <c r="DZ15" i="11"/>
  <c r="DZ16" i="11"/>
  <c r="DZ17" i="11"/>
  <c r="DZ18" i="11"/>
  <c r="DZ19" i="11"/>
  <c r="DZ20" i="11"/>
  <c r="DZ21" i="11"/>
  <c r="DZ22" i="11"/>
  <c r="DZ23" i="11"/>
  <c r="DZ24" i="11"/>
  <c r="DZ25" i="11"/>
  <c r="DZ26" i="11"/>
  <c r="DZ27" i="11"/>
  <c r="DZ28" i="11"/>
  <c r="DZ29" i="11"/>
  <c r="DZ30" i="11"/>
  <c r="DZ31" i="11"/>
  <c r="EA8" i="2"/>
  <c r="DZ34" i="11"/>
  <c r="DZ35" i="11"/>
  <c r="DZ36" i="11"/>
  <c r="DZ37" i="11"/>
  <c r="DZ38" i="11"/>
  <c r="DZ39" i="11"/>
  <c r="DZ40" i="11"/>
  <c r="DZ41" i="11"/>
  <c r="DZ42" i="11"/>
  <c r="DZ43" i="11"/>
  <c r="DZ44" i="11"/>
  <c r="DZ45" i="11"/>
  <c r="DZ46" i="11"/>
  <c r="DZ47" i="11"/>
  <c r="DZ48" i="11"/>
  <c r="DZ49" i="11"/>
  <c r="DZ50" i="11"/>
  <c r="DZ51" i="11"/>
  <c r="DZ52" i="11"/>
  <c r="DZ53" i="11"/>
  <c r="DZ54" i="11"/>
  <c r="DZ55" i="11"/>
  <c r="DZ56" i="11"/>
  <c r="EA9" i="2"/>
  <c r="EA10" i="2"/>
  <c r="DZ59" i="11"/>
  <c r="DZ60" i="11"/>
  <c r="DZ61" i="11"/>
  <c r="DZ62" i="11"/>
  <c r="DZ63" i="11"/>
  <c r="DZ64" i="11"/>
  <c r="EA11" i="2"/>
  <c r="EA27" i="2"/>
  <c r="EA28" i="2"/>
  <c r="EA5" i="11"/>
  <c r="EA9" i="11"/>
  <c r="EA10" i="11"/>
  <c r="EA11" i="11"/>
  <c r="EA12" i="11"/>
  <c r="EA13" i="11"/>
  <c r="EA14" i="11"/>
  <c r="EA15" i="11"/>
  <c r="EA16" i="11"/>
  <c r="EA17" i="11"/>
  <c r="EA18" i="11"/>
  <c r="EA19" i="11"/>
  <c r="EA20" i="11"/>
  <c r="EA21" i="11"/>
  <c r="EA22" i="11"/>
  <c r="EA23" i="11"/>
  <c r="EA24" i="11"/>
  <c r="EA25" i="11"/>
  <c r="EA26" i="11"/>
  <c r="EA27" i="11"/>
  <c r="EA28" i="11"/>
  <c r="EA29" i="11"/>
  <c r="EA30" i="11"/>
  <c r="EA31" i="11"/>
  <c r="EB8" i="2"/>
  <c r="EA34" i="11"/>
  <c r="EA35" i="11"/>
  <c r="EA36" i="11"/>
  <c r="EA37" i="11"/>
  <c r="EA38" i="11"/>
  <c r="EA39" i="11"/>
  <c r="EA40" i="11"/>
  <c r="EA41" i="11"/>
  <c r="EA42" i="11"/>
  <c r="EA43" i="11"/>
  <c r="EA44" i="11"/>
  <c r="EA45" i="11"/>
  <c r="EA46" i="11"/>
  <c r="EA47" i="11"/>
  <c r="EA48" i="11"/>
  <c r="EA49" i="11"/>
  <c r="EA50" i="11"/>
  <c r="EA51" i="11"/>
  <c r="EA52" i="11"/>
  <c r="EA53" i="11"/>
  <c r="EA54" i="11"/>
  <c r="EA55" i="11"/>
  <c r="EA56" i="11"/>
  <c r="EB9" i="2"/>
  <c r="EB10" i="2"/>
  <c r="EA59" i="11"/>
  <c r="EA60" i="11"/>
  <c r="EA61" i="11"/>
  <c r="EA62" i="11"/>
  <c r="EA63" i="11"/>
  <c r="EA64" i="11"/>
  <c r="EB11" i="2"/>
  <c r="EB27" i="2"/>
  <c r="EB28" i="2"/>
  <c r="EB5" i="11"/>
  <c r="EB9" i="11"/>
  <c r="EB10" i="11"/>
  <c r="EB11" i="11"/>
  <c r="EB12" i="11"/>
  <c r="EB13" i="11"/>
  <c r="EB14" i="11"/>
  <c r="EB15" i="11"/>
  <c r="EB16" i="11"/>
  <c r="EB17" i="11"/>
  <c r="EB18" i="11"/>
  <c r="EB19" i="11"/>
  <c r="EB20" i="11"/>
  <c r="EB21" i="11"/>
  <c r="EB22" i="11"/>
  <c r="EB23" i="11"/>
  <c r="EB24" i="11"/>
  <c r="EB25" i="11"/>
  <c r="EB26" i="11"/>
  <c r="EB27" i="11"/>
  <c r="EB28" i="11"/>
  <c r="EB29" i="11"/>
  <c r="EB30" i="11"/>
  <c r="EB31" i="11"/>
  <c r="EC8" i="2"/>
  <c r="EB34" i="11"/>
  <c r="EB35" i="11"/>
  <c r="EB36" i="11"/>
  <c r="EB37" i="11"/>
  <c r="EB38" i="11"/>
  <c r="EB39" i="11"/>
  <c r="EB40" i="11"/>
  <c r="EB41" i="11"/>
  <c r="EB42" i="11"/>
  <c r="EB43" i="11"/>
  <c r="EB44" i="11"/>
  <c r="EB45" i="11"/>
  <c r="EB46" i="11"/>
  <c r="EB47" i="11"/>
  <c r="EB48" i="11"/>
  <c r="EB49" i="11"/>
  <c r="EB50" i="11"/>
  <c r="EB51" i="11"/>
  <c r="EB52" i="11"/>
  <c r="EB53" i="11"/>
  <c r="EB54" i="11"/>
  <c r="EB55" i="11"/>
  <c r="EB56" i="11"/>
  <c r="EC9" i="2"/>
  <c r="EC10" i="2"/>
  <c r="EB59" i="11"/>
  <c r="EB60" i="11"/>
  <c r="EB61" i="11"/>
  <c r="EB62" i="11"/>
  <c r="EB63" i="11"/>
  <c r="EB64" i="11"/>
  <c r="EC11" i="2"/>
  <c r="EC27" i="2"/>
  <c r="EC28" i="2"/>
  <c r="EC5" i="11"/>
  <c r="EC9" i="11"/>
  <c r="EC10" i="11"/>
  <c r="EC11" i="11"/>
  <c r="EC12" i="11"/>
  <c r="EC13" i="11"/>
  <c r="EC14" i="11"/>
  <c r="EC15" i="11"/>
  <c r="EC16" i="11"/>
  <c r="EC17" i="11"/>
  <c r="EC18" i="11"/>
  <c r="EC19" i="11"/>
  <c r="EC20" i="11"/>
  <c r="EC21" i="11"/>
  <c r="EC22" i="11"/>
  <c r="EC23" i="11"/>
  <c r="EC24" i="11"/>
  <c r="EC25" i="11"/>
  <c r="EC26" i="11"/>
  <c r="EC27" i="11"/>
  <c r="EC28" i="11"/>
  <c r="EC29" i="11"/>
  <c r="EC30" i="11"/>
  <c r="EC31" i="11"/>
  <c r="ED8" i="2"/>
  <c r="EC34" i="11"/>
  <c r="EC35" i="11"/>
  <c r="EC36" i="11"/>
  <c r="EC37" i="11"/>
  <c r="EC38" i="11"/>
  <c r="EC39" i="11"/>
  <c r="EC40" i="11"/>
  <c r="EC41" i="11"/>
  <c r="EC42" i="11"/>
  <c r="EC43" i="11"/>
  <c r="EC44" i="11"/>
  <c r="EC45" i="11"/>
  <c r="EC46" i="11"/>
  <c r="EC47" i="11"/>
  <c r="EC48" i="11"/>
  <c r="EC49" i="11"/>
  <c r="EC50" i="11"/>
  <c r="EC51" i="11"/>
  <c r="EC52" i="11"/>
  <c r="EC53" i="11"/>
  <c r="EC54" i="11"/>
  <c r="EC55" i="11"/>
  <c r="EC56" i="11"/>
  <c r="ED9" i="2"/>
  <c r="ED10" i="2"/>
  <c r="EC59" i="11"/>
  <c r="EC60" i="11"/>
  <c r="EC61" i="11"/>
  <c r="EC62" i="11"/>
  <c r="EC63" i="11"/>
  <c r="EC64" i="11"/>
  <c r="ED11" i="2"/>
  <c r="ED27" i="2"/>
  <c r="ED28" i="2"/>
  <c r="ED5" i="11"/>
  <c r="ED9" i="11"/>
  <c r="ED10" i="11"/>
  <c r="ED11" i="11"/>
  <c r="ED12" i="11"/>
  <c r="ED13" i="11"/>
  <c r="ED14" i="11"/>
  <c r="ED15" i="11"/>
  <c r="ED16" i="11"/>
  <c r="ED17" i="11"/>
  <c r="ED18" i="11"/>
  <c r="ED19" i="11"/>
  <c r="ED20" i="11"/>
  <c r="ED21" i="11"/>
  <c r="ED22" i="11"/>
  <c r="ED23" i="11"/>
  <c r="ED24" i="11"/>
  <c r="ED25" i="11"/>
  <c r="ED26" i="11"/>
  <c r="ED27" i="11"/>
  <c r="ED28" i="11"/>
  <c r="ED29" i="11"/>
  <c r="ED30" i="11"/>
  <c r="ED31" i="11"/>
  <c r="EE8" i="2"/>
  <c r="ED34" i="11"/>
  <c r="ED35" i="11"/>
  <c r="ED36" i="11"/>
  <c r="ED37" i="11"/>
  <c r="ED38" i="11"/>
  <c r="ED39" i="11"/>
  <c r="ED40" i="11"/>
  <c r="ED41" i="11"/>
  <c r="ED42" i="11"/>
  <c r="ED43" i="11"/>
  <c r="ED44" i="11"/>
  <c r="ED45" i="11"/>
  <c r="ED46" i="11"/>
  <c r="ED47" i="11"/>
  <c r="ED48" i="11"/>
  <c r="ED49" i="11"/>
  <c r="ED50" i="11"/>
  <c r="ED51" i="11"/>
  <c r="ED52" i="11"/>
  <c r="ED53" i="11"/>
  <c r="ED54" i="11"/>
  <c r="ED55" i="11"/>
  <c r="ED56" i="11"/>
  <c r="EE9" i="2"/>
  <c r="EE10" i="2"/>
  <c r="ED59" i="11"/>
  <c r="ED60" i="11"/>
  <c r="ED61" i="11"/>
  <c r="ED62" i="11"/>
  <c r="ED63" i="11"/>
  <c r="ED64" i="11"/>
  <c r="EE11" i="2"/>
  <c r="EE27" i="2"/>
  <c r="EE28" i="2"/>
  <c r="EE5" i="11"/>
  <c r="EE9" i="11"/>
  <c r="EE10" i="11"/>
  <c r="EE11" i="11"/>
  <c r="EE12" i="11"/>
  <c r="EE13" i="11"/>
  <c r="EE14" i="11"/>
  <c r="EE15" i="11"/>
  <c r="EE16" i="11"/>
  <c r="EE17" i="11"/>
  <c r="EE18" i="11"/>
  <c r="EE19" i="11"/>
  <c r="EE20" i="11"/>
  <c r="EE21" i="11"/>
  <c r="EE22" i="11"/>
  <c r="EE23" i="11"/>
  <c r="EE24" i="11"/>
  <c r="EE25" i="11"/>
  <c r="EE26" i="11"/>
  <c r="EE27" i="11"/>
  <c r="EE28" i="11"/>
  <c r="EE29" i="11"/>
  <c r="EE30" i="11"/>
  <c r="EE31" i="11"/>
  <c r="EF8" i="2"/>
  <c r="EE34" i="11"/>
  <c r="EE35" i="11"/>
  <c r="EE36" i="11"/>
  <c r="EE37" i="11"/>
  <c r="EE38" i="11"/>
  <c r="EE39" i="11"/>
  <c r="EE40" i="11"/>
  <c r="EE41" i="11"/>
  <c r="EE42" i="11"/>
  <c r="EE43" i="11"/>
  <c r="EE44" i="11"/>
  <c r="EE45" i="11"/>
  <c r="EE46" i="11"/>
  <c r="EE47" i="11"/>
  <c r="EE48" i="11"/>
  <c r="EE49" i="11"/>
  <c r="EE50" i="11"/>
  <c r="EE51" i="11"/>
  <c r="EE52" i="11"/>
  <c r="EE53" i="11"/>
  <c r="EE54" i="11"/>
  <c r="EE55" i="11"/>
  <c r="EE56" i="11"/>
  <c r="EF9" i="2"/>
  <c r="EF10" i="2"/>
  <c r="EE59" i="11"/>
  <c r="EE60" i="11"/>
  <c r="EE61" i="11"/>
  <c r="EE62" i="11"/>
  <c r="EE63" i="11"/>
  <c r="EE64" i="11"/>
  <c r="EF11" i="2"/>
  <c r="EF27" i="2"/>
  <c r="EF28" i="2"/>
  <c r="EF5" i="11"/>
  <c r="EF9" i="11"/>
  <c r="EF10" i="11"/>
  <c r="EF11" i="11"/>
  <c r="EF12" i="11"/>
  <c r="EF13" i="11"/>
  <c r="EF14" i="11"/>
  <c r="EF15" i="11"/>
  <c r="EF16" i="11"/>
  <c r="EF17" i="11"/>
  <c r="EF18" i="11"/>
  <c r="EF19" i="11"/>
  <c r="EF20" i="11"/>
  <c r="EF21" i="11"/>
  <c r="EF22" i="11"/>
  <c r="EF23" i="11"/>
  <c r="EF24" i="11"/>
  <c r="EF25" i="11"/>
  <c r="EF26" i="11"/>
  <c r="EF27" i="11"/>
  <c r="EF28" i="11"/>
  <c r="EF29" i="11"/>
  <c r="EF30" i="11"/>
  <c r="EF31" i="11"/>
  <c r="EG8" i="2"/>
  <c r="EF34" i="11"/>
  <c r="EF35" i="11"/>
  <c r="EF36" i="11"/>
  <c r="EF37" i="11"/>
  <c r="EF38" i="11"/>
  <c r="EF39" i="11"/>
  <c r="EF40" i="11"/>
  <c r="EF41" i="11"/>
  <c r="EF42" i="11"/>
  <c r="EF43" i="11"/>
  <c r="EF44" i="11"/>
  <c r="EF45" i="11"/>
  <c r="EF46" i="11"/>
  <c r="EF47" i="11"/>
  <c r="EF48" i="11"/>
  <c r="EF49" i="11"/>
  <c r="EF50" i="11"/>
  <c r="EF51" i="11"/>
  <c r="EF52" i="11"/>
  <c r="EF53" i="11"/>
  <c r="EF54" i="11"/>
  <c r="EF55" i="11"/>
  <c r="EF56" i="11"/>
  <c r="EG9" i="2"/>
  <c r="EG10" i="2"/>
  <c r="EF59" i="11"/>
  <c r="EF60" i="11"/>
  <c r="EF61" i="11"/>
  <c r="EF62" i="11"/>
  <c r="EF63" i="11"/>
  <c r="EF64" i="11"/>
  <c r="EG11" i="2"/>
  <c r="EG27" i="2"/>
  <c r="EG28" i="2"/>
  <c r="Z2" i="11"/>
  <c r="AL2" i="11"/>
  <c r="AX2" i="11"/>
  <c r="BJ2" i="11"/>
  <c r="BV2" i="11"/>
  <c r="CH2" i="11"/>
  <c r="CT2" i="11"/>
  <c r="DF2" i="11"/>
  <c r="DR2" i="11"/>
  <c r="DR36" i="14"/>
  <c r="DR9" i="14"/>
  <c r="DR39" i="14"/>
  <c r="DR12" i="14"/>
  <c r="DR8" i="14"/>
  <c r="DR10" i="14"/>
  <c r="DR11" i="14"/>
  <c r="DR13" i="14"/>
  <c r="DR14" i="14"/>
  <c r="DR15" i="14"/>
  <c r="DR16" i="14"/>
  <c r="DR17" i="14"/>
  <c r="DR18" i="14"/>
  <c r="DR19" i="14"/>
  <c r="DR20" i="14"/>
  <c r="DR21" i="14"/>
  <c r="DR22" i="14"/>
  <c r="DR23" i="14"/>
  <c r="DR24" i="14"/>
  <c r="DR25" i="14"/>
  <c r="DR26" i="14"/>
  <c r="DR27" i="14"/>
  <c r="DR28" i="14"/>
  <c r="DR29" i="14"/>
  <c r="DR30" i="14"/>
  <c r="DS12" i="2"/>
  <c r="DQ8" i="14"/>
  <c r="DQ9" i="14"/>
  <c r="DQ10" i="14"/>
  <c r="DQ11" i="14"/>
  <c r="DQ12" i="14"/>
  <c r="DQ13" i="14"/>
  <c r="DQ14" i="14"/>
  <c r="DQ15" i="14"/>
  <c r="DQ16" i="14"/>
  <c r="DQ17" i="14"/>
  <c r="DQ18" i="14"/>
  <c r="DQ19" i="14"/>
  <c r="DQ20" i="14"/>
  <c r="DQ21" i="14"/>
  <c r="DQ22" i="14"/>
  <c r="DQ23" i="14"/>
  <c r="DQ24" i="14"/>
  <c r="DQ25" i="14"/>
  <c r="DQ26" i="14"/>
  <c r="DQ27" i="14"/>
  <c r="DQ28" i="14"/>
  <c r="DQ29" i="14"/>
  <c r="DQ30" i="14"/>
  <c r="DR12" i="2"/>
  <c r="DP8" i="14"/>
  <c r="DP9" i="14"/>
  <c r="DP10" i="14"/>
  <c r="DP11" i="14"/>
  <c r="DP12" i="14"/>
  <c r="DP13" i="14"/>
  <c r="DP14" i="14"/>
  <c r="DP15" i="14"/>
  <c r="DP16" i="14"/>
  <c r="DP17" i="14"/>
  <c r="DP18" i="14"/>
  <c r="DP19" i="14"/>
  <c r="DP20" i="14"/>
  <c r="DP21" i="14"/>
  <c r="DP22" i="14"/>
  <c r="DP23" i="14"/>
  <c r="DP24" i="14"/>
  <c r="DP25" i="14"/>
  <c r="DP26" i="14"/>
  <c r="DP27" i="14"/>
  <c r="DP28" i="14"/>
  <c r="DP29" i="14"/>
  <c r="DP30" i="14"/>
  <c r="DQ12" i="2"/>
  <c r="DO8" i="14"/>
  <c r="DO9" i="14"/>
  <c r="DO10" i="14"/>
  <c r="DO11" i="14"/>
  <c r="DO12" i="14"/>
  <c r="DO13" i="14"/>
  <c r="DO14" i="14"/>
  <c r="DO15" i="14"/>
  <c r="DO16" i="14"/>
  <c r="DO17" i="14"/>
  <c r="DO18" i="14"/>
  <c r="DO19" i="14"/>
  <c r="DO20" i="14"/>
  <c r="DO21" i="14"/>
  <c r="DO22" i="14"/>
  <c r="DO23" i="14"/>
  <c r="DO24" i="14"/>
  <c r="DO25" i="14"/>
  <c r="DO26" i="14"/>
  <c r="DO27" i="14"/>
  <c r="DO28" i="14"/>
  <c r="DO29" i="14"/>
  <c r="DO30" i="14"/>
  <c r="DP12" i="2"/>
  <c r="DN8" i="14"/>
  <c r="DN9" i="14"/>
  <c r="DN10" i="14"/>
  <c r="DN11" i="14"/>
  <c r="DN12" i="14"/>
  <c r="DN13" i="14"/>
  <c r="DN14" i="14"/>
  <c r="DN15" i="14"/>
  <c r="DN16" i="14"/>
  <c r="DN17" i="14"/>
  <c r="DN18" i="14"/>
  <c r="DN19" i="14"/>
  <c r="DN20" i="14"/>
  <c r="DN21" i="14"/>
  <c r="DN22" i="14"/>
  <c r="DN23" i="14"/>
  <c r="DN24" i="14"/>
  <c r="DN25" i="14"/>
  <c r="DN26" i="14"/>
  <c r="DN27" i="14"/>
  <c r="DN28" i="14"/>
  <c r="DN29" i="14"/>
  <c r="DN30" i="14"/>
  <c r="DO12" i="2"/>
  <c r="DM8" i="14"/>
  <c r="DM9" i="14"/>
  <c r="DM10" i="14"/>
  <c r="DM11" i="14"/>
  <c r="DM12" i="14"/>
  <c r="DM13" i="14"/>
  <c r="DM14" i="14"/>
  <c r="DM15" i="14"/>
  <c r="DM16" i="14"/>
  <c r="DM17" i="14"/>
  <c r="DM18" i="14"/>
  <c r="DM19" i="14"/>
  <c r="DM20" i="14"/>
  <c r="DM21" i="14"/>
  <c r="DM22" i="14"/>
  <c r="DM23" i="14"/>
  <c r="DM24" i="14"/>
  <c r="DM25" i="14"/>
  <c r="DM26" i="14"/>
  <c r="DM27" i="14"/>
  <c r="DM28" i="14"/>
  <c r="DM29" i="14"/>
  <c r="DM30" i="14"/>
  <c r="DN12" i="2"/>
  <c r="DL8" i="14"/>
  <c r="DL9" i="14"/>
  <c r="DL10" i="14"/>
  <c r="DL11" i="14"/>
  <c r="DL12" i="14"/>
  <c r="DL13" i="14"/>
  <c r="DL14" i="14"/>
  <c r="DL15" i="14"/>
  <c r="DL16" i="14"/>
  <c r="DL17" i="14"/>
  <c r="DL18" i="14"/>
  <c r="DL19" i="14"/>
  <c r="DL20" i="14"/>
  <c r="DL21" i="14"/>
  <c r="DL22" i="14"/>
  <c r="DL23" i="14"/>
  <c r="DL24" i="14"/>
  <c r="DL25" i="14"/>
  <c r="DL26" i="14"/>
  <c r="DL27" i="14"/>
  <c r="DL28" i="14"/>
  <c r="DL29" i="14"/>
  <c r="DL30" i="14"/>
  <c r="DM12" i="2"/>
  <c r="DK8" i="14"/>
  <c r="DK9" i="14"/>
  <c r="DK10" i="14"/>
  <c r="DK11" i="14"/>
  <c r="DK12" i="14"/>
  <c r="DK13" i="14"/>
  <c r="DK14" i="14"/>
  <c r="DK15" i="14"/>
  <c r="DK16" i="14"/>
  <c r="DK17" i="14"/>
  <c r="DK18" i="14"/>
  <c r="DK19" i="14"/>
  <c r="DK20" i="14"/>
  <c r="DK21" i="14"/>
  <c r="DK22" i="14"/>
  <c r="DK23" i="14"/>
  <c r="DK24" i="14"/>
  <c r="DK25" i="14"/>
  <c r="DK26" i="14"/>
  <c r="DK27" i="14"/>
  <c r="DK28" i="14"/>
  <c r="DK29" i="14"/>
  <c r="DK30" i="14"/>
  <c r="DL12" i="2"/>
  <c r="DJ8" i="14"/>
  <c r="DJ9" i="14"/>
  <c r="DJ10" i="14"/>
  <c r="DJ11" i="14"/>
  <c r="DJ12" i="14"/>
  <c r="DJ13" i="14"/>
  <c r="DJ14" i="14"/>
  <c r="DJ15" i="14"/>
  <c r="DJ16" i="14"/>
  <c r="DJ17" i="14"/>
  <c r="DJ18" i="14"/>
  <c r="DJ19" i="14"/>
  <c r="DJ20" i="14"/>
  <c r="DJ21" i="14"/>
  <c r="DJ22" i="14"/>
  <c r="DJ23" i="14"/>
  <c r="DJ24" i="14"/>
  <c r="DJ25" i="14"/>
  <c r="DJ26" i="14"/>
  <c r="DJ27" i="14"/>
  <c r="DJ28" i="14"/>
  <c r="DJ29" i="14"/>
  <c r="DJ30" i="14"/>
  <c r="DK12" i="2"/>
  <c r="DI8" i="14"/>
  <c r="DI9" i="14"/>
  <c r="DI10" i="14"/>
  <c r="DI11" i="14"/>
  <c r="DI12" i="14"/>
  <c r="DI13" i="14"/>
  <c r="DI14" i="14"/>
  <c r="DI15" i="14"/>
  <c r="DI16" i="14"/>
  <c r="DI17" i="14"/>
  <c r="DI18" i="14"/>
  <c r="DI19" i="14"/>
  <c r="DI20" i="14"/>
  <c r="DI21" i="14"/>
  <c r="DI22" i="14"/>
  <c r="DI23" i="14"/>
  <c r="DI24" i="14"/>
  <c r="DI25" i="14"/>
  <c r="DI26" i="14"/>
  <c r="DI27" i="14"/>
  <c r="DI28" i="14"/>
  <c r="DI29" i="14"/>
  <c r="DI30" i="14"/>
  <c r="DJ12" i="2"/>
  <c r="DH8" i="14"/>
  <c r="DH9" i="14"/>
  <c r="DH10" i="14"/>
  <c r="DH11" i="14"/>
  <c r="DH12" i="14"/>
  <c r="DH13" i="14"/>
  <c r="DH14" i="14"/>
  <c r="DH15" i="14"/>
  <c r="DH16" i="14"/>
  <c r="DH17" i="14"/>
  <c r="DH18" i="14"/>
  <c r="DH19" i="14"/>
  <c r="DH20" i="14"/>
  <c r="DH21" i="14"/>
  <c r="DH22" i="14"/>
  <c r="DH23" i="14"/>
  <c r="DH24" i="14"/>
  <c r="DH25" i="14"/>
  <c r="DH26" i="14"/>
  <c r="DH27" i="14"/>
  <c r="DH28" i="14"/>
  <c r="DH29" i="14"/>
  <c r="DH30" i="14"/>
  <c r="DI12" i="2"/>
  <c r="DG8" i="14"/>
  <c r="DG9" i="14"/>
  <c r="DG10" i="14"/>
  <c r="DG11" i="14"/>
  <c r="DG12" i="14"/>
  <c r="DG13" i="14"/>
  <c r="DG14" i="14"/>
  <c r="DG15" i="14"/>
  <c r="DG16" i="14"/>
  <c r="DG17" i="14"/>
  <c r="DG18" i="14"/>
  <c r="DG19" i="14"/>
  <c r="DG20" i="14"/>
  <c r="DG21" i="14"/>
  <c r="DG22" i="14"/>
  <c r="DG23" i="14"/>
  <c r="DG24" i="14"/>
  <c r="DG25" i="14"/>
  <c r="DG26" i="14"/>
  <c r="DG27" i="14"/>
  <c r="DG28" i="14"/>
  <c r="DG29" i="14"/>
  <c r="DG30" i="14"/>
  <c r="DH12" i="2"/>
  <c r="DF36" i="14"/>
  <c r="DF9" i="14"/>
  <c r="DF39" i="14"/>
  <c r="DF12" i="14"/>
  <c r="DF8" i="14"/>
  <c r="DF10" i="14"/>
  <c r="DF11" i="14"/>
  <c r="DF13" i="14"/>
  <c r="DF14" i="14"/>
  <c r="DF15" i="14"/>
  <c r="DF16" i="14"/>
  <c r="DF17" i="14"/>
  <c r="DF18" i="14"/>
  <c r="DF19" i="14"/>
  <c r="DF20" i="14"/>
  <c r="DF21" i="14"/>
  <c r="DF22" i="14"/>
  <c r="DF23" i="14"/>
  <c r="DF24" i="14"/>
  <c r="DF25" i="14"/>
  <c r="DF26" i="14"/>
  <c r="DF27" i="14"/>
  <c r="DF28" i="14"/>
  <c r="DF29" i="14"/>
  <c r="DF30" i="14"/>
  <c r="DG12" i="2"/>
  <c r="DE8" i="14"/>
  <c r="DE9" i="14"/>
  <c r="DE10" i="14"/>
  <c r="DE11" i="14"/>
  <c r="DE12" i="14"/>
  <c r="DE13" i="14"/>
  <c r="DE14" i="14"/>
  <c r="DE15" i="14"/>
  <c r="DE16" i="14"/>
  <c r="DE17" i="14"/>
  <c r="DE18" i="14"/>
  <c r="DE19" i="14"/>
  <c r="DE20" i="14"/>
  <c r="DE21" i="14"/>
  <c r="DE22" i="14"/>
  <c r="DE23" i="14"/>
  <c r="DE24" i="14"/>
  <c r="DE25" i="14"/>
  <c r="DE26" i="14"/>
  <c r="DE27" i="14"/>
  <c r="DE28" i="14"/>
  <c r="DE29" i="14"/>
  <c r="DE30" i="14"/>
  <c r="DF12" i="2"/>
  <c r="DD8" i="14"/>
  <c r="DD9" i="14"/>
  <c r="DD10" i="14"/>
  <c r="DD11" i="14"/>
  <c r="DD12" i="14"/>
  <c r="DD13" i="14"/>
  <c r="DD14" i="14"/>
  <c r="DD15" i="14"/>
  <c r="DD16" i="14"/>
  <c r="DD17" i="14"/>
  <c r="DD18" i="14"/>
  <c r="DD19" i="14"/>
  <c r="DD20" i="14"/>
  <c r="DD21" i="14"/>
  <c r="DD22" i="14"/>
  <c r="DD23" i="14"/>
  <c r="DD24" i="14"/>
  <c r="DD25" i="14"/>
  <c r="DD26" i="14"/>
  <c r="DD27" i="14"/>
  <c r="DD28" i="14"/>
  <c r="DD29" i="14"/>
  <c r="DD30" i="14"/>
  <c r="DE12" i="2"/>
  <c r="DC8" i="14"/>
  <c r="DC9" i="14"/>
  <c r="DC10" i="14"/>
  <c r="DC11" i="14"/>
  <c r="DC12" i="14"/>
  <c r="DC13" i="14"/>
  <c r="DC14" i="14"/>
  <c r="DC15" i="14"/>
  <c r="DC16" i="14"/>
  <c r="DC17" i="14"/>
  <c r="DC18" i="14"/>
  <c r="DC19" i="14"/>
  <c r="DC20" i="14"/>
  <c r="DC21" i="14"/>
  <c r="DC22" i="14"/>
  <c r="DC23" i="14"/>
  <c r="DC24" i="14"/>
  <c r="DC25" i="14"/>
  <c r="DC26" i="14"/>
  <c r="DC27" i="14"/>
  <c r="DC28" i="14"/>
  <c r="DC29" i="14"/>
  <c r="DC30" i="14"/>
  <c r="DD12" i="2"/>
  <c r="DB8" i="14"/>
  <c r="DB9" i="14"/>
  <c r="DB10" i="14"/>
  <c r="DB11" i="14"/>
  <c r="DB12" i="14"/>
  <c r="DB13" i="14"/>
  <c r="DB14" i="14"/>
  <c r="DB15" i="14"/>
  <c r="DB16" i="14"/>
  <c r="DB17" i="14"/>
  <c r="DB18" i="14"/>
  <c r="DB19" i="14"/>
  <c r="DB20" i="14"/>
  <c r="DB21" i="14"/>
  <c r="DB22" i="14"/>
  <c r="DB23" i="14"/>
  <c r="DB24" i="14"/>
  <c r="DB25" i="14"/>
  <c r="DB26" i="14"/>
  <c r="DB27" i="14"/>
  <c r="DB28" i="14"/>
  <c r="DB29" i="14"/>
  <c r="DB30" i="14"/>
  <c r="DC12" i="2"/>
  <c r="DA8" i="14"/>
  <c r="DA9" i="14"/>
  <c r="DA10" i="14"/>
  <c r="DA11" i="14"/>
  <c r="DA12" i="14"/>
  <c r="DA13" i="14"/>
  <c r="DA14" i="14"/>
  <c r="DA15" i="14"/>
  <c r="DA16" i="14"/>
  <c r="DA17" i="14"/>
  <c r="DA18" i="14"/>
  <c r="DA19" i="14"/>
  <c r="DA20" i="14"/>
  <c r="DA21" i="14"/>
  <c r="DA22" i="14"/>
  <c r="DA23" i="14"/>
  <c r="DA24" i="14"/>
  <c r="DA25" i="14"/>
  <c r="DA26" i="14"/>
  <c r="DA27" i="14"/>
  <c r="DA28" i="14"/>
  <c r="DA29" i="14"/>
  <c r="DA30" i="14"/>
  <c r="DB12" i="2"/>
  <c r="CZ8" i="14"/>
  <c r="CZ9" i="14"/>
  <c r="CZ10" i="14"/>
  <c r="CZ11" i="14"/>
  <c r="CZ12" i="14"/>
  <c r="CZ13" i="14"/>
  <c r="CZ14" i="14"/>
  <c r="CZ15" i="14"/>
  <c r="CZ16" i="14"/>
  <c r="CZ17" i="14"/>
  <c r="CZ18" i="14"/>
  <c r="CZ19" i="14"/>
  <c r="CZ20" i="14"/>
  <c r="CZ21" i="14"/>
  <c r="CZ22" i="14"/>
  <c r="CZ23" i="14"/>
  <c r="CZ24" i="14"/>
  <c r="CZ25" i="14"/>
  <c r="CZ26" i="14"/>
  <c r="CZ27" i="14"/>
  <c r="CZ28" i="14"/>
  <c r="CZ29" i="14"/>
  <c r="CZ30" i="14"/>
  <c r="DA12" i="2"/>
  <c r="CY8" i="14"/>
  <c r="CY9" i="14"/>
  <c r="CY10" i="14"/>
  <c r="CY11" i="14"/>
  <c r="CY12" i="14"/>
  <c r="CY13" i="14"/>
  <c r="CY14" i="14"/>
  <c r="CY15" i="14"/>
  <c r="CY16" i="14"/>
  <c r="CY17" i="14"/>
  <c r="CY18" i="14"/>
  <c r="CY19" i="14"/>
  <c r="CY20" i="14"/>
  <c r="CY21" i="14"/>
  <c r="CY22" i="14"/>
  <c r="CY23" i="14"/>
  <c r="CY24" i="14"/>
  <c r="CY25" i="14"/>
  <c r="CY26" i="14"/>
  <c r="CY27" i="14"/>
  <c r="CY28" i="14"/>
  <c r="CY29" i="14"/>
  <c r="CY30" i="14"/>
  <c r="CZ12" i="2"/>
  <c r="CX8" i="14"/>
  <c r="CX9" i="14"/>
  <c r="CX10" i="14"/>
  <c r="CX11" i="14"/>
  <c r="CX12" i="14"/>
  <c r="CX13" i="14"/>
  <c r="CX14" i="14"/>
  <c r="CX15" i="14"/>
  <c r="CX16" i="14"/>
  <c r="CX17" i="14"/>
  <c r="CX18" i="14"/>
  <c r="CX19" i="14"/>
  <c r="CX20" i="14"/>
  <c r="CX21" i="14"/>
  <c r="CX22" i="14"/>
  <c r="CX23" i="14"/>
  <c r="CX24" i="14"/>
  <c r="CX25" i="14"/>
  <c r="CX26" i="14"/>
  <c r="CX27" i="14"/>
  <c r="CX28" i="14"/>
  <c r="CX29" i="14"/>
  <c r="CX30" i="14"/>
  <c r="CY12" i="2"/>
  <c r="CW8" i="14"/>
  <c r="CW9" i="14"/>
  <c r="CW10" i="14"/>
  <c r="CW11" i="14"/>
  <c r="CW12" i="14"/>
  <c r="CW13" i="14"/>
  <c r="CW14" i="14"/>
  <c r="CW15" i="14"/>
  <c r="CW16" i="14"/>
  <c r="CW17" i="14"/>
  <c r="CW18" i="14"/>
  <c r="CW19" i="14"/>
  <c r="CW20" i="14"/>
  <c r="CW21" i="14"/>
  <c r="CW22" i="14"/>
  <c r="CW23" i="14"/>
  <c r="CW24" i="14"/>
  <c r="CW25" i="14"/>
  <c r="CW26" i="14"/>
  <c r="CW27" i="14"/>
  <c r="CW28" i="14"/>
  <c r="CW29" i="14"/>
  <c r="CW30" i="14"/>
  <c r="CX12" i="2"/>
  <c r="CV8" i="14"/>
  <c r="CV9" i="14"/>
  <c r="CV10" i="14"/>
  <c r="CV11" i="14"/>
  <c r="CV12" i="14"/>
  <c r="CV13" i="14"/>
  <c r="CV14" i="14"/>
  <c r="CV15" i="14"/>
  <c r="CV16" i="14"/>
  <c r="CV17" i="14"/>
  <c r="CV18" i="14"/>
  <c r="CV19" i="14"/>
  <c r="CV20" i="14"/>
  <c r="CV21" i="14"/>
  <c r="CV22" i="14"/>
  <c r="CV23" i="14"/>
  <c r="CV24" i="14"/>
  <c r="CV25" i="14"/>
  <c r="CV26" i="14"/>
  <c r="CV27" i="14"/>
  <c r="CV28" i="14"/>
  <c r="CV29" i="14"/>
  <c r="CV30" i="14"/>
  <c r="CW12" i="2"/>
  <c r="CU8" i="14"/>
  <c r="CU9" i="14"/>
  <c r="CU10" i="14"/>
  <c r="CU11" i="14"/>
  <c r="CU12" i="14"/>
  <c r="CU13" i="14"/>
  <c r="CU14" i="14"/>
  <c r="CU15" i="14"/>
  <c r="CU16" i="14"/>
  <c r="CU17" i="14"/>
  <c r="CU18" i="14"/>
  <c r="CU19" i="14"/>
  <c r="CU20" i="14"/>
  <c r="CU21" i="14"/>
  <c r="CU22" i="14"/>
  <c r="CU23" i="14"/>
  <c r="CU24" i="14"/>
  <c r="CU25" i="14"/>
  <c r="CU26" i="14"/>
  <c r="CU27" i="14"/>
  <c r="CU28" i="14"/>
  <c r="CU29" i="14"/>
  <c r="CU30" i="14"/>
  <c r="CV12" i="2"/>
  <c r="CT36" i="14"/>
  <c r="CT9" i="14"/>
  <c r="CT39" i="14"/>
  <c r="CT12" i="14"/>
  <c r="CT8" i="14"/>
  <c r="CT10" i="14"/>
  <c r="CT11" i="14"/>
  <c r="CT13" i="14"/>
  <c r="CT14" i="14"/>
  <c r="CT15" i="14"/>
  <c r="CT16" i="14"/>
  <c r="CT17" i="14"/>
  <c r="CT18" i="14"/>
  <c r="CT19" i="14"/>
  <c r="CT20" i="14"/>
  <c r="CT21" i="14"/>
  <c r="CT22" i="14"/>
  <c r="CT23" i="14"/>
  <c r="CT24" i="14"/>
  <c r="CT25" i="14"/>
  <c r="CT26" i="14"/>
  <c r="CT27" i="14"/>
  <c r="CT28" i="14"/>
  <c r="CT29" i="14"/>
  <c r="CT30" i="14"/>
  <c r="CU12" i="2"/>
  <c r="CS8" i="14"/>
  <c r="CS9" i="14"/>
  <c r="CS10" i="14"/>
  <c r="CS11" i="14"/>
  <c r="CS12" i="14"/>
  <c r="CS13" i="14"/>
  <c r="CS14" i="14"/>
  <c r="CS15" i="14"/>
  <c r="CS16" i="14"/>
  <c r="CS17" i="14"/>
  <c r="CS18" i="14"/>
  <c r="CS19" i="14"/>
  <c r="CS20" i="14"/>
  <c r="CS21" i="14"/>
  <c r="CS22" i="14"/>
  <c r="CS23" i="14"/>
  <c r="CS24" i="14"/>
  <c r="CS25" i="14"/>
  <c r="CS26" i="14"/>
  <c r="CS27" i="14"/>
  <c r="CS28" i="14"/>
  <c r="CS29" i="14"/>
  <c r="CS30" i="14"/>
  <c r="CT12" i="2"/>
  <c r="CR8" i="14"/>
  <c r="CR9" i="14"/>
  <c r="CR10" i="14"/>
  <c r="CR11" i="14"/>
  <c r="CR12" i="14"/>
  <c r="CR13" i="14"/>
  <c r="CR14" i="14"/>
  <c r="CR15" i="14"/>
  <c r="CR16" i="14"/>
  <c r="CR17" i="14"/>
  <c r="CR18" i="14"/>
  <c r="CR19" i="14"/>
  <c r="CR20" i="14"/>
  <c r="CR21" i="14"/>
  <c r="CR22" i="14"/>
  <c r="CR23" i="14"/>
  <c r="CR24" i="14"/>
  <c r="CR25" i="14"/>
  <c r="CR26" i="14"/>
  <c r="CR27" i="14"/>
  <c r="CR28" i="14"/>
  <c r="CR29" i="14"/>
  <c r="CR30" i="14"/>
  <c r="CS12" i="2"/>
  <c r="CQ8" i="14"/>
  <c r="CQ9" i="14"/>
  <c r="CQ10" i="14"/>
  <c r="CQ11" i="14"/>
  <c r="CQ12" i="14"/>
  <c r="CQ13" i="14"/>
  <c r="CQ14" i="14"/>
  <c r="CQ15" i="14"/>
  <c r="CQ16" i="14"/>
  <c r="CQ17" i="14"/>
  <c r="CQ18" i="14"/>
  <c r="CQ19" i="14"/>
  <c r="CQ20" i="14"/>
  <c r="CQ21" i="14"/>
  <c r="CQ22" i="14"/>
  <c r="CQ23" i="14"/>
  <c r="CQ24" i="14"/>
  <c r="CQ25" i="14"/>
  <c r="CQ26" i="14"/>
  <c r="CQ27" i="14"/>
  <c r="CQ28" i="14"/>
  <c r="CQ29" i="14"/>
  <c r="CQ30" i="14"/>
  <c r="CR12" i="2"/>
  <c r="CP8" i="14"/>
  <c r="CP9" i="14"/>
  <c r="CP10" i="14"/>
  <c r="CP11" i="14"/>
  <c r="CP12" i="14"/>
  <c r="CP13" i="14"/>
  <c r="CP14" i="14"/>
  <c r="CP15" i="14"/>
  <c r="CP16" i="14"/>
  <c r="CP17" i="14"/>
  <c r="CP18" i="14"/>
  <c r="CP19" i="14"/>
  <c r="CP20" i="14"/>
  <c r="CP21" i="14"/>
  <c r="CP22" i="14"/>
  <c r="CP23" i="14"/>
  <c r="CP24" i="14"/>
  <c r="CP25" i="14"/>
  <c r="CP26" i="14"/>
  <c r="CP27" i="14"/>
  <c r="CP28" i="14"/>
  <c r="CP29" i="14"/>
  <c r="CP30" i="14"/>
  <c r="CQ12" i="2"/>
  <c r="CO8" i="14"/>
  <c r="CO9" i="14"/>
  <c r="CO10" i="14"/>
  <c r="CO11" i="14"/>
  <c r="CO12" i="14"/>
  <c r="CO13" i="14"/>
  <c r="CO14" i="14"/>
  <c r="CO15" i="14"/>
  <c r="CO16" i="14"/>
  <c r="CO17" i="14"/>
  <c r="CO18" i="14"/>
  <c r="CO19" i="14"/>
  <c r="CO20" i="14"/>
  <c r="CO21" i="14"/>
  <c r="CO22" i="14"/>
  <c r="CO23" i="14"/>
  <c r="CO24" i="14"/>
  <c r="CO25" i="14"/>
  <c r="CO26" i="14"/>
  <c r="CO27" i="14"/>
  <c r="CO28" i="14"/>
  <c r="CO29" i="14"/>
  <c r="CO30" i="14"/>
  <c r="CP12" i="2"/>
  <c r="CN8" i="14"/>
  <c r="CN9" i="14"/>
  <c r="CN10" i="14"/>
  <c r="CN11" i="14"/>
  <c r="CN12" i="14"/>
  <c r="CN13" i="14"/>
  <c r="CN14" i="14"/>
  <c r="CN15" i="14"/>
  <c r="CN16" i="14"/>
  <c r="CN17" i="14"/>
  <c r="CN18" i="14"/>
  <c r="CN19" i="14"/>
  <c r="CN20" i="14"/>
  <c r="CN21" i="14"/>
  <c r="CN22" i="14"/>
  <c r="CN23" i="14"/>
  <c r="CN24" i="14"/>
  <c r="CN25" i="14"/>
  <c r="CN26" i="14"/>
  <c r="CN27" i="14"/>
  <c r="CN28" i="14"/>
  <c r="CN29" i="14"/>
  <c r="CN30" i="14"/>
  <c r="CO12" i="2"/>
  <c r="CM8" i="14"/>
  <c r="CM9" i="14"/>
  <c r="CM10" i="14"/>
  <c r="CM11" i="14"/>
  <c r="CM12" i="14"/>
  <c r="CM13" i="14"/>
  <c r="CM14" i="14"/>
  <c r="CM15" i="14"/>
  <c r="CM16" i="14"/>
  <c r="CM17" i="14"/>
  <c r="CM18" i="14"/>
  <c r="CM19" i="14"/>
  <c r="CM20" i="14"/>
  <c r="CM21" i="14"/>
  <c r="CM22" i="14"/>
  <c r="CM23" i="14"/>
  <c r="CM24" i="14"/>
  <c r="CM25" i="14"/>
  <c r="CM26" i="14"/>
  <c r="CM27" i="14"/>
  <c r="CM28" i="14"/>
  <c r="CM29" i="14"/>
  <c r="CM30" i="14"/>
  <c r="CN12" i="2"/>
  <c r="CL8" i="14"/>
  <c r="CL9" i="14"/>
  <c r="CL10" i="14"/>
  <c r="CL11" i="14"/>
  <c r="CL12" i="14"/>
  <c r="CL13" i="14"/>
  <c r="CL14" i="14"/>
  <c r="CL15" i="14"/>
  <c r="CL16" i="14"/>
  <c r="CL17" i="14"/>
  <c r="CL18" i="14"/>
  <c r="CL19" i="14"/>
  <c r="CL20" i="14"/>
  <c r="CL21" i="14"/>
  <c r="CL22" i="14"/>
  <c r="CL23" i="14"/>
  <c r="CL24" i="14"/>
  <c r="CL25" i="14"/>
  <c r="CL26" i="14"/>
  <c r="CL27" i="14"/>
  <c r="CL28" i="14"/>
  <c r="CL29" i="14"/>
  <c r="CL30" i="14"/>
  <c r="CM12" i="2"/>
  <c r="CK8" i="14"/>
  <c r="CK9" i="14"/>
  <c r="CK10" i="14"/>
  <c r="CK11" i="14"/>
  <c r="CK12" i="14"/>
  <c r="CK13" i="14"/>
  <c r="CK14" i="14"/>
  <c r="CK15" i="14"/>
  <c r="CK16" i="14"/>
  <c r="CK17" i="14"/>
  <c r="CK18" i="14"/>
  <c r="CK19" i="14"/>
  <c r="CK20" i="14"/>
  <c r="CK21" i="14"/>
  <c r="CK22" i="14"/>
  <c r="CK23" i="14"/>
  <c r="CK24" i="14"/>
  <c r="CK25" i="14"/>
  <c r="CK26" i="14"/>
  <c r="CK27" i="14"/>
  <c r="CK28" i="14"/>
  <c r="CK29" i="14"/>
  <c r="CK30" i="14"/>
  <c r="CL12" i="2"/>
  <c r="CJ8" i="14"/>
  <c r="CJ9" i="14"/>
  <c r="CJ10" i="14"/>
  <c r="CJ11" i="14"/>
  <c r="CJ12" i="14"/>
  <c r="CJ13" i="14"/>
  <c r="CJ14" i="14"/>
  <c r="CJ15" i="14"/>
  <c r="CJ16" i="14"/>
  <c r="CJ17" i="14"/>
  <c r="CJ18" i="14"/>
  <c r="CJ19" i="14"/>
  <c r="CJ20" i="14"/>
  <c r="CJ21" i="14"/>
  <c r="CJ22" i="14"/>
  <c r="CJ23" i="14"/>
  <c r="CJ24" i="14"/>
  <c r="CJ25" i="14"/>
  <c r="CJ26" i="14"/>
  <c r="CJ27" i="14"/>
  <c r="CJ28" i="14"/>
  <c r="CJ29" i="14"/>
  <c r="CJ30" i="14"/>
  <c r="CK12" i="2"/>
  <c r="CI8" i="14"/>
  <c r="CI9" i="14"/>
  <c r="CI10" i="14"/>
  <c r="CI11" i="14"/>
  <c r="CI12" i="14"/>
  <c r="CI13" i="14"/>
  <c r="CI14" i="14"/>
  <c r="CI15" i="14"/>
  <c r="CI16" i="14"/>
  <c r="CI17" i="14"/>
  <c r="CI18" i="14"/>
  <c r="CI19" i="14"/>
  <c r="CI20" i="14"/>
  <c r="CI21" i="14"/>
  <c r="CI22" i="14"/>
  <c r="CI23" i="14"/>
  <c r="CI24" i="14"/>
  <c r="CI25" i="14"/>
  <c r="CI26" i="14"/>
  <c r="CI27" i="14"/>
  <c r="CI28" i="14"/>
  <c r="CI29" i="14"/>
  <c r="CI30" i="14"/>
  <c r="CJ12" i="2"/>
  <c r="CH36" i="14"/>
  <c r="CH9" i="14"/>
  <c r="CH39" i="14"/>
  <c r="CH12" i="14"/>
  <c r="CH8" i="14"/>
  <c r="CH10" i="14"/>
  <c r="CH11" i="14"/>
  <c r="CH13" i="14"/>
  <c r="CH14" i="14"/>
  <c r="CH15" i="14"/>
  <c r="CH16" i="14"/>
  <c r="CH17" i="14"/>
  <c r="CH18" i="14"/>
  <c r="CH19" i="14"/>
  <c r="CH20" i="14"/>
  <c r="CH21" i="14"/>
  <c r="CH22" i="14"/>
  <c r="CH23" i="14"/>
  <c r="CH24" i="14"/>
  <c r="CH25" i="14"/>
  <c r="CH26" i="14"/>
  <c r="CH27" i="14"/>
  <c r="CH28" i="14"/>
  <c r="CH29" i="14"/>
  <c r="CH30" i="14"/>
  <c r="CI12" i="2"/>
  <c r="CG8" i="14"/>
  <c r="CG9" i="14"/>
  <c r="CG10" i="14"/>
  <c r="CG11" i="14"/>
  <c r="CG12" i="14"/>
  <c r="CG13" i="14"/>
  <c r="CG14" i="14"/>
  <c r="CG15" i="14"/>
  <c r="CG16" i="14"/>
  <c r="CG17" i="14"/>
  <c r="CG18" i="14"/>
  <c r="CG19" i="14"/>
  <c r="CG20" i="14"/>
  <c r="CG21" i="14"/>
  <c r="CG22" i="14"/>
  <c r="CG23" i="14"/>
  <c r="CG24" i="14"/>
  <c r="CG25" i="14"/>
  <c r="CG26" i="14"/>
  <c r="CG27" i="14"/>
  <c r="CG28" i="14"/>
  <c r="CG29" i="14"/>
  <c r="CG30" i="14"/>
  <c r="CH12" i="2"/>
  <c r="CF8" i="14"/>
  <c r="CF9" i="14"/>
  <c r="CF10" i="14"/>
  <c r="CF11" i="14"/>
  <c r="CF12" i="14"/>
  <c r="CF13" i="14"/>
  <c r="CF14" i="14"/>
  <c r="CF15" i="14"/>
  <c r="CF16" i="14"/>
  <c r="CF17" i="14"/>
  <c r="CF18" i="14"/>
  <c r="CF19" i="14"/>
  <c r="CF20" i="14"/>
  <c r="CF21" i="14"/>
  <c r="CF22" i="14"/>
  <c r="CF23" i="14"/>
  <c r="CF24" i="14"/>
  <c r="CF25" i="14"/>
  <c r="CF26" i="14"/>
  <c r="CF27" i="14"/>
  <c r="CF28" i="14"/>
  <c r="CF29" i="14"/>
  <c r="CF30" i="14"/>
  <c r="CG12" i="2"/>
  <c r="CE8" i="14"/>
  <c r="CE9" i="14"/>
  <c r="CE10" i="14"/>
  <c r="CE11" i="14"/>
  <c r="CE12" i="14"/>
  <c r="CE13" i="14"/>
  <c r="CE14" i="14"/>
  <c r="CE15" i="14"/>
  <c r="CE16" i="14"/>
  <c r="CE17" i="14"/>
  <c r="CE18" i="14"/>
  <c r="CE19" i="14"/>
  <c r="CE20" i="14"/>
  <c r="CE21" i="14"/>
  <c r="CE22" i="14"/>
  <c r="CE23" i="14"/>
  <c r="CE24" i="14"/>
  <c r="CE25" i="14"/>
  <c r="CE26" i="14"/>
  <c r="CE27" i="14"/>
  <c r="CE28" i="14"/>
  <c r="CE29" i="14"/>
  <c r="CE30" i="14"/>
  <c r="CF12" i="2"/>
  <c r="CD8" i="14"/>
  <c r="CD9" i="14"/>
  <c r="CD10" i="14"/>
  <c r="CD11" i="14"/>
  <c r="CD12" i="14"/>
  <c r="CD13" i="14"/>
  <c r="CD14" i="14"/>
  <c r="CD15" i="14"/>
  <c r="CD16" i="14"/>
  <c r="CD17" i="14"/>
  <c r="CD18" i="14"/>
  <c r="CD19" i="14"/>
  <c r="CD20" i="14"/>
  <c r="CD21" i="14"/>
  <c r="CD22" i="14"/>
  <c r="CD23" i="14"/>
  <c r="CD24" i="14"/>
  <c r="CD25" i="14"/>
  <c r="CD26" i="14"/>
  <c r="CD27" i="14"/>
  <c r="CD28" i="14"/>
  <c r="CD29" i="14"/>
  <c r="CD30" i="14"/>
  <c r="CE12" i="2"/>
  <c r="CC8" i="14"/>
  <c r="CC9" i="14"/>
  <c r="CC10" i="14"/>
  <c r="CC11" i="14"/>
  <c r="CC12" i="14"/>
  <c r="CC13" i="14"/>
  <c r="CC14" i="14"/>
  <c r="CC15" i="14"/>
  <c r="CC16" i="14"/>
  <c r="CC17" i="14"/>
  <c r="CC18" i="14"/>
  <c r="CC19" i="14"/>
  <c r="CC20" i="14"/>
  <c r="CC21" i="14"/>
  <c r="CC22" i="14"/>
  <c r="CC23" i="14"/>
  <c r="CC24" i="14"/>
  <c r="CC25" i="14"/>
  <c r="CC26" i="14"/>
  <c r="CC27" i="14"/>
  <c r="CC28" i="14"/>
  <c r="CC29" i="14"/>
  <c r="CC30" i="14"/>
  <c r="CD12" i="2"/>
  <c r="CB8" i="14"/>
  <c r="CB9" i="14"/>
  <c r="CB10" i="14"/>
  <c r="CB11" i="14"/>
  <c r="CB12" i="14"/>
  <c r="CB13" i="14"/>
  <c r="CB14" i="14"/>
  <c r="CB15" i="14"/>
  <c r="CB16" i="14"/>
  <c r="CB17" i="14"/>
  <c r="CB18" i="14"/>
  <c r="CB19" i="14"/>
  <c r="CB20" i="14"/>
  <c r="CB21" i="14"/>
  <c r="CB22" i="14"/>
  <c r="CB23" i="14"/>
  <c r="CB24" i="14"/>
  <c r="CB25" i="14"/>
  <c r="CB26" i="14"/>
  <c r="CB27" i="14"/>
  <c r="CB28" i="14"/>
  <c r="CB29" i="14"/>
  <c r="CB30" i="14"/>
  <c r="CC12" i="2"/>
  <c r="CA8" i="14"/>
  <c r="CA9" i="14"/>
  <c r="CA10" i="14"/>
  <c r="CA11" i="14"/>
  <c r="CA12" i="14"/>
  <c r="CA13" i="14"/>
  <c r="CA14" i="14"/>
  <c r="CA15" i="14"/>
  <c r="CA16" i="14"/>
  <c r="CA17" i="14"/>
  <c r="CA18" i="14"/>
  <c r="CA19" i="14"/>
  <c r="CA20" i="14"/>
  <c r="CA21" i="14"/>
  <c r="CA22" i="14"/>
  <c r="CA23" i="14"/>
  <c r="CA24" i="14"/>
  <c r="CA25" i="14"/>
  <c r="CA26" i="14"/>
  <c r="CA27" i="14"/>
  <c r="CA28" i="14"/>
  <c r="CA29" i="14"/>
  <c r="CA30" i="14"/>
  <c r="CB12" i="2"/>
  <c r="BZ8" i="14"/>
  <c r="BZ9" i="14"/>
  <c r="BZ10" i="14"/>
  <c r="BZ11" i="14"/>
  <c r="BZ12" i="14"/>
  <c r="BZ13" i="14"/>
  <c r="BZ14" i="14"/>
  <c r="BZ15" i="14"/>
  <c r="BZ16" i="14"/>
  <c r="BZ17" i="14"/>
  <c r="BZ18" i="14"/>
  <c r="BZ19" i="14"/>
  <c r="BZ20" i="14"/>
  <c r="BZ21" i="14"/>
  <c r="BZ22" i="14"/>
  <c r="BZ23" i="14"/>
  <c r="BZ24" i="14"/>
  <c r="BZ25" i="14"/>
  <c r="BZ26" i="14"/>
  <c r="BZ27" i="14"/>
  <c r="BZ28" i="14"/>
  <c r="BZ29" i="14"/>
  <c r="BZ30" i="14"/>
  <c r="CA12" i="2"/>
  <c r="BY8" i="14"/>
  <c r="BY9" i="14"/>
  <c r="BY10" i="14"/>
  <c r="BY11" i="14"/>
  <c r="BY12" i="14"/>
  <c r="BY13" i="14"/>
  <c r="BY14" i="14"/>
  <c r="BY15" i="14"/>
  <c r="BY16" i="14"/>
  <c r="BY17" i="14"/>
  <c r="BY18" i="14"/>
  <c r="BY19" i="14"/>
  <c r="BY20" i="14"/>
  <c r="BY21" i="14"/>
  <c r="BY22" i="14"/>
  <c r="BY23" i="14"/>
  <c r="BY24" i="14"/>
  <c r="BY25" i="14"/>
  <c r="BY26" i="14"/>
  <c r="BY27" i="14"/>
  <c r="BY28" i="14"/>
  <c r="BY29" i="14"/>
  <c r="BY30" i="14"/>
  <c r="BZ12" i="2"/>
  <c r="BX8" i="14"/>
  <c r="BX9" i="14"/>
  <c r="BX10" i="14"/>
  <c r="BX11" i="14"/>
  <c r="BX12" i="14"/>
  <c r="BX13" i="14"/>
  <c r="BX14" i="14"/>
  <c r="BX15" i="14"/>
  <c r="BX16" i="14"/>
  <c r="BX17" i="14"/>
  <c r="BX18" i="14"/>
  <c r="BX19" i="14"/>
  <c r="BX20" i="14"/>
  <c r="BX21" i="14"/>
  <c r="BX22" i="14"/>
  <c r="BX23" i="14"/>
  <c r="BX24" i="14"/>
  <c r="BX25" i="14"/>
  <c r="BX26" i="14"/>
  <c r="BX27" i="14"/>
  <c r="BX28" i="14"/>
  <c r="BX29" i="14"/>
  <c r="BX30" i="14"/>
  <c r="BY12" i="2"/>
  <c r="BW8" i="14"/>
  <c r="BW9" i="14"/>
  <c r="BW10" i="14"/>
  <c r="BW11" i="14"/>
  <c r="BW12" i="14"/>
  <c r="BW13" i="14"/>
  <c r="BW14" i="14"/>
  <c r="BW15" i="14"/>
  <c r="BW16" i="14"/>
  <c r="BW17" i="14"/>
  <c r="BW18" i="14"/>
  <c r="BW19" i="14"/>
  <c r="BW20" i="14"/>
  <c r="BW21" i="14"/>
  <c r="BW22" i="14"/>
  <c r="BW23" i="14"/>
  <c r="BW24" i="14"/>
  <c r="BW25" i="14"/>
  <c r="BW26" i="14"/>
  <c r="BW27" i="14"/>
  <c r="BW28" i="14"/>
  <c r="BW29" i="14"/>
  <c r="BW30" i="14"/>
  <c r="BX12" i="2"/>
  <c r="BV36" i="14"/>
  <c r="BV9" i="14"/>
  <c r="BV39" i="14"/>
  <c r="BV12" i="14"/>
  <c r="BV8" i="14"/>
  <c r="BV10" i="14"/>
  <c r="BV11" i="14"/>
  <c r="BV13" i="14"/>
  <c r="BV14" i="14"/>
  <c r="BV15" i="14"/>
  <c r="BV16" i="14"/>
  <c r="BV17" i="14"/>
  <c r="BV18" i="14"/>
  <c r="BV19" i="14"/>
  <c r="BV20" i="14"/>
  <c r="BV21" i="14"/>
  <c r="BV22" i="14"/>
  <c r="BV23" i="14"/>
  <c r="BV24" i="14"/>
  <c r="BV25" i="14"/>
  <c r="BV26" i="14"/>
  <c r="BV27" i="14"/>
  <c r="BV28" i="14"/>
  <c r="BV29" i="14"/>
  <c r="BV30" i="14"/>
  <c r="BW12" i="2"/>
  <c r="BU8" i="14"/>
  <c r="BU9" i="14"/>
  <c r="BU10" i="14"/>
  <c r="BU11" i="14"/>
  <c r="BU12" i="14"/>
  <c r="BU13" i="14"/>
  <c r="BU14" i="14"/>
  <c r="BU15" i="14"/>
  <c r="BU16" i="14"/>
  <c r="BU17" i="14"/>
  <c r="BU18" i="14"/>
  <c r="BU19" i="14"/>
  <c r="BU20" i="14"/>
  <c r="BU21" i="14"/>
  <c r="BU22" i="14"/>
  <c r="BU23" i="14"/>
  <c r="BU24" i="14"/>
  <c r="BU25" i="14"/>
  <c r="BU26" i="14"/>
  <c r="BU27" i="14"/>
  <c r="BU28" i="14"/>
  <c r="BU29" i="14"/>
  <c r="BU30" i="14"/>
  <c r="BV12" i="2"/>
  <c r="BT8" i="14"/>
  <c r="BT9" i="14"/>
  <c r="BT10" i="14"/>
  <c r="BT11" i="14"/>
  <c r="BT12" i="14"/>
  <c r="BT13" i="14"/>
  <c r="BT14" i="14"/>
  <c r="BT15" i="14"/>
  <c r="BT16" i="14"/>
  <c r="BT17" i="14"/>
  <c r="BT18" i="14"/>
  <c r="BT19" i="14"/>
  <c r="BT20" i="14"/>
  <c r="BT21" i="14"/>
  <c r="BT22" i="14"/>
  <c r="BT23" i="14"/>
  <c r="BT24" i="14"/>
  <c r="BT25" i="14"/>
  <c r="BT26" i="14"/>
  <c r="BT27" i="14"/>
  <c r="BT28" i="14"/>
  <c r="BT29" i="14"/>
  <c r="BT30" i="14"/>
  <c r="BU12" i="2"/>
  <c r="BS8" i="14"/>
  <c r="BS9" i="14"/>
  <c r="BS10" i="14"/>
  <c r="BS11" i="14"/>
  <c r="BS12" i="14"/>
  <c r="BS13" i="14"/>
  <c r="BS14" i="14"/>
  <c r="BS15" i="14"/>
  <c r="BS16" i="14"/>
  <c r="BS17" i="14"/>
  <c r="BS18" i="14"/>
  <c r="BS19" i="14"/>
  <c r="BS20" i="14"/>
  <c r="BS21" i="14"/>
  <c r="BS22" i="14"/>
  <c r="BS23" i="14"/>
  <c r="BS24" i="14"/>
  <c r="BS25" i="14"/>
  <c r="BS26" i="14"/>
  <c r="BS27" i="14"/>
  <c r="BS28" i="14"/>
  <c r="BS29" i="14"/>
  <c r="BS30" i="14"/>
  <c r="BT12" i="2"/>
  <c r="BR8" i="14"/>
  <c r="BR9" i="14"/>
  <c r="BR10" i="14"/>
  <c r="BR11" i="14"/>
  <c r="BR12" i="14"/>
  <c r="BR13" i="14"/>
  <c r="BR14" i="14"/>
  <c r="BR15" i="14"/>
  <c r="BR16" i="14"/>
  <c r="BR17" i="14"/>
  <c r="BR18" i="14"/>
  <c r="BR19" i="14"/>
  <c r="BR20" i="14"/>
  <c r="BR21" i="14"/>
  <c r="BR22" i="14"/>
  <c r="BR23" i="14"/>
  <c r="BR24" i="14"/>
  <c r="BR25" i="14"/>
  <c r="BR26" i="14"/>
  <c r="BR27" i="14"/>
  <c r="BR28" i="14"/>
  <c r="BR29" i="14"/>
  <c r="BR30" i="14"/>
  <c r="BS12" i="2"/>
  <c r="BQ8" i="14"/>
  <c r="BQ9" i="14"/>
  <c r="BQ10" i="14"/>
  <c r="BQ11" i="14"/>
  <c r="BQ12" i="14"/>
  <c r="BQ13" i="14"/>
  <c r="BQ14" i="14"/>
  <c r="BQ15" i="14"/>
  <c r="BQ16" i="14"/>
  <c r="BQ17" i="14"/>
  <c r="BQ18" i="14"/>
  <c r="BQ19" i="14"/>
  <c r="BQ20" i="14"/>
  <c r="BQ21" i="14"/>
  <c r="BQ22" i="14"/>
  <c r="BQ23" i="14"/>
  <c r="BQ24" i="14"/>
  <c r="BQ25" i="14"/>
  <c r="BQ26" i="14"/>
  <c r="BQ27" i="14"/>
  <c r="BQ28" i="14"/>
  <c r="BQ29" i="14"/>
  <c r="BQ30" i="14"/>
  <c r="BR12" i="2"/>
  <c r="BP8" i="14"/>
  <c r="BP9" i="14"/>
  <c r="BP10" i="14"/>
  <c r="BP11" i="14"/>
  <c r="BP12" i="14"/>
  <c r="BP13" i="14"/>
  <c r="BP14" i="14"/>
  <c r="BP15" i="14"/>
  <c r="BP16" i="14"/>
  <c r="BP17" i="14"/>
  <c r="BP18" i="14"/>
  <c r="BP19" i="14"/>
  <c r="BP20" i="14"/>
  <c r="BP21" i="14"/>
  <c r="BP22" i="14"/>
  <c r="BP23" i="14"/>
  <c r="BP24" i="14"/>
  <c r="BP25" i="14"/>
  <c r="BP26" i="14"/>
  <c r="BP27" i="14"/>
  <c r="BP28" i="14"/>
  <c r="BP29" i="14"/>
  <c r="BP30" i="14"/>
  <c r="BQ12" i="2"/>
  <c r="BO8" i="14"/>
  <c r="BO9" i="14"/>
  <c r="BO10" i="14"/>
  <c r="BO11" i="14"/>
  <c r="BO12" i="14"/>
  <c r="BO13" i="14"/>
  <c r="BO14" i="14"/>
  <c r="BO15" i="14"/>
  <c r="BO16" i="14"/>
  <c r="BO17" i="14"/>
  <c r="BO18" i="14"/>
  <c r="BO19" i="14"/>
  <c r="BO20" i="14"/>
  <c r="BO21" i="14"/>
  <c r="BO22" i="14"/>
  <c r="BO23" i="14"/>
  <c r="BO24" i="14"/>
  <c r="BO25" i="14"/>
  <c r="BO26" i="14"/>
  <c r="BO27" i="14"/>
  <c r="BO28" i="14"/>
  <c r="BO29" i="14"/>
  <c r="BO30" i="14"/>
  <c r="BP12" i="2"/>
  <c r="BN8" i="14"/>
  <c r="BN9" i="14"/>
  <c r="BN10" i="14"/>
  <c r="BN11" i="14"/>
  <c r="BN12" i="14"/>
  <c r="BN13" i="14"/>
  <c r="BN14" i="14"/>
  <c r="BN15" i="14"/>
  <c r="BN16" i="14"/>
  <c r="BN17" i="14"/>
  <c r="BN18" i="14"/>
  <c r="BN19" i="14"/>
  <c r="BN20" i="14"/>
  <c r="BN21" i="14"/>
  <c r="BN22" i="14"/>
  <c r="BN23" i="14"/>
  <c r="BN24" i="14"/>
  <c r="BN25" i="14"/>
  <c r="BN26" i="14"/>
  <c r="BN27" i="14"/>
  <c r="BN28" i="14"/>
  <c r="BN29" i="14"/>
  <c r="BN30" i="14"/>
  <c r="BO12" i="2"/>
  <c r="BM8" i="14"/>
  <c r="BM9" i="14"/>
  <c r="BM10" i="14"/>
  <c r="BM11" i="14"/>
  <c r="BM12" i="14"/>
  <c r="BM13" i="14"/>
  <c r="BM14" i="14"/>
  <c r="BM15" i="14"/>
  <c r="BM16" i="14"/>
  <c r="BM17" i="14"/>
  <c r="BM18" i="14"/>
  <c r="BM19" i="14"/>
  <c r="BM20" i="14"/>
  <c r="BM21" i="14"/>
  <c r="BM22" i="14"/>
  <c r="BM23" i="14"/>
  <c r="BM24" i="14"/>
  <c r="BM25" i="14"/>
  <c r="BM26" i="14"/>
  <c r="BM27" i="14"/>
  <c r="BM28" i="14"/>
  <c r="BM29" i="14"/>
  <c r="BM30" i="14"/>
  <c r="BN12" i="2"/>
  <c r="BL8" i="14"/>
  <c r="BL9" i="14"/>
  <c r="BL10" i="14"/>
  <c r="BL11" i="14"/>
  <c r="BL12" i="14"/>
  <c r="BL13" i="14"/>
  <c r="BL14" i="14"/>
  <c r="BL15" i="14"/>
  <c r="BL16" i="14"/>
  <c r="BL17" i="14"/>
  <c r="BL18" i="14"/>
  <c r="BL19" i="14"/>
  <c r="BL20" i="14"/>
  <c r="BL21" i="14"/>
  <c r="BL22" i="14"/>
  <c r="BL23" i="14"/>
  <c r="BL24" i="14"/>
  <c r="BL25" i="14"/>
  <c r="BL26" i="14"/>
  <c r="BL27" i="14"/>
  <c r="BL28" i="14"/>
  <c r="BL29" i="14"/>
  <c r="BL30" i="14"/>
  <c r="BM12" i="2"/>
  <c r="BK8" i="14"/>
  <c r="BK9" i="14"/>
  <c r="BK10" i="14"/>
  <c r="BK11" i="14"/>
  <c r="BK12" i="14"/>
  <c r="BK13" i="14"/>
  <c r="BK14" i="14"/>
  <c r="BK15" i="14"/>
  <c r="BK16" i="14"/>
  <c r="BK17" i="14"/>
  <c r="BK18" i="14"/>
  <c r="BK19" i="14"/>
  <c r="BK20" i="14"/>
  <c r="BK21" i="14"/>
  <c r="BK22" i="14"/>
  <c r="BK23" i="14"/>
  <c r="BK24" i="14"/>
  <c r="BK25" i="14"/>
  <c r="BK26" i="14"/>
  <c r="BK27" i="14"/>
  <c r="BK28" i="14"/>
  <c r="BK29" i="14"/>
  <c r="BK30" i="14"/>
  <c r="BL12" i="2"/>
  <c r="BJ36" i="14"/>
  <c r="BJ9" i="14"/>
  <c r="BJ39" i="14"/>
  <c r="BJ12" i="14"/>
  <c r="BJ8" i="14"/>
  <c r="BJ10" i="14"/>
  <c r="BJ11" i="14"/>
  <c r="BJ13" i="14"/>
  <c r="BJ14" i="14"/>
  <c r="BJ15" i="14"/>
  <c r="BJ16" i="14"/>
  <c r="BJ17" i="14"/>
  <c r="BJ18" i="14"/>
  <c r="BJ19" i="14"/>
  <c r="BJ20" i="14"/>
  <c r="BJ21" i="14"/>
  <c r="BJ22" i="14"/>
  <c r="BJ23" i="14"/>
  <c r="BJ24" i="14"/>
  <c r="BJ25" i="14"/>
  <c r="BJ26" i="14"/>
  <c r="BJ27" i="14"/>
  <c r="BJ28" i="14"/>
  <c r="BJ29" i="14"/>
  <c r="BJ30" i="14"/>
  <c r="BK12" i="2"/>
  <c r="BI8" i="14"/>
  <c r="BI9" i="14"/>
  <c r="BI10" i="14"/>
  <c r="BI11" i="14"/>
  <c r="BI12" i="14"/>
  <c r="BI13" i="14"/>
  <c r="BI14" i="14"/>
  <c r="BI15" i="14"/>
  <c r="BI16" i="14"/>
  <c r="BI17" i="14"/>
  <c r="BI18" i="14"/>
  <c r="BI19" i="14"/>
  <c r="BI20" i="14"/>
  <c r="BI21" i="14"/>
  <c r="BI22" i="14"/>
  <c r="BI23" i="14"/>
  <c r="BI24" i="14"/>
  <c r="BI25" i="14"/>
  <c r="BI26" i="14"/>
  <c r="BI27" i="14"/>
  <c r="BI28" i="14"/>
  <c r="BI29" i="14"/>
  <c r="BI30" i="14"/>
  <c r="BJ12" i="2"/>
  <c r="BH8" i="14"/>
  <c r="BH9" i="14"/>
  <c r="BH10" i="14"/>
  <c r="BH11" i="14"/>
  <c r="BH12" i="14"/>
  <c r="BH13" i="14"/>
  <c r="BH14" i="14"/>
  <c r="BH15" i="14"/>
  <c r="BH16" i="14"/>
  <c r="BH17" i="14"/>
  <c r="BH18" i="14"/>
  <c r="BH19" i="14"/>
  <c r="BH20" i="14"/>
  <c r="BH21" i="14"/>
  <c r="BH22" i="14"/>
  <c r="BH23" i="14"/>
  <c r="BH24" i="14"/>
  <c r="BH25" i="14"/>
  <c r="BH26" i="14"/>
  <c r="BH27" i="14"/>
  <c r="BH28" i="14"/>
  <c r="BH29" i="14"/>
  <c r="BH30" i="14"/>
  <c r="BI12" i="2"/>
  <c r="BG8" i="14"/>
  <c r="BG9" i="14"/>
  <c r="BG10" i="14"/>
  <c r="BG11" i="14"/>
  <c r="BG12" i="14"/>
  <c r="BG13" i="14"/>
  <c r="BG14" i="14"/>
  <c r="BG15" i="14"/>
  <c r="BG16" i="14"/>
  <c r="BG17" i="14"/>
  <c r="BG18" i="14"/>
  <c r="BG19" i="14"/>
  <c r="BG20" i="14"/>
  <c r="BG21" i="14"/>
  <c r="BG22" i="14"/>
  <c r="BG23" i="14"/>
  <c r="BG24" i="14"/>
  <c r="BG25" i="14"/>
  <c r="BG26" i="14"/>
  <c r="BG27" i="14"/>
  <c r="BG28" i="14"/>
  <c r="BG29" i="14"/>
  <c r="BG30" i="14"/>
  <c r="BH12" i="2"/>
  <c r="BF8" i="14"/>
  <c r="BF9" i="14"/>
  <c r="BF10" i="14"/>
  <c r="BF11" i="14"/>
  <c r="BF12" i="14"/>
  <c r="BF13" i="14"/>
  <c r="BF14" i="14"/>
  <c r="BF15" i="14"/>
  <c r="BF16" i="14"/>
  <c r="BF17" i="14"/>
  <c r="BF18" i="14"/>
  <c r="BF19" i="14"/>
  <c r="BF20" i="14"/>
  <c r="BF21" i="14"/>
  <c r="BF22" i="14"/>
  <c r="BF23" i="14"/>
  <c r="BF24" i="14"/>
  <c r="BF25" i="14"/>
  <c r="BF26" i="14"/>
  <c r="BF27" i="14"/>
  <c r="BF28" i="14"/>
  <c r="BF29" i="14"/>
  <c r="BF30" i="14"/>
  <c r="BG12" i="2"/>
  <c r="BE8" i="14"/>
  <c r="BE9" i="14"/>
  <c r="BE10" i="14"/>
  <c r="BE11" i="14"/>
  <c r="BE12" i="14"/>
  <c r="BE13" i="14"/>
  <c r="BE14" i="14"/>
  <c r="BE15" i="14"/>
  <c r="BE16" i="14"/>
  <c r="BE17" i="14"/>
  <c r="BE18" i="14"/>
  <c r="BE19" i="14"/>
  <c r="BE20" i="14"/>
  <c r="BE21" i="14"/>
  <c r="BE22" i="14"/>
  <c r="BE23" i="14"/>
  <c r="BE24" i="14"/>
  <c r="BE25" i="14"/>
  <c r="BE26" i="14"/>
  <c r="BE27" i="14"/>
  <c r="BE28" i="14"/>
  <c r="BE29" i="14"/>
  <c r="BE30" i="14"/>
  <c r="BF12" i="2"/>
  <c r="BD8" i="14"/>
  <c r="BD9" i="14"/>
  <c r="BD10" i="14"/>
  <c r="BD11" i="14"/>
  <c r="BD12" i="14"/>
  <c r="BD13" i="14"/>
  <c r="BD14" i="14"/>
  <c r="BD15" i="14"/>
  <c r="BD16" i="14"/>
  <c r="BD17" i="14"/>
  <c r="BD18" i="14"/>
  <c r="BD19" i="14"/>
  <c r="BD20" i="14"/>
  <c r="BD21" i="14"/>
  <c r="BD22" i="14"/>
  <c r="BD23" i="14"/>
  <c r="BD24" i="14"/>
  <c r="BD25" i="14"/>
  <c r="BD26" i="14"/>
  <c r="BD27" i="14"/>
  <c r="BD28" i="14"/>
  <c r="BD29" i="14"/>
  <c r="BD30" i="14"/>
  <c r="BE12" i="2"/>
  <c r="BC8" i="14"/>
  <c r="BC9" i="14"/>
  <c r="BC10" i="14"/>
  <c r="BC11" i="14"/>
  <c r="BC12" i="14"/>
  <c r="BC13" i="14"/>
  <c r="BC14" i="14"/>
  <c r="BC15" i="14"/>
  <c r="BC16" i="14"/>
  <c r="BC17" i="14"/>
  <c r="BC18" i="14"/>
  <c r="BC19" i="14"/>
  <c r="BC20" i="14"/>
  <c r="BC21" i="14"/>
  <c r="BC22" i="14"/>
  <c r="BC23" i="14"/>
  <c r="BC24" i="14"/>
  <c r="BC25" i="14"/>
  <c r="BC26" i="14"/>
  <c r="BC27" i="14"/>
  <c r="BC28" i="14"/>
  <c r="BC29" i="14"/>
  <c r="BC30" i="14"/>
  <c r="BD12" i="2"/>
  <c r="BB8" i="14"/>
  <c r="BB9" i="14"/>
  <c r="BB10" i="14"/>
  <c r="BB11" i="14"/>
  <c r="BB12" i="14"/>
  <c r="BB13" i="14"/>
  <c r="BB14" i="14"/>
  <c r="BB15" i="14"/>
  <c r="BB16" i="14"/>
  <c r="BB17" i="14"/>
  <c r="BB18" i="14"/>
  <c r="BB19" i="14"/>
  <c r="BB20" i="14"/>
  <c r="BB21" i="14"/>
  <c r="BB22" i="14"/>
  <c r="BB23" i="14"/>
  <c r="BB24" i="14"/>
  <c r="BB25" i="14"/>
  <c r="BB26" i="14"/>
  <c r="BB27" i="14"/>
  <c r="BB28" i="14"/>
  <c r="BB29" i="14"/>
  <c r="BB30" i="14"/>
  <c r="BC12" i="2"/>
  <c r="BA8" i="14"/>
  <c r="BA9" i="14"/>
  <c r="BA10" i="14"/>
  <c r="BA11" i="14"/>
  <c r="BA12" i="14"/>
  <c r="BA13" i="14"/>
  <c r="BA14" i="14"/>
  <c r="BA15" i="14"/>
  <c r="BA16" i="14"/>
  <c r="BA17" i="14"/>
  <c r="BA18" i="14"/>
  <c r="BA19" i="14"/>
  <c r="BA20" i="14"/>
  <c r="BA21" i="14"/>
  <c r="BA22" i="14"/>
  <c r="BA23" i="14"/>
  <c r="BA24" i="14"/>
  <c r="BA25" i="14"/>
  <c r="BA26" i="14"/>
  <c r="BA27" i="14"/>
  <c r="BA28" i="14"/>
  <c r="BA29" i="14"/>
  <c r="BA30" i="14"/>
  <c r="BB12" i="2"/>
  <c r="AZ8" i="14"/>
  <c r="AZ9" i="14"/>
  <c r="AZ10" i="14"/>
  <c r="AZ11" i="14"/>
  <c r="AZ12" i="14"/>
  <c r="AZ13" i="14"/>
  <c r="AZ14" i="14"/>
  <c r="AZ15" i="14"/>
  <c r="AZ16" i="14"/>
  <c r="AZ17" i="14"/>
  <c r="AZ18" i="14"/>
  <c r="AZ19" i="14"/>
  <c r="AZ20" i="14"/>
  <c r="AZ21" i="14"/>
  <c r="AZ22" i="14"/>
  <c r="AZ23" i="14"/>
  <c r="AZ24" i="14"/>
  <c r="AZ25" i="14"/>
  <c r="AZ26" i="14"/>
  <c r="AZ27" i="14"/>
  <c r="AZ28" i="14"/>
  <c r="AZ29" i="14"/>
  <c r="AZ30" i="14"/>
  <c r="BA12" i="2"/>
  <c r="AY8" i="14"/>
  <c r="AY9" i="14"/>
  <c r="AY10" i="14"/>
  <c r="AY11" i="14"/>
  <c r="AY12" i="14"/>
  <c r="AY13" i="14"/>
  <c r="AY14" i="14"/>
  <c r="AY15" i="14"/>
  <c r="AY16" i="14"/>
  <c r="AY17" i="14"/>
  <c r="AY18" i="14"/>
  <c r="AY19" i="14"/>
  <c r="AY20" i="14"/>
  <c r="AY21" i="14"/>
  <c r="AY22" i="14"/>
  <c r="AY23" i="14"/>
  <c r="AY24" i="14"/>
  <c r="AY25" i="14"/>
  <c r="AY26" i="14"/>
  <c r="AY27" i="14"/>
  <c r="AY28" i="14"/>
  <c r="AY29" i="14"/>
  <c r="AY30" i="14"/>
  <c r="AZ12" i="2"/>
  <c r="AX36" i="14"/>
  <c r="AX9" i="14"/>
  <c r="AX39" i="14"/>
  <c r="AX12" i="14"/>
  <c r="AX8" i="14"/>
  <c r="AX10" i="14"/>
  <c r="AX11" i="14"/>
  <c r="AX13" i="14"/>
  <c r="AX14" i="14"/>
  <c r="AX15" i="14"/>
  <c r="AX16" i="14"/>
  <c r="AX17" i="14"/>
  <c r="AX18" i="14"/>
  <c r="AX19" i="14"/>
  <c r="AX20" i="14"/>
  <c r="AX21" i="14"/>
  <c r="AX22" i="14"/>
  <c r="AX23" i="14"/>
  <c r="AX24" i="14"/>
  <c r="AX25" i="14"/>
  <c r="AX26" i="14"/>
  <c r="AX27" i="14"/>
  <c r="AX28" i="14"/>
  <c r="AX29" i="14"/>
  <c r="AX30" i="14"/>
  <c r="AY12" i="2"/>
  <c r="AW8" i="14"/>
  <c r="AW9" i="14"/>
  <c r="AW10" i="14"/>
  <c r="AW11" i="14"/>
  <c r="AW12" i="14"/>
  <c r="AW13" i="14"/>
  <c r="AW14" i="14"/>
  <c r="AW15" i="14"/>
  <c r="AW16" i="14"/>
  <c r="AW17" i="14"/>
  <c r="AW18" i="14"/>
  <c r="AW19" i="14"/>
  <c r="AW20" i="14"/>
  <c r="AW21" i="14"/>
  <c r="AW22" i="14"/>
  <c r="AW23" i="14"/>
  <c r="AW24" i="14"/>
  <c r="AW25" i="14"/>
  <c r="AW26" i="14"/>
  <c r="AW27" i="14"/>
  <c r="AW28" i="14"/>
  <c r="AW29" i="14"/>
  <c r="AW30" i="14"/>
  <c r="AX12" i="2"/>
  <c r="AV8" i="14"/>
  <c r="AV9" i="14"/>
  <c r="AV10" i="14"/>
  <c r="AV11" i="14"/>
  <c r="AV12" i="14"/>
  <c r="AV13" i="14"/>
  <c r="AV14" i="14"/>
  <c r="AV15" i="14"/>
  <c r="AV16" i="14"/>
  <c r="AV17" i="14"/>
  <c r="AV18" i="14"/>
  <c r="AV19" i="14"/>
  <c r="AV20" i="14"/>
  <c r="AV21" i="14"/>
  <c r="AV22" i="14"/>
  <c r="AV23" i="14"/>
  <c r="AV24" i="14"/>
  <c r="AV25" i="14"/>
  <c r="AV26" i="14"/>
  <c r="AV27" i="14"/>
  <c r="AV28" i="14"/>
  <c r="AV29" i="14"/>
  <c r="AV30" i="14"/>
  <c r="AW12" i="2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20" i="14"/>
  <c r="AU21" i="14"/>
  <c r="AU22" i="14"/>
  <c r="AU23" i="14"/>
  <c r="AU24" i="14"/>
  <c r="AU25" i="14"/>
  <c r="AU26" i="14"/>
  <c r="AU27" i="14"/>
  <c r="AU28" i="14"/>
  <c r="AU29" i="14"/>
  <c r="AU30" i="14"/>
  <c r="AV12" i="2"/>
  <c r="AT8" i="14"/>
  <c r="AT9" i="14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U12" i="2"/>
  <c r="AS8" i="14"/>
  <c r="AS9" i="14"/>
  <c r="AS10" i="14"/>
  <c r="AS11" i="14"/>
  <c r="AS12" i="14"/>
  <c r="AS13" i="14"/>
  <c r="AS14" i="14"/>
  <c r="AS15" i="14"/>
  <c r="AS16" i="14"/>
  <c r="AS17" i="14"/>
  <c r="AS18" i="14"/>
  <c r="AS19" i="14"/>
  <c r="AS20" i="14"/>
  <c r="AS21" i="14"/>
  <c r="AS22" i="14"/>
  <c r="AS23" i="14"/>
  <c r="AS24" i="14"/>
  <c r="AS25" i="14"/>
  <c r="AS26" i="14"/>
  <c r="AS27" i="14"/>
  <c r="AS28" i="14"/>
  <c r="AS29" i="14"/>
  <c r="AS30" i="14"/>
  <c r="AT12" i="2"/>
  <c r="AR8" i="14"/>
  <c r="AR9" i="14"/>
  <c r="AR10" i="14"/>
  <c r="AR11" i="14"/>
  <c r="AR12" i="14"/>
  <c r="AR13" i="14"/>
  <c r="AR14" i="14"/>
  <c r="AR15" i="14"/>
  <c r="AR16" i="14"/>
  <c r="AR17" i="14"/>
  <c r="AR18" i="14"/>
  <c r="AR19" i="14"/>
  <c r="AR20" i="14"/>
  <c r="AR21" i="14"/>
  <c r="AR22" i="14"/>
  <c r="AR23" i="14"/>
  <c r="AR24" i="14"/>
  <c r="AR25" i="14"/>
  <c r="AR26" i="14"/>
  <c r="AR27" i="14"/>
  <c r="AR28" i="14"/>
  <c r="AR29" i="14"/>
  <c r="AR30" i="14"/>
  <c r="AS12" i="2"/>
  <c r="AQ8" i="14"/>
  <c r="AQ9" i="14"/>
  <c r="AQ10" i="14"/>
  <c r="AQ11" i="14"/>
  <c r="AQ12" i="14"/>
  <c r="AQ13" i="14"/>
  <c r="AQ14" i="14"/>
  <c r="AQ15" i="14"/>
  <c r="AQ16" i="14"/>
  <c r="AQ17" i="14"/>
  <c r="AQ18" i="14"/>
  <c r="AQ19" i="14"/>
  <c r="AQ20" i="14"/>
  <c r="AQ21" i="14"/>
  <c r="AQ22" i="14"/>
  <c r="AQ23" i="14"/>
  <c r="AQ24" i="14"/>
  <c r="AQ25" i="14"/>
  <c r="AQ26" i="14"/>
  <c r="AQ27" i="14"/>
  <c r="AQ28" i="14"/>
  <c r="AQ29" i="14"/>
  <c r="AQ30" i="14"/>
  <c r="AR12" i="2"/>
  <c r="AP8" i="14"/>
  <c r="AP9" i="14"/>
  <c r="AP10" i="14"/>
  <c r="AP11" i="14"/>
  <c r="AP12" i="14"/>
  <c r="AP13" i="14"/>
  <c r="AP14" i="14"/>
  <c r="AP15" i="14"/>
  <c r="AP16" i="14"/>
  <c r="AP17" i="14"/>
  <c r="AP18" i="14"/>
  <c r="AP19" i="14"/>
  <c r="AP20" i="14"/>
  <c r="AP21" i="14"/>
  <c r="AP22" i="14"/>
  <c r="AP23" i="14"/>
  <c r="AP24" i="14"/>
  <c r="AP25" i="14"/>
  <c r="AP26" i="14"/>
  <c r="AP27" i="14"/>
  <c r="AP28" i="14"/>
  <c r="AP29" i="14"/>
  <c r="AP30" i="14"/>
  <c r="AQ12" i="2"/>
  <c r="AO8" i="14"/>
  <c r="AO9" i="14"/>
  <c r="AO10" i="14"/>
  <c r="AO11" i="14"/>
  <c r="AO12" i="14"/>
  <c r="AO13" i="14"/>
  <c r="AO14" i="14"/>
  <c r="AO15" i="14"/>
  <c r="AO16" i="14"/>
  <c r="AO17" i="14"/>
  <c r="AO18" i="14"/>
  <c r="AO19" i="14"/>
  <c r="AO20" i="14"/>
  <c r="AO21" i="14"/>
  <c r="AO22" i="14"/>
  <c r="AO23" i="14"/>
  <c r="AO24" i="14"/>
  <c r="AO25" i="14"/>
  <c r="AO26" i="14"/>
  <c r="AO27" i="14"/>
  <c r="AO28" i="14"/>
  <c r="AO29" i="14"/>
  <c r="AO30" i="14"/>
  <c r="AP12" i="2"/>
  <c r="AN8" i="14"/>
  <c r="AN9" i="14"/>
  <c r="AN10" i="14"/>
  <c r="AN11" i="14"/>
  <c r="AN12" i="14"/>
  <c r="AN13" i="14"/>
  <c r="AN14" i="14"/>
  <c r="AN15" i="14"/>
  <c r="AN16" i="14"/>
  <c r="AN17" i="14"/>
  <c r="AN18" i="14"/>
  <c r="AN19" i="14"/>
  <c r="AN20" i="14"/>
  <c r="AN21" i="14"/>
  <c r="AN22" i="14"/>
  <c r="AN23" i="14"/>
  <c r="AN24" i="14"/>
  <c r="AN25" i="14"/>
  <c r="AN26" i="14"/>
  <c r="AN27" i="14"/>
  <c r="AN28" i="14"/>
  <c r="AN29" i="14"/>
  <c r="AN30" i="14"/>
  <c r="AO12" i="2"/>
  <c r="AM8" i="14"/>
  <c r="AM9" i="14"/>
  <c r="AM10" i="14"/>
  <c r="AM11" i="14"/>
  <c r="AM12" i="14"/>
  <c r="AM13" i="14"/>
  <c r="AM14" i="14"/>
  <c r="AM15" i="14"/>
  <c r="AM16" i="14"/>
  <c r="AM17" i="14"/>
  <c r="AM18" i="14"/>
  <c r="AM19" i="14"/>
  <c r="AM20" i="14"/>
  <c r="AM21" i="14"/>
  <c r="AM22" i="14"/>
  <c r="AM23" i="14"/>
  <c r="AM24" i="14"/>
  <c r="AM25" i="14"/>
  <c r="AM26" i="14"/>
  <c r="AM27" i="14"/>
  <c r="AM28" i="14"/>
  <c r="AM29" i="14"/>
  <c r="AM30" i="14"/>
  <c r="AN12" i="2"/>
  <c r="AL36" i="14"/>
  <c r="AL9" i="14"/>
  <c r="AL39" i="14"/>
  <c r="AL12" i="14"/>
  <c r="AL8" i="14"/>
  <c r="AL10" i="14"/>
  <c r="AL11" i="14"/>
  <c r="AL13" i="14"/>
  <c r="AL14" i="14"/>
  <c r="AL15" i="14"/>
  <c r="AL16" i="14"/>
  <c r="AL17" i="14"/>
  <c r="AL18" i="14"/>
  <c r="AL19" i="14"/>
  <c r="AL20" i="14"/>
  <c r="AL21" i="14"/>
  <c r="AL22" i="14"/>
  <c r="AL23" i="14"/>
  <c r="AL24" i="14"/>
  <c r="AL25" i="14"/>
  <c r="AL26" i="14"/>
  <c r="AL27" i="14"/>
  <c r="AL28" i="14"/>
  <c r="AL29" i="14"/>
  <c r="AL30" i="14"/>
  <c r="AM12" i="2"/>
  <c r="AK8" i="14"/>
  <c r="AK9" i="14"/>
  <c r="AK10" i="14"/>
  <c r="AK11" i="14"/>
  <c r="AK12" i="14"/>
  <c r="AK13" i="14"/>
  <c r="AK14" i="14"/>
  <c r="AK15" i="14"/>
  <c r="AK16" i="14"/>
  <c r="AK17" i="14"/>
  <c r="AK18" i="14"/>
  <c r="AK19" i="14"/>
  <c r="AK20" i="14"/>
  <c r="AK21" i="14"/>
  <c r="AK22" i="14"/>
  <c r="AK23" i="14"/>
  <c r="AK24" i="14"/>
  <c r="AK25" i="14"/>
  <c r="AK26" i="14"/>
  <c r="AK27" i="14"/>
  <c r="AK28" i="14"/>
  <c r="AK29" i="14"/>
  <c r="AK30" i="14"/>
  <c r="AL12" i="2"/>
  <c r="AJ8" i="14"/>
  <c r="AJ9" i="14"/>
  <c r="AJ10" i="14"/>
  <c r="AJ11" i="14"/>
  <c r="AJ12" i="14"/>
  <c r="AJ13" i="14"/>
  <c r="AJ14" i="14"/>
  <c r="AJ15" i="14"/>
  <c r="AJ16" i="14"/>
  <c r="AJ17" i="14"/>
  <c r="AJ18" i="14"/>
  <c r="AJ19" i="14"/>
  <c r="AJ20" i="14"/>
  <c r="AJ21" i="14"/>
  <c r="AJ22" i="14"/>
  <c r="AJ23" i="14"/>
  <c r="AJ24" i="14"/>
  <c r="AJ25" i="14"/>
  <c r="AJ26" i="14"/>
  <c r="AJ27" i="14"/>
  <c r="AJ28" i="14"/>
  <c r="AJ29" i="14"/>
  <c r="AJ30" i="14"/>
  <c r="AK12" i="2"/>
  <c r="AI8" i="14"/>
  <c r="AI9" i="14"/>
  <c r="AI10" i="14"/>
  <c r="AI11" i="14"/>
  <c r="AI12" i="14"/>
  <c r="AI13" i="14"/>
  <c r="AI14" i="14"/>
  <c r="AI15" i="14"/>
  <c r="AI16" i="14"/>
  <c r="AI17" i="14"/>
  <c r="AI18" i="14"/>
  <c r="AI19" i="14"/>
  <c r="AI20" i="14"/>
  <c r="AI21" i="14"/>
  <c r="AI22" i="14"/>
  <c r="AI23" i="14"/>
  <c r="AI24" i="14"/>
  <c r="AI25" i="14"/>
  <c r="AI26" i="14"/>
  <c r="AI27" i="14"/>
  <c r="AI28" i="14"/>
  <c r="AI29" i="14"/>
  <c r="AI30" i="14"/>
  <c r="AJ12" i="2"/>
  <c r="AH8" i="14"/>
  <c r="AH9" i="14"/>
  <c r="AH10" i="14"/>
  <c r="AH11" i="14"/>
  <c r="AH12" i="14"/>
  <c r="AH13" i="14"/>
  <c r="AH14" i="14"/>
  <c r="AH15" i="14"/>
  <c r="AH16" i="14"/>
  <c r="AH17" i="14"/>
  <c r="AH18" i="14"/>
  <c r="AH19" i="14"/>
  <c r="AH20" i="14"/>
  <c r="AH21" i="14"/>
  <c r="AH22" i="14"/>
  <c r="AH23" i="14"/>
  <c r="AH24" i="14"/>
  <c r="AH25" i="14"/>
  <c r="AH26" i="14"/>
  <c r="AH27" i="14"/>
  <c r="AH28" i="14"/>
  <c r="AH29" i="14"/>
  <c r="AH30" i="14"/>
  <c r="AI12" i="2"/>
  <c r="AG8" i="14"/>
  <c r="AG9" i="14"/>
  <c r="AG10" i="14"/>
  <c r="AG11" i="14"/>
  <c r="AG12" i="14"/>
  <c r="AG13" i="14"/>
  <c r="AG14" i="14"/>
  <c r="AG15" i="14"/>
  <c r="AG16" i="14"/>
  <c r="AG17" i="14"/>
  <c r="AG18" i="14"/>
  <c r="AG19" i="14"/>
  <c r="AG20" i="14"/>
  <c r="AG21" i="14"/>
  <c r="AG22" i="14"/>
  <c r="AG23" i="14"/>
  <c r="AG24" i="14"/>
  <c r="AG25" i="14"/>
  <c r="AG26" i="14"/>
  <c r="AG27" i="14"/>
  <c r="AG28" i="14"/>
  <c r="AG29" i="14"/>
  <c r="AG30" i="14"/>
  <c r="AH12" i="2"/>
  <c r="AF8" i="14"/>
  <c r="AF9" i="14"/>
  <c r="AF10" i="14"/>
  <c r="AF11" i="14"/>
  <c r="AF12" i="14"/>
  <c r="AF13" i="14"/>
  <c r="AF14" i="14"/>
  <c r="AF15" i="14"/>
  <c r="AF16" i="14"/>
  <c r="AF17" i="14"/>
  <c r="AF18" i="14"/>
  <c r="AF19" i="14"/>
  <c r="AF20" i="14"/>
  <c r="AF21" i="14"/>
  <c r="AF22" i="14"/>
  <c r="AF23" i="14"/>
  <c r="AF24" i="14"/>
  <c r="AF25" i="14"/>
  <c r="AF26" i="14"/>
  <c r="AF27" i="14"/>
  <c r="AF28" i="14"/>
  <c r="AF29" i="14"/>
  <c r="AF30" i="14"/>
  <c r="AG12" i="2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F12" i="2"/>
  <c r="AD8" i="14"/>
  <c r="AD9" i="14"/>
  <c r="AD10" i="14"/>
  <c r="AD11" i="14"/>
  <c r="AD12" i="14"/>
  <c r="AD13" i="14"/>
  <c r="AD14" i="14"/>
  <c r="AD15" i="14"/>
  <c r="AD16" i="14"/>
  <c r="AD17" i="14"/>
  <c r="AD18" i="14"/>
  <c r="AD19" i="14"/>
  <c r="AD20" i="14"/>
  <c r="AD21" i="14"/>
  <c r="AD22" i="14"/>
  <c r="AD23" i="14"/>
  <c r="AD24" i="14"/>
  <c r="AD25" i="14"/>
  <c r="AD26" i="14"/>
  <c r="AD27" i="14"/>
  <c r="AD28" i="14"/>
  <c r="AD29" i="14"/>
  <c r="AD30" i="14"/>
  <c r="AE12" i="2"/>
  <c r="AC8" i="14"/>
  <c r="AC9" i="14"/>
  <c r="AC10" i="14"/>
  <c r="AC11" i="14"/>
  <c r="AC12" i="14"/>
  <c r="AC13" i="14"/>
  <c r="AC14" i="14"/>
  <c r="AC15" i="14"/>
  <c r="AC16" i="14"/>
  <c r="AC17" i="14"/>
  <c r="AC18" i="14"/>
  <c r="AC19" i="14"/>
  <c r="AC20" i="14"/>
  <c r="AC21" i="14"/>
  <c r="AC22" i="14"/>
  <c r="AC23" i="14"/>
  <c r="AC24" i="14"/>
  <c r="AC25" i="14"/>
  <c r="AC26" i="14"/>
  <c r="AC27" i="14"/>
  <c r="AC28" i="14"/>
  <c r="AC29" i="14"/>
  <c r="AC30" i="14"/>
  <c r="AD12" i="2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C12" i="2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B12" i="2"/>
  <c r="Z8" i="14"/>
  <c r="R27" i="2"/>
  <c r="R28" i="2"/>
  <c r="S27" i="2"/>
  <c r="S28" i="2"/>
  <c r="T27" i="2"/>
  <c r="T28" i="2"/>
  <c r="U27" i="2"/>
  <c r="U28" i="2"/>
  <c r="F27" i="2"/>
  <c r="F28" i="2"/>
  <c r="G27" i="2"/>
  <c r="G28" i="2"/>
  <c r="H27" i="2"/>
  <c r="H28" i="2"/>
  <c r="I27" i="2"/>
  <c r="I28" i="2"/>
  <c r="J27" i="2"/>
  <c r="J28" i="2"/>
  <c r="K27" i="2"/>
  <c r="K28" i="2"/>
  <c r="L27" i="2"/>
  <c r="L28" i="2"/>
  <c r="M27" i="2"/>
  <c r="M28" i="2"/>
  <c r="N27" i="2"/>
  <c r="N28" i="2"/>
  <c r="O27" i="2"/>
  <c r="O28" i="2"/>
  <c r="P27" i="2"/>
  <c r="P28" i="2"/>
  <c r="Q27" i="2"/>
  <c r="Q28" i="2"/>
  <c r="V27" i="2"/>
  <c r="V28" i="2"/>
  <c r="W27" i="2"/>
  <c r="W28" i="2"/>
  <c r="X27" i="2"/>
  <c r="X28" i="2"/>
  <c r="Y27" i="2"/>
  <c r="Y28" i="2"/>
  <c r="Z27" i="2"/>
  <c r="Z28" i="2"/>
  <c r="AA27" i="2"/>
  <c r="AA28" i="2"/>
  <c r="AB27" i="2"/>
  <c r="AB28" i="2"/>
  <c r="AC27" i="2"/>
  <c r="AC28" i="2"/>
  <c r="Z36" i="14"/>
  <c r="Z9" i="14"/>
  <c r="Z10" i="14"/>
  <c r="Z11" i="14"/>
  <c r="Z39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AA12" i="2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Z12" i="2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Y12" i="2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X12" i="2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W12" i="2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V12" i="2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U12" i="2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T12" i="2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S12" i="2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R12" i="2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Q12" i="2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P12" i="2"/>
  <c r="N8" i="14"/>
  <c r="N36" i="14"/>
  <c r="N9" i="14"/>
  <c r="N10" i="14"/>
  <c r="N11" i="14"/>
  <c r="N39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O12" i="2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N12" i="2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M12" i="2"/>
  <c r="K8" i="14"/>
  <c r="K9" i="14"/>
  <c r="K10" i="14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L12" i="2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K12" i="2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J12" i="2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I12" i="2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H12" i="2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G12" i="2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F12" i="2"/>
  <c r="EF106" i="14"/>
  <c r="EE106" i="14"/>
  <c r="ED106" i="14"/>
  <c r="EC106" i="14"/>
  <c r="EB106" i="14"/>
  <c r="EA106" i="14"/>
  <c r="DZ106" i="14"/>
  <c r="DY106" i="14"/>
  <c r="DX106" i="14"/>
  <c r="DW106" i="14"/>
  <c r="DV106" i="14"/>
  <c r="DU106" i="14"/>
  <c r="DT106" i="14"/>
  <c r="DS106" i="14"/>
  <c r="DR106" i="14"/>
  <c r="DQ106" i="14"/>
  <c r="DP106" i="14"/>
  <c r="DO106" i="14"/>
  <c r="DN106" i="14"/>
  <c r="DM106" i="14"/>
  <c r="DL106" i="14"/>
  <c r="DK106" i="14"/>
  <c r="DJ106" i="14"/>
  <c r="DI106" i="14"/>
  <c r="DH106" i="14"/>
  <c r="DG106" i="14"/>
  <c r="DF106" i="14"/>
  <c r="DE106" i="14"/>
  <c r="DD106" i="14"/>
  <c r="DC106" i="14"/>
  <c r="DB106" i="14"/>
  <c r="DA106" i="14"/>
  <c r="CZ106" i="14"/>
  <c r="CY106" i="14"/>
  <c r="CX106" i="14"/>
  <c r="CW106" i="14"/>
  <c r="CV106" i="14"/>
  <c r="CU106" i="14"/>
  <c r="CT106" i="14"/>
  <c r="CS106" i="14"/>
  <c r="CR106" i="14"/>
  <c r="CQ106" i="14"/>
  <c r="CP106" i="14"/>
  <c r="CO106" i="14"/>
  <c r="CN106" i="14"/>
  <c r="CM106" i="14"/>
  <c r="CL106" i="14"/>
  <c r="CK106" i="14"/>
  <c r="CJ106" i="14"/>
  <c r="CI106" i="14"/>
  <c r="CH106" i="14"/>
  <c r="CG106" i="14"/>
  <c r="CF106" i="14"/>
  <c r="CE106" i="14"/>
  <c r="CD106" i="14"/>
  <c r="CC106" i="14"/>
  <c r="CB106" i="14"/>
  <c r="CA106" i="14"/>
  <c r="BZ106" i="14"/>
  <c r="BY106" i="14"/>
  <c r="BX106" i="14"/>
  <c r="BW106" i="14"/>
  <c r="BV106" i="14"/>
  <c r="BU106" i="14"/>
  <c r="BT106" i="14"/>
  <c r="BS106" i="14"/>
  <c r="BR106" i="14"/>
  <c r="BQ106" i="14"/>
  <c r="BP106" i="14"/>
  <c r="BO106" i="14"/>
  <c r="BN106" i="14"/>
  <c r="BM106" i="14"/>
  <c r="BL106" i="14"/>
  <c r="BK106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EF105" i="14"/>
  <c r="EE105" i="14"/>
  <c r="ED105" i="14"/>
  <c r="EC105" i="14"/>
  <c r="EB105" i="14"/>
  <c r="EA105" i="14"/>
  <c r="DZ105" i="14"/>
  <c r="DY105" i="14"/>
  <c r="DX105" i="14"/>
  <c r="DW105" i="14"/>
  <c r="DV105" i="14"/>
  <c r="DU105" i="14"/>
  <c r="DT105" i="14"/>
  <c r="DS105" i="14"/>
  <c r="DR105" i="14"/>
  <c r="DQ105" i="14"/>
  <c r="DP105" i="14"/>
  <c r="DO105" i="14"/>
  <c r="DN105" i="14"/>
  <c r="DM105" i="14"/>
  <c r="DL105" i="14"/>
  <c r="DK105" i="14"/>
  <c r="DJ105" i="14"/>
  <c r="DI105" i="14"/>
  <c r="DH105" i="14"/>
  <c r="DG105" i="14"/>
  <c r="DF105" i="14"/>
  <c r="DE105" i="14"/>
  <c r="DD105" i="14"/>
  <c r="DC105" i="14"/>
  <c r="DB105" i="14"/>
  <c r="DA105" i="14"/>
  <c r="CZ105" i="14"/>
  <c r="CY105" i="14"/>
  <c r="CX105" i="14"/>
  <c r="CW105" i="14"/>
  <c r="CV105" i="14"/>
  <c r="CU105" i="14"/>
  <c r="CT105" i="14"/>
  <c r="CS105" i="14"/>
  <c r="CR105" i="14"/>
  <c r="CQ105" i="14"/>
  <c r="CP105" i="14"/>
  <c r="CO105" i="14"/>
  <c r="CN105" i="14"/>
  <c r="CM105" i="14"/>
  <c r="CL105" i="14"/>
  <c r="CK105" i="14"/>
  <c r="CJ105" i="14"/>
  <c r="CI105" i="14"/>
  <c r="CH105" i="14"/>
  <c r="CG105" i="14"/>
  <c r="CF105" i="14"/>
  <c r="CE105" i="14"/>
  <c r="CD105" i="14"/>
  <c r="CC105" i="14"/>
  <c r="CB105" i="14"/>
  <c r="CA105" i="14"/>
  <c r="BZ105" i="14"/>
  <c r="BY105" i="14"/>
  <c r="BX105" i="14"/>
  <c r="BW105" i="14"/>
  <c r="BV105" i="14"/>
  <c r="BU105" i="14"/>
  <c r="BT105" i="14"/>
  <c r="BS105" i="14"/>
  <c r="BR105" i="14"/>
  <c r="BQ105" i="14"/>
  <c r="BP105" i="14"/>
  <c r="BO105" i="14"/>
  <c r="BN105" i="14"/>
  <c r="BM105" i="14"/>
  <c r="BL105" i="14"/>
  <c r="BK105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EF104" i="14"/>
  <c r="EE104" i="14"/>
  <c r="ED104" i="14"/>
  <c r="EC104" i="14"/>
  <c r="EB104" i="14"/>
  <c r="EA104" i="14"/>
  <c r="DZ104" i="14"/>
  <c r="DY104" i="14"/>
  <c r="DX104" i="14"/>
  <c r="DW104" i="14"/>
  <c r="DV104" i="14"/>
  <c r="DU104" i="14"/>
  <c r="DT104" i="14"/>
  <c r="DS104" i="14"/>
  <c r="DR104" i="14"/>
  <c r="DQ104" i="14"/>
  <c r="DP104" i="14"/>
  <c r="DO104" i="14"/>
  <c r="DN104" i="14"/>
  <c r="DM104" i="14"/>
  <c r="DL104" i="14"/>
  <c r="DK104" i="14"/>
  <c r="DJ104" i="14"/>
  <c r="DI104" i="14"/>
  <c r="DH104" i="14"/>
  <c r="DG104" i="14"/>
  <c r="DF104" i="14"/>
  <c r="DE104" i="14"/>
  <c r="DD104" i="14"/>
  <c r="DC104" i="14"/>
  <c r="DB104" i="14"/>
  <c r="DA104" i="14"/>
  <c r="CZ104" i="14"/>
  <c r="CY104" i="14"/>
  <c r="CX104" i="14"/>
  <c r="CW104" i="14"/>
  <c r="CV104" i="14"/>
  <c r="CU104" i="14"/>
  <c r="CT104" i="14"/>
  <c r="CS104" i="14"/>
  <c r="CR104" i="14"/>
  <c r="CQ104" i="14"/>
  <c r="CP104" i="14"/>
  <c r="CO104" i="14"/>
  <c r="CN104" i="14"/>
  <c r="CM104" i="14"/>
  <c r="CL104" i="14"/>
  <c r="CK104" i="14"/>
  <c r="CJ104" i="14"/>
  <c r="CI104" i="14"/>
  <c r="CH104" i="14"/>
  <c r="CG104" i="14"/>
  <c r="CF104" i="14"/>
  <c r="CE104" i="14"/>
  <c r="CD104" i="14"/>
  <c r="CC104" i="14"/>
  <c r="CB104" i="14"/>
  <c r="CA104" i="14"/>
  <c r="BZ104" i="14"/>
  <c r="BY104" i="14"/>
  <c r="BX104" i="14"/>
  <c r="BW104" i="14"/>
  <c r="BV104" i="14"/>
  <c r="BU104" i="14"/>
  <c r="BT104" i="14"/>
  <c r="BS104" i="14"/>
  <c r="BR104" i="14"/>
  <c r="BQ104" i="14"/>
  <c r="BP104" i="14"/>
  <c r="BO104" i="14"/>
  <c r="BN104" i="14"/>
  <c r="BM104" i="14"/>
  <c r="BL104" i="14"/>
  <c r="BK104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EF103" i="14"/>
  <c r="EE103" i="14"/>
  <c r="ED103" i="14"/>
  <c r="EC103" i="14"/>
  <c r="EB103" i="14"/>
  <c r="EA103" i="14"/>
  <c r="DZ103" i="14"/>
  <c r="DY103" i="14"/>
  <c r="DX103" i="14"/>
  <c r="DW103" i="14"/>
  <c r="DV103" i="14"/>
  <c r="DU103" i="14"/>
  <c r="DT103" i="14"/>
  <c r="DS103" i="14"/>
  <c r="DR103" i="14"/>
  <c r="DQ103" i="14"/>
  <c r="DP103" i="14"/>
  <c r="DO103" i="14"/>
  <c r="DN103" i="14"/>
  <c r="DM103" i="14"/>
  <c r="DL103" i="14"/>
  <c r="DK103" i="14"/>
  <c r="DJ103" i="14"/>
  <c r="DI103" i="14"/>
  <c r="DH103" i="14"/>
  <c r="DG103" i="14"/>
  <c r="DF103" i="14"/>
  <c r="DE103" i="14"/>
  <c r="DD103" i="14"/>
  <c r="DC103" i="14"/>
  <c r="DB103" i="14"/>
  <c r="DA103" i="14"/>
  <c r="CZ103" i="14"/>
  <c r="CY103" i="14"/>
  <c r="CX103" i="14"/>
  <c r="CW103" i="14"/>
  <c r="CV103" i="14"/>
  <c r="CU103" i="14"/>
  <c r="CT103" i="14"/>
  <c r="CS103" i="14"/>
  <c r="CR103" i="14"/>
  <c r="CQ103" i="14"/>
  <c r="CP103" i="14"/>
  <c r="CO103" i="14"/>
  <c r="CN103" i="14"/>
  <c r="CM103" i="14"/>
  <c r="CL103" i="14"/>
  <c r="CK103" i="14"/>
  <c r="CJ103" i="14"/>
  <c r="CI103" i="14"/>
  <c r="CH103" i="14"/>
  <c r="CG103" i="14"/>
  <c r="CF103" i="14"/>
  <c r="CE103" i="14"/>
  <c r="CD103" i="14"/>
  <c r="CC103" i="14"/>
  <c r="CB103" i="14"/>
  <c r="CA103" i="14"/>
  <c r="BZ103" i="14"/>
  <c r="BY103" i="14"/>
  <c r="BX103" i="14"/>
  <c r="BW103" i="14"/>
  <c r="BV103" i="14"/>
  <c r="BU103" i="14"/>
  <c r="BT103" i="14"/>
  <c r="BS103" i="14"/>
  <c r="BR103" i="14"/>
  <c r="BQ103" i="14"/>
  <c r="BP103" i="14"/>
  <c r="BO103" i="14"/>
  <c r="BN103" i="14"/>
  <c r="BM103" i="14"/>
  <c r="BL103" i="14"/>
  <c r="BK103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EF102" i="14"/>
  <c r="EE102" i="14"/>
  <c r="ED102" i="14"/>
  <c r="EC102" i="14"/>
  <c r="EB102" i="14"/>
  <c r="EA102" i="14"/>
  <c r="DZ102" i="14"/>
  <c r="DY102" i="14"/>
  <c r="DX102" i="14"/>
  <c r="DW102" i="14"/>
  <c r="DV102" i="14"/>
  <c r="DU102" i="14"/>
  <c r="DT102" i="14"/>
  <c r="DS102" i="14"/>
  <c r="DR102" i="14"/>
  <c r="DQ102" i="14"/>
  <c r="DP102" i="14"/>
  <c r="DO102" i="14"/>
  <c r="DN102" i="14"/>
  <c r="DM102" i="14"/>
  <c r="DL102" i="14"/>
  <c r="DK102" i="14"/>
  <c r="DJ102" i="14"/>
  <c r="DI102" i="14"/>
  <c r="DH102" i="14"/>
  <c r="DG102" i="14"/>
  <c r="DF102" i="14"/>
  <c r="DE102" i="14"/>
  <c r="DD102" i="14"/>
  <c r="DC102" i="14"/>
  <c r="DB102" i="14"/>
  <c r="DA102" i="14"/>
  <c r="CZ102" i="14"/>
  <c r="CY102" i="14"/>
  <c r="CX102" i="14"/>
  <c r="CW102" i="14"/>
  <c r="CV102" i="14"/>
  <c r="CU102" i="14"/>
  <c r="CT102" i="14"/>
  <c r="CS102" i="14"/>
  <c r="CR102" i="14"/>
  <c r="CQ102" i="14"/>
  <c r="CP102" i="14"/>
  <c r="CO102" i="14"/>
  <c r="CN102" i="14"/>
  <c r="CM102" i="14"/>
  <c r="CL102" i="14"/>
  <c r="CK102" i="14"/>
  <c r="CJ102" i="14"/>
  <c r="CI102" i="14"/>
  <c r="CH102" i="14"/>
  <c r="CG102" i="14"/>
  <c r="CF102" i="14"/>
  <c r="CE102" i="14"/>
  <c r="CD102" i="14"/>
  <c r="CC102" i="14"/>
  <c r="CB102" i="14"/>
  <c r="CA102" i="14"/>
  <c r="BZ102" i="14"/>
  <c r="BY102" i="14"/>
  <c r="BX102" i="14"/>
  <c r="BW102" i="14"/>
  <c r="BV102" i="14"/>
  <c r="BU102" i="14"/>
  <c r="BT102" i="14"/>
  <c r="BS102" i="14"/>
  <c r="BR102" i="14"/>
  <c r="BQ102" i="14"/>
  <c r="BP102" i="14"/>
  <c r="BO102" i="14"/>
  <c r="BN102" i="14"/>
  <c r="BM102" i="14"/>
  <c r="BL102" i="14"/>
  <c r="BK102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EF101" i="14"/>
  <c r="EE101" i="14"/>
  <c r="ED101" i="14"/>
  <c r="EC101" i="14"/>
  <c r="EB101" i="14"/>
  <c r="EA101" i="14"/>
  <c r="DZ101" i="14"/>
  <c r="DY101" i="14"/>
  <c r="DX101" i="14"/>
  <c r="DW101" i="14"/>
  <c r="DV101" i="14"/>
  <c r="DU101" i="14"/>
  <c r="DT101" i="14"/>
  <c r="DS101" i="14"/>
  <c r="DR101" i="14"/>
  <c r="DQ101" i="14"/>
  <c r="DP101" i="14"/>
  <c r="DO101" i="14"/>
  <c r="DN101" i="14"/>
  <c r="DM101" i="14"/>
  <c r="DL101" i="14"/>
  <c r="DK101" i="14"/>
  <c r="DJ101" i="14"/>
  <c r="DI101" i="14"/>
  <c r="DH101" i="14"/>
  <c r="DG101" i="14"/>
  <c r="DF101" i="14"/>
  <c r="DE101" i="14"/>
  <c r="DD101" i="14"/>
  <c r="DC101" i="14"/>
  <c r="DB101" i="14"/>
  <c r="DA101" i="14"/>
  <c r="CZ101" i="14"/>
  <c r="CY101" i="14"/>
  <c r="CX101" i="14"/>
  <c r="CW101" i="14"/>
  <c r="CV101" i="14"/>
  <c r="CU101" i="14"/>
  <c r="CT101" i="14"/>
  <c r="CS101" i="14"/>
  <c r="CR101" i="14"/>
  <c r="CQ101" i="14"/>
  <c r="CP101" i="14"/>
  <c r="CO101" i="14"/>
  <c r="CN101" i="14"/>
  <c r="CM101" i="14"/>
  <c r="CL101" i="14"/>
  <c r="CK101" i="14"/>
  <c r="CJ101" i="14"/>
  <c r="CI101" i="14"/>
  <c r="CH101" i="14"/>
  <c r="CG101" i="14"/>
  <c r="CF101" i="14"/>
  <c r="CE101" i="14"/>
  <c r="CD101" i="14"/>
  <c r="CC101" i="14"/>
  <c r="CB101" i="14"/>
  <c r="CA101" i="14"/>
  <c r="BZ101" i="14"/>
  <c r="BY101" i="14"/>
  <c r="BX101" i="14"/>
  <c r="BW101" i="14"/>
  <c r="BV101" i="14"/>
  <c r="BU101" i="14"/>
  <c r="BT101" i="14"/>
  <c r="BS101" i="14"/>
  <c r="BR101" i="14"/>
  <c r="BQ101" i="14"/>
  <c r="BP101" i="14"/>
  <c r="BO101" i="14"/>
  <c r="BN101" i="14"/>
  <c r="BM101" i="14"/>
  <c r="BL101" i="14"/>
  <c r="BK101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EF100" i="14"/>
  <c r="EE100" i="14"/>
  <c r="ED100" i="14"/>
  <c r="EC100" i="14"/>
  <c r="EB100" i="14"/>
  <c r="EA100" i="14"/>
  <c r="DZ100" i="14"/>
  <c r="DY100" i="14"/>
  <c r="DX100" i="14"/>
  <c r="DW100" i="14"/>
  <c r="DV100" i="14"/>
  <c r="DU100" i="14"/>
  <c r="DT100" i="14"/>
  <c r="DS100" i="14"/>
  <c r="DR100" i="14"/>
  <c r="DQ100" i="14"/>
  <c r="DP100" i="14"/>
  <c r="DO100" i="14"/>
  <c r="DN100" i="14"/>
  <c r="DM100" i="14"/>
  <c r="DL100" i="14"/>
  <c r="DK100" i="14"/>
  <c r="DJ100" i="14"/>
  <c r="DI100" i="14"/>
  <c r="DH100" i="14"/>
  <c r="DG100" i="14"/>
  <c r="DF100" i="14"/>
  <c r="DE100" i="14"/>
  <c r="DD100" i="14"/>
  <c r="DC100" i="14"/>
  <c r="DB100" i="14"/>
  <c r="DA100" i="14"/>
  <c r="CZ100" i="14"/>
  <c r="CY100" i="14"/>
  <c r="CX100" i="14"/>
  <c r="CW100" i="14"/>
  <c r="CV100" i="14"/>
  <c r="CU100" i="14"/>
  <c r="CT100" i="14"/>
  <c r="CS100" i="14"/>
  <c r="CR100" i="14"/>
  <c r="CQ100" i="14"/>
  <c r="CP100" i="14"/>
  <c r="CO100" i="14"/>
  <c r="CN100" i="14"/>
  <c r="CM100" i="14"/>
  <c r="CL100" i="14"/>
  <c r="CK100" i="14"/>
  <c r="CJ100" i="14"/>
  <c r="CI100" i="14"/>
  <c r="CH100" i="14"/>
  <c r="CG100" i="14"/>
  <c r="CF100" i="14"/>
  <c r="CE100" i="14"/>
  <c r="CD100" i="14"/>
  <c r="CC100" i="14"/>
  <c r="CB100" i="14"/>
  <c r="CA100" i="14"/>
  <c r="BZ100" i="14"/>
  <c r="BY100" i="14"/>
  <c r="BX100" i="14"/>
  <c r="BW100" i="14"/>
  <c r="BV100" i="14"/>
  <c r="BU100" i="14"/>
  <c r="BT100" i="14"/>
  <c r="BS100" i="14"/>
  <c r="BR100" i="14"/>
  <c r="BQ100" i="14"/>
  <c r="BP100" i="14"/>
  <c r="BO100" i="14"/>
  <c r="BN100" i="14"/>
  <c r="BM100" i="14"/>
  <c r="BL100" i="14"/>
  <c r="BK100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EF99" i="14"/>
  <c r="EE99" i="14"/>
  <c r="ED99" i="14"/>
  <c r="EC99" i="14"/>
  <c r="EB99" i="14"/>
  <c r="EA99" i="14"/>
  <c r="DZ99" i="14"/>
  <c r="DY99" i="14"/>
  <c r="DX99" i="14"/>
  <c r="DW99" i="14"/>
  <c r="DV99" i="14"/>
  <c r="DU99" i="14"/>
  <c r="DT99" i="14"/>
  <c r="DS99" i="14"/>
  <c r="DR99" i="14"/>
  <c r="DQ99" i="14"/>
  <c r="DP99" i="14"/>
  <c r="DO99" i="14"/>
  <c r="DN99" i="14"/>
  <c r="DM99" i="14"/>
  <c r="DL99" i="14"/>
  <c r="DK99" i="14"/>
  <c r="DJ99" i="14"/>
  <c r="DI99" i="14"/>
  <c r="DH99" i="14"/>
  <c r="DG99" i="14"/>
  <c r="DF99" i="14"/>
  <c r="DE99" i="14"/>
  <c r="DD99" i="14"/>
  <c r="DC99" i="14"/>
  <c r="DB99" i="14"/>
  <c r="DA99" i="14"/>
  <c r="CZ99" i="14"/>
  <c r="CY99" i="14"/>
  <c r="CX99" i="14"/>
  <c r="CW99" i="14"/>
  <c r="CV99" i="14"/>
  <c r="CU99" i="14"/>
  <c r="CT99" i="14"/>
  <c r="CS99" i="14"/>
  <c r="CR99" i="14"/>
  <c r="CQ99" i="14"/>
  <c r="CP99" i="14"/>
  <c r="CO99" i="14"/>
  <c r="CN99" i="14"/>
  <c r="CM99" i="14"/>
  <c r="CL99" i="14"/>
  <c r="CK99" i="14"/>
  <c r="CJ99" i="14"/>
  <c r="CI99" i="14"/>
  <c r="CH99" i="14"/>
  <c r="CG99" i="14"/>
  <c r="CF99" i="14"/>
  <c r="CE99" i="14"/>
  <c r="CD99" i="14"/>
  <c r="CC99" i="14"/>
  <c r="CB99" i="14"/>
  <c r="CA99" i="14"/>
  <c r="BZ99" i="14"/>
  <c r="BY99" i="14"/>
  <c r="BX99" i="14"/>
  <c r="BW99" i="14"/>
  <c r="BV99" i="14"/>
  <c r="BU99" i="14"/>
  <c r="BT99" i="14"/>
  <c r="BS99" i="14"/>
  <c r="BR99" i="14"/>
  <c r="BQ99" i="14"/>
  <c r="BP99" i="14"/>
  <c r="BO99" i="14"/>
  <c r="BN99" i="14"/>
  <c r="BM99" i="14"/>
  <c r="BL99" i="14"/>
  <c r="BK99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EF98" i="14"/>
  <c r="EE98" i="14"/>
  <c r="ED98" i="14"/>
  <c r="EC98" i="14"/>
  <c r="EB98" i="14"/>
  <c r="EA98" i="14"/>
  <c r="DZ98" i="14"/>
  <c r="DY98" i="14"/>
  <c r="DX98" i="14"/>
  <c r="DW98" i="14"/>
  <c r="DV98" i="14"/>
  <c r="DU98" i="14"/>
  <c r="DT98" i="14"/>
  <c r="DS98" i="14"/>
  <c r="DR98" i="14"/>
  <c r="DQ98" i="14"/>
  <c r="DP98" i="14"/>
  <c r="DO98" i="14"/>
  <c r="DN98" i="14"/>
  <c r="DM98" i="14"/>
  <c r="DL98" i="14"/>
  <c r="DK98" i="14"/>
  <c r="DJ98" i="14"/>
  <c r="DI98" i="14"/>
  <c r="DH98" i="14"/>
  <c r="DG98" i="14"/>
  <c r="DF98" i="14"/>
  <c r="DE98" i="14"/>
  <c r="DD98" i="14"/>
  <c r="DC98" i="14"/>
  <c r="DB98" i="14"/>
  <c r="DA98" i="14"/>
  <c r="CZ98" i="14"/>
  <c r="CY98" i="14"/>
  <c r="CX98" i="14"/>
  <c r="CW98" i="14"/>
  <c r="CV98" i="14"/>
  <c r="CU98" i="14"/>
  <c r="CT98" i="14"/>
  <c r="CS98" i="14"/>
  <c r="CR98" i="14"/>
  <c r="CQ98" i="14"/>
  <c r="CP98" i="14"/>
  <c r="CO98" i="14"/>
  <c r="CN98" i="14"/>
  <c r="CM98" i="14"/>
  <c r="CL98" i="14"/>
  <c r="CK98" i="14"/>
  <c r="CJ98" i="14"/>
  <c r="CI98" i="14"/>
  <c r="CH98" i="14"/>
  <c r="CG98" i="14"/>
  <c r="CF98" i="14"/>
  <c r="CE98" i="14"/>
  <c r="CD98" i="14"/>
  <c r="CC98" i="14"/>
  <c r="CB98" i="14"/>
  <c r="CA98" i="14"/>
  <c r="BZ98" i="14"/>
  <c r="BY98" i="14"/>
  <c r="BX98" i="14"/>
  <c r="BW98" i="14"/>
  <c r="BV98" i="14"/>
  <c r="BU98" i="14"/>
  <c r="BT98" i="14"/>
  <c r="BS98" i="14"/>
  <c r="BR98" i="14"/>
  <c r="BQ98" i="14"/>
  <c r="BP98" i="14"/>
  <c r="BO98" i="14"/>
  <c r="BN98" i="14"/>
  <c r="BM98" i="14"/>
  <c r="BL98" i="14"/>
  <c r="BK98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EF97" i="14"/>
  <c r="EE97" i="14"/>
  <c r="ED97" i="14"/>
  <c r="EC97" i="14"/>
  <c r="EB97" i="14"/>
  <c r="EA97" i="14"/>
  <c r="DZ97" i="14"/>
  <c r="DY97" i="14"/>
  <c r="DX97" i="14"/>
  <c r="DW97" i="14"/>
  <c r="DV97" i="14"/>
  <c r="DU97" i="14"/>
  <c r="DT97" i="14"/>
  <c r="DS97" i="14"/>
  <c r="DR97" i="14"/>
  <c r="DQ97" i="14"/>
  <c r="DP97" i="14"/>
  <c r="DO97" i="14"/>
  <c r="DN97" i="14"/>
  <c r="DM97" i="14"/>
  <c r="DL97" i="14"/>
  <c r="DK97" i="14"/>
  <c r="DJ97" i="14"/>
  <c r="DI97" i="14"/>
  <c r="DH97" i="14"/>
  <c r="DG97" i="14"/>
  <c r="DF97" i="14"/>
  <c r="DE97" i="14"/>
  <c r="DD97" i="14"/>
  <c r="DC97" i="14"/>
  <c r="DB97" i="14"/>
  <c r="DA97" i="14"/>
  <c r="CZ97" i="14"/>
  <c r="CY97" i="14"/>
  <c r="CX97" i="14"/>
  <c r="CW97" i="14"/>
  <c r="CV97" i="14"/>
  <c r="CU97" i="14"/>
  <c r="CT97" i="14"/>
  <c r="CS97" i="14"/>
  <c r="CR97" i="14"/>
  <c r="CQ97" i="14"/>
  <c r="CP97" i="14"/>
  <c r="CO97" i="14"/>
  <c r="CN97" i="14"/>
  <c r="CM97" i="14"/>
  <c r="CL97" i="14"/>
  <c r="CK97" i="14"/>
  <c r="CJ97" i="14"/>
  <c r="CI97" i="14"/>
  <c r="CH97" i="14"/>
  <c r="CG97" i="14"/>
  <c r="CF97" i="14"/>
  <c r="CE97" i="14"/>
  <c r="CD97" i="14"/>
  <c r="CC97" i="14"/>
  <c r="CB97" i="14"/>
  <c r="CA97" i="14"/>
  <c r="BZ97" i="14"/>
  <c r="BY97" i="14"/>
  <c r="BX97" i="14"/>
  <c r="BW97" i="14"/>
  <c r="BV97" i="14"/>
  <c r="BU97" i="14"/>
  <c r="BT97" i="14"/>
  <c r="BS97" i="14"/>
  <c r="BR97" i="14"/>
  <c r="BQ97" i="14"/>
  <c r="BP97" i="14"/>
  <c r="BO97" i="14"/>
  <c r="BN97" i="14"/>
  <c r="BM97" i="14"/>
  <c r="BL97" i="14"/>
  <c r="BK97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EF96" i="14"/>
  <c r="EE96" i="14"/>
  <c r="ED96" i="14"/>
  <c r="EC96" i="14"/>
  <c r="EB96" i="14"/>
  <c r="EA96" i="14"/>
  <c r="DZ96" i="14"/>
  <c r="DY96" i="14"/>
  <c r="DX96" i="14"/>
  <c r="DW96" i="14"/>
  <c r="DV96" i="14"/>
  <c r="DU96" i="14"/>
  <c r="DT96" i="14"/>
  <c r="DS96" i="14"/>
  <c r="DR96" i="14"/>
  <c r="DQ96" i="14"/>
  <c r="DP96" i="14"/>
  <c r="DO96" i="14"/>
  <c r="DN96" i="14"/>
  <c r="DM96" i="14"/>
  <c r="DL96" i="14"/>
  <c r="DK96" i="14"/>
  <c r="DJ96" i="14"/>
  <c r="DI96" i="14"/>
  <c r="DH96" i="14"/>
  <c r="DG96" i="14"/>
  <c r="DF96" i="14"/>
  <c r="DE96" i="14"/>
  <c r="DD96" i="14"/>
  <c r="DC96" i="14"/>
  <c r="DB96" i="14"/>
  <c r="DA96" i="14"/>
  <c r="CZ96" i="14"/>
  <c r="CY96" i="14"/>
  <c r="CX96" i="14"/>
  <c r="CW96" i="14"/>
  <c r="CV96" i="14"/>
  <c r="CU96" i="14"/>
  <c r="CT96" i="14"/>
  <c r="CS96" i="14"/>
  <c r="CR96" i="14"/>
  <c r="CQ96" i="14"/>
  <c r="CP96" i="14"/>
  <c r="CO96" i="14"/>
  <c r="CN96" i="14"/>
  <c r="CM96" i="14"/>
  <c r="CL96" i="14"/>
  <c r="CK96" i="14"/>
  <c r="CJ96" i="14"/>
  <c r="CI96" i="14"/>
  <c r="CH96" i="14"/>
  <c r="CG96" i="14"/>
  <c r="CF96" i="14"/>
  <c r="CE96" i="14"/>
  <c r="CD96" i="14"/>
  <c r="CC96" i="14"/>
  <c r="CB96" i="14"/>
  <c r="CA96" i="14"/>
  <c r="BZ96" i="14"/>
  <c r="BY96" i="14"/>
  <c r="BX96" i="14"/>
  <c r="BW96" i="14"/>
  <c r="BV96" i="14"/>
  <c r="BU96" i="14"/>
  <c r="BT96" i="14"/>
  <c r="BS96" i="14"/>
  <c r="BR96" i="14"/>
  <c r="BQ96" i="14"/>
  <c r="BP96" i="14"/>
  <c r="BO96" i="14"/>
  <c r="BN96" i="14"/>
  <c r="BM96" i="14"/>
  <c r="BL96" i="14"/>
  <c r="BK96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EF95" i="14"/>
  <c r="EE95" i="14"/>
  <c r="ED95" i="14"/>
  <c r="EC95" i="14"/>
  <c r="EB95" i="14"/>
  <c r="EA95" i="14"/>
  <c r="DZ95" i="14"/>
  <c r="DY95" i="14"/>
  <c r="DX95" i="14"/>
  <c r="DW95" i="14"/>
  <c r="DV95" i="14"/>
  <c r="DU95" i="14"/>
  <c r="DT95" i="14"/>
  <c r="DS95" i="14"/>
  <c r="DR95" i="14"/>
  <c r="DQ95" i="14"/>
  <c r="DP95" i="14"/>
  <c r="DO95" i="14"/>
  <c r="DN95" i="14"/>
  <c r="DM95" i="14"/>
  <c r="DL95" i="14"/>
  <c r="DK95" i="14"/>
  <c r="DJ95" i="14"/>
  <c r="DI95" i="14"/>
  <c r="DH95" i="14"/>
  <c r="DG95" i="14"/>
  <c r="DF95" i="14"/>
  <c r="DE95" i="14"/>
  <c r="DD95" i="14"/>
  <c r="DC95" i="14"/>
  <c r="DB95" i="14"/>
  <c r="DA95" i="14"/>
  <c r="CZ95" i="14"/>
  <c r="CY95" i="14"/>
  <c r="CX95" i="14"/>
  <c r="CW95" i="14"/>
  <c r="CV95" i="14"/>
  <c r="CU95" i="14"/>
  <c r="CT95" i="14"/>
  <c r="CS95" i="14"/>
  <c r="CR95" i="14"/>
  <c r="CQ95" i="14"/>
  <c r="CP95" i="14"/>
  <c r="CO95" i="14"/>
  <c r="CN95" i="14"/>
  <c r="CM95" i="14"/>
  <c r="CL95" i="14"/>
  <c r="CK95" i="14"/>
  <c r="CJ95" i="14"/>
  <c r="CI95" i="14"/>
  <c r="CH95" i="14"/>
  <c r="CG95" i="14"/>
  <c r="CF95" i="14"/>
  <c r="CE95" i="14"/>
  <c r="CD95" i="14"/>
  <c r="CC95" i="14"/>
  <c r="CB95" i="14"/>
  <c r="CA95" i="14"/>
  <c r="BZ95" i="14"/>
  <c r="BY95" i="14"/>
  <c r="BX95" i="14"/>
  <c r="BW95" i="14"/>
  <c r="BV95" i="14"/>
  <c r="BU95" i="14"/>
  <c r="BT95" i="14"/>
  <c r="BS95" i="14"/>
  <c r="BR95" i="14"/>
  <c r="BQ95" i="14"/>
  <c r="BP95" i="14"/>
  <c r="BO95" i="14"/>
  <c r="BN95" i="14"/>
  <c r="BM95" i="14"/>
  <c r="BL95" i="14"/>
  <c r="BK95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EF94" i="14"/>
  <c r="EE94" i="14"/>
  <c r="ED94" i="14"/>
  <c r="EC94" i="14"/>
  <c r="EB94" i="14"/>
  <c r="EA94" i="14"/>
  <c r="DZ94" i="14"/>
  <c r="DY94" i="14"/>
  <c r="DX94" i="14"/>
  <c r="DW94" i="14"/>
  <c r="DV94" i="14"/>
  <c r="DU94" i="14"/>
  <c r="DT94" i="14"/>
  <c r="DS94" i="14"/>
  <c r="DR94" i="14"/>
  <c r="DQ94" i="14"/>
  <c r="DP94" i="14"/>
  <c r="DO94" i="14"/>
  <c r="DN94" i="14"/>
  <c r="DM94" i="14"/>
  <c r="DL94" i="14"/>
  <c r="DK94" i="14"/>
  <c r="DJ94" i="14"/>
  <c r="DI94" i="14"/>
  <c r="DH94" i="14"/>
  <c r="DG94" i="14"/>
  <c r="DF94" i="14"/>
  <c r="DE94" i="14"/>
  <c r="DD94" i="14"/>
  <c r="DC94" i="14"/>
  <c r="DB94" i="14"/>
  <c r="DA94" i="14"/>
  <c r="CZ94" i="14"/>
  <c r="CY94" i="14"/>
  <c r="CX94" i="14"/>
  <c r="CW94" i="14"/>
  <c r="CV94" i="14"/>
  <c r="CU94" i="14"/>
  <c r="CT94" i="14"/>
  <c r="CS94" i="14"/>
  <c r="CR94" i="14"/>
  <c r="CQ94" i="14"/>
  <c r="CP94" i="14"/>
  <c r="CO94" i="14"/>
  <c r="CN94" i="14"/>
  <c r="CM94" i="14"/>
  <c r="CL94" i="14"/>
  <c r="CK94" i="14"/>
  <c r="CJ94" i="14"/>
  <c r="CI94" i="14"/>
  <c r="CH94" i="14"/>
  <c r="CG94" i="14"/>
  <c r="CF94" i="14"/>
  <c r="CE94" i="14"/>
  <c r="CD94" i="14"/>
  <c r="CC94" i="14"/>
  <c r="CB94" i="14"/>
  <c r="CA94" i="14"/>
  <c r="BZ94" i="14"/>
  <c r="BY94" i="14"/>
  <c r="BX94" i="14"/>
  <c r="BW94" i="14"/>
  <c r="BV94" i="14"/>
  <c r="BU94" i="14"/>
  <c r="BT94" i="14"/>
  <c r="BS94" i="14"/>
  <c r="BR94" i="14"/>
  <c r="BQ94" i="14"/>
  <c r="BP94" i="14"/>
  <c r="BO94" i="14"/>
  <c r="BN94" i="14"/>
  <c r="BM94" i="14"/>
  <c r="BL94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EF93" i="14"/>
  <c r="EE93" i="14"/>
  <c r="ED93" i="14"/>
  <c r="EC93" i="14"/>
  <c r="EB93" i="14"/>
  <c r="EA93" i="14"/>
  <c r="DZ93" i="14"/>
  <c r="DY93" i="14"/>
  <c r="DX93" i="14"/>
  <c r="DW93" i="14"/>
  <c r="DV93" i="14"/>
  <c r="DU93" i="14"/>
  <c r="DT93" i="14"/>
  <c r="DS93" i="14"/>
  <c r="DR93" i="14"/>
  <c r="DQ93" i="14"/>
  <c r="DP93" i="14"/>
  <c r="DO93" i="14"/>
  <c r="DN93" i="14"/>
  <c r="DM93" i="14"/>
  <c r="DL93" i="14"/>
  <c r="DK93" i="14"/>
  <c r="DJ93" i="14"/>
  <c r="DI93" i="14"/>
  <c r="DH93" i="14"/>
  <c r="DG93" i="14"/>
  <c r="DF93" i="14"/>
  <c r="DE93" i="14"/>
  <c r="DD93" i="14"/>
  <c r="DC93" i="14"/>
  <c r="DB93" i="14"/>
  <c r="DA93" i="14"/>
  <c r="CZ93" i="14"/>
  <c r="CY93" i="14"/>
  <c r="CX93" i="14"/>
  <c r="CW93" i="14"/>
  <c r="CV93" i="14"/>
  <c r="CU93" i="14"/>
  <c r="CT93" i="14"/>
  <c r="CS93" i="14"/>
  <c r="CR93" i="14"/>
  <c r="CQ93" i="14"/>
  <c r="CP93" i="14"/>
  <c r="CO93" i="14"/>
  <c r="CN93" i="14"/>
  <c r="CM93" i="14"/>
  <c r="CL93" i="14"/>
  <c r="CK93" i="14"/>
  <c r="CJ93" i="14"/>
  <c r="CI93" i="14"/>
  <c r="CH93" i="14"/>
  <c r="CG93" i="14"/>
  <c r="CF93" i="14"/>
  <c r="CE93" i="14"/>
  <c r="CD93" i="14"/>
  <c r="CC93" i="14"/>
  <c r="CB93" i="14"/>
  <c r="CA93" i="14"/>
  <c r="BZ93" i="14"/>
  <c r="BY93" i="14"/>
  <c r="BX93" i="14"/>
  <c r="BW93" i="14"/>
  <c r="BV93" i="14"/>
  <c r="BU93" i="14"/>
  <c r="BT93" i="14"/>
  <c r="BS93" i="14"/>
  <c r="BR93" i="14"/>
  <c r="BQ93" i="14"/>
  <c r="BP93" i="14"/>
  <c r="BO93" i="14"/>
  <c r="BN93" i="14"/>
  <c r="BM93" i="14"/>
  <c r="BL93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EF92" i="14"/>
  <c r="EE92" i="14"/>
  <c r="ED92" i="14"/>
  <c r="EC92" i="14"/>
  <c r="EB92" i="14"/>
  <c r="EA92" i="14"/>
  <c r="DZ92" i="14"/>
  <c r="DY92" i="14"/>
  <c r="DX92" i="14"/>
  <c r="DW92" i="14"/>
  <c r="DV92" i="14"/>
  <c r="DU92" i="14"/>
  <c r="DT92" i="14"/>
  <c r="DS92" i="14"/>
  <c r="DR92" i="14"/>
  <c r="DQ92" i="14"/>
  <c r="DP92" i="14"/>
  <c r="DO92" i="14"/>
  <c r="DN92" i="14"/>
  <c r="DM92" i="14"/>
  <c r="DL92" i="14"/>
  <c r="DK92" i="14"/>
  <c r="DJ92" i="14"/>
  <c r="DI92" i="14"/>
  <c r="DH92" i="14"/>
  <c r="DG92" i="14"/>
  <c r="DF92" i="14"/>
  <c r="DE92" i="14"/>
  <c r="DD92" i="14"/>
  <c r="DC92" i="14"/>
  <c r="DB92" i="14"/>
  <c r="DA92" i="14"/>
  <c r="CZ92" i="14"/>
  <c r="CY92" i="14"/>
  <c r="CX92" i="14"/>
  <c r="CW92" i="14"/>
  <c r="CV92" i="14"/>
  <c r="CU92" i="14"/>
  <c r="CT92" i="14"/>
  <c r="CS92" i="14"/>
  <c r="CR92" i="14"/>
  <c r="CQ92" i="14"/>
  <c r="CP92" i="14"/>
  <c r="CO92" i="14"/>
  <c r="CN92" i="14"/>
  <c r="CM92" i="14"/>
  <c r="CL92" i="14"/>
  <c r="CK92" i="14"/>
  <c r="CJ92" i="14"/>
  <c r="CI92" i="14"/>
  <c r="CH92" i="14"/>
  <c r="CG92" i="14"/>
  <c r="CF92" i="14"/>
  <c r="CE92" i="14"/>
  <c r="CD92" i="14"/>
  <c r="CC92" i="14"/>
  <c r="CB92" i="14"/>
  <c r="CA92" i="14"/>
  <c r="BZ92" i="14"/>
  <c r="BY92" i="14"/>
  <c r="BX92" i="14"/>
  <c r="BW92" i="14"/>
  <c r="BV92" i="14"/>
  <c r="BU92" i="14"/>
  <c r="BT92" i="14"/>
  <c r="BS92" i="14"/>
  <c r="BR92" i="14"/>
  <c r="BQ92" i="14"/>
  <c r="BP92" i="14"/>
  <c r="BO92" i="14"/>
  <c r="BN92" i="14"/>
  <c r="BM92" i="14"/>
  <c r="BL92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EF91" i="14"/>
  <c r="EE91" i="14"/>
  <c r="ED91" i="14"/>
  <c r="EC91" i="14"/>
  <c r="EB91" i="14"/>
  <c r="EA91" i="14"/>
  <c r="DZ91" i="14"/>
  <c r="DY91" i="14"/>
  <c r="DX91" i="14"/>
  <c r="DW91" i="14"/>
  <c r="DV91" i="14"/>
  <c r="DU91" i="14"/>
  <c r="DT91" i="14"/>
  <c r="DS91" i="14"/>
  <c r="DR91" i="14"/>
  <c r="DQ91" i="14"/>
  <c r="DP91" i="14"/>
  <c r="DO91" i="14"/>
  <c r="DN91" i="14"/>
  <c r="DM91" i="14"/>
  <c r="DL91" i="14"/>
  <c r="DK91" i="14"/>
  <c r="DJ91" i="14"/>
  <c r="DI91" i="14"/>
  <c r="DH91" i="14"/>
  <c r="DG91" i="14"/>
  <c r="DF91" i="14"/>
  <c r="DE91" i="14"/>
  <c r="DD91" i="14"/>
  <c r="DC91" i="14"/>
  <c r="DB91" i="14"/>
  <c r="DA91" i="14"/>
  <c r="CZ91" i="14"/>
  <c r="CY91" i="14"/>
  <c r="CX91" i="14"/>
  <c r="CW91" i="14"/>
  <c r="CV91" i="14"/>
  <c r="CU91" i="14"/>
  <c r="CT91" i="14"/>
  <c r="CS91" i="14"/>
  <c r="CR91" i="14"/>
  <c r="CQ91" i="14"/>
  <c r="CP91" i="14"/>
  <c r="CO91" i="14"/>
  <c r="CN91" i="14"/>
  <c r="CM91" i="14"/>
  <c r="CL91" i="14"/>
  <c r="CK91" i="14"/>
  <c r="CJ91" i="14"/>
  <c r="CI91" i="14"/>
  <c r="CH91" i="14"/>
  <c r="CG91" i="14"/>
  <c r="CF91" i="14"/>
  <c r="CE91" i="14"/>
  <c r="CD91" i="14"/>
  <c r="CC91" i="14"/>
  <c r="CB91" i="14"/>
  <c r="CA91" i="14"/>
  <c r="BZ91" i="14"/>
  <c r="BY91" i="14"/>
  <c r="BX91" i="14"/>
  <c r="BW91" i="14"/>
  <c r="BV91" i="14"/>
  <c r="BU91" i="14"/>
  <c r="BT91" i="14"/>
  <c r="BS91" i="14"/>
  <c r="BR91" i="14"/>
  <c r="BQ91" i="14"/>
  <c r="BP91" i="14"/>
  <c r="BO91" i="14"/>
  <c r="BN91" i="14"/>
  <c r="BM91" i="14"/>
  <c r="BL91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EF90" i="14"/>
  <c r="EE90" i="14"/>
  <c r="ED90" i="14"/>
  <c r="EC90" i="14"/>
  <c r="EB90" i="14"/>
  <c r="EA90" i="14"/>
  <c r="DZ90" i="14"/>
  <c r="DY90" i="14"/>
  <c r="DX90" i="14"/>
  <c r="DW90" i="14"/>
  <c r="DV90" i="14"/>
  <c r="DU90" i="14"/>
  <c r="DT90" i="14"/>
  <c r="DS90" i="14"/>
  <c r="DR90" i="14"/>
  <c r="DQ90" i="14"/>
  <c r="DP90" i="14"/>
  <c r="DO90" i="14"/>
  <c r="DN90" i="14"/>
  <c r="DM90" i="14"/>
  <c r="DL90" i="14"/>
  <c r="DK90" i="14"/>
  <c r="DJ90" i="14"/>
  <c r="DI90" i="14"/>
  <c r="DH90" i="14"/>
  <c r="DG90" i="14"/>
  <c r="DF90" i="14"/>
  <c r="DE90" i="14"/>
  <c r="DD90" i="14"/>
  <c r="DC90" i="14"/>
  <c r="DB90" i="14"/>
  <c r="DA90" i="14"/>
  <c r="CZ90" i="14"/>
  <c r="CY90" i="14"/>
  <c r="CX90" i="14"/>
  <c r="CW90" i="14"/>
  <c r="CV90" i="14"/>
  <c r="CU90" i="14"/>
  <c r="CT90" i="14"/>
  <c r="CS90" i="14"/>
  <c r="CR90" i="14"/>
  <c r="CQ90" i="14"/>
  <c r="CP90" i="14"/>
  <c r="CO90" i="14"/>
  <c r="CN90" i="14"/>
  <c r="CM90" i="14"/>
  <c r="CL90" i="14"/>
  <c r="CK90" i="14"/>
  <c r="CJ90" i="14"/>
  <c r="CI90" i="14"/>
  <c r="CH90" i="14"/>
  <c r="CG90" i="14"/>
  <c r="CF90" i="14"/>
  <c r="CE90" i="14"/>
  <c r="CD90" i="14"/>
  <c r="CC90" i="14"/>
  <c r="CB90" i="14"/>
  <c r="CA90" i="14"/>
  <c r="BZ90" i="14"/>
  <c r="BY90" i="14"/>
  <c r="BX90" i="14"/>
  <c r="BW90" i="14"/>
  <c r="BV90" i="14"/>
  <c r="BU90" i="14"/>
  <c r="BT90" i="14"/>
  <c r="BS90" i="14"/>
  <c r="BR90" i="14"/>
  <c r="BQ90" i="14"/>
  <c r="BP90" i="14"/>
  <c r="BO90" i="14"/>
  <c r="BN90" i="14"/>
  <c r="BM90" i="14"/>
  <c r="BL90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EF89" i="14"/>
  <c r="EE89" i="14"/>
  <c r="ED89" i="14"/>
  <c r="EC89" i="14"/>
  <c r="EB89" i="14"/>
  <c r="EA89" i="14"/>
  <c r="DZ89" i="14"/>
  <c r="DY89" i="14"/>
  <c r="DX89" i="14"/>
  <c r="DW89" i="14"/>
  <c r="DV89" i="14"/>
  <c r="DU89" i="14"/>
  <c r="DT89" i="14"/>
  <c r="DS89" i="14"/>
  <c r="DR89" i="14"/>
  <c r="DQ89" i="14"/>
  <c r="DP89" i="14"/>
  <c r="DO89" i="14"/>
  <c r="DN89" i="14"/>
  <c r="DM89" i="14"/>
  <c r="DL89" i="14"/>
  <c r="DK89" i="14"/>
  <c r="DJ89" i="14"/>
  <c r="DI89" i="14"/>
  <c r="DH89" i="14"/>
  <c r="DG89" i="14"/>
  <c r="DF89" i="14"/>
  <c r="DE89" i="14"/>
  <c r="DD89" i="14"/>
  <c r="DC89" i="14"/>
  <c r="DB89" i="14"/>
  <c r="DA89" i="14"/>
  <c r="CZ89" i="14"/>
  <c r="CY89" i="14"/>
  <c r="CX89" i="14"/>
  <c r="CW89" i="14"/>
  <c r="CV89" i="14"/>
  <c r="CU89" i="14"/>
  <c r="CT89" i="14"/>
  <c r="CS89" i="14"/>
  <c r="CR89" i="14"/>
  <c r="CQ89" i="14"/>
  <c r="CP89" i="14"/>
  <c r="CO89" i="14"/>
  <c r="CN89" i="14"/>
  <c r="CM89" i="14"/>
  <c r="CL89" i="14"/>
  <c r="CK89" i="14"/>
  <c r="CJ89" i="14"/>
  <c r="CI89" i="14"/>
  <c r="CH89" i="14"/>
  <c r="CG89" i="14"/>
  <c r="CF89" i="14"/>
  <c r="CE89" i="14"/>
  <c r="CD89" i="14"/>
  <c r="CC89" i="14"/>
  <c r="CB89" i="14"/>
  <c r="CA89" i="14"/>
  <c r="BZ89" i="14"/>
  <c r="BY89" i="14"/>
  <c r="BX89" i="14"/>
  <c r="BW89" i="14"/>
  <c r="BV89" i="14"/>
  <c r="BU89" i="14"/>
  <c r="BT89" i="14"/>
  <c r="BS89" i="14"/>
  <c r="BR89" i="14"/>
  <c r="BQ89" i="14"/>
  <c r="BP89" i="14"/>
  <c r="BO89" i="14"/>
  <c r="BN89" i="14"/>
  <c r="BM89" i="14"/>
  <c r="BL89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EF88" i="14"/>
  <c r="EE88" i="14"/>
  <c r="ED88" i="14"/>
  <c r="EC88" i="14"/>
  <c r="EB88" i="14"/>
  <c r="EA88" i="14"/>
  <c r="DZ88" i="14"/>
  <c r="DY88" i="14"/>
  <c r="DX88" i="14"/>
  <c r="DW88" i="14"/>
  <c r="DV88" i="14"/>
  <c r="DU88" i="14"/>
  <c r="DT88" i="14"/>
  <c r="DS88" i="14"/>
  <c r="DR88" i="14"/>
  <c r="DQ88" i="14"/>
  <c r="DP88" i="14"/>
  <c r="DO88" i="14"/>
  <c r="DN88" i="14"/>
  <c r="DM88" i="14"/>
  <c r="DL88" i="14"/>
  <c r="DK88" i="14"/>
  <c r="DJ88" i="14"/>
  <c r="DI88" i="14"/>
  <c r="DH88" i="14"/>
  <c r="DG88" i="14"/>
  <c r="DF88" i="14"/>
  <c r="DE88" i="14"/>
  <c r="DD88" i="14"/>
  <c r="DC88" i="14"/>
  <c r="DB88" i="14"/>
  <c r="DA88" i="14"/>
  <c r="CZ88" i="14"/>
  <c r="CY88" i="14"/>
  <c r="CX88" i="14"/>
  <c r="CW88" i="14"/>
  <c r="CV88" i="14"/>
  <c r="CU88" i="14"/>
  <c r="CT88" i="14"/>
  <c r="CS88" i="14"/>
  <c r="CR88" i="14"/>
  <c r="CQ88" i="14"/>
  <c r="CP88" i="14"/>
  <c r="CO88" i="14"/>
  <c r="CN88" i="14"/>
  <c r="CM88" i="14"/>
  <c r="CL88" i="14"/>
  <c r="CK88" i="14"/>
  <c r="CJ88" i="14"/>
  <c r="CI88" i="14"/>
  <c r="CH88" i="14"/>
  <c r="CG88" i="14"/>
  <c r="CF88" i="14"/>
  <c r="CE88" i="14"/>
  <c r="CD88" i="14"/>
  <c r="CC88" i="14"/>
  <c r="CB88" i="14"/>
  <c r="CA88" i="14"/>
  <c r="BZ88" i="14"/>
  <c r="BY88" i="14"/>
  <c r="BX88" i="14"/>
  <c r="BW88" i="14"/>
  <c r="BV88" i="14"/>
  <c r="BU88" i="14"/>
  <c r="BT88" i="14"/>
  <c r="BS88" i="14"/>
  <c r="BR88" i="14"/>
  <c r="BQ88" i="14"/>
  <c r="BP88" i="14"/>
  <c r="BO88" i="14"/>
  <c r="BN88" i="14"/>
  <c r="BM88" i="14"/>
  <c r="BL88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EF87" i="14"/>
  <c r="EE87" i="14"/>
  <c r="ED87" i="14"/>
  <c r="EC87" i="14"/>
  <c r="EB87" i="14"/>
  <c r="EA87" i="14"/>
  <c r="DZ87" i="14"/>
  <c r="DY87" i="14"/>
  <c r="DX87" i="14"/>
  <c r="DW87" i="14"/>
  <c r="DV87" i="14"/>
  <c r="DU87" i="14"/>
  <c r="DT87" i="14"/>
  <c r="DS87" i="14"/>
  <c r="DR87" i="14"/>
  <c r="DQ87" i="14"/>
  <c r="DP87" i="14"/>
  <c r="DO87" i="14"/>
  <c r="DN87" i="14"/>
  <c r="DM87" i="14"/>
  <c r="DL87" i="14"/>
  <c r="DK87" i="14"/>
  <c r="DJ87" i="14"/>
  <c r="DI87" i="14"/>
  <c r="DH87" i="14"/>
  <c r="DG87" i="14"/>
  <c r="DF87" i="14"/>
  <c r="DE87" i="14"/>
  <c r="DD87" i="14"/>
  <c r="DC87" i="14"/>
  <c r="DB87" i="14"/>
  <c r="DA87" i="14"/>
  <c r="CZ87" i="14"/>
  <c r="CY87" i="14"/>
  <c r="CX87" i="14"/>
  <c r="CW87" i="14"/>
  <c r="CV87" i="14"/>
  <c r="CU87" i="14"/>
  <c r="CT87" i="14"/>
  <c r="CS87" i="14"/>
  <c r="CR87" i="14"/>
  <c r="CQ87" i="14"/>
  <c r="CP87" i="14"/>
  <c r="CO87" i="14"/>
  <c r="CN87" i="14"/>
  <c r="CM87" i="14"/>
  <c r="CL87" i="14"/>
  <c r="CK87" i="14"/>
  <c r="CJ87" i="14"/>
  <c r="CI87" i="14"/>
  <c r="CH87" i="14"/>
  <c r="CG87" i="14"/>
  <c r="CF87" i="14"/>
  <c r="CE87" i="14"/>
  <c r="CD87" i="14"/>
  <c r="CC87" i="14"/>
  <c r="CB87" i="14"/>
  <c r="CA87" i="14"/>
  <c r="BZ87" i="14"/>
  <c r="BY87" i="14"/>
  <c r="BX87" i="14"/>
  <c r="BW87" i="14"/>
  <c r="BV87" i="14"/>
  <c r="BU87" i="14"/>
  <c r="BT87" i="14"/>
  <c r="BS87" i="14"/>
  <c r="BR87" i="14"/>
  <c r="BQ87" i="14"/>
  <c r="BP87" i="14"/>
  <c r="BO87" i="14"/>
  <c r="BN87" i="14"/>
  <c r="BM87" i="14"/>
  <c r="BL87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EF86" i="14"/>
  <c r="EE86" i="14"/>
  <c r="ED86" i="14"/>
  <c r="EC86" i="14"/>
  <c r="EB86" i="14"/>
  <c r="EA86" i="14"/>
  <c r="DZ86" i="14"/>
  <c r="DY86" i="14"/>
  <c r="DX86" i="14"/>
  <c r="DW86" i="14"/>
  <c r="DV86" i="14"/>
  <c r="DU86" i="14"/>
  <c r="DT86" i="14"/>
  <c r="DS86" i="14"/>
  <c r="DR86" i="14"/>
  <c r="DQ86" i="14"/>
  <c r="DP86" i="14"/>
  <c r="DO86" i="14"/>
  <c r="DN86" i="14"/>
  <c r="DM86" i="14"/>
  <c r="DL86" i="14"/>
  <c r="DK86" i="14"/>
  <c r="DJ86" i="14"/>
  <c r="DI86" i="14"/>
  <c r="DH86" i="14"/>
  <c r="DG86" i="14"/>
  <c r="DF86" i="14"/>
  <c r="DE86" i="14"/>
  <c r="DD86" i="14"/>
  <c r="DC86" i="14"/>
  <c r="DB86" i="14"/>
  <c r="DA86" i="14"/>
  <c r="CZ86" i="14"/>
  <c r="CY86" i="14"/>
  <c r="CX86" i="14"/>
  <c r="CW86" i="14"/>
  <c r="CV86" i="14"/>
  <c r="CU86" i="14"/>
  <c r="CT86" i="14"/>
  <c r="CS86" i="14"/>
  <c r="CR86" i="14"/>
  <c r="CQ86" i="14"/>
  <c r="CP86" i="14"/>
  <c r="CO86" i="14"/>
  <c r="CN86" i="14"/>
  <c r="CM86" i="14"/>
  <c r="CL86" i="14"/>
  <c r="CK86" i="14"/>
  <c r="CJ86" i="14"/>
  <c r="CI86" i="14"/>
  <c r="CH86" i="14"/>
  <c r="CG86" i="14"/>
  <c r="CF86" i="14"/>
  <c r="CE86" i="14"/>
  <c r="CD86" i="14"/>
  <c r="CC86" i="14"/>
  <c r="CB86" i="14"/>
  <c r="CA86" i="14"/>
  <c r="BZ86" i="14"/>
  <c r="BY86" i="14"/>
  <c r="BX86" i="14"/>
  <c r="BW86" i="14"/>
  <c r="BV86" i="14"/>
  <c r="BU86" i="14"/>
  <c r="BT86" i="14"/>
  <c r="BS86" i="14"/>
  <c r="BR86" i="14"/>
  <c r="BQ86" i="14"/>
  <c r="BP86" i="14"/>
  <c r="BO86" i="14"/>
  <c r="BN86" i="14"/>
  <c r="BM86" i="14"/>
  <c r="BL86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EF85" i="14"/>
  <c r="EE85" i="14"/>
  <c r="ED85" i="14"/>
  <c r="EC85" i="14"/>
  <c r="EB85" i="14"/>
  <c r="EA85" i="14"/>
  <c r="DZ85" i="14"/>
  <c r="DY85" i="14"/>
  <c r="DX85" i="14"/>
  <c r="DW85" i="14"/>
  <c r="DV85" i="14"/>
  <c r="DU85" i="14"/>
  <c r="DT85" i="14"/>
  <c r="DS85" i="14"/>
  <c r="DR85" i="14"/>
  <c r="DQ85" i="14"/>
  <c r="DP85" i="14"/>
  <c r="DO85" i="14"/>
  <c r="DN85" i="14"/>
  <c r="DM85" i="14"/>
  <c r="DL85" i="14"/>
  <c r="DK85" i="14"/>
  <c r="DJ85" i="14"/>
  <c r="DI85" i="14"/>
  <c r="DH85" i="14"/>
  <c r="DG85" i="14"/>
  <c r="DF85" i="14"/>
  <c r="DE85" i="14"/>
  <c r="DD85" i="14"/>
  <c r="DC85" i="14"/>
  <c r="DB85" i="14"/>
  <c r="DA85" i="14"/>
  <c r="CZ85" i="14"/>
  <c r="CY85" i="14"/>
  <c r="CX85" i="14"/>
  <c r="CW85" i="14"/>
  <c r="CV85" i="14"/>
  <c r="CU85" i="14"/>
  <c r="CT85" i="14"/>
  <c r="CS85" i="14"/>
  <c r="CR85" i="14"/>
  <c r="CQ85" i="14"/>
  <c r="CP85" i="14"/>
  <c r="CO85" i="14"/>
  <c r="CN85" i="14"/>
  <c r="CM85" i="14"/>
  <c r="CL85" i="14"/>
  <c r="CK85" i="14"/>
  <c r="CJ85" i="14"/>
  <c r="CI85" i="14"/>
  <c r="CH85" i="14"/>
  <c r="CG85" i="14"/>
  <c r="CF85" i="14"/>
  <c r="CE85" i="14"/>
  <c r="CD85" i="14"/>
  <c r="CC85" i="14"/>
  <c r="CB85" i="14"/>
  <c r="CA85" i="14"/>
  <c r="BZ85" i="14"/>
  <c r="BY85" i="14"/>
  <c r="BX85" i="14"/>
  <c r="BW85" i="14"/>
  <c r="BV85" i="14"/>
  <c r="BU85" i="14"/>
  <c r="BT85" i="14"/>
  <c r="BS85" i="14"/>
  <c r="BR85" i="14"/>
  <c r="BQ85" i="14"/>
  <c r="BP85" i="14"/>
  <c r="BO85" i="14"/>
  <c r="BN85" i="14"/>
  <c r="BM85" i="14"/>
  <c r="BL85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EF81" i="14"/>
  <c r="EE81" i="14"/>
  <c r="ED81" i="14"/>
  <c r="EC81" i="14"/>
  <c r="EB81" i="14"/>
  <c r="EA81" i="14"/>
  <c r="DZ81" i="14"/>
  <c r="DY81" i="14"/>
  <c r="DX81" i="14"/>
  <c r="DW81" i="14"/>
  <c r="DV81" i="14"/>
  <c r="DU81" i="14"/>
  <c r="DT81" i="14"/>
  <c r="DS81" i="14"/>
  <c r="DR81" i="14"/>
  <c r="DQ81" i="14"/>
  <c r="DP81" i="14"/>
  <c r="DO81" i="14"/>
  <c r="DN81" i="14"/>
  <c r="DM81" i="14"/>
  <c r="DL81" i="14"/>
  <c r="DK81" i="14"/>
  <c r="DJ81" i="14"/>
  <c r="DI81" i="14"/>
  <c r="DH81" i="14"/>
  <c r="DG81" i="14"/>
  <c r="DF81" i="14"/>
  <c r="DE81" i="14"/>
  <c r="DD81" i="14"/>
  <c r="DC81" i="14"/>
  <c r="DB81" i="14"/>
  <c r="DA81" i="14"/>
  <c r="CZ81" i="14"/>
  <c r="CY81" i="14"/>
  <c r="CX81" i="14"/>
  <c r="CW81" i="14"/>
  <c r="CV81" i="14"/>
  <c r="CU81" i="14"/>
  <c r="CT81" i="14"/>
  <c r="CS81" i="14"/>
  <c r="CR81" i="14"/>
  <c r="CQ81" i="14"/>
  <c r="CP81" i="14"/>
  <c r="CO81" i="14"/>
  <c r="CN81" i="14"/>
  <c r="CM81" i="14"/>
  <c r="CL81" i="14"/>
  <c r="CK81" i="14"/>
  <c r="CJ81" i="14"/>
  <c r="CI81" i="14"/>
  <c r="CH81" i="14"/>
  <c r="CG81" i="14"/>
  <c r="CF81" i="14"/>
  <c r="CE81" i="14"/>
  <c r="CD81" i="14"/>
  <c r="CC81" i="14"/>
  <c r="CB81" i="14"/>
  <c r="CA81" i="14"/>
  <c r="BZ81" i="14"/>
  <c r="BY81" i="14"/>
  <c r="BX81" i="14"/>
  <c r="BW81" i="14"/>
  <c r="BV81" i="14"/>
  <c r="BU81" i="14"/>
  <c r="BT81" i="14"/>
  <c r="BS81" i="14"/>
  <c r="BR81" i="14"/>
  <c r="BQ81" i="14"/>
  <c r="BP81" i="14"/>
  <c r="BO81" i="14"/>
  <c r="BN81" i="14"/>
  <c r="BM81" i="14"/>
  <c r="BL81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EF80" i="14"/>
  <c r="EE80" i="14"/>
  <c r="ED80" i="14"/>
  <c r="EC80" i="14"/>
  <c r="EB80" i="14"/>
  <c r="EA80" i="14"/>
  <c r="DZ80" i="14"/>
  <c r="DY80" i="14"/>
  <c r="DX80" i="14"/>
  <c r="DW80" i="14"/>
  <c r="DV80" i="14"/>
  <c r="DU80" i="14"/>
  <c r="DT80" i="14"/>
  <c r="DS80" i="14"/>
  <c r="DR80" i="14"/>
  <c r="DQ80" i="14"/>
  <c r="DP80" i="14"/>
  <c r="DO80" i="14"/>
  <c r="DN80" i="14"/>
  <c r="DM80" i="14"/>
  <c r="DL80" i="14"/>
  <c r="DK80" i="14"/>
  <c r="DJ80" i="14"/>
  <c r="DI80" i="14"/>
  <c r="DH80" i="14"/>
  <c r="DG80" i="14"/>
  <c r="DF80" i="14"/>
  <c r="DE80" i="14"/>
  <c r="DD80" i="14"/>
  <c r="DC80" i="14"/>
  <c r="DB80" i="14"/>
  <c r="DA80" i="14"/>
  <c r="CZ80" i="14"/>
  <c r="CY80" i="14"/>
  <c r="CX80" i="14"/>
  <c r="CW80" i="14"/>
  <c r="CV80" i="14"/>
  <c r="CU80" i="14"/>
  <c r="CT80" i="14"/>
  <c r="CS80" i="14"/>
  <c r="CR80" i="14"/>
  <c r="CQ80" i="14"/>
  <c r="CP80" i="14"/>
  <c r="CO80" i="14"/>
  <c r="CN80" i="14"/>
  <c r="CM80" i="14"/>
  <c r="CL80" i="14"/>
  <c r="CK80" i="14"/>
  <c r="CJ80" i="14"/>
  <c r="CI80" i="14"/>
  <c r="CH80" i="14"/>
  <c r="CG80" i="14"/>
  <c r="CF80" i="14"/>
  <c r="CE80" i="14"/>
  <c r="CD80" i="14"/>
  <c r="CC80" i="14"/>
  <c r="CB80" i="14"/>
  <c r="CA80" i="14"/>
  <c r="BZ80" i="14"/>
  <c r="BY80" i="14"/>
  <c r="BX80" i="14"/>
  <c r="BW80" i="14"/>
  <c r="BV80" i="14"/>
  <c r="BU80" i="14"/>
  <c r="BT80" i="14"/>
  <c r="BS80" i="14"/>
  <c r="BR80" i="14"/>
  <c r="BQ80" i="14"/>
  <c r="BP80" i="14"/>
  <c r="BO80" i="14"/>
  <c r="BN80" i="14"/>
  <c r="BM80" i="14"/>
  <c r="BL80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EF79" i="14"/>
  <c r="EE79" i="14"/>
  <c r="ED79" i="14"/>
  <c r="EC79" i="14"/>
  <c r="EB79" i="14"/>
  <c r="EA79" i="14"/>
  <c r="DZ79" i="14"/>
  <c r="DY79" i="14"/>
  <c r="DX79" i="14"/>
  <c r="DW79" i="14"/>
  <c r="DV79" i="14"/>
  <c r="DU79" i="14"/>
  <c r="DT79" i="14"/>
  <c r="DS79" i="14"/>
  <c r="DR79" i="14"/>
  <c r="DQ79" i="14"/>
  <c r="DP79" i="14"/>
  <c r="DO79" i="14"/>
  <c r="DN79" i="14"/>
  <c r="DM79" i="14"/>
  <c r="DL79" i="14"/>
  <c r="DK79" i="14"/>
  <c r="DJ79" i="14"/>
  <c r="DI79" i="14"/>
  <c r="DH79" i="14"/>
  <c r="DG79" i="14"/>
  <c r="DF79" i="14"/>
  <c r="DE79" i="14"/>
  <c r="DD79" i="14"/>
  <c r="DC79" i="14"/>
  <c r="DB79" i="14"/>
  <c r="DA79" i="14"/>
  <c r="CZ79" i="14"/>
  <c r="CY79" i="14"/>
  <c r="CX79" i="14"/>
  <c r="CW79" i="14"/>
  <c r="CV79" i="14"/>
  <c r="CU79" i="14"/>
  <c r="CT79" i="14"/>
  <c r="CS79" i="14"/>
  <c r="CR79" i="14"/>
  <c r="CQ79" i="14"/>
  <c r="CP79" i="14"/>
  <c r="CO79" i="14"/>
  <c r="CN79" i="14"/>
  <c r="CM79" i="14"/>
  <c r="CL79" i="14"/>
  <c r="CK79" i="14"/>
  <c r="CJ79" i="14"/>
  <c r="CI79" i="14"/>
  <c r="CH79" i="14"/>
  <c r="CG79" i="14"/>
  <c r="CF79" i="14"/>
  <c r="CE79" i="14"/>
  <c r="CD79" i="14"/>
  <c r="CC79" i="14"/>
  <c r="CB79" i="14"/>
  <c r="CA79" i="14"/>
  <c r="BZ79" i="14"/>
  <c r="BY79" i="14"/>
  <c r="BX79" i="14"/>
  <c r="BW79" i="14"/>
  <c r="BV79" i="14"/>
  <c r="BU79" i="14"/>
  <c r="BT79" i="14"/>
  <c r="BS79" i="14"/>
  <c r="BR79" i="14"/>
  <c r="BQ79" i="14"/>
  <c r="BP79" i="14"/>
  <c r="BO79" i="14"/>
  <c r="BN79" i="14"/>
  <c r="BM79" i="14"/>
  <c r="BL79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EF78" i="14"/>
  <c r="EE78" i="14"/>
  <c r="ED78" i="14"/>
  <c r="EC78" i="14"/>
  <c r="EB78" i="14"/>
  <c r="EA78" i="14"/>
  <c r="DZ78" i="14"/>
  <c r="DY78" i="14"/>
  <c r="DX78" i="14"/>
  <c r="DW78" i="14"/>
  <c r="DV78" i="14"/>
  <c r="DU78" i="14"/>
  <c r="DT78" i="14"/>
  <c r="DS78" i="14"/>
  <c r="DR78" i="14"/>
  <c r="DQ78" i="14"/>
  <c r="DP78" i="14"/>
  <c r="DO78" i="14"/>
  <c r="DN78" i="14"/>
  <c r="DM78" i="14"/>
  <c r="DL78" i="14"/>
  <c r="DK78" i="14"/>
  <c r="DJ78" i="14"/>
  <c r="DI78" i="14"/>
  <c r="DH78" i="14"/>
  <c r="DG78" i="14"/>
  <c r="DF78" i="14"/>
  <c r="DE78" i="14"/>
  <c r="DD78" i="14"/>
  <c r="DC78" i="14"/>
  <c r="DB78" i="14"/>
  <c r="DA78" i="14"/>
  <c r="CZ78" i="14"/>
  <c r="CY78" i="14"/>
  <c r="CX78" i="14"/>
  <c r="CW78" i="14"/>
  <c r="CV78" i="14"/>
  <c r="CU78" i="14"/>
  <c r="CT78" i="14"/>
  <c r="CS78" i="14"/>
  <c r="CR78" i="14"/>
  <c r="CQ78" i="14"/>
  <c r="CP78" i="14"/>
  <c r="CO78" i="14"/>
  <c r="CN78" i="14"/>
  <c r="CM78" i="14"/>
  <c r="CL78" i="14"/>
  <c r="CK78" i="14"/>
  <c r="CJ78" i="14"/>
  <c r="CI78" i="14"/>
  <c r="CH78" i="14"/>
  <c r="CG78" i="14"/>
  <c r="CF78" i="14"/>
  <c r="CE78" i="14"/>
  <c r="CD78" i="14"/>
  <c r="CC78" i="14"/>
  <c r="CB78" i="14"/>
  <c r="CA78" i="14"/>
  <c r="BZ78" i="14"/>
  <c r="BY78" i="14"/>
  <c r="BX78" i="14"/>
  <c r="BW78" i="14"/>
  <c r="BV78" i="14"/>
  <c r="BU78" i="14"/>
  <c r="BT78" i="14"/>
  <c r="BS78" i="14"/>
  <c r="BR78" i="14"/>
  <c r="BQ78" i="14"/>
  <c r="BP78" i="14"/>
  <c r="BO78" i="14"/>
  <c r="BN78" i="14"/>
  <c r="BM78" i="14"/>
  <c r="BL78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EF77" i="14"/>
  <c r="EE77" i="14"/>
  <c r="ED77" i="14"/>
  <c r="EC77" i="14"/>
  <c r="EB77" i="14"/>
  <c r="EA77" i="14"/>
  <c r="DZ77" i="14"/>
  <c r="DY77" i="14"/>
  <c r="DX77" i="14"/>
  <c r="DW77" i="14"/>
  <c r="DV77" i="14"/>
  <c r="DU77" i="14"/>
  <c r="DT77" i="14"/>
  <c r="DS77" i="14"/>
  <c r="DR77" i="14"/>
  <c r="DQ77" i="14"/>
  <c r="DP77" i="14"/>
  <c r="DO77" i="14"/>
  <c r="DN77" i="14"/>
  <c r="DM77" i="14"/>
  <c r="DL77" i="14"/>
  <c r="DK77" i="14"/>
  <c r="DJ77" i="14"/>
  <c r="DI77" i="14"/>
  <c r="DH77" i="14"/>
  <c r="DG77" i="14"/>
  <c r="DF77" i="14"/>
  <c r="DE77" i="14"/>
  <c r="DD77" i="14"/>
  <c r="DC77" i="14"/>
  <c r="DB77" i="14"/>
  <c r="DA77" i="14"/>
  <c r="CZ77" i="14"/>
  <c r="CY77" i="14"/>
  <c r="CX77" i="14"/>
  <c r="CW77" i="14"/>
  <c r="CV77" i="14"/>
  <c r="CU77" i="14"/>
  <c r="CT77" i="14"/>
  <c r="CS77" i="14"/>
  <c r="CR77" i="14"/>
  <c r="CQ77" i="14"/>
  <c r="CP77" i="14"/>
  <c r="CO77" i="14"/>
  <c r="CN77" i="14"/>
  <c r="CM77" i="14"/>
  <c r="CL77" i="14"/>
  <c r="CK77" i="14"/>
  <c r="CJ77" i="14"/>
  <c r="CI77" i="14"/>
  <c r="CH77" i="14"/>
  <c r="CG77" i="14"/>
  <c r="CF77" i="14"/>
  <c r="CE77" i="14"/>
  <c r="CD77" i="14"/>
  <c r="CC77" i="14"/>
  <c r="CB77" i="14"/>
  <c r="CA77" i="14"/>
  <c r="BZ77" i="14"/>
  <c r="BY77" i="14"/>
  <c r="BX77" i="14"/>
  <c r="BW77" i="14"/>
  <c r="BV77" i="14"/>
  <c r="BU77" i="14"/>
  <c r="BT77" i="14"/>
  <c r="BS77" i="14"/>
  <c r="BR77" i="14"/>
  <c r="BQ77" i="14"/>
  <c r="BP77" i="14"/>
  <c r="BO77" i="14"/>
  <c r="BN77" i="14"/>
  <c r="BM77" i="14"/>
  <c r="BL77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EF76" i="14"/>
  <c r="EE76" i="14"/>
  <c r="ED76" i="14"/>
  <c r="EC76" i="14"/>
  <c r="EB76" i="14"/>
  <c r="EA76" i="14"/>
  <c r="DZ76" i="14"/>
  <c r="DY76" i="14"/>
  <c r="DX76" i="14"/>
  <c r="DW76" i="14"/>
  <c r="DV76" i="14"/>
  <c r="DU76" i="14"/>
  <c r="DT76" i="14"/>
  <c r="DS76" i="14"/>
  <c r="DR76" i="14"/>
  <c r="DQ76" i="14"/>
  <c r="DP76" i="14"/>
  <c r="DO76" i="14"/>
  <c r="DN76" i="14"/>
  <c r="DM76" i="14"/>
  <c r="DL76" i="14"/>
  <c r="DK76" i="14"/>
  <c r="DJ76" i="14"/>
  <c r="DI76" i="14"/>
  <c r="DH76" i="14"/>
  <c r="DG76" i="14"/>
  <c r="DF76" i="14"/>
  <c r="DE76" i="14"/>
  <c r="DD76" i="14"/>
  <c r="DC76" i="14"/>
  <c r="DB76" i="14"/>
  <c r="DA76" i="14"/>
  <c r="CZ76" i="14"/>
  <c r="CY76" i="14"/>
  <c r="CX76" i="14"/>
  <c r="CW76" i="14"/>
  <c r="CV76" i="14"/>
  <c r="CU76" i="14"/>
  <c r="CT76" i="14"/>
  <c r="CS76" i="14"/>
  <c r="CR76" i="14"/>
  <c r="CQ76" i="14"/>
  <c r="CP76" i="14"/>
  <c r="CO76" i="14"/>
  <c r="CN76" i="14"/>
  <c r="CM76" i="14"/>
  <c r="CL76" i="14"/>
  <c r="CK76" i="14"/>
  <c r="CJ76" i="14"/>
  <c r="CI76" i="14"/>
  <c r="CH76" i="14"/>
  <c r="CG76" i="14"/>
  <c r="CF76" i="14"/>
  <c r="CE76" i="14"/>
  <c r="CD76" i="14"/>
  <c r="CC76" i="14"/>
  <c r="CB76" i="14"/>
  <c r="CA76" i="14"/>
  <c r="BZ76" i="14"/>
  <c r="BY76" i="14"/>
  <c r="BX76" i="14"/>
  <c r="BW76" i="14"/>
  <c r="BV76" i="14"/>
  <c r="BU76" i="14"/>
  <c r="BT76" i="14"/>
  <c r="BS76" i="14"/>
  <c r="BR76" i="14"/>
  <c r="BQ76" i="14"/>
  <c r="BP76" i="14"/>
  <c r="BO76" i="14"/>
  <c r="BN76" i="14"/>
  <c r="BM76" i="14"/>
  <c r="BL76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EF75" i="14"/>
  <c r="EE75" i="14"/>
  <c r="ED75" i="14"/>
  <c r="EC75" i="14"/>
  <c r="EB75" i="14"/>
  <c r="EA75" i="14"/>
  <c r="DZ75" i="14"/>
  <c r="DY75" i="14"/>
  <c r="DX75" i="14"/>
  <c r="DW75" i="14"/>
  <c r="DV75" i="14"/>
  <c r="DU75" i="14"/>
  <c r="DT75" i="14"/>
  <c r="DS75" i="14"/>
  <c r="DR75" i="14"/>
  <c r="DQ75" i="14"/>
  <c r="DP75" i="14"/>
  <c r="DO75" i="14"/>
  <c r="DN75" i="14"/>
  <c r="DM75" i="14"/>
  <c r="DL75" i="14"/>
  <c r="DK75" i="14"/>
  <c r="DJ75" i="14"/>
  <c r="DI75" i="14"/>
  <c r="DH75" i="14"/>
  <c r="DG75" i="14"/>
  <c r="DF75" i="14"/>
  <c r="DE75" i="14"/>
  <c r="DD75" i="14"/>
  <c r="DC75" i="14"/>
  <c r="DB75" i="14"/>
  <c r="DA75" i="14"/>
  <c r="CZ75" i="14"/>
  <c r="CY75" i="14"/>
  <c r="CX75" i="14"/>
  <c r="CW75" i="14"/>
  <c r="CV75" i="14"/>
  <c r="CU75" i="14"/>
  <c r="CT75" i="14"/>
  <c r="CS75" i="14"/>
  <c r="CR75" i="14"/>
  <c r="CQ75" i="14"/>
  <c r="CP75" i="14"/>
  <c r="CO75" i="14"/>
  <c r="CN75" i="14"/>
  <c r="CM75" i="14"/>
  <c r="CL75" i="14"/>
  <c r="CK75" i="14"/>
  <c r="CJ75" i="14"/>
  <c r="CI75" i="14"/>
  <c r="CH75" i="14"/>
  <c r="CG75" i="14"/>
  <c r="CF75" i="14"/>
  <c r="CE75" i="14"/>
  <c r="CD75" i="14"/>
  <c r="CC75" i="14"/>
  <c r="CB75" i="14"/>
  <c r="CA75" i="14"/>
  <c r="BZ75" i="14"/>
  <c r="BY75" i="14"/>
  <c r="BX75" i="14"/>
  <c r="BW75" i="14"/>
  <c r="BV75" i="14"/>
  <c r="BU75" i="14"/>
  <c r="BT75" i="14"/>
  <c r="BS75" i="14"/>
  <c r="BR75" i="14"/>
  <c r="BQ75" i="14"/>
  <c r="BP75" i="14"/>
  <c r="BO75" i="14"/>
  <c r="BN75" i="14"/>
  <c r="BM75" i="14"/>
  <c r="BL75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EF74" i="14"/>
  <c r="EE74" i="14"/>
  <c r="ED74" i="14"/>
  <c r="EC74" i="14"/>
  <c r="EB74" i="14"/>
  <c r="EA74" i="14"/>
  <c r="DZ74" i="14"/>
  <c r="DY74" i="14"/>
  <c r="DX74" i="14"/>
  <c r="DW74" i="14"/>
  <c r="DV74" i="14"/>
  <c r="DU74" i="14"/>
  <c r="DT74" i="14"/>
  <c r="DS74" i="14"/>
  <c r="DR74" i="14"/>
  <c r="DQ74" i="14"/>
  <c r="DP74" i="14"/>
  <c r="DO74" i="14"/>
  <c r="DN74" i="14"/>
  <c r="DM74" i="14"/>
  <c r="DL74" i="14"/>
  <c r="DK74" i="14"/>
  <c r="DJ74" i="14"/>
  <c r="DI74" i="14"/>
  <c r="DH74" i="14"/>
  <c r="DG74" i="14"/>
  <c r="DF74" i="14"/>
  <c r="DE74" i="14"/>
  <c r="DD74" i="14"/>
  <c r="DC74" i="14"/>
  <c r="DB74" i="14"/>
  <c r="DA74" i="14"/>
  <c r="CZ74" i="14"/>
  <c r="CY74" i="14"/>
  <c r="CX74" i="14"/>
  <c r="CW74" i="14"/>
  <c r="CV74" i="14"/>
  <c r="CU74" i="14"/>
  <c r="CT74" i="14"/>
  <c r="CS74" i="14"/>
  <c r="CR74" i="14"/>
  <c r="CQ74" i="14"/>
  <c r="CP74" i="14"/>
  <c r="CO74" i="14"/>
  <c r="CN74" i="14"/>
  <c r="CM74" i="14"/>
  <c r="CL74" i="14"/>
  <c r="CK74" i="14"/>
  <c r="CJ74" i="14"/>
  <c r="CI74" i="14"/>
  <c r="CH74" i="14"/>
  <c r="CG74" i="14"/>
  <c r="CF74" i="14"/>
  <c r="CE74" i="14"/>
  <c r="CD74" i="14"/>
  <c r="CC74" i="14"/>
  <c r="CB74" i="14"/>
  <c r="CA74" i="14"/>
  <c r="BZ74" i="14"/>
  <c r="BY74" i="14"/>
  <c r="BX74" i="14"/>
  <c r="BW74" i="14"/>
  <c r="BV74" i="14"/>
  <c r="BU74" i="14"/>
  <c r="BT74" i="14"/>
  <c r="BS74" i="14"/>
  <c r="BR74" i="14"/>
  <c r="BQ74" i="14"/>
  <c r="BP74" i="14"/>
  <c r="BO74" i="14"/>
  <c r="BN74" i="14"/>
  <c r="BM74" i="14"/>
  <c r="BL74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EF73" i="14"/>
  <c r="EE73" i="14"/>
  <c r="ED73" i="14"/>
  <c r="EC73" i="14"/>
  <c r="EB73" i="14"/>
  <c r="EA73" i="14"/>
  <c r="DZ73" i="14"/>
  <c r="DY73" i="14"/>
  <c r="DX73" i="14"/>
  <c r="DW73" i="14"/>
  <c r="DV73" i="14"/>
  <c r="DU73" i="14"/>
  <c r="DT73" i="14"/>
  <c r="DS73" i="14"/>
  <c r="DR73" i="14"/>
  <c r="DQ73" i="14"/>
  <c r="DP73" i="14"/>
  <c r="DO73" i="14"/>
  <c r="DN73" i="14"/>
  <c r="DM73" i="14"/>
  <c r="DL73" i="14"/>
  <c r="DK73" i="14"/>
  <c r="DJ73" i="14"/>
  <c r="DI73" i="14"/>
  <c r="DH73" i="14"/>
  <c r="DG73" i="14"/>
  <c r="DF73" i="14"/>
  <c r="DE73" i="14"/>
  <c r="DD73" i="14"/>
  <c r="DC73" i="14"/>
  <c r="DB73" i="14"/>
  <c r="DA73" i="14"/>
  <c r="CZ73" i="14"/>
  <c r="CY73" i="14"/>
  <c r="CX73" i="14"/>
  <c r="CW73" i="14"/>
  <c r="CV73" i="14"/>
  <c r="CU73" i="14"/>
  <c r="CT73" i="14"/>
  <c r="CS73" i="14"/>
  <c r="CR73" i="14"/>
  <c r="CQ73" i="14"/>
  <c r="CP73" i="14"/>
  <c r="CO73" i="14"/>
  <c r="CN73" i="14"/>
  <c r="CM73" i="14"/>
  <c r="CL73" i="14"/>
  <c r="CK73" i="14"/>
  <c r="CJ73" i="14"/>
  <c r="CI73" i="14"/>
  <c r="CH73" i="14"/>
  <c r="CG73" i="14"/>
  <c r="CF73" i="14"/>
  <c r="CE73" i="14"/>
  <c r="CD73" i="14"/>
  <c r="CC73" i="14"/>
  <c r="CB73" i="14"/>
  <c r="CA73" i="14"/>
  <c r="BZ73" i="14"/>
  <c r="BY73" i="14"/>
  <c r="BX73" i="14"/>
  <c r="BW73" i="14"/>
  <c r="BV73" i="14"/>
  <c r="BU73" i="14"/>
  <c r="BT73" i="14"/>
  <c r="BS73" i="14"/>
  <c r="BR73" i="14"/>
  <c r="BQ73" i="14"/>
  <c r="BP73" i="14"/>
  <c r="BO73" i="14"/>
  <c r="BN73" i="14"/>
  <c r="BM73" i="14"/>
  <c r="BL73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EF72" i="14"/>
  <c r="EE72" i="14"/>
  <c r="ED72" i="14"/>
  <c r="EC72" i="14"/>
  <c r="EB72" i="14"/>
  <c r="EA72" i="14"/>
  <c r="DZ72" i="14"/>
  <c r="DY72" i="14"/>
  <c r="DX72" i="14"/>
  <c r="DW72" i="14"/>
  <c r="DV72" i="14"/>
  <c r="DU72" i="14"/>
  <c r="DT72" i="14"/>
  <c r="DS72" i="14"/>
  <c r="DR72" i="14"/>
  <c r="DQ72" i="14"/>
  <c r="DP72" i="14"/>
  <c r="DO72" i="14"/>
  <c r="DN72" i="14"/>
  <c r="DM72" i="14"/>
  <c r="DL72" i="14"/>
  <c r="DK72" i="14"/>
  <c r="DJ72" i="14"/>
  <c r="DI72" i="14"/>
  <c r="DH72" i="14"/>
  <c r="DG72" i="14"/>
  <c r="DF72" i="14"/>
  <c r="DE72" i="14"/>
  <c r="DD72" i="14"/>
  <c r="DC72" i="14"/>
  <c r="DB72" i="14"/>
  <c r="DA72" i="14"/>
  <c r="CZ72" i="14"/>
  <c r="CY72" i="14"/>
  <c r="CX72" i="14"/>
  <c r="CW72" i="14"/>
  <c r="CV72" i="14"/>
  <c r="CU72" i="14"/>
  <c r="CT72" i="14"/>
  <c r="CS72" i="14"/>
  <c r="CR72" i="14"/>
  <c r="CQ72" i="14"/>
  <c r="CP72" i="14"/>
  <c r="CO72" i="14"/>
  <c r="CN72" i="14"/>
  <c r="CM72" i="14"/>
  <c r="CL72" i="14"/>
  <c r="CK72" i="14"/>
  <c r="CJ72" i="14"/>
  <c r="CI72" i="14"/>
  <c r="CH72" i="14"/>
  <c r="CG72" i="14"/>
  <c r="CF72" i="14"/>
  <c r="CE72" i="14"/>
  <c r="CD72" i="14"/>
  <c r="CC72" i="14"/>
  <c r="CB72" i="14"/>
  <c r="CA72" i="14"/>
  <c r="BZ72" i="14"/>
  <c r="BY72" i="14"/>
  <c r="BX72" i="14"/>
  <c r="BW72" i="14"/>
  <c r="BV72" i="14"/>
  <c r="BU72" i="14"/>
  <c r="BT72" i="14"/>
  <c r="BS72" i="14"/>
  <c r="BR72" i="14"/>
  <c r="BQ72" i="14"/>
  <c r="BP72" i="14"/>
  <c r="BO72" i="14"/>
  <c r="BN72" i="14"/>
  <c r="BM72" i="14"/>
  <c r="BL72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EF71" i="14"/>
  <c r="EE71" i="14"/>
  <c r="ED71" i="14"/>
  <c r="EC71" i="14"/>
  <c r="EB71" i="14"/>
  <c r="EA71" i="14"/>
  <c r="DZ71" i="14"/>
  <c r="DY71" i="14"/>
  <c r="DX71" i="14"/>
  <c r="DW71" i="14"/>
  <c r="DV71" i="14"/>
  <c r="DU71" i="14"/>
  <c r="DT71" i="14"/>
  <c r="DS71" i="14"/>
  <c r="DR71" i="14"/>
  <c r="DQ71" i="14"/>
  <c r="DP71" i="14"/>
  <c r="DO71" i="14"/>
  <c r="DN71" i="14"/>
  <c r="DM71" i="14"/>
  <c r="DL71" i="14"/>
  <c r="DK71" i="14"/>
  <c r="DJ71" i="14"/>
  <c r="DI71" i="14"/>
  <c r="DH71" i="14"/>
  <c r="DG71" i="14"/>
  <c r="DF71" i="14"/>
  <c r="DE71" i="14"/>
  <c r="DD71" i="14"/>
  <c r="DC71" i="14"/>
  <c r="DB71" i="14"/>
  <c r="DA71" i="14"/>
  <c r="CZ71" i="14"/>
  <c r="CY71" i="14"/>
  <c r="CX71" i="14"/>
  <c r="CW71" i="14"/>
  <c r="CV71" i="14"/>
  <c r="CU71" i="14"/>
  <c r="CT71" i="14"/>
  <c r="CS71" i="14"/>
  <c r="CR71" i="14"/>
  <c r="CQ71" i="14"/>
  <c r="CP71" i="14"/>
  <c r="CO71" i="14"/>
  <c r="CN71" i="14"/>
  <c r="CM71" i="14"/>
  <c r="CL71" i="14"/>
  <c r="CK71" i="14"/>
  <c r="CJ71" i="14"/>
  <c r="CI71" i="14"/>
  <c r="CH71" i="14"/>
  <c r="CG71" i="14"/>
  <c r="CF71" i="14"/>
  <c r="CE71" i="14"/>
  <c r="CD71" i="14"/>
  <c r="CC71" i="14"/>
  <c r="CB71" i="14"/>
  <c r="CA71" i="14"/>
  <c r="BZ71" i="14"/>
  <c r="BY71" i="14"/>
  <c r="BX71" i="14"/>
  <c r="BW71" i="14"/>
  <c r="BV71" i="14"/>
  <c r="BU71" i="14"/>
  <c r="BT71" i="14"/>
  <c r="BS71" i="14"/>
  <c r="BR71" i="14"/>
  <c r="BQ71" i="14"/>
  <c r="BP71" i="14"/>
  <c r="BO71" i="14"/>
  <c r="BN71" i="14"/>
  <c r="BM71" i="14"/>
  <c r="BL71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EF70" i="14"/>
  <c r="EE70" i="14"/>
  <c r="ED70" i="14"/>
  <c r="EC70" i="14"/>
  <c r="EB70" i="14"/>
  <c r="EA70" i="14"/>
  <c r="DZ70" i="14"/>
  <c r="DY70" i="14"/>
  <c r="DX70" i="14"/>
  <c r="DW70" i="14"/>
  <c r="DV70" i="14"/>
  <c r="DU70" i="14"/>
  <c r="DT70" i="14"/>
  <c r="DS70" i="14"/>
  <c r="DR70" i="14"/>
  <c r="DQ70" i="14"/>
  <c r="DP70" i="14"/>
  <c r="DO70" i="14"/>
  <c r="DN70" i="14"/>
  <c r="DM70" i="14"/>
  <c r="DL70" i="14"/>
  <c r="DK70" i="14"/>
  <c r="DJ70" i="14"/>
  <c r="DI70" i="14"/>
  <c r="DH70" i="14"/>
  <c r="DG70" i="14"/>
  <c r="DF70" i="14"/>
  <c r="DE70" i="14"/>
  <c r="DD70" i="14"/>
  <c r="DC70" i="14"/>
  <c r="DB70" i="14"/>
  <c r="DA70" i="14"/>
  <c r="CZ70" i="14"/>
  <c r="CY70" i="14"/>
  <c r="CX70" i="14"/>
  <c r="CW70" i="14"/>
  <c r="CV70" i="14"/>
  <c r="CU70" i="14"/>
  <c r="CT70" i="14"/>
  <c r="CS70" i="14"/>
  <c r="CR70" i="14"/>
  <c r="CQ70" i="14"/>
  <c r="CP70" i="14"/>
  <c r="CO70" i="14"/>
  <c r="CN70" i="14"/>
  <c r="CM70" i="14"/>
  <c r="CL70" i="14"/>
  <c r="CK70" i="14"/>
  <c r="CJ70" i="14"/>
  <c r="CI70" i="14"/>
  <c r="CH70" i="14"/>
  <c r="CG70" i="14"/>
  <c r="CF70" i="14"/>
  <c r="CE70" i="14"/>
  <c r="CD70" i="14"/>
  <c r="CC70" i="14"/>
  <c r="CB70" i="14"/>
  <c r="CA70" i="14"/>
  <c r="BZ70" i="14"/>
  <c r="BY70" i="14"/>
  <c r="BX70" i="14"/>
  <c r="BW70" i="14"/>
  <c r="BV70" i="14"/>
  <c r="BU70" i="14"/>
  <c r="BT70" i="14"/>
  <c r="BS70" i="14"/>
  <c r="BR70" i="14"/>
  <c r="BQ70" i="14"/>
  <c r="BP70" i="14"/>
  <c r="BO70" i="14"/>
  <c r="BN70" i="14"/>
  <c r="BM70" i="14"/>
  <c r="BL70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EF69" i="14"/>
  <c r="EE69" i="14"/>
  <c r="ED69" i="14"/>
  <c r="EC69" i="14"/>
  <c r="EB69" i="14"/>
  <c r="EA69" i="14"/>
  <c r="DZ69" i="14"/>
  <c r="DY69" i="14"/>
  <c r="DX69" i="14"/>
  <c r="DW69" i="14"/>
  <c r="DV69" i="14"/>
  <c r="DU69" i="14"/>
  <c r="DT69" i="14"/>
  <c r="DS69" i="14"/>
  <c r="DR69" i="14"/>
  <c r="DQ69" i="14"/>
  <c r="DP69" i="14"/>
  <c r="DO69" i="14"/>
  <c r="DN69" i="14"/>
  <c r="DM69" i="14"/>
  <c r="DL69" i="14"/>
  <c r="DK69" i="14"/>
  <c r="DJ69" i="14"/>
  <c r="DI69" i="14"/>
  <c r="DH69" i="14"/>
  <c r="DG69" i="14"/>
  <c r="DF69" i="14"/>
  <c r="DE69" i="14"/>
  <c r="DD69" i="14"/>
  <c r="DC69" i="14"/>
  <c r="DB69" i="14"/>
  <c r="DA69" i="14"/>
  <c r="CZ69" i="14"/>
  <c r="CY69" i="14"/>
  <c r="CX69" i="14"/>
  <c r="CW69" i="14"/>
  <c r="CV69" i="14"/>
  <c r="CU69" i="14"/>
  <c r="CT69" i="14"/>
  <c r="CS69" i="14"/>
  <c r="CR69" i="14"/>
  <c r="CQ69" i="14"/>
  <c r="CP69" i="14"/>
  <c r="CO69" i="14"/>
  <c r="CN69" i="14"/>
  <c r="CM69" i="14"/>
  <c r="CL69" i="14"/>
  <c r="CK69" i="14"/>
  <c r="CJ69" i="14"/>
  <c r="CI69" i="14"/>
  <c r="CH69" i="14"/>
  <c r="CG69" i="14"/>
  <c r="CF69" i="14"/>
  <c r="CE69" i="14"/>
  <c r="CD69" i="14"/>
  <c r="CC69" i="14"/>
  <c r="CB69" i="14"/>
  <c r="CA69" i="14"/>
  <c r="BZ69" i="14"/>
  <c r="BY69" i="14"/>
  <c r="BX69" i="14"/>
  <c r="BW69" i="14"/>
  <c r="BV69" i="14"/>
  <c r="BU69" i="14"/>
  <c r="BT69" i="14"/>
  <c r="BS69" i="14"/>
  <c r="BR69" i="14"/>
  <c r="BQ69" i="14"/>
  <c r="BP69" i="14"/>
  <c r="BO69" i="14"/>
  <c r="BN69" i="14"/>
  <c r="BM69" i="14"/>
  <c r="BL69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EF68" i="14"/>
  <c r="EE68" i="14"/>
  <c r="ED68" i="14"/>
  <c r="EC68" i="14"/>
  <c r="EB68" i="14"/>
  <c r="EA68" i="14"/>
  <c r="DZ68" i="14"/>
  <c r="DY68" i="14"/>
  <c r="DX68" i="14"/>
  <c r="DW68" i="14"/>
  <c r="DV68" i="14"/>
  <c r="DU68" i="14"/>
  <c r="DT68" i="14"/>
  <c r="DS68" i="14"/>
  <c r="DR68" i="14"/>
  <c r="DQ68" i="14"/>
  <c r="DP68" i="14"/>
  <c r="DO68" i="14"/>
  <c r="DN68" i="14"/>
  <c r="DM68" i="14"/>
  <c r="DL68" i="14"/>
  <c r="DK68" i="14"/>
  <c r="DJ68" i="14"/>
  <c r="DI68" i="14"/>
  <c r="DH68" i="14"/>
  <c r="DG68" i="14"/>
  <c r="DF68" i="14"/>
  <c r="DE68" i="14"/>
  <c r="DD68" i="14"/>
  <c r="DC68" i="14"/>
  <c r="DB68" i="14"/>
  <c r="DA68" i="14"/>
  <c r="CZ68" i="14"/>
  <c r="CY68" i="14"/>
  <c r="CX68" i="14"/>
  <c r="CW68" i="14"/>
  <c r="CV68" i="14"/>
  <c r="CU68" i="14"/>
  <c r="CT68" i="14"/>
  <c r="CS68" i="14"/>
  <c r="CR68" i="14"/>
  <c r="CQ68" i="14"/>
  <c r="CP68" i="14"/>
  <c r="CO68" i="14"/>
  <c r="CN68" i="14"/>
  <c r="CM68" i="14"/>
  <c r="CL68" i="14"/>
  <c r="CK68" i="14"/>
  <c r="CJ68" i="14"/>
  <c r="CI68" i="14"/>
  <c r="CH68" i="14"/>
  <c r="CG68" i="14"/>
  <c r="CF68" i="14"/>
  <c r="CE68" i="14"/>
  <c r="CD68" i="14"/>
  <c r="CC68" i="14"/>
  <c r="CB68" i="14"/>
  <c r="CA68" i="14"/>
  <c r="BZ68" i="14"/>
  <c r="BY68" i="14"/>
  <c r="BX68" i="14"/>
  <c r="BW68" i="14"/>
  <c r="BV68" i="14"/>
  <c r="BU68" i="14"/>
  <c r="BT68" i="14"/>
  <c r="BS68" i="14"/>
  <c r="BR68" i="14"/>
  <c r="BQ68" i="14"/>
  <c r="BP68" i="14"/>
  <c r="BO68" i="14"/>
  <c r="BN68" i="14"/>
  <c r="BM68" i="14"/>
  <c r="BL68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EF67" i="14"/>
  <c r="EE67" i="14"/>
  <c r="ED67" i="14"/>
  <c r="EC67" i="14"/>
  <c r="EB67" i="14"/>
  <c r="EA67" i="14"/>
  <c r="DZ67" i="14"/>
  <c r="DY67" i="14"/>
  <c r="DX67" i="14"/>
  <c r="DW67" i="14"/>
  <c r="DV67" i="14"/>
  <c r="DU67" i="14"/>
  <c r="DT67" i="14"/>
  <c r="DS67" i="14"/>
  <c r="DR67" i="14"/>
  <c r="DQ67" i="14"/>
  <c r="DP67" i="14"/>
  <c r="DO67" i="14"/>
  <c r="DN67" i="14"/>
  <c r="DM67" i="14"/>
  <c r="DL67" i="14"/>
  <c r="DK67" i="14"/>
  <c r="DJ67" i="14"/>
  <c r="DI67" i="14"/>
  <c r="DH67" i="14"/>
  <c r="DG67" i="14"/>
  <c r="DF67" i="14"/>
  <c r="DE67" i="14"/>
  <c r="DD67" i="14"/>
  <c r="DC67" i="14"/>
  <c r="DB67" i="14"/>
  <c r="DA67" i="14"/>
  <c r="CZ67" i="14"/>
  <c r="CY67" i="14"/>
  <c r="CX67" i="14"/>
  <c r="CW67" i="14"/>
  <c r="CV67" i="14"/>
  <c r="CU67" i="14"/>
  <c r="CT67" i="14"/>
  <c r="CS67" i="14"/>
  <c r="CR67" i="14"/>
  <c r="CQ67" i="14"/>
  <c r="CP67" i="14"/>
  <c r="CO67" i="14"/>
  <c r="CN67" i="14"/>
  <c r="CM67" i="14"/>
  <c r="CL67" i="14"/>
  <c r="CK67" i="14"/>
  <c r="CJ67" i="14"/>
  <c r="CI67" i="14"/>
  <c r="CH67" i="14"/>
  <c r="CG67" i="14"/>
  <c r="CF67" i="14"/>
  <c r="CE67" i="14"/>
  <c r="CD67" i="14"/>
  <c r="CC67" i="14"/>
  <c r="CB67" i="14"/>
  <c r="CA67" i="14"/>
  <c r="BZ67" i="14"/>
  <c r="BY67" i="14"/>
  <c r="BX67" i="14"/>
  <c r="BW67" i="14"/>
  <c r="BV67" i="14"/>
  <c r="BU67" i="14"/>
  <c r="BT67" i="14"/>
  <c r="BS67" i="14"/>
  <c r="BR67" i="14"/>
  <c r="BQ67" i="14"/>
  <c r="BP67" i="14"/>
  <c r="BO67" i="14"/>
  <c r="BN67" i="14"/>
  <c r="BM67" i="14"/>
  <c r="BL67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EF66" i="14"/>
  <c r="EE66" i="14"/>
  <c r="ED66" i="14"/>
  <c r="EC66" i="14"/>
  <c r="EB66" i="14"/>
  <c r="EA66" i="14"/>
  <c r="DZ66" i="14"/>
  <c r="DY66" i="14"/>
  <c r="DX66" i="14"/>
  <c r="DW66" i="14"/>
  <c r="DV66" i="14"/>
  <c r="DU66" i="14"/>
  <c r="DT66" i="14"/>
  <c r="DS66" i="14"/>
  <c r="DR66" i="14"/>
  <c r="DQ66" i="14"/>
  <c r="DP66" i="14"/>
  <c r="DO66" i="14"/>
  <c r="DN66" i="14"/>
  <c r="DM66" i="14"/>
  <c r="DL66" i="14"/>
  <c r="DK66" i="14"/>
  <c r="DJ66" i="14"/>
  <c r="DI66" i="14"/>
  <c r="DH66" i="14"/>
  <c r="DG66" i="14"/>
  <c r="DF66" i="14"/>
  <c r="DE66" i="14"/>
  <c r="DD66" i="14"/>
  <c r="DC66" i="14"/>
  <c r="DB66" i="14"/>
  <c r="DA66" i="14"/>
  <c r="CZ66" i="14"/>
  <c r="CY66" i="14"/>
  <c r="CX66" i="14"/>
  <c r="CW66" i="14"/>
  <c r="CV66" i="14"/>
  <c r="CU66" i="14"/>
  <c r="CT66" i="14"/>
  <c r="CS66" i="14"/>
  <c r="CR66" i="14"/>
  <c r="CQ66" i="14"/>
  <c r="CP66" i="14"/>
  <c r="CO66" i="14"/>
  <c r="CN66" i="14"/>
  <c r="CM66" i="14"/>
  <c r="CL66" i="14"/>
  <c r="CK66" i="14"/>
  <c r="CJ66" i="14"/>
  <c r="CI66" i="14"/>
  <c r="CH66" i="14"/>
  <c r="CG66" i="14"/>
  <c r="CF66" i="14"/>
  <c r="CE66" i="14"/>
  <c r="CD66" i="14"/>
  <c r="CC66" i="14"/>
  <c r="CB66" i="14"/>
  <c r="CA66" i="14"/>
  <c r="BZ66" i="14"/>
  <c r="BY66" i="14"/>
  <c r="BX66" i="14"/>
  <c r="BW66" i="14"/>
  <c r="BV66" i="14"/>
  <c r="BU66" i="14"/>
  <c r="BT66" i="14"/>
  <c r="BS66" i="14"/>
  <c r="BR66" i="14"/>
  <c r="BQ66" i="14"/>
  <c r="BP66" i="14"/>
  <c r="BO66" i="14"/>
  <c r="BN66" i="14"/>
  <c r="BM66" i="14"/>
  <c r="BL66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EF65" i="14"/>
  <c r="EE65" i="14"/>
  <c r="ED65" i="14"/>
  <c r="EC65" i="14"/>
  <c r="EB65" i="14"/>
  <c r="EA65" i="14"/>
  <c r="DZ65" i="14"/>
  <c r="DY65" i="14"/>
  <c r="DX65" i="14"/>
  <c r="DW65" i="14"/>
  <c r="DV65" i="14"/>
  <c r="DU65" i="14"/>
  <c r="DT65" i="14"/>
  <c r="DS65" i="14"/>
  <c r="DR65" i="14"/>
  <c r="DQ65" i="14"/>
  <c r="DP65" i="14"/>
  <c r="DO65" i="14"/>
  <c r="DN65" i="14"/>
  <c r="DM65" i="14"/>
  <c r="DL65" i="14"/>
  <c r="DK65" i="14"/>
  <c r="DJ65" i="14"/>
  <c r="DI65" i="14"/>
  <c r="DH65" i="14"/>
  <c r="DG65" i="14"/>
  <c r="DF65" i="14"/>
  <c r="DE65" i="14"/>
  <c r="DD65" i="14"/>
  <c r="DC65" i="14"/>
  <c r="DB65" i="14"/>
  <c r="DA65" i="14"/>
  <c r="CZ65" i="14"/>
  <c r="CY65" i="14"/>
  <c r="CX65" i="14"/>
  <c r="CW65" i="14"/>
  <c r="CV65" i="14"/>
  <c r="CU65" i="14"/>
  <c r="CT65" i="14"/>
  <c r="CS65" i="14"/>
  <c r="CR65" i="14"/>
  <c r="CQ65" i="14"/>
  <c r="CP65" i="14"/>
  <c r="CO65" i="14"/>
  <c r="CN65" i="14"/>
  <c r="CM65" i="14"/>
  <c r="CL65" i="14"/>
  <c r="CK65" i="14"/>
  <c r="CJ65" i="14"/>
  <c r="CI65" i="14"/>
  <c r="CH65" i="14"/>
  <c r="CG65" i="14"/>
  <c r="CF65" i="14"/>
  <c r="CE65" i="14"/>
  <c r="CD65" i="14"/>
  <c r="CC65" i="14"/>
  <c r="CB65" i="14"/>
  <c r="CA65" i="14"/>
  <c r="BZ65" i="14"/>
  <c r="BY65" i="14"/>
  <c r="BX65" i="14"/>
  <c r="BW65" i="14"/>
  <c r="BV65" i="14"/>
  <c r="BU65" i="14"/>
  <c r="BT65" i="14"/>
  <c r="BS65" i="14"/>
  <c r="BR65" i="14"/>
  <c r="BQ65" i="14"/>
  <c r="BP65" i="14"/>
  <c r="BO65" i="14"/>
  <c r="BN65" i="14"/>
  <c r="BM65" i="14"/>
  <c r="BL65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EF64" i="14"/>
  <c r="EE64" i="14"/>
  <c r="ED64" i="14"/>
  <c r="EC64" i="14"/>
  <c r="EB64" i="14"/>
  <c r="EA64" i="14"/>
  <c r="DZ64" i="14"/>
  <c r="DY64" i="14"/>
  <c r="DX64" i="14"/>
  <c r="DW64" i="14"/>
  <c r="DV64" i="14"/>
  <c r="DU64" i="14"/>
  <c r="DT64" i="14"/>
  <c r="DS64" i="14"/>
  <c r="DR64" i="14"/>
  <c r="DQ64" i="14"/>
  <c r="DP64" i="14"/>
  <c r="DO64" i="14"/>
  <c r="DN64" i="14"/>
  <c r="DM64" i="14"/>
  <c r="DL64" i="14"/>
  <c r="DK64" i="14"/>
  <c r="DJ64" i="14"/>
  <c r="DI64" i="14"/>
  <c r="DH64" i="14"/>
  <c r="DG64" i="14"/>
  <c r="DF64" i="14"/>
  <c r="DE64" i="14"/>
  <c r="DD64" i="14"/>
  <c r="DC64" i="14"/>
  <c r="DB64" i="14"/>
  <c r="DA64" i="14"/>
  <c r="CZ64" i="14"/>
  <c r="CY64" i="14"/>
  <c r="CX64" i="14"/>
  <c r="CW64" i="14"/>
  <c r="CV64" i="14"/>
  <c r="CU64" i="14"/>
  <c r="CT64" i="14"/>
  <c r="CS64" i="14"/>
  <c r="CR64" i="14"/>
  <c r="CQ64" i="14"/>
  <c r="CP64" i="14"/>
  <c r="CO64" i="14"/>
  <c r="CN64" i="14"/>
  <c r="CM64" i="14"/>
  <c r="CL64" i="14"/>
  <c r="CK64" i="14"/>
  <c r="CJ64" i="14"/>
  <c r="CI64" i="14"/>
  <c r="CH64" i="14"/>
  <c r="CG64" i="14"/>
  <c r="CF64" i="14"/>
  <c r="CE64" i="14"/>
  <c r="CD64" i="14"/>
  <c r="CC64" i="14"/>
  <c r="CB64" i="14"/>
  <c r="CA64" i="14"/>
  <c r="BZ64" i="14"/>
  <c r="BY64" i="14"/>
  <c r="BX64" i="14"/>
  <c r="BW64" i="14"/>
  <c r="BV64" i="14"/>
  <c r="BU64" i="14"/>
  <c r="BT64" i="14"/>
  <c r="BS64" i="14"/>
  <c r="BR64" i="14"/>
  <c r="BQ64" i="14"/>
  <c r="BP64" i="14"/>
  <c r="BO64" i="14"/>
  <c r="BN64" i="14"/>
  <c r="BM64" i="14"/>
  <c r="BL64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EF63" i="14"/>
  <c r="EE63" i="14"/>
  <c r="ED63" i="14"/>
  <c r="EC63" i="14"/>
  <c r="EB63" i="14"/>
  <c r="EA63" i="14"/>
  <c r="DZ63" i="14"/>
  <c r="DY63" i="14"/>
  <c r="DX63" i="14"/>
  <c r="DW63" i="14"/>
  <c r="DV63" i="14"/>
  <c r="DU63" i="14"/>
  <c r="DT63" i="14"/>
  <c r="DS63" i="14"/>
  <c r="DR63" i="14"/>
  <c r="DQ63" i="14"/>
  <c r="DP63" i="14"/>
  <c r="DO63" i="14"/>
  <c r="DN63" i="14"/>
  <c r="DM63" i="14"/>
  <c r="DL63" i="14"/>
  <c r="DK63" i="14"/>
  <c r="DJ63" i="14"/>
  <c r="DI63" i="14"/>
  <c r="DH63" i="14"/>
  <c r="DG63" i="14"/>
  <c r="DF63" i="14"/>
  <c r="DE63" i="14"/>
  <c r="DD63" i="14"/>
  <c r="DC63" i="14"/>
  <c r="DB63" i="14"/>
  <c r="DA63" i="14"/>
  <c r="CZ63" i="14"/>
  <c r="CY63" i="14"/>
  <c r="CX63" i="14"/>
  <c r="CW63" i="14"/>
  <c r="CV63" i="14"/>
  <c r="CU63" i="14"/>
  <c r="CT63" i="14"/>
  <c r="CS63" i="14"/>
  <c r="CR63" i="14"/>
  <c r="CQ63" i="14"/>
  <c r="CP63" i="14"/>
  <c r="CO63" i="14"/>
  <c r="CN63" i="14"/>
  <c r="CM63" i="14"/>
  <c r="CL63" i="14"/>
  <c r="CK63" i="14"/>
  <c r="CJ63" i="14"/>
  <c r="CI63" i="14"/>
  <c r="CH63" i="14"/>
  <c r="CG63" i="14"/>
  <c r="CF63" i="14"/>
  <c r="CE63" i="14"/>
  <c r="CD63" i="14"/>
  <c r="CC63" i="14"/>
  <c r="CB63" i="14"/>
  <c r="CA63" i="14"/>
  <c r="BZ63" i="14"/>
  <c r="BY63" i="14"/>
  <c r="BX63" i="14"/>
  <c r="BW63" i="14"/>
  <c r="BV63" i="14"/>
  <c r="BU63" i="14"/>
  <c r="BT63" i="14"/>
  <c r="BS63" i="14"/>
  <c r="BR63" i="14"/>
  <c r="BQ63" i="14"/>
  <c r="BP63" i="14"/>
  <c r="BO63" i="14"/>
  <c r="BN63" i="14"/>
  <c r="BM63" i="14"/>
  <c r="BL63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EF62" i="14"/>
  <c r="EE62" i="14"/>
  <c r="ED62" i="14"/>
  <c r="EC62" i="14"/>
  <c r="EB62" i="14"/>
  <c r="EA62" i="14"/>
  <c r="DZ62" i="14"/>
  <c r="DY62" i="14"/>
  <c r="DX62" i="14"/>
  <c r="DW62" i="14"/>
  <c r="DV62" i="14"/>
  <c r="DU62" i="14"/>
  <c r="DT62" i="14"/>
  <c r="DS62" i="14"/>
  <c r="DR62" i="14"/>
  <c r="DQ62" i="14"/>
  <c r="DP62" i="14"/>
  <c r="DO62" i="14"/>
  <c r="DN62" i="14"/>
  <c r="DM62" i="14"/>
  <c r="DL62" i="14"/>
  <c r="DK62" i="14"/>
  <c r="DJ62" i="14"/>
  <c r="DI62" i="14"/>
  <c r="DH62" i="14"/>
  <c r="DG62" i="14"/>
  <c r="DF62" i="14"/>
  <c r="DE62" i="14"/>
  <c r="DD62" i="14"/>
  <c r="DC62" i="14"/>
  <c r="DB62" i="14"/>
  <c r="DA62" i="14"/>
  <c r="CZ62" i="14"/>
  <c r="CY62" i="14"/>
  <c r="CX62" i="14"/>
  <c r="CW62" i="14"/>
  <c r="CV62" i="14"/>
  <c r="CU62" i="14"/>
  <c r="CT62" i="14"/>
  <c r="CS62" i="14"/>
  <c r="CR62" i="14"/>
  <c r="CQ62" i="14"/>
  <c r="CP62" i="14"/>
  <c r="CO62" i="14"/>
  <c r="CN62" i="14"/>
  <c r="CM62" i="14"/>
  <c r="CL62" i="14"/>
  <c r="CK62" i="14"/>
  <c r="CJ62" i="14"/>
  <c r="CI62" i="14"/>
  <c r="CH62" i="14"/>
  <c r="CG62" i="14"/>
  <c r="CF62" i="14"/>
  <c r="CE62" i="14"/>
  <c r="CD62" i="14"/>
  <c r="CC62" i="14"/>
  <c r="CB62" i="14"/>
  <c r="CA62" i="14"/>
  <c r="BZ62" i="14"/>
  <c r="BY62" i="14"/>
  <c r="BX62" i="14"/>
  <c r="BW62" i="14"/>
  <c r="BV62" i="14"/>
  <c r="BU62" i="14"/>
  <c r="BT62" i="14"/>
  <c r="BS62" i="14"/>
  <c r="BR62" i="14"/>
  <c r="BQ62" i="14"/>
  <c r="BP62" i="14"/>
  <c r="BO62" i="14"/>
  <c r="BN62" i="14"/>
  <c r="BM62" i="14"/>
  <c r="BL62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EF61" i="14"/>
  <c r="EE61" i="14"/>
  <c r="ED61" i="14"/>
  <c r="EC61" i="14"/>
  <c r="EB61" i="14"/>
  <c r="EA61" i="14"/>
  <c r="DZ61" i="14"/>
  <c r="DY61" i="14"/>
  <c r="DX61" i="14"/>
  <c r="DW61" i="14"/>
  <c r="DV61" i="14"/>
  <c r="DU61" i="14"/>
  <c r="DT61" i="14"/>
  <c r="DS61" i="14"/>
  <c r="DR61" i="14"/>
  <c r="DQ61" i="14"/>
  <c r="DP61" i="14"/>
  <c r="DO61" i="14"/>
  <c r="DN61" i="14"/>
  <c r="DM61" i="14"/>
  <c r="DL61" i="14"/>
  <c r="DK61" i="14"/>
  <c r="DJ61" i="14"/>
  <c r="DI61" i="14"/>
  <c r="DH61" i="14"/>
  <c r="DG61" i="14"/>
  <c r="DF61" i="14"/>
  <c r="DE61" i="14"/>
  <c r="DD61" i="14"/>
  <c r="DC61" i="14"/>
  <c r="DB61" i="14"/>
  <c r="DA61" i="14"/>
  <c r="CZ61" i="14"/>
  <c r="CY61" i="14"/>
  <c r="CX61" i="14"/>
  <c r="CW61" i="14"/>
  <c r="CV61" i="14"/>
  <c r="CU61" i="14"/>
  <c r="CT61" i="14"/>
  <c r="CS61" i="14"/>
  <c r="CR61" i="14"/>
  <c r="CQ61" i="14"/>
  <c r="CP61" i="14"/>
  <c r="CO61" i="14"/>
  <c r="CN61" i="14"/>
  <c r="CM61" i="14"/>
  <c r="CL61" i="14"/>
  <c r="CK61" i="14"/>
  <c r="CJ61" i="14"/>
  <c r="CI61" i="14"/>
  <c r="CH61" i="14"/>
  <c r="CG61" i="14"/>
  <c r="CF61" i="14"/>
  <c r="CE61" i="14"/>
  <c r="CD61" i="14"/>
  <c r="CC61" i="14"/>
  <c r="CB61" i="14"/>
  <c r="CA61" i="14"/>
  <c r="BZ61" i="14"/>
  <c r="BY61" i="14"/>
  <c r="BX61" i="14"/>
  <c r="BW61" i="14"/>
  <c r="BV61" i="14"/>
  <c r="BU61" i="14"/>
  <c r="BT61" i="14"/>
  <c r="BS61" i="14"/>
  <c r="BR61" i="14"/>
  <c r="BQ61" i="14"/>
  <c r="BP61" i="14"/>
  <c r="BO61" i="14"/>
  <c r="BN61" i="14"/>
  <c r="BM61" i="14"/>
  <c r="BL61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EF60" i="14"/>
  <c r="EE60" i="14"/>
  <c r="ED60" i="14"/>
  <c r="EC60" i="14"/>
  <c r="EB60" i="14"/>
  <c r="EA60" i="14"/>
  <c r="DZ60" i="14"/>
  <c r="DY60" i="14"/>
  <c r="DX60" i="14"/>
  <c r="DW60" i="14"/>
  <c r="DV60" i="14"/>
  <c r="DU60" i="14"/>
  <c r="DT60" i="14"/>
  <c r="DS60" i="14"/>
  <c r="DR60" i="14"/>
  <c r="DQ60" i="14"/>
  <c r="DP60" i="14"/>
  <c r="DO60" i="14"/>
  <c r="DN60" i="14"/>
  <c r="DM60" i="14"/>
  <c r="DL60" i="14"/>
  <c r="DK60" i="14"/>
  <c r="DJ60" i="14"/>
  <c r="DI60" i="14"/>
  <c r="DH60" i="14"/>
  <c r="DG60" i="14"/>
  <c r="DF60" i="14"/>
  <c r="DE60" i="14"/>
  <c r="DD60" i="14"/>
  <c r="DC60" i="14"/>
  <c r="DB60" i="14"/>
  <c r="DA60" i="14"/>
  <c r="CZ60" i="14"/>
  <c r="CY60" i="14"/>
  <c r="CX60" i="14"/>
  <c r="CW60" i="14"/>
  <c r="CV60" i="14"/>
  <c r="CU60" i="14"/>
  <c r="CT60" i="14"/>
  <c r="CS60" i="14"/>
  <c r="CR60" i="14"/>
  <c r="CQ60" i="14"/>
  <c r="CP60" i="14"/>
  <c r="CO60" i="14"/>
  <c r="CN60" i="14"/>
  <c r="CM60" i="14"/>
  <c r="CL60" i="14"/>
  <c r="CK60" i="14"/>
  <c r="CJ60" i="14"/>
  <c r="CI60" i="14"/>
  <c r="CH60" i="14"/>
  <c r="CG60" i="14"/>
  <c r="CF60" i="14"/>
  <c r="CE60" i="14"/>
  <c r="CD60" i="14"/>
  <c r="CC60" i="14"/>
  <c r="CB60" i="14"/>
  <c r="CA60" i="14"/>
  <c r="BZ60" i="14"/>
  <c r="BY60" i="14"/>
  <c r="BX60" i="14"/>
  <c r="BW60" i="14"/>
  <c r="BV60" i="14"/>
  <c r="BU60" i="14"/>
  <c r="BT60" i="14"/>
  <c r="BS60" i="14"/>
  <c r="BR60" i="14"/>
  <c r="BQ60" i="14"/>
  <c r="BP60" i="14"/>
  <c r="BO60" i="14"/>
  <c r="BN60" i="14"/>
  <c r="BM60" i="14"/>
  <c r="BL60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E5" i="14"/>
  <c r="E3" i="14"/>
  <c r="E35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Q5" i="14"/>
  <c r="AR5" i="14"/>
  <c r="AS5" i="14"/>
  <c r="AT5" i="14"/>
  <c r="AU5" i="14"/>
  <c r="AV5" i="14"/>
  <c r="AW5" i="14"/>
  <c r="AX5" i="14"/>
  <c r="AY5" i="14"/>
  <c r="AZ5" i="14"/>
  <c r="BA5" i="14"/>
  <c r="BB5" i="14"/>
  <c r="BC5" i="14"/>
  <c r="BD5" i="14"/>
  <c r="BE5" i="14"/>
  <c r="BF5" i="14"/>
  <c r="BG5" i="14"/>
  <c r="BH5" i="14"/>
  <c r="BI5" i="14"/>
  <c r="BJ5" i="14"/>
  <c r="BK5" i="14"/>
  <c r="BL5" i="14"/>
  <c r="BM5" i="14"/>
  <c r="BN5" i="14"/>
  <c r="BO5" i="14"/>
  <c r="BP5" i="14"/>
  <c r="BQ5" i="14"/>
  <c r="BR5" i="14"/>
  <c r="BS5" i="14"/>
  <c r="BT5" i="14"/>
  <c r="BU5" i="14"/>
  <c r="BV5" i="14"/>
  <c r="BW5" i="14"/>
  <c r="BX5" i="14"/>
  <c r="BY5" i="14"/>
  <c r="BZ5" i="14"/>
  <c r="CA5" i="14"/>
  <c r="CB5" i="14"/>
  <c r="CC5" i="14"/>
  <c r="CD5" i="14"/>
  <c r="CE5" i="14"/>
  <c r="CF5" i="14"/>
  <c r="CG5" i="14"/>
  <c r="CH5" i="14"/>
  <c r="CI5" i="14"/>
  <c r="CJ5" i="14"/>
  <c r="CK5" i="14"/>
  <c r="CL5" i="14"/>
  <c r="CM5" i="14"/>
  <c r="CN5" i="14"/>
  <c r="CO5" i="14"/>
  <c r="CP5" i="14"/>
  <c r="CQ5" i="14"/>
  <c r="CR5" i="14"/>
  <c r="CS5" i="14"/>
  <c r="CT5" i="14"/>
  <c r="CU5" i="14"/>
  <c r="CV5" i="14"/>
  <c r="CW5" i="14"/>
  <c r="CX5" i="14"/>
  <c r="CY5" i="14"/>
  <c r="CZ5" i="14"/>
  <c r="DA5" i="14"/>
  <c r="DB5" i="14"/>
  <c r="DC5" i="14"/>
  <c r="DD5" i="14"/>
  <c r="DE5" i="14"/>
  <c r="DF5" i="14"/>
  <c r="DG5" i="14"/>
  <c r="DH5" i="14"/>
  <c r="DI5" i="14"/>
  <c r="DJ5" i="14"/>
  <c r="DK5" i="14"/>
  <c r="DL5" i="14"/>
  <c r="DM5" i="14"/>
  <c r="DN5" i="14"/>
  <c r="DO5" i="14"/>
  <c r="DP5" i="14"/>
  <c r="DQ5" i="14"/>
  <c r="DR5" i="14"/>
  <c r="DS5" i="14"/>
  <c r="DT5" i="14"/>
  <c r="DU5" i="14"/>
  <c r="DV5" i="14"/>
  <c r="DW5" i="14"/>
  <c r="DX5" i="14"/>
  <c r="DY5" i="14"/>
  <c r="DZ5" i="14"/>
  <c r="EA5" i="14"/>
  <c r="EB5" i="14"/>
  <c r="EC5" i="14"/>
  <c r="ED5" i="14"/>
  <c r="EE5" i="14"/>
  <c r="EF5" i="14"/>
  <c r="EF3" i="14"/>
  <c r="EF56" i="14"/>
  <c r="EE3" i="14"/>
  <c r="EE56" i="14"/>
  <c r="ED3" i="14"/>
  <c r="ED56" i="14"/>
  <c r="EC3" i="14"/>
  <c r="EC56" i="14"/>
  <c r="EB3" i="14"/>
  <c r="EB56" i="14"/>
  <c r="EA3" i="14"/>
  <c r="EA56" i="14"/>
  <c r="DZ3" i="14"/>
  <c r="DZ56" i="14"/>
  <c r="DY3" i="14"/>
  <c r="DY56" i="14"/>
  <c r="DX3" i="14"/>
  <c r="DX56" i="14"/>
  <c r="DW3" i="14"/>
  <c r="DW56" i="14"/>
  <c r="DV3" i="14"/>
  <c r="DV56" i="14"/>
  <c r="DU3" i="14"/>
  <c r="DU56" i="14"/>
  <c r="DT3" i="14"/>
  <c r="DT56" i="14"/>
  <c r="DS3" i="14"/>
  <c r="DS56" i="14"/>
  <c r="DR3" i="14"/>
  <c r="DR56" i="14"/>
  <c r="DQ3" i="14"/>
  <c r="DQ56" i="14"/>
  <c r="DP3" i="14"/>
  <c r="DP56" i="14"/>
  <c r="DO3" i="14"/>
  <c r="DO56" i="14"/>
  <c r="DN3" i="14"/>
  <c r="DN56" i="14"/>
  <c r="DM3" i="14"/>
  <c r="DM56" i="14"/>
  <c r="DL3" i="14"/>
  <c r="DL56" i="14"/>
  <c r="DK3" i="14"/>
  <c r="DK56" i="14"/>
  <c r="DJ3" i="14"/>
  <c r="DJ56" i="14"/>
  <c r="DI3" i="14"/>
  <c r="DI56" i="14"/>
  <c r="DH3" i="14"/>
  <c r="DH56" i="14"/>
  <c r="DG3" i="14"/>
  <c r="DG56" i="14"/>
  <c r="DF3" i="14"/>
  <c r="DF56" i="14"/>
  <c r="DE3" i="14"/>
  <c r="DE56" i="14"/>
  <c r="DD3" i="14"/>
  <c r="DD56" i="14"/>
  <c r="DC3" i="14"/>
  <c r="DC56" i="14"/>
  <c r="DB3" i="14"/>
  <c r="DB56" i="14"/>
  <c r="DA3" i="14"/>
  <c r="DA56" i="14"/>
  <c r="CZ3" i="14"/>
  <c r="CZ56" i="14"/>
  <c r="CY3" i="14"/>
  <c r="CY56" i="14"/>
  <c r="CX3" i="14"/>
  <c r="CX56" i="14"/>
  <c r="CW3" i="14"/>
  <c r="CW56" i="14"/>
  <c r="CV3" i="14"/>
  <c r="CV56" i="14"/>
  <c r="CU3" i="14"/>
  <c r="CU56" i="14"/>
  <c r="CT3" i="14"/>
  <c r="CT56" i="14"/>
  <c r="CS3" i="14"/>
  <c r="CS56" i="14"/>
  <c r="CR3" i="14"/>
  <c r="CR56" i="14"/>
  <c r="CQ3" i="14"/>
  <c r="CQ56" i="14"/>
  <c r="CP3" i="14"/>
  <c r="CP56" i="14"/>
  <c r="CO3" i="14"/>
  <c r="CO56" i="14"/>
  <c r="CN3" i="14"/>
  <c r="CN56" i="14"/>
  <c r="CM3" i="14"/>
  <c r="CM56" i="14"/>
  <c r="CL3" i="14"/>
  <c r="CL56" i="14"/>
  <c r="CK3" i="14"/>
  <c r="CK56" i="14"/>
  <c r="CJ3" i="14"/>
  <c r="CJ56" i="14"/>
  <c r="CI3" i="14"/>
  <c r="CI56" i="14"/>
  <c r="CH3" i="14"/>
  <c r="CH56" i="14"/>
  <c r="CG3" i="14"/>
  <c r="CG56" i="14"/>
  <c r="CF3" i="14"/>
  <c r="CF56" i="14"/>
  <c r="CE3" i="14"/>
  <c r="CE56" i="14"/>
  <c r="CD3" i="14"/>
  <c r="CD56" i="14"/>
  <c r="CC3" i="14"/>
  <c r="CC56" i="14"/>
  <c r="CB3" i="14"/>
  <c r="CB56" i="14"/>
  <c r="CA3" i="14"/>
  <c r="CA56" i="14"/>
  <c r="BZ3" i="14"/>
  <c r="BZ56" i="14"/>
  <c r="BY3" i="14"/>
  <c r="BY56" i="14"/>
  <c r="BX3" i="14"/>
  <c r="BX56" i="14"/>
  <c r="BW3" i="14"/>
  <c r="BW56" i="14"/>
  <c r="BV3" i="14"/>
  <c r="BV56" i="14"/>
  <c r="BU3" i="14"/>
  <c r="BU56" i="14"/>
  <c r="BT3" i="14"/>
  <c r="BT56" i="14"/>
  <c r="BS3" i="14"/>
  <c r="BS56" i="14"/>
  <c r="BR3" i="14"/>
  <c r="BR56" i="14"/>
  <c r="BQ3" i="14"/>
  <c r="BQ56" i="14"/>
  <c r="BP3" i="14"/>
  <c r="BP56" i="14"/>
  <c r="BO3" i="14"/>
  <c r="BO56" i="14"/>
  <c r="BN3" i="14"/>
  <c r="BN56" i="14"/>
  <c r="BM3" i="14"/>
  <c r="BM56" i="14"/>
  <c r="BL3" i="14"/>
  <c r="BL56" i="14"/>
  <c r="BK3" i="14"/>
  <c r="BK56" i="14"/>
  <c r="BJ3" i="14"/>
  <c r="BJ56" i="14"/>
  <c r="BI3" i="14"/>
  <c r="BI56" i="14"/>
  <c r="BH3" i="14"/>
  <c r="BH56" i="14"/>
  <c r="BG3" i="14"/>
  <c r="BG56" i="14"/>
  <c r="BF3" i="14"/>
  <c r="BF56" i="14"/>
  <c r="BE3" i="14"/>
  <c r="BE56" i="14"/>
  <c r="BD3" i="14"/>
  <c r="BD56" i="14"/>
  <c r="BC3" i="14"/>
  <c r="BC56" i="14"/>
  <c r="BB3" i="14"/>
  <c r="BB56" i="14"/>
  <c r="BA3" i="14"/>
  <c r="BA56" i="14"/>
  <c r="AZ3" i="14"/>
  <c r="AZ56" i="14"/>
  <c r="AY3" i="14"/>
  <c r="AY56" i="14"/>
  <c r="AX3" i="14"/>
  <c r="AX56" i="14"/>
  <c r="AW3" i="14"/>
  <c r="AW56" i="14"/>
  <c r="AV3" i="14"/>
  <c r="AV56" i="14"/>
  <c r="AU3" i="14"/>
  <c r="AU56" i="14"/>
  <c r="AT3" i="14"/>
  <c r="AT56" i="14"/>
  <c r="AS3" i="14"/>
  <c r="AS56" i="14"/>
  <c r="AR3" i="14"/>
  <c r="AR56" i="14"/>
  <c r="AQ3" i="14"/>
  <c r="AQ56" i="14"/>
  <c r="AP3" i="14"/>
  <c r="AP56" i="14"/>
  <c r="AO3" i="14"/>
  <c r="AO56" i="14"/>
  <c r="AN3" i="14"/>
  <c r="AN56" i="14"/>
  <c r="AM3" i="14"/>
  <c r="AM56" i="14"/>
  <c r="AL3" i="14"/>
  <c r="AL56" i="14"/>
  <c r="AK3" i="14"/>
  <c r="AK56" i="14"/>
  <c r="AJ3" i="14"/>
  <c r="AJ56" i="14"/>
  <c r="AI3" i="14"/>
  <c r="AI56" i="14"/>
  <c r="AH3" i="14"/>
  <c r="AH56" i="14"/>
  <c r="AG3" i="14"/>
  <c r="AG56" i="14"/>
  <c r="AF3" i="14"/>
  <c r="AF56" i="14"/>
  <c r="AE3" i="14"/>
  <c r="AE56" i="14"/>
  <c r="AD3" i="14"/>
  <c r="AD56" i="14"/>
  <c r="AC3" i="14"/>
  <c r="AC56" i="14"/>
  <c r="AB3" i="14"/>
  <c r="AB56" i="14"/>
  <c r="AA3" i="14"/>
  <c r="AA56" i="14"/>
  <c r="Z3" i="14"/>
  <c r="Z56" i="14"/>
  <c r="Y3" i="14"/>
  <c r="Y56" i="14"/>
  <c r="X3" i="14"/>
  <c r="X56" i="14"/>
  <c r="W3" i="14"/>
  <c r="W56" i="14"/>
  <c r="V3" i="14"/>
  <c r="V56" i="14"/>
  <c r="U3" i="14"/>
  <c r="U56" i="14"/>
  <c r="T3" i="14"/>
  <c r="T56" i="14"/>
  <c r="S3" i="14"/>
  <c r="S56" i="14"/>
  <c r="R3" i="14"/>
  <c r="R56" i="14"/>
  <c r="Q3" i="14"/>
  <c r="Q56" i="14"/>
  <c r="P3" i="14"/>
  <c r="P56" i="14"/>
  <c r="O3" i="14"/>
  <c r="O56" i="14"/>
  <c r="N3" i="14"/>
  <c r="N56" i="14"/>
  <c r="M3" i="14"/>
  <c r="M56" i="14"/>
  <c r="L3" i="14"/>
  <c r="L56" i="14"/>
  <c r="K3" i="14"/>
  <c r="K56" i="14"/>
  <c r="J3" i="14"/>
  <c r="J56" i="14"/>
  <c r="I3" i="14"/>
  <c r="I56" i="14"/>
  <c r="H3" i="14"/>
  <c r="H56" i="14"/>
  <c r="G3" i="14"/>
  <c r="G56" i="14"/>
  <c r="F3" i="14"/>
  <c r="F56" i="14"/>
  <c r="E56" i="14"/>
  <c r="EF55" i="14"/>
  <c r="EE55" i="14"/>
  <c r="ED55" i="14"/>
  <c r="EC55" i="14"/>
  <c r="EB55" i="14"/>
  <c r="EA55" i="14"/>
  <c r="DZ55" i="14"/>
  <c r="DY55" i="14"/>
  <c r="DX55" i="14"/>
  <c r="DW55" i="14"/>
  <c r="DV55" i="14"/>
  <c r="DU55" i="14"/>
  <c r="DT55" i="14"/>
  <c r="DS55" i="14"/>
  <c r="DR55" i="14"/>
  <c r="DQ55" i="14"/>
  <c r="DP55" i="14"/>
  <c r="DO55" i="14"/>
  <c r="DN55" i="14"/>
  <c r="DM55" i="14"/>
  <c r="DL55" i="14"/>
  <c r="DK55" i="14"/>
  <c r="DJ55" i="14"/>
  <c r="DI55" i="14"/>
  <c r="DH55" i="14"/>
  <c r="DG55" i="14"/>
  <c r="DF55" i="14"/>
  <c r="DE55" i="14"/>
  <c r="DD55" i="14"/>
  <c r="DC55" i="14"/>
  <c r="DB55" i="14"/>
  <c r="DA55" i="14"/>
  <c r="CZ55" i="14"/>
  <c r="CY55" i="14"/>
  <c r="CX55" i="14"/>
  <c r="CW55" i="14"/>
  <c r="CV55" i="14"/>
  <c r="CU55" i="14"/>
  <c r="CT55" i="14"/>
  <c r="CS55" i="14"/>
  <c r="CR55" i="14"/>
  <c r="CQ55" i="14"/>
  <c r="CP55" i="14"/>
  <c r="CO55" i="14"/>
  <c r="CN55" i="14"/>
  <c r="CM55" i="14"/>
  <c r="CL55" i="14"/>
  <c r="CK55" i="14"/>
  <c r="CJ55" i="14"/>
  <c r="CI55" i="14"/>
  <c r="CH55" i="14"/>
  <c r="CG55" i="14"/>
  <c r="CF55" i="14"/>
  <c r="CE55" i="14"/>
  <c r="CD55" i="14"/>
  <c r="CC55" i="14"/>
  <c r="CB55" i="14"/>
  <c r="CA55" i="14"/>
  <c r="BZ55" i="14"/>
  <c r="BY55" i="14"/>
  <c r="BX55" i="14"/>
  <c r="BW55" i="14"/>
  <c r="BV55" i="14"/>
  <c r="BU55" i="14"/>
  <c r="BT55" i="14"/>
  <c r="BS55" i="14"/>
  <c r="BR55" i="14"/>
  <c r="BQ55" i="14"/>
  <c r="BP55" i="14"/>
  <c r="BO55" i="14"/>
  <c r="BN55" i="14"/>
  <c r="BM55" i="14"/>
  <c r="BL55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EF54" i="14"/>
  <c r="EE54" i="14"/>
  <c r="ED54" i="14"/>
  <c r="EC54" i="14"/>
  <c r="EB54" i="14"/>
  <c r="EA54" i="14"/>
  <c r="DZ54" i="14"/>
  <c r="DY54" i="14"/>
  <c r="DX54" i="14"/>
  <c r="DW54" i="14"/>
  <c r="DV54" i="14"/>
  <c r="DU54" i="14"/>
  <c r="DT54" i="14"/>
  <c r="DS54" i="14"/>
  <c r="DR54" i="14"/>
  <c r="DQ54" i="14"/>
  <c r="DP54" i="14"/>
  <c r="DO54" i="14"/>
  <c r="DN54" i="14"/>
  <c r="DM54" i="14"/>
  <c r="DL54" i="14"/>
  <c r="DK54" i="14"/>
  <c r="DJ54" i="14"/>
  <c r="DI54" i="14"/>
  <c r="DH54" i="14"/>
  <c r="DG54" i="14"/>
  <c r="DF54" i="14"/>
  <c r="DE54" i="14"/>
  <c r="DD54" i="14"/>
  <c r="DC54" i="14"/>
  <c r="DB54" i="14"/>
  <c r="DA54" i="14"/>
  <c r="CZ54" i="14"/>
  <c r="CY54" i="14"/>
  <c r="CX54" i="14"/>
  <c r="CW54" i="14"/>
  <c r="CV54" i="14"/>
  <c r="CU54" i="14"/>
  <c r="CT54" i="14"/>
  <c r="CS54" i="14"/>
  <c r="CR54" i="14"/>
  <c r="CQ54" i="14"/>
  <c r="CP54" i="14"/>
  <c r="CO54" i="14"/>
  <c r="CN54" i="14"/>
  <c r="CM54" i="14"/>
  <c r="CL54" i="14"/>
  <c r="CK54" i="14"/>
  <c r="CJ54" i="14"/>
  <c r="CI54" i="14"/>
  <c r="CH54" i="14"/>
  <c r="CG54" i="14"/>
  <c r="CF54" i="14"/>
  <c r="CE54" i="14"/>
  <c r="CD54" i="14"/>
  <c r="CC54" i="14"/>
  <c r="CB54" i="14"/>
  <c r="CA54" i="14"/>
  <c r="BZ54" i="14"/>
  <c r="BY54" i="14"/>
  <c r="BX54" i="14"/>
  <c r="BW54" i="14"/>
  <c r="BV54" i="14"/>
  <c r="BU54" i="14"/>
  <c r="BT54" i="14"/>
  <c r="BS54" i="14"/>
  <c r="BR54" i="14"/>
  <c r="BQ54" i="14"/>
  <c r="BP54" i="14"/>
  <c r="BO54" i="14"/>
  <c r="BN54" i="14"/>
  <c r="BM54" i="14"/>
  <c r="BL54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EF53" i="14"/>
  <c r="EE53" i="14"/>
  <c r="ED53" i="14"/>
  <c r="EC53" i="14"/>
  <c r="EB53" i="14"/>
  <c r="EA53" i="14"/>
  <c r="DZ53" i="14"/>
  <c r="DY53" i="14"/>
  <c r="DX53" i="14"/>
  <c r="DW53" i="14"/>
  <c r="DV53" i="14"/>
  <c r="DU53" i="14"/>
  <c r="DT53" i="14"/>
  <c r="DS53" i="14"/>
  <c r="DR53" i="14"/>
  <c r="DQ53" i="14"/>
  <c r="DP53" i="14"/>
  <c r="DO53" i="14"/>
  <c r="DN53" i="14"/>
  <c r="DM53" i="14"/>
  <c r="DL53" i="14"/>
  <c r="DK53" i="14"/>
  <c r="DJ53" i="14"/>
  <c r="DI53" i="14"/>
  <c r="DH53" i="14"/>
  <c r="DG53" i="14"/>
  <c r="DF53" i="14"/>
  <c r="DE53" i="14"/>
  <c r="DD53" i="14"/>
  <c r="DC53" i="14"/>
  <c r="DB53" i="14"/>
  <c r="DA53" i="14"/>
  <c r="CZ53" i="14"/>
  <c r="CY53" i="14"/>
  <c r="CX53" i="14"/>
  <c r="CW53" i="14"/>
  <c r="CV53" i="14"/>
  <c r="CU53" i="14"/>
  <c r="CT53" i="14"/>
  <c r="CS53" i="14"/>
  <c r="CR53" i="14"/>
  <c r="CQ53" i="14"/>
  <c r="CP53" i="14"/>
  <c r="CO53" i="14"/>
  <c r="CN53" i="14"/>
  <c r="CM53" i="14"/>
  <c r="CL53" i="14"/>
  <c r="CK53" i="14"/>
  <c r="CJ53" i="14"/>
  <c r="CI53" i="14"/>
  <c r="CH53" i="14"/>
  <c r="CG53" i="14"/>
  <c r="CF53" i="14"/>
  <c r="CE53" i="14"/>
  <c r="CD53" i="14"/>
  <c r="CC53" i="14"/>
  <c r="CB53" i="14"/>
  <c r="CA53" i="14"/>
  <c r="BZ53" i="14"/>
  <c r="BY53" i="14"/>
  <c r="BX53" i="14"/>
  <c r="BW53" i="14"/>
  <c r="BV53" i="14"/>
  <c r="BU53" i="14"/>
  <c r="BT53" i="14"/>
  <c r="BS53" i="14"/>
  <c r="BR53" i="14"/>
  <c r="BQ53" i="14"/>
  <c r="BP53" i="14"/>
  <c r="BO53" i="14"/>
  <c r="BN53" i="14"/>
  <c r="BM53" i="14"/>
  <c r="BL53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EF52" i="14"/>
  <c r="EE52" i="14"/>
  <c r="ED52" i="14"/>
  <c r="EC52" i="14"/>
  <c r="EB52" i="14"/>
  <c r="EA52" i="14"/>
  <c r="DZ52" i="14"/>
  <c r="DY52" i="14"/>
  <c r="DX52" i="14"/>
  <c r="DW52" i="14"/>
  <c r="DV52" i="14"/>
  <c r="DU52" i="14"/>
  <c r="DT52" i="14"/>
  <c r="DS52" i="14"/>
  <c r="DR52" i="14"/>
  <c r="DQ52" i="14"/>
  <c r="DP52" i="14"/>
  <c r="DO52" i="14"/>
  <c r="DN52" i="14"/>
  <c r="DM52" i="14"/>
  <c r="DL52" i="14"/>
  <c r="DK52" i="14"/>
  <c r="DJ52" i="14"/>
  <c r="DI52" i="14"/>
  <c r="DH52" i="14"/>
  <c r="DG52" i="14"/>
  <c r="DF52" i="14"/>
  <c r="DE52" i="14"/>
  <c r="DD52" i="14"/>
  <c r="DC52" i="14"/>
  <c r="DB52" i="14"/>
  <c r="DA52" i="14"/>
  <c r="CZ52" i="14"/>
  <c r="CY52" i="14"/>
  <c r="CX52" i="14"/>
  <c r="CW52" i="14"/>
  <c r="CV52" i="14"/>
  <c r="CU52" i="14"/>
  <c r="CT52" i="14"/>
  <c r="CS52" i="14"/>
  <c r="CR52" i="14"/>
  <c r="CQ52" i="14"/>
  <c r="CP52" i="14"/>
  <c r="CO52" i="14"/>
  <c r="CN52" i="14"/>
  <c r="CM52" i="14"/>
  <c r="CL52" i="14"/>
  <c r="CK52" i="14"/>
  <c r="CJ52" i="14"/>
  <c r="CI52" i="14"/>
  <c r="CH52" i="14"/>
  <c r="CG52" i="14"/>
  <c r="CF52" i="14"/>
  <c r="CE52" i="14"/>
  <c r="CD52" i="14"/>
  <c r="CC52" i="14"/>
  <c r="CB52" i="14"/>
  <c r="CA52" i="14"/>
  <c r="BZ52" i="14"/>
  <c r="BY52" i="14"/>
  <c r="BX52" i="14"/>
  <c r="BW52" i="14"/>
  <c r="BV52" i="14"/>
  <c r="BU52" i="14"/>
  <c r="BT52" i="14"/>
  <c r="BS52" i="14"/>
  <c r="BR52" i="14"/>
  <c r="BQ52" i="14"/>
  <c r="BP52" i="14"/>
  <c r="BO52" i="14"/>
  <c r="BN52" i="14"/>
  <c r="BM52" i="14"/>
  <c r="BL52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EF51" i="14"/>
  <c r="EE51" i="14"/>
  <c r="ED51" i="14"/>
  <c r="EC51" i="14"/>
  <c r="EB51" i="14"/>
  <c r="EA51" i="14"/>
  <c r="DZ51" i="14"/>
  <c r="DY51" i="14"/>
  <c r="DX51" i="14"/>
  <c r="DW51" i="14"/>
  <c r="DV51" i="14"/>
  <c r="DU51" i="14"/>
  <c r="DT51" i="14"/>
  <c r="DS51" i="14"/>
  <c r="DR51" i="14"/>
  <c r="DQ51" i="14"/>
  <c r="DP51" i="14"/>
  <c r="DO51" i="14"/>
  <c r="DN51" i="14"/>
  <c r="DM51" i="14"/>
  <c r="DL51" i="14"/>
  <c r="DK51" i="14"/>
  <c r="DJ51" i="14"/>
  <c r="DI51" i="14"/>
  <c r="DH51" i="14"/>
  <c r="DG51" i="14"/>
  <c r="DF51" i="14"/>
  <c r="DE51" i="14"/>
  <c r="DD51" i="14"/>
  <c r="DC51" i="14"/>
  <c r="DB51" i="14"/>
  <c r="DA51" i="14"/>
  <c r="CZ51" i="14"/>
  <c r="CY51" i="14"/>
  <c r="CX51" i="14"/>
  <c r="CW51" i="14"/>
  <c r="CV51" i="14"/>
  <c r="CU51" i="14"/>
  <c r="CT51" i="14"/>
  <c r="CS51" i="14"/>
  <c r="CR51" i="14"/>
  <c r="CQ51" i="14"/>
  <c r="CP51" i="14"/>
  <c r="CO51" i="14"/>
  <c r="CN51" i="14"/>
  <c r="CM51" i="14"/>
  <c r="CL51" i="14"/>
  <c r="CK51" i="14"/>
  <c r="CJ51" i="14"/>
  <c r="CI51" i="14"/>
  <c r="CH51" i="14"/>
  <c r="CG51" i="14"/>
  <c r="CF51" i="14"/>
  <c r="CE51" i="14"/>
  <c r="CD51" i="14"/>
  <c r="CC51" i="14"/>
  <c r="CB51" i="14"/>
  <c r="CA51" i="14"/>
  <c r="BZ51" i="14"/>
  <c r="BY51" i="14"/>
  <c r="BX51" i="14"/>
  <c r="BW51" i="14"/>
  <c r="BV51" i="14"/>
  <c r="BU51" i="14"/>
  <c r="BT51" i="14"/>
  <c r="BS51" i="14"/>
  <c r="BR51" i="14"/>
  <c r="BQ51" i="14"/>
  <c r="BP51" i="14"/>
  <c r="BO51" i="14"/>
  <c r="BN51" i="14"/>
  <c r="BM51" i="14"/>
  <c r="BL51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EF50" i="14"/>
  <c r="EE50" i="14"/>
  <c r="ED50" i="14"/>
  <c r="EC50" i="14"/>
  <c r="EB50" i="14"/>
  <c r="EA50" i="14"/>
  <c r="DZ50" i="14"/>
  <c r="DY50" i="14"/>
  <c r="DX50" i="14"/>
  <c r="DW50" i="14"/>
  <c r="DV50" i="14"/>
  <c r="DU50" i="14"/>
  <c r="DT50" i="14"/>
  <c r="DS50" i="14"/>
  <c r="DR50" i="14"/>
  <c r="DQ50" i="14"/>
  <c r="DP50" i="14"/>
  <c r="DO50" i="14"/>
  <c r="DN50" i="14"/>
  <c r="DM50" i="14"/>
  <c r="DL50" i="14"/>
  <c r="DK50" i="14"/>
  <c r="DJ50" i="14"/>
  <c r="DI50" i="14"/>
  <c r="DH50" i="14"/>
  <c r="DG50" i="14"/>
  <c r="DF50" i="14"/>
  <c r="DE50" i="14"/>
  <c r="DD50" i="14"/>
  <c r="DC50" i="14"/>
  <c r="DB50" i="14"/>
  <c r="DA50" i="14"/>
  <c r="CZ50" i="14"/>
  <c r="CY50" i="14"/>
  <c r="CX50" i="14"/>
  <c r="CW50" i="14"/>
  <c r="CV50" i="14"/>
  <c r="CU50" i="14"/>
  <c r="CT50" i="14"/>
  <c r="CS50" i="14"/>
  <c r="CR50" i="14"/>
  <c r="CQ50" i="14"/>
  <c r="CP50" i="14"/>
  <c r="CO50" i="14"/>
  <c r="CN50" i="14"/>
  <c r="CM50" i="14"/>
  <c r="CL50" i="14"/>
  <c r="CK50" i="14"/>
  <c r="CJ50" i="14"/>
  <c r="CI50" i="14"/>
  <c r="CH50" i="14"/>
  <c r="CG50" i="14"/>
  <c r="CF50" i="14"/>
  <c r="CE50" i="14"/>
  <c r="CD50" i="14"/>
  <c r="CC50" i="14"/>
  <c r="CB50" i="14"/>
  <c r="CA50" i="14"/>
  <c r="BZ50" i="14"/>
  <c r="BY50" i="14"/>
  <c r="BX50" i="14"/>
  <c r="BW50" i="14"/>
  <c r="BV50" i="14"/>
  <c r="BU50" i="14"/>
  <c r="BT50" i="14"/>
  <c r="BS50" i="14"/>
  <c r="BR50" i="14"/>
  <c r="BQ50" i="14"/>
  <c r="BP50" i="14"/>
  <c r="BO50" i="14"/>
  <c r="BN50" i="14"/>
  <c r="BM50" i="14"/>
  <c r="BL50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EF49" i="14"/>
  <c r="EE49" i="14"/>
  <c r="ED49" i="14"/>
  <c r="EC49" i="14"/>
  <c r="EB49" i="14"/>
  <c r="EA49" i="14"/>
  <c r="DZ49" i="14"/>
  <c r="DY49" i="14"/>
  <c r="DX49" i="14"/>
  <c r="DW49" i="14"/>
  <c r="DV49" i="14"/>
  <c r="DU49" i="14"/>
  <c r="DT49" i="14"/>
  <c r="DS49" i="14"/>
  <c r="DR49" i="14"/>
  <c r="DQ49" i="14"/>
  <c r="DP49" i="14"/>
  <c r="DO49" i="14"/>
  <c r="DN49" i="14"/>
  <c r="DM49" i="14"/>
  <c r="DL49" i="14"/>
  <c r="DK49" i="14"/>
  <c r="DJ49" i="14"/>
  <c r="DI49" i="14"/>
  <c r="DH49" i="14"/>
  <c r="DG49" i="14"/>
  <c r="DF49" i="14"/>
  <c r="DE49" i="14"/>
  <c r="DD49" i="14"/>
  <c r="DC49" i="14"/>
  <c r="DB49" i="14"/>
  <c r="DA49" i="14"/>
  <c r="CZ49" i="14"/>
  <c r="CY49" i="14"/>
  <c r="CX49" i="14"/>
  <c r="CW49" i="14"/>
  <c r="CV49" i="14"/>
  <c r="CU49" i="14"/>
  <c r="CT49" i="14"/>
  <c r="CS49" i="14"/>
  <c r="CR49" i="14"/>
  <c r="CQ49" i="14"/>
  <c r="CP49" i="14"/>
  <c r="CO49" i="14"/>
  <c r="CN49" i="14"/>
  <c r="CM49" i="14"/>
  <c r="CL49" i="14"/>
  <c r="CK49" i="14"/>
  <c r="CJ49" i="14"/>
  <c r="CI49" i="14"/>
  <c r="CH49" i="14"/>
  <c r="CG49" i="14"/>
  <c r="CF49" i="14"/>
  <c r="CE49" i="14"/>
  <c r="CD49" i="14"/>
  <c r="CC49" i="14"/>
  <c r="CB49" i="14"/>
  <c r="CA49" i="14"/>
  <c r="BZ49" i="14"/>
  <c r="BY49" i="14"/>
  <c r="BX49" i="14"/>
  <c r="BW49" i="14"/>
  <c r="BV49" i="14"/>
  <c r="BU49" i="14"/>
  <c r="BT49" i="14"/>
  <c r="BS49" i="14"/>
  <c r="BR49" i="14"/>
  <c r="BQ49" i="14"/>
  <c r="BP49" i="14"/>
  <c r="BO49" i="14"/>
  <c r="BN49" i="14"/>
  <c r="BM49" i="14"/>
  <c r="BL49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EF48" i="14"/>
  <c r="EE48" i="14"/>
  <c r="ED48" i="14"/>
  <c r="EC48" i="14"/>
  <c r="EB48" i="14"/>
  <c r="EA48" i="14"/>
  <c r="DZ48" i="14"/>
  <c r="DY48" i="14"/>
  <c r="DX48" i="14"/>
  <c r="DW48" i="14"/>
  <c r="DV48" i="14"/>
  <c r="DU48" i="14"/>
  <c r="DT48" i="14"/>
  <c r="DS48" i="14"/>
  <c r="DR48" i="14"/>
  <c r="DQ48" i="14"/>
  <c r="DP48" i="14"/>
  <c r="DO48" i="14"/>
  <c r="DN48" i="14"/>
  <c r="DM48" i="14"/>
  <c r="DL48" i="14"/>
  <c r="DK48" i="14"/>
  <c r="DJ48" i="14"/>
  <c r="DI48" i="14"/>
  <c r="DH48" i="14"/>
  <c r="DG48" i="14"/>
  <c r="DF48" i="14"/>
  <c r="DE48" i="14"/>
  <c r="DD48" i="14"/>
  <c r="DC48" i="14"/>
  <c r="DB48" i="14"/>
  <c r="DA48" i="14"/>
  <c r="CZ48" i="14"/>
  <c r="CY48" i="14"/>
  <c r="CX48" i="14"/>
  <c r="CW48" i="14"/>
  <c r="CV48" i="14"/>
  <c r="CU48" i="14"/>
  <c r="CT48" i="14"/>
  <c r="CS48" i="14"/>
  <c r="CR48" i="14"/>
  <c r="CQ48" i="14"/>
  <c r="CP48" i="14"/>
  <c r="CO48" i="14"/>
  <c r="CN48" i="14"/>
  <c r="CM48" i="14"/>
  <c r="CL48" i="14"/>
  <c r="CK48" i="14"/>
  <c r="CJ48" i="14"/>
  <c r="CI48" i="14"/>
  <c r="CH48" i="14"/>
  <c r="CG48" i="14"/>
  <c r="CF48" i="14"/>
  <c r="CE48" i="14"/>
  <c r="CD48" i="14"/>
  <c r="CC48" i="14"/>
  <c r="CB48" i="14"/>
  <c r="CA48" i="14"/>
  <c r="BZ48" i="14"/>
  <c r="BY48" i="14"/>
  <c r="BX48" i="14"/>
  <c r="BW48" i="14"/>
  <c r="BV48" i="14"/>
  <c r="BU48" i="14"/>
  <c r="BT48" i="14"/>
  <c r="BS48" i="14"/>
  <c r="BR48" i="14"/>
  <c r="BQ48" i="14"/>
  <c r="BP48" i="14"/>
  <c r="BO48" i="14"/>
  <c r="BN48" i="14"/>
  <c r="BM48" i="14"/>
  <c r="BL48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EF47" i="14"/>
  <c r="EE47" i="14"/>
  <c r="ED47" i="14"/>
  <c r="EC47" i="14"/>
  <c r="EB47" i="14"/>
  <c r="EA47" i="14"/>
  <c r="DZ47" i="14"/>
  <c r="DY47" i="14"/>
  <c r="DX47" i="14"/>
  <c r="DW47" i="14"/>
  <c r="DV47" i="14"/>
  <c r="DU47" i="14"/>
  <c r="DT47" i="14"/>
  <c r="DS47" i="14"/>
  <c r="DR47" i="14"/>
  <c r="DQ47" i="14"/>
  <c r="DP47" i="14"/>
  <c r="DO47" i="14"/>
  <c r="DN47" i="14"/>
  <c r="DM47" i="14"/>
  <c r="DL47" i="14"/>
  <c r="DK47" i="14"/>
  <c r="DJ47" i="14"/>
  <c r="DI47" i="14"/>
  <c r="DH47" i="14"/>
  <c r="DG47" i="14"/>
  <c r="DF47" i="14"/>
  <c r="DE47" i="14"/>
  <c r="DD47" i="14"/>
  <c r="DC47" i="14"/>
  <c r="DB47" i="14"/>
  <c r="DA47" i="14"/>
  <c r="CZ47" i="14"/>
  <c r="CY47" i="14"/>
  <c r="CX47" i="14"/>
  <c r="CW47" i="14"/>
  <c r="CV47" i="14"/>
  <c r="CU47" i="14"/>
  <c r="CT47" i="14"/>
  <c r="CS47" i="14"/>
  <c r="CR47" i="14"/>
  <c r="CQ47" i="14"/>
  <c r="CP47" i="14"/>
  <c r="CO47" i="14"/>
  <c r="CN47" i="14"/>
  <c r="CM47" i="14"/>
  <c r="CL47" i="14"/>
  <c r="CK47" i="14"/>
  <c r="CJ47" i="14"/>
  <c r="CI47" i="14"/>
  <c r="CH47" i="14"/>
  <c r="CG47" i="14"/>
  <c r="CF47" i="14"/>
  <c r="CE47" i="14"/>
  <c r="CD47" i="14"/>
  <c r="CC47" i="14"/>
  <c r="CB47" i="14"/>
  <c r="CA47" i="14"/>
  <c r="BZ47" i="14"/>
  <c r="BY47" i="14"/>
  <c r="BX47" i="14"/>
  <c r="BW47" i="14"/>
  <c r="BV47" i="14"/>
  <c r="BU47" i="14"/>
  <c r="BT47" i="14"/>
  <c r="BS47" i="14"/>
  <c r="BR47" i="14"/>
  <c r="BQ47" i="14"/>
  <c r="BP47" i="14"/>
  <c r="BO47" i="14"/>
  <c r="BN47" i="14"/>
  <c r="BM47" i="14"/>
  <c r="BL47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EF46" i="14"/>
  <c r="EE46" i="14"/>
  <c r="ED46" i="14"/>
  <c r="EC46" i="14"/>
  <c r="EB46" i="14"/>
  <c r="EA46" i="14"/>
  <c r="DZ46" i="14"/>
  <c r="DY46" i="14"/>
  <c r="DX46" i="14"/>
  <c r="DW46" i="14"/>
  <c r="DV46" i="14"/>
  <c r="DU46" i="14"/>
  <c r="DT46" i="14"/>
  <c r="DS46" i="14"/>
  <c r="DR46" i="14"/>
  <c r="DQ46" i="14"/>
  <c r="DP46" i="14"/>
  <c r="DO46" i="14"/>
  <c r="DN46" i="14"/>
  <c r="DM46" i="14"/>
  <c r="DL46" i="14"/>
  <c r="DK46" i="14"/>
  <c r="DJ46" i="14"/>
  <c r="DI46" i="14"/>
  <c r="DH46" i="14"/>
  <c r="DG46" i="14"/>
  <c r="DF46" i="14"/>
  <c r="DE46" i="14"/>
  <c r="DD46" i="14"/>
  <c r="DC46" i="14"/>
  <c r="DB46" i="14"/>
  <c r="DA46" i="14"/>
  <c r="CZ46" i="14"/>
  <c r="CY46" i="14"/>
  <c r="CX46" i="14"/>
  <c r="CW46" i="14"/>
  <c r="CV46" i="14"/>
  <c r="CU46" i="14"/>
  <c r="CT46" i="14"/>
  <c r="CS46" i="14"/>
  <c r="CR46" i="14"/>
  <c r="CQ46" i="14"/>
  <c r="CP46" i="14"/>
  <c r="CO46" i="14"/>
  <c r="CN46" i="14"/>
  <c r="CM46" i="14"/>
  <c r="CL46" i="14"/>
  <c r="CK46" i="14"/>
  <c r="CJ46" i="14"/>
  <c r="CI46" i="14"/>
  <c r="CH46" i="14"/>
  <c r="CG46" i="14"/>
  <c r="CF46" i="14"/>
  <c r="CE46" i="14"/>
  <c r="CD46" i="14"/>
  <c r="CC46" i="14"/>
  <c r="CB46" i="14"/>
  <c r="CA46" i="14"/>
  <c r="BZ46" i="14"/>
  <c r="BY46" i="14"/>
  <c r="BX46" i="14"/>
  <c r="BW46" i="14"/>
  <c r="BV46" i="14"/>
  <c r="BU46" i="14"/>
  <c r="BT46" i="14"/>
  <c r="BS46" i="14"/>
  <c r="BR46" i="14"/>
  <c r="BQ46" i="14"/>
  <c r="BP46" i="14"/>
  <c r="BO46" i="14"/>
  <c r="BN46" i="14"/>
  <c r="BM46" i="14"/>
  <c r="BL46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EF45" i="14"/>
  <c r="EE45" i="14"/>
  <c r="ED45" i="14"/>
  <c r="EC45" i="14"/>
  <c r="EB45" i="14"/>
  <c r="EA45" i="14"/>
  <c r="DZ45" i="14"/>
  <c r="DY45" i="14"/>
  <c r="DX45" i="14"/>
  <c r="DW45" i="14"/>
  <c r="DV45" i="14"/>
  <c r="DU45" i="14"/>
  <c r="DT45" i="14"/>
  <c r="DS45" i="14"/>
  <c r="DR45" i="14"/>
  <c r="DQ45" i="14"/>
  <c r="DP45" i="14"/>
  <c r="DO45" i="14"/>
  <c r="DN45" i="14"/>
  <c r="DM45" i="14"/>
  <c r="DL45" i="14"/>
  <c r="DK45" i="14"/>
  <c r="DJ45" i="14"/>
  <c r="DI45" i="14"/>
  <c r="DH45" i="14"/>
  <c r="DG45" i="14"/>
  <c r="DF45" i="14"/>
  <c r="DE45" i="14"/>
  <c r="DD45" i="14"/>
  <c r="DC45" i="14"/>
  <c r="DB45" i="14"/>
  <c r="DA45" i="14"/>
  <c r="CZ45" i="14"/>
  <c r="CY45" i="14"/>
  <c r="CX45" i="14"/>
  <c r="CW45" i="14"/>
  <c r="CV45" i="14"/>
  <c r="CU45" i="14"/>
  <c r="CT45" i="14"/>
  <c r="CS45" i="14"/>
  <c r="CR45" i="14"/>
  <c r="CQ45" i="14"/>
  <c r="CP45" i="14"/>
  <c r="CO45" i="14"/>
  <c r="CN45" i="14"/>
  <c r="CM45" i="14"/>
  <c r="CL45" i="14"/>
  <c r="CK45" i="14"/>
  <c r="CJ45" i="14"/>
  <c r="CI45" i="14"/>
  <c r="CH45" i="14"/>
  <c r="CG45" i="14"/>
  <c r="CF45" i="14"/>
  <c r="CE45" i="14"/>
  <c r="CD45" i="14"/>
  <c r="CC45" i="14"/>
  <c r="CB45" i="14"/>
  <c r="CA45" i="14"/>
  <c r="BZ45" i="14"/>
  <c r="BY45" i="14"/>
  <c r="BX45" i="14"/>
  <c r="BW45" i="14"/>
  <c r="BV45" i="14"/>
  <c r="BU45" i="14"/>
  <c r="BT45" i="14"/>
  <c r="BS45" i="14"/>
  <c r="BR45" i="14"/>
  <c r="BQ45" i="14"/>
  <c r="BP45" i="14"/>
  <c r="BO45" i="14"/>
  <c r="BN45" i="14"/>
  <c r="BM45" i="14"/>
  <c r="BL45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EF44" i="14"/>
  <c r="EE44" i="14"/>
  <c r="ED44" i="14"/>
  <c r="EC44" i="14"/>
  <c r="EB44" i="14"/>
  <c r="EA44" i="14"/>
  <c r="DZ44" i="14"/>
  <c r="DY44" i="14"/>
  <c r="DX44" i="14"/>
  <c r="DW44" i="14"/>
  <c r="DV44" i="14"/>
  <c r="DU44" i="14"/>
  <c r="DT44" i="14"/>
  <c r="DS44" i="14"/>
  <c r="DR44" i="14"/>
  <c r="DQ44" i="14"/>
  <c r="DP44" i="14"/>
  <c r="DO44" i="14"/>
  <c r="DN44" i="14"/>
  <c r="DM44" i="14"/>
  <c r="DL44" i="14"/>
  <c r="DK44" i="14"/>
  <c r="DJ44" i="14"/>
  <c r="DI44" i="14"/>
  <c r="DH44" i="14"/>
  <c r="DG44" i="14"/>
  <c r="DF44" i="14"/>
  <c r="DE44" i="14"/>
  <c r="DD44" i="14"/>
  <c r="DC44" i="14"/>
  <c r="DB44" i="14"/>
  <c r="DA44" i="14"/>
  <c r="CZ44" i="14"/>
  <c r="CY44" i="14"/>
  <c r="CX44" i="14"/>
  <c r="CW44" i="14"/>
  <c r="CV44" i="14"/>
  <c r="CU44" i="14"/>
  <c r="CT44" i="14"/>
  <c r="CS44" i="14"/>
  <c r="CR44" i="14"/>
  <c r="CQ44" i="14"/>
  <c r="CP44" i="14"/>
  <c r="CO44" i="14"/>
  <c r="CN44" i="14"/>
  <c r="CM44" i="14"/>
  <c r="CL44" i="14"/>
  <c r="CK44" i="14"/>
  <c r="CJ44" i="14"/>
  <c r="CI44" i="14"/>
  <c r="CH44" i="14"/>
  <c r="CG44" i="14"/>
  <c r="CF44" i="14"/>
  <c r="CE44" i="14"/>
  <c r="CD44" i="14"/>
  <c r="CC44" i="14"/>
  <c r="CB44" i="14"/>
  <c r="CA44" i="14"/>
  <c r="BZ44" i="14"/>
  <c r="BY44" i="14"/>
  <c r="BX44" i="14"/>
  <c r="BW44" i="14"/>
  <c r="BV44" i="14"/>
  <c r="BU44" i="14"/>
  <c r="BT44" i="14"/>
  <c r="BS44" i="14"/>
  <c r="BR44" i="14"/>
  <c r="BQ44" i="14"/>
  <c r="BP44" i="14"/>
  <c r="BO44" i="14"/>
  <c r="BN44" i="14"/>
  <c r="BM44" i="14"/>
  <c r="BL44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EF43" i="14"/>
  <c r="EE43" i="14"/>
  <c r="ED43" i="14"/>
  <c r="EC43" i="14"/>
  <c r="EB43" i="14"/>
  <c r="EA43" i="14"/>
  <c r="DZ43" i="14"/>
  <c r="DY43" i="14"/>
  <c r="DX43" i="14"/>
  <c r="DW43" i="14"/>
  <c r="DV43" i="14"/>
  <c r="DU43" i="14"/>
  <c r="DT43" i="14"/>
  <c r="DS43" i="14"/>
  <c r="DR43" i="14"/>
  <c r="DQ43" i="14"/>
  <c r="DP43" i="14"/>
  <c r="DO43" i="14"/>
  <c r="DN43" i="14"/>
  <c r="DM43" i="14"/>
  <c r="DL43" i="14"/>
  <c r="DK43" i="14"/>
  <c r="DJ43" i="14"/>
  <c r="DI43" i="14"/>
  <c r="DH43" i="14"/>
  <c r="DG43" i="14"/>
  <c r="DF43" i="14"/>
  <c r="DE43" i="14"/>
  <c r="DD43" i="14"/>
  <c r="DC43" i="14"/>
  <c r="DB43" i="14"/>
  <c r="DA43" i="14"/>
  <c r="CZ43" i="14"/>
  <c r="CY43" i="14"/>
  <c r="CX43" i="14"/>
  <c r="CW43" i="14"/>
  <c r="CV43" i="14"/>
  <c r="CU43" i="14"/>
  <c r="CT43" i="14"/>
  <c r="CS43" i="14"/>
  <c r="CR43" i="14"/>
  <c r="CQ43" i="14"/>
  <c r="CP43" i="14"/>
  <c r="CO43" i="14"/>
  <c r="CN43" i="14"/>
  <c r="CM43" i="14"/>
  <c r="CL43" i="14"/>
  <c r="CK43" i="14"/>
  <c r="CJ43" i="14"/>
  <c r="CI43" i="14"/>
  <c r="CH43" i="14"/>
  <c r="CG43" i="14"/>
  <c r="CF43" i="14"/>
  <c r="CE43" i="14"/>
  <c r="CD43" i="14"/>
  <c r="CC43" i="14"/>
  <c r="CB43" i="14"/>
  <c r="CA43" i="14"/>
  <c r="BZ43" i="14"/>
  <c r="BY43" i="14"/>
  <c r="BX43" i="14"/>
  <c r="BW43" i="14"/>
  <c r="BV43" i="14"/>
  <c r="BU43" i="14"/>
  <c r="BT43" i="14"/>
  <c r="BS43" i="14"/>
  <c r="BR43" i="14"/>
  <c r="BQ43" i="14"/>
  <c r="BP43" i="14"/>
  <c r="BO43" i="14"/>
  <c r="BN43" i="14"/>
  <c r="BM43" i="14"/>
  <c r="BL43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EF42" i="14"/>
  <c r="EE42" i="14"/>
  <c r="ED42" i="14"/>
  <c r="EC42" i="14"/>
  <c r="EB42" i="14"/>
  <c r="EA42" i="14"/>
  <c r="DZ42" i="14"/>
  <c r="DY42" i="14"/>
  <c r="DX42" i="14"/>
  <c r="DW42" i="14"/>
  <c r="DV42" i="14"/>
  <c r="DU42" i="14"/>
  <c r="DT42" i="14"/>
  <c r="DS42" i="14"/>
  <c r="DR42" i="14"/>
  <c r="DQ42" i="14"/>
  <c r="DP42" i="14"/>
  <c r="DO42" i="14"/>
  <c r="DN42" i="14"/>
  <c r="DM42" i="14"/>
  <c r="DL42" i="14"/>
  <c r="DK42" i="14"/>
  <c r="DJ42" i="14"/>
  <c r="DI42" i="14"/>
  <c r="DH42" i="14"/>
  <c r="DG42" i="14"/>
  <c r="DF42" i="14"/>
  <c r="DE42" i="14"/>
  <c r="DD42" i="14"/>
  <c r="DC42" i="14"/>
  <c r="DB42" i="14"/>
  <c r="DA42" i="14"/>
  <c r="CZ42" i="14"/>
  <c r="CY42" i="14"/>
  <c r="CX42" i="14"/>
  <c r="CW42" i="14"/>
  <c r="CV42" i="14"/>
  <c r="CU42" i="14"/>
  <c r="CT42" i="14"/>
  <c r="CS42" i="14"/>
  <c r="CR42" i="14"/>
  <c r="CQ42" i="14"/>
  <c r="CP42" i="14"/>
  <c r="CO42" i="14"/>
  <c r="CN42" i="14"/>
  <c r="CM42" i="14"/>
  <c r="CL42" i="14"/>
  <c r="CK42" i="14"/>
  <c r="CJ42" i="14"/>
  <c r="CI42" i="14"/>
  <c r="CH42" i="14"/>
  <c r="CG42" i="14"/>
  <c r="CF42" i="14"/>
  <c r="CE42" i="14"/>
  <c r="CD42" i="14"/>
  <c r="CC42" i="14"/>
  <c r="CB42" i="14"/>
  <c r="CA42" i="14"/>
  <c r="BZ42" i="14"/>
  <c r="BY42" i="14"/>
  <c r="BX42" i="14"/>
  <c r="BW42" i="14"/>
  <c r="BV42" i="14"/>
  <c r="BU42" i="14"/>
  <c r="BT42" i="14"/>
  <c r="BS42" i="14"/>
  <c r="BR42" i="14"/>
  <c r="BQ42" i="14"/>
  <c r="BP42" i="14"/>
  <c r="BO42" i="14"/>
  <c r="BN42" i="14"/>
  <c r="BM42" i="14"/>
  <c r="BL42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EF41" i="14"/>
  <c r="EE41" i="14"/>
  <c r="L36" i="5"/>
  <c r="M36" i="5"/>
  <c r="L37" i="5"/>
  <c r="M37" i="5"/>
  <c r="Q36" i="5"/>
  <c r="Q37" i="5"/>
  <c r="D24" i="10"/>
  <c r="R10" i="5"/>
  <c r="ED2" i="11"/>
  <c r="ED41" i="14"/>
  <c r="EC41" i="14"/>
  <c r="EB41" i="14"/>
  <c r="EA41" i="14"/>
  <c r="DZ41" i="14"/>
  <c r="DY41" i="14"/>
  <c r="DX41" i="14"/>
  <c r="DW41" i="14"/>
  <c r="DV41" i="14"/>
  <c r="DU41" i="14"/>
  <c r="DT41" i="14"/>
  <c r="DS41" i="14"/>
  <c r="DR41" i="14"/>
  <c r="DQ41" i="14"/>
  <c r="DP41" i="14"/>
  <c r="DO41" i="14"/>
  <c r="DN41" i="14"/>
  <c r="DM41" i="14"/>
  <c r="DL41" i="14"/>
  <c r="DK41" i="14"/>
  <c r="DJ41" i="14"/>
  <c r="DI41" i="14"/>
  <c r="DH41" i="14"/>
  <c r="DG41" i="14"/>
  <c r="DF41" i="14"/>
  <c r="DE41" i="14"/>
  <c r="DD41" i="14"/>
  <c r="DC41" i="14"/>
  <c r="DB41" i="14"/>
  <c r="DA41" i="14"/>
  <c r="CZ41" i="14"/>
  <c r="CY41" i="14"/>
  <c r="CX41" i="14"/>
  <c r="CW41" i="14"/>
  <c r="CV41" i="14"/>
  <c r="CU41" i="14"/>
  <c r="CT41" i="14"/>
  <c r="CS41" i="14"/>
  <c r="CR41" i="14"/>
  <c r="CQ41" i="14"/>
  <c r="CP41" i="14"/>
  <c r="CO41" i="14"/>
  <c r="CN41" i="14"/>
  <c r="CM41" i="14"/>
  <c r="CL41" i="14"/>
  <c r="CK41" i="14"/>
  <c r="CJ41" i="14"/>
  <c r="CI41" i="14"/>
  <c r="CH41" i="14"/>
  <c r="CG41" i="14"/>
  <c r="CF41" i="14"/>
  <c r="CE41" i="14"/>
  <c r="CD41" i="14"/>
  <c r="CC41" i="14"/>
  <c r="CB41" i="14"/>
  <c r="CA41" i="14"/>
  <c r="BZ41" i="14"/>
  <c r="BY41" i="14"/>
  <c r="BX41" i="14"/>
  <c r="BW41" i="14"/>
  <c r="BV41" i="14"/>
  <c r="BU41" i="14"/>
  <c r="BT41" i="14"/>
  <c r="BS41" i="14"/>
  <c r="BR41" i="14"/>
  <c r="BQ41" i="14"/>
  <c r="BP41" i="14"/>
  <c r="BO41" i="14"/>
  <c r="BN41" i="14"/>
  <c r="BM41" i="14"/>
  <c r="BL41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EF40" i="14"/>
  <c r="EE40" i="14"/>
  <c r="R9" i="5"/>
  <c r="ED40" i="14"/>
  <c r="EC40" i="14"/>
  <c r="EB40" i="14"/>
  <c r="EA40" i="14"/>
  <c r="DZ40" i="14"/>
  <c r="DY40" i="14"/>
  <c r="DX40" i="14"/>
  <c r="DW40" i="14"/>
  <c r="DV40" i="14"/>
  <c r="DU40" i="14"/>
  <c r="DT40" i="14"/>
  <c r="DS40" i="14"/>
  <c r="DR40" i="14"/>
  <c r="DQ40" i="14"/>
  <c r="DP40" i="14"/>
  <c r="DO40" i="14"/>
  <c r="DN40" i="14"/>
  <c r="DM40" i="14"/>
  <c r="DL40" i="14"/>
  <c r="DK40" i="14"/>
  <c r="DJ40" i="14"/>
  <c r="DI40" i="14"/>
  <c r="DH40" i="14"/>
  <c r="DG40" i="14"/>
  <c r="DF40" i="14"/>
  <c r="DE40" i="14"/>
  <c r="DD40" i="14"/>
  <c r="DC40" i="14"/>
  <c r="DB40" i="14"/>
  <c r="DA40" i="14"/>
  <c r="CZ40" i="14"/>
  <c r="CY40" i="14"/>
  <c r="CX40" i="14"/>
  <c r="CW40" i="14"/>
  <c r="CV40" i="14"/>
  <c r="CU40" i="14"/>
  <c r="CT40" i="14"/>
  <c r="CS40" i="14"/>
  <c r="CR40" i="14"/>
  <c r="CQ40" i="14"/>
  <c r="CP40" i="14"/>
  <c r="CO40" i="14"/>
  <c r="CN40" i="14"/>
  <c r="CM40" i="14"/>
  <c r="CL40" i="14"/>
  <c r="CK40" i="14"/>
  <c r="CJ40" i="14"/>
  <c r="CI40" i="14"/>
  <c r="CH40" i="14"/>
  <c r="CG40" i="14"/>
  <c r="CF40" i="14"/>
  <c r="CE40" i="14"/>
  <c r="CD40" i="14"/>
  <c r="CC40" i="14"/>
  <c r="CB40" i="14"/>
  <c r="CA40" i="14"/>
  <c r="BZ40" i="14"/>
  <c r="BY40" i="14"/>
  <c r="BX40" i="14"/>
  <c r="BW40" i="14"/>
  <c r="BV40" i="14"/>
  <c r="BU40" i="14"/>
  <c r="BT40" i="14"/>
  <c r="BS40" i="14"/>
  <c r="BR40" i="14"/>
  <c r="BQ40" i="14"/>
  <c r="BP40" i="14"/>
  <c r="BO40" i="14"/>
  <c r="BN40" i="14"/>
  <c r="BM40" i="14"/>
  <c r="BL40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EF39" i="14"/>
  <c r="EE39" i="14"/>
  <c r="R8" i="5"/>
  <c r="ED39" i="14"/>
  <c r="EC39" i="14"/>
  <c r="EB39" i="14"/>
  <c r="EA39" i="14"/>
  <c r="DZ39" i="14"/>
  <c r="DY39" i="14"/>
  <c r="DX39" i="14"/>
  <c r="DW39" i="14"/>
  <c r="DV39" i="14"/>
  <c r="DU39" i="14"/>
  <c r="DT39" i="14"/>
  <c r="DS39" i="14"/>
  <c r="DQ39" i="14"/>
  <c r="DP39" i="14"/>
  <c r="DO39" i="14"/>
  <c r="DN39" i="14"/>
  <c r="DM39" i="14"/>
  <c r="DL39" i="14"/>
  <c r="DK39" i="14"/>
  <c r="DJ39" i="14"/>
  <c r="DI39" i="14"/>
  <c r="DH39" i="14"/>
  <c r="DG39" i="14"/>
  <c r="DE39" i="14"/>
  <c r="DD39" i="14"/>
  <c r="DC39" i="14"/>
  <c r="DB39" i="14"/>
  <c r="DA39" i="14"/>
  <c r="CZ39" i="14"/>
  <c r="CY39" i="14"/>
  <c r="CX39" i="14"/>
  <c r="CW39" i="14"/>
  <c r="CV39" i="14"/>
  <c r="CU39" i="14"/>
  <c r="CS39" i="14"/>
  <c r="CR39" i="14"/>
  <c r="CQ39" i="14"/>
  <c r="CP39" i="14"/>
  <c r="CO39" i="14"/>
  <c r="CN39" i="14"/>
  <c r="CM39" i="14"/>
  <c r="CL39" i="14"/>
  <c r="CK39" i="14"/>
  <c r="CJ39" i="14"/>
  <c r="CI39" i="14"/>
  <c r="CG39" i="14"/>
  <c r="CF39" i="14"/>
  <c r="CE39" i="14"/>
  <c r="CD39" i="14"/>
  <c r="CC39" i="14"/>
  <c r="CB39" i="14"/>
  <c r="CA39" i="14"/>
  <c r="BZ39" i="14"/>
  <c r="BY39" i="14"/>
  <c r="BX39" i="14"/>
  <c r="BW39" i="14"/>
  <c r="BU39" i="14"/>
  <c r="BT39" i="14"/>
  <c r="BS39" i="14"/>
  <c r="BR39" i="14"/>
  <c r="BQ39" i="14"/>
  <c r="BP39" i="14"/>
  <c r="BO39" i="14"/>
  <c r="BN39" i="14"/>
  <c r="BM39" i="14"/>
  <c r="BL39" i="14"/>
  <c r="BK39" i="14"/>
  <c r="BI39" i="14"/>
  <c r="BH39" i="14"/>
  <c r="BG39" i="14"/>
  <c r="BF39" i="14"/>
  <c r="BE39" i="14"/>
  <c r="BD39" i="14"/>
  <c r="BC39" i="14"/>
  <c r="BB39" i="14"/>
  <c r="BA39" i="14"/>
  <c r="AZ39" i="14"/>
  <c r="AY39" i="14"/>
  <c r="AW39" i="14"/>
  <c r="AV39" i="14"/>
  <c r="AU39" i="14"/>
  <c r="AT39" i="14"/>
  <c r="AS39" i="14"/>
  <c r="AR39" i="14"/>
  <c r="AQ39" i="14"/>
  <c r="AP39" i="14"/>
  <c r="AO39" i="14"/>
  <c r="AN39" i="14"/>
  <c r="AM39" i="14"/>
  <c r="AK39" i="14"/>
  <c r="AJ39" i="14"/>
  <c r="AI39" i="14"/>
  <c r="AH39" i="14"/>
  <c r="AG39" i="14"/>
  <c r="AF39" i="14"/>
  <c r="AE39" i="14"/>
  <c r="AD39" i="14"/>
  <c r="AC39" i="14"/>
  <c r="AB39" i="14"/>
  <c r="AA39" i="14"/>
  <c r="Y39" i="14"/>
  <c r="X39" i="14"/>
  <c r="W39" i="14"/>
  <c r="V39" i="14"/>
  <c r="U39" i="14"/>
  <c r="T39" i="14"/>
  <c r="S39" i="14"/>
  <c r="R39" i="14"/>
  <c r="Q39" i="14"/>
  <c r="P39" i="14"/>
  <c r="O39" i="14"/>
  <c r="M39" i="14"/>
  <c r="L39" i="14"/>
  <c r="K39" i="14"/>
  <c r="J39" i="14"/>
  <c r="I39" i="14"/>
  <c r="H39" i="14"/>
  <c r="G39" i="14"/>
  <c r="F39" i="14"/>
  <c r="E39" i="14"/>
  <c r="EF38" i="14"/>
  <c r="EE38" i="14"/>
  <c r="R7" i="5"/>
  <c r="ED38" i="14"/>
  <c r="EC38" i="14"/>
  <c r="EB38" i="14"/>
  <c r="EA38" i="14"/>
  <c r="DZ38" i="14"/>
  <c r="DY38" i="14"/>
  <c r="DX38" i="14"/>
  <c r="DW38" i="14"/>
  <c r="DV38" i="14"/>
  <c r="DU38" i="14"/>
  <c r="DT38" i="14"/>
  <c r="DS38" i="14"/>
  <c r="DR38" i="14"/>
  <c r="DQ38" i="14"/>
  <c r="DP38" i="14"/>
  <c r="DO38" i="14"/>
  <c r="DN38" i="14"/>
  <c r="DM38" i="14"/>
  <c r="DL38" i="14"/>
  <c r="DK38" i="14"/>
  <c r="DJ38" i="14"/>
  <c r="DI38" i="14"/>
  <c r="DH38" i="14"/>
  <c r="DG38" i="14"/>
  <c r="DF38" i="14"/>
  <c r="DE38" i="14"/>
  <c r="DD38" i="14"/>
  <c r="DC38" i="14"/>
  <c r="DB38" i="14"/>
  <c r="DA38" i="14"/>
  <c r="CZ38" i="14"/>
  <c r="CY38" i="14"/>
  <c r="CX38" i="14"/>
  <c r="CW38" i="14"/>
  <c r="CV38" i="14"/>
  <c r="CU38" i="14"/>
  <c r="CT38" i="14"/>
  <c r="CS38" i="14"/>
  <c r="CR38" i="14"/>
  <c r="CQ38" i="14"/>
  <c r="CP38" i="14"/>
  <c r="CO38" i="14"/>
  <c r="CN38" i="14"/>
  <c r="CM38" i="14"/>
  <c r="CL38" i="14"/>
  <c r="CK38" i="14"/>
  <c r="CJ38" i="14"/>
  <c r="CI38" i="14"/>
  <c r="CH38" i="14"/>
  <c r="CG38" i="14"/>
  <c r="CF38" i="14"/>
  <c r="CE38" i="14"/>
  <c r="CD38" i="14"/>
  <c r="CC38" i="14"/>
  <c r="CB38" i="14"/>
  <c r="CA38" i="14"/>
  <c r="BZ38" i="14"/>
  <c r="BY38" i="14"/>
  <c r="BX38" i="14"/>
  <c r="BW38" i="14"/>
  <c r="BV38" i="14"/>
  <c r="BU38" i="14"/>
  <c r="BT38" i="14"/>
  <c r="BS38" i="14"/>
  <c r="BR38" i="14"/>
  <c r="BQ38" i="14"/>
  <c r="BP38" i="14"/>
  <c r="BO38" i="14"/>
  <c r="BN38" i="14"/>
  <c r="BM38" i="14"/>
  <c r="BL38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EF37" i="14"/>
  <c r="EE37" i="14"/>
  <c r="R6" i="5"/>
  <c r="ED37" i="14"/>
  <c r="EC37" i="14"/>
  <c r="EB37" i="14"/>
  <c r="EA37" i="14"/>
  <c r="DZ37" i="14"/>
  <c r="DY37" i="14"/>
  <c r="DX37" i="14"/>
  <c r="DW37" i="14"/>
  <c r="DV37" i="14"/>
  <c r="DU37" i="14"/>
  <c r="DT37" i="14"/>
  <c r="DS37" i="14"/>
  <c r="DR37" i="14"/>
  <c r="DQ37" i="14"/>
  <c r="DP37" i="14"/>
  <c r="DO37" i="14"/>
  <c r="DN37" i="14"/>
  <c r="DM37" i="14"/>
  <c r="DL37" i="14"/>
  <c r="DK37" i="14"/>
  <c r="DJ37" i="14"/>
  <c r="DI37" i="14"/>
  <c r="DH37" i="14"/>
  <c r="DG37" i="14"/>
  <c r="DF37" i="14"/>
  <c r="DE37" i="14"/>
  <c r="DD37" i="14"/>
  <c r="DC37" i="14"/>
  <c r="DB37" i="14"/>
  <c r="DA37" i="14"/>
  <c r="CZ37" i="14"/>
  <c r="CY37" i="14"/>
  <c r="CX37" i="14"/>
  <c r="CW37" i="14"/>
  <c r="CV37" i="14"/>
  <c r="CU37" i="14"/>
  <c r="CT37" i="14"/>
  <c r="CS37" i="14"/>
  <c r="CR37" i="14"/>
  <c r="CQ37" i="14"/>
  <c r="CP37" i="14"/>
  <c r="CO37" i="14"/>
  <c r="CN37" i="14"/>
  <c r="CM37" i="14"/>
  <c r="CL37" i="14"/>
  <c r="CK37" i="14"/>
  <c r="CJ37" i="14"/>
  <c r="CI37" i="14"/>
  <c r="CH37" i="14"/>
  <c r="CG37" i="14"/>
  <c r="CF37" i="14"/>
  <c r="CE37" i="14"/>
  <c r="CD37" i="14"/>
  <c r="CC37" i="14"/>
  <c r="CB37" i="14"/>
  <c r="CA37" i="14"/>
  <c r="BZ37" i="14"/>
  <c r="BY37" i="14"/>
  <c r="BX37" i="14"/>
  <c r="BW37" i="14"/>
  <c r="BV37" i="14"/>
  <c r="BU37" i="14"/>
  <c r="BT37" i="14"/>
  <c r="BS37" i="14"/>
  <c r="BR37" i="14"/>
  <c r="BQ37" i="14"/>
  <c r="BP37" i="14"/>
  <c r="BO37" i="14"/>
  <c r="BN37" i="14"/>
  <c r="BM37" i="14"/>
  <c r="BL37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EF36" i="14"/>
  <c r="EE36" i="14"/>
  <c r="R5" i="5"/>
  <c r="ED36" i="14"/>
  <c r="EC36" i="14"/>
  <c r="EB36" i="14"/>
  <c r="EA36" i="14"/>
  <c r="DZ36" i="14"/>
  <c r="DY36" i="14"/>
  <c r="DX36" i="14"/>
  <c r="DW36" i="14"/>
  <c r="DV36" i="14"/>
  <c r="DU36" i="14"/>
  <c r="DT36" i="14"/>
  <c r="DS36" i="14"/>
  <c r="DQ36" i="14"/>
  <c r="DP36" i="14"/>
  <c r="DO36" i="14"/>
  <c r="DN36" i="14"/>
  <c r="DM36" i="14"/>
  <c r="DL36" i="14"/>
  <c r="DK36" i="14"/>
  <c r="DJ36" i="14"/>
  <c r="DI36" i="14"/>
  <c r="DH36" i="14"/>
  <c r="DG36" i="14"/>
  <c r="DE36" i="14"/>
  <c r="DD36" i="14"/>
  <c r="DC36" i="14"/>
  <c r="DB36" i="14"/>
  <c r="DA36" i="14"/>
  <c r="CZ36" i="14"/>
  <c r="CY36" i="14"/>
  <c r="CX36" i="14"/>
  <c r="CW36" i="14"/>
  <c r="CV36" i="14"/>
  <c r="CU36" i="14"/>
  <c r="CS36" i="14"/>
  <c r="CR36" i="14"/>
  <c r="CQ36" i="14"/>
  <c r="CP36" i="14"/>
  <c r="CO36" i="14"/>
  <c r="CN36" i="14"/>
  <c r="CM36" i="14"/>
  <c r="CL36" i="14"/>
  <c r="CK36" i="14"/>
  <c r="CJ36" i="14"/>
  <c r="CI36" i="14"/>
  <c r="CG36" i="14"/>
  <c r="CF36" i="14"/>
  <c r="CE36" i="14"/>
  <c r="CD36" i="14"/>
  <c r="CC36" i="14"/>
  <c r="CB36" i="14"/>
  <c r="CA36" i="14"/>
  <c r="BZ36" i="14"/>
  <c r="BY36" i="14"/>
  <c r="BX36" i="14"/>
  <c r="BW36" i="14"/>
  <c r="BU36" i="14"/>
  <c r="BT36" i="14"/>
  <c r="BS36" i="14"/>
  <c r="BR36" i="14"/>
  <c r="BQ36" i="14"/>
  <c r="BP36" i="14"/>
  <c r="BO36" i="14"/>
  <c r="BN36" i="14"/>
  <c r="BM36" i="14"/>
  <c r="BL36" i="14"/>
  <c r="BK36" i="14"/>
  <c r="BI36" i="14"/>
  <c r="BH36" i="14"/>
  <c r="BG36" i="14"/>
  <c r="BF36" i="14"/>
  <c r="BE36" i="14"/>
  <c r="BD36" i="14"/>
  <c r="BC36" i="14"/>
  <c r="BB36" i="14"/>
  <c r="BA36" i="14"/>
  <c r="AZ36" i="14"/>
  <c r="AY36" i="14"/>
  <c r="AW36" i="14"/>
  <c r="AV36" i="14"/>
  <c r="AU36" i="14"/>
  <c r="AT36" i="14"/>
  <c r="AS36" i="14"/>
  <c r="AR36" i="14"/>
  <c r="AQ36" i="14"/>
  <c r="AP36" i="14"/>
  <c r="AO36" i="14"/>
  <c r="AN36" i="14"/>
  <c r="AM36" i="14"/>
  <c r="AK36" i="14"/>
  <c r="AJ36" i="14"/>
  <c r="AI36" i="14"/>
  <c r="AH36" i="14"/>
  <c r="AG36" i="14"/>
  <c r="AF36" i="14"/>
  <c r="AE36" i="14"/>
  <c r="AD36" i="14"/>
  <c r="AC36" i="14"/>
  <c r="AB36" i="14"/>
  <c r="AA36" i="14"/>
  <c r="Y36" i="14"/>
  <c r="X36" i="14"/>
  <c r="W36" i="14"/>
  <c r="V36" i="14"/>
  <c r="U36" i="14"/>
  <c r="T36" i="14"/>
  <c r="S36" i="14"/>
  <c r="R36" i="14"/>
  <c r="Q36" i="14"/>
  <c r="P36" i="14"/>
  <c r="O36" i="14"/>
  <c r="M36" i="14"/>
  <c r="L36" i="14"/>
  <c r="K36" i="14"/>
  <c r="J36" i="14"/>
  <c r="I36" i="14"/>
  <c r="H36" i="14"/>
  <c r="G36" i="14"/>
  <c r="F36" i="14"/>
  <c r="E36" i="14"/>
  <c r="EF35" i="14"/>
  <c r="EE35" i="14"/>
  <c r="R4" i="5"/>
  <c r="ED35" i="14"/>
  <c r="EC35" i="14"/>
  <c r="EB35" i="14"/>
  <c r="EA35" i="14"/>
  <c r="DZ35" i="14"/>
  <c r="DY35" i="14"/>
  <c r="DX35" i="14"/>
  <c r="DW35" i="14"/>
  <c r="DV35" i="14"/>
  <c r="DU35" i="14"/>
  <c r="DT35" i="14"/>
  <c r="DS35" i="14"/>
  <c r="DR35" i="14"/>
  <c r="DQ35" i="14"/>
  <c r="DP35" i="14"/>
  <c r="DO35" i="14"/>
  <c r="DN35" i="14"/>
  <c r="DM35" i="14"/>
  <c r="DL35" i="14"/>
  <c r="DK35" i="14"/>
  <c r="DJ35" i="14"/>
  <c r="DI35" i="14"/>
  <c r="DH35" i="14"/>
  <c r="DG35" i="14"/>
  <c r="DF35" i="14"/>
  <c r="DE35" i="14"/>
  <c r="DD35" i="14"/>
  <c r="DC35" i="14"/>
  <c r="DB35" i="14"/>
  <c r="DA35" i="14"/>
  <c r="CZ35" i="14"/>
  <c r="CY35" i="14"/>
  <c r="CX35" i="14"/>
  <c r="CW35" i="14"/>
  <c r="CV35" i="14"/>
  <c r="CU35" i="14"/>
  <c r="CT35" i="14"/>
  <c r="CS35" i="14"/>
  <c r="CR35" i="14"/>
  <c r="CQ35" i="14"/>
  <c r="CP35" i="14"/>
  <c r="CO35" i="14"/>
  <c r="CN35" i="14"/>
  <c r="CM35" i="14"/>
  <c r="CL35" i="14"/>
  <c r="CK35" i="14"/>
  <c r="CJ35" i="14"/>
  <c r="CI35" i="14"/>
  <c r="CH35" i="14"/>
  <c r="CG35" i="14"/>
  <c r="CF35" i="14"/>
  <c r="CE35" i="14"/>
  <c r="CD35" i="14"/>
  <c r="CC35" i="14"/>
  <c r="CB35" i="14"/>
  <c r="CA35" i="14"/>
  <c r="BZ35" i="14"/>
  <c r="BY35" i="14"/>
  <c r="BX35" i="14"/>
  <c r="BW35" i="14"/>
  <c r="BV35" i="14"/>
  <c r="BU35" i="14"/>
  <c r="BT35" i="14"/>
  <c r="BS35" i="14"/>
  <c r="BR35" i="14"/>
  <c r="BQ35" i="14"/>
  <c r="BP35" i="14"/>
  <c r="BO35" i="14"/>
  <c r="BN35" i="14"/>
  <c r="BM35" i="14"/>
  <c r="BL35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F107" i="14"/>
  <c r="AA2" i="14"/>
  <c r="AM2" i="14"/>
  <c r="AY2" i="14"/>
  <c r="BK2" i="14"/>
  <c r="BW2" i="14"/>
  <c r="CI2" i="14"/>
  <c r="CU2" i="14"/>
  <c r="DG2" i="14"/>
  <c r="DS2" i="14"/>
  <c r="EE2" i="14"/>
  <c r="EE107" i="14"/>
  <c r="ED107" i="14"/>
  <c r="EC107" i="14"/>
  <c r="EB107" i="14"/>
  <c r="EA107" i="14"/>
  <c r="DZ107" i="14"/>
  <c r="DY107" i="14"/>
  <c r="DX107" i="14"/>
  <c r="DW107" i="14"/>
  <c r="DV107" i="14"/>
  <c r="DU107" i="14"/>
  <c r="DT107" i="14"/>
  <c r="DS107" i="14"/>
  <c r="DR107" i="14"/>
  <c r="DQ107" i="14"/>
  <c r="DP107" i="14"/>
  <c r="DO107" i="14"/>
  <c r="DN107" i="14"/>
  <c r="DM107" i="14"/>
  <c r="DL107" i="14"/>
  <c r="DK107" i="14"/>
  <c r="DJ107" i="14"/>
  <c r="DI107" i="14"/>
  <c r="DH107" i="14"/>
  <c r="DG107" i="14"/>
  <c r="DF107" i="14"/>
  <c r="DE107" i="14"/>
  <c r="DD107" i="14"/>
  <c r="DC107" i="14"/>
  <c r="DB107" i="14"/>
  <c r="DA107" i="14"/>
  <c r="CZ107" i="14"/>
  <c r="CY107" i="14"/>
  <c r="CX107" i="14"/>
  <c r="CW107" i="14"/>
  <c r="CV107" i="14"/>
  <c r="CU107" i="14"/>
  <c r="CT107" i="14"/>
  <c r="CS107" i="14"/>
  <c r="CR107" i="14"/>
  <c r="CQ107" i="14"/>
  <c r="CP107" i="14"/>
  <c r="CO107" i="14"/>
  <c r="CN107" i="14"/>
  <c r="CM107" i="14"/>
  <c r="CL107" i="14"/>
  <c r="CK107" i="14"/>
  <c r="CJ107" i="14"/>
  <c r="CI107" i="14"/>
  <c r="CH107" i="14"/>
  <c r="CG107" i="14"/>
  <c r="CF107" i="14"/>
  <c r="CE107" i="14"/>
  <c r="CD107" i="14"/>
  <c r="CC107" i="14"/>
  <c r="CB107" i="14"/>
  <c r="CA107" i="14"/>
  <c r="BZ107" i="14"/>
  <c r="BY107" i="14"/>
  <c r="BX107" i="14"/>
  <c r="BW107" i="14"/>
  <c r="BV107" i="14"/>
  <c r="BU107" i="14"/>
  <c r="BT107" i="14"/>
  <c r="BS107" i="14"/>
  <c r="BR107" i="14"/>
  <c r="BQ107" i="14"/>
  <c r="BP107" i="14"/>
  <c r="BO107" i="14"/>
  <c r="BN107" i="14"/>
  <c r="BM107" i="14"/>
  <c r="BL107" i="14"/>
  <c r="BK107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EF82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Q4" i="14"/>
  <c r="AR4" i="14"/>
  <c r="AS4" i="14"/>
  <c r="AT4" i="14"/>
  <c r="AU4" i="14"/>
  <c r="AV4" i="14"/>
  <c r="AW4" i="14"/>
  <c r="AX4" i="14"/>
  <c r="AY4" i="14"/>
  <c r="AZ4" i="14"/>
  <c r="BA4" i="14"/>
  <c r="BB4" i="14"/>
  <c r="BC4" i="14"/>
  <c r="BD4" i="14"/>
  <c r="BE4" i="14"/>
  <c r="BF4" i="14"/>
  <c r="BG4" i="14"/>
  <c r="BH4" i="14"/>
  <c r="BI4" i="14"/>
  <c r="BJ4" i="14"/>
  <c r="BK4" i="14"/>
  <c r="BL4" i="14"/>
  <c r="BM4" i="14"/>
  <c r="BN4" i="14"/>
  <c r="BO4" i="14"/>
  <c r="BP4" i="14"/>
  <c r="BQ4" i="14"/>
  <c r="BR4" i="14"/>
  <c r="BS4" i="14"/>
  <c r="BT4" i="14"/>
  <c r="BU4" i="14"/>
  <c r="BV4" i="14"/>
  <c r="BW4" i="14"/>
  <c r="BX4" i="14"/>
  <c r="BY4" i="14"/>
  <c r="BZ4" i="14"/>
  <c r="CA4" i="14"/>
  <c r="CB4" i="14"/>
  <c r="CC4" i="14"/>
  <c r="CD4" i="14"/>
  <c r="CE4" i="14"/>
  <c r="CF4" i="14"/>
  <c r="CG4" i="14"/>
  <c r="CH4" i="14"/>
  <c r="CI4" i="14"/>
  <c r="CJ4" i="14"/>
  <c r="CK4" i="14"/>
  <c r="CL4" i="14"/>
  <c r="CM4" i="14"/>
  <c r="CN4" i="14"/>
  <c r="CO4" i="14"/>
  <c r="CP4" i="14"/>
  <c r="CQ4" i="14"/>
  <c r="CR4" i="14"/>
  <c r="CS4" i="14"/>
  <c r="CT4" i="14"/>
  <c r="CU4" i="14"/>
  <c r="CV4" i="14"/>
  <c r="CW4" i="14"/>
  <c r="CX4" i="14"/>
  <c r="CY4" i="14"/>
  <c r="CZ4" i="14"/>
  <c r="DA4" i="14"/>
  <c r="DB4" i="14"/>
  <c r="DC4" i="14"/>
  <c r="DD4" i="14"/>
  <c r="DE4" i="14"/>
  <c r="DF4" i="14"/>
  <c r="DG4" i="14"/>
  <c r="DH4" i="14"/>
  <c r="DI4" i="14"/>
  <c r="DJ4" i="14"/>
  <c r="DK4" i="14"/>
  <c r="DL4" i="14"/>
  <c r="DM4" i="14"/>
  <c r="DN4" i="14"/>
  <c r="DO4" i="14"/>
  <c r="DP4" i="14"/>
  <c r="DQ4" i="14"/>
  <c r="DR4" i="14"/>
  <c r="DS4" i="14"/>
  <c r="DT4" i="14"/>
  <c r="DU4" i="14"/>
  <c r="DV4" i="14"/>
  <c r="DW4" i="14"/>
  <c r="DX4" i="14"/>
  <c r="DY4" i="14"/>
  <c r="DZ4" i="14"/>
  <c r="EA4" i="14"/>
  <c r="EB4" i="14"/>
  <c r="EC4" i="14"/>
  <c r="ED4" i="14"/>
  <c r="EE4" i="14"/>
  <c r="EE82" i="14"/>
  <c r="ED82" i="14"/>
  <c r="EC82" i="14"/>
  <c r="EB82" i="14"/>
  <c r="EA82" i="14"/>
  <c r="DZ82" i="14"/>
  <c r="DY82" i="14"/>
  <c r="DX82" i="14"/>
  <c r="DW82" i="14"/>
  <c r="DV82" i="14"/>
  <c r="DU82" i="14"/>
  <c r="DT82" i="14"/>
  <c r="DS82" i="14"/>
  <c r="DR82" i="14"/>
  <c r="DQ82" i="14"/>
  <c r="DP82" i="14"/>
  <c r="DO82" i="14"/>
  <c r="DN82" i="14"/>
  <c r="DM82" i="14"/>
  <c r="DL82" i="14"/>
  <c r="DK82" i="14"/>
  <c r="DJ82" i="14"/>
  <c r="DI82" i="14"/>
  <c r="DH82" i="14"/>
  <c r="DG82" i="14"/>
  <c r="DF82" i="14"/>
  <c r="DE82" i="14"/>
  <c r="DD82" i="14"/>
  <c r="DC82" i="14"/>
  <c r="DB82" i="14"/>
  <c r="DA82" i="14"/>
  <c r="CZ82" i="14"/>
  <c r="CY82" i="14"/>
  <c r="CX82" i="14"/>
  <c r="CW82" i="14"/>
  <c r="CV82" i="14"/>
  <c r="CU82" i="14"/>
  <c r="CT82" i="14"/>
  <c r="CS82" i="14"/>
  <c r="CR82" i="14"/>
  <c r="CQ82" i="14"/>
  <c r="CP82" i="14"/>
  <c r="CO82" i="14"/>
  <c r="CN82" i="14"/>
  <c r="CM82" i="14"/>
  <c r="CL82" i="14"/>
  <c r="CK82" i="14"/>
  <c r="CJ82" i="14"/>
  <c r="CI82" i="14"/>
  <c r="CH82" i="14"/>
  <c r="CG82" i="14"/>
  <c r="CF82" i="14"/>
  <c r="CE82" i="14"/>
  <c r="CD82" i="14"/>
  <c r="CC82" i="14"/>
  <c r="CB82" i="14"/>
  <c r="CA82" i="14"/>
  <c r="BZ82" i="14"/>
  <c r="BY82" i="14"/>
  <c r="BX82" i="14"/>
  <c r="BW82" i="14"/>
  <c r="BV82" i="14"/>
  <c r="BU82" i="14"/>
  <c r="BT82" i="14"/>
  <c r="BS82" i="14"/>
  <c r="BR82" i="14"/>
  <c r="BQ82" i="14"/>
  <c r="BP82" i="14"/>
  <c r="BO82" i="14"/>
  <c r="BN82" i="14"/>
  <c r="BM82" i="14"/>
  <c r="BL82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EF57" i="14"/>
  <c r="EE57" i="14"/>
  <c r="ED57" i="14"/>
  <c r="EC57" i="14"/>
  <c r="EB57" i="14"/>
  <c r="EA57" i="14"/>
  <c r="DZ57" i="14"/>
  <c r="DY57" i="14"/>
  <c r="DX57" i="14"/>
  <c r="DW57" i="14"/>
  <c r="DV57" i="14"/>
  <c r="DU57" i="14"/>
  <c r="DT57" i="14"/>
  <c r="DS57" i="14"/>
  <c r="DR57" i="14"/>
  <c r="DQ57" i="14"/>
  <c r="DP57" i="14"/>
  <c r="DO57" i="14"/>
  <c r="DN57" i="14"/>
  <c r="DM57" i="14"/>
  <c r="DL57" i="14"/>
  <c r="DK57" i="14"/>
  <c r="DJ57" i="14"/>
  <c r="DI57" i="14"/>
  <c r="DH57" i="14"/>
  <c r="DG57" i="14"/>
  <c r="DF57" i="14"/>
  <c r="DE57" i="14"/>
  <c r="DD57" i="14"/>
  <c r="DC57" i="14"/>
  <c r="DB57" i="14"/>
  <c r="DA57" i="14"/>
  <c r="CZ57" i="14"/>
  <c r="CY57" i="14"/>
  <c r="CX57" i="14"/>
  <c r="CW57" i="14"/>
  <c r="CV57" i="14"/>
  <c r="CU57" i="14"/>
  <c r="CT57" i="14"/>
  <c r="CS57" i="14"/>
  <c r="CR57" i="14"/>
  <c r="CQ57" i="14"/>
  <c r="CP57" i="14"/>
  <c r="CO57" i="14"/>
  <c r="CN57" i="14"/>
  <c r="CM57" i="14"/>
  <c r="CL57" i="14"/>
  <c r="CK57" i="14"/>
  <c r="CJ57" i="14"/>
  <c r="CI57" i="14"/>
  <c r="CH57" i="14"/>
  <c r="CG57" i="14"/>
  <c r="CF57" i="14"/>
  <c r="CE57" i="14"/>
  <c r="CD57" i="14"/>
  <c r="CC57" i="14"/>
  <c r="CB57" i="14"/>
  <c r="CA57" i="14"/>
  <c r="BZ57" i="14"/>
  <c r="BY57" i="14"/>
  <c r="BX57" i="14"/>
  <c r="BW57" i="14"/>
  <c r="BV57" i="14"/>
  <c r="BU57" i="14"/>
  <c r="BT57" i="14"/>
  <c r="BS57" i="14"/>
  <c r="BR57" i="14"/>
  <c r="BQ57" i="14"/>
  <c r="BP57" i="14"/>
  <c r="BO57" i="14"/>
  <c r="BN57" i="14"/>
  <c r="BM57" i="14"/>
  <c r="BL57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EF4" i="14"/>
  <c r="AB2" i="14"/>
  <c r="AN2" i="14"/>
  <c r="AZ2" i="14"/>
  <c r="BL2" i="14"/>
  <c r="BX2" i="14"/>
  <c r="CJ2" i="14"/>
  <c r="CV2" i="14"/>
  <c r="DH2" i="14"/>
  <c r="DT2" i="14"/>
  <c r="EF2" i="14"/>
  <c r="Z2" i="14"/>
  <c r="AL2" i="14"/>
  <c r="AX2" i="14"/>
  <c r="BJ2" i="14"/>
  <c r="BV2" i="14"/>
  <c r="CH2" i="14"/>
  <c r="CT2" i="14"/>
  <c r="DF2" i="14"/>
  <c r="DR2" i="14"/>
  <c r="ED2" i="14"/>
  <c r="Y2" i="14"/>
  <c r="AK2" i="14"/>
  <c r="AW2" i="14"/>
  <c r="BI2" i="14"/>
  <c r="BU2" i="14"/>
  <c r="CG2" i="14"/>
  <c r="CS2" i="14"/>
  <c r="DE2" i="14"/>
  <c r="DQ2" i="14"/>
  <c r="EC2" i="14"/>
  <c r="X2" i="14"/>
  <c r="AJ2" i="14"/>
  <c r="AV2" i="14"/>
  <c r="BH2" i="14"/>
  <c r="BT2" i="14"/>
  <c r="CF2" i="14"/>
  <c r="CR2" i="14"/>
  <c r="DD2" i="14"/>
  <c r="DP2" i="14"/>
  <c r="EB2" i="14"/>
  <c r="W2" i="14"/>
  <c r="AI2" i="14"/>
  <c r="AU2" i="14"/>
  <c r="BG2" i="14"/>
  <c r="BS2" i="14"/>
  <c r="CE2" i="14"/>
  <c r="CQ2" i="14"/>
  <c r="DC2" i="14"/>
  <c r="DO2" i="14"/>
  <c r="EA2" i="14"/>
  <c r="V2" i="14"/>
  <c r="AH2" i="14"/>
  <c r="AT2" i="14"/>
  <c r="BF2" i="14"/>
  <c r="BR2" i="14"/>
  <c r="CD2" i="14"/>
  <c r="CP2" i="14"/>
  <c r="DB2" i="14"/>
  <c r="DN2" i="14"/>
  <c r="DZ2" i="14"/>
  <c r="U2" i="14"/>
  <c r="AG2" i="14"/>
  <c r="AS2" i="14"/>
  <c r="BE2" i="14"/>
  <c r="BQ2" i="14"/>
  <c r="CC2" i="14"/>
  <c r="CO2" i="14"/>
  <c r="DA2" i="14"/>
  <c r="DM2" i="14"/>
  <c r="DY2" i="14"/>
  <c r="T2" i="14"/>
  <c r="AF2" i="14"/>
  <c r="AR2" i="14"/>
  <c r="BD2" i="14"/>
  <c r="BP2" i="14"/>
  <c r="CB2" i="14"/>
  <c r="CN2" i="14"/>
  <c r="CZ2" i="14"/>
  <c r="DL2" i="14"/>
  <c r="DX2" i="14"/>
  <c r="S2" i="14"/>
  <c r="AE2" i="14"/>
  <c r="AQ2" i="14"/>
  <c r="BC2" i="14"/>
  <c r="BO2" i="14"/>
  <c r="CA2" i="14"/>
  <c r="CM2" i="14"/>
  <c r="CY2" i="14"/>
  <c r="DK2" i="14"/>
  <c r="DW2" i="14"/>
  <c r="R2" i="14"/>
  <c r="AD2" i="14"/>
  <c r="AP2" i="14"/>
  <c r="BB2" i="14"/>
  <c r="BN2" i="14"/>
  <c r="BZ2" i="14"/>
  <c r="CL2" i="14"/>
  <c r="CX2" i="14"/>
  <c r="DJ2" i="14"/>
  <c r="DV2" i="14"/>
  <c r="Q2" i="14"/>
  <c r="AC2" i="14"/>
  <c r="AO2" i="14"/>
  <c r="BA2" i="14"/>
  <c r="BM2" i="14"/>
  <c r="BY2" i="14"/>
  <c r="CK2" i="14"/>
  <c r="CW2" i="14"/>
  <c r="DI2" i="14"/>
  <c r="DU2" i="14"/>
  <c r="G46" i="10"/>
  <c r="G47" i="10"/>
  <c r="C12" i="10"/>
  <c r="P10" i="10"/>
  <c r="P5" i="10"/>
  <c r="P8" i="10"/>
  <c r="C10" i="10"/>
  <c r="P6" i="10"/>
  <c r="P4" i="10"/>
  <c r="C8" i="10"/>
  <c r="C6" i="10"/>
  <c r="E5" i="2"/>
  <c r="F5" i="2"/>
  <c r="F4" i="2"/>
  <c r="L29" i="5"/>
  <c r="M29" i="5"/>
  <c r="J29" i="5"/>
  <c r="N29" i="5"/>
  <c r="L30" i="5"/>
  <c r="M30" i="5"/>
  <c r="L31" i="5"/>
  <c r="M31" i="5"/>
  <c r="J31" i="5"/>
  <c r="N31" i="5"/>
  <c r="L32" i="5"/>
  <c r="M32" i="5"/>
  <c r="J32" i="5"/>
  <c r="N32" i="5"/>
  <c r="L33" i="5"/>
  <c r="M33" i="5"/>
  <c r="J33" i="5"/>
  <c r="N33" i="5"/>
  <c r="L34" i="5"/>
  <c r="M34" i="5"/>
  <c r="J34" i="5"/>
  <c r="N34" i="5"/>
  <c r="L35" i="5"/>
  <c r="M35" i="5"/>
  <c r="J35" i="5"/>
  <c r="N35" i="5"/>
  <c r="J36" i="5"/>
  <c r="N36" i="5"/>
  <c r="J37" i="5"/>
  <c r="N37" i="5"/>
  <c r="L38" i="5"/>
  <c r="M38" i="5"/>
  <c r="J38" i="5"/>
  <c r="N38" i="5"/>
  <c r="L39" i="5"/>
  <c r="M39" i="5"/>
  <c r="J39" i="5"/>
  <c r="N39" i="5"/>
  <c r="L40" i="5"/>
  <c r="M40" i="5"/>
  <c r="J40" i="5"/>
  <c r="N40" i="5"/>
  <c r="L41" i="5"/>
  <c r="M41" i="5"/>
  <c r="J41" i="5"/>
  <c r="N41" i="5"/>
  <c r="L42" i="5"/>
  <c r="M42" i="5"/>
  <c r="J42" i="5"/>
  <c r="N42" i="5"/>
  <c r="L43" i="5"/>
  <c r="M43" i="5"/>
  <c r="J43" i="5"/>
  <c r="N43" i="5"/>
  <c r="L44" i="5"/>
  <c r="M44" i="5"/>
  <c r="L45" i="5"/>
  <c r="M45" i="5"/>
  <c r="L46" i="5"/>
  <c r="M46" i="5"/>
  <c r="L47" i="5"/>
  <c r="M47" i="5"/>
  <c r="J47" i="5"/>
  <c r="N47" i="5"/>
  <c r="L48" i="5"/>
  <c r="M48" i="5"/>
  <c r="L49" i="5"/>
  <c r="M49" i="5"/>
  <c r="L50" i="5"/>
  <c r="M50" i="5"/>
  <c r="J50" i="5"/>
  <c r="N50" i="5"/>
  <c r="D17" i="12"/>
  <c r="F19" i="2"/>
  <c r="N37" i="10"/>
  <c r="E3" i="3"/>
  <c r="F3" i="3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G6" i="2"/>
  <c r="H6" i="2"/>
  <c r="I6" i="2"/>
  <c r="J6" i="2"/>
  <c r="K6" i="2"/>
  <c r="L6" i="2"/>
  <c r="E40" i="2"/>
  <c r="E41" i="2"/>
  <c r="D41" i="2"/>
  <c r="Q19" i="10"/>
  <c r="D20" i="10"/>
  <c r="M24" i="10"/>
  <c r="G34" i="10"/>
  <c r="G48" i="10"/>
  <c r="J27" i="10"/>
  <c r="F57" i="2"/>
  <c r="F58" i="2"/>
  <c r="P19" i="10"/>
  <c r="P20" i="10"/>
  <c r="P21" i="10"/>
  <c r="P22" i="10"/>
  <c r="P23" i="10"/>
  <c r="N24" i="10"/>
  <c r="E38" i="3"/>
  <c r="D38" i="3"/>
  <c r="E39" i="3"/>
  <c r="D39" i="3"/>
  <c r="N48" i="10"/>
  <c r="D2" i="10"/>
  <c r="E59" i="11"/>
  <c r="E60" i="11"/>
  <c r="E61" i="11"/>
  <c r="E62" i="11"/>
  <c r="E63" i="11"/>
  <c r="E64" i="11"/>
  <c r="F11" i="2"/>
  <c r="D18" i="12"/>
  <c r="A2" i="13"/>
  <c r="L60" i="10"/>
  <c r="L61" i="10"/>
  <c r="L58" i="10"/>
  <c r="L57" i="10"/>
  <c r="G29" i="5"/>
  <c r="G30" i="5"/>
  <c r="G31" i="5"/>
  <c r="G32" i="5"/>
  <c r="G33" i="5"/>
  <c r="G34" i="5"/>
  <c r="G35" i="5"/>
  <c r="G36" i="5"/>
  <c r="G37" i="5"/>
  <c r="H4" i="5"/>
  <c r="J4" i="5"/>
  <c r="I4" i="5"/>
  <c r="H5" i="5"/>
  <c r="J5" i="5"/>
  <c r="I5" i="5"/>
  <c r="H6" i="5"/>
  <c r="J6" i="5"/>
  <c r="I6" i="5"/>
  <c r="H7" i="5"/>
  <c r="J7" i="5"/>
  <c r="I7" i="5"/>
  <c r="H8" i="5"/>
  <c r="J8" i="5"/>
  <c r="I8" i="5"/>
  <c r="H9" i="5"/>
  <c r="J9" i="5"/>
  <c r="I9" i="5"/>
  <c r="H10" i="5"/>
  <c r="J10" i="5"/>
  <c r="I10" i="5"/>
  <c r="Q29" i="5"/>
  <c r="Q30" i="5"/>
  <c r="Q31" i="5"/>
  <c r="Q32" i="5"/>
  <c r="Q33" i="5"/>
  <c r="Q34" i="5"/>
  <c r="Q35" i="5"/>
  <c r="J30" i="5"/>
  <c r="T36" i="5"/>
  <c r="T37" i="5"/>
  <c r="T30" i="5"/>
  <c r="T31" i="5"/>
  <c r="T32" i="5"/>
  <c r="T33" i="5"/>
  <c r="T34" i="5"/>
  <c r="T35" i="5"/>
  <c r="T29" i="5"/>
  <c r="W36" i="5"/>
  <c r="AB36" i="5"/>
  <c r="W37" i="5"/>
  <c r="AB37" i="5"/>
  <c r="AB30" i="5"/>
  <c r="W30" i="5"/>
  <c r="AB31" i="5"/>
  <c r="W31" i="5"/>
  <c r="AB32" i="5"/>
  <c r="W32" i="5"/>
  <c r="W33" i="5"/>
  <c r="AB33" i="5"/>
  <c r="W34" i="5"/>
  <c r="AB34" i="5"/>
  <c r="W35" i="5"/>
  <c r="AB35" i="5"/>
  <c r="W29" i="5"/>
  <c r="AB29" i="5"/>
  <c r="H11" i="5"/>
  <c r="H12" i="5"/>
  <c r="J12" i="5"/>
  <c r="I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P11" i="12"/>
  <c r="P9" i="12"/>
  <c r="G20" i="10"/>
  <c r="P7" i="12"/>
  <c r="C4" i="10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Q20" i="10"/>
  <c r="Q21" i="10"/>
  <c r="Q22" i="10"/>
  <c r="Q38" i="5"/>
  <c r="Q39" i="5"/>
  <c r="Q40" i="5"/>
  <c r="Q41" i="5"/>
  <c r="Q42" i="5"/>
  <c r="Q43" i="5"/>
  <c r="H15" i="5"/>
  <c r="H16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K19" i="13"/>
  <c r="K20" i="13"/>
  <c r="H19" i="13"/>
  <c r="H20" i="13"/>
  <c r="H21" i="13"/>
  <c r="G19" i="13"/>
  <c r="F19" i="13"/>
  <c r="G29" i="13"/>
  <c r="G28" i="13"/>
  <c r="G27" i="13"/>
  <c r="G26" i="13"/>
  <c r="G25" i="13"/>
  <c r="G24" i="13"/>
  <c r="G23" i="13"/>
  <c r="G22" i="13"/>
  <c r="G21" i="13"/>
  <c r="G20" i="13"/>
  <c r="E9" i="13"/>
  <c r="L9" i="13"/>
  <c r="J9" i="13"/>
  <c r="E10" i="13"/>
  <c r="L10" i="13"/>
  <c r="J10" i="13"/>
  <c r="E11" i="13"/>
  <c r="L11" i="13"/>
  <c r="J11" i="13"/>
  <c r="E12" i="13"/>
  <c r="L12" i="13"/>
  <c r="J12" i="13"/>
  <c r="E13" i="13"/>
  <c r="L13" i="13"/>
  <c r="J13" i="13"/>
  <c r="E14" i="13"/>
  <c r="L14" i="13"/>
  <c r="J14" i="13"/>
  <c r="E15" i="13"/>
  <c r="L15" i="13"/>
  <c r="J15" i="13"/>
  <c r="E16" i="13"/>
  <c r="L16" i="13"/>
  <c r="J16" i="13"/>
  <c r="E17" i="13"/>
  <c r="L17" i="13"/>
  <c r="J17" i="13"/>
  <c r="E18" i="13"/>
  <c r="L18" i="13"/>
  <c r="J18" i="13"/>
  <c r="E29" i="13"/>
  <c r="E28" i="13"/>
  <c r="E27" i="13"/>
  <c r="E26" i="13"/>
  <c r="E25" i="13"/>
  <c r="E24" i="13"/>
  <c r="E23" i="13"/>
  <c r="E22" i="13"/>
  <c r="E21" i="13"/>
  <c r="E20" i="13"/>
  <c r="E19" i="13"/>
  <c r="C19" i="13"/>
  <c r="D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A29" i="13"/>
  <c r="A28" i="13"/>
  <c r="A27" i="13"/>
  <c r="A26" i="13"/>
  <c r="A25" i="13"/>
  <c r="A24" i="13"/>
  <c r="A23" i="13"/>
  <c r="A22" i="13"/>
  <c r="A21" i="13"/>
  <c r="A20" i="13"/>
  <c r="A19" i="13"/>
  <c r="F6" i="13"/>
  <c r="F7" i="13"/>
  <c r="F8" i="13"/>
  <c r="F9" i="13"/>
  <c r="F10" i="13"/>
  <c r="I8" i="13"/>
  <c r="I7" i="13"/>
  <c r="I6" i="13"/>
  <c r="I5" i="13"/>
  <c r="I4" i="13"/>
  <c r="D4" i="13"/>
  <c r="C5" i="13"/>
  <c r="D5" i="13"/>
  <c r="C6" i="13"/>
  <c r="D6" i="13"/>
  <c r="C7" i="13"/>
  <c r="D7" i="13"/>
  <c r="C8" i="13"/>
  <c r="D8" i="13"/>
  <c r="I9" i="13"/>
  <c r="L8" i="13"/>
  <c r="J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F11" i="13"/>
  <c r="I10" i="13"/>
  <c r="F12" i="13"/>
  <c r="I11" i="13"/>
  <c r="I12" i="13"/>
  <c r="F13" i="13"/>
  <c r="F14" i="13"/>
  <c r="I13" i="13"/>
  <c r="I14" i="13"/>
  <c r="F15" i="13"/>
  <c r="F16" i="13"/>
  <c r="I15" i="13"/>
  <c r="F17" i="13"/>
  <c r="I16" i="13"/>
  <c r="I17" i="13"/>
  <c r="F18" i="13"/>
  <c r="I18" i="13"/>
  <c r="H25" i="5"/>
  <c r="H24" i="5"/>
  <c r="H23" i="5"/>
  <c r="H22" i="5"/>
  <c r="H21" i="5"/>
  <c r="H20" i="5"/>
  <c r="H19" i="5"/>
  <c r="H18" i="5"/>
  <c r="H17" i="5"/>
  <c r="H14" i="5"/>
  <c r="H13" i="5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W50" i="5"/>
  <c r="W49" i="5"/>
  <c r="W48" i="5"/>
  <c r="W47" i="5"/>
  <c r="W46" i="5"/>
  <c r="W45" i="5"/>
  <c r="W44" i="5"/>
  <c r="W43" i="5"/>
  <c r="W42" i="5"/>
  <c r="W41" i="5"/>
  <c r="W40" i="5"/>
  <c r="W39" i="5"/>
  <c r="W38" i="5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T50" i="5"/>
  <c r="T49" i="5"/>
  <c r="T48" i="5"/>
  <c r="T47" i="5"/>
  <c r="T46" i="5"/>
  <c r="T45" i="5"/>
  <c r="T44" i="5"/>
  <c r="T43" i="5"/>
  <c r="T42" i="5"/>
  <c r="T41" i="5"/>
  <c r="T40" i="5"/>
  <c r="T39" i="5"/>
  <c r="T38" i="5"/>
  <c r="D26" i="10"/>
  <c r="R23" i="5"/>
  <c r="R24" i="5"/>
  <c r="R25" i="5"/>
  <c r="C28" i="11"/>
  <c r="C29" i="11"/>
  <c r="C30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9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34" i="11"/>
  <c r="G39" i="5"/>
  <c r="G38" i="5"/>
  <c r="AB39" i="5"/>
  <c r="AB38" i="5"/>
  <c r="R2" i="11"/>
  <c r="AD2" i="11"/>
  <c r="AP2" i="11"/>
  <c r="BB2" i="11"/>
  <c r="BN2" i="11"/>
  <c r="BZ2" i="11"/>
  <c r="CL2" i="11"/>
  <c r="CX2" i="11"/>
  <c r="DJ2" i="11"/>
  <c r="DV2" i="11"/>
  <c r="S2" i="11"/>
  <c r="AE2" i="11"/>
  <c r="AQ2" i="11"/>
  <c r="BC2" i="11"/>
  <c r="BO2" i="11"/>
  <c r="CA2" i="11"/>
  <c r="CM2" i="11"/>
  <c r="CY2" i="11"/>
  <c r="DK2" i="11"/>
  <c r="DW2" i="11"/>
  <c r="T2" i="11"/>
  <c r="AF2" i="11"/>
  <c r="AR2" i="11"/>
  <c r="BD2" i="11"/>
  <c r="BP2" i="11"/>
  <c r="CB2" i="11"/>
  <c r="CN2" i="11"/>
  <c r="CZ2" i="11"/>
  <c r="DL2" i="11"/>
  <c r="DX2" i="11"/>
  <c r="U2" i="11"/>
  <c r="AG2" i="11"/>
  <c r="AS2" i="11"/>
  <c r="BE2" i="11"/>
  <c r="BQ2" i="11"/>
  <c r="CC2" i="11"/>
  <c r="CO2" i="11"/>
  <c r="DA2" i="11"/>
  <c r="DM2" i="11"/>
  <c r="DY2" i="11"/>
  <c r="V2" i="11"/>
  <c r="AH2" i="11"/>
  <c r="AT2" i="11"/>
  <c r="BF2" i="11"/>
  <c r="BR2" i="11"/>
  <c r="CD2" i="11"/>
  <c r="CP2" i="11"/>
  <c r="DB2" i="11"/>
  <c r="DN2" i="11"/>
  <c r="DZ2" i="11"/>
  <c r="W2" i="11"/>
  <c r="AI2" i="11"/>
  <c r="AU2" i="11"/>
  <c r="BG2" i="11"/>
  <c r="BS2" i="11"/>
  <c r="CE2" i="11"/>
  <c r="CQ2" i="11"/>
  <c r="DC2" i="11"/>
  <c r="DO2" i="11"/>
  <c r="EA2" i="11"/>
  <c r="X2" i="11"/>
  <c r="AJ2" i="11"/>
  <c r="AV2" i="11"/>
  <c r="BH2" i="11"/>
  <c r="BT2" i="11"/>
  <c r="CF2" i="11"/>
  <c r="CR2" i="11"/>
  <c r="DD2" i="11"/>
  <c r="DP2" i="11"/>
  <c r="EB2" i="11"/>
  <c r="Y2" i="11"/>
  <c r="AK2" i="11"/>
  <c r="AW2" i="11"/>
  <c r="BI2" i="11"/>
  <c r="BU2" i="11"/>
  <c r="CG2" i="11"/>
  <c r="CS2" i="11"/>
  <c r="DE2" i="11"/>
  <c r="DQ2" i="11"/>
  <c r="EC2" i="11"/>
  <c r="AA2" i="11"/>
  <c r="AM2" i="11"/>
  <c r="AY2" i="11"/>
  <c r="BK2" i="11"/>
  <c r="BW2" i="11"/>
  <c r="CI2" i="11"/>
  <c r="CU2" i="11"/>
  <c r="DG2" i="11"/>
  <c r="DS2" i="11"/>
  <c r="EE2" i="11"/>
  <c r="AB2" i="11"/>
  <c r="AN2" i="11"/>
  <c r="AZ2" i="11"/>
  <c r="BL2" i="11"/>
  <c r="BX2" i="11"/>
  <c r="CJ2" i="11"/>
  <c r="CV2" i="11"/>
  <c r="DH2" i="11"/>
  <c r="DT2" i="11"/>
  <c r="EF2" i="11"/>
  <c r="Q2" i="11"/>
  <c r="AC2" i="11"/>
  <c r="AO2" i="11"/>
  <c r="BA2" i="11"/>
  <c r="BM2" i="11"/>
  <c r="BY2" i="11"/>
  <c r="CK2" i="11"/>
  <c r="CW2" i="11"/>
  <c r="DI2" i="11"/>
  <c r="DU2" i="11"/>
  <c r="I23" i="5"/>
  <c r="I24" i="5"/>
  <c r="I25" i="5"/>
  <c r="AC48" i="5"/>
  <c r="AC49" i="5"/>
  <c r="AC50" i="5"/>
  <c r="AB48" i="5"/>
  <c r="AB49" i="5"/>
  <c r="AB50" i="5"/>
  <c r="G42" i="5"/>
  <c r="G43" i="5"/>
  <c r="G44" i="5"/>
  <c r="G45" i="5"/>
  <c r="G46" i="5"/>
  <c r="G47" i="5"/>
  <c r="G48" i="5"/>
  <c r="G49" i="5"/>
  <c r="G50" i="5"/>
  <c r="G41" i="5"/>
  <c r="G40" i="5"/>
  <c r="J44" i="5"/>
  <c r="J45" i="5"/>
  <c r="J46" i="5"/>
  <c r="J48" i="5"/>
  <c r="J49" i="5"/>
  <c r="Q44" i="5"/>
  <c r="Q45" i="5"/>
  <c r="Q46" i="5"/>
  <c r="Q47" i="5"/>
  <c r="Q48" i="5"/>
  <c r="Q49" i="5"/>
  <c r="Q50" i="5"/>
  <c r="N49" i="5"/>
  <c r="N46" i="5"/>
  <c r="N44" i="5"/>
  <c r="N45" i="5"/>
  <c r="N48" i="5"/>
  <c r="I15" i="5"/>
  <c r="AB45" i="5"/>
  <c r="AC38" i="5"/>
  <c r="AC39" i="5"/>
  <c r="I13" i="5"/>
  <c r="I14" i="5"/>
  <c r="AB42" i="5"/>
  <c r="AB43" i="5"/>
  <c r="AB41" i="5"/>
  <c r="AB40" i="5"/>
  <c r="AB47" i="5"/>
  <c r="AB44" i="5"/>
  <c r="AB46" i="5"/>
  <c r="AC40" i="5"/>
  <c r="C63" i="11"/>
  <c r="C62" i="11"/>
  <c r="C61" i="11"/>
  <c r="C60" i="11"/>
  <c r="C59" i="11"/>
  <c r="AC47" i="5"/>
  <c r="AC46" i="5"/>
  <c r="I21" i="5"/>
  <c r="AC43" i="5"/>
  <c r="I18" i="5"/>
  <c r="AC44" i="5"/>
  <c r="I19" i="5"/>
  <c r="AC42" i="5"/>
  <c r="I17" i="5"/>
  <c r="AC45" i="5"/>
  <c r="I20" i="5"/>
  <c r="AC41" i="5"/>
  <c r="I16" i="5"/>
  <c r="I22" i="5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L4" i="11"/>
  <c r="BM4" i="11"/>
  <c r="BN4" i="11"/>
  <c r="BO4" i="11"/>
  <c r="BP4" i="11"/>
  <c r="BQ4" i="11"/>
  <c r="BR4" i="11"/>
  <c r="BS4" i="11"/>
  <c r="BT4" i="11"/>
  <c r="BU4" i="11"/>
  <c r="BV4" i="11"/>
  <c r="BW4" i="11"/>
  <c r="BX4" i="11"/>
  <c r="BY4" i="11"/>
  <c r="BZ4" i="11"/>
  <c r="CA4" i="11"/>
  <c r="CB4" i="11"/>
  <c r="CC4" i="11"/>
  <c r="CD4" i="11"/>
  <c r="CE4" i="11"/>
  <c r="CF4" i="11"/>
  <c r="CG4" i="11"/>
  <c r="CH4" i="11"/>
  <c r="CI4" i="11"/>
  <c r="CJ4" i="11"/>
  <c r="CK4" i="11"/>
  <c r="CL4" i="11"/>
  <c r="CM4" i="11"/>
  <c r="CN4" i="11"/>
  <c r="CO4" i="11"/>
  <c r="CP4" i="11"/>
  <c r="CQ4" i="11"/>
  <c r="CR4" i="11"/>
  <c r="CS4" i="11"/>
  <c r="CT4" i="11"/>
  <c r="CU4" i="11"/>
  <c r="CV4" i="11"/>
  <c r="CW4" i="11"/>
  <c r="CX4" i="11"/>
  <c r="CY4" i="11"/>
  <c r="CZ4" i="11"/>
  <c r="DA4" i="11"/>
  <c r="DB4" i="11"/>
  <c r="DC4" i="11"/>
  <c r="DD4" i="11"/>
  <c r="DE4" i="11"/>
  <c r="DF4" i="11"/>
  <c r="DG4" i="11"/>
  <c r="DH4" i="11"/>
  <c r="DI4" i="11"/>
  <c r="DJ4" i="11"/>
  <c r="DK4" i="11"/>
  <c r="DL4" i="11"/>
  <c r="DM4" i="11"/>
  <c r="DN4" i="11"/>
  <c r="DO4" i="11"/>
  <c r="DP4" i="11"/>
  <c r="DQ4" i="11"/>
  <c r="DR4" i="11"/>
  <c r="DS4" i="11"/>
  <c r="DT4" i="11"/>
  <c r="DU4" i="11"/>
  <c r="DV4" i="11"/>
  <c r="DW4" i="11"/>
  <c r="DX4" i="11"/>
  <c r="DY4" i="11"/>
  <c r="DZ4" i="11"/>
  <c r="EA4" i="11"/>
  <c r="EB4" i="11"/>
  <c r="EC4" i="11"/>
  <c r="ED4" i="11"/>
  <c r="EE4" i="11"/>
  <c r="EF4" i="11"/>
  <c r="R18" i="5"/>
  <c r="R19" i="5"/>
  <c r="R20" i="5"/>
  <c r="R21" i="5"/>
  <c r="R22" i="5"/>
  <c r="R11" i="5"/>
  <c r="R12" i="5"/>
  <c r="R17" i="5"/>
  <c r="R13" i="5"/>
  <c r="R14" i="5"/>
  <c r="R15" i="5"/>
  <c r="R16" i="5"/>
  <c r="L5" i="13"/>
  <c r="J5" i="13"/>
  <c r="L6" i="13"/>
  <c r="J6" i="13"/>
  <c r="L7" i="13"/>
  <c r="J7" i="13"/>
  <c r="AC33" i="5"/>
  <c r="Q24" i="10"/>
  <c r="Q23" i="10"/>
  <c r="F56" i="2"/>
  <c r="F36" i="2"/>
  <c r="AC32" i="5"/>
  <c r="AC30" i="5"/>
  <c r="AC31" i="5"/>
  <c r="AC36" i="5"/>
  <c r="AC35" i="5"/>
  <c r="AC37" i="5"/>
  <c r="F47" i="2"/>
  <c r="N30" i="5"/>
  <c r="M6" i="2"/>
  <c r="N6" i="2"/>
  <c r="L59" i="2"/>
  <c r="O21" i="2"/>
  <c r="AA21" i="2"/>
  <c r="Z26" i="2"/>
  <c r="AC29" i="5"/>
  <c r="N26" i="2"/>
  <c r="Z25" i="2"/>
  <c r="N25" i="2"/>
  <c r="AA23" i="2"/>
  <c r="O23" i="2"/>
  <c r="O22" i="2"/>
  <c r="AA22" i="2"/>
  <c r="G3" i="3"/>
  <c r="F41" i="3"/>
  <c r="F60" i="3"/>
  <c r="F2" i="3"/>
  <c r="G2" i="3"/>
  <c r="H2" i="3"/>
  <c r="I2" i="3"/>
  <c r="J2" i="3"/>
  <c r="K2" i="3"/>
  <c r="L2" i="3"/>
  <c r="M2" i="3"/>
  <c r="N2" i="3"/>
  <c r="O2" i="3"/>
  <c r="P2" i="3"/>
  <c r="I19" i="13"/>
  <c r="L19" i="13"/>
  <c r="J19" i="13"/>
  <c r="F20" i="13"/>
  <c r="C20" i="13"/>
  <c r="D20" i="13"/>
  <c r="C21" i="13"/>
  <c r="D21" i="13"/>
  <c r="B19" i="13"/>
  <c r="E42" i="3"/>
  <c r="Y26" i="2"/>
  <c r="M26" i="2"/>
  <c r="Y25" i="2"/>
  <c r="M25" i="2"/>
  <c r="Z23" i="2"/>
  <c r="N23" i="2"/>
  <c r="Z22" i="2"/>
  <c r="N22" i="2"/>
  <c r="Z21" i="2"/>
  <c r="N21" i="2"/>
  <c r="X26" i="2"/>
  <c r="L26" i="2"/>
  <c r="X25" i="2"/>
  <c r="L25" i="2"/>
  <c r="Y23" i="2"/>
  <c r="M23" i="2"/>
  <c r="Y22" i="2"/>
  <c r="M22" i="2"/>
  <c r="Y21" i="2"/>
  <c r="M21" i="2"/>
  <c r="W26" i="2"/>
  <c r="K26" i="2"/>
  <c r="W25" i="2"/>
  <c r="K25" i="2"/>
  <c r="X23" i="2"/>
  <c r="L23" i="2"/>
  <c r="X22" i="2"/>
  <c r="L22" i="2"/>
  <c r="X21" i="2"/>
  <c r="L21" i="2"/>
  <c r="F18" i="2"/>
  <c r="AC34" i="5"/>
  <c r="J11" i="5"/>
  <c r="I11" i="5"/>
  <c r="V26" i="2"/>
  <c r="J26" i="2"/>
  <c r="V25" i="2"/>
  <c r="J25" i="2"/>
  <c r="W23" i="2"/>
  <c r="K23" i="2"/>
  <c r="W22" i="2"/>
  <c r="K22" i="2"/>
  <c r="W21" i="2"/>
  <c r="K21" i="2"/>
  <c r="U26" i="2"/>
  <c r="I26" i="2"/>
  <c r="U25" i="2"/>
  <c r="I25" i="2"/>
  <c r="V23" i="2"/>
  <c r="J23" i="2"/>
  <c r="V22" i="2"/>
  <c r="J22" i="2"/>
  <c r="V21" i="2"/>
  <c r="J21" i="2"/>
  <c r="T26" i="2"/>
  <c r="H26" i="2"/>
  <c r="T25" i="2"/>
  <c r="H25" i="2"/>
  <c r="U23" i="2"/>
  <c r="I23" i="2"/>
  <c r="U22" i="2"/>
  <c r="I22" i="2"/>
  <c r="U21" i="2"/>
  <c r="I21" i="2"/>
  <c r="S26" i="2"/>
  <c r="G26" i="2"/>
  <c r="S25" i="2"/>
  <c r="G25" i="2"/>
  <c r="T23" i="2"/>
  <c r="H23" i="2"/>
  <c r="T22" i="2"/>
  <c r="H22" i="2"/>
  <c r="T21" i="2"/>
  <c r="H21" i="2"/>
  <c r="J59" i="2"/>
  <c r="R26" i="2"/>
  <c r="F26" i="2"/>
  <c r="R25" i="2"/>
  <c r="F25" i="2"/>
  <c r="S23" i="2"/>
  <c r="G23" i="2"/>
  <c r="S22" i="2"/>
  <c r="G22" i="2"/>
  <c r="S21" i="2"/>
  <c r="G21" i="2"/>
  <c r="AC26" i="2"/>
  <c r="Q26" i="2"/>
  <c r="AC25" i="2"/>
  <c r="Q25" i="2"/>
  <c r="F24" i="2"/>
  <c r="R23" i="2"/>
  <c r="F23" i="2"/>
  <c r="R22" i="2"/>
  <c r="F22" i="2"/>
  <c r="R21" i="2"/>
  <c r="F21" i="2"/>
  <c r="AB26" i="2"/>
  <c r="P26" i="2"/>
  <c r="AB25" i="2"/>
  <c r="P25" i="2"/>
  <c r="AC23" i="2"/>
  <c r="Q23" i="2"/>
  <c r="AC22" i="2"/>
  <c r="Q22" i="2"/>
  <c r="AC21" i="2"/>
  <c r="Q21" i="2"/>
  <c r="F20" i="2"/>
  <c r="AA26" i="2"/>
  <c r="O26" i="2"/>
  <c r="AA25" i="2"/>
  <c r="O25" i="2"/>
  <c r="AB23" i="2"/>
  <c r="P23" i="2"/>
  <c r="AB22" i="2"/>
  <c r="P22" i="2"/>
  <c r="AB21" i="2"/>
  <c r="P21" i="2"/>
  <c r="H22" i="13"/>
  <c r="H23" i="13"/>
  <c r="H24" i="13"/>
  <c r="H25" i="13"/>
  <c r="H26" i="13"/>
  <c r="H27" i="13"/>
  <c r="H28" i="13"/>
  <c r="H29" i="13"/>
  <c r="K21" i="13"/>
  <c r="P24" i="10"/>
  <c r="O24" i="10"/>
  <c r="E44" i="2"/>
  <c r="D40" i="2"/>
  <c r="K57" i="2"/>
  <c r="K58" i="2"/>
  <c r="H59" i="2"/>
  <c r="J57" i="2"/>
  <c r="J58" i="2"/>
  <c r="F59" i="2"/>
  <c r="I57" i="2"/>
  <c r="I58" i="2"/>
  <c r="G57" i="2"/>
  <c r="K59" i="2"/>
  <c r="F49" i="2"/>
  <c r="F50" i="2"/>
  <c r="G59" i="2"/>
  <c r="H57" i="2"/>
  <c r="H58" i="2"/>
  <c r="L57" i="2"/>
  <c r="L58" i="2"/>
  <c r="I59" i="2"/>
  <c r="E31" i="11"/>
  <c r="F8" i="2"/>
  <c r="F40" i="3"/>
  <c r="G5" i="2"/>
  <c r="F42" i="2"/>
  <c r="F3" i="2"/>
  <c r="F17" i="2"/>
  <c r="B20" i="13"/>
  <c r="M59" i="2"/>
  <c r="F23" i="3"/>
  <c r="M57" i="2"/>
  <c r="M58" i="2"/>
  <c r="F20" i="3"/>
  <c r="F25" i="3"/>
  <c r="G24" i="3"/>
  <c r="G19" i="3"/>
  <c r="G21" i="3"/>
  <c r="G20" i="3"/>
  <c r="F21" i="3"/>
  <c r="G23" i="3"/>
  <c r="F21" i="13"/>
  <c r="I20" i="13"/>
  <c r="L20" i="13"/>
  <c r="J20" i="13"/>
  <c r="F24" i="3"/>
  <c r="G25" i="3"/>
  <c r="F19" i="3"/>
  <c r="G40" i="3"/>
  <c r="G41" i="3"/>
  <c r="G60" i="3"/>
  <c r="H3" i="3"/>
  <c r="O6" i="2"/>
  <c r="N57" i="2"/>
  <c r="N58" i="2"/>
  <c r="N59" i="2"/>
  <c r="F35" i="2"/>
  <c r="K22" i="13"/>
  <c r="B21" i="13"/>
  <c r="C22" i="13"/>
  <c r="D22" i="13"/>
  <c r="G58" i="2"/>
  <c r="F43" i="2"/>
  <c r="F63" i="2"/>
  <c r="E39" i="11"/>
  <c r="E51" i="11"/>
  <c r="E40" i="11"/>
  <c r="E52" i="11"/>
  <c r="E44" i="11"/>
  <c r="E45" i="11"/>
  <c r="E34" i="11"/>
  <c r="E46" i="11"/>
  <c r="E35" i="11"/>
  <c r="E47" i="11"/>
  <c r="E36" i="11"/>
  <c r="E48" i="11"/>
  <c r="E37" i="11"/>
  <c r="E49" i="11"/>
  <c r="E38" i="11"/>
  <c r="E41" i="11"/>
  <c r="E43" i="11"/>
  <c r="E50" i="11"/>
  <c r="E53" i="11"/>
  <c r="E54" i="11"/>
  <c r="E42" i="11"/>
  <c r="E3" i="11"/>
  <c r="E78" i="11"/>
  <c r="E67" i="11"/>
  <c r="E79" i="11"/>
  <c r="E72" i="11"/>
  <c r="E84" i="11"/>
  <c r="E68" i="11"/>
  <c r="E83" i="11"/>
  <c r="E69" i="11"/>
  <c r="E85" i="11"/>
  <c r="E70" i="11"/>
  <c r="E86" i="11"/>
  <c r="E71" i="11"/>
  <c r="E87" i="11"/>
  <c r="E73" i="11"/>
  <c r="E88" i="11"/>
  <c r="E74" i="11"/>
  <c r="E75" i="11"/>
  <c r="E76" i="11"/>
  <c r="E77" i="11"/>
  <c r="E80" i="11"/>
  <c r="E81" i="11"/>
  <c r="E82" i="11"/>
  <c r="E94" i="11"/>
  <c r="E106" i="11"/>
  <c r="E95" i="11"/>
  <c r="E107" i="11"/>
  <c r="E96" i="11"/>
  <c r="E108" i="11"/>
  <c r="E97" i="11"/>
  <c r="E109" i="11"/>
  <c r="E98" i="11"/>
  <c r="E110" i="11"/>
  <c r="E99" i="11"/>
  <c r="E111" i="11"/>
  <c r="E100" i="11"/>
  <c r="E112" i="11"/>
  <c r="E101" i="11"/>
  <c r="E113" i="11"/>
  <c r="E102" i="11"/>
  <c r="E103" i="11"/>
  <c r="E92" i="11"/>
  <c r="E93" i="11"/>
  <c r="E104" i="11"/>
  <c r="E105" i="11"/>
  <c r="E55" i="11"/>
  <c r="H5" i="2"/>
  <c r="G3" i="2"/>
  <c r="G17" i="2"/>
  <c r="G42" i="2"/>
  <c r="G43" i="2"/>
  <c r="G20" i="2"/>
  <c r="G18" i="2"/>
  <c r="G24" i="2"/>
  <c r="G19" i="2"/>
  <c r="G47" i="2"/>
  <c r="G49" i="2"/>
  <c r="G50" i="2"/>
  <c r="G35" i="2"/>
  <c r="G36" i="2"/>
  <c r="G56" i="2"/>
  <c r="G4" i="2"/>
  <c r="F22" i="13"/>
  <c r="I21" i="13"/>
  <c r="I3" i="3"/>
  <c r="H60" i="3"/>
  <c r="H41" i="3"/>
  <c r="H40" i="3"/>
  <c r="E89" i="11"/>
  <c r="F33" i="2"/>
  <c r="F16" i="11"/>
  <c r="F28" i="11"/>
  <c r="F17" i="11"/>
  <c r="F29" i="11"/>
  <c r="F18" i="11"/>
  <c r="F30" i="11"/>
  <c r="F19" i="11"/>
  <c r="F20" i="11"/>
  <c r="F9" i="11"/>
  <c r="F21" i="11"/>
  <c r="F10" i="11"/>
  <c r="F22" i="11"/>
  <c r="F11" i="11"/>
  <c r="F23" i="11"/>
  <c r="F12" i="11"/>
  <c r="F24" i="11"/>
  <c r="F13" i="11"/>
  <c r="F25" i="11"/>
  <c r="F14" i="11"/>
  <c r="F26" i="11"/>
  <c r="F15" i="11"/>
  <c r="F27" i="11"/>
  <c r="F39" i="11"/>
  <c r="F51" i="11"/>
  <c r="F40" i="11"/>
  <c r="F52" i="11"/>
  <c r="F44" i="11"/>
  <c r="F45" i="11"/>
  <c r="F34" i="11"/>
  <c r="F46" i="11"/>
  <c r="F35" i="11"/>
  <c r="F47" i="11"/>
  <c r="F36" i="11"/>
  <c r="F48" i="11"/>
  <c r="F37" i="11"/>
  <c r="F49" i="11"/>
  <c r="F38" i="11"/>
  <c r="F41" i="11"/>
  <c r="F42" i="11"/>
  <c r="F43" i="11"/>
  <c r="F50" i="11"/>
  <c r="F53" i="11"/>
  <c r="F55" i="11"/>
  <c r="F54" i="11"/>
  <c r="F61" i="11"/>
  <c r="F62" i="11"/>
  <c r="F63" i="11"/>
  <c r="F59" i="11"/>
  <c r="F60" i="11"/>
  <c r="F3" i="11"/>
  <c r="F78" i="11"/>
  <c r="F67" i="11"/>
  <c r="F79" i="11"/>
  <c r="F72" i="11"/>
  <c r="F84" i="11"/>
  <c r="F75" i="11"/>
  <c r="F76" i="11"/>
  <c r="F77" i="11"/>
  <c r="F80" i="11"/>
  <c r="F81" i="11"/>
  <c r="F82" i="11"/>
  <c r="F68" i="11"/>
  <c r="F83" i="11"/>
  <c r="F69" i="11"/>
  <c r="F85" i="11"/>
  <c r="F70" i="11"/>
  <c r="F86" i="11"/>
  <c r="F71" i="11"/>
  <c r="F87" i="11"/>
  <c r="F73" i="11"/>
  <c r="F88" i="11"/>
  <c r="F94" i="11"/>
  <c r="F106" i="11"/>
  <c r="F74" i="11"/>
  <c r="F95" i="11"/>
  <c r="F107" i="11"/>
  <c r="F96" i="11"/>
  <c r="F108" i="11"/>
  <c r="F97" i="11"/>
  <c r="F109" i="11"/>
  <c r="F98" i="11"/>
  <c r="F110" i="11"/>
  <c r="F99" i="11"/>
  <c r="F111" i="11"/>
  <c r="F100" i="11"/>
  <c r="F112" i="11"/>
  <c r="F101" i="11"/>
  <c r="F113" i="11"/>
  <c r="F102" i="11"/>
  <c r="F103" i="11"/>
  <c r="F92" i="11"/>
  <c r="F93" i="11"/>
  <c r="F104" i="11"/>
  <c r="F105" i="11"/>
  <c r="I5" i="2"/>
  <c r="H3" i="2"/>
  <c r="H17" i="2"/>
  <c r="H42" i="2"/>
  <c r="H43" i="2"/>
  <c r="H19" i="2"/>
  <c r="H20" i="2"/>
  <c r="H18" i="2"/>
  <c r="H24" i="2"/>
  <c r="H47" i="2"/>
  <c r="H49" i="2"/>
  <c r="H56" i="2"/>
  <c r="H50" i="2"/>
  <c r="H35" i="2"/>
  <c r="H36" i="2"/>
  <c r="H4" i="2"/>
  <c r="G63" i="2"/>
  <c r="K23" i="13"/>
  <c r="E56" i="11"/>
  <c r="F9" i="2"/>
  <c r="C23" i="13"/>
  <c r="D23" i="13"/>
  <c r="B22" i="13"/>
  <c r="E114" i="11"/>
  <c r="F34" i="2"/>
  <c r="P6" i="2"/>
  <c r="O57" i="2"/>
  <c r="O59" i="2"/>
  <c r="H63" i="2"/>
  <c r="J3" i="3"/>
  <c r="I41" i="3"/>
  <c r="I60" i="3"/>
  <c r="I40" i="3"/>
  <c r="L21" i="13"/>
  <c r="J21" i="13"/>
  <c r="F23" i="13"/>
  <c r="I22" i="13"/>
  <c r="L22" i="13"/>
  <c r="J22" i="13"/>
  <c r="C24" i="13"/>
  <c r="D24" i="13"/>
  <c r="B23" i="13"/>
  <c r="F64" i="11"/>
  <c r="G11" i="2"/>
  <c r="J5" i="2"/>
  <c r="I3" i="2"/>
  <c r="I17" i="2"/>
  <c r="I42" i="2"/>
  <c r="I43" i="2"/>
  <c r="I19" i="2"/>
  <c r="I20" i="2"/>
  <c r="I18" i="2"/>
  <c r="I24" i="2"/>
  <c r="I47" i="2"/>
  <c r="I49" i="2"/>
  <c r="I50" i="2"/>
  <c r="I35" i="2"/>
  <c r="I56" i="2"/>
  <c r="I36" i="2"/>
  <c r="I4" i="2"/>
  <c r="G18" i="11"/>
  <c r="G30" i="11"/>
  <c r="G19" i="11"/>
  <c r="G20" i="11"/>
  <c r="G9" i="11"/>
  <c r="G21" i="11"/>
  <c r="G10" i="11"/>
  <c r="G35" i="11"/>
  <c r="G22" i="11"/>
  <c r="G11" i="11"/>
  <c r="G23" i="11"/>
  <c r="G12" i="11"/>
  <c r="G24" i="11"/>
  <c r="G13" i="11"/>
  <c r="G25" i="11"/>
  <c r="G14" i="11"/>
  <c r="G26" i="11"/>
  <c r="G15" i="11"/>
  <c r="G27" i="11"/>
  <c r="G16" i="11"/>
  <c r="G28" i="11"/>
  <c r="G17" i="11"/>
  <c r="G29" i="11"/>
  <c r="G39" i="11"/>
  <c r="G51" i="11"/>
  <c r="G40" i="11"/>
  <c r="G52" i="11"/>
  <c r="G44" i="11"/>
  <c r="G45" i="11"/>
  <c r="G34" i="11"/>
  <c r="G46" i="11"/>
  <c r="G47" i="11"/>
  <c r="G36" i="11"/>
  <c r="G48" i="11"/>
  <c r="G37" i="11"/>
  <c r="G49" i="11"/>
  <c r="G50" i="11"/>
  <c r="G53" i="11"/>
  <c r="G54" i="11"/>
  <c r="G55" i="11"/>
  <c r="G38" i="11"/>
  <c r="G41" i="11"/>
  <c r="G42" i="11"/>
  <c r="G43" i="11"/>
  <c r="G62" i="11"/>
  <c r="G59" i="11"/>
  <c r="G60" i="11"/>
  <c r="G61" i="11"/>
  <c r="G63" i="11"/>
  <c r="G3" i="11"/>
  <c r="G78" i="11"/>
  <c r="G67" i="11"/>
  <c r="G79" i="11"/>
  <c r="G72" i="11"/>
  <c r="G84" i="11"/>
  <c r="G68" i="11"/>
  <c r="G83" i="11"/>
  <c r="G69" i="11"/>
  <c r="G85" i="11"/>
  <c r="G70" i="11"/>
  <c r="G86" i="11"/>
  <c r="G71" i="11"/>
  <c r="G87" i="11"/>
  <c r="G73" i="11"/>
  <c r="G88" i="11"/>
  <c r="G74" i="11"/>
  <c r="G75" i="11"/>
  <c r="G76" i="11"/>
  <c r="G77" i="11"/>
  <c r="G80" i="11"/>
  <c r="G81" i="11"/>
  <c r="G94" i="11"/>
  <c r="G106" i="11"/>
  <c r="G95" i="11"/>
  <c r="G107" i="11"/>
  <c r="G96" i="11"/>
  <c r="G108" i="11"/>
  <c r="G82" i="11"/>
  <c r="G97" i="11"/>
  <c r="G109" i="11"/>
  <c r="G98" i="11"/>
  <c r="G110" i="11"/>
  <c r="G99" i="11"/>
  <c r="G111" i="11"/>
  <c r="G100" i="11"/>
  <c r="G112" i="11"/>
  <c r="G101" i="11"/>
  <c r="G113" i="11"/>
  <c r="G102" i="11"/>
  <c r="G103" i="11"/>
  <c r="G104" i="11"/>
  <c r="G105" i="11"/>
  <c r="G92" i="11"/>
  <c r="G93" i="11"/>
  <c r="Q6" i="2"/>
  <c r="P59" i="2"/>
  <c r="P57" i="2"/>
  <c r="P58" i="2"/>
  <c r="F37" i="2"/>
  <c r="F31" i="11"/>
  <c r="G8" i="2"/>
  <c r="F114" i="11"/>
  <c r="G34" i="2"/>
  <c r="O58" i="2"/>
  <c r="K24" i="13"/>
  <c r="F10" i="2"/>
  <c r="F56" i="11"/>
  <c r="G9" i="2"/>
  <c r="F89" i="11"/>
  <c r="G33" i="2"/>
  <c r="F24" i="13"/>
  <c r="I23" i="13"/>
  <c r="L23" i="13"/>
  <c r="J23" i="13"/>
  <c r="I63" i="2"/>
  <c r="J60" i="3"/>
  <c r="J41" i="3"/>
  <c r="K3" i="3"/>
  <c r="J40" i="3"/>
  <c r="G56" i="11"/>
  <c r="H9" i="2"/>
  <c r="R6" i="2"/>
  <c r="Q57" i="2"/>
  <c r="Q58" i="2"/>
  <c r="F56" i="3"/>
  <c r="Q59" i="2"/>
  <c r="F57" i="3"/>
  <c r="G37" i="2"/>
  <c r="G64" i="11"/>
  <c r="H11" i="2"/>
  <c r="H20" i="11"/>
  <c r="H9" i="11"/>
  <c r="H21" i="11"/>
  <c r="H10" i="11"/>
  <c r="H35" i="11"/>
  <c r="H22" i="11"/>
  <c r="H11" i="11"/>
  <c r="H23" i="11"/>
  <c r="H12" i="11"/>
  <c r="H24" i="11"/>
  <c r="H13" i="11"/>
  <c r="H25" i="11"/>
  <c r="H14" i="11"/>
  <c r="H26" i="11"/>
  <c r="H15" i="11"/>
  <c r="H27" i="11"/>
  <c r="H16" i="11"/>
  <c r="H28" i="11"/>
  <c r="H17" i="11"/>
  <c r="H29" i="11"/>
  <c r="H18" i="11"/>
  <c r="H30" i="11"/>
  <c r="H19" i="11"/>
  <c r="H41" i="11"/>
  <c r="H53" i="11"/>
  <c r="H42" i="11"/>
  <c r="H54" i="11"/>
  <c r="H34" i="11"/>
  <c r="H46" i="11"/>
  <c r="H47" i="11"/>
  <c r="H36" i="11"/>
  <c r="H48" i="11"/>
  <c r="H37" i="11"/>
  <c r="H49" i="11"/>
  <c r="H38" i="11"/>
  <c r="H50" i="11"/>
  <c r="H39" i="11"/>
  <c r="H51" i="11"/>
  <c r="H40" i="11"/>
  <c r="H43" i="11"/>
  <c r="H45" i="11"/>
  <c r="H52" i="11"/>
  <c r="H55" i="11"/>
  <c r="H44" i="11"/>
  <c r="H62" i="11"/>
  <c r="H61" i="11"/>
  <c r="H63" i="11"/>
  <c r="H59" i="11"/>
  <c r="H60" i="11"/>
  <c r="H3" i="11"/>
  <c r="H78" i="11"/>
  <c r="H67" i="11"/>
  <c r="H79" i="11"/>
  <c r="H72" i="11"/>
  <c r="H84" i="11"/>
  <c r="H75" i="11"/>
  <c r="H76" i="11"/>
  <c r="H77" i="11"/>
  <c r="H80" i="11"/>
  <c r="H81" i="11"/>
  <c r="H82" i="11"/>
  <c r="H68" i="11"/>
  <c r="H83" i="11"/>
  <c r="H69" i="11"/>
  <c r="H85" i="11"/>
  <c r="H70" i="11"/>
  <c r="H86" i="11"/>
  <c r="H71" i="11"/>
  <c r="H87" i="11"/>
  <c r="H73" i="11"/>
  <c r="H88" i="11"/>
  <c r="H94" i="11"/>
  <c r="H106" i="11"/>
  <c r="H95" i="11"/>
  <c r="H107" i="11"/>
  <c r="H96" i="11"/>
  <c r="H108" i="11"/>
  <c r="H97" i="11"/>
  <c r="H109" i="11"/>
  <c r="H74" i="11"/>
  <c r="H98" i="11"/>
  <c r="H110" i="11"/>
  <c r="H99" i="11"/>
  <c r="H111" i="11"/>
  <c r="H100" i="11"/>
  <c r="H112" i="11"/>
  <c r="H101" i="11"/>
  <c r="H113" i="11"/>
  <c r="H102" i="11"/>
  <c r="H103" i="11"/>
  <c r="H92" i="11"/>
  <c r="H93" i="11"/>
  <c r="H104" i="11"/>
  <c r="H105" i="11"/>
  <c r="G13" i="2"/>
  <c r="G114" i="11"/>
  <c r="H34" i="2"/>
  <c r="K25" i="13"/>
  <c r="K5" i="2"/>
  <c r="J42" i="2"/>
  <c r="J43" i="2"/>
  <c r="J3" i="2"/>
  <c r="J17" i="2"/>
  <c r="J18" i="2"/>
  <c r="J19" i="2"/>
  <c r="J20" i="2"/>
  <c r="J24" i="2"/>
  <c r="J36" i="2"/>
  <c r="J47" i="2"/>
  <c r="J49" i="2"/>
  <c r="J50" i="2"/>
  <c r="J56" i="2"/>
  <c r="J35" i="2"/>
  <c r="J4" i="2"/>
  <c r="G89" i="11"/>
  <c r="H33" i="2"/>
  <c r="G31" i="11"/>
  <c r="H8" i="2"/>
  <c r="F13" i="2"/>
  <c r="F14" i="2"/>
  <c r="G10" i="2"/>
  <c r="C25" i="13"/>
  <c r="D25" i="13"/>
  <c r="B24" i="13"/>
  <c r="F55" i="3"/>
  <c r="H10" i="2"/>
  <c r="H114" i="11"/>
  <c r="I34" i="2"/>
  <c r="G14" i="2"/>
  <c r="G30" i="2"/>
  <c r="G44" i="2"/>
  <c r="L3" i="3"/>
  <c r="K40" i="3"/>
  <c r="K41" i="3"/>
  <c r="K60" i="3"/>
  <c r="H37" i="2"/>
  <c r="F25" i="13"/>
  <c r="I24" i="13"/>
  <c r="L24" i="13"/>
  <c r="J24" i="13"/>
  <c r="H56" i="11"/>
  <c r="I9" i="2"/>
  <c r="F30" i="2"/>
  <c r="H89" i="11"/>
  <c r="I33" i="2"/>
  <c r="K26" i="13"/>
  <c r="H13" i="2"/>
  <c r="H31" i="11"/>
  <c r="I8" i="2"/>
  <c r="S6" i="2"/>
  <c r="R57" i="2"/>
  <c r="R58" i="2"/>
  <c r="R59" i="2"/>
  <c r="H64" i="11"/>
  <c r="I11" i="2"/>
  <c r="J63" i="2"/>
  <c r="I10" i="11"/>
  <c r="I35" i="11"/>
  <c r="I22" i="11"/>
  <c r="I11" i="11"/>
  <c r="I36" i="11"/>
  <c r="I23" i="11"/>
  <c r="I12" i="11"/>
  <c r="I24" i="11"/>
  <c r="I13" i="11"/>
  <c r="I25" i="11"/>
  <c r="I14" i="11"/>
  <c r="I26" i="11"/>
  <c r="I15" i="11"/>
  <c r="I27" i="11"/>
  <c r="I16" i="11"/>
  <c r="I28" i="11"/>
  <c r="I17" i="11"/>
  <c r="I29" i="11"/>
  <c r="I18" i="11"/>
  <c r="I30" i="11"/>
  <c r="I19" i="11"/>
  <c r="I20" i="11"/>
  <c r="I9" i="11"/>
  <c r="I21" i="11"/>
  <c r="I43" i="11"/>
  <c r="I55" i="11"/>
  <c r="I44" i="11"/>
  <c r="I48" i="11"/>
  <c r="I37" i="11"/>
  <c r="I49" i="11"/>
  <c r="I38" i="11"/>
  <c r="I50" i="11"/>
  <c r="I39" i="11"/>
  <c r="I51" i="11"/>
  <c r="I40" i="11"/>
  <c r="I41" i="11"/>
  <c r="I53" i="11"/>
  <c r="I42" i="11"/>
  <c r="I45" i="11"/>
  <c r="I46" i="11"/>
  <c r="I47" i="11"/>
  <c r="I52" i="11"/>
  <c r="I54" i="11"/>
  <c r="I34" i="11"/>
  <c r="I60" i="11"/>
  <c r="I59" i="11"/>
  <c r="I61" i="11"/>
  <c r="I62" i="11"/>
  <c r="I63" i="11"/>
  <c r="I3" i="11"/>
  <c r="I78" i="11"/>
  <c r="I67" i="11"/>
  <c r="I79" i="11"/>
  <c r="I72" i="11"/>
  <c r="I84" i="11"/>
  <c r="I68" i="11"/>
  <c r="I83" i="11"/>
  <c r="I69" i="11"/>
  <c r="I85" i="11"/>
  <c r="I70" i="11"/>
  <c r="I86" i="11"/>
  <c r="I71" i="11"/>
  <c r="I87" i="11"/>
  <c r="I73" i="11"/>
  <c r="I88" i="11"/>
  <c r="I74" i="11"/>
  <c r="I75" i="11"/>
  <c r="I76" i="11"/>
  <c r="I77" i="11"/>
  <c r="I80" i="11"/>
  <c r="I81" i="11"/>
  <c r="I94" i="11"/>
  <c r="I106" i="11"/>
  <c r="I95" i="11"/>
  <c r="I107" i="11"/>
  <c r="I96" i="11"/>
  <c r="I108" i="11"/>
  <c r="I97" i="11"/>
  <c r="I109" i="11"/>
  <c r="I98" i="11"/>
  <c r="I110" i="11"/>
  <c r="I99" i="11"/>
  <c r="I111" i="11"/>
  <c r="I82" i="11"/>
  <c r="I100" i="11"/>
  <c r="I112" i="11"/>
  <c r="I101" i="11"/>
  <c r="I113" i="11"/>
  <c r="I102" i="11"/>
  <c r="I103" i="11"/>
  <c r="I92" i="11"/>
  <c r="I93" i="11"/>
  <c r="I104" i="11"/>
  <c r="I105" i="11"/>
  <c r="L5" i="2"/>
  <c r="K3" i="2"/>
  <c r="K17" i="2"/>
  <c r="K42" i="2"/>
  <c r="K19" i="2"/>
  <c r="K20" i="2"/>
  <c r="K18" i="2"/>
  <c r="K24" i="2"/>
  <c r="K35" i="2"/>
  <c r="K36" i="2"/>
  <c r="K47" i="2"/>
  <c r="K49" i="2"/>
  <c r="K50" i="2"/>
  <c r="K56" i="2"/>
  <c r="K4" i="2"/>
  <c r="C26" i="13"/>
  <c r="D26" i="13"/>
  <c r="B25" i="13"/>
  <c r="H14" i="2"/>
  <c r="H30" i="2"/>
  <c r="H44" i="2"/>
  <c r="F26" i="13"/>
  <c r="I25" i="13"/>
  <c r="L25" i="13"/>
  <c r="J25" i="13"/>
  <c r="M3" i="3"/>
  <c r="L40" i="3"/>
  <c r="L41" i="3"/>
  <c r="L60" i="3"/>
  <c r="I37" i="2"/>
  <c r="I114" i="11"/>
  <c r="J34" i="2"/>
  <c r="I56" i="11"/>
  <c r="J9" i="2"/>
  <c r="K43" i="2"/>
  <c r="F44" i="2"/>
  <c r="M5" i="2"/>
  <c r="L3" i="2"/>
  <c r="L17" i="2"/>
  <c r="L42" i="2"/>
  <c r="L43" i="2"/>
  <c r="L19" i="2"/>
  <c r="L20" i="2"/>
  <c r="L18" i="2"/>
  <c r="L24" i="2"/>
  <c r="L50" i="2"/>
  <c r="L35" i="2"/>
  <c r="L36" i="2"/>
  <c r="L47" i="2"/>
  <c r="L56" i="2"/>
  <c r="L49" i="2"/>
  <c r="L4" i="2"/>
  <c r="I89" i="11"/>
  <c r="J33" i="2"/>
  <c r="T6" i="2"/>
  <c r="S59" i="2"/>
  <c r="S57" i="2"/>
  <c r="S58" i="2"/>
  <c r="I13" i="2"/>
  <c r="I10" i="2"/>
  <c r="K27" i="13"/>
  <c r="B26" i="13"/>
  <c r="C27" i="13"/>
  <c r="D27" i="13"/>
  <c r="I64" i="11"/>
  <c r="J11" i="2"/>
  <c r="J12" i="11"/>
  <c r="J24" i="11"/>
  <c r="J13" i="11"/>
  <c r="J25" i="11"/>
  <c r="J14" i="11"/>
  <c r="J26" i="11"/>
  <c r="J15" i="11"/>
  <c r="J27" i="11"/>
  <c r="J16" i="11"/>
  <c r="J28" i="11"/>
  <c r="J17" i="11"/>
  <c r="J29" i="11"/>
  <c r="J19" i="11"/>
  <c r="J20" i="11"/>
  <c r="J9" i="11"/>
  <c r="J21" i="11"/>
  <c r="J10" i="11"/>
  <c r="J35" i="11"/>
  <c r="J22" i="11"/>
  <c r="J11" i="11"/>
  <c r="J18" i="11"/>
  <c r="J23" i="11"/>
  <c r="J30" i="11"/>
  <c r="J46" i="11"/>
  <c r="J34" i="11"/>
  <c r="J47" i="11"/>
  <c r="J39" i="11"/>
  <c r="J51" i="11"/>
  <c r="J40" i="11"/>
  <c r="J52" i="11"/>
  <c r="J41" i="11"/>
  <c r="J53" i="11"/>
  <c r="J42" i="11"/>
  <c r="J54" i="11"/>
  <c r="J44" i="11"/>
  <c r="J49" i="11"/>
  <c r="J50" i="11"/>
  <c r="J55" i="11"/>
  <c r="J37" i="11"/>
  <c r="J38" i="11"/>
  <c r="J43" i="11"/>
  <c r="J45" i="11"/>
  <c r="J48" i="11"/>
  <c r="J60" i="11"/>
  <c r="J62" i="11"/>
  <c r="J63" i="11"/>
  <c r="J59" i="11"/>
  <c r="J61" i="11"/>
  <c r="J3" i="11"/>
  <c r="J78" i="11"/>
  <c r="J67" i="11"/>
  <c r="J79" i="11"/>
  <c r="J72" i="11"/>
  <c r="J84" i="11"/>
  <c r="J75" i="11"/>
  <c r="J76" i="11"/>
  <c r="J77" i="11"/>
  <c r="J80" i="11"/>
  <c r="J81" i="11"/>
  <c r="J82" i="11"/>
  <c r="J68" i="11"/>
  <c r="J83" i="11"/>
  <c r="J69" i="11"/>
  <c r="J85" i="11"/>
  <c r="J70" i="11"/>
  <c r="J86" i="11"/>
  <c r="J71" i="11"/>
  <c r="J87" i="11"/>
  <c r="J73" i="11"/>
  <c r="J88" i="11"/>
  <c r="J94" i="11"/>
  <c r="J106" i="11"/>
  <c r="J95" i="11"/>
  <c r="J107" i="11"/>
  <c r="J96" i="11"/>
  <c r="J108" i="11"/>
  <c r="J97" i="11"/>
  <c r="J109" i="11"/>
  <c r="J98" i="11"/>
  <c r="J110" i="11"/>
  <c r="J99" i="11"/>
  <c r="J111" i="11"/>
  <c r="J100" i="11"/>
  <c r="J112" i="11"/>
  <c r="J74" i="11"/>
  <c r="J101" i="11"/>
  <c r="J113" i="11"/>
  <c r="J102" i="11"/>
  <c r="J103" i="11"/>
  <c r="J104" i="11"/>
  <c r="J105" i="11"/>
  <c r="J92" i="11"/>
  <c r="J93" i="11"/>
  <c r="I31" i="11"/>
  <c r="J8" i="2"/>
  <c r="L63" i="2"/>
  <c r="M60" i="3"/>
  <c r="M40" i="3"/>
  <c r="N3" i="3"/>
  <c r="M41" i="3"/>
  <c r="F27" i="13"/>
  <c r="I26" i="13"/>
  <c r="L26" i="13"/>
  <c r="J26" i="13"/>
  <c r="J36" i="11"/>
  <c r="J56" i="11"/>
  <c r="K9" i="2"/>
  <c r="K28" i="13"/>
  <c r="U6" i="2"/>
  <c r="T57" i="2"/>
  <c r="T58" i="2"/>
  <c r="T59" i="2"/>
  <c r="K63" i="2"/>
  <c r="J89" i="11"/>
  <c r="K33" i="2"/>
  <c r="J10" i="2"/>
  <c r="J31" i="11"/>
  <c r="K8" i="2"/>
  <c r="I14" i="2"/>
  <c r="N5" i="2"/>
  <c r="M42" i="2"/>
  <c r="M43" i="2"/>
  <c r="M3" i="2"/>
  <c r="M17" i="2"/>
  <c r="M19" i="2"/>
  <c r="M20" i="2"/>
  <c r="M18" i="2"/>
  <c r="M24" i="2"/>
  <c r="M49" i="2"/>
  <c r="M50" i="2"/>
  <c r="M35" i="2"/>
  <c r="M36" i="2"/>
  <c r="M47" i="2"/>
  <c r="M56" i="2"/>
  <c r="M4" i="2"/>
  <c r="J64" i="11"/>
  <c r="K11" i="2"/>
  <c r="K14" i="11"/>
  <c r="K26" i="11"/>
  <c r="K15" i="11"/>
  <c r="K27" i="11"/>
  <c r="K16" i="11"/>
  <c r="K28" i="11"/>
  <c r="K17" i="11"/>
  <c r="K29" i="11"/>
  <c r="K18" i="11"/>
  <c r="K30" i="11"/>
  <c r="K19" i="11"/>
  <c r="K9" i="11"/>
  <c r="K21" i="11"/>
  <c r="K10" i="11"/>
  <c r="K35" i="11"/>
  <c r="K22" i="11"/>
  <c r="K11" i="11"/>
  <c r="K36" i="11"/>
  <c r="K23" i="11"/>
  <c r="K12" i="11"/>
  <c r="K37" i="11"/>
  <c r="K24" i="11"/>
  <c r="K13" i="11"/>
  <c r="K20" i="11"/>
  <c r="K25" i="11"/>
  <c r="K48" i="11"/>
  <c r="K49" i="11"/>
  <c r="K41" i="11"/>
  <c r="K53" i="11"/>
  <c r="K42" i="11"/>
  <c r="K54" i="11"/>
  <c r="K43" i="11"/>
  <c r="K55" i="11"/>
  <c r="K44" i="11"/>
  <c r="K34" i="11"/>
  <c r="K46" i="11"/>
  <c r="K38" i="11"/>
  <c r="K39" i="11"/>
  <c r="K45" i="11"/>
  <c r="K47" i="11"/>
  <c r="K50" i="11"/>
  <c r="K51" i="11"/>
  <c r="K40" i="11"/>
  <c r="K52" i="11"/>
  <c r="K59" i="11"/>
  <c r="K60" i="11"/>
  <c r="K61" i="11"/>
  <c r="K62" i="11"/>
  <c r="K63" i="11"/>
  <c r="K3" i="11"/>
  <c r="K78" i="11"/>
  <c r="K67" i="11"/>
  <c r="K79" i="11"/>
  <c r="K72" i="11"/>
  <c r="K84" i="11"/>
  <c r="K68" i="11"/>
  <c r="K83" i="11"/>
  <c r="K69" i="11"/>
  <c r="K85" i="11"/>
  <c r="K70" i="11"/>
  <c r="K86" i="11"/>
  <c r="K71" i="11"/>
  <c r="K87" i="11"/>
  <c r="K73" i="11"/>
  <c r="K88" i="11"/>
  <c r="K74" i="11"/>
  <c r="K75" i="11"/>
  <c r="K76" i="11"/>
  <c r="K77" i="11"/>
  <c r="K80" i="11"/>
  <c r="K81" i="11"/>
  <c r="K94" i="11"/>
  <c r="K106" i="11"/>
  <c r="K95" i="11"/>
  <c r="K107" i="11"/>
  <c r="K96" i="11"/>
  <c r="K108" i="11"/>
  <c r="K97" i="11"/>
  <c r="K109" i="11"/>
  <c r="K98" i="11"/>
  <c r="K110" i="11"/>
  <c r="K99" i="11"/>
  <c r="K111" i="11"/>
  <c r="K100" i="11"/>
  <c r="K112" i="11"/>
  <c r="K101" i="11"/>
  <c r="K113" i="11"/>
  <c r="K102" i="11"/>
  <c r="K82" i="11"/>
  <c r="K103" i="11"/>
  <c r="K92" i="11"/>
  <c r="K93" i="11"/>
  <c r="K104" i="11"/>
  <c r="K105" i="11"/>
  <c r="J13" i="2"/>
  <c r="J37" i="2"/>
  <c r="J114" i="11"/>
  <c r="K34" i="2"/>
  <c r="B27" i="13"/>
  <c r="C28" i="13"/>
  <c r="D28" i="13"/>
  <c r="M63" i="2"/>
  <c r="K64" i="11"/>
  <c r="L11" i="2"/>
  <c r="I27" i="13"/>
  <c r="L27" i="13"/>
  <c r="J27" i="13"/>
  <c r="F28" i="13"/>
  <c r="N40" i="3"/>
  <c r="O3" i="3"/>
  <c r="N41" i="3"/>
  <c r="N60" i="3"/>
  <c r="O5" i="2"/>
  <c r="N3" i="2"/>
  <c r="N17" i="2"/>
  <c r="N42" i="2"/>
  <c r="N43" i="2"/>
  <c r="N18" i="2"/>
  <c r="N19" i="2"/>
  <c r="N20" i="2"/>
  <c r="N24" i="2"/>
  <c r="N47" i="2"/>
  <c r="N49" i="2"/>
  <c r="N56" i="2"/>
  <c r="N50" i="2"/>
  <c r="N35" i="2"/>
  <c r="N36" i="2"/>
  <c r="N4" i="2"/>
  <c r="K37" i="2"/>
  <c r="K114" i="11"/>
  <c r="L34" i="2"/>
  <c r="K89" i="11"/>
  <c r="L33" i="2"/>
  <c r="K13" i="2"/>
  <c r="I30" i="2"/>
  <c r="V6" i="2"/>
  <c r="U57" i="2"/>
  <c r="U59" i="2"/>
  <c r="K10" i="2"/>
  <c r="C29" i="13"/>
  <c r="D29" i="13"/>
  <c r="B29" i="13"/>
  <c r="B28" i="13"/>
  <c r="K31" i="11"/>
  <c r="L8" i="2"/>
  <c r="K29" i="13"/>
  <c r="K56" i="11"/>
  <c r="L9" i="2"/>
  <c r="L16" i="11"/>
  <c r="L28" i="11"/>
  <c r="L17" i="11"/>
  <c r="L29" i="11"/>
  <c r="L18" i="11"/>
  <c r="L30" i="11"/>
  <c r="L19" i="11"/>
  <c r="L20" i="11"/>
  <c r="L9" i="11"/>
  <c r="L21" i="11"/>
  <c r="L11" i="11"/>
  <c r="L36" i="11"/>
  <c r="L23" i="11"/>
  <c r="L12" i="11"/>
  <c r="L37" i="11"/>
  <c r="L24" i="11"/>
  <c r="L13" i="11"/>
  <c r="L25" i="11"/>
  <c r="L14" i="11"/>
  <c r="L26" i="11"/>
  <c r="L27" i="11"/>
  <c r="L10" i="11"/>
  <c r="L35" i="11"/>
  <c r="L15" i="11"/>
  <c r="L22" i="11"/>
  <c r="L38" i="11"/>
  <c r="L50" i="11"/>
  <c r="L39" i="11"/>
  <c r="L51" i="11"/>
  <c r="L43" i="11"/>
  <c r="L55" i="11"/>
  <c r="L44" i="11"/>
  <c r="L45" i="11"/>
  <c r="L34" i="11"/>
  <c r="L46" i="11"/>
  <c r="L48" i="11"/>
  <c r="L40" i="11"/>
  <c r="L41" i="11"/>
  <c r="L42" i="11"/>
  <c r="L47" i="11"/>
  <c r="L52" i="11"/>
  <c r="L53" i="11"/>
  <c r="L54" i="11"/>
  <c r="L49" i="11"/>
  <c r="L63" i="11"/>
  <c r="L62" i="11"/>
  <c r="L59" i="11"/>
  <c r="L60" i="11"/>
  <c r="L3" i="11"/>
  <c r="L61" i="11"/>
  <c r="L78" i="11"/>
  <c r="L67" i="11"/>
  <c r="L79" i="11"/>
  <c r="L72" i="11"/>
  <c r="L84" i="11"/>
  <c r="L75" i="11"/>
  <c r="L76" i="11"/>
  <c r="L77" i="11"/>
  <c r="L80" i="11"/>
  <c r="L81" i="11"/>
  <c r="L82" i="11"/>
  <c r="L68" i="11"/>
  <c r="L83" i="11"/>
  <c r="L69" i="11"/>
  <c r="L85" i="11"/>
  <c r="L70" i="11"/>
  <c r="L86" i="11"/>
  <c r="L71" i="11"/>
  <c r="L87" i="11"/>
  <c r="L73" i="11"/>
  <c r="L88" i="11"/>
  <c r="L94" i="11"/>
  <c r="L106" i="11"/>
  <c r="L95" i="11"/>
  <c r="L107" i="11"/>
  <c r="L96" i="11"/>
  <c r="L108" i="11"/>
  <c r="L97" i="11"/>
  <c r="L109" i="11"/>
  <c r="L98" i="11"/>
  <c r="L110" i="11"/>
  <c r="L99" i="11"/>
  <c r="L111" i="11"/>
  <c r="L100" i="11"/>
  <c r="L112" i="11"/>
  <c r="L101" i="11"/>
  <c r="L113" i="11"/>
  <c r="L102" i="11"/>
  <c r="L103" i="11"/>
  <c r="L74" i="11"/>
  <c r="L92" i="11"/>
  <c r="L93" i="11"/>
  <c r="L104" i="11"/>
  <c r="L105" i="11"/>
  <c r="J14" i="2"/>
  <c r="J30" i="2"/>
  <c r="L10" i="2"/>
  <c r="P3" i="3"/>
  <c r="O60" i="3"/>
  <c r="I28" i="13"/>
  <c r="L28" i="13"/>
  <c r="J28" i="13"/>
  <c r="F29" i="13"/>
  <c r="I29" i="13"/>
  <c r="L29" i="13"/>
  <c r="J29" i="13"/>
  <c r="J44" i="2"/>
  <c r="L89" i="11"/>
  <c r="M33" i="2"/>
  <c r="L13" i="2"/>
  <c r="P5" i="2"/>
  <c r="O3" i="2"/>
  <c r="O17" i="2"/>
  <c r="O42" i="2"/>
  <c r="O43" i="2"/>
  <c r="O24" i="2"/>
  <c r="O19" i="2"/>
  <c r="O20" i="2"/>
  <c r="O18" i="2"/>
  <c r="O47" i="2"/>
  <c r="O49" i="2"/>
  <c r="O50" i="2"/>
  <c r="O35" i="2"/>
  <c r="O36" i="2"/>
  <c r="O56" i="2"/>
  <c r="O4" i="2"/>
  <c r="K14" i="2"/>
  <c r="K30" i="2"/>
  <c r="U58" i="2"/>
  <c r="L64" i="11"/>
  <c r="M11" i="2"/>
  <c r="M18" i="11"/>
  <c r="M30" i="11"/>
  <c r="M19" i="11"/>
  <c r="M20" i="11"/>
  <c r="M9" i="11"/>
  <c r="M21" i="11"/>
  <c r="M10" i="11"/>
  <c r="M35" i="11"/>
  <c r="M22" i="11"/>
  <c r="M11" i="11"/>
  <c r="M36" i="11"/>
  <c r="M23" i="11"/>
  <c r="M13" i="11"/>
  <c r="M38" i="11"/>
  <c r="M25" i="11"/>
  <c r="M14" i="11"/>
  <c r="M26" i="11"/>
  <c r="M15" i="11"/>
  <c r="M27" i="11"/>
  <c r="M16" i="11"/>
  <c r="M28" i="11"/>
  <c r="M12" i="11"/>
  <c r="M37" i="11"/>
  <c r="M17" i="11"/>
  <c r="M24" i="11"/>
  <c r="M29" i="11"/>
  <c r="M40" i="11"/>
  <c r="M52" i="11"/>
  <c r="M41" i="11"/>
  <c r="M53" i="11"/>
  <c r="M45" i="11"/>
  <c r="M34" i="11"/>
  <c r="M46" i="11"/>
  <c r="M47" i="11"/>
  <c r="M48" i="11"/>
  <c r="M50" i="11"/>
  <c r="M42" i="11"/>
  <c r="M43" i="11"/>
  <c r="M44" i="11"/>
  <c r="M49" i="11"/>
  <c r="M51" i="11"/>
  <c r="M54" i="11"/>
  <c r="M39" i="11"/>
  <c r="M55" i="11"/>
  <c r="M63" i="11"/>
  <c r="M59" i="11"/>
  <c r="M60" i="11"/>
  <c r="M3" i="11"/>
  <c r="M61" i="11"/>
  <c r="M62" i="11"/>
  <c r="M78" i="11"/>
  <c r="M67" i="11"/>
  <c r="M79" i="11"/>
  <c r="M72" i="11"/>
  <c r="M84" i="11"/>
  <c r="M68" i="11"/>
  <c r="M83" i="11"/>
  <c r="M69" i="11"/>
  <c r="M85" i="11"/>
  <c r="M70" i="11"/>
  <c r="M86" i="11"/>
  <c r="M71" i="11"/>
  <c r="M87" i="11"/>
  <c r="M73" i="11"/>
  <c r="M88" i="11"/>
  <c r="M74" i="11"/>
  <c r="M75" i="11"/>
  <c r="M76" i="11"/>
  <c r="M77" i="11"/>
  <c r="M80" i="11"/>
  <c r="M81" i="11"/>
  <c r="M82" i="11"/>
  <c r="M94" i="11"/>
  <c r="M106" i="11"/>
  <c r="M95" i="11"/>
  <c r="M107" i="11"/>
  <c r="M96" i="11"/>
  <c r="M108" i="11"/>
  <c r="M97" i="11"/>
  <c r="M109" i="11"/>
  <c r="M98" i="11"/>
  <c r="M110" i="11"/>
  <c r="M99" i="11"/>
  <c r="M111" i="11"/>
  <c r="M100" i="11"/>
  <c r="M112" i="11"/>
  <c r="M101" i="11"/>
  <c r="M113" i="11"/>
  <c r="M102" i="11"/>
  <c r="M103" i="11"/>
  <c r="M104" i="11"/>
  <c r="M105" i="11"/>
  <c r="M92" i="11"/>
  <c r="M93" i="11"/>
  <c r="I44" i="2"/>
  <c r="W6" i="2"/>
  <c r="V57" i="2"/>
  <c r="V58" i="2"/>
  <c r="V59" i="2"/>
  <c r="L31" i="11"/>
  <c r="M8" i="2"/>
  <c r="L114" i="11"/>
  <c r="M34" i="2"/>
  <c r="L56" i="11"/>
  <c r="M9" i="2"/>
  <c r="L37" i="2"/>
  <c r="N63" i="2"/>
  <c r="L32" i="13"/>
  <c r="L31" i="13"/>
  <c r="O63" i="2"/>
  <c r="L14" i="2"/>
  <c r="L30" i="2"/>
  <c r="D60" i="3"/>
  <c r="D44" i="10"/>
  <c r="P15" i="12"/>
  <c r="P58" i="3"/>
  <c r="P49" i="3"/>
  <c r="M56" i="11"/>
  <c r="N9" i="2"/>
  <c r="M31" i="11"/>
  <c r="N8" i="2"/>
  <c r="M13" i="2"/>
  <c r="M89" i="11"/>
  <c r="N33" i="2"/>
  <c r="K44" i="2"/>
  <c r="M64" i="11"/>
  <c r="N11" i="2"/>
  <c r="N20" i="11"/>
  <c r="N9" i="11"/>
  <c r="N21" i="11"/>
  <c r="N10" i="11"/>
  <c r="N35" i="11"/>
  <c r="N22" i="11"/>
  <c r="N11" i="11"/>
  <c r="N36" i="11"/>
  <c r="N23" i="11"/>
  <c r="N12" i="11"/>
  <c r="N37" i="11"/>
  <c r="N24" i="11"/>
  <c r="N13" i="11"/>
  <c r="N38" i="11"/>
  <c r="N25" i="11"/>
  <c r="N15" i="11"/>
  <c r="N27" i="11"/>
  <c r="N16" i="11"/>
  <c r="N28" i="11"/>
  <c r="N17" i="11"/>
  <c r="N29" i="11"/>
  <c r="N18" i="11"/>
  <c r="N30" i="11"/>
  <c r="N14" i="11"/>
  <c r="N19" i="11"/>
  <c r="N26" i="11"/>
  <c r="N42" i="11"/>
  <c r="N54" i="11"/>
  <c r="N43" i="11"/>
  <c r="N55" i="11"/>
  <c r="N47" i="11"/>
  <c r="N48" i="11"/>
  <c r="N49" i="11"/>
  <c r="N50" i="11"/>
  <c r="N40" i="11"/>
  <c r="N52" i="11"/>
  <c r="N46" i="11"/>
  <c r="N51" i="11"/>
  <c r="N53" i="11"/>
  <c r="N34" i="11"/>
  <c r="N39" i="11"/>
  <c r="N41" i="11"/>
  <c r="N44" i="11"/>
  <c r="N45" i="11"/>
  <c r="N61" i="11"/>
  <c r="N63" i="11"/>
  <c r="N59" i="11"/>
  <c r="N60" i="11"/>
  <c r="N62" i="11"/>
  <c r="N3" i="11"/>
  <c r="N78" i="11"/>
  <c r="N67" i="11"/>
  <c r="N79" i="11"/>
  <c r="N72" i="11"/>
  <c r="N84" i="11"/>
  <c r="N75" i="11"/>
  <c r="N76" i="11"/>
  <c r="N77" i="11"/>
  <c r="N80" i="11"/>
  <c r="N81" i="11"/>
  <c r="N82" i="11"/>
  <c r="N68" i="11"/>
  <c r="N83" i="11"/>
  <c r="N69" i="11"/>
  <c r="N85" i="11"/>
  <c r="N70" i="11"/>
  <c r="N86" i="11"/>
  <c r="N71" i="11"/>
  <c r="N87" i="11"/>
  <c r="N73" i="11"/>
  <c r="N88" i="11"/>
  <c r="N94" i="11"/>
  <c r="N106" i="11"/>
  <c r="N74" i="11"/>
  <c r="N95" i="11"/>
  <c r="N107" i="11"/>
  <c r="N96" i="11"/>
  <c r="N108" i="11"/>
  <c r="N97" i="11"/>
  <c r="N109" i="11"/>
  <c r="N98" i="11"/>
  <c r="N110" i="11"/>
  <c r="N99" i="11"/>
  <c r="N111" i="11"/>
  <c r="N100" i="11"/>
  <c r="N112" i="11"/>
  <c r="N101" i="11"/>
  <c r="N113" i="11"/>
  <c r="N102" i="11"/>
  <c r="N103" i="11"/>
  <c r="N92" i="11"/>
  <c r="N93" i="11"/>
  <c r="N104" i="11"/>
  <c r="N105" i="11"/>
  <c r="M37" i="2"/>
  <c r="M10" i="2"/>
  <c r="M114" i="11"/>
  <c r="N34" i="2"/>
  <c r="X6" i="2"/>
  <c r="W57" i="2"/>
  <c r="W58" i="2"/>
  <c r="W59" i="2"/>
  <c r="Q5" i="2"/>
  <c r="P3" i="2"/>
  <c r="P17" i="2"/>
  <c r="P42" i="2"/>
  <c r="P24" i="2"/>
  <c r="P19" i="2"/>
  <c r="P20" i="2"/>
  <c r="P18" i="2"/>
  <c r="P47" i="2"/>
  <c r="P49" i="2"/>
  <c r="P50" i="2"/>
  <c r="P35" i="2"/>
  <c r="P36" i="2"/>
  <c r="P56" i="2"/>
  <c r="P4" i="2"/>
  <c r="N37" i="2"/>
  <c r="N89" i="11"/>
  <c r="O33" i="2"/>
  <c r="N56" i="11"/>
  <c r="O9" i="2"/>
  <c r="Y6" i="2"/>
  <c r="X57" i="2"/>
  <c r="X58" i="2"/>
  <c r="X59" i="2"/>
  <c r="N13" i="2"/>
  <c r="N31" i="11"/>
  <c r="O8" i="2"/>
  <c r="N10" i="2"/>
  <c r="N64" i="11"/>
  <c r="O11" i="2"/>
  <c r="M14" i="2"/>
  <c r="M30" i="2"/>
  <c r="O10" i="11"/>
  <c r="O35" i="11"/>
  <c r="O11" i="11"/>
  <c r="O36" i="11"/>
  <c r="O23" i="11"/>
  <c r="O12" i="11"/>
  <c r="O37" i="11"/>
  <c r="O24" i="11"/>
  <c r="O13" i="11"/>
  <c r="O38" i="11"/>
  <c r="O25" i="11"/>
  <c r="O14" i="11"/>
  <c r="O39" i="11"/>
  <c r="O26" i="11"/>
  <c r="O15" i="11"/>
  <c r="O27" i="11"/>
  <c r="O17" i="11"/>
  <c r="O29" i="11"/>
  <c r="O18" i="11"/>
  <c r="O30" i="11"/>
  <c r="O19" i="11"/>
  <c r="O20" i="11"/>
  <c r="O28" i="11"/>
  <c r="O9" i="11"/>
  <c r="O16" i="11"/>
  <c r="O21" i="11"/>
  <c r="O22" i="11"/>
  <c r="O44" i="11"/>
  <c r="O45" i="11"/>
  <c r="O49" i="11"/>
  <c r="O50" i="11"/>
  <c r="O51" i="11"/>
  <c r="O40" i="11"/>
  <c r="O52" i="11"/>
  <c r="O42" i="11"/>
  <c r="O54" i="11"/>
  <c r="O55" i="11"/>
  <c r="O34" i="11"/>
  <c r="O43" i="11"/>
  <c r="O46" i="11"/>
  <c r="O47" i="11"/>
  <c r="O48" i="11"/>
  <c r="O41" i="11"/>
  <c r="O53" i="11"/>
  <c r="O61" i="11"/>
  <c r="O59" i="11"/>
  <c r="O60" i="11"/>
  <c r="O62" i="11"/>
  <c r="O63" i="11"/>
  <c r="O3" i="11"/>
  <c r="O78" i="11"/>
  <c r="O67" i="11"/>
  <c r="O72" i="11"/>
  <c r="O84" i="11"/>
  <c r="O68" i="11"/>
  <c r="O82" i="11"/>
  <c r="O69" i="11"/>
  <c r="O83" i="11"/>
  <c r="O70" i="11"/>
  <c r="O85" i="11"/>
  <c r="O71" i="11"/>
  <c r="O86" i="11"/>
  <c r="O73" i="11"/>
  <c r="O87" i="11"/>
  <c r="O74" i="11"/>
  <c r="O88" i="11"/>
  <c r="O75" i="11"/>
  <c r="O76" i="11"/>
  <c r="O77" i="11"/>
  <c r="O79" i="11"/>
  <c r="O80" i="11"/>
  <c r="O94" i="11"/>
  <c r="O106" i="11"/>
  <c r="O95" i="11"/>
  <c r="O107" i="11"/>
  <c r="O96" i="11"/>
  <c r="O108" i="11"/>
  <c r="O81" i="11"/>
  <c r="O97" i="11"/>
  <c r="O109" i="11"/>
  <c r="O98" i="11"/>
  <c r="O110" i="11"/>
  <c r="O99" i="11"/>
  <c r="O111" i="11"/>
  <c r="O100" i="11"/>
  <c r="O112" i="11"/>
  <c r="O101" i="11"/>
  <c r="O113" i="11"/>
  <c r="O102" i="11"/>
  <c r="O103" i="11"/>
  <c r="O92" i="11"/>
  <c r="O93" i="11"/>
  <c r="O104" i="11"/>
  <c r="O105" i="11"/>
  <c r="L44" i="2"/>
  <c r="P43" i="2"/>
  <c r="P63" i="2"/>
  <c r="R5" i="2"/>
  <c r="Q3" i="2"/>
  <c r="Q17" i="2"/>
  <c r="Q42" i="2"/>
  <c r="Q43" i="2"/>
  <c r="Q18" i="2"/>
  <c r="Q24" i="2"/>
  <c r="Q19" i="2"/>
  <c r="Q20" i="2"/>
  <c r="Q47" i="2"/>
  <c r="Q49" i="2"/>
  <c r="Q56" i="2"/>
  <c r="Q50" i="2"/>
  <c r="Q35" i="2"/>
  <c r="Q36" i="2"/>
  <c r="Q4" i="2"/>
  <c r="N114" i="11"/>
  <c r="O34" i="2"/>
  <c r="Q63" i="2"/>
  <c r="O89" i="11"/>
  <c r="P33" i="2"/>
  <c r="O10" i="2"/>
  <c r="Z6" i="2"/>
  <c r="Y59" i="2"/>
  <c r="Y57" i="2"/>
  <c r="O56" i="11"/>
  <c r="P9" i="2"/>
  <c r="O64" i="11"/>
  <c r="P11" i="2"/>
  <c r="P13" i="11"/>
  <c r="P38" i="11"/>
  <c r="P25" i="11"/>
  <c r="P14" i="11"/>
  <c r="P39" i="11"/>
  <c r="P26" i="11"/>
  <c r="P15" i="11"/>
  <c r="P27" i="11"/>
  <c r="P16" i="11"/>
  <c r="P28" i="11"/>
  <c r="P17" i="11"/>
  <c r="P29" i="11"/>
  <c r="P19" i="11"/>
  <c r="P20" i="11"/>
  <c r="P9" i="11"/>
  <c r="P21" i="11"/>
  <c r="P10" i="11"/>
  <c r="P35" i="11"/>
  <c r="P22" i="11"/>
  <c r="P11" i="11"/>
  <c r="P36" i="11"/>
  <c r="P12" i="11"/>
  <c r="P37" i="11"/>
  <c r="P18" i="11"/>
  <c r="P23" i="11"/>
  <c r="P24" i="11"/>
  <c r="P30" i="11"/>
  <c r="P34" i="11"/>
  <c r="P47" i="11"/>
  <c r="P48" i="11"/>
  <c r="P40" i="11"/>
  <c r="P52" i="11"/>
  <c r="P41" i="11"/>
  <c r="P53" i="11"/>
  <c r="P42" i="11"/>
  <c r="P54" i="11"/>
  <c r="P43" i="11"/>
  <c r="P55" i="11"/>
  <c r="P45" i="11"/>
  <c r="P44" i="11"/>
  <c r="P46" i="11"/>
  <c r="P50" i="11"/>
  <c r="P51" i="11"/>
  <c r="P49" i="11"/>
  <c r="P59" i="11"/>
  <c r="P63" i="11"/>
  <c r="P60" i="11"/>
  <c r="P61" i="11"/>
  <c r="P62" i="11"/>
  <c r="P3" i="11"/>
  <c r="P78" i="11"/>
  <c r="P72" i="11"/>
  <c r="P84" i="11"/>
  <c r="P73" i="11"/>
  <c r="P87" i="11"/>
  <c r="P74" i="11"/>
  <c r="P88" i="11"/>
  <c r="P75" i="11"/>
  <c r="P76" i="11"/>
  <c r="P77" i="11"/>
  <c r="P79" i="11"/>
  <c r="P80" i="11"/>
  <c r="P67" i="11"/>
  <c r="P81" i="11"/>
  <c r="P68" i="11"/>
  <c r="P82" i="11"/>
  <c r="P69" i="11"/>
  <c r="P83" i="11"/>
  <c r="P70" i="11"/>
  <c r="P85" i="11"/>
  <c r="P94" i="11"/>
  <c r="P106" i="11"/>
  <c r="P95" i="11"/>
  <c r="P107" i="11"/>
  <c r="P96" i="11"/>
  <c r="P108" i="11"/>
  <c r="P97" i="11"/>
  <c r="P109" i="11"/>
  <c r="P71" i="11"/>
  <c r="P98" i="11"/>
  <c r="P110" i="11"/>
  <c r="P86" i="11"/>
  <c r="P99" i="11"/>
  <c r="P111" i="11"/>
  <c r="P100" i="11"/>
  <c r="P112" i="11"/>
  <c r="P101" i="11"/>
  <c r="P113" i="11"/>
  <c r="P102" i="11"/>
  <c r="P103" i="11"/>
  <c r="P104" i="11"/>
  <c r="P105" i="11"/>
  <c r="P92" i="11"/>
  <c r="P93" i="11"/>
  <c r="M44" i="2"/>
  <c r="O37" i="2"/>
  <c r="O114" i="11"/>
  <c r="P34" i="2"/>
  <c r="S5" i="2"/>
  <c r="R42" i="2"/>
  <c r="R43" i="2"/>
  <c r="R3" i="2"/>
  <c r="R17" i="2"/>
  <c r="R18" i="2"/>
  <c r="R24" i="2"/>
  <c r="R19" i="2"/>
  <c r="R20" i="2"/>
  <c r="R47" i="2"/>
  <c r="R49" i="2"/>
  <c r="R56" i="2"/>
  <c r="R50" i="2"/>
  <c r="R35" i="2"/>
  <c r="R36" i="2"/>
  <c r="R4" i="2"/>
  <c r="O31" i="11"/>
  <c r="P8" i="2"/>
  <c r="N14" i="2"/>
  <c r="N30" i="2"/>
  <c r="O13" i="2"/>
  <c r="O14" i="2"/>
  <c r="O30" i="2"/>
  <c r="P13" i="2"/>
  <c r="P114" i="11"/>
  <c r="Q34" i="2"/>
  <c r="P64" i="11"/>
  <c r="Q11" i="2"/>
  <c r="P10" i="2"/>
  <c r="Y58" i="2"/>
  <c r="AA6" i="2"/>
  <c r="Z57" i="2"/>
  <c r="Z59" i="2"/>
  <c r="P89" i="11"/>
  <c r="Q33" i="2"/>
  <c r="P31" i="11"/>
  <c r="Q8" i="2"/>
  <c r="T5" i="2"/>
  <c r="S42" i="2"/>
  <c r="S43" i="2"/>
  <c r="S3" i="2"/>
  <c r="S17" i="2"/>
  <c r="S20" i="2"/>
  <c r="S18" i="2"/>
  <c r="S24" i="2"/>
  <c r="S19" i="2"/>
  <c r="S47" i="2"/>
  <c r="S49" i="2"/>
  <c r="S50" i="2"/>
  <c r="S35" i="2"/>
  <c r="S36" i="2"/>
  <c r="S56" i="2"/>
  <c r="S4" i="2"/>
  <c r="P56" i="11"/>
  <c r="Q9" i="2"/>
  <c r="P37" i="2"/>
  <c r="R63" i="2"/>
  <c r="Q15" i="11"/>
  <c r="Q40" i="11"/>
  <c r="Q27" i="11"/>
  <c r="Q16" i="11"/>
  <c r="Q28" i="11"/>
  <c r="Q17" i="11"/>
  <c r="Q29" i="11"/>
  <c r="Q18" i="11"/>
  <c r="Q30" i="11"/>
  <c r="Q19" i="11"/>
  <c r="Q9" i="11"/>
  <c r="Q21" i="11"/>
  <c r="Q10" i="11"/>
  <c r="Q22" i="11"/>
  <c r="Q11" i="11"/>
  <c r="Q36" i="11"/>
  <c r="Q23" i="11"/>
  <c r="Q12" i="11"/>
  <c r="Q37" i="11"/>
  <c r="Q24" i="11"/>
  <c r="Q13" i="11"/>
  <c r="Q38" i="11"/>
  <c r="Q14" i="11"/>
  <c r="Q39" i="11"/>
  <c r="Q20" i="11"/>
  <c r="Q25" i="11"/>
  <c r="Q26" i="11"/>
  <c r="Q50" i="11"/>
  <c r="Q51" i="11"/>
  <c r="Q43" i="11"/>
  <c r="Q55" i="11"/>
  <c r="Q44" i="11"/>
  <c r="Q45" i="11"/>
  <c r="Q46" i="11"/>
  <c r="Q35" i="11"/>
  <c r="Q48" i="11"/>
  <c r="Q41" i="11"/>
  <c r="Q42" i="11"/>
  <c r="Q47" i="11"/>
  <c r="Q49" i="11"/>
  <c r="Q52" i="11"/>
  <c r="Q53" i="11"/>
  <c r="Q34" i="11"/>
  <c r="Q54" i="11"/>
  <c r="Q59" i="11"/>
  <c r="Q60" i="11"/>
  <c r="Q61" i="11"/>
  <c r="Q62" i="11"/>
  <c r="Q63" i="11"/>
  <c r="Q3" i="11"/>
  <c r="Q78" i="11"/>
  <c r="Q72" i="11"/>
  <c r="Q84" i="11"/>
  <c r="Q77" i="11"/>
  <c r="Q79" i="11"/>
  <c r="Q80" i="11"/>
  <c r="Q67" i="11"/>
  <c r="Q81" i="11"/>
  <c r="Q68" i="11"/>
  <c r="Q82" i="11"/>
  <c r="Q69" i="11"/>
  <c r="Q83" i="11"/>
  <c r="Q70" i="11"/>
  <c r="Q85" i="11"/>
  <c r="Q71" i="11"/>
  <c r="Q86" i="11"/>
  <c r="Q73" i="11"/>
  <c r="Q87" i="11"/>
  <c r="Q74" i="11"/>
  <c r="Q88" i="11"/>
  <c r="Q75" i="11"/>
  <c r="Q94" i="11"/>
  <c r="Q106" i="11"/>
  <c r="Q95" i="11"/>
  <c r="Q107" i="11"/>
  <c r="Q96" i="11"/>
  <c r="Q108" i="11"/>
  <c r="Q97" i="11"/>
  <c r="Q109" i="11"/>
  <c r="Q98" i="11"/>
  <c r="Q110" i="11"/>
  <c r="Q99" i="11"/>
  <c r="Q111" i="11"/>
  <c r="Q76" i="11"/>
  <c r="Q100" i="11"/>
  <c r="Q112" i="11"/>
  <c r="Q101" i="11"/>
  <c r="Q113" i="11"/>
  <c r="Q102" i="11"/>
  <c r="Q103" i="11"/>
  <c r="Q92" i="11"/>
  <c r="Q93" i="11"/>
  <c r="Q104" i="11"/>
  <c r="Q105" i="11"/>
  <c r="N44" i="2"/>
  <c r="S63" i="2"/>
  <c r="Q37" i="2"/>
  <c r="Q10" i="2"/>
  <c r="O44" i="2"/>
  <c r="R17" i="11"/>
  <c r="R29" i="11"/>
  <c r="R18" i="11"/>
  <c r="R30" i="11"/>
  <c r="R19" i="11"/>
  <c r="R20" i="11"/>
  <c r="R9" i="11"/>
  <c r="R34" i="11"/>
  <c r="R21" i="11"/>
  <c r="R11" i="11"/>
  <c r="R36" i="11"/>
  <c r="R23" i="11"/>
  <c r="R12" i="11"/>
  <c r="R37" i="11"/>
  <c r="R24" i="11"/>
  <c r="R13" i="11"/>
  <c r="R38" i="11"/>
  <c r="R25" i="11"/>
  <c r="R14" i="11"/>
  <c r="R39" i="11"/>
  <c r="R26" i="11"/>
  <c r="R10" i="11"/>
  <c r="R15" i="11"/>
  <c r="R40" i="11"/>
  <c r="R16" i="11"/>
  <c r="R22" i="11"/>
  <c r="R27" i="11"/>
  <c r="R28" i="11"/>
  <c r="R41" i="11"/>
  <c r="R53" i="11"/>
  <c r="R42" i="11"/>
  <c r="R54" i="11"/>
  <c r="R46" i="11"/>
  <c r="R47" i="11"/>
  <c r="R35" i="11"/>
  <c r="R48" i="11"/>
  <c r="R49" i="11"/>
  <c r="R51" i="11"/>
  <c r="R50" i="11"/>
  <c r="R52" i="11"/>
  <c r="R55" i="11"/>
  <c r="R43" i="11"/>
  <c r="R44" i="11"/>
  <c r="R45" i="11"/>
  <c r="R63" i="11"/>
  <c r="R59" i="11"/>
  <c r="R60" i="11"/>
  <c r="R61" i="11"/>
  <c r="R62" i="11"/>
  <c r="R3" i="11"/>
  <c r="R78" i="11"/>
  <c r="R72" i="11"/>
  <c r="R84" i="11"/>
  <c r="R68" i="11"/>
  <c r="R82" i="11"/>
  <c r="R69" i="11"/>
  <c r="R83" i="11"/>
  <c r="R70" i="11"/>
  <c r="R85" i="11"/>
  <c r="R71" i="11"/>
  <c r="R86" i="11"/>
  <c r="R73" i="11"/>
  <c r="R87" i="11"/>
  <c r="R74" i="11"/>
  <c r="R88" i="11"/>
  <c r="R75" i="11"/>
  <c r="R76" i="11"/>
  <c r="R77" i="11"/>
  <c r="R79" i="11"/>
  <c r="R80" i="11"/>
  <c r="R94" i="11"/>
  <c r="R106" i="11"/>
  <c r="R95" i="11"/>
  <c r="R107" i="11"/>
  <c r="R96" i="11"/>
  <c r="R108" i="11"/>
  <c r="R97" i="11"/>
  <c r="R109" i="11"/>
  <c r="R98" i="11"/>
  <c r="R110" i="11"/>
  <c r="R99" i="11"/>
  <c r="R111" i="11"/>
  <c r="R100" i="11"/>
  <c r="R112" i="11"/>
  <c r="R67" i="11"/>
  <c r="R101" i="11"/>
  <c r="R113" i="11"/>
  <c r="R81" i="11"/>
  <c r="R102" i="11"/>
  <c r="R103" i="11"/>
  <c r="R92" i="11"/>
  <c r="R93" i="11"/>
  <c r="R104" i="11"/>
  <c r="R105" i="11"/>
  <c r="Q7" i="11"/>
  <c r="Q31" i="11"/>
  <c r="R8" i="2"/>
  <c r="Z58" i="2"/>
  <c r="Q89" i="11"/>
  <c r="R33" i="2"/>
  <c r="Q64" i="11"/>
  <c r="R11" i="2"/>
  <c r="AB6" i="2"/>
  <c r="AA59" i="2"/>
  <c r="AA57" i="2"/>
  <c r="AA58" i="2"/>
  <c r="Q13" i="2"/>
  <c r="Q114" i="11"/>
  <c r="R34" i="2"/>
  <c r="Q56" i="11"/>
  <c r="R9" i="2"/>
  <c r="P14" i="2"/>
  <c r="P30" i="2"/>
  <c r="U5" i="2"/>
  <c r="T3" i="2"/>
  <c r="T17" i="2"/>
  <c r="T42" i="2"/>
  <c r="T43" i="2"/>
  <c r="T19" i="2"/>
  <c r="T20" i="2"/>
  <c r="T18" i="2"/>
  <c r="T24" i="2"/>
  <c r="T47" i="2"/>
  <c r="T49" i="2"/>
  <c r="T56" i="2"/>
  <c r="T50" i="2"/>
  <c r="T35" i="2"/>
  <c r="T36" i="2"/>
  <c r="T4" i="2"/>
  <c r="T63" i="2"/>
  <c r="Q14" i="2"/>
  <c r="Q30" i="2"/>
  <c r="Q44" i="2"/>
  <c r="R13" i="2"/>
  <c r="R114" i="11"/>
  <c r="S34" i="2"/>
  <c r="R7" i="11"/>
  <c r="R31" i="11"/>
  <c r="S8" i="2"/>
  <c r="AC6" i="2"/>
  <c r="AB59" i="2"/>
  <c r="AB57" i="2"/>
  <c r="AB58" i="2"/>
  <c r="R56" i="11"/>
  <c r="S9" i="2"/>
  <c r="P44" i="2"/>
  <c r="R89" i="11"/>
  <c r="S33" i="2"/>
  <c r="U3" i="2"/>
  <c r="U17" i="2"/>
  <c r="V5" i="2"/>
  <c r="U42" i="2"/>
  <c r="U43" i="2"/>
  <c r="U19" i="2"/>
  <c r="U20" i="2"/>
  <c r="U18" i="2"/>
  <c r="U24" i="2"/>
  <c r="U47" i="2"/>
  <c r="U49" i="2"/>
  <c r="U50" i="2"/>
  <c r="U35" i="2"/>
  <c r="U36" i="2"/>
  <c r="U56" i="2"/>
  <c r="U4" i="2"/>
  <c r="R10" i="2"/>
  <c r="R37" i="2"/>
  <c r="S19" i="11"/>
  <c r="S20" i="11"/>
  <c r="S9" i="11"/>
  <c r="S34" i="11"/>
  <c r="S21" i="11"/>
  <c r="S10" i="11"/>
  <c r="S22" i="11"/>
  <c r="S11" i="11"/>
  <c r="S23" i="11"/>
  <c r="S13" i="11"/>
  <c r="S38" i="11"/>
  <c r="S25" i="11"/>
  <c r="S14" i="11"/>
  <c r="S39" i="11"/>
  <c r="S26" i="11"/>
  <c r="S15" i="11"/>
  <c r="S40" i="11"/>
  <c r="S27" i="11"/>
  <c r="S16" i="11"/>
  <c r="S28" i="11"/>
  <c r="S12" i="11"/>
  <c r="S37" i="11"/>
  <c r="S17" i="11"/>
  <c r="S18" i="11"/>
  <c r="S24" i="11"/>
  <c r="S29" i="11"/>
  <c r="S30" i="11"/>
  <c r="S43" i="11"/>
  <c r="S55" i="11"/>
  <c r="S44" i="11"/>
  <c r="S36" i="11"/>
  <c r="S48" i="11"/>
  <c r="S49" i="11"/>
  <c r="S50" i="11"/>
  <c r="S51" i="11"/>
  <c r="S41" i="11"/>
  <c r="S53" i="11"/>
  <c r="S35" i="11"/>
  <c r="S45" i="11"/>
  <c r="S46" i="11"/>
  <c r="S47" i="11"/>
  <c r="S52" i="11"/>
  <c r="S42" i="11"/>
  <c r="S54" i="11"/>
  <c r="S62" i="11"/>
  <c r="S59" i="11"/>
  <c r="S60" i="11"/>
  <c r="S61" i="11"/>
  <c r="S63" i="11"/>
  <c r="S3" i="11"/>
  <c r="S78" i="11"/>
  <c r="S72" i="11"/>
  <c r="S84" i="11"/>
  <c r="S73" i="11"/>
  <c r="S87" i="11"/>
  <c r="S74" i="11"/>
  <c r="S88" i="11"/>
  <c r="S75" i="11"/>
  <c r="S76" i="11"/>
  <c r="S77" i="11"/>
  <c r="S79" i="11"/>
  <c r="S80" i="11"/>
  <c r="S67" i="11"/>
  <c r="S81" i="11"/>
  <c r="S68" i="11"/>
  <c r="S82" i="11"/>
  <c r="S69" i="11"/>
  <c r="S83" i="11"/>
  <c r="S70" i="11"/>
  <c r="S85" i="11"/>
  <c r="S94" i="11"/>
  <c r="S106" i="11"/>
  <c r="S95" i="11"/>
  <c r="S107" i="11"/>
  <c r="S96" i="11"/>
  <c r="S108" i="11"/>
  <c r="S97" i="11"/>
  <c r="S109" i="11"/>
  <c r="S98" i="11"/>
  <c r="S110" i="11"/>
  <c r="S99" i="11"/>
  <c r="S111" i="11"/>
  <c r="S100" i="11"/>
  <c r="S112" i="11"/>
  <c r="S101" i="11"/>
  <c r="S113" i="11"/>
  <c r="S102" i="11"/>
  <c r="S71" i="11"/>
  <c r="S103" i="11"/>
  <c r="S104" i="11"/>
  <c r="S105" i="11"/>
  <c r="S86" i="11"/>
  <c r="S92" i="11"/>
  <c r="S93" i="11"/>
  <c r="R64" i="11"/>
  <c r="S11" i="2"/>
  <c r="U63" i="2"/>
  <c r="S89" i="11"/>
  <c r="T33" i="2"/>
  <c r="S10" i="2"/>
  <c r="R14" i="2"/>
  <c r="R30" i="2"/>
  <c r="R44" i="2"/>
  <c r="AD6" i="2"/>
  <c r="AC59" i="2"/>
  <c r="S7" i="11"/>
  <c r="S31" i="11"/>
  <c r="T8" i="2"/>
  <c r="S56" i="11"/>
  <c r="T9" i="2"/>
  <c r="S64" i="11"/>
  <c r="T11" i="2"/>
  <c r="T9" i="11"/>
  <c r="T34" i="11"/>
  <c r="T21" i="11"/>
  <c r="T10" i="11"/>
  <c r="T22" i="11"/>
  <c r="T11" i="11"/>
  <c r="T23" i="11"/>
  <c r="T12" i="11"/>
  <c r="T37" i="11"/>
  <c r="T24" i="11"/>
  <c r="T13" i="11"/>
  <c r="T38" i="11"/>
  <c r="T25" i="11"/>
  <c r="T15" i="11"/>
  <c r="T40" i="11"/>
  <c r="T27" i="11"/>
  <c r="T16" i="11"/>
  <c r="T28" i="11"/>
  <c r="T17" i="11"/>
  <c r="T29" i="11"/>
  <c r="T18" i="11"/>
  <c r="T30" i="11"/>
  <c r="T14" i="11"/>
  <c r="T39" i="11"/>
  <c r="T19" i="11"/>
  <c r="T20" i="11"/>
  <c r="T26" i="11"/>
  <c r="T45" i="11"/>
  <c r="T46" i="11"/>
  <c r="T50" i="11"/>
  <c r="T51" i="11"/>
  <c r="T52" i="11"/>
  <c r="T41" i="11"/>
  <c r="T53" i="11"/>
  <c r="T43" i="11"/>
  <c r="T55" i="11"/>
  <c r="T35" i="11"/>
  <c r="T36" i="11"/>
  <c r="T42" i="11"/>
  <c r="T44" i="11"/>
  <c r="T47" i="11"/>
  <c r="T49" i="11"/>
  <c r="T54" i="11"/>
  <c r="T48" i="11"/>
  <c r="T63" i="11"/>
  <c r="T59" i="11"/>
  <c r="T60" i="11"/>
  <c r="T61" i="11"/>
  <c r="T3" i="11"/>
  <c r="T62" i="11"/>
  <c r="T78" i="11"/>
  <c r="T72" i="11"/>
  <c r="T84" i="11"/>
  <c r="T77" i="11"/>
  <c r="T79" i="11"/>
  <c r="T80" i="11"/>
  <c r="T67" i="11"/>
  <c r="T81" i="11"/>
  <c r="T68" i="11"/>
  <c r="T82" i="11"/>
  <c r="T69" i="11"/>
  <c r="T83" i="11"/>
  <c r="T70" i="11"/>
  <c r="T85" i="11"/>
  <c r="T71" i="11"/>
  <c r="T86" i="11"/>
  <c r="T73" i="11"/>
  <c r="T87" i="11"/>
  <c r="T74" i="11"/>
  <c r="T88" i="11"/>
  <c r="T75" i="11"/>
  <c r="T94" i="11"/>
  <c r="T106" i="11"/>
  <c r="T95" i="11"/>
  <c r="T107" i="11"/>
  <c r="T96" i="11"/>
  <c r="T108" i="11"/>
  <c r="T97" i="11"/>
  <c r="T109" i="11"/>
  <c r="T98" i="11"/>
  <c r="T110" i="11"/>
  <c r="T99" i="11"/>
  <c r="T111" i="11"/>
  <c r="T100" i="11"/>
  <c r="T112" i="11"/>
  <c r="T101" i="11"/>
  <c r="T113" i="11"/>
  <c r="T102" i="11"/>
  <c r="T103" i="11"/>
  <c r="T92" i="11"/>
  <c r="T93" i="11"/>
  <c r="T104" i="11"/>
  <c r="T105" i="11"/>
  <c r="T76" i="11"/>
  <c r="W5" i="2"/>
  <c r="V42" i="2"/>
  <c r="V43" i="2"/>
  <c r="V3" i="2"/>
  <c r="V17" i="2"/>
  <c r="V18" i="2"/>
  <c r="V19" i="2"/>
  <c r="V20" i="2"/>
  <c r="V24" i="2"/>
  <c r="V36" i="2"/>
  <c r="V47" i="2"/>
  <c r="V49" i="2"/>
  <c r="V50" i="2"/>
  <c r="V35" i="2"/>
  <c r="V56" i="2"/>
  <c r="V4" i="2"/>
  <c r="S114" i="11"/>
  <c r="T34" i="2"/>
  <c r="S13" i="2"/>
  <c r="S37" i="2"/>
  <c r="T37" i="2"/>
  <c r="S14" i="2"/>
  <c r="S30" i="2"/>
  <c r="S44" i="2"/>
  <c r="V63" i="2"/>
  <c r="T114" i="11"/>
  <c r="U34" i="2"/>
  <c r="AD57" i="2"/>
  <c r="AE6" i="2"/>
  <c r="AD59" i="2"/>
  <c r="T56" i="11"/>
  <c r="U9" i="2"/>
  <c r="T7" i="11"/>
  <c r="T31" i="11"/>
  <c r="U8" i="2"/>
  <c r="X5" i="2"/>
  <c r="W3" i="2"/>
  <c r="W17" i="2"/>
  <c r="W42" i="2"/>
  <c r="W43" i="2"/>
  <c r="W19" i="2"/>
  <c r="W20" i="2"/>
  <c r="W18" i="2"/>
  <c r="W24" i="2"/>
  <c r="W35" i="2"/>
  <c r="W36" i="2"/>
  <c r="W47" i="2"/>
  <c r="W49" i="2"/>
  <c r="W50" i="2"/>
  <c r="W56" i="2"/>
  <c r="W4" i="2"/>
  <c r="T64" i="11"/>
  <c r="U11" i="2"/>
  <c r="U11" i="11"/>
  <c r="U23" i="11"/>
  <c r="U12" i="11"/>
  <c r="U24" i="11"/>
  <c r="U13" i="11"/>
  <c r="U38" i="11"/>
  <c r="U25" i="11"/>
  <c r="U14" i="11"/>
  <c r="U39" i="11"/>
  <c r="U26" i="11"/>
  <c r="U15" i="11"/>
  <c r="U40" i="11"/>
  <c r="U27" i="11"/>
  <c r="U17" i="11"/>
  <c r="U29" i="11"/>
  <c r="U18" i="11"/>
  <c r="U30" i="11"/>
  <c r="U19" i="11"/>
  <c r="U20" i="11"/>
  <c r="U9" i="11"/>
  <c r="U34" i="11"/>
  <c r="U10" i="11"/>
  <c r="U16" i="11"/>
  <c r="U21" i="11"/>
  <c r="U22" i="11"/>
  <c r="U28" i="11"/>
  <c r="U36" i="11"/>
  <c r="U48" i="11"/>
  <c r="U37" i="11"/>
  <c r="U49" i="11"/>
  <c r="U41" i="11"/>
  <c r="U53" i="11"/>
  <c r="U42" i="11"/>
  <c r="U54" i="11"/>
  <c r="U43" i="11"/>
  <c r="U55" i="11"/>
  <c r="U44" i="11"/>
  <c r="U46" i="11"/>
  <c r="U45" i="11"/>
  <c r="U47" i="11"/>
  <c r="U50" i="11"/>
  <c r="U51" i="11"/>
  <c r="U52" i="11"/>
  <c r="U35" i="11"/>
  <c r="U60" i="11"/>
  <c r="U59" i="11"/>
  <c r="U61" i="11"/>
  <c r="U62" i="11"/>
  <c r="U63" i="11"/>
  <c r="U3" i="11"/>
  <c r="U78" i="11"/>
  <c r="U72" i="11"/>
  <c r="U84" i="11"/>
  <c r="U68" i="11"/>
  <c r="U82" i="11"/>
  <c r="U69" i="11"/>
  <c r="U83" i="11"/>
  <c r="U70" i="11"/>
  <c r="U85" i="11"/>
  <c r="U71" i="11"/>
  <c r="U86" i="11"/>
  <c r="U73" i="11"/>
  <c r="U87" i="11"/>
  <c r="U74" i="11"/>
  <c r="U88" i="11"/>
  <c r="U75" i="11"/>
  <c r="U76" i="11"/>
  <c r="U77" i="11"/>
  <c r="U79" i="11"/>
  <c r="U80" i="11"/>
  <c r="U67" i="11"/>
  <c r="U94" i="11"/>
  <c r="U106" i="11"/>
  <c r="U81" i="11"/>
  <c r="U95" i="11"/>
  <c r="U107" i="11"/>
  <c r="U96" i="11"/>
  <c r="U108" i="11"/>
  <c r="U97" i="11"/>
  <c r="U109" i="11"/>
  <c r="U98" i="11"/>
  <c r="U110" i="11"/>
  <c r="U99" i="11"/>
  <c r="U111" i="11"/>
  <c r="U100" i="11"/>
  <c r="U112" i="11"/>
  <c r="U101" i="11"/>
  <c r="U113" i="11"/>
  <c r="U102" i="11"/>
  <c r="U92" i="11"/>
  <c r="U93" i="11"/>
  <c r="U103" i="11"/>
  <c r="U104" i="11"/>
  <c r="U105" i="11"/>
  <c r="T89" i="11"/>
  <c r="U33" i="2"/>
  <c r="T10" i="2"/>
  <c r="U64" i="11"/>
  <c r="V11" i="2"/>
  <c r="W63" i="2"/>
  <c r="U13" i="2"/>
  <c r="Y5" i="2"/>
  <c r="X3" i="2"/>
  <c r="X17" i="2"/>
  <c r="X42" i="2"/>
  <c r="X43" i="2"/>
  <c r="X19" i="2"/>
  <c r="X20" i="2"/>
  <c r="X18" i="2"/>
  <c r="X24" i="2"/>
  <c r="X50" i="2"/>
  <c r="X35" i="2"/>
  <c r="X36" i="2"/>
  <c r="X47" i="2"/>
  <c r="X49" i="2"/>
  <c r="X56" i="2"/>
  <c r="X4" i="2"/>
  <c r="U89" i="11"/>
  <c r="V33" i="2"/>
  <c r="V13" i="11"/>
  <c r="V38" i="11"/>
  <c r="V25" i="11"/>
  <c r="V14" i="11"/>
  <c r="V39" i="11"/>
  <c r="V26" i="11"/>
  <c r="V15" i="11"/>
  <c r="V40" i="11"/>
  <c r="V27" i="11"/>
  <c r="V16" i="11"/>
  <c r="V28" i="11"/>
  <c r="V17" i="11"/>
  <c r="V29" i="11"/>
  <c r="V19" i="11"/>
  <c r="V20" i="11"/>
  <c r="V9" i="11"/>
  <c r="V21" i="11"/>
  <c r="V10" i="11"/>
  <c r="V22" i="11"/>
  <c r="V18" i="11"/>
  <c r="V23" i="11"/>
  <c r="V24" i="11"/>
  <c r="V30" i="11"/>
  <c r="V11" i="11"/>
  <c r="V12" i="11"/>
  <c r="V50" i="11"/>
  <c r="V51" i="11"/>
  <c r="V43" i="11"/>
  <c r="V55" i="11"/>
  <c r="V44" i="11"/>
  <c r="V45" i="11"/>
  <c r="V46" i="11"/>
  <c r="V36" i="11"/>
  <c r="V48" i="11"/>
  <c r="V49" i="11"/>
  <c r="V52" i="11"/>
  <c r="V53" i="11"/>
  <c r="V54" i="11"/>
  <c r="V37" i="11"/>
  <c r="V41" i="11"/>
  <c r="V42" i="11"/>
  <c r="V35" i="11"/>
  <c r="V47" i="11"/>
  <c r="V62" i="11"/>
  <c r="V63" i="11"/>
  <c r="V59" i="11"/>
  <c r="V60" i="11"/>
  <c r="V3" i="11"/>
  <c r="V61" i="11"/>
  <c r="V78" i="11"/>
  <c r="V72" i="11"/>
  <c r="V84" i="11"/>
  <c r="V73" i="11"/>
  <c r="V87" i="11"/>
  <c r="V74" i="11"/>
  <c r="V88" i="11"/>
  <c r="V75" i="11"/>
  <c r="V76" i="11"/>
  <c r="V77" i="11"/>
  <c r="V79" i="11"/>
  <c r="V80" i="11"/>
  <c r="V67" i="11"/>
  <c r="V81" i="11"/>
  <c r="V68" i="11"/>
  <c r="V82" i="11"/>
  <c r="V69" i="11"/>
  <c r="V83" i="11"/>
  <c r="V70" i="11"/>
  <c r="V85" i="11"/>
  <c r="V94" i="11"/>
  <c r="V106" i="11"/>
  <c r="V95" i="11"/>
  <c r="V107" i="11"/>
  <c r="V71" i="11"/>
  <c r="V96" i="11"/>
  <c r="V108" i="11"/>
  <c r="V86" i="11"/>
  <c r="V97" i="11"/>
  <c r="V109" i="11"/>
  <c r="V98" i="11"/>
  <c r="V110" i="11"/>
  <c r="V99" i="11"/>
  <c r="V111" i="11"/>
  <c r="V100" i="11"/>
  <c r="V112" i="11"/>
  <c r="V101" i="11"/>
  <c r="V113" i="11"/>
  <c r="V102" i="11"/>
  <c r="V92" i="11"/>
  <c r="V93" i="11"/>
  <c r="V103" i="11"/>
  <c r="V104" i="11"/>
  <c r="V105" i="11"/>
  <c r="U10" i="2"/>
  <c r="T13" i="2"/>
  <c r="T14" i="2"/>
  <c r="T30" i="2"/>
  <c r="AE59" i="2"/>
  <c r="AF6" i="2"/>
  <c r="AE57" i="2"/>
  <c r="AE58" i="2"/>
  <c r="AD58" i="2"/>
  <c r="U56" i="11"/>
  <c r="V9" i="2"/>
  <c r="U114" i="11"/>
  <c r="V34" i="2"/>
  <c r="U31" i="11"/>
  <c r="V8" i="2"/>
  <c r="U7" i="11"/>
  <c r="U37" i="2"/>
  <c r="U14" i="2"/>
  <c r="U30" i="2"/>
  <c r="U44" i="2"/>
  <c r="V114" i="11"/>
  <c r="W34" i="2"/>
  <c r="T44" i="2"/>
  <c r="V89" i="11"/>
  <c r="W33" i="2"/>
  <c r="Z5" i="2"/>
  <c r="Y3" i="2"/>
  <c r="Y17" i="2"/>
  <c r="Y42" i="2"/>
  <c r="Y43" i="2"/>
  <c r="Y19" i="2"/>
  <c r="Y20" i="2"/>
  <c r="Y18" i="2"/>
  <c r="Y24" i="2"/>
  <c r="Y49" i="2"/>
  <c r="Y50" i="2"/>
  <c r="Y35" i="2"/>
  <c r="Y36" i="2"/>
  <c r="Y56" i="2"/>
  <c r="Y47" i="2"/>
  <c r="Y4" i="2"/>
  <c r="V7" i="11"/>
  <c r="V31" i="11"/>
  <c r="W8" i="2"/>
  <c r="V64" i="11"/>
  <c r="W11" i="2"/>
  <c r="V37" i="2"/>
  <c r="W15" i="11"/>
  <c r="W40" i="11"/>
  <c r="W27" i="11"/>
  <c r="W16" i="11"/>
  <c r="W28" i="11"/>
  <c r="W17" i="11"/>
  <c r="W29" i="11"/>
  <c r="W18" i="11"/>
  <c r="W30" i="11"/>
  <c r="W19" i="11"/>
  <c r="W9" i="11"/>
  <c r="W34" i="11"/>
  <c r="W21" i="11"/>
  <c r="W10" i="11"/>
  <c r="W22" i="11"/>
  <c r="W11" i="11"/>
  <c r="W23" i="11"/>
  <c r="W12" i="11"/>
  <c r="W24" i="11"/>
  <c r="W13" i="11"/>
  <c r="W14" i="11"/>
  <c r="W39" i="11"/>
  <c r="W20" i="11"/>
  <c r="W25" i="11"/>
  <c r="W26" i="11"/>
  <c r="W52" i="11"/>
  <c r="W41" i="11"/>
  <c r="W53" i="11"/>
  <c r="W45" i="11"/>
  <c r="W46" i="11"/>
  <c r="W35" i="11"/>
  <c r="W47" i="11"/>
  <c r="W36" i="11"/>
  <c r="W48" i="11"/>
  <c r="W38" i="11"/>
  <c r="W50" i="11"/>
  <c r="W55" i="11"/>
  <c r="W37" i="11"/>
  <c r="W43" i="11"/>
  <c r="W44" i="11"/>
  <c r="W49" i="11"/>
  <c r="W51" i="11"/>
  <c r="W42" i="11"/>
  <c r="W54" i="11"/>
  <c r="W59" i="11"/>
  <c r="W60" i="11"/>
  <c r="W61" i="11"/>
  <c r="W62" i="11"/>
  <c r="W63" i="11"/>
  <c r="W3" i="11"/>
  <c r="W78" i="11"/>
  <c r="W72" i="11"/>
  <c r="W84" i="11"/>
  <c r="W77" i="11"/>
  <c r="W79" i="11"/>
  <c r="W80" i="11"/>
  <c r="W67" i="11"/>
  <c r="W81" i="11"/>
  <c r="W68" i="11"/>
  <c r="W82" i="11"/>
  <c r="W69" i="11"/>
  <c r="W83" i="11"/>
  <c r="W70" i="11"/>
  <c r="W85" i="11"/>
  <c r="W71" i="11"/>
  <c r="W86" i="11"/>
  <c r="W73" i="11"/>
  <c r="W87" i="11"/>
  <c r="W74" i="11"/>
  <c r="W88" i="11"/>
  <c r="W75" i="11"/>
  <c r="W94" i="11"/>
  <c r="W106" i="11"/>
  <c r="W95" i="11"/>
  <c r="W107" i="11"/>
  <c r="W96" i="11"/>
  <c r="W108" i="11"/>
  <c r="W97" i="11"/>
  <c r="W109" i="11"/>
  <c r="W76" i="11"/>
  <c r="W98" i="11"/>
  <c r="W110" i="11"/>
  <c r="W99" i="11"/>
  <c r="W111" i="11"/>
  <c r="W100" i="11"/>
  <c r="W101" i="11"/>
  <c r="W113" i="11"/>
  <c r="W102" i="11"/>
  <c r="W112" i="11"/>
  <c r="W92" i="11"/>
  <c r="W93" i="11"/>
  <c r="W103" i="11"/>
  <c r="W104" i="11"/>
  <c r="W105" i="11"/>
  <c r="X63" i="2"/>
  <c r="AG6" i="2"/>
  <c r="AF57" i="2"/>
  <c r="AF59" i="2"/>
  <c r="V10" i="2"/>
  <c r="V13" i="2"/>
  <c r="V34" i="11"/>
  <c r="Y63" i="2"/>
  <c r="W56" i="11"/>
  <c r="X9" i="2"/>
  <c r="AH6" i="2"/>
  <c r="AG57" i="2"/>
  <c r="AG58" i="2"/>
  <c r="AG59" i="2"/>
  <c r="X17" i="11"/>
  <c r="X29" i="11"/>
  <c r="X18" i="11"/>
  <c r="X30" i="11"/>
  <c r="X19" i="11"/>
  <c r="X20" i="11"/>
  <c r="X9" i="11"/>
  <c r="X21" i="11"/>
  <c r="X11" i="11"/>
  <c r="X23" i="11"/>
  <c r="X12" i="11"/>
  <c r="X24" i="11"/>
  <c r="X13" i="11"/>
  <c r="X25" i="11"/>
  <c r="X14" i="11"/>
  <c r="X39" i="11"/>
  <c r="X26" i="11"/>
  <c r="X22" i="11"/>
  <c r="X27" i="11"/>
  <c r="X28" i="11"/>
  <c r="X10" i="11"/>
  <c r="X15" i="11"/>
  <c r="X40" i="11"/>
  <c r="X16" i="11"/>
  <c r="X43" i="11"/>
  <c r="X55" i="11"/>
  <c r="X44" i="11"/>
  <c r="X35" i="11"/>
  <c r="X48" i="11"/>
  <c r="X36" i="11"/>
  <c r="X49" i="11"/>
  <c r="X37" i="11"/>
  <c r="X50" i="11"/>
  <c r="X38" i="11"/>
  <c r="X51" i="11"/>
  <c r="X41" i="11"/>
  <c r="X53" i="11"/>
  <c r="X42" i="11"/>
  <c r="X45" i="11"/>
  <c r="X46" i="11"/>
  <c r="X52" i="11"/>
  <c r="X54" i="11"/>
  <c r="X47" i="11"/>
  <c r="X63" i="11"/>
  <c r="X61" i="11"/>
  <c r="X62" i="11"/>
  <c r="X59" i="11"/>
  <c r="X3" i="11"/>
  <c r="X60" i="11"/>
  <c r="X78" i="11"/>
  <c r="X72" i="11"/>
  <c r="X84" i="11"/>
  <c r="X68" i="11"/>
  <c r="X82" i="11"/>
  <c r="X69" i="11"/>
  <c r="X83" i="11"/>
  <c r="X70" i="11"/>
  <c r="X85" i="11"/>
  <c r="X71" i="11"/>
  <c r="X86" i="11"/>
  <c r="X73" i="11"/>
  <c r="X87" i="11"/>
  <c r="X74" i="11"/>
  <c r="X88" i="11"/>
  <c r="X75" i="11"/>
  <c r="X76" i="11"/>
  <c r="X77" i="11"/>
  <c r="X79" i="11"/>
  <c r="X80" i="11"/>
  <c r="X94" i="11"/>
  <c r="X106" i="11"/>
  <c r="X95" i="11"/>
  <c r="X107" i="11"/>
  <c r="X96" i="11"/>
  <c r="X108" i="11"/>
  <c r="X97" i="11"/>
  <c r="X109" i="11"/>
  <c r="X98" i="11"/>
  <c r="X110" i="11"/>
  <c r="X67" i="11"/>
  <c r="X99" i="11"/>
  <c r="X111" i="11"/>
  <c r="X81" i="11"/>
  <c r="X101" i="11"/>
  <c r="X113" i="11"/>
  <c r="X102" i="11"/>
  <c r="X92" i="11"/>
  <c r="X93" i="11"/>
  <c r="X100" i="11"/>
  <c r="X103" i="11"/>
  <c r="X104" i="11"/>
  <c r="X105" i="11"/>
  <c r="X112" i="11"/>
  <c r="W13" i="2"/>
  <c r="W64" i="11"/>
  <c r="X11" i="2"/>
  <c r="W7" i="11"/>
  <c r="W31" i="11"/>
  <c r="X8" i="2"/>
  <c r="V56" i="11"/>
  <c r="W9" i="2"/>
  <c r="W10" i="2"/>
  <c r="AA5" i="2"/>
  <c r="Z3" i="2"/>
  <c r="Z17" i="2"/>
  <c r="Z42" i="2"/>
  <c r="Z43" i="2"/>
  <c r="Z18" i="2"/>
  <c r="Z19" i="2"/>
  <c r="Z20" i="2"/>
  <c r="Z24" i="2"/>
  <c r="Z47" i="2"/>
  <c r="Z49" i="2"/>
  <c r="Z56" i="2"/>
  <c r="Z50" i="2"/>
  <c r="Z35" i="2"/>
  <c r="Z36" i="2"/>
  <c r="Z4" i="2"/>
  <c r="W89" i="11"/>
  <c r="X33" i="2"/>
  <c r="W37" i="2"/>
  <c r="AF58" i="2"/>
  <c r="V14" i="2"/>
  <c r="V30" i="2"/>
  <c r="W114" i="11"/>
  <c r="X34" i="2"/>
  <c r="X37" i="2"/>
  <c r="W14" i="2"/>
  <c r="W30" i="2"/>
  <c r="W44" i="2"/>
  <c r="X10" i="2"/>
  <c r="Z63" i="2"/>
  <c r="X7" i="11"/>
  <c r="X31" i="11"/>
  <c r="Y8" i="2"/>
  <c r="X13" i="2"/>
  <c r="X114" i="11"/>
  <c r="Y34" i="2"/>
  <c r="AB5" i="2"/>
  <c r="AA3" i="2"/>
  <c r="AA17" i="2"/>
  <c r="AA42" i="2"/>
  <c r="AA43" i="2"/>
  <c r="AA24" i="2"/>
  <c r="AA19" i="2"/>
  <c r="AA18" i="2"/>
  <c r="AA20" i="2"/>
  <c r="AA47" i="2"/>
  <c r="AA49" i="2"/>
  <c r="AA50" i="2"/>
  <c r="AA35" i="2"/>
  <c r="AA36" i="2"/>
  <c r="AA56" i="2"/>
  <c r="AA4" i="2"/>
  <c r="V44" i="2"/>
  <c r="X34" i="11"/>
  <c r="X64" i="11"/>
  <c r="Y11" i="2"/>
  <c r="Y19" i="11"/>
  <c r="Y20" i="11"/>
  <c r="Y9" i="11"/>
  <c r="Y34" i="11"/>
  <c r="Y21" i="11"/>
  <c r="Y10" i="11"/>
  <c r="Y22" i="11"/>
  <c r="Y11" i="11"/>
  <c r="Y23" i="11"/>
  <c r="Y13" i="11"/>
  <c r="Y25" i="11"/>
  <c r="Y14" i="11"/>
  <c r="Y26" i="11"/>
  <c r="Y15" i="11"/>
  <c r="Y40" i="11"/>
  <c r="Y27" i="11"/>
  <c r="Y16" i="11"/>
  <c r="Y28" i="11"/>
  <c r="Y12" i="11"/>
  <c r="Y17" i="11"/>
  <c r="Y18" i="11"/>
  <c r="Y24" i="11"/>
  <c r="Y29" i="11"/>
  <c r="Y30" i="11"/>
  <c r="Y45" i="11"/>
  <c r="Y38" i="11"/>
  <c r="Y50" i="11"/>
  <c r="Y39" i="11"/>
  <c r="Y51" i="11"/>
  <c r="Y52" i="11"/>
  <c r="Y43" i="11"/>
  <c r="Y55" i="11"/>
  <c r="Y41" i="11"/>
  <c r="Y42" i="11"/>
  <c r="Y44" i="11"/>
  <c r="Y46" i="11"/>
  <c r="Y47" i="11"/>
  <c r="Y48" i="11"/>
  <c r="Y53" i="11"/>
  <c r="Y54" i="11"/>
  <c r="Y35" i="11"/>
  <c r="Y36" i="11"/>
  <c r="Y37" i="11"/>
  <c r="Y49" i="11"/>
  <c r="Y59" i="11"/>
  <c r="Y60" i="11"/>
  <c r="Y61" i="11"/>
  <c r="Y62" i="11"/>
  <c r="Y63" i="11"/>
  <c r="Y3" i="11"/>
  <c r="Y78" i="11"/>
  <c r="Y72" i="11"/>
  <c r="Y84" i="11"/>
  <c r="Y73" i="11"/>
  <c r="Y87" i="11"/>
  <c r="Y74" i="11"/>
  <c r="Y88" i="11"/>
  <c r="Y75" i="11"/>
  <c r="Y76" i="11"/>
  <c r="Y77" i="11"/>
  <c r="Y79" i="11"/>
  <c r="Y80" i="11"/>
  <c r="Y67" i="11"/>
  <c r="Y81" i="11"/>
  <c r="Y68" i="11"/>
  <c r="Y82" i="11"/>
  <c r="Y69" i="11"/>
  <c r="Y83" i="11"/>
  <c r="Y70" i="11"/>
  <c r="Y85" i="11"/>
  <c r="Y94" i="11"/>
  <c r="Y106" i="11"/>
  <c r="Y95" i="11"/>
  <c r="Y107" i="11"/>
  <c r="Y96" i="11"/>
  <c r="Y108" i="11"/>
  <c r="Y97" i="11"/>
  <c r="Y109" i="11"/>
  <c r="Y98" i="11"/>
  <c r="Y110" i="11"/>
  <c r="Y99" i="11"/>
  <c r="Y111" i="11"/>
  <c r="Y71" i="11"/>
  <c r="Y101" i="11"/>
  <c r="Y113" i="11"/>
  <c r="Y86" i="11"/>
  <c r="Y102" i="11"/>
  <c r="Y100" i="11"/>
  <c r="Y103" i="11"/>
  <c r="Y104" i="11"/>
  <c r="Y105" i="11"/>
  <c r="Y112" i="11"/>
  <c r="Y92" i="11"/>
  <c r="Y93" i="11"/>
  <c r="AI6" i="2"/>
  <c r="AH57" i="2"/>
  <c r="AH59" i="2"/>
  <c r="X89" i="11"/>
  <c r="Y33" i="2"/>
  <c r="Y37" i="2"/>
  <c r="AA63" i="2"/>
  <c r="X14" i="2"/>
  <c r="X30" i="2"/>
  <c r="X44" i="2"/>
  <c r="Y7" i="11"/>
  <c r="Y31" i="11"/>
  <c r="Z8" i="2"/>
  <c r="Y56" i="11"/>
  <c r="Z9" i="2"/>
  <c r="AH58" i="2"/>
  <c r="Z9" i="11"/>
  <c r="Z34" i="11"/>
  <c r="Z21" i="11"/>
  <c r="Z10" i="11"/>
  <c r="Z22" i="11"/>
  <c r="Z11" i="11"/>
  <c r="Z23" i="11"/>
  <c r="Z12" i="11"/>
  <c r="Z24" i="11"/>
  <c r="Z13" i="11"/>
  <c r="Z25" i="11"/>
  <c r="Z15" i="11"/>
  <c r="Z40" i="11"/>
  <c r="Z27" i="11"/>
  <c r="Z16" i="11"/>
  <c r="Z28" i="11"/>
  <c r="Z17" i="11"/>
  <c r="Z29" i="11"/>
  <c r="Z18" i="11"/>
  <c r="Z30" i="11"/>
  <c r="Z26" i="11"/>
  <c r="Z14" i="11"/>
  <c r="Z19" i="11"/>
  <c r="Z20" i="11"/>
  <c r="Z35" i="11"/>
  <c r="Z47" i="11"/>
  <c r="Z52" i="11"/>
  <c r="Z41" i="11"/>
  <c r="Z53" i="11"/>
  <c r="Z42" i="11"/>
  <c r="Z54" i="11"/>
  <c r="Z45" i="11"/>
  <c r="Z38" i="11"/>
  <c r="Z39" i="11"/>
  <c r="Z43" i="11"/>
  <c r="Z44" i="11"/>
  <c r="Z46" i="11"/>
  <c r="Z48" i="11"/>
  <c r="Z50" i="11"/>
  <c r="Z51" i="11"/>
  <c r="Z55" i="11"/>
  <c r="Z36" i="11"/>
  <c r="Z37" i="11"/>
  <c r="Z49" i="11"/>
  <c r="Z61" i="11"/>
  <c r="Z60" i="11"/>
  <c r="Z62" i="11"/>
  <c r="Z63" i="11"/>
  <c r="Z3" i="11"/>
  <c r="Z59" i="11"/>
  <c r="Z78" i="11"/>
  <c r="Z72" i="11"/>
  <c r="Z84" i="11"/>
  <c r="Z77" i="11"/>
  <c r="Z79" i="11"/>
  <c r="Z80" i="11"/>
  <c r="Z67" i="11"/>
  <c r="Z81" i="11"/>
  <c r="Z68" i="11"/>
  <c r="Z82" i="11"/>
  <c r="Z69" i="11"/>
  <c r="Z83" i="11"/>
  <c r="Z70" i="11"/>
  <c r="Z85" i="11"/>
  <c r="Z71" i="11"/>
  <c r="Z86" i="11"/>
  <c r="Z73" i="11"/>
  <c r="Z87" i="11"/>
  <c r="Z74" i="11"/>
  <c r="Z88" i="11"/>
  <c r="Z75" i="11"/>
  <c r="Z94" i="11"/>
  <c r="Z106" i="11"/>
  <c r="Z95" i="11"/>
  <c r="Z107" i="11"/>
  <c r="Z96" i="11"/>
  <c r="Z108" i="11"/>
  <c r="Z97" i="11"/>
  <c r="Z109" i="11"/>
  <c r="Z98" i="11"/>
  <c r="Z110" i="11"/>
  <c r="Z99" i="11"/>
  <c r="Z111" i="11"/>
  <c r="Z102" i="11"/>
  <c r="Z76" i="11"/>
  <c r="Z105" i="11"/>
  <c r="Z112" i="11"/>
  <c r="Z113" i="11"/>
  <c r="Z92" i="11"/>
  <c r="Z93" i="11"/>
  <c r="Z100" i="11"/>
  <c r="Z101" i="11"/>
  <c r="Z103" i="11"/>
  <c r="Z104" i="11"/>
  <c r="AC5" i="2"/>
  <c r="AB3" i="2"/>
  <c r="AB17" i="2"/>
  <c r="AB42" i="2"/>
  <c r="AB43" i="2"/>
  <c r="AB24" i="2"/>
  <c r="AB19" i="2"/>
  <c r="AB18" i="2"/>
  <c r="AB20" i="2"/>
  <c r="AB47" i="2"/>
  <c r="AB49" i="2"/>
  <c r="AB50" i="2"/>
  <c r="AB35" i="2"/>
  <c r="AB36" i="2"/>
  <c r="AB56" i="2"/>
  <c r="AB4" i="2"/>
  <c r="Y64" i="11"/>
  <c r="Z11" i="2"/>
  <c r="X56" i="11"/>
  <c r="Y9" i="2"/>
  <c r="Y10" i="2"/>
  <c r="Y13" i="2"/>
  <c r="AJ6" i="2"/>
  <c r="AI57" i="2"/>
  <c r="AI58" i="2"/>
  <c r="AI59" i="2"/>
  <c r="Y114" i="11"/>
  <c r="Z34" i="2"/>
  <c r="Y89" i="11"/>
  <c r="Z33" i="2"/>
  <c r="AB63" i="2"/>
  <c r="Z37" i="2"/>
  <c r="Z56" i="11"/>
  <c r="AA9" i="2"/>
  <c r="Z114" i="11"/>
  <c r="AA34" i="2"/>
  <c r="Z64" i="11"/>
  <c r="AA11" i="2"/>
  <c r="Y14" i="2"/>
  <c r="Y30" i="2"/>
  <c r="AA11" i="11"/>
  <c r="AA23" i="11"/>
  <c r="AA12" i="11"/>
  <c r="AA24" i="11"/>
  <c r="AA13" i="11"/>
  <c r="AA25" i="11"/>
  <c r="AA14" i="11"/>
  <c r="AA26" i="11"/>
  <c r="AA15" i="11"/>
  <c r="AA27" i="11"/>
  <c r="AA17" i="11"/>
  <c r="AA29" i="11"/>
  <c r="AA18" i="11"/>
  <c r="AA30" i="11"/>
  <c r="AA19" i="11"/>
  <c r="AA20" i="11"/>
  <c r="AA9" i="11"/>
  <c r="AA34" i="11"/>
  <c r="AA10" i="11"/>
  <c r="AA16" i="11"/>
  <c r="AA21" i="11"/>
  <c r="AA22" i="11"/>
  <c r="AA28" i="11"/>
  <c r="AA38" i="11"/>
  <c r="AA50" i="11"/>
  <c r="AA43" i="11"/>
  <c r="AA55" i="11"/>
  <c r="AA44" i="11"/>
  <c r="AA45" i="11"/>
  <c r="AA36" i="11"/>
  <c r="AA48" i="11"/>
  <c r="AA39" i="11"/>
  <c r="AA40" i="11"/>
  <c r="AA41" i="11"/>
  <c r="AA42" i="11"/>
  <c r="AA46" i="11"/>
  <c r="AA47" i="11"/>
  <c r="AA51" i="11"/>
  <c r="AA52" i="11"/>
  <c r="AA53" i="11"/>
  <c r="AA35" i="11"/>
  <c r="AA54" i="11"/>
  <c r="AA37" i="11"/>
  <c r="AA49" i="11"/>
  <c r="AA59" i="11"/>
  <c r="AA60" i="11"/>
  <c r="AA61" i="11"/>
  <c r="AA62" i="11"/>
  <c r="AA63" i="11"/>
  <c r="AA3" i="11"/>
  <c r="AA78" i="11"/>
  <c r="AA72" i="11"/>
  <c r="AA68" i="11"/>
  <c r="AA82" i="11"/>
  <c r="AA69" i="11"/>
  <c r="AA83" i="11"/>
  <c r="AA70" i="11"/>
  <c r="AA84" i="11"/>
  <c r="AA71" i="11"/>
  <c r="AA85" i="11"/>
  <c r="AA73" i="11"/>
  <c r="AA86" i="11"/>
  <c r="AA74" i="11"/>
  <c r="AA87" i="11"/>
  <c r="AA75" i="11"/>
  <c r="AA88" i="11"/>
  <c r="AA76" i="11"/>
  <c r="AA77" i="11"/>
  <c r="AA79" i="11"/>
  <c r="AA80" i="11"/>
  <c r="AA94" i="11"/>
  <c r="AA106" i="11"/>
  <c r="AA95" i="11"/>
  <c r="AA107" i="11"/>
  <c r="AA96" i="11"/>
  <c r="AA108" i="11"/>
  <c r="AA98" i="11"/>
  <c r="AA110" i="11"/>
  <c r="AA99" i="11"/>
  <c r="AA111" i="11"/>
  <c r="AA102" i="11"/>
  <c r="AA109" i="11"/>
  <c r="AA112" i="11"/>
  <c r="AA113" i="11"/>
  <c r="AA92" i="11"/>
  <c r="AA93" i="11"/>
  <c r="AA97" i="11"/>
  <c r="AA100" i="11"/>
  <c r="AA101" i="11"/>
  <c r="AA103" i="11"/>
  <c r="AA67" i="11"/>
  <c r="AA104" i="11"/>
  <c r="AA81" i="11"/>
  <c r="AA105" i="11"/>
  <c r="AK6" i="2"/>
  <c r="AJ57" i="2"/>
  <c r="AJ58" i="2"/>
  <c r="AJ59" i="2"/>
  <c r="Z7" i="11"/>
  <c r="Z31" i="11"/>
  <c r="AA8" i="2"/>
  <c r="Z89" i="11"/>
  <c r="AA33" i="2"/>
  <c r="AD5" i="2"/>
  <c r="AC3" i="2"/>
  <c r="AC17" i="2"/>
  <c r="AC42" i="2"/>
  <c r="AC43" i="2"/>
  <c r="AC24" i="2"/>
  <c r="AC19" i="2"/>
  <c r="AC18" i="2"/>
  <c r="AC20" i="2"/>
  <c r="AC47" i="2"/>
  <c r="AC49" i="2"/>
  <c r="AC50" i="2"/>
  <c r="AC35" i="2"/>
  <c r="AC36" i="2"/>
  <c r="AC4" i="2"/>
  <c r="Z13" i="2"/>
  <c r="Z10" i="2"/>
  <c r="AA37" i="2"/>
  <c r="AA10" i="2"/>
  <c r="Z14" i="2"/>
  <c r="Z30" i="2"/>
  <c r="Z44" i="2"/>
  <c r="AA89" i="11"/>
  <c r="AB33" i="2"/>
  <c r="AA31" i="11"/>
  <c r="AB8" i="2"/>
  <c r="AA7" i="11"/>
  <c r="AK59" i="2"/>
  <c r="AL6" i="2"/>
  <c r="AK57" i="2"/>
  <c r="AK58" i="2"/>
  <c r="AA114" i="11"/>
  <c r="AB34" i="2"/>
  <c r="Y44" i="2"/>
  <c r="AA56" i="11"/>
  <c r="AB9" i="2"/>
  <c r="AB13" i="11"/>
  <c r="AB25" i="11"/>
  <c r="AB14" i="11"/>
  <c r="AB26" i="11"/>
  <c r="AB15" i="11"/>
  <c r="AB27" i="11"/>
  <c r="AB16" i="11"/>
  <c r="AB28" i="11"/>
  <c r="AB17" i="11"/>
  <c r="AB29" i="11"/>
  <c r="AB19" i="11"/>
  <c r="AB20" i="11"/>
  <c r="AB9" i="11"/>
  <c r="AB34" i="11"/>
  <c r="AB21" i="11"/>
  <c r="AB10" i="11"/>
  <c r="AB22" i="11"/>
  <c r="AB30" i="11"/>
  <c r="AB11" i="11"/>
  <c r="AB12" i="11"/>
  <c r="AB18" i="11"/>
  <c r="AB23" i="11"/>
  <c r="AB24" i="11"/>
  <c r="AB45" i="11"/>
  <c r="AB35" i="11"/>
  <c r="AB47" i="11"/>
  <c r="AB38" i="11"/>
  <c r="AB50" i="11"/>
  <c r="AB36" i="11"/>
  <c r="AB52" i="11"/>
  <c r="AB37" i="11"/>
  <c r="AB53" i="11"/>
  <c r="AB39" i="11"/>
  <c r="AB54" i="11"/>
  <c r="AB40" i="11"/>
  <c r="AB55" i="11"/>
  <c r="AB41" i="11"/>
  <c r="AB42" i="11"/>
  <c r="AB44" i="11"/>
  <c r="AB46" i="11"/>
  <c r="AB48" i="11"/>
  <c r="AB49" i="11"/>
  <c r="AB43" i="11"/>
  <c r="AB51" i="11"/>
  <c r="AB59" i="11"/>
  <c r="AB60" i="11"/>
  <c r="AB61" i="11"/>
  <c r="AB62" i="11"/>
  <c r="AB63" i="11"/>
  <c r="AB3" i="11"/>
  <c r="AB70" i="11"/>
  <c r="AB82" i="11"/>
  <c r="AB71" i="11"/>
  <c r="AB83" i="11"/>
  <c r="AB72" i="11"/>
  <c r="AB84" i="11"/>
  <c r="AB73" i="11"/>
  <c r="AB85" i="11"/>
  <c r="AB74" i="11"/>
  <c r="AB86" i="11"/>
  <c r="AB75" i="11"/>
  <c r="AB87" i="11"/>
  <c r="AB76" i="11"/>
  <c r="AB88" i="11"/>
  <c r="AB77" i="11"/>
  <c r="AB78" i="11"/>
  <c r="AB67" i="11"/>
  <c r="AB79" i="11"/>
  <c r="AB68" i="11"/>
  <c r="AB80" i="11"/>
  <c r="AB69" i="11"/>
  <c r="AB94" i="11"/>
  <c r="AB106" i="11"/>
  <c r="AB81" i="11"/>
  <c r="AB95" i="11"/>
  <c r="AB107" i="11"/>
  <c r="AB96" i="11"/>
  <c r="AB108" i="11"/>
  <c r="AB98" i="11"/>
  <c r="AB110" i="11"/>
  <c r="AB99" i="11"/>
  <c r="AB111" i="11"/>
  <c r="AB102" i="11"/>
  <c r="AB109" i="11"/>
  <c r="AB112" i="11"/>
  <c r="AB113" i="11"/>
  <c r="AB92" i="11"/>
  <c r="AB93" i="11"/>
  <c r="AB97" i="11"/>
  <c r="AB100" i="11"/>
  <c r="AB101" i="11"/>
  <c r="AB103" i="11"/>
  <c r="AB104" i="11"/>
  <c r="AB105" i="11"/>
  <c r="AA64" i="11"/>
  <c r="AB11" i="2"/>
  <c r="AE5" i="2"/>
  <c r="AD42" i="2"/>
  <c r="AD43" i="2"/>
  <c r="AD3" i="2"/>
  <c r="AD17" i="2"/>
  <c r="AD21" i="2"/>
  <c r="AD22" i="2"/>
  <c r="AD23" i="2"/>
  <c r="AD24" i="2"/>
  <c r="AD25" i="2"/>
  <c r="AD26" i="2"/>
  <c r="AD19" i="2"/>
  <c r="AD20" i="2"/>
  <c r="AD18" i="2"/>
  <c r="AD56" i="2"/>
  <c r="AD47" i="2"/>
  <c r="AD48" i="2"/>
  <c r="AD35" i="2"/>
  <c r="AD36" i="2"/>
  <c r="AD4" i="2"/>
  <c r="AB37" i="2"/>
  <c r="AB89" i="11"/>
  <c r="AC33" i="2"/>
  <c r="AF5" i="2"/>
  <c r="AE42" i="2"/>
  <c r="AE43" i="2"/>
  <c r="AE3" i="2"/>
  <c r="AE17" i="2"/>
  <c r="AE18" i="2"/>
  <c r="AE20" i="2"/>
  <c r="AE21" i="2"/>
  <c r="AE22" i="2"/>
  <c r="AE23" i="2"/>
  <c r="AE24" i="2"/>
  <c r="AE25" i="2"/>
  <c r="AE26" i="2"/>
  <c r="AE19" i="2"/>
  <c r="AE56" i="2"/>
  <c r="AE47" i="2"/>
  <c r="AE35" i="2"/>
  <c r="AE36" i="2"/>
  <c r="AE48" i="2"/>
  <c r="AE4" i="2"/>
  <c r="AB56" i="11"/>
  <c r="AC9" i="2"/>
  <c r="AM6" i="2"/>
  <c r="AL57" i="2"/>
  <c r="AL58" i="2"/>
  <c r="AL59" i="2"/>
  <c r="AB114" i="11"/>
  <c r="AC34" i="2"/>
  <c r="AA13" i="2"/>
  <c r="AA14" i="2"/>
  <c r="AA30" i="2"/>
  <c r="AB7" i="11"/>
  <c r="AB31" i="11"/>
  <c r="AC8" i="2"/>
  <c r="AD63" i="2"/>
  <c r="AB10" i="2"/>
  <c r="AC3" i="11"/>
  <c r="AC70" i="11"/>
  <c r="AC82" i="11"/>
  <c r="AC71" i="11"/>
  <c r="AC83" i="11"/>
  <c r="AC72" i="11"/>
  <c r="AC84" i="11"/>
  <c r="AC73" i="11"/>
  <c r="AC85" i="11"/>
  <c r="AC74" i="11"/>
  <c r="AC86" i="11"/>
  <c r="AC75" i="11"/>
  <c r="AC87" i="11"/>
  <c r="AC76" i="11"/>
  <c r="AC88" i="11"/>
  <c r="AC77" i="11"/>
  <c r="AC78" i="11"/>
  <c r="AC67" i="11"/>
  <c r="AC79" i="11"/>
  <c r="AC68" i="11"/>
  <c r="AC80" i="11"/>
  <c r="AC94" i="11"/>
  <c r="AC106" i="11"/>
  <c r="AC95" i="11"/>
  <c r="AC107" i="11"/>
  <c r="AC69" i="11"/>
  <c r="AC96" i="11"/>
  <c r="AC108" i="11"/>
  <c r="AC81" i="11"/>
  <c r="AC98" i="11"/>
  <c r="AC110" i="11"/>
  <c r="AC99" i="11"/>
  <c r="AC111" i="11"/>
  <c r="AC102" i="11"/>
  <c r="AC109" i="11"/>
  <c r="AC112" i="11"/>
  <c r="AC113" i="11"/>
  <c r="AC92" i="11"/>
  <c r="AC93" i="11"/>
  <c r="AC97" i="11"/>
  <c r="AC100" i="11"/>
  <c r="AC101" i="11"/>
  <c r="AC103" i="11"/>
  <c r="AC104" i="11"/>
  <c r="AC105" i="11"/>
  <c r="AB13" i="2"/>
  <c r="AB64" i="11"/>
  <c r="AC11" i="2"/>
  <c r="AC10" i="2"/>
  <c r="AC7" i="11"/>
  <c r="AC13" i="2"/>
  <c r="AN6" i="2"/>
  <c r="AM57" i="2"/>
  <c r="AM58" i="2"/>
  <c r="AM59" i="2"/>
  <c r="AD3" i="11"/>
  <c r="AD70" i="11"/>
  <c r="AD82" i="11"/>
  <c r="AD71" i="11"/>
  <c r="AD83" i="11"/>
  <c r="AD72" i="11"/>
  <c r="AD84" i="11"/>
  <c r="AD73" i="11"/>
  <c r="AD85" i="11"/>
  <c r="AD74" i="11"/>
  <c r="AD86" i="11"/>
  <c r="AD75" i="11"/>
  <c r="AD87" i="11"/>
  <c r="AD76" i="11"/>
  <c r="AD88" i="11"/>
  <c r="AD77" i="11"/>
  <c r="AD78" i="11"/>
  <c r="AD67" i="11"/>
  <c r="AD79" i="11"/>
  <c r="AD68" i="11"/>
  <c r="AD80" i="11"/>
  <c r="AD94" i="11"/>
  <c r="AD106" i="11"/>
  <c r="AD95" i="11"/>
  <c r="AD107" i="11"/>
  <c r="AD96" i="11"/>
  <c r="AD108" i="11"/>
  <c r="AD69" i="11"/>
  <c r="AD98" i="11"/>
  <c r="AD110" i="11"/>
  <c r="AD81" i="11"/>
  <c r="AD99" i="11"/>
  <c r="AD111" i="11"/>
  <c r="AD102" i="11"/>
  <c r="AD109" i="11"/>
  <c r="AD112" i="11"/>
  <c r="AD113" i="11"/>
  <c r="AD92" i="11"/>
  <c r="AD93" i="11"/>
  <c r="AD97" i="11"/>
  <c r="AD100" i="11"/>
  <c r="AD101" i="11"/>
  <c r="AD103" i="11"/>
  <c r="AD104" i="11"/>
  <c r="AD105" i="11"/>
  <c r="AA44" i="2"/>
  <c r="AB14" i="2"/>
  <c r="AB30" i="2"/>
  <c r="AE63" i="2"/>
  <c r="AC89" i="11"/>
  <c r="AD33" i="2"/>
  <c r="AG5" i="2"/>
  <c r="AF3" i="2"/>
  <c r="AF17" i="2"/>
  <c r="AF42" i="2"/>
  <c r="AF43" i="2"/>
  <c r="AF19" i="2"/>
  <c r="AF18" i="2"/>
  <c r="AF20" i="2"/>
  <c r="AF21" i="2"/>
  <c r="AF22" i="2"/>
  <c r="AF23" i="2"/>
  <c r="AF24" i="2"/>
  <c r="AF25" i="2"/>
  <c r="AF26" i="2"/>
  <c r="AF48" i="2"/>
  <c r="AF47" i="2"/>
  <c r="AF35" i="2"/>
  <c r="AF36" i="2"/>
  <c r="AF56" i="2"/>
  <c r="AF4" i="2"/>
  <c r="AC37" i="2"/>
  <c r="AC114" i="11"/>
  <c r="AD34" i="2"/>
  <c r="AC14" i="2"/>
  <c r="AC30" i="2"/>
  <c r="AC44" i="2"/>
  <c r="AF63" i="2"/>
  <c r="AE3" i="11"/>
  <c r="AE70" i="11"/>
  <c r="AE82" i="11"/>
  <c r="AE71" i="11"/>
  <c r="AE83" i="11"/>
  <c r="AE72" i="11"/>
  <c r="AE84" i="11"/>
  <c r="AE73" i="11"/>
  <c r="AE85" i="11"/>
  <c r="AE74" i="11"/>
  <c r="AE86" i="11"/>
  <c r="AE75" i="11"/>
  <c r="AE87" i="11"/>
  <c r="AE76" i="11"/>
  <c r="AE88" i="11"/>
  <c r="AE77" i="11"/>
  <c r="AE78" i="11"/>
  <c r="AE67" i="11"/>
  <c r="AE79" i="11"/>
  <c r="AE68" i="11"/>
  <c r="AE80" i="11"/>
  <c r="AE94" i="11"/>
  <c r="AE106" i="11"/>
  <c r="AE95" i="11"/>
  <c r="AE107" i="11"/>
  <c r="AE96" i="11"/>
  <c r="AE108" i="11"/>
  <c r="AE98" i="11"/>
  <c r="AE110" i="11"/>
  <c r="AE99" i="11"/>
  <c r="AE111" i="11"/>
  <c r="AE69" i="11"/>
  <c r="AE81" i="11"/>
  <c r="AE102" i="11"/>
  <c r="AE109" i="11"/>
  <c r="AE112" i="11"/>
  <c r="AE113" i="11"/>
  <c r="AE92" i="11"/>
  <c r="AE93" i="11"/>
  <c r="AE97" i="11"/>
  <c r="AE100" i="11"/>
  <c r="AE101" i="11"/>
  <c r="AE103" i="11"/>
  <c r="AE104" i="11"/>
  <c r="AE105" i="11"/>
  <c r="AD7" i="11"/>
  <c r="AO6" i="2"/>
  <c r="AN59" i="2"/>
  <c r="AN57" i="2"/>
  <c r="AN58" i="2"/>
  <c r="AD89" i="11"/>
  <c r="AE33" i="2"/>
  <c r="AG3" i="2"/>
  <c r="AG17" i="2"/>
  <c r="AH5" i="2"/>
  <c r="AG42" i="2"/>
  <c r="AG43" i="2"/>
  <c r="AG19" i="2"/>
  <c r="AG18" i="2"/>
  <c r="AG20" i="2"/>
  <c r="AG21" i="2"/>
  <c r="AG22" i="2"/>
  <c r="AG23" i="2"/>
  <c r="AG24" i="2"/>
  <c r="AG25" i="2"/>
  <c r="AG26" i="2"/>
  <c r="AG56" i="2"/>
  <c r="AG48" i="2"/>
  <c r="AG35" i="2"/>
  <c r="AG47" i="2"/>
  <c r="AG36" i="2"/>
  <c r="AG4" i="2"/>
  <c r="AD37" i="2"/>
  <c r="AD114" i="11"/>
  <c r="AE34" i="2"/>
  <c r="AB44" i="2"/>
  <c r="AD13" i="2"/>
  <c r="AE114" i="11"/>
  <c r="AF34" i="2"/>
  <c r="AE7" i="11"/>
  <c r="AP6" i="2"/>
  <c r="AO59" i="2"/>
  <c r="AO57" i="2"/>
  <c r="AO58" i="2"/>
  <c r="AI5" i="2"/>
  <c r="AH42" i="2"/>
  <c r="AH43" i="2"/>
  <c r="AH3" i="2"/>
  <c r="AH17" i="2"/>
  <c r="AH18" i="2"/>
  <c r="AH19" i="2"/>
  <c r="AH20" i="2"/>
  <c r="AH21" i="2"/>
  <c r="AH22" i="2"/>
  <c r="AH23" i="2"/>
  <c r="AH24" i="2"/>
  <c r="AH25" i="2"/>
  <c r="AH26" i="2"/>
  <c r="AH36" i="2"/>
  <c r="AH47" i="2"/>
  <c r="AH48" i="2"/>
  <c r="AH56" i="2"/>
  <c r="AH35" i="2"/>
  <c r="AH4" i="2"/>
  <c r="AD14" i="2"/>
  <c r="AF3" i="11"/>
  <c r="AF70" i="11"/>
  <c r="AF82" i="11"/>
  <c r="AF71" i="11"/>
  <c r="AF83" i="11"/>
  <c r="AF72" i="11"/>
  <c r="AF84" i="11"/>
  <c r="AF73" i="11"/>
  <c r="AF85" i="11"/>
  <c r="AF74" i="11"/>
  <c r="AF86" i="11"/>
  <c r="AF75" i="11"/>
  <c r="AF87" i="11"/>
  <c r="AF76" i="11"/>
  <c r="AF88" i="11"/>
  <c r="AF77" i="11"/>
  <c r="AF78" i="11"/>
  <c r="AF67" i="11"/>
  <c r="AF79" i="11"/>
  <c r="AF68" i="11"/>
  <c r="AF80" i="11"/>
  <c r="AF94" i="11"/>
  <c r="AF95" i="11"/>
  <c r="AF107" i="11"/>
  <c r="AF96" i="11"/>
  <c r="AF108" i="11"/>
  <c r="AF98" i="11"/>
  <c r="AF110" i="11"/>
  <c r="AF99" i="11"/>
  <c r="AF111" i="11"/>
  <c r="AF69" i="11"/>
  <c r="AF102" i="11"/>
  <c r="AF81" i="11"/>
  <c r="AF106" i="11"/>
  <c r="AF109" i="11"/>
  <c r="AF112" i="11"/>
  <c r="AF113" i="11"/>
  <c r="AF92" i="11"/>
  <c r="AF93" i="11"/>
  <c r="AF97" i="11"/>
  <c r="AF100" i="11"/>
  <c r="AF101" i="11"/>
  <c r="AF103" i="11"/>
  <c r="AF104" i="11"/>
  <c r="AF105" i="11"/>
  <c r="AE37" i="2"/>
  <c r="AG63" i="2"/>
  <c r="AE89" i="11"/>
  <c r="AF33" i="2"/>
  <c r="AE13" i="2"/>
  <c r="AH63" i="2"/>
  <c r="AJ5" i="2"/>
  <c r="AI3" i="2"/>
  <c r="AI17" i="2"/>
  <c r="AI42" i="2"/>
  <c r="AI43" i="2"/>
  <c r="AI18" i="2"/>
  <c r="AI19" i="2"/>
  <c r="AI20" i="2"/>
  <c r="AI21" i="2"/>
  <c r="AI22" i="2"/>
  <c r="AI23" i="2"/>
  <c r="AI24" i="2"/>
  <c r="AI25" i="2"/>
  <c r="AI26" i="2"/>
  <c r="AI35" i="2"/>
  <c r="AI36" i="2"/>
  <c r="AI47" i="2"/>
  <c r="AI48" i="2"/>
  <c r="AI56" i="2"/>
  <c r="AI4" i="2"/>
  <c r="AI63" i="2"/>
  <c r="AF114" i="11"/>
  <c r="AG34" i="2"/>
  <c r="AP57" i="2"/>
  <c r="AQ6" i="2"/>
  <c r="AP59" i="2"/>
  <c r="AF37" i="2"/>
  <c r="AG3" i="11"/>
  <c r="AG70" i="11"/>
  <c r="AG82" i="11"/>
  <c r="AG71" i="11"/>
  <c r="AG83" i="11"/>
  <c r="AG72" i="11"/>
  <c r="AG84" i="11"/>
  <c r="AG73" i="11"/>
  <c r="AG85" i="11"/>
  <c r="AG74" i="11"/>
  <c r="AG86" i="11"/>
  <c r="AG75" i="11"/>
  <c r="AG87" i="11"/>
  <c r="AG76" i="11"/>
  <c r="AG88" i="11"/>
  <c r="AG77" i="11"/>
  <c r="AG78" i="11"/>
  <c r="AG67" i="11"/>
  <c r="AG79" i="11"/>
  <c r="AG68" i="11"/>
  <c r="AG80" i="11"/>
  <c r="AG95" i="11"/>
  <c r="AG107" i="11"/>
  <c r="AG96" i="11"/>
  <c r="AG108" i="11"/>
  <c r="AG98" i="11"/>
  <c r="AG110" i="11"/>
  <c r="AG99" i="11"/>
  <c r="AG111" i="11"/>
  <c r="AG102" i="11"/>
  <c r="AG69" i="11"/>
  <c r="AG104" i="11"/>
  <c r="AG81" i="11"/>
  <c r="AG105" i="11"/>
  <c r="AG106" i="11"/>
  <c r="AG109" i="11"/>
  <c r="AG112" i="11"/>
  <c r="AG92" i="11"/>
  <c r="AG113" i="11"/>
  <c r="AG93" i="11"/>
  <c r="AG94" i="11"/>
  <c r="AG97" i="11"/>
  <c r="AG100" i="11"/>
  <c r="AG101" i="11"/>
  <c r="AG103" i="11"/>
  <c r="AD30" i="2"/>
  <c r="AF13" i="2"/>
  <c r="AE14" i="2"/>
  <c r="AF7" i="11"/>
  <c r="AF89" i="11"/>
  <c r="AG33" i="2"/>
  <c r="AG37" i="2"/>
  <c r="AE30" i="2"/>
  <c r="AE44" i="2"/>
  <c r="AD44" i="2"/>
  <c r="AQ59" i="2"/>
  <c r="AR6" i="2"/>
  <c r="AQ57" i="2"/>
  <c r="AQ58" i="2"/>
  <c r="AH3" i="11"/>
  <c r="AH70" i="11"/>
  <c r="AH82" i="11"/>
  <c r="AH71" i="11"/>
  <c r="AH83" i="11"/>
  <c r="AH72" i="11"/>
  <c r="AH84" i="11"/>
  <c r="AH73" i="11"/>
  <c r="AH85" i="11"/>
  <c r="AH74" i="11"/>
  <c r="AH86" i="11"/>
  <c r="AH75" i="11"/>
  <c r="AH87" i="11"/>
  <c r="AH76" i="11"/>
  <c r="AH88" i="11"/>
  <c r="AH77" i="11"/>
  <c r="AH78" i="11"/>
  <c r="AH67" i="11"/>
  <c r="AH79" i="11"/>
  <c r="AH68" i="11"/>
  <c r="AH80" i="11"/>
  <c r="AH69" i="11"/>
  <c r="AH81" i="11"/>
  <c r="AH95" i="11"/>
  <c r="AH107" i="11"/>
  <c r="AH96" i="11"/>
  <c r="AH108" i="11"/>
  <c r="AH98" i="11"/>
  <c r="AH110" i="11"/>
  <c r="AH99" i="11"/>
  <c r="AH111" i="11"/>
  <c r="AH102" i="11"/>
  <c r="AH101" i="11"/>
  <c r="AH103" i="11"/>
  <c r="AH104" i="11"/>
  <c r="AH105" i="11"/>
  <c r="AH106" i="11"/>
  <c r="AH109" i="11"/>
  <c r="AH112" i="11"/>
  <c r="AH92" i="11"/>
  <c r="AH113" i="11"/>
  <c r="AH93" i="11"/>
  <c r="AH94" i="11"/>
  <c r="AH97" i="11"/>
  <c r="AH100" i="11"/>
  <c r="AP58" i="2"/>
  <c r="AG7" i="11"/>
  <c r="AG89" i="11"/>
  <c r="AH33" i="2"/>
  <c r="AG13" i="2"/>
  <c r="AG114" i="11"/>
  <c r="AH34" i="2"/>
  <c r="AK5" i="2"/>
  <c r="AJ3" i="2"/>
  <c r="AJ17" i="2"/>
  <c r="AJ42" i="2"/>
  <c r="AJ43" i="2"/>
  <c r="AJ18" i="2"/>
  <c r="AJ19" i="2"/>
  <c r="AJ20" i="2"/>
  <c r="AJ21" i="2"/>
  <c r="AJ22" i="2"/>
  <c r="AJ23" i="2"/>
  <c r="AJ24" i="2"/>
  <c r="AJ25" i="2"/>
  <c r="AJ26" i="2"/>
  <c r="AJ35" i="2"/>
  <c r="AJ36" i="2"/>
  <c r="AJ47" i="2"/>
  <c r="AJ48" i="2"/>
  <c r="AJ56" i="2"/>
  <c r="AJ4" i="2"/>
  <c r="AF14" i="2"/>
  <c r="AG14" i="2"/>
  <c r="AG30" i="2"/>
  <c r="AG44" i="2"/>
  <c r="AJ63" i="2"/>
  <c r="AI3" i="11"/>
  <c r="AI70" i="11"/>
  <c r="AI82" i="11"/>
  <c r="AI71" i="11"/>
  <c r="AI83" i="11"/>
  <c r="AI72" i="11"/>
  <c r="AI84" i="11"/>
  <c r="AI73" i="11"/>
  <c r="AI85" i="11"/>
  <c r="AI74" i="11"/>
  <c r="AI86" i="11"/>
  <c r="AI75" i="11"/>
  <c r="AI87" i="11"/>
  <c r="AI76" i="11"/>
  <c r="AI88" i="11"/>
  <c r="AI77" i="11"/>
  <c r="AI78" i="11"/>
  <c r="AI67" i="11"/>
  <c r="AI79" i="11"/>
  <c r="AI68" i="11"/>
  <c r="AI80" i="11"/>
  <c r="AI95" i="11"/>
  <c r="AI107" i="11"/>
  <c r="AI69" i="11"/>
  <c r="AI96" i="11"/>
  <c r="AI108" i="11"/>
  <c r="AI81" i="11"/>
  <c r="AI99" i="11"/>
  <c r="AI97" i="11"/>
  <c r="AI112" i="11"/>
  <c r="AI98" i="11"/>
  <c r="AI113" i="11"/>
  <c r="AI100" i="11"/>
  <c r="AI101" i="11"/>
  <c r="AI102" i="11"/>
  <c r="AI103" i="11"/>
  <c r="AI104" i="11"/>
  <c r="AI105" i="11"/>
  <c r="AI106" i="11"/>
  <c r="AI92" i="11"/>
  <c r="AI109" i="11"/>
  <c r="AI93" i="11"/>
  <c r="AI110" i="11"/>
  <c r="AI94" i="11"/>
  <c r="AI111" i="11"/>
  <c r="AS6" i="2"/>
  <c r="AR59" i="2"/>
  <c r="AR57" i="2"/>
  <c r="AL5" i="2"/>
  <c r="AK3" i="2"/>
  <c r="AK17" i="2"/>
  <c r="AK42" i="2"/>
  <c r="AK43" i="2"/>
  <c r="AK26" i="2"/>
  <c r="AK18" i="2"/>
  <c r="AK19" i="2"/>
  <c r="AK20" i="2"/>
  <c r="AK21" i="2"/>
  <c r="AK22" i="2"/>
  <c r="AK23" i="2"/>
  <c r="AK24" i="2"/>
  <c r="AK25" i="2"/>
  <c r="AK35" i="2"/>
  <c r="AK36" i="2"/>
  <c r="AK47" i="2"/>
  <c r="AK48" i="2"/>
  <c r="AK56" i="2"/>
  <c r="AK4" i="2"/>
  <c r="AH89" i="11"/>
  <c r="AI33" i="2"/>
  <c r="AH7" i="11"/>
  <c r="AH114" i="11"/>
  <c r="AI34" i="2"/>
  <c r="AF30" i="2"/>
  <c r="AH37" i="2"/>
  <c r="AH13" i="2"/>
  <c r="AH14" i="2"/>
  <c r="AH30" i="2"/>
  <c r="AH44" i="2"/>
  <c r="AI114" i="11"/>
  <c r="AJ34" i="2"/>
  <c r="AM5" i="2"/>
  <c r="AL3" i="2"/>
  <c r="AL17" i="2"/>
  <c r="AL42" i="2"/>
  <c r="AL43" i="2"/>
  <c r="AL18" i="2"/>
  <c r="AL25" i="2"/>
  <c r="AL26" i="2"/>
  <c r="AL19" i="2"/>
  <c r="AL20" i="2"/>
  <c r="AL21" i="2"/>
  <c r="AL22" i="2"/>
  <c r="AL23" i="2"/>
  <c r="AL24" i="2"/>
  <c r="AL48" i="2"/>
  <c r="AL35" i="2"/>
  <c r="AL36" i="2"/>
  <c r="AL47" i="2"/>
  <c r="AL56" i="2"/>
  <c r="AL4" i="2"/>
  <c r="AI13" i="2"/>
  <c r="AI7" i="11"/>
  <c r="AR58" i="2"/>
  <c r="AK63" i="2"/>
  <c r="AT6" i="2"/>
  <c r="AS57" i="2"/>
  <c r="AS58" i="2"/>
  <c r="AS59" i="2"/>
  <c r="AJ3" i="11"/>
  <c r="AJ70" i="11"/>
  <c r="AJ82" i="11"/>
  <c r="AJ71" i="11"/>
  <c r="AJ83" i="11"/>
  <c r="AJ72" i="11"/>
  <c r="AJ84" i="11"/>
  <c r="AJ73" i="11"/>
  <c r="AJ85" i="11"/>
  <c r="AJ74" i="11"/>
  <c r="AJ86" i="11"/>
  <c r="AJ75" i="11"/>
  <c r="AJ87" i="11"/>
  <c r="AJ76" i="11"/>
  <c r="AJ88" i="11"/>
  <c r="AJ77" i="11"/>
  <c r="AJ78" i="11"/>
  <c r="AJ67" i="11"/>
  <c r="AJ79" i="11"/>
  <c r="AJ68" i="11"/>
  <c r="AJ80" i="11"/>
  <c r="AJ69" i="11"/>
  <c r="AJ81" i="11"/>
  <c r="AJ100" i="11"/>
  <c r="AJ112" i="11"/>
  <c r="AJ101" i="11"/>
  <c r="AJ113" i="11"/>
  <c r="AJ102" i="11"/>
  <c r="AJ103" i="11"/>
  <c r="AJ92" i="11"/>
  <c r="AJ104" i="11"/>
  <c r="AJ93" i="11"/>
  <c r="AJ105" i="11"/>
  <c r="AJ94" i="11"/>
  <c r="AJ106" i="11"/>
  <c r="AJ95" i="11"/>
  <c r="AJ107" i="11"/>
  <c r="AJ96" i="11"/>
  <c r="AJ108" i="11"/>
  <c r="AJ97" i="11"/>
  <c r="AJ109" i="11"/>
  <c r="AJ98" i="11"/>
  <c r="AJ110" i="11"/>
  <c r="AJ99" i="11"/>
  <c r="AJ111" i="11"/>
  <c r="AF44" i="2"/>
  <c r="AI37" i="2"/>
  <c r="AI89" i="11"/>
  <c r="AJ33" i="2"/>
  <c r="AJ37" i="2"/>
  <c r="AI14" i="2"/>
  <c r="AL63" i="2"/>
  <c r="AU6" i="2"/>
  <c r="AT57" i="2"/>
  <c r="AT59" i="2"/>
  <c r="AJ7" i="11"/>
  <c r="AJ13" i="2"/>
  <c r="AK3" i="11"/>
  <c r="AK70" i="11"/>
  <c r="AK82" i="11"/>
  <c r="AK71" i="11"/>
  <c r="AK83" i="11"/>
  <c r="AK72" i="11"/>
  <c r="AK84" i="11"/>
  <c r="AK73" i="11"/>
  <c r="AK85" i="11"/>
  <c r="AK74" i="11"/>
  <c r="AK86" i="11"/>
  <c r="AK75" i="11"/>
  <c r="AK87" i="11"/>
  <c r="AK76" i="11"/>
  <c r="AK88" i="11"/>
  <c r="AK77" i="11"/>
  <c r="AK78" i="11"/>
  <c r="AK67" i="11"/>
  <c r="AK79" i="11"/>
  <c r="AK68" i="11"/>
  <c r="AK80" i="11"/>
  <c r="AK69" i="11"/>
  <c r="AK81" i="11"/>
  <c r="AK100" i="11"/>
  <c r="AK112" i="11"/>
  <c r="AK101" i="11"/>
  <c r="AK113" i="11"/>
  <c r="AK102" i="11"/>
  <c r="AK103" i="11"/>
  <c r="AK92" i="11"/>
  <c r="AK104" i="11"/>
  <c r="AK93" i="11"/>
  <c r="AK105" i="11"/>
  <c r="AK94" i="11"/>
  <c r="AK106" i="11"/>
  <c r="AK95" i="11"/>
  <c r="AK107" i="11"/>
  <c r="AK96" i="11"/>
  <c r="AK108" i="11"/>
  <c r="AK97" i="11"/>
  <c r="AK109" i="11"/>
  <c r="AK98" i="11"/>
  <c r="AK110" i="11"/>
  <c r="AK99" i="11"/>
  <c r="AK111" i="11"/>
  <c r="AN5" i="2"/>
  <c r="AM3" i="2"/>
  <c r="AM17" i="2"/>
  <c r="AM42" i="2"/>
  <c r="AM43" i="2"/>
  <c r="AM24" i="2"/>
  <c r="AM25" i="2"/>
  <c r="AM26" i="2"/>
  <c r="AM18" i="2"/>
  <c r="AM19" i="2"/>
  <c r="AM20" i="2"/>
  <c r="AM21" i="2"/>
  <c r="AM22" i="2"/>
  <c r="AM23" i="2"/>
  <c r="AM56" i="2"/>
  <c r="AM35" i="2"/>
  <c r="AM36" i="2"/>
  <c r="AM48" i="2"/>
  <c r="AM47" i="2"/>
  <c r="AM4" i="2"/>
  <c r="AJ114" i="11"/>
  <c r="AK34" i="2"/>
  <c r="AJ89" i="11"/>
  <c r="AK33" i="2"/>
  <c r="AK37" i="2"/>
  <c r="AI30" i="2"/>
  <c r="AI44" i="2"/>
  <c r="AM63" i="2"/>
  <c r="AK7" i="11"/>
  <c r="AK89" i="11"/>
  <c r="AL33" i="2"/>
  <c r="AK114" i="11"/>
  <c r="AL34" i="2"/>
  <c r="AJ14" i="2"/>
  <c r="AO5" i="2"/>
  <c r="AN3" i="2"/>
  <c r="AN17" i="2"/>
  <c r="AN42" i="2"/>
  <c r="AN43" i="2"/>
  <c r="AN23" i="2"/>
  <c r="AN24" i="2"/>
  <c r="AN25" i="2"/>
  <c r="AN26" i="2"/>
  <c r="AN18" i="2"/>
  <c r="AN19" i="2"/>
  <c r="AN20" i="2"/>
  <c r="AN21" i="2"/>
  <c r="AN22" i="2"/>
  <c r="AN47" i="2"/>
  <c r="AN35" i="2"/>
  <c r="AN36" i="2"/>
  <c r="AN48" i="2"/>
  <c r="AN56" i="2"/>
  <c r="AN4" i="2"/>
  <c r="AT58" i="2"/>
  <c r="AV6" i="2"/>
  <c r="AU57" i="2"/>
  <c r="AU58" i="2"/>
  <c r="AU59" i="2"/>
  <c r="AK13" i="2"/>
  <c r="AK14" i="2"/>
  <c r="AL3" i="11"/>
  <c r="AL70" i="11"/>
  <c r="AL82" i="11"/>
  <c r="AL71" i="11"/>
  <c r="AL83" i="11"/>
  <c r="AL72" i="11"/>
  <c r="AL84" i="11"/>
  <c r="AL73" i="11"/>
  <c r="AL85" i="11"/>
  <c r="AL74" i="11"/>
  <c r="AL86" i="11"/>
  <c r="AL75" i="11"/>
  <c r="AL87" i="11"/>
  <c r="AL76" i="11"/>
  <c r="AL88" i="11"/>
  <c r="AL77" i="11"/>
  <c r="AL78" i="11"/>
  <c r="AL67" i="11"/>
  <c r="AL79" i="11"/>
  <c r="AL68" i="11"/>
  <c r="AL80" i="11"/>
  <c r="AL69" i="11"/>
  <c r="AL81" i="11"/>
  <c r="AL100" i="11"/>
  <c r="AL112" i="11"/>
  <c r="AL101" i="11"/>
  <c r="AL113" i="11"/>
  <c r="AL102" i="11"/>
  <c r="AL103" i="11"/>
  <c r="AL92" i="11"/>
  <c r="AL104" i="11"/>
  <c r="AL93" i="11"/>
  <c r="AL105" i="11"/>
  <c r="AL94" i="11"/>
  <c r="AL106" i="11"/>
  <c r="AL95" i="11"/>
  <c r="AL107" i="11"/>
  <c r="AL96" i="11"/>
  <c r="AL108" i="11"/>
  <c r="AL97" i="11"/>
  <c r="AL109" i="11"/>
  <c r="AL98" i="11"/>
  <c r="AL110" i="11"/>
  <c r="AL99" i="11"/>
  <c r="AL111" i="11"/>
  <c r="AN63" i="2"/>
  <c r="AK30" i="2"/>
  <c r="AK44" i="2"/>
  <c r="AL7" i="11"/>
  <c r="AJ30" i="2"/>
  <c r="AM3" i="11"/>
  <c r="AM70" i="11"/>
  <c r="AM82" i="11"/>
  <c r="AM71" i="11"/>
  <c r="AM83" i="11"/>
  <c r="AM72" i="11"/>
  <c r="AM84" i="11"/>
  <c r="AM73" i="11"/>
  <c r="AM85" i="11"/>
  <c r="AM74" i="11"/>
  <c r="AM86" i="11"/>
  <c r="AM75" i="11"/>
  <c r="AM87" i="11"/>
  <c r="AM76" i="11"/>
  <c r="AM88" i="11"/>
  <c r="AM77" i="11"/>
  <c r="AM78" i="11"/>
  <c r="AM67" i="11"/>
  <c r="AM79" i="11"/>
  <c r="AM68" i="11"/>
  <c r="AM80" i="11"/>
  <c r="AM100" i="11"/>
  <c r="AM112" i="11"/>
  <c r="AM101" i="11"/>
  <c r="AM113" i="11"/>
  <c r="AM69" i="11"/>
  <c r="AM102" i="11"/>
  <c r="AM81" i="11"/>
  <c r="AM103" i="11"/>
  <c r="AM92" i="11"/>
  <c r="AM104" i="11"/>
  <c r="AM93" i="11"/>
  <c r="AM105" i="11"/>
  <c r="AM94" i="11"/>
  <c r="AM106" i="11"/>
  <c r="AM95" i="11"/>
  <c r="AM107" i="11"/>
  <c r="AM96" i="11"/>
  <c r="AM108" i="11"/>
  <c r="AM97" i="11"/>
  <c r="AM109" i="11"/>
  <c r="AM98" i="11"/>
  <c r="AM110" i="11"/>
  <c r="AM99" i="11"/>
  <c r="AM111" i="11"/>
  <c r="AL13" i="2"/>
  <c r="AW6" i="2"/>
  <c r="AV57" i="2"/>
  <c r="AV58" i="2"/>
  <c r="AV59" i="2"/>
  <c r="AL37" i="2"/>
  <c r="AL114" i="11"/>
  <c r="AM34" i="2"/>
  <c r="AL89" i="11"/>
  <c r="AM33" i="2"/>
  <c r="AO3" i="2"/>
  <c r="AO17" i="2"/>
  <c r="AP5" i="2"/>
  <c r="AO42" i="2"/>
  <c r="AO43" i="2"/>
  <c r="AO22" i="2"/>
  <c r="AO23" i="2"/>
  <c r="AO24" i="2"/>
  <c r="AO25" i="2"/>
  <c r="AO26" i="2"/>
  <c r="AO18" i="2"/>
  <c r="AO19" i="2"/>
  <c r="AO20" i="2"/>
  <c r="AO21" i="2"/>
  <c r="AO47" i="2"/>
  <c r="AO48" i="2"/>
  <c r="AO35" i="2"/>
  <c r="AO36" i="2"/>
  <c r="AO56" i="2"/>
  <c r="AO4" i="2"/>
  <c r="AM37" i="2"/>
  <c r="AW59" i="2"/>
  <c r="AX6" i="2"/>
  <c r="AW57" i="2"/>
  <c r="AW58" i="2"/>
  <c r="AJ44" i="2"/>
  <c r="AN3" i="11"/>
  <c r="AN70" i="11"/>
  <c r="AN82" i="11"/>
  <c r="AN71" i="11"/>
  <c r="AN83" i="11"/>
  <c r="AN72" i="11"/>
  <c r="AN84" i="11"/>
  <c r="AN73" i="11"/>
  <c r="AN85" i="11"/>
  <c r="AN74" i="11"/>
  <c r="AN86" i="11"/>
  <c r="AN75" i="11"/>
  <c r="AN87" i="11"/>
  <c r="AN76" i="11"/>
  <c r="AN88" i="11"/>
  <c r="AN77" i="11"/>
  <c r="AN78" i="11"/>
  <c r="AN67" i="11"/>
  <c r="AN79" i="11"/>
  <c r="AN68" i="11"/>
  <c r="AN80" i="11"/>
  <c r="AN69" i="11"/>
  <c r="AN81" i="11"/>
  <c r="AN100" i="11"/>
  <c r="AN112" i="11"/>
  <c r="AN101" i="11"/>
  <c r="AN113" i="11"/>
  <c r="AN102" i="11"/>
  <c r="AN103" i="11"/>
  <c r="AN92" i="11"/>
  <c r="AN104" i="11"/>
  <c r="AN93" i="11"/>
  <c r="AN105" i="11"/>
  <c r="AN94" i="11"/>
  <c r="AN106" i="11"/>
  <c r="AN95" i="11"/>
  <c r="AN107" i="11"/>
  <c r="AN96" i="11"/>
  <c r="AN108" i="11"/>
  <c r="AN97" i="11"/>
  <c r="AN109" i="11"/>
  <c r="AN98" i="11"/>
  <c r="AN110" i="11"/>
  <c r="AN111" i="11"/>
  <c r="AN99" i="11"/>
  <c r="AM7" i="11"/>
  <c r="AL14" i="2"/>
  <c r="AM114" i="11"/>
  <c r="AN34" i="2"/>
  <c r="AM89" i="11"/>
  <c r="AN33" i="2"/>
  <c r="AO63" i="2"/>
  <c r="AQ5" i="2"/>
  <c r="AP42" i="2"/>
  <c r="AP43" i="2"/>
  <c r="AP3" i="2"/>
  <c r="AP17" i="2"/>
  <c r="AP21" i="2"/>
  <c r="AP22" i="2"/>
  <c r="AP23" i="2"/>
  <c r="AP24" i="2"/>
  <c r="AP25" i="2"/>
  <c r="AP26" i="2"/>
  <c r="AP18" i="2"/>
  <c r="AP19" i="2"/>
  <c r="AP20" i="2"/>
  <c r="AP56" i="2"/>
  <c r="AP47" i="2"/>
  <c r="AP48" i="2"/>
  <c r="AP35" i="2"/>
  <c r="AP36" i="2"/>
  <c r="AP4" i="2"/>
  <c r="AM13" i="2"/>
  <c r="AM14" i="2"/>
  <c r="AR5" i="2"/>
  <c r="AQ3" i="2"/>
  <c r="AQ17" i="2"/>
  <c r="AQ42" i="2"/>
  <c r="AQ43" i="2"/>
  <c r="AQ20" i="2"/>
  <c r="AQ21" i="2"/>
  <c r="AQ22" i="2"/>
  <c r="AQ23" i="2"/>
  <c r="AQ24" i="2"/>
  <c r="AQ25" i="2"/>
  <c r="AQ26" i="2"/>
  <c r="AQ18" i="2"/>
  <c r="AQ19" i="2"/>
  <c r="AQ56" i="2"/>
  <c r="AQ47" i="2"/>
  <c r="AQ35" i="2"/>
  <c r="AQ36" i="2"/>
  <c r="AQ48" i="2"/>
  <c r="AQ4" i="2"/>
  <c r="AO3" i="11"/>
  <c r="AO70" i="11"/>
  <c r="AO82" i="11"/>
  <c r="AO71" i="11"/>
  <c r="AO83" i="11"/>
  <c r="AO72" i="11"/>
  <c r="AO84" i="11"/>
  <c r="AO73" i="11"/>
  <c r="AO85" i="11"/>
  <c r="AO74" i="11"/>
  <c r="AO86" i="11"/>
  <c r="AO75" i="11"/>
  <c r="AO87" i="11"/>
  <c r="AO76" i="11"/>
  <c r="AO88" i="11"/>
  <c r="AO77" i="11"/>
  <c r="AO78" i="11"/>
  <c r="AO67" i="11"/>
  <c r="AO79" i="11"/>
  <c r="AO68" i="11"/>
  <c r="AO80" i="11"/>
  <c r="AO69" i="11"/>
  <c r="AO81" i="11"/>
  <c r="AO100" i="11"/>
  <c r="AO112" i="11"/>
  <c r="AO101" i="11"/>
  <c r="AO113" i="11"/>
  <c r="AO102" i="11"/>
  <c r="AO103" i="11"/>
  <c r="AO92" i="11"/>
  <c r="AO104" i="11"/>
  <c r="AO93" i="11"/>
  <c r="AO105" i="11"/>
  <c r="AO94" i="11"/>
  <c r="AO106" i="11"/>
  <c r="AO95" i="11"/>
  <c r="AO107" i="11"/>
  <c r="AO96" i="11"/>
  <c r="AO108" i="11"/>
  <c r="AO97" i="11"/>
  <c r="AO109" i="11"/>
  <c r="AO98" i="11"/>
  <c r="AO110" i="11"/>
  <c r="AO99" i="11"/>
  <c r="AO111" i="11"/>
  <c r="AN13" i="2"/>
  <c r="AN14" i="2"/>
  <c r="AP63" i="2"/>
  <c r="AN37" i="2"/>
  <c r="AY6" i="2"/>
  <c r="AX59" i="2"/>
  <c r="AX57" i="2"/>
  <c r="AX58" i="2"/>
  <c r="AN114" i="11"/>
  <c r="AO34" i="2"/>
  <c r="AN89" i="11"/>
  <c r="AO33" i="2"/>
  <c r="AO37" i="2"/>
  <c r="AL30" i="2"/>
  <c r="AN7" i="11"/>
  <c r="AN30" i="2"/>
  <c r="AN44" i="2"/>
  <c r="AM30" i="2"/>
  <c r="AM44" i="2"/>
  <c r="AO89" i="11"/>
  <c r="AP33" i="2"/>
  <c r="AO114" i="11"/>
  <c r="AP34" i="2"/>
  <c r="AP37" i="2"/>
  <c r="AZ6" i="2"/>
  <c r="AY57" i="2"/>
  <c r="AY58" i="2"/>
  <c r="AY59" i="2"/>
  <c r="AO7" i="11"/>
  <c r="AL44" i="2"/>
  <c r="AP3" i="11"/>
  <c r="AP70" i="11"/>
  <c r="AP82" i="11"/>
  <c r="AP71" i="11"/>
  <c r="AP83" i="11"/>
  <c r="AP72" i="11"/>
  <c r="AP84" i="11"/>
  <c r="AP73" i="11"/>
  <c r="AP85" i="11"/>
  <c r="AP74" i="11"/>
  <c r="AP86" i="11"/>
  <c r="AP75" i="11"/>
  <c r="AP87" i="11"/>
  <c r="AP76" i="11"/>
  <c r="AP88" i="11"/>
  <c r="AP77" i="11"/>
  <c r="AP78" i="11"/>
  <c r="AP67" i="11"/>
  <c r="AP79" i="11"/>
  <c r="AP68" i="11"/>
  <c r="AP80" i="11"/>
  <c r="AP69" i="11"/>
  <c r="AP81" i="11"/>
  <c r="AP100" i="11"/>
  <c r="AP112" i="11"/>
  <c r="AP101" i="11"/>
  <c r="AP113" i="11"/>
  <c r="AP102" i="11"/>
  <c r="AP103" i="11"/>
  <c r="AP92" i="11"/>
  <c r="AP104" i="11"/>
  <c r="AP93" i="11"/>
  <c r="AP105" i="11"/>
  <c r="AP94" i="11"/>
  <c r="AP106" i="11"/>
  <c r="AP95" i="11"/>
  <c r="AP107" i="11"/>
  <c r="AP96" i="11"/>
  <c r="AP108" i="11"/>
  <c r="AP97" i="11"/>
  <c r="AP109" i="11"/>
  <c r="AP98" i="11"/>
  <c r="AP110" i="11"/>
  <c r="AP99" i="11"/>
  <c r="AP111" i="11"/>
  <c r="AQ63" i="2"/>
  <c r="AS5" i="2"/>
  <c r="AR3" i="2"/>
  <c r="AR17" i="2"/>
  <c r="AR42" i="2"/>
  <c r="AR43" i="2"/>
  <c r="AR19" i="2"/>
  <c r="AR20" i="2"/>
  <c r="AR21" i="2"/>
  <c r="AR22" i="2"/>
  <c r="AR23" i="2"/>
  <c r="AR24" i="2"/>
  <c r="AR25" i="2"/>
  <c r="AR26" i="2"/>
  <c r="AR18" i="2"/>
  <c r="AR48" i="2"/>
  <c r="AR47" i="2"/>
  <c r="AR35" i="2"/>
  <c r="AR36" i="2"/>
  <c r="AR56" i="2"/>
  <c r="AR4" i="2"/>
  <c r="AO13" i="2"/>
  <c r="AO14" i="2"/>
  <c r="AP114" i="11"/>
  <c r="AQ34" i="2"/>
  <c r="AP89" i="11"/>
  <c r="AQ33" i="2"/>
  <c r="BA6" i="2"/>
  <c r="AZ59" i="2"/>
  <c r="AZ57" i="2"/>
  <c r="AZ58" i="2"/>
  <c r="AR63" i="2"/>
  <c r="AP13" i="2"/>
  <c r="AS3" i="2"/>
  <c r="AS17" i="2"/>
  <c r="AT5" i="2"/>
  <c r="AS42" i="2"/>
  <c r="AS43" i="2"/>
  <c r="AS18" i="2"/>
  <c r="AS19" i="2"/>
  <c r="AS20" i="2"/>
  <c r="AS21" i="2"/>
  <c r="AS22" i="2"/>
  <c r="AS23" i="2"/>
  <c r="AS24" i="2"/>
  <c r="AS25" i="2"/>
  <c r="AS26" i="2"/>
  <c r="AS56" i="2"/>
  <c r="AS48" i="2"/>
  <c r="AS35" i="2"/>
  <c r="AS47" i="2"/>
  <c r="AS36" i="2"/>
  <c r="AS4" i="2"/>
  <c r="AO30" i="2"/>
  <c r="AP7" i="11"/>
  <c r="AQ3" i="11"/>
  <c r="AQ70" i="11"/>
  <c r="AQ82" i="11"/>
  <c r="AQ71" i="11"/>
  <c r="AQ83" i="11"/>
  <c r="AQ72" i="11"/>
  <c r="AQ84" i="11"/>
  <c r="AQ73" i="11"/>
  <c r="AQ85" i="11"/>
  <c r="AQ74" i="11"/>
  <c r="AQ86" i="11"/>
  <c r="AQ75" i="11"/>
  <c r="AQ87" i="11"/>
  <c r="AQ76" i="11"/>
  <c r="AQ88" i="11"/>
  <c r="AQ77" i="11"/>
  <c r="AQ78" i="11"/>
  <c r="AQ67" i="11"/>
  <c r="AQ79" i="11"/>
  <c r="AQ68" i="11"/>
  <c r="AQ80" i="11"/>
  <c r="AQ69" i="11"/>
  <c r="AQ81" i="11"/>
  <c r="AQ100" i="11"/>
  <c r="AQ112" i="11"/>
  <c r="AQ101" i="11"/>
  <c r="AQ113" i="11"/>
  <c r="AQ102" i="11"/>
  <c r="AQ103" i="11"/>
  <c r="AQ92" i="11"/>
  <c r="AQ104" i="11"/>
  <c r="AQ93" i="11"/>
  <c r="AQ105" i="11"/>
  <c r="AQ94" i="11"/>
  <c r="AQ106" i="11"/>
  <c r="AQ95" i="11"/>
  <c r="AQ107" i="11"/>
  <c r="AQ96" i="11"/>
  <c r="AQ108" i="11"/>
  <c r="AQ97" i="11"/>
  <c r="AQ109" i="11"/>
  <c r="AQ98" i="11"/>
  <c r="AQ110" i="11"/>
  <c r="AQ99" i="11"/>
  <c r="AQ111" i="11"/>
  <c r="AQ7" i="11"/>
  <c r="AU5" i="2"/>
  <c r="AT42" i="2"/>
  <c r="AT43" i="2"/>
  <c r="AT3" i="2"/>
  <c r="AT17" i="2"/>
  <c r="AT18" i="2"/>
  <c r="AT19" i="2"/>
  <c r="AT20" i="2"/>
  <c r="AT21" i="2"/>
  <c r="AT22" i="2"/>
  <c r="AT23" i="2"/>
  <c r="AT24" i="2"/>
  <c r="AT25" i="2"/>
  <c r="AT26" i="2"/>
  <c r="AT36" i="2"/>
  <c r="AT47" i="2"/>
  <c r="AT56" i="2"/>
  <c r="AT35" i="2"/>
  <c r="AT48" i="2"/>
  <c r="AT4" i="2"/>
  <c r="AR3" i="11"/>
  <c r="AR70" i="11"/>
  <c r="AR82" i="11"/>
  <c r="AR71" i="11"/>
  <c r="AR83" i="11"/>
  <c r="AR72" i="11"/>
  <c r="AR84" i="11"/>
  <c r="AR73" i="11"/>
  <c r="AR85" i="11"/>
  <c r="AR74" i="11"/>
  <c r="AR86" i="11"/>
  <c r="AR75" i="11"/>
  <c r="AR87" i="11"/>
  <c r="AR76" i="11"/>
  <c r="AR88" i="11"/>
  <c r="AR77" i="11"/>
  <c r="AR78" i="11"/>
  <c r="AR67" i="11"/>
  <c r="AR79" i="11"/>
  <c r="AR68" i="11"/>
  <c r="AR80" i="11"/>
  <c r="AR69" i="11"/>
  <c r="AR81" i="11"/>
  <c r="AR100" i="11"/>
  <c r="AR112" i="11"/>
  <c r="AR101" i="11"/>
  <c r="AR113" i="11"/>
  <c r="AR102" i="11"/>
  <c r="AR103" i="11"/>
  <c r="AR92" i="11"/>
  <c r="AR104" i="11"/>
  <c r="AR93" i="11"/>
  <c r="AR105" i="11"/>
  <c r="AR94" i="11"/>
  <c r="AR106" i="11"/>
  <c r="AR95" i="11"/>
  <c r="AR107" i="11"/>
  <c r="AR96" i="11"/>
  <c r="AR108" i="11"/>
  <c r="AR97" i="11"/>
  <c r="AR109" i="11"/>
  <c r="AR98" i="11"/>
  <c r="AR110" i="11"/>
  <c r="AR99" i="11"/>
  <c r="AR111" i="11"/>
  <c r="AQ13" i="2"/>
  <c r="AQ14" i="2"/>
  <c r="AP14" i="2"/>
  <c r="AQ37" i="2"/>
  <c r="AQ89" i="11"/>
  <c r="AR33" i="2"/>
  <c r="AS63" i="2"/>
  <c r="AQ114" i="11"/>
  <c r="AR34" i="2"/>
  <c r="AO44" i="2"/>
  <c r="BB6" i="2"/>
  <c r="BA59" i="2"/>
  <c r="BA57" i="2"/>
  <c r="BA58" i="2"/>
  <c r="AR37" i="2"/>
  <c r="AR114" i="11"/>
  <c r="AS34" i="2"/>
  <c r="AR89" i="11"/>
  <c r="AS33" i="2"/>
  <c r="AS37" i="2"/>
  <c r="AV5" i="2"/>
  <c r="AU3" i="2"/>
  <c r="AU17" i="2"/>
  <c r="AU42" i="2"/>
  <c r="AU43" i="2"/>
  <c r="AU18" i="2"/>
  <c r="AU19" i="2"/>
  <c r="AU20" i="2"/>
  <c r="AU21" i="2"/>
  <c r="AU22" i="2"/>
  <c r="AU23" i="2"/>
  <c r="AU24" i="2"/>
  <c r="AU25" i="2"/>
  <c r="AU26" i="2"/>
  <c r="AU35" i="2"/>
  <c r="AU36" i="2"/>
  <c r="AU47" i="2"/>
  <c r="AU48" i="2"/>
  <c r="AU56" i="2"/>
  <c r="AU4" i="2"/>
  <c r="AQ30" i="2"/>
  <c r="AT63" i="2"/>
  <c r="BB57" i="2"/>
  <c r="BC6" i="2"/>
  <c r="BB59" i="2"/>
  <c r="AP30" i="2"/>
  <c r="AR7" i="11"/>
  <c r="AS3" i="11"/>
  <c r="AS70" i="11"/>
  <c r="AS82" i="11"/>
  <c r="AS71" i="11"/>
  <c r="AS83" i="11"/>
  <c r="AS72" i="11"/>
  <c r="AS84" i="11"/>
  <c r="AS73" i="11"/>
  <c r="AS85" i="11"/>
  <c r="AS74" i="11"/>
  <c r="AS86" i="11"/>
  <c r="AS75" i="11"/>
  <c r="AS87" i="11"/>
  <c r="AS76" i="11"/>
  <c r="AS88" i="11"/>
  <c r="AS77" i="11"/>
  <c r="AS78" i="11"/>
  <c r="AS67" i="11"/>
  <c r="AS79" i="11"/>
  <c r="AS68" i="11"/>
  <c r="AS80" i="11"/>
  <c r="AS100" i="11"/>
  <c r="AS112" i="11"/>
  <c r="AS101" i="11"/>
  <c r="AS113" i="11"/>
  <c r="AS102" i="11"/>
  <c r="AS103" i="11"/>
  <c r="AS69" i="11"/>
  <c r="AS92" i="11"/>
  <c r="AS104" i="11"/>
  <c r="AS81" i="11"/>
  <c r="AS93" i="11"/>
  <c r="AS105" i="11"/>
  <c r="AS94" i="11"/>
  <c r="AS106" i="11"/>
  <c r="AS95" i="11"/>
  <c r="AS107" i="11"/>
  <c r="AS96" i="11"/>
  <c r="AS108" i="11"/>
  <c r="AS97" i="11"/>
  <c r="AS109" i="11"/>
  <c r="AS98" i="11"/>
  <c r="AS110" i="11"/>
  <c r="AS99" i="11"/>
  <c r="AS111" i="11"/>
  <c r="AP44" i="2"/>
  <c r="AS114" i="11"/>
  <c r="AT34" i="2"/>
  <c r="AQ44" i="2"/>
  <c r="AS7" i="11"/>
  <c r="AS13" i="2"/>
  <c r="BC59" i="2"/>
  <c r="BD6" i="2"/>
  <c r="BC57" i="2"/>
  <c r="BC58" i="2"/>
  <c r="AS89" i="11"/>
  <c r="AT33" i="2"/>
  <c r="BB58" i="2"/>
  <c r="AW5" i="2"/>
  <c r="AV3" i="2"/>
  <c r="AV17" i="2"/>
  <c r="AV42" i="2"/>
  <c r="AV43" i="2"/>
  <c r="AV18" i="2"/>
  <c r="AV19" i="2"/>
  <c r="AV20" i="2"/>
  <c r="AV21" i="2"/>
  <c r="AV22" i="2"/>
  <c r="AV23" i="2"/>
  <c r="AV24" i="2"/>
  <c r="AV25" i="2"/>
  <c r="AV26" i="2"/>
  <c r="AV35" i="2"/>
  <c r="AV36" i="2"/>
  <c r="AV47" i="2"/>
  <c r="AV56" i="2"/>
  <c r="AV48" i="2"/>
  <c r="AV4" i="2"/>
  <c r="AR13" i="2"/>
  <c r="AT3" i="11"/>
  <c r="AT70" i="11"/>
  <c r="AT82" i="11"/>
  <c r="AT71" i="11"/>
  <c r="AT83" i="11"/>
  <c r="AT72" i="11"/>
  <c r="AT84" i="11"/>
  <c r="AT73" i="11"/>
  <c r="AT85" i="11"/>
  <c r="AT74" i="11"/>
  <c r="AT86" i="11"/>
  <c r="AT75" i="11"/>
  <c r="AT87" i="11"/>
  <c r="AT76" i="11"/>
  <c r="AT88" i="11"/>
  <c r="AT77" i="11"/>
  <c r="AT78" i="11"/>
  <c r="AT67" i="11"/>
  <c r="AT79" i="11"/>
  <c r="AT68" i="11"/>
  <c r="AT80" i="11"/>
  <c r="AT69" i="11"/>
  <c r="AT81" i="11"/>
  <c r="AT100" i="11"/>
  <c r="AT112" i="11"/>
  <c r="AT101" i="11"/>
  <c r="AT113" i="11"/>
  <c r="AT102" i="11"/>
  <c r="AT103" i="11"/>
  <c r="AT92" i="11"/>
  <c r="AT104" i="11"/>
  <c r="AT93" i="11"/>
  <c r="AT105" i="11"/>
  <c r="AT94" i="11"/>
  <c r="AT106" i="11"/>
  <c r="AT95" i="11"/>
  <c r="AT107" i="11"/>
  <c r="AT96" i="11"/>
  <c r="AT108" i="11"/>
  <c r="AT97" i="11"/>
  <c r="AT109" i="11"/>
  <c r="AT98" i="11"/>
  <c r="AT110" i="11"/>
  <c r="AT111" i="11"/>
  <c r="AT99" i="11"/>
  <c r="AR14" i="2"/>
  <c r="AU63" i="2"/>
  <c r="AV63" i="2"/>
  <c r="BE6" i="2"/>
  <c r="BD59" i="2"/>
  <c r="BD57" i="2"/>
  <c r="BD58" i="2"/>
  <c r="AU3" i="11"/>
  <c r="AU70" i="11"/>
  <c r="AU82" i="11"/>
  <c r="AU71" i="11"/>
  <c r="AU83" i="11"/>
  <c r="AU72" i="11"/>
  <c r="AU84" i="11"/>
  <c r="AU73" i="11"/>
  <c r="AU85" i="11"/>
  <c r="AU74" i="11"/>
  <c r="AU86" i="11"/>
  <c r="AU75" i="11"/>
  <c r="AU87" i="11"/>
  <c r="AU76" i="11"/>
  <c r="AU88" i="11"/>
  <c r="AU77" i="11"/>
  <c r="AU78" i="11"/>
  <c r="AU67" i="11"/>
  <c r="AU79" i="11"/>
  <c r="AU68" i="11"/>
  <c r="AU80" i="11"/>
  <c r="AU69" i="11"/>
  <c r="AU81" i="11"/>
  <c r="AU100" i="11"/>
  <c r="AU112" i="11"/>
  <c r="AU101" i="11"/>
  <c r="AU113" i="11"/>
  <c r="AU102" i="11"/>
  <c r="AU103" i="11"/>
  <c r="AU92" i="11"/>
  <c r="AU104" i="11"/>
  <c r="AU93" i="11"/>
  <c r="AU105" i="11"/>
  <c r="AU94" i="11"/>
  <c r="AU106" i="11"/>
  <c r="AU95" i="11"/>
  <c r="AU107" i="11"/>
  <c r="AU96" i="11"/>
  <c r="AU108" i="11"/>
  <c r="AU97" i="11"/>
  <c r="AU109" i="11"/>
  <c r="AU98" i="11"/>
  <c r="AU110" i="11"/>
  <c r="AU99" i="11"/>
  <c r="AU111" i="11"/>
  <c r="AT13" i="2"/>
  <c r="AT114" i="11"/>
  <c r="AU34" i="2"/>
  <c r="AT89" i="11"/>
  <c r="AU33" i="2"/>
  <c r="AX5" i="2"/>
  <c r="AW3" i="2"/>
  <c r="AW17" i="2"/>
  <c r="AW42" i="2"/>
  <c r="AW43" i="2"/>
  <c r="AW18" i="2"/>
  <c r="AW19" i="2"/>
  <c r="AW20" i="2"/>
  <c r="AW21" i="2"/>
  <c r="AW22" i="2"/>
  <c r="AW23" i="2"/>
  <c r="AW24" i="2"/>
  <c r="AW26" i="2"/>
  <c r="AW25" i="2"/>
  <c r="AW35" i="2"/>
  <c r="AW36" i="2"/>
  <c r="AW47" i="2"/>
  <c r="AW56" i="2"/>
  <c r="AW48" i="2"/>
  <c r="AW4" i="2"/>
  <c r="AT7" i="11"/>
  <c r="AS14" i="2"/>
  <c r="AR30" i="2"/>
  <c r="AT37" i="2"/>
  <c r="AU89" i="11"/>
  <c r="AV33" i="2"/>
  <c r="AS30" i="2"/>
  <c r="AS44" i="2"/>
  <c r="AU37" i="2"/>
  <c r="AW63" i="2"/>
  <c r="AU114" i="11"/>
  <c r="AV34" i="2"/>
  <c r="AV37" i="2"/>
  <c r="AY5" i="2"/>
  <c r="AX3" i="2"/>
  <c r="AX17" i="2"/>
  <c r="AX42" i="2"/>
  <c r="AX43" i="2"/>
  <c r="AX25" i="2"/>
  <c r="AX26" i="2"/>
  <c r="AX18" i="2"/>
  <c r="AX19" i="2"/>
  <c r="AX20" i="2"/>
  <c r="AX21" i="2"/>
  <c r="AX22" i="2"/>
  <c r="AX23" i="2"/>
  <c r="AX24" i="2"/>
  <c r="AX48" i="2"/>
  <c r="AX35" i="2"/>
  <c r="AX36" i="2"/>
  <c r="AX47" i="2"/>
  <c r="AX56" i="2"/>
  <c r="AX4" i="2"/>
  <c r="AT14" i="2"/>
  <c r="AU7" i="11"/>
  <c r="AR44" i="2"/>
  <c r="AV3" i="11"/>
  <c r="AV70" i="11"/>
  <c r="AV82" i="11"/>
  <c r="AV71" i="11"/>
  <c r="AV83" i="11"/>
  <c r="AV72" i="11"/>
  <c r="AV84" i="11"/>
  <c r="AV73" i="11"/>
  <c r="AV85" i="11"/>
  <c r="AV74" i="11"/>
  <c r="AV86" i="11"/>
  <c r="AV75" i="11"/>
  <c r="AV87" i="11"/>
  <c r="AV76" i="11"/>
  <c r="AV88" i="11"/>
  <c r="AV77" i="11"/>
  <c r="AV78" i="11"/>
  <c r="AV67" i="11"/>
  <c r="AV79" i="11"/>
  <c r="AV68" i="11"/>
  <c r="AV80" i="11"/>
  <c r="AV69" i="11"/>
  <c r="AV81" i="11"/>
  <c r="AV100" i="11"/>
  <c r="AV112" i="11"/>
  <c r="AV101" i="11"/>
  <c r="AV113" i="11"/>
  <c r="AV102" i="11"/>
  <c r="AV103" i="11"/>
  <c r="AV92" i="11"/>
  <c r="AV104" i="11"/>
  <c r="AV93" i="11"/>
  <c r="AV105" i="11"/>
  <c r="AV94" i="11"/>
  <c r="AV106" i="11"/>
  <c r="AV95" i="11"/>
  <c r="AV107" i="11"/>
  <c r="AV96" i="11"/>
  <c r="AV108" i="11"/>
  <c r="AV97" i="11"/>
  <c r="AV109" i="11"/>
  <c r="AV98" i="11"/>
  <c r="AV110" i="11"/>
  <c r="AV99" i="11"/>
  <c r="AV111" i="11"/>
  <c r="BF6" i="2"/>
  <c r="BE57" i="2"/>
  <c r="BE59" i="2"/>
  <c r="AU13" i="2"/>
  <c r="AX63" i="2"/>
  <c r="AV114" i="11"/>
  <c r="AW34" i="2"/>
  <c r="AT30" i="2"/>
  <c r="AU14" i="2"/>
  <c r="BE58" i="2"/>
  <c r="BG6" i="2"/>
  <c r="BF59" i="2"/>
  <c r="BF57" i="2"/>
  <c r="BF58" i="2"/>
  <c r="AV7" i="11"/>
  <c r="AZ5" i="2"/>
  <c r="AY3" i="2"/>
  <c r="AY17" i="2"/>
  <c r="AY42" i="2"/>
  <c r="AY43" i="2"/>
  <c r="AY24" i="2"/>
  <c r="AY25" i="2"/>
  <c r="AY26" i="2"/>
  <c r="AY18" i="2"/>
  <c r="AY19" i="2"/>
  <c r="AY20" i="2"/>
  <c r="AY21" i="2"/>
  <c r="AY22" i="2"/>
  <c r="AY23" i="2"/>
  <c r="AY56" i="2"/>
  <c r="AY63" i="2"/>
  <c r="AY35" i="2"/>
  <c r="AY36" i="2"/>
  <c r="AY47" i="2"/>
  <c r="AY48" i="2"/>
  <c r="AY4" i="2"/>
  <c r="AV89" i="11"/>
  <c r="AW33" i="2"/>
  <c r="AW3" i="11"/>
  <c r="AW70" i="11"/>
  <c r="AW82" i="11"/>
  <c r="AW71" i="11"/>
  <c r="AW83" i="11"/>
  <c r="AW72" i="11"/>
  <c r="AW84" i="11"/>
  <c r="AW73" i="11"/>
  <c r="AW85" i="11"/>
  <c r="AW74" i="11"/>
  <c r="AW86" i="11"/>
  <c r="AW75" i="11"/>
  <c r="AW87" i="11"/>
  <c r="AW76" i="11"/>
  <c r="AW88" i="11"/>
  <c r="AW77" i="11"/>
  <c r="AW78" i="11"/>
  <c r="AW67" i="11"/>
  <c r="AW79" i="11"/>
  <c r="AW68" i="11"/>
  <c r="AW80" i="11"/>
  <c r="AW69" i="11"/>
  <c r="AW81" i="11"/>
  <c r="AW100" i="11"/>
  <c r="AW112" i="11"/>
  <c r="AW101" i="11"/>
  <c r="AW113" i="11"/>
  <c r="AW102" i="11"/>
  <c r="AW103" i="11"/>
  <c r="AW92" i="11"/>
  <c r="AW104" i="11"/>
  <c r="AW93" i="11"/>
  <c r="AW105" i="11"/>
  <c r="AW94" i="11"/>
  <c r="AW106" i="11"/>
  <c r="AW95" i="11"/>
  <c r="AW107" i="11"/>
  <c r="AW96" i="11"/>
  <c r="AW108" i="11"/>
  <c r="AW97" i="11"/>
  <c r="AW109" i="11"/>
  <c r="AW98" i="11"/>
  <c r="AW110" i="11"/>
  <c r="AW99" i="11"/>
  <c r="AW111" i="11"/>
  <c r="AV13" i="2"/>
  <c r="BH6" i="2"/>
  <c r="BG59" i="2"/>
  <c r="BG57" i="2"/>
  <c r="AW13" i="2"/>
  <c r="AX3" i="11"/>
  <c r="AX70" i="11"/>
  <c r="AX82" i="11"/>
  <c r="AX71" i="11"/>
  <c r="AX83" i="11"/>
  <c r="AX72" i="11"/>
  <c r="AX84" i="11"/>
  <c r="AX73" i="11"/>
  <c r="AX85" i="11"/>
  <c r="AX74" i="11"/>
  <c r="AX86" i="11"/>
  <c r="AX75" i="11"/>
  <c r="AX87" i="11"/>
  <c r="AX76" i="11"/>
  <c r="AX88" i="11"/>
  <c r="AX77" i="11"/>
  <c r="AX78" i="11"/>
  <c r="AX67" i="11"/>
  <c r="AX79" i="11"/>
  <c r="AX68" i="11"/>
  <c r="AX80" i="11"/>
  <c r="AX69" i="11"/>
  <c r="AX81" i="11"/>
  <c r="AX100" i="11"/>
  <c r="AX112" i="11"/>
  <c r="AX101" i="11"/>
  <c r="AX113" i="11"/>
  <c r="AX102" i="11"/>
  <c r="AX103" i="11"/>
  <c r="AX92" i="11"/>
  <c r="AX104" i="11"/>
  <c r="AX93" i="11"/>
  <c r="AX105" i="11"/>
  <c r="AX94" i="11"/>
  <c r="AX106" i="11"/>
  <c r="AX95" i="11"/>
  <c r="AX107" i="11"/>
  <c r="AX96" i="11"/>
  <c r="AX108" i="11"/>
  <c r="AX97" i="11"/>
  <c r="AX109" i="11"/>
  <c r="AX98" i="11"/>
  <c r="AX110" i="11"/>
  <c r="AX99" i="11"/>
  <c r="AX111" i="11"/>
  <c r="AW37" i="2"/>
  <c r="AU30" i="2"/>
  <c r="AT44" i="2"/>
  <c r="BA5" i="2"/>
  <c r="AZ3" i="2"/>
  <c r="AZ17" i="2"/>
  <c r="AZ42" i="2"/>
  <c r="AZ43" i="2"/>
  <c r="AZ23" i="2"/>
  <c r="AZ24" i="2"/>
  <c r="AZ25" i="2"/>
  <c r="AZ26" i="2"/>
  <c r="AZ18" i="2"/>
  <c r="AZ19" i="2"/>
  <c r="AZ20" i="2"/>
  <c r="AZ21" i="2"/>
  <c r="AZ22" i="2"/>
  <c r="AZ47" i="2"/>
  <c r="AZ35" i="2"/>
  <c r="AZ36" i="2"/>
  <c r="AZ48" i="2"/>
  <c r="AZ56" i="2"/>
  <c r="AZ4" i="2"/>
  <c r="AV14" i="2"/>
  <c r="AW7" i="11"/>
  <c r="AW114" i="11"/>
  <c r="AX34" i="2"/>
  <c r="AW89" i="11"/>
  <c r="AX33" i="2"/>
  <c r="AZ63" i="2"/>
  <c r="AX7" i="11"/>
  <c r="AY3" i="11"/>
  <c r="AY70" i="11"/>
  <c r="AY82" i="11"/>
  <c r="AY71" i="11"/>
  <c r="AY83" i="11"/>
  <c r="AY72" i="11"/>
  <c r="AY84" i="11"/>
  <c r="AY73" i="11"/>
  <c r="AY85" i="11"/>
  <c r="AY74" i="11"/>
  <c r="AY86" i="11"/>
  <c r="AY75" i="11"/>
  <c r="AY87" i="11"/>
  <c r="AY76" i="11"/>
  <c r="AY88" i="11"/>
  <c r="AY77" i="11"/>
  <c r="AY78" i="11"/>
  <c r="AY67" i="11"/>
  <c r="AY79" i="11"/>
  <c r="AY68" i="11"/>
  <c r="AY80" i="11"/>
  <c r="AY100" i="11"/>
  <c r="AY112" i="11"/>
  <c r="AY101" i="11"/>
  <c r="AY113" i="11"/>
  <c r="AY102" i="11"/>
  <c r="AY103" i="11"/>
  <c r="AY92" i="11"/>
  <c r="AY104" i="11"/>
  <c r="AY93" i="11"/>
  <c r="AY105" i="11"/>
  <c r="AY69" i="11"/>
  <c r="AY94" i="11"/>
  <c r="AY106" i="11"/>
  <c r="AY81" i="11"/>
  <c r="AY95" i="11"/>
  <c r="AY107" i="11"/>
  <c r="AY96" i="11"/>
  <c r="AY108" i="11"/>
  <c r="AY97" i="11"/>
  <c r="AY109" i="11"/>
  <c r="AY98" i="11"/>
  <c r="AY110" i="11"/>
  <c r="AY99" i="11"/>
  <c r="AY111" i="11"/>
  <c r="BG58" i="2"/>
  <c r="AV30" i="2"/>
  <c r="AX13" i="2"/>
  <c r="AX14" i="2"/>
  <c r="AX114" i="11"/>
  <c r="AY34" i="2"/>
  <c r="AX89" i="11"/>
  <c r="AY33" i="2"/>
  <c r="BI6" i="2"/>
  <c r="BH59" i="2"/>
  <c r="BH57" i="2"/>
  <c r="BH58" i="2"/>
  <c r="AU44" i="2"/>
  <c r="AX37" i="2"/>
  <c r="BA3" i="2"/>
  <c r="BA17" i="2"/>
  <c r="BB5" i="2"/>
  <c r="BA42" i="2"/>
  <c r="BA43" i="2"/>
  <c r="BA22" i="2"/>
  <c r="BA23" i="2"/>
  <c r="BA24" i="2"/>
  <c r="BA25" i="2"/>
  <c r="BA26" i="2"/>
  <c r="BA18" i="2"/>
  <c r="BA19" i="2"/>
  <c r="BA20" i="2"/>
  <c r="BA21" i="2"/>
  <c r="BA47" i="2"/>
  <c r="BA48" i="2"/>
  <c r="BA35" i="2"/>
  <c r="BA36" i="2"/>
  <c r="BA56" i="2"/>
  <c r="BA63" i="2"/>
  <c r="BA4" i="2"/>
  <c r="AW14" i="2"/>
  <c r="AX30" i="2"/>
  <c r="AX44" i="2"/>
  <c r="AY114" i="11"/>
  <c r="AZ34" i="2"/>
  <c r="AW30" i="2"/>
  <c r="AY37" i="2"/>
  <c r="BI59" i="2"/>
  <c r="BJ6" i="2"/>
  <c r="BI57" i="2"/>
  <c r="AY7" i="11"/>
  <c r="AW44" i="2"/>
  <c r="AV44" i="2"/>
  <c r="AZ3" i="11"/>
  <c r="AZ70" i="11"/>
  <c r="AZ82" i="11"/>
  <c r="AZ71" i="11"/>
  <c r="AZ83" i="11"/>
  <c r="AZ72" i="11"/>
  <c r="AZ84" i="11"/>
  <c r="AZ73" i="11"/>
  <c r="AZ85" i="11"/>
  <c r="AZ74" i="11"/>
  <c r="AZ86" i="11"/>
  <c r="AZ75" i="11"/>
  <c r="AZ87" i="11"/>
  <c r="AZ76" i="11"/>
  <c r="AZ88" i="11"/>
  <c r="AZ77" i="11"/>
  <c r="AZ78" i="11"/>
  <c r="AZ67" i="11"/>
  <c r="AZ79" i="11"/>
  <c r="AZ68" i="11"/>
  <c r="AZ80" i="11"/>
  <c r="AZ69" i="11"/>
  <c r="AZ81" i="11"/>
  <c r="AZ100" i="11"/>
  <c r="AZ112" i="11"/>
  <c r="AZ101" i="11"/>
  <c r="AZ113" i="11"/>
  <c r="AZ102" i="11"/>
  <c r="AZ103" i="11"/>
  <c r="AZ92" i="11"/>
  <c r="AZ104" i="11"/>
  <c r="AZ93" i="11"/>
  <c r="AZ105" i="11"/>
  <c r="AZ94" i="11"/>
  <c r="AZ106" i="11"/>
  <c r="AZ95" i="11"/>
  <c r="AZ107" i="11"/>
  <c r="AZ96" i="11"/>
  <c r="AZ108" i="11"/>
  <c r="AZ97" i="11"/>
  <c r="AZ109" i="11"/>
  <c r="AZ98" i="11"/>
  <c r="AZ110" i="11"/>
  <c r="AZ111" i="11"/>
  <c r="AZ99" i="11"/>
  <c r="BC5" i="2"/>
  <c r="BB42" i="2"/>
  <c r="BB43" i="2"/>
  <c r="BB63" i="2"/>
  <c r="BB3" i="2"/>
  <c r="BB17" i="2"/>
  <c r="BB21" i="2"/>
  <c r="BB22" i="2"/>
  <c r="BB23" i="2"/>
  <c r="BB24" i="2"/>
  <c r="BB25" i="2"/>
  <c r="BB26" i="2"/>
  <c r="BB18" i="2"/>
  <c r="BB19" i="2"/>
  <c r="BB20" i="2"/>
  <c r="BB56" i="2"/>
  <c r="BB47" i="2"/>
  <c r="BB48" i="2"/>
  <c r="BB35" i="2"/>
  <c r="BB36" i="2"/>
  <c r="BB4" i="2"/>
  <c r="AY89" i="11"/>
  <c r="AZ33" i="2"/>
  <c r="AZ37" i="2"/>
  <c r="BA3" i="11"/>
  <c r="BA70" i="11"/>
  <c r="BA82" i="11"/>
  <c r="BA71" i="11"/>
  <c r="BA83" i="11"/>
  <c r="BA72" i="11"/>
  <c r="BA84" i="11"/>
  <c r="BA73" i="11"/>
  <c r="BA85" i="11"/>
  <c r="BA74" i="11"/>
  <c r="BA86" i="11"/>
  <c r="BA75" i="11"/>
  <c r="BA87" i="11"/>
  <c r="BA76" i="11"/>
  <c r="BA88" i="11"/>
  <c r="BA77" i="11"/>
  <c r="BA78" i="11"/>
  <c r="BA67" i="11"/>
  <c r="BA79" i="11"/>
  <c r="BA68" i="11"/>
  <c r="BA80" i="11"/>
  <c r="BA69" i="11"/>
  <c r="BA81" i="11"/>
  <c r="BA100" i="11"/>
  <c r="BA112" i="11"/>
  <c r="BA101" i="11"/>
  <c r="BA113" i="11"/>
  <c r="BA102" i="11"/>
  <c r="BA103" i="11"/>
  <c r="BA92" i="11"/>
  <c r="BA104" i="11"/>
  <c r="BA93" i="11"/>
  <c r="BA105" i="11"/>
  <c r="BA94" i="11"/>
  <c r="BA106" i="11"/>
  <c r="BA95" i="11"/>
  <c r="BA107" i="11"/>
  <c r="BA96" i="11"/>
  <c r="BA108" i="11"/>
  <c r="BA97" i="11"/>
  <c r="BA109" i="11"/>
  <c r="BA98" i="11"/>
  <c r="BA110" i="11"/>
  <c r="BA99" i="11"/>
  <c r="BA111" i="11"/>
  <c r="AZ89" i="11"/>
  <c r="BA33" i="2"/>
  <c r="AZ114" i="11"/>
  <c r="BA34" i="2"/>
  <c r="BD5" i="2"/>
  <c r="BC3" i="2"/>
  <c r="BC17" i="2"/>
  <c r="BC42" i="2"/>
  <c r="BC43" i="2"/>
  <c r="BC20" i="2"/>
  <c r="BC21" i="2"/>
  <c r="BC22" i="2"/>
  <c r="BC23" i="2"/>
  <c r="BC24" i="2"/>
  <c r="BC25" i="2"/>
  <c r="BC26" i="2"/>
  <c r="BC18" i="2"/>
  <c r="BC19" i="2"/>
  <c r="BC56" i="2"/>
  <c r="BC47" i="2"/>
  <c r="BC35" i="2"/>
  <c r="BC36" i="2"/>
  <c r="BC48" i="2"/>
  <c r="BC63" i="2"/>
  <c r="BC4" i="2"/>
  <c r="AZ7" i="11"/>
  <c r="AZ13" i="2"/>
  <c r="BI58" i="2"/>
  <c r="BK6" i="2"/>
  <c r="BJ59" i="2"/>
  <c r="BJ57" i="2"/>
  <c r="BJ58" i="2"/>
  <c r="AY13" i="2"/>
  <c r="AY14" i="2"/>
  <c r="AY30" i="2"/>
  <c r="AY44" i="2"/>
  <c r="BE5" i="2"/>
  <c r="BD3" i="2"/>
  <c r="BD17" i="2"/>
  <c r="BD42" i="2"/>
  <c r="BD43" i="2"/>
  <c r="BD19" i="2"/>
  <c r="BD20" i="2"/>
  <c r="BD21" i="2"/>
  <c r="BD22" i="2"/>
  <c r="BD23" i="2"/>
  <c r="BD24" i="2"/>
  <c r="BD25" i="2"/>
  <c r="BD26" i="2"/>
  <c r="BD18" i="2"/>
  <c r="BD48" i="2"/>
  <c r="BD47" i="2"/>
  <c r="BD35" i="2"/>
  <c r="BD36" i="2"/>
  <c r="BD56" i="2"/>
  <c r="BD4" i="2"/>
  <c r="BA114" i="11"/>
  <c r="BB34" i="2"/>
  <c r="BA89" i="11"/>
  <c r="BB33" i="2"/>
  <c r="AZ14" i="2"/>
  <c r="BA37" i="2"/>
  <c r="BA7" i="11"/>
  <c r="BL6" i="2"/>
  <c r="BK57" i="2"/>
  <c r="BK58" i="2"/>
  <c r="BK59" i="2"/>
  <c r="BA13" i="2"/>
  <c r="BB3" i="11"/>
  <c r="BB70" i="11"/>
  <c r="BB82" i="11"/>
  <c r="BB71" i="11"/>
  <c r="BB83" i="11"/>
  <c r="BB72" i="11"/>
  <c r="BB84" i="11"/>
  <c r="BB73" i="11"/>
  <c r="BB85" i="11"/>
  <c r="BB74" i="11"/>
  <c r="BB86" i="11"/>
  <c r="BB75" i="11"/>
  <c r="BB87" i="11"/>
  <c r="BB76" i="11"/>
  <c r="BB88" i="11"/>
  <c r="BB77" i="11"/>
  <c r="BB78" i="11"/>
  <c r="BB67" i="11"/>
  <c r="BB79" i="11"/>
  <c r="BB68" i="11"/>
  <c r="BB80" i="11"/>
  <c r="BB69" i="11"/>
  <c r="BB81" i="11"/>
  <c r="BB100" i="11"/>
  <c r="BB112" i="11"/>
  <c r="BB101" i="11"/>
  <c r="BB113" i="11"/>
  <c r="BB102" i="11"/>
  <c r="BB103" i="11"/>
  <c r="BB92" i="11"/>
  <c r="BB104" i="11"/>
  <c r="BB93" i="11"/>
  <c r="BB105" i="11"/>
  <c r="BB94" i="11"/>
  <c r="BB106" i="11"/>
  <c r="BB95" i="11"/>
  <c r="BB107" i="11"/>
  <c r="BB96" i="11"/>
  <c r="BB108" i="11"/>
  <c r="BB97" i="11"/>
  <c r="BB109" i="11"/>
  <c r="BB98" i="11"/>
  <c r="BB110" i="11"/>
  <c r="BB99" i="11"/>
  <c r="BB111" i="11"/>
  <c r="BD63" i="2"/>
  <c r="BB89" i="11"/>
  <c r="BC33" i="2"/>
  <c r="BB7" i="11"/>
  <c r="BM6" i="2"/>
  <c r="BL59" i="2"/>
  <c r="BL57" i="2"/>
  <c r="BL58" i="2"/>
  <c r="BE3" i="2"/>
  <c r="BE17" i="2"/>
  <c r="BF5" i="2"/>
  <c r="BE42" i="2"/>
  <c r="BE43" i="2"/>
  <c r="BE18" i="2"/>
  <c r="BE19" i="2"/>
  <c r="BE20" i="2"/>
  <c r="BE21" i="2"/>
  <c r="BE22" i="2"/>
  <c r="BE23" i="2"/>
  <c r="BE24" i="2"/>
  <c r="BE25" i="2"/>
  <c r="BE26" i="2"/>
  <c r="BE56" i="2"/>
  <c r="BE48" i="2"/>
  <c r="BE35" i="2"/>
  <c r="BE36" i="2"/>
  <c r="BE47" i="2"/>
  <c r="BE4" i="2"/>
  <c r="BA14" i="2"/>
  <c r="AZ30" i="2"/>
  <c r="BB114" i="11"/>
  <c r="BC34" i="2"/>
  <c r="BC37" i="2"/>
  <c r="BB37" i="2"/>
  <c r="BC3" i="11"/>
  <c r="BC70" i="11"/>
  <c r="BC82" i="11"/>
  <c r="BC71" i="11"/>
  <c r="BC83" i="11"/>
  <c r="BC72" i="11"/>
  <c r="BC84" i="11"/>
  <c r="BC73" i="11"/>
  <c r="BC85" i="11"/>
  <c r="BC74" i="11"/>
  <c r="BC86" i="11"/>
  <c r="BC75" i="11"/>
  <c r="BC87" i="11"/>
  <c r="BC76" i="11"/>
  <c r="BC88" i="11"/>
  <c r="BC77" i="11"/>
  <c r="BC78" i="11"/>
  <c r="BC67" i="11"/>
  <c r="BC79" i="11"/>
  <c r="BC68" i="11"/>
  <c r="BC80" i="11"/>
  <c r="BC69" i="11"/>
  <c r="BC81" i="11"/>
  <c r="BC100" i="11"/>
  <c r="BC112" i="11"/>
  <c r="BC101" i="11"/>
  <c r="BC113" i="11"/>
  <c r="BC102" i="11"/>
  <c r="BC103" i="11"/>
  <c r="BC92" i="11"/>
  <c r="BC104" i="11"/>
  <c r="BC93" i="11"/>
  <c r="BC105" i="11"/>
  <c r="BC94" i="11"/>
  <c r="BC106" i="11"/>
  <c r="BC95" i="11"/>
  <c r="BC107" i="11"/>
  <c r="BC96" i="11"/>
  <c r="BC108" i="11"/>
  <c r="BC97" i="11"/>
  <c r="BC109" i="11"/>
  <c r="BC98" i="11"/>
  <c r="BC110" i="11"/>
  <c r="BC99" i="11"/>
  <c r="BC111" i="11"/>
  <c r="BE63" i="2"/>
  <c r="BC13" i="2"/>
  <c r="BD3" i="11"/>
  <c r="BD70" i="11"/>
  <c r="BD82" i="11"/>
  <c r="BD71" i="11"/>
  <c r="BD83" i="11"/>
  <c r="BD72" i="11"/>
  <c r="BD84" i="11"/>
  <c r="BD73" i="11"/>
  <c r="BD85" i="11"/>
  <c r="BD74" i="11"/>
  <c r="BD86" i="11"/>
  <c r="BD75" i="11"/>
  <c r="BD87" i="11"/>
  <c r="BD76" i="11"/>
  <c r="BD88" i="11"/>
  <c r="BD77" i="11"/>
  <c r="BD78" i="11"/>
  <c r="BD67" i="11"/>
  <c r="BD79" i="11"/>
  <c r="BD68" i="11"/>
  <c r="BD80" i="11"/>
  <c r="BD69" i="11"/>
  <c r="BD81" i="11"/>
  <c r="BD100" i="11"/>
  <c r="BD112" i="11"/>
  <c r="BD101" i="11"/>
  <c r="BD113" i="11"/>
  <c r="BD102" i="11"/>
  <c r="BD103" i="11"/>
  <c r="BD92" i="11"/>
  <c r="BD104" i="11"/>
  <c r="BD93" i="11"/>
  <c r="BD105" i="11"/>
  <c r="BD94" i="11"/>
  <c r="BD106" i="11"/>
  <c r="BD95" i="11"/>
  <c r="BD107" i="11"/>
  <c r="BD96" i="11"/>
  <c r="BD108" i="11"/>
  <c r="BD97" i="11"/>
  <c r="BD109" i="11"/>
  <c r="BD98" i="11"/>
  <c r="BD110" i="11"/>
  <c r="BD99" i="11"/>
  <c r="BD111" i="11"/>
  <c r="BB13" i="2"/>
  <c r="BB14" i="2"/>
  <c r="BN6" i="2"/>
  <c r="BM59" i="2"/>
  <c r="J57" i="3"/>
  <c r="BM57" i="2"/>
  <c r="BM58" i="2"/>
  <c r="BC89" i="11"/>
  <c r="BD33" i="2"/>
  <c r="BC114" i="11"/>
  <c r="BD34" i="2"/>
  <c r="AZ44" i="2"/>
  <c r="BC7" i="11"/>
  <c r="BA30" i="2"/>
  <c r="BG5" i="2"/>
  <c r="BF42" i="2"/>
  <c r="BF43" i="2"/>
  <c r="BF3" i="2"/>
  <c r="BF17" i="2"/>
  <c r="BF18" i="2"/>
  <c r="BF19" i="2"/>
  <c r="BF20" i="2"/>
  <c r="BF21" i="2"/>
  <c r="BF22" i="2"/>
  <c r="BF23" i="2"/>
  <c r="BF24" i="2"/>
  <c r="BF25" i="2"/>
  <c r="BF26" i="2"/>
  <c r="BF36" i="2"/>
  <c r="BF47" i="2"/>
  <c r="BF48" i="2"/>
  <c r="BF56" i="2"/>
  <c r="BF35" i="2"/>
  <c r="BF4" i="2"/>
  <c r="BF63" i="2"/>
  <c r="BH5" i="2"/>
  <c r="BG3" i="2"/>
  <c r="BG17" i="2"/>
  <c r="BG42" i="2"/>
  <c r="BG43" i="2"/>
  <c r="BG18" i="2"/>
  <c r="BG19" i="2"/>
  <c r="BG20" i="2"/>
  <c r="BG21" i="2"/>
  <c r="BG22" i="2"/>
  <c r="BG23" i="2"/>
  <c r="BG24" i="2"/>
  <c r="BG25" i="2"/>
  <c r="BG26" i="2"/>
  <c r="BG35" i="2"/>
  <c r="BG36" i="2"/>
  <c r="BG47" i="2"/>
  <c r="BG48" i="2"/>
  <c r="BG56" i="2"/>
  <c r="BG63" i="2"/>
  <c r="BG4" i="2"/>
  <c r="BA44" i="2"/>
  <c r="BN57" i="2"/>
  <c r="BO6" i="2"/>
  <c r="BN59" i="2"/>
  <c r="BE3" i="11"/>
  <c r="BE70" i="11"/>
  <c r="BE82" i="11"/>
  <c r="BE71" i="11"/>
  <c r="BE83" i="11"/>
  <c r="BE72" i="11"/>
  <c r="BE84" i="11"/>
  <c r="BE73" i="11"/>
  <c r="BE85" i="11"/>
  <c r="BE74" i="11"/>
  <c r="BE86" i="11"/>
  <c r="BE75" i="11"/>
  <c r="BE87" i="11"/>
  <c r="BE76" i="11"/>
  <c r="BE88" i="11"/>
  <c r="BE77" i="11"/>
  <c r="BE78" i="11"/>
  <c r="BE67" i="11"/>
  <c r="BE79" i="11"/>
  <c r="BE68" i="11"/>
  <c r="BE80" i="11"/>
  <c r="BE100" i="11"/>
  <c r="BE112" i="11"/>
  <c r="BE101" i="11"/>
  <c r="BE113" i="11"/>
  <c r="BE102" i="11"/>
  <c r="BE103" i="11"/>
  <c r="BE92" i="11"/>
  <c r="BE104" i="11"/>
  <c r="BE93" i="11"/>
  <c r="BE105" i="11"/>
  <c r="BE94" i="11"/>
  <c r="BE106" i="11"/>
  <c r="BE95" i="11"/>
  <c r="BE107" i="11"/>
  <c r="BE69" i="11"/>
  <c r="BE96" i="11"/>
  <c r="BE108" i="11"/>
  <c r="BE81" i="11"/>
  <c r="BE97" i="11"/>
  <c r="BE109" i="11"/>
  <c r="BE98" i="11"/>
  <c r="BE110" i="11"/>
  <c r="BE99" i="11"/>
  <c r="BE111" i="11"/>
  <c r="BD7" i="11"/>
  <c r="BB30" i="2"/>
  <c r="BD114" i="11"/>
  <c r="BE34" i="2"/>
  <c r="BD89" i="11"/>
  <c r="BE33" i="2"/>
  <c r="BC14" i="2"/>
  <c r="BD37" i="2"/>
  <c r="BF3" i="11"/>
  <c r="BF70" i="11"/>
  <c r="BF82" i="11"/>
  <c r="BF71" i="11"/>
  <c r="BF83" i="11"/>
  <c r="BF72" i="11"/>
  <c r="BF84" i="11"/>
  <c r="BF73" i="11"/>
  <c r="BF85" i="11"/>
  <c r="BF74" i="11"/>
  <c r="BF86" i="11"/>
  <c r="BF75" i="11"/>
  <c r="BF87" i="11"/>
  <c r="BF76" i="11"/>
  <c r="BF88" i="11"/>
  <c r="BF77" i="11"/>
  <c r="BF78" i="11"/>
  <c r="BF67" i="11"/>
  <c r="BF79" i="11"/>
  <c r="BF68" i="11"/>
  <c r="BF80" i="11"/>
  <c r="BF69" i="11"/>
  <c r="BF81" i="11"/>
  <c r="BF100" i="11"/>
  <c r="BF112" i="11"/>
  <c r="BF101" i="11"/>
  <c r="BF113" i="11"/>
  <c r="BF102" i="11"/>
  <c r="BF103" i="11"/>
  <c r="BF92" i="11"/>
  <c r="BF104" i="11"/>
  <c r="BF93" i="11"/>
  <c r="BF105" i="11"/>
  <c r="BF94" i="11"/>
  <c r="BF106" i="11"/>
  <c r="BF95" i="11"/>
  <c r="BF107" i="11"/>
  <c r="BF96" i="11"/>
  <c r="BF108" i="11"/>
  <c r="BF97" i="11"/>
  <c r="BF109" i="11"/>
  <c r="BF98" i="11"/>
  <c r="BF110" i="11"/>
  <c r="BF111" i="11"/>
  <c r="BF99" i="11"/>
  <c r="BB44" i="2"/>
  <c r="BE7" i="11"/>
  <c r="BO59" i="2"/>
  <c r="BP6" i="2"/>
  <c r="BO57" i="2"/>
  <c r="BO58" i="2"/>
  <c r="BE114" i="11"/>
  <c r="BF34" i="2"/>
  <c r="BN58" i="2"/>
  <c r="BE13" i="2"/>
  <c r="BE14" i="2"/>
  <c r="BE89" i="11"/>
  <c r="BF33" i="2"/>
  <c r="BD13" i="2"/>
  <c r="BD14" i="2"/>
  <c r="BC30" i="2"/>
  <c r="BI5" i="2"/>
  <c r="BH3" i="2"/>
  <c r="BH17" i="2"/>
  <c r="BH42" i="2"/>
  <c r="BH43" i="2"/>
  <c r="BH18" i="2"/>
  <c r="BH19" i="2"/>
  <c r="BH20" i="2"/>
  <c r="BH21" i="2"/>
  <c r="BH22" i="2"/>
  <c r="BH23" i="2"/>
  <c r="BH24" i="2"/>
  <c r="BH25" i="2"/>
  <c r="BH26" i="2"/>
  <c r="BH35" i="2"/>
  <c r="BH36" i="2"/>
  <c r="BH47" i="2"/>
  <c r="BH48" i="2"/>
  <c r="BH56" i="2"/>
  <c r="BH4" i="2"/>
  <c r="BE37" i="2"/>
  <c r="BE30" i="2"/>
  <c r="BE44" i="2"/>
  <c r="BQ6" i="2"/>
  <c r="BP59" i="2"/>
  <c r="BP57" i="2"/>
  <c r="BP58" i="2"/>
  <c r="BF114" i="11"/>
  <c r="BG34" i="2"/>
  <c r="BF89" i="11"/>
  <c r="BG33" i="2"/>
  <c r="BG37" i="2"/>
  <c r="BF7" i="11"/>
  <c r="BF37" i="2"/>
  <c r="BD30" i="2"/>
  <c r="BJ5" i="2"/>
  <c r="BI3" i="2"/>
  <c r="BI17" i="2"/>
  <c r="BI42" i="2"/>
  <c r="BI43" i="2"/>
  <c r="BI18" i="2"/>
  <c r="BI19" i="2"/>
  <c r="BI20" i="2"/>
  <c r="BI21" i="2"/>
  <c r="BI22" i="2"/>
  <c r="BI23" i="2"/>
  <c r="BI24" i="2"/>
  <c r="BI25" i="2"/>
  <c r="BI26" i="2"/>
  <c r="BI35" i="2"/>
  <c r="BI36" i="2"/>
  <c r="BI47" i="2"/>
  <c r="BI48" i="2"/>
  <c r="BI56" i="2"/>
  <c r="BI63" i="2"/>
  <c r="BI4" i="2"/>
  <c r="BH63" i="2"/>
  <c r="BC44" i="2"/>
  <c r="BF13" i="2"/>
  <c r="BF14" i="2"/>
  <c r="BG3" i="11"/>
  <c r="BG70" i="11"/>
  <c r="BG82" i="11"/>
  <c r="BG71" i="11"/>
  <c r="BG83" i="11"/>
  <c r="BG72" i="11"/>
  <c r="BG84" i="11"/>
  <c r="BG73" i="11"/>
  <c r="BG85" i="11"/>
  <c r="BG74" i="11"/>
  <c r="BG86" i="11"/>
  <c r="BG75" i="11"/>
  <c r="BG87" i="11"/>
  <c r="BG76" i="11"/>
  <c r="BG88" i="11"/>
  <c r="BG77" i="11"/>
  <c r="BG78" i="11"/>
  <c r="BG67" i="11"/>
  <c r="BG79" i="11"/>
  <c r="BG68" i="11"/>
  <c r="BG80" i="11"/>
  <c r="BG69" i="11"/>
  <c r="BG81" i="11"/>
  <c r="BG100" i="11"/>
  <c r="BG112" i="11"/>
  <c r="BG101" i="11"/>
  <c r="BG113" i="11"/>
  <c r="BG102" i="11"/>
  <c r="BG103" i="11"/>
  <c r="BG92" i="11"/>
  <c r="BG104" i="11"/>
  <c r="BG93" i="11"/>
  <c r="BG105" i="11"/>
  <c r="BG94" i="11"/>
  <c r="BG106" i="11"/>
  <c r="BG95" i="11"/>
  <c r="BG107" i="11"/>
  <c r="BG96" i="11"/>
  <c r="BG108" i="11"/>
  <c r="BG97" i="11"/>
  <c r="BG109" i="11"/>
  <c r="BG98" i="11"/>
  <c r="BG110" i="11"/>
  <c r="BG99" i="11"/>
  <c r="BG111" i="11"/>
  <c r="BF30" i="2"/>
  <c r="BF44" i="2"/>
  <c r="BD44" i="2"/>
  <c r="BK5" i="2"/>
  <c r="BJ3" i="2"/>
  <c r="BJ17" i="2"/>
  <c r="BJ42" i="2"/>
  <c r="BJ43" i="2"/>
  <c r="BJ25" i="2"/>
  <c r="BJ26" i="2"/>
  <c r="BJ18" i="2"/>
  <c r="BJ19" i="2"/>
  <c r="BJ20" i="2"/>
  <c r="BJ21" i="2"/>
  <c r="BJ22" i="2"/>
  <c r="BJ23" i="2"/>
  <c r="BJ24" i="2"/>
  <c r="BJ48" i="2"/>
  <c r="BJ35" i="2"/>
  <c r="BJ36" i="2"/>
  <c r="BJ47" i="2"/>
  <c r="BJ56" i="2"/>
  <c r="BJ63" i="2"/>
  <c r="BJ4" i="2"/>
  <c r="BG7" i="11"/>
  <c r="BG13" i="2"/>
  <c r="BH3" i="11"/>
  <c r="BH70" i="11"/>
  <c r="BH82" i="11"/>
  <c r="BH71" i="11"/>
  <c r="BH83" i="11"/>
  <c r="BH72" i="11"/>
  <c r="BH84" i="11"/>
  <c r="BH73" i="11"/>
  <c r="BH85" i="11"/>
  <c r="BH74" i="11"/>
  <c r="BH86" i="11"/>
  <c r="BH75" i="11"/>
  <c r="BH87" i="11"/>
  <c r="BH76" i="11"/>
  <c r="BH88" i="11"/>
  <c r="BH77" i="11"/>
  <c r="BH78" i="11"/>
  <c r="BH67" i="11"/>
  <c r="BH79" i="11"/>
  <c r="BH68" i="11"/>
  <c r="BH80" i="11"/>
  <c r="BH69" i="11"/>
  <c r="BH81" i="11"/>
  <c r="BH100" i="11"/>
  <c r="BH112" i="11"/>
  <c r="BH101" i="11"/>
  <c r="BH113" i="11"/>
  <c r="BH102" i="11"/>
  <c r="BH103" i="11"/>
  <c r="BH92" i="11"/>
  <c r="BH104" i="11"/>
  <c r="BH93" i="11"/>
  <c r="BH105" i="11"/>
  <c r="BH94" i="11"/>
  <c r="BH106" i="11"/>
  <c r="BH95" i="11"/>
  <c r="BH107" i="11"/>
  <c r="BH96" i="11"/>
  <c r="BH108" i="11"/>
  <c r="BH97" i="11"/>
  <c r="BH109" i="11"/>
  <c r="BH98" i="11"/>
  <c r="BH110" i="11"/>
  <c r="BH99" i="11"/>
  <c r="BH111" i="11"/>
  <c r="BR6" i="2"/>
  <c r="BQ57" i="2"/>
  <c r="BQ59" i="2"/>
  <c r="BG89" i="11"/>
  <c r="BH33" i="2"/>
  <c r="BG114" i="11"/>
  <c r="BH34" i="2"/>
  <c r="BI3" i="11"/>
  <c r="BI70" i="11"/>
  <c r="BI82" i="11"/>
  <c r="BI71" i="11"/>
  <c r="BI83" i="11"/>
  <c r="BI72" i="11"/>
  <c r="BI84" i="11"/>
  <c r="BI73" i="11"/>
  <c r="BI85" i="11"/>
  <c r="BI74" i="11"/>
  <c r="BI86" i="11"/>
  <c r="BI75" i="11"/>
  <c r="BI87" i="11"/>
  <c r="BI76" i="11"/>
  <c r="BI88" i="11"/>
  <c r="BI77" i="11"/>
  <c r="BI78" i="11"/>
  <c r="BI67" i="11"/>
  <c r="BI79" i="11"/>
  <c r="BI68" i="11"/>
  <c r="BI80" i="11"/>
  <c r="BI69" i="11"/>
  <c r="BI81" i="11"/>
  <c r="BI100" i="11"/>
  <c r="BI112" i="11"/>
  <c r="BI101" i="11"/>
  <c r="BI113" i="11"/>
  <c r="BI102" i="11"/>
  <c r="BI103" i="11"/>
  <c r="BI92" i="11"/>
  <c r="BI104" i="11"/>
  <c r="BI93" i="11"/>
  <c r="BI105" i="11"/>
  <c r="BI94" i="11"/>
  <c r="BI106" i="11"/>
  <c r="BI95" i="11"/>
  <c r="BI107" i="11"/>
  <c r="BI96" i="11"/>
  <c r="BI108" i="11"/>
  <c r="BI97" i="11"/>
  <c r="BI109" i="11"/>
  <c r="BI98" i="11"/>
  <c r="BI110" i="11"/>
  <c r="BI99" i="11"/>
  <c r="BI111" i="11"/>
  <c r="BH13" i="2"/>
  <c r="BH89" i="11"/>
  <c r="BI33" i="2"/>
  <c r="BH114" i="11"/>
  <c r="BI34" i="2"/>
  <c r="BH37" i="2"/>
  <c r="BG14" i="2"/>
  <c r="BH7" i="11"/>
  <c r="BL5" i="2"/>
  <c r="BK3" i="2"/>
  <c r="BK17" i="2"/>
  <c r="BK42" i="2"/>
  <c r="BK43" i="2"/>
  <c r="BK24" i="2"/>
  <c r="BK25" i="2"/>
  <c r="BK26" i="2"/>
  <c r="BK18" i="2"/>
  <c r="BK19" i="2"/>
  <c r="BK20" i="2"/>
  <c r="BK21" i="2"/>
  <c r="BK22" i="2"/>
  <c r="BK23" i="2"/>
  <c r="BK56" i="2"/>
  <c r="BK35" i="2"/>
  <c r="BK36" i="2"/>
  <c r="BK48" i="2"/>
  <c r="BK47" i="2"/>
  <c r="BK4" i="2"/>
  <c r="BS6" i="2"/>
  <c r="BR59" i="2"/>
  <c r="BR57" i="2"/>
  <c r="BR58" i="2"/>
  <c r="BQ58" i="2"/>
  <c r="BK63" i="2"/>
  <c r="BI89" i="11"/>
  <c r="BJ33" i="2"/>
  <c r="BI114" i="11"/>
  <c r="BJ34" i="2"/>
  <c r="BJ37" i="2"/>
  <c r="BI37" i="2"/>
  <c r="BH14" i="2"/>
  <c r="BI13" i="2"/>
  <c r="BM5" i="2"/>
  <c r="BL3" i="2"/>
  <c r="BL17" i="2"/>
  <c r="BL42" i="2"/>
  <c r="BL43" i="2"/>
  <c r="BL23" i="2"/>
  <c r="BL24" i="2"/>
  <c r="BL25" i="2"/>
  <c r="BL26" i="2"/>
  <c r="BL18" i="2"/>
  <c r="BL19" i="2"/>
  <c r="BL20" i="2"/>
  <c r="BL21" i="2"/>
  <c r="BL22" i="2"/>
  <c r="BL47" i="2"/>
  <c r="BL35" i="2"/>
  <c r="BL36" i="2"/>
  <c r="BL56" i="2"/>
  <c r="BL48" i="2"/>
  <c r="BL4" i="2"/>
  <c r="BJ3" i="11"/>
  <c r="BJ70" i="11"/>
  <c r="BJ82" i="11"/>
  <c r="BJ71" i="11"/>
  <c r="BJ83" i="11"/>
  <c r="BJ72" i="11"/>
  <c r="BJ84" i="11"/>
  <c r="BJ73" i="11"/>
  <c r="BJ85" i="11"/>
  <c r="BJ74" i="11"/>
  <c r="BJ86" i="11"/>
  <c r="BJ75" i="11"/>
  <c r="BJ87" i="11"/>
  <c r="BJ76" i="11"/>
  <c r="BJ88" i="11"/>
  <c r="BJ77" i="11"/>
  <c r="BJ78" i="11"/>
  <c r="BJ67" i="11"/>
  <c r="BJ79" i="11"/>
  <c r="BJ68" i="11"/>
  <c r="BJ80" i="11"/>
  <c r="BJ69" i="11"/>
  <c r="BJ81" i="11"/>
  <c r="BJ100" i="11"/>
  <c r="BJ112" i="11"/>
  <c r="BJ101" i="11"/>
  <c r="BJ113" i="11"/>
  <c r="BJ102" i="11"/>
  <c r="BJ103" i="11"/>
  <c r="BJ92" i="11"/>
  <c r="BJ104" i="11"/>
  <c r="BJ93" i="11"/>
  <c r="BJ105" i="11"/>
  <c r="BJ94" i="11"/>
  <c r="BJ106" i="11"/>
  <c r="BJ95" i="11"/>
  <c r="BJ107" i="11"/>
  <c r="BJ96" i="11"/>
  <c r="BJ108" i="11"/>
  <c r="BJ97" i="11"/>
  <c r="BJ109" i="11"/>
  <c r="BJ98" i="11"/>
  <c r="BJ110" i="11"/>
  <c r="BJ99" i="11"/>
  <c r="BJ111" i="11"/>
  <c r="BT6" i="2"/>
  <c r="BS59" i="2"/>
  <c r="BS57" i="2"/>
  <c r="BI7" i="11"/>
  <c r="BG30" i="2"/>
  <c r="BJ89" i="11"/>
  <c r="BK33" i="2"/>
  <c r="BL63" i="2"/>
  <c r="BN5" i="2"/>
  <c r="BM3" i="2"/>
  <c r="BM17" i="2"/>
  <c r="BM42" i="2"/>
  <c r="BM43" i="2"/>
  <c r="BM22" i="2"/>
  <c r="BM23" i="2"/>
  <c r="BM24" i="2"/>
  <c r="BM25" i="2"/>
  <c r="BM26" i="2"/>
  <c r="BM18" i="2"/>
  <c r="BM19" i="2"/>
  <c r="BM20" i="2"/>
  <c r="BM21" i="2"/>
  <c r="BM47" i="2"/>
  <c r="BM48" i="2"/>
  <c r="BM35" i="2"/>
  <c r="BM36" i="2"/>
  <c r="BM56" i="2"/>
  <c r="BM63" i="2"/>
  <c r="BM4" i="2"/>
  <c r="BJ7" i="11"/>
  <c r="BH30" i="2"/>
  <c r="BG44" i="2"/>
  <c r="BS58" i="2"/>
  <c r="BJ13" i="2"/>
  <c r="BJ14" i="2"/>
  <c r="BI14" i="2"/>
  <c r="BJ114" i="11"/>
  <c r="BK34" i="2"/>
  <c r="BK37" i="2"/>
  <c r="BU6" i="2"/>
  <c r="BT59" i="2"/>
  <c r="BT57" i="2"/>
  <c r="BT58" i="2"/>
  <c r="BK3" i="11"/>
  <c r="BK70" i="11"/>
  <c r="BK82" i="11"/>
  <c r="BK71" i="11"/>
  <c r="BK83" i="11"/>
  <c r="BK72" i="11"/>
  <c r="BK84" i="11"/>
  <c r="BK73" i="11"/>
  <c r="BK85" i="11"/>
  <c r="BK74" i="11"/>
  <c r="BK86" i="11"/>
  <c r="BK75" i="11"/>
  <c r="BK87" i="11"/>
  <c r="BK76" i="11"/>
  <c r="BK88" i="11"/>
  <c r="BK77" i="11"/>
  <c r="BK78" i="11"/>
  <c r="BK67" i="11"/>
  <c r="BK79" i="11"/>
  <c r="BK68" i="11"/>
  <c r="BK80" i="11"/>
  <c r="BK100" i="11"/>
  <c r="BK112" i="11"/>
  <c r="BK101" i="11"/>
  <c r="BK113" i="11"/>
  <c r="BK102" i="11"/>
  <c r="BK103" i="11"/>
  <c r="BK92" i="11"/>
  <c r="BK104" i="11"/>
  <c r="BK93" i="11"/>
  <c r="BK105" i="11"/>
  <c r="BK94" i="11"/>
  <c r="BK106" i="11"/>
  <c r="BK95" i="11"/>
  <c r="BK107" i="11"/>
  <c r="BK96" i="11"/>
  <c r="BK108" i="11"/>
  <c r="BK97" i="11"/>
  <c r="BK109" i="11"/>
  <c r="BK69" i="11"/>
  <c r="BK98" i="11"/>
  <c r="BK110" i="11"/>
  <c r="BK81" i="11"/>
  <c r="BK99" i="11"/>
  <c r="BK111" i="11"/>
  <c r="BI30" i="2"/>
  <c r="BI44" i="2"/>
  <c r="BJ30" i="2"/>
  <c r="BJ44" i="2"/>
  <c r="BL3" i="11"/>
  <c r="BL70" i="11"/>
  <c r="BL82" i="11"/>
  <c r="BL71" i="11"/>
  <c r="BL83" i="11"/>
  <c r="BL72" i="11"/>
  <c r="BL84" i="11"/>
  <c r="BL73" i="11"/>
  <c r="BL85" i="11"/>
  <c r="BL74" i="11"/>
  <c r="BL86" i="11"/>
  <c r="BL75" i="11"/>
  <c r="BL87" i="11"/>
  <c r="BL76" i="11"/>
  <c r="BL88" i="11"/>
  <c r="BL77" i="11"/>
  <c r="BL78" i="11"/>
  <c r="BL67" i="11"/>
  <c r="BL79" i="11"/>
  <c r="BL68" i="11"/>
  <c r="BL80" i="11"/>
  <c r="BL69" i="11"/>
  <c r="BL81" i="11"/>
  <c r="BL100" i="11"/>
  <c r="BL112" i="11"/>
  <c r="BL101" i="11"/>
  <c r="BL113" i="11"/>
  <c r="BL102" i="11"/>
  <c r="BL103" i="11"/>
  <c r="BL92" i="11"/>
  <c r="BL104" i="11"/>
  <c r="BL93" i="11"/>
  <c r="BL105" i="11"/>
  <c r="BL94" i="11"/>
  <c r="BL106" i="11"/>
  <c r="BL95" i="11"/>
  <c r="BL107" i="11"/>
  <c r="BL96" i="11"/>
  <c r="BL108" i="11"/>
  <c r="BL97" i="11"/>
  <c r="BL109" i="11"/>
  <c r="BL98" i="11"/>
  <c r="BL110" i="11"/>
  <c r="BL111" i="11"/>
  <c r="BL99" i="11"/>
  <c r="BU59" i="2"/>
  <c r="BV6" i="2"/>
  <c r="BU57" i="2"/>
  <c r="BU58" i="2"/>
  <c r="BH44" i="2"/>
  <c r="BK13" i="2"/>
  <c r="BK14" i="2"/>
  <c r="BK89" i="11"/>
  <c r="BL33" i="2"/>
  <c r="BK7" i="11"/>
  <c r="BK114" i="11"/>
  <c r="BL34" i="2"/>
  <c r="BO5" i="2"/>
  <c r="BN42" i="2"/>
  <c r="BN43" i="2"/>
  <c r="BN3" i="2"/>
  <c r="BN17" i="2"/>
  <c r="BN21" i="2"/>
  <c r="BN22" i="2"/>
  <c r="BN23" i="2"/>
  <c r="BN24" i="2"/>
  <c r="BN25" i="2"/>
  <c r="BN26" i="2"/>
  <c r="BN18" i="2"/>
  <c r="BN19" i="2"/>
  <c r="BN20" i="2"/>
  <c r="BN56" i="2"/>
  <c r="BN47" i="2"/>
  <c r="BN48" i="2"/>
  <c r="BN35" i="2"/>
  <c r="BN36" i="2"/>
  <c r="BN4" i="2"/>
  <c r="BK30" i="2"/>
  <c r="BK44" i="2"/>
  <c r="BL114" i="11"/>
  <c r="BM34" i="2"/>
  <c r="BL89" i="11"/>
  <c r="BM33" i="2"/>
  <c r="BM37" i="2"/>
  <c r="BP5" i="2"/>
  <c r="BO42" i="2"/>
  <c r="BO43" i="2"/>
  <c r="BO3" i="2"/>
  <c r="BO17" i="2"/>
  <c r="BO20" i="2"/>
  <c r="BO21" i="2"/>
  <c r="BO22" i="2"/>
  <c r="BO23" i="2"/>
  <c r="BO24" i="2"/>
  <c r="BO25" i="2"/>
  <c r="BO26" i="2"/>
  <c r="BO18" i="2"/>
  <c r="BO19" i="2"/>
  <c r="BO56" i="2"/>
  <c r="BO47" i="2"/>
  <c r="BO35" i="2"/>
  <c r="BO36" i="2"/>
  <c r="BO48" i="2"/>
  <c r="BO4" i="2"/>
  <c r="BW6" i="2"/>
  <c r="BV59" i="2"/>
  <c r="BV57" i="2"/>
  <c r="BV58" i="2"/>
  <c r="BL13" i="2"/>
  <c r="BL14" i="2"/>
  <c r="BL37" i="2"/>
  <c r="BN63" i="2"/>
  <c r="BM3" i="11"/>
  <c r="BM70" i="11"/>
  <c r="BM82" i="11"/>
  <c r="BM71" i="11"/>
  <c r="BM83" i="11"/>
  <c r="BM72" i="11"/>
  <c r="BM84" i="11"/>
  <c r="BM73" i="11"/>
  <c r="BM85" i="11"/>
  <c r="BM74" i="11"/>
  <c r="BM86" i="11"/>
  <c r="BM75" i="11"/>
  <c r="BM87" i="11"/>
  <c r="BM76" i="11"/>
  <c r="BM88" i="11"/>
  <c r="BM77" i="11"/>
  <c r="BM78" i="11"/>
  <c r="BM67" i="11"/>
  <c r="BM79" i="11"/>
  <c r="BM68" i="11"/>
  <c r="BM80" i="11"/>
  <c r="BM69" i="11"/>
  <c r="BM81" i="11"/>
  <c r="BM100" i="11"/>
  <c r="BM112" i="11"/>
  <c r="BM101" i="11"/>
  <c r="BM113" i="11"/>
  <c r="BM102" i="11"/>
  <c r="BM103" i="11"/>
  <c r="BM92" i="11"/>
  <c r="BM104" i="11"/>
  <c r="BM93" i="11"/>
  <c r="BM105" i="11"/>
  <c r="BM94" i="11"/>
  <c r="BM106" i="11"/>
  <c r="BM95" i="11"/>
  <c r="BM107" i="11"/>
  <c r="BM96" i="11"/>
  <c r="BM108" i="11"/>
  <c r="BM97" i="11"/>
  <c r="BM109" i="11"/>
  <c r="BM98" i="11"/>
  <c r="BM110" i="11"/>
  <c r="BM99" i="11"/>
  <c r="BM111" i="11"/>
  <c r="BL7" i="11"/>
  <c r="BO63" i="2"/>
  <c r="BL30" i="2"/>
  <c r="BL44" i="2"/>
  <c r="BX6" i="2"/>
  <c r="BW57" i="2"/>
  <c r="BW58" i="2"/>
  <c r="BW59" i="2"/>
  <c r="BN3" i="11"/>
  <c r="BN70" i="11"/>
  <c r="BN82" i="11"/>
  <c r="BN71" i="11"/>
  <c r="BN83" i="11"/>
  <c r="BN72" i="11"/>
  <c r="BN84" i="11"/>
  <c r="BN73" i="11"/>
  <c r="BN85" i="11"/>
  <c r="BN74" i="11"/>
  <c r="BN86" i="11"/>
  <c r="BN75" i="11"/>
  <c r="BN87" i="11"/>
  <c r="BN76" i="11"/>
  <c r="BN88" i="11"/>
  <c r="BN77" i="11"/>
  <c r="BN78" i="11"/>
  <c r="BN67" i="11"/>
  <c r="BN79" i="11"/>
  <c r="BN68" i="11"/>
  <c r="BN80" i="11"/>
  <c r="BN69" i="11"/>
  <c r="BN81" i="11"/>
  <c r="BN100" i="11"/>
  <c r="BN112" i="11"/>
  <c r="BN101" i="11"/>
  <c r="BN113" i="11"/>
  <c r="BN102" i="11"/>
  <c r="BN103" i="11"/>
  <c r="BN92" i="11"/>
  <c r="BN104" i="11"/>
  <c r="BN93" i="11"/>
  <c r="BN105" i="11"/>
  <c r="BN94" i="11"/>
  <c r="BN106" i="11"/>
  <c r="BN95" i="11"/>
  <c r="BN107" i="11"/>
  <c r="BN96" i="11"/>
  <c r="BN108" i="11"/>
  <c r="BN97" i="11"/>
  <c r="BN109" i="11"/>
  <c r="BN98" i="11"/>
  <c r="BN110" i="11"/>
  <c r="BN99" i="11"/>
  <c r="BN111" i="11"/>
  <c r="BM13" i="2"/>
  <c r="BM14" i="2"/>
  <c r="BM114" i="11"/>
  <c r="BN34" i="2"/>
  <c r="BM89" i="11"/>
  <c r="BN33" i="2"/>
  <c r="BM7" i="11"/>
  <c r="BQ5" i="2"/>
  <c r="BP3" i="2"/>
  <c r="BP17" i="2"/>
  <c r="BP42" i="2"/>
  <c r="BP43" i="2"/>
  <c r="BP19" i="2"/>
  <c r="BP20" i="2"/>
  <c r="BP21" i="2"/>
  <c r="BP22" i="2"/>
  <c r="BP23" i="2"/>
  <c r="BP24" i="2"/>
  <c r="BP25" i="2"/>
  <c r="BP26" i="2"/>
  <c r="BP18" i="2"/>
  <c r="BP48" i="2"/>
  <c r="BP47" i="2"/>
  <c r="BP35" i="2"/>
  <c r="BP36" i="2"/>
  <c r="BP56" i="2"/>
  <c r="BP4" i="2"/>
  <c r="BM30" i="2"/>
  <c r="BM44" i="2"/>
  <c r="BO3" i="11"/>
  <c r="BO70" i="11"/>
  <c r="BO82" i="11"/>
  <c r="BO71" i="11"/>
  <c r="BO83" i="11"/>
  <c r="BO72" i="11"/>
  <c r="BO84" i="11"/>
  <c r="BO73" i="11"/>
  <c r="BO85" i="11"/>
  <c r="BO74" i="11"/>
  <c r="BO86" i="11"/>
  <c r="BO75" i="11"/>
  <c r="BO87" i="11"/>
  <c r="BO76" i="11"/>
  <c r="BO88" i="11"/>
  <c r="BO77" i="11"/>
  <c r="BO67" i="11"/>
  <c r="BO79" i="11"/>
  <c r="BO68" i="11"/>
  <c r="BO80" i="11"/>
  <c r="BO69" i="11"/>
  <c r="BO78" i="11"/>
  <c r="BO81" i="11"/>
  <c r="BO100" i="11"/>
  <c r="BO112" i="11"/>
  <c r="BO101" i="11"/>
  <c r="BO113" i="11"/>
  <c r="BO102" i="11"/>
  <c r="BO103" i="11"/>
  <c r="BO92" i="11"/>
  <c r="BO104" i="11"/>
  <c r="BO93" i="11"/>
  <c r="BO105" i="11"/>
  <c r="BO94" i="11"/>
  <c r="BO106" i="11"/>
  <c r="BO95" i="11"/>
  <c r="BO107" i="11"/>
  <c r="BO96" i="11"/>
  <c r="BO108" i="11"/>
  <c r="BO97" i="11"/>
  <c r="BO109" i="11"/>
  <c r="BO98" i="11"/>
  <c r="BO110" i="11"/>
  <c r="BO99" i="11"/>
  <c r="BO111" i="11"/>
  <c r="BY6" i="2"/>
  <c r="BX59" i="2"/>
  <c r="BX57" i="2"/>
  <c r="BX58" i="2"/>
  <c r="BN114" i="11"/>
  <c r="BO34" i="2"/>
  <c r="BN89" i="11"/>
  <c r="BO33" i="2"/>
  <c r="BR5" i="2"/>
  <c r="BQ3" i="2"/>
  <c r="BQ17" i="2"/>
  <c r="BQ42" i="2"/>
  <c r="BQ43" i="2"/>
  <c r="BQ18" i="2"/>
  <c r="BQ19" i="2"/>
  <c r="BQ20" i="2"/>
  <c r="BQ21" i="2"/>
  <c r="BQ22" i="2"/>
  <c r="BQ23" i="2"/>
  <c r="BQ24" i="2"/>
  <c r="BQ25" i="2"/>
  <c r="BQ26" i="2"/>
  <c r="BQ56" i="2"/>
  <c r="BQ48" i="2"/>
  <c r="BQ35" i="2"/>
  <c r="BQ47" i="2"/>
  <c r="BQ36" i="2"/>
  <c r="BQ4" i="2"/>
  <c r="BP63" i="2"/>
  <c r="BN37" i="2"/>
  <c r="BN7" i="11"/>
  <c r="BO37" i="2"/>
  <c r="BQ63" i="2"/>
  <c r="BZ6" i="2"/>
  <c r="BY59" i="2"/>
  <c r="BY57" i="2"/>
  <c r="BY58" i="2"/>
  <c r="BP3" i="11"/>
  <c r="BP70" i="11"/>
  <c r="BP82" i="11"/>
  <c r="BP71" i="11"/>
  <c r="BP83" i="11"/>
  <c r="BP72" i="11"/>
  <c r="BP84" i="11"/>
  <c r="BP73" i="11"/>
  <c r="BP85" i="11"/>
  <c r="BP74" i="11"/>
  <c r="BP86" i="11"/>
  <c r="BP75" i="11"/>
  <c r="BP87" i="11"/>
  <c r="BP76" i="11"/>
  <c r="BP88" i="11"/>
  <c r="BP77" i="11"/>
  <c r="BP67" i="11"/>
  <c r="BP79" i="11"/>
  <c r="BP68" i="11"/>
  <c r="BP80" i="11"/>
  <c r="BP78" i="11"/>
  <c r="BP81" i="11"/>
  <c r="BP100" i="11"/>
  <c r="BP112" i="11"/>
  <c r="BP69" i="11"/>
  <c r="BP101" i="11"/>
  <c r="BP113" i="11"/>
  <c r="BP102" i="11"/>
  <c r="BP103" i="11"/>
  <c r="BP92" i="11"/>
  <c r="BP104" i="11"/>
  <c r="BP93" i="11"/>
  <c r="BP105" i="11"/>
  <c r="BP94" i="11"/>
  <c r="BP106" i="11"/>
  <c r="BP95" i="11"/>
  <c r="BP107" i="11"/>
  <c r="BP96" i="11"/>
  <c r="BP108" i="11"/>
  <c r="BP97" i="11"/>
  <c r="BP109" i="11"/>
  <c r="BP98" i="11"/>
  <c r="BP110" i="11"/>
  <c r="BP99" i="11"/>
  <c r="BP111" i="11"/>
  <c r="BN13" i="2"/>
  <c r="BN14" i="2"/>
  <c r="BO114" i="11"/>
  <c r="BP34" i="2"/>
  <c r="BO89" i="11"/>
  <c r="BP33" i="2"/>
  <c r="BO7" i="11"/>
  <c r="BS5" i="2"/>
  <c r="BR42" i="2"/>
  <c r="BR43" i="2"/>
  <c r="BR3" i="2"/>
  <c r="BR17" i="2"/>
  <c r="BR18" i="2"/>
  <c r="BR19" i="2"/>
  <c r="BR20" i="2"/>
  <c r="BR21" i="2"/>
  <c r="BR22" i="2"/>
  <c r="BR23" i="2"/>
  <c r="BR24" i="2"/>
  <c r="BR25" i="2"/>
  <c r="BR26" i="2"/>
  <c r="BR36" i="2"/>
  <c r="BR47" i="2"/>
  <c r="BR56" i="2"/>
  <c r="BR63" i="2"/>
  <c r="BR48" i="2"/>
  <c r="BR35" i="2"/>
  <c r="BR4" i="2"/>
  <c r="BO13" i="2"/>
  <c r="BQ3" i="11"/>
  <c r="BQ70" i="11"/>
  <c r="BQ82" i="11"/>
  <c r="BQ71" i="11"/>
  <c r="BQ83" i="11"/>
  <c r="BQ72" i="11"/>
  <c r="BQ84" i="11"/>
  <c r="BQ73" i="11"/>
  <c r="BQ85" i="11"/>
  <c r="BQ74" i="11"/>
  <c r="BQ86" i="11"/>
  <c r="BQ75" i="11"/>
  <c r="BQ87" i="11"/>
  <c r="BQ76" i="11"/>
  <c r="BQ88" i="11"/>
  <c r="BQ77" i="11"/>
  <c r="BQ67" i="11"/>
  <c r="BQ79" i="11"/>
  <c r="BQ68" i="11"/>
  <c r="BQ80" i="11"/>
  <c r="BQ69" i="11"/>
  <c r="BQ78" i="11"/>
  <c r="BQ81" i="11"/>
  <c r="BQ100" i="11"/>
  <c r="BQ112" i="11"/>
  <c r="BQ101" i="11"/>
  <c r="BQ113" i="11"/>
  <c r="BQ102" i="11"/>
  <c r="BQ103" i="11"/>
  <c r="BQ92" i="11"/>
  <c r="BQ104" i="11"/>
  <c r="BQ93" i="11"/>
  <c r="BQ105" i="11"/>
  <c r="BQ94" i="11"/>
  <c r="BQ106" i="11"/>
  <c r="BQ95" i="11"/>
  <c r="BQ107" i="11"/>
  <c r="BQ96" i="11"/>
  <c r="BQ108" i="11"/>
  <c r="BQ97" i="11"/>
  <c r="BQ109" i="11"/>
  <c r="BQ98" i="11"/>
  <c r="BQ110" i="11"/>
  <c r="BQ99" i="11"/>
  <c r="BQ111" i="11"/>
  <c r="BP13" i="2"/>
  <c r="BO14" i="2"/>
  <c r="BT5" i="2"/>
  <c r="BS3" i="2"/>
  <c r="BS17" i="2"/>
  <c r="BS42" i="2"/>
  <c r="BS43" i="2"/>
  <c r="BS18" i="2"/>
  <c r="BS19" i="2"/>
  <c r="BS20" i="2"/>
  <c r="BS21" i="2"/>
  <c r="BS22" i="2"/>
  <c r="BS23" i="2"/>
  <c r="BS24" i="2"/>
  <c r="BS25" i="2"/>
  <c r="BS26" i="2"/>
  <c r="BS35" i="2"/>
  <c r="BS36" i="2"/>
  <c r="BS47" i="2"/>
  <c r="BS48" i="2"/>
  <c r="BS56" i="2"/>
  <c r="BS4" i="2"/>
  <c r="BP114" i="11"/>
  <c r="BQ34" i="2"/>
  <c r="BZ57" i="2"/>
  <c r="CA6" i="2"/>
  <c r="BZ59" i="2"/>
  <c r="BP89" i="11"/>
  <c r="BQ33" i="2"/>
  <c r="BP37" i="2"/>
  <c r="BP7" i="11"/>
  <c r="BN30" i="2"/>
  <c r="BO30" i="2"/>
  <c r="BP14" i="2"/>
  <c r="BQ114" i="11"/>
  <c r="BR34" i="2"/>
  <c r="BQ89" i="11"/>
  <c r="BR33" i="2"/>
  <c r="BU5" i="2"/>
  <c r="BT3" i="2"/>
  <c r="BT17" i="2"/>
  <c r="BT42" i="2"/>
  <c r="BT43" i="2"/>
  <c r="BT18" i="2"/>
  <c r="BT19" i="2"/>
  <c r="BT20" i="2"/>
  <c r="BT21" i="2"/>
  <c r="BT22" i="2"/>
  <c r="BT23" i="2"/>
  <c r="BT24" i="2"/>
  <c r="BT25" i="2"/>
  <c r="BT26" i="2"/>
  <c r="BT35" i="2"/>
  <c r="BT36" i="2"/>
  <c r="BT47" i="2"/>
  <c r="BT56" i="2"/>
  <c r="BT48" i="2"/>
  <c r="BT4" i="2"/>
  <c r="BO44" i="2"/>
  <c r="BQ7" i="11"/>
  <c r="BQ37" i="2"/>
  <c r="BS63" i="2"/>
  <c r="BN44" i="2"/>
  <c r="CA59" i="2"/>
  <c r="CB6" i="2"/>
  <c r="CA57" i="2"/>
  <c r="CA58" i="2"/>
  <c r="BR3" i="11"/>
  <c r="BR70" i="11"/>
  <c r="BR82" i="11"/>
  <c r="BR71" i="11"/>
  <c r="BR83" i="11"/>
  <c r="BR72" i="11"/>
  <c r="BR84" i="11"/>
  <c r="BR73" i="11"/>
  <c r="BR85" i="11"/>
  <c r="BR74" i="11"/>
  <c r="BR86" i="11"/>
  <c r="BR75" i="11"/>
  <c r="BR87" i="11"/>
  <c r="BR76" i="11"/>
  <c r="BR88" i="11"/>
  <c r="BR77" i="11"/>
  <c r="BR67" i="11"/>
  <c r="BR79" i="11"/>
  <c r="BR68" i="11"/>
  <c r="BR80" i="11"/>
  <c r="BR69" i="11"/>
  <c r="BR78" i="11"/>
  <c r="BR81" i="11"/>
  <c r="BR100" i="11"/>
  <c r="BR112" i="11"/>
  <c r="BR101" i="11"/>
  <c r="BR113" i="11"/>
  <c r="BR102" i="11"/>
  <c r="BR103" i="11"/>
  <c r="BR92" i="11"/>
  <c r="BR104" i="11"/>
  <c r="BR93" i="11"/>
  <c r="BR105" i="11"/>
  <c r="BR94" i="11"/>
  <c r="BR106" i="11"/>
  <c r="BR95" i="11"/>
  <c r="BR107" i="11"/>
  <c r="BR96" i="11"/>
  <c r="BR108" i="11"/>
  <c r="BR97" i="11"/>
  <c r="BR109" i="11"/>
  <c r="BR98" i="11"/>
  <c r="BR110" i="11"/>
  <c r="BR111" i="11"/>
  <c r="BR99" i="11"/>
  <c r="BQ13" i="2"/>
  <c r="BQ14" i="2"/>
  <c r="BQ30" i="2"/>
  <c r="BZ58" i="2"/>
  <c r="BT63" i="2"/>
  <c r="BQ44" i="2"/>
  <c r="BS3" i="11"/>
  <c r="BS70" i="11"/>
  <c r="BS82" i="11"/>
  <c r="BS71" i="11"/>
  <c r="BS83" i="11"/>
  <c r="BS72" i="11"/>
  <c r="BS84" i="11"/>
  <c r="BS73" i="11"/>
  <c r="BS85" i="11"/>
  <c r="BS74" i="11"/>
  <c r="BS86" i="11"/>
  <c r="BS75" i="11"/>
  <c r="BS87" i="11"/>
  <c r="BS76" i="11"/>
  <c r="BS88" i="11"/>
  <c r="BS77" i="11"/>
  <c r="BS67" i="11"/>
  <c r="BS79" i="11"/>
  <c r="BS68" i="11"/>
  <c r="BS80" i="11"/>
  <c r="BS78" i="11"/>
  <c r="BS81" i="11"/>
  <c r="BS100" i="11"/>
  <c r="BS112" i="11"/>
  <c r="BS101" i="11"/>
  <c r="BS113" i="11"/>
  <c r="BS102" i="11"/>
  <c r="BS69" i="11"/>
  <c r="BS103" i="11"/>
  <c r="BS92" i="11"/>
  <c r="BS104" i="11"/>
  <c r="BS93" i="11"/>
  <c r="BS105" i="11"/>
  <c r="BS94" i="11"/>
  <c r="BS106" i="11"/>
  <c r="BS95" i="11"/>
  <c r="BS107" i="11"/>
  <c r="BS96" i="11"/>
  <c r="BS108" i="11"/>
  <c r="BS97" i="11"/>
  <c r="BS109" i="11"/>
  <c r="BS98" i="11"/>
  <c r="BS110" i="11"/>
  <c r="BS99" i="11"/>
  <c r="BS111" i="11"/>
  <c r="CC6" i="2"/>
  <c r="CB57" i="2"/>
  <c r="CB59" i="2"/>
  <c r="BR7" i="11"/>
  <c r="BR114" i="11"/>
  <c r="BS34" i="2"/>
  <c r="BR89" i="11"/>
  <c r="BS33" i="2"/>
  <c r="BR13" i="2"/>
  <c r="BV5" i="2"/>
  <c r="BU3" i="2"/>
  <c r="BU17" i="2"/>
  <c r="BU42" i="2"/>
  <c r="BU43" i="2"/>
  <c r="BU18" i="2"/>
  <c r="BU19" i="2"/>
  <c r="BU20" i="2"/>
  <c r="BU21" i="2"/>
  <c r="BU22" i="2"/>
  <c r="BU23" i="2"/>
  <c r="BU24" i="2"/>
  <c r="BU25" i="2"/>
  <c r="BU26" i="2"/>
  <c r="BU35" i="2"/>
  <c r="BU36" i="2"/>
  <c r="BU47" i="2"/>
  <c r="BU56" i="2"/>
  <c r="BU63" i="2"/>
  <c r="BU48" i="2"/>
  <c r="BU4" i="2"/>
  <c r="BR37" i="2"/>
  <c r="BP30" i="2"/>
  <c r="BR14" i="2"/>
  <c r="BR30" i="2"/>
  <c r="BR44" i="2"/>
  <c r="BS37" i="2"/>
  <c r="BP44" i="2"/>
  <c r="BW5" i="2"/>
  <c r="BV3" i="2"/>
  <c r="BV17" i="2"/>
  <c r="BV42" i="2"/>
  <c r="BV43" i="2"/>
  <c r="BV25" i="2"/>
  <c r="BV26" i="2"/>
  <c r="BV18" i="2"/>
  <c r="BV19" i="2"/>
  <c r="BV20" i="2"/>
  <c r="BV21" i="2"/>
  <c r="BV22" i="2"/>
  <c r="BV23" i="2"/>
  <c r="BV24" i="2"/>
  <c r="BV48" i="2"/>
  <c r="BV35" i="2"/>
  <c r="BV36" i="2"/>
  <c r="BV47" i="2"/>
  <c r="BV56" i="2"/>
  <c r="BV63" i="2"/>
  <c r="BV4" i="2"/>
  <c r="CD6" i="2"/>
  <c r="CC57" i="2"/>
  <c r="CC58" i="2"/>
  <c r="CC59" i="2"/>
  <c r="BT3" i="11"/>
  <c r="BT70" i="11"/>
  <c r="BT82" i="11"/>
  <c r="BT71" i="11"/>
  <c r="BT83" i="11"/>
  <c r="BT72" i="11"/>
  <c r="BT84" i="11"/>
  <c r="BT73" i="11"/>
  <c r="BT85" i="11"/>
  <c r="BT74" i="11"/>
  <c r="BT86" i="11"/>
  <c r="BT75" i="11"/>
  <c r="BT87" i="11"/>
  <c r="BT76" i="11"/>
  <c r="BT88" i="11"/>
  <c r="BT77" i="11"/>
  <c r="BT67" i="11"/>
  <c r="BT79" i="11"/>
  <c r="BT68" i="11"/>
  <c r="BT80" i="11"/>
  <c r="BT69" i="11"/>
  <c r="BT78" i="11"/>
  <c r="BT81" i="11"/>
  <c r="BT100" i="11"/>
  <c r="BT112" i="11"/>
  <c r="BT101" i="11"/>
  <c r="BT113" i="11"/>
  <c r="BT102" i="11"/>
  <c r="BT103" i="11"/>
  <c r="BT92" i="11"/>
  <c r="BT104" i="11"/>
  <c r="BT93" i="11"/>
  <c r="BT105" i="11"/>
  <c r="BT94" i="11"/>
  <c r="BT106" i="11"/>
  <c r="BT95" i="11"/>
  <c r="BT107" i="11"/>
  <c r="BT96" i="11"/>
  <c r="BT108" i="11"/>
  <c r="BT97" i="11"/>
  <c r="BT109" i="11"/>
  <c r="BT98" i="11"/>
  <c r="BT110" i="11"/>
  <c r="BT99" i="11"/>
  <c r="BT111" i="11"/>
  <c r="CB58" i="2"/>
  <c r="BS114" i="11"/>
  <c r="BT34" i="2"/>
  <c r="BS7" i="11"/>
  <c r="BS13" i="2"/>
  <c r="BS89" i="11"/>
  <c r="BT33" i="2"/>
  <c r="BU3" i="11"/>
  <c r="BU70" i="11"/>
  <c r="BU82" i="11"/>
  <c r="BU71" i="11"/>
  <c r="BU83" i="11"/>
  <c r="BU72" i="11"/>
  <c r="BU73" i="11"/>
  <c r="BU85" i="11"/>
  <c r="BU74" i="11"/>
  <c r="BU86" i="11"/>
  <c r="BU76" i="11"/>
  <c r="BU88" i="11"/>
  <c r="BU77" i="11"/>
  <c r="BU68" i="11"/>
  <c r="BU80" i="11"/>
  <c r="BU81" i="11"/>
  <c r="BU84" i="11"/>
  <c r="BU87" i="11"/>
  <c r="BU67" i="11"/>
  <c r="BU69" i="11"/>
  <c r="BU75" i="11"/>
  <c r="BU100" i="11"/>
  <c r="BU112" i="11"/>
  <c r="BU101" i="11"/>
  <c r="BU113" i="11"/>
  <c r="BU102" i="11"/>
  <c r="BU103" i="11"/>
  <c r="BU78" i="11"/>
  <c r="BU92" i="11"/>
  <c r="BU104" i="11"/>
  <c r="BU79" i="11"/>
  <c r="BU93" i="11"/>
  <c r="BU105" i="11"/>
  <c r="BU94" i="11"/>
  <c r="BU106" i="11"/>
  <c r="BU95" i="11"/>
  <c r="BU107" i="11"/>
  <c r="BU96" i="11"/>
  <c r="BU108" i="11"/>
  <c r="BU97" i="11"/>
  <c r="BU109" i="11"/>
  <c r="BU98" i="11"/>
  <c r="BU110" i="11"/>
  <c r="BU99" i="11"/>
  <c r="BU111" i="11"/>
  <c r="BT13" i="2"/>
  <c r="BT14" i="2"/>
  <c r="CE6" i="2"/>
  <c r="CD59" i="2"/>
  <c r="CD57" i="2"/>
  <c r="BT7" i="11"/>
  <c r="BX5" i="2"/>
  <c r="BW3" i="2"/>
  <c r="BW17" i="2"/>
  <c r="BW42" i="2"/>
  <c r="BW43" i="2"/>
  <c r="BW24" i="2"/>
  <c r="BW25" i="2"/>
  <c r="BW26" i="2"/>
  <c r="BW18" i="2"/>
  <c r="BW19" i="2"/>
  <c r="BW20" i="2"/>
  <c r="BW21" i="2"/>
  <c r="BW22" i="2"/>
  <c r="BW23" i="2"/>
  <c r="BW56" i="2"/>
  <c r="BW35" i="2"/>
  <c r="BW36" i="2"/>
  <c r="BW47" i="2"/>
  <c r="BW48" i="2"/>
  <c r="BW4" i="2"/>
  <c r="BS14" i="2"/>
  <c r="BT89" i="11"/>
  <c r="BU33" i="2"/>
  <c r="BT114" i="11"/>
  <c r="BU34" i="2"/>
  <c r="BT37" i="2"/>
  <c r="BT30" i="2"/>
  <c r="BT44" i="2"/>
  <c r="BW63" i="2"/>
  <c r="BY5" i="2"/>
  <c r="BX3" i="2"/>
  <c r="BX17" i="2"/>
  <c r="BX42" i="2"/>
  <c r="BX43" i="2"/>
  <c r="BX23" i="2"/>
  <c r="BX24" i="2"/>
  <c r="BX25" i="2"/>
  <c r="BX26" i="2"/>
  <c r="BX18" i="2"/>
  <c r="BX19" i="2"/>
  <c r="BX20" i="2"/>
  <c r="BX21" i="2"/>
  <c r="BX22" i="2"/>
  <c r="BX47" i="2"/>
  <c r="BX35" i="2"/>
  <c r="BX36" i="2"/>
  <c r="BX48" i="2"/>
  <c r="BX56" i="2"/>
  <c r="BX63" i="2"/>
  <c r="BX4" i="2"/>
  <c r="BU114" i="11"/>
  <c r="BV34" i="2"/>
  <c r="BU7" i="11"/>
  <c r="CD58" i="2"/>
  <c r="CF6" i="2"/>
  <c r="CE59" i="2"/>
  <c r="CE57" i="2"/>
  <c r="CE58" i="2"/>
  <c r="BU37" i="2"/>
  <c r="BU13" i="2"/>
  <c r="BV3" i="11"/>
  <c r="BV70" i="11"/>
  <c r="BV82" i="11"/>
  <c r="BV71" i="11"/>
  <c r="BV83" i="11"/>
  <c r="BV73" i="11"/>
  <c r="BV74" i="11"/>
  <c r="BV86" i="11"/>
  <c r="BV76" i="11"/>
  <c r="BV88" i="11"/>
  <c r="BV77" i="11"/>
  <c r="BV68" i="11"/>
  <c r="BV80" i="11"/>
  <c r="BV85" i="11"/>
  <c r="BV87" i="11"/>
  <c r="BV67" i="11"/>
  <c r="BV69" i="11"/>
  <c r="BV72" i="11"/>
  <c r="BV75" i="11"/>
  <c r="BV78" i="11"/>
  <c r="BV79" i="11"/>
  <c r="BV100" i="11"/>
  <c r="BV112" i="11"/>
  <c r="BV101" i="11"/>
  <c r="BV113" i="11"/>
  <c r="BV102" i="11"/>
  <c r="BV103" i="11"/>
  <c r="BV92" i="11"/>
  <c r="BV104" i="11"/>
  <c r="BV93" i="11"/>
  <c r="BV105" i="11"/>
  <c r="BV81" i="11"/>
  <c r="BV94" i="11"/>
  <c r="BV106" i="11"/>
  <c r="BV84" i="11"/>
  <c r="BV95" i="11"/>
  <c r="BV107" i="11"/>
  <c r="BV96" i="11"/>
  <c r="BV108" i="11"/>
  <c r="BV97" i="11"/>
  <c r="BV109" i="11"/>
  <c r="BV98" i="11"/>
  <c r="BV110" i="11"/>
  <c r="BV99" i="11"/>
  <c r="BV111" i="11"/>
  <c r="BS30" i="2"/>
  <c r="BU89" i="11"/>
  <c r="BV33" i="2"/>
  <c r="BV37" i="2"/>
  <c r="BS44" i="2"/>
  <c r="CG6" i="2"/>
  <c r="CF59" i="2"/>
  <c r="CF57" i="2"/>
  <c r="BU14" i="2"/>
  <c r="BV13" i="2"/>
  <c r="BW3" i="11"/>
  <c r="BW70" i="11"/>
  <c r="BW82" i="11"/>
  <c r="BW71" i="11"/>
  <c r="BW83" i="11"/>
  <c r="BW74" i="11"/>
  <c r="BW86" i="11"/>
  <c r="BW76" i="11"/>
  <c r="BW88" i="11"/>
  <c r="BW77" i="11"/>
  <c r="BW68" i="11"/>
  <c r="BW80" i="11"/>
  <c r="BW85" i="11"/>
  <c r="BW87" i="11"/>
  <c r="BW67" i="11"/>
  <c r="BW69" i="11"/>
  <c r="BW72" i="11"/>
  <c r="BW73" i="11"/>
  <c r="BW75" i="11"/>
  <c r="BW78" i="11"/>
  <c r="BW79" i="11"/>
  <c r="BW100" i="11"/>
  <c r="BW112" i="11"/>
  <c r="BW101" i="11"/>
  <c r="BW113" i="11"/>
  <c r="BW102" i="11"/>
  <c r="BW103" i="11"/>
  <c r="BW92" i="11"/>
  <c r="BW104" i="11"/>
  <c r="BW93" i="11"/>
  <c r="BW105" i="11"/>
  <c r="BW94" i="11"/>
  <c r="BW106" i="11"/>
  <c r="BW95" i="11"/>
  <c r="BW107" i="11"/>
  <c r="BW81" i="11"/>
  <c r="BW96" i="11"/>
  <c r="BW108" i="11"/>
  <c r="BW84" i="11"/>
  <c r="BW97" i="11"/>
  <c r="BW109" i="11"/>
  <c r="BW98" i="11"/>
  <c r="BW110" i="11"/>
  <c r="BW99" i="11"/>
  <c r="BW111" i="11"/>
  <c r="BV7" i="11"/>
  <c r="BZ5" i="2"/>
  <c r="BY3" i="2"/>
  <c r="BY17" i="2"/>
  <c r="BY42" i="2"/>
  <c r="BY43" i="2"/>
  <c r="BY22" i="2"/>
  <c r="BY23" i="2"/>
  <c r="BY24" i="2"/>
  <c r="BY25" i="2"/>
  <c r="BY26" i="2"/>
  <c r="BY18" i="2"/>
  <c r="BY19" i="2"/>
  <c r="BY20" i="2"/>
  <c r="BY21" i="2"/>
  <c r="BY47" i="2"/>
  <c r="BY48" i="2"/>
  <c r="BY35" i="2"/>
  <c r="BY36" i="2"/>
  <c r="BY56" i="2"/>
  <c r="BY63" i="2"/>
  <c r="BY4" i="2"/>
  <c r="BV114" i="11"/>
  <c r="BW34" i="2"/>
  <c r="BV89" i="11"/>
  <c r="BW33" i="2"/>
  <c r="BW37" i="2"/>
  <c r="BW7" i="11"/>
  <c r="BX3" i="11"/>
  <c r="BX70" i="11"/>
  <c r="BX82" i="11"/>
  <c r="BX71" i="11"/>
  <c r="BX83" i="11"/>
  <c r="BX74" i="11"/>
  <c r="BX86" i="11"/>
  <c r="BX76" i="11"/>
  <c r="BX88" i="11"/>
  <c r="BX77" i="11"/>
  <c r="BX68" i="11"/>
  <c r="BX80" i="11"/>
  <c r="BX85" i="11"/>
  <c r="BX87" i="11"/>
  <c r="BX67" i="11"/>
  <c r="BX69" i="11"/>
  <c r="BX72" i="11"/>
  <c r="BX73" i="11"/>
  <c r="BX75" i="11"/>
  <c r="BX78" i="11"/>
  <c r="BX79" i="11"/>
  <c r="BX100" i="11"/>
  <c r="BX112" i="11"/>
  <c r="BX101" i="11"/>
  <c r="BX113" i="11"/>
  <c r="BX102" i="11"/>
  <c r="BX103" i="11"/>
  <c r="BX92" i="11"/>
  <c r="BX104" i="11"/>
  <c r="BX93" i="11"/>
  <c r="BX105" i="11"/>
  <c r="BX94" i="11"/>
  <c r="BX106" i="11"/>
  <c r="BX95" i="11"/>
  <c r="BX107" i="11"/>
  <c r="BX96" i="11"/>
  <c r="BX108" i="11"/>
  <c r="BX97" i="11"/>
  <c r="BX109" i="11"/>
  <c r="BX81" i="11"/>
  <c r="BX98" i="11"/>
  <c r="BX110" i="11"/>
  <c r="BX111" i="11"/>
  <c r="BX84" i="11"/>
  <c r="BX99" i="11"/>
  <c r="BV14" i="2"/>
  <c r="CF58" i="2"/>
  <c r="BU30" i="2"/>
  <c r="CG59" i="2"/>
  <c r="CH6" i="2"/>
  <c r="CG57" i="2"/>
  <c r="CG58" i="2"/>
  <c r="BW114" i="11"/>
  <c r="BX34" i="2"/>
  <c r="CA5" i="2"/>
  <c r="BZ42" i="2"/>
  <c r="BZ43" i="2"/>
  <c r="BZ3" i="2"/>
  <c r="BZ17" i="2"/>
  <c r="BZ21" i="2"/>
  <c r="BZ22" i="2"/>
  <c r="BZ23" i="2"/>
  <c r="BZ24" i="2"/>
  <c r="BZ25" i="2"/>
  <c r="BZ26" i="2"/>
  <c r="BZ18" i="2"/>
  <c r="BZ19" i="2"/>
  <c r="BZ20" i="2"/>
  <c r="BZ56" i="2"/>
  <c r="BZ47" i="2"/>
  <c r="BZ48" i="2"/>
  <c r="BZ35" i="2"/>
  <c r="BZ36" i="2"/>
  <c r="BZ63" i="2"/>
  <c r="BZ4" i="2"/>
  <c r="BW89" i="11"/>
  <c r="BX33" i="2"/>
  <c r="BX37" i="2"/>
  <c r="BX89" i="11"/>
  <c r="BY33" i="2"/>
  <c r="BW13" i="2"/>
  <c r="BU44" i="2"/>
  <c r="BX13" i="2"/>
  <c r="BX7" i="11"/>
  <c r="CI6" i="2"/>
  <c r="CH59" i="2"/>
  <c r="CH57" i="2"/>
  <c r="CH58" i="2"/>
  <c r="BV30" i="2"/>
  <c r="BV44" i="2"/>
  <c r="BW14" i="2"/>
  <c r="BY70" i="11"/>
  <c r="BY82" i="11"/>
  <c r="BY71" i="11"/>
  <c r="BY83" i="11"/>
  <c r="BY74" i="11"/>
  <c r="BY86" i="11"/>
  <c r="BY76" i="11"/>
  <c r="BY88" i="11"/>
  <c r="BY77" i="11"/>
  <c r="BY68" i="11"/>
  <c r="BY3" i="11"/>
  <c r="BY84" i="11"/>
  <c r="BY85" i="11"/>
  <c r="BY87" i="11"/>
  <c r="BY67" i="11"/>
  <c r="BY69" i="11"/>
  <c r="BY72" i="11"/>
  <c r="BY73" i="11"/>
  <c r="BY75" i="11"/>
  <c r="BY78" i="11"/>
  <c r="BY79" i="11"/>
  <c r="BY80" i="11"/>
  <c r="BY100" i="11"/>
  <c r="BY112" i="11"/>
  <c r="BY81" i="11"/>
  <c r="BY101" i="11"/>
  <c r="BY113" i="11"/>
  <c r="BY102" i="11"/>
  <c r="BY103" i="11"/>
  <c r="BY92" i="11"/>
  <c r="BY104" i="11"/>
  <c r="BY93" i="11"/>
  <c r="BY105" i="11"/>
  <c r="BY94" i="11"/>
  <c r="BY106" i="11"/>
  <c r="BY95" i="11"/>
  <c r="BY107" i="11"/>
  <c r="BY96" i="11"/>
  <c r="BY108" i="11"/>
  <c r="BY97" i="11"/>
  <c r="BY109" i="11"/>
  <c r="BY98" i="11"/>
  <c r="BY110" i="11"/>
  <c r="BY99" i="11"/>
  <c r="BY111" i="11"/>
  <c r="BX14" i="2"/>
  <c r="CB5" i="2"/>
  <c r="CA3" i="2"/>
  <c r="CA17" i="2"/>
  <c r="CA42" i="2"/>
  <c r="CA43" i="2"/>
  <c r="CA20" i="2"/>
  <c r="CA21" i="2"/>
  <c r="CA22" i="2"/>
  <c r="CA23" i="2"/>
  <c r="CA24" i="2"/>
  <c r="CA25" i="2"/>
  <c r="CA26" i="2"/>
  <c r="CA18" i="2"/>
  <c r="CA19" i="2"/>
  <c r="CA56" i="2"/>
  <c r="CA47" i="2"/>
  <c r="CA35" i="2"/>
  <c r="CA36" i="2"/>
  <c r="CA48" i="2"/>
  <c r="CA4" i="2"/>
  <c r="CA63" i="2"/>
  <c r="BX114" i="11"/>
  <c r="BY34" i="2"/>
  <c r="BY37" i="2"/>
  <c r="BW30" i="2"/>
  <c r="BY89" i="11"/>
  <c r="BZ33" i="2"/>
  <c r="CJ6" i="2"/>
  <c r="CI57" i="2"/>
  <c r="CI58" i="2"/>
  <c r="CI59" i="2"/>
  <c r="BY7" i="11"/>
  <c r="BZ3" i="11"/>
  <c r="BZ70" i="11"/>
  <c r="BZ82" i="11"/>
  <c r="BZ71" i="11"/>
  <c r="BZ83" i="11"/>
  <c r="BZ76" i="11"/>
  <c r="BZ88" i="11"/>
  <c r="BZ77" i="11"/>
  <c r="BZ79" i="11"/>
  <c r="BZ80" i="11"/>
  <c r="BZ81" i="11"/>
  <c r="BZ84" i="11"/>
  <c r="BZ67" i="11"/>
  <c r="BZ85" i="11"/>
  <c r="BZ68" i="11"/>
  <c r="BZ86" i="11"/>
  <c r="BZ69" i="11"/>
  <c r="BZ87" i="11"/>
  <c r="BZ72" i="11"/>
  <c r="BZ73" i="11"/>
  <c r="BZ74" i="11"/>
  <c r="BZ100" i="11"/>
  <c r="BZ112" i="11"/>
  <c r="BZ101" i="11"/>
  <c r="BZ113" i="11"/>
  <c r="BZ75" i="11"/>
  <c r="BZ102" i="11"/>
  <c r="BZ78" i="11"/>
  <c r="BZ103" i="11"/>
  <c r="BZ92" i="11"/>
  <c r="BZ104" i="11"/>
  <c r="BZ93" i="11"/>
  <c r="BZ105" i="11"/>
  <c r="BZ94" i="11"/>
  <c r="BZ106" i="11"/>
  <c r="BZ95" i="11"/>
  <c r="BZ107" i="11"/>
  <c r="BZ96" i="11"/>
  <c r="BZ108" i="11"/>
  <c r="BZ97" i="11"/>
  <c r="BZ109" i="11"/>
  <c r="BZ98" i="11"/>
  <c r="BZ110" i="11"/>
  <c r="BZ99" i="11"/>
  <c r="BZ111" i="11"/>
  <c r="BW44" i="2"/>
  <c r="CC5" i="2"/>
  <c r="CB3" i="2"/>
  <c r="CB17" i="2"/>
  <c r="CB42" i="2"/>
  <c r="CB43" i="2"/>
  <c r="CB19" i="2"/>
  <c r="CB20" i="2"/>
  <c r="CB21" i="2"/>
  <c r="CB22" i="2"/>
  <c r="CB23" i="2"/>
  <c r="CB24" i="2"/>
  <c r="CB25" i="2"/>
  <c r="CB26" i="2"/>
  <c r="CB18" i="2"/>
  <c r="CB48" i="2"/>
  <c r="CB47" i="2"/>
  <c r="CB35" i="2"/>
  <c r="CB36" i="2"/>
  <c r="CB56" i="2"/>
  <c r="CB4" i="2"/>
  <c r="BY13" i="2"/>
  <c r="BX30" i="2"/>
  <c r="BY114" i="11"/>
  <c r="BZ34" i="2"/>
  <c r="CB63" i="2"/>
  <c r="BZ7" i="11"/>
  <c r="BZ13" i="2"/>
  <c r="BY14" i="2"/>
  <c r="CA3" i="11"/>
  <c r="CA70" i="11"/>
  <c r="CA82" i="11"/>
  <c r="CA71" i="11"/>
  <c r="CA83" i="11"/>
  <c r="CA76" i="11"/>
  <c r="CA88" i="11"/>
  <c r="CA77" i="11"/>
  <c r="CA73" i="11"/>
  <c r="CA74" i="11"/>
  <c r="CA75" i="11"/>
  <c r="CA78" i="11"/>
  <c r="CA79" i="11"/>
  <c r="CA80" i="11"/>
  <c r="CA81" i="11"/>
  <c r="CA84" i="11"/>
  <c r="CA67" i="11"/>
  <c r="CA85" i="11"/>
  <c r="CA68" i="11"/>
  <c r="CA86" i="11"/>
  <c r="CA100" i="11"/>
  <c r="CA112" i="11"/>
  <c r="CA101" i="11"/>
  <c r="CA113" i="11"/>
  <c r="CA102" i="11"/>
  <c r="CA103" i="11"/>
  <c r="CA69" i="11"/>
  <c r="CA92" i="11"/>
  <c r="CA104" i="11"/>
  <c r="CA72" i="11"/>
  <c r="CA93" i="11"/>
  <c r="CA105" i="11"/>
  <c r="CA87" i="11"/>
  <c r="CA94" i="11"/>
  <c r="CA106" i="11"/>
  <c r="CA95" i="11"/>
  <c r="CA107" i="11"/>
  <c r="CA96" i="11"/>
  <c r="CA108" i="11"/>
  <c r="CA97" i="11"/>
  <c r="CA109" i="11"/>
  <c r="CA98" i="11"/>
  <c r="CA110" i="11"/>
  <c r="CA99" i="11"/>
  <c r="CA111" i="11"/>
  <c r="BZ89" i="11"/>
  <c r="CA33" i="2"/>
  <c r="BZ114" i="11"/>
  <c r="CA34" i="2"/>
  <c r="CD5" i="2"/>
  <c r="CC3" i="2"/>
  <c r="CC17" i="2"/>
  <c r="CC42" i="2"/>
  <c r="CC43" i="2"/>
  <c r="CC18" i="2"/>
  <c r="CC19" i="2"/>
  <c r="CC20" i="2"/>
  <c r="CC21" i="2"/>
  <c r="CC22" i="2"/>
  <c r="CC23" i="2"/>
  <c r="CC24" i="2"/>
  <c r="CC25" i="2"/>
  <c r="CC26" i="2"/>
  <c r="CC56" i="2"/>
  <c r="CC35" i="2"/>
  <c r="CC47" i="2"/>
  <c r="CC48" i="2"/>
  <c r="CC36" i="2"/>
  <c r="CC4" i="2"/>
  <c r="BX44" i="2"/>
  <c r="CK6" i="2"/>
  <c r="CJ59" i="2"/>
  <c r="CJ57" i="2"/>
  <c r="CJ58" i="2"/>
  <c r="BZ37" i="2"/>
  <c r="BY30" i="2"/>
  <c r="CA37" i="2"/>
  <c r="CC63" i="2"/>
  <c r="CA13" i="2"/>
  <c r="CB3" i="11"/>
  <c r="CB70" i="11"/>
  <c r="CB82" i="11"/>
  <c r="CB71" i="11"/>
  <c r="CB83" i="11"/>
  <c r="CB76" i="11"/>
  <c r="CB88" i="11"/>
  <c r="CB77" i="11"/>
  <c r="CB67" i="11"/>
  <c r="CB85" i="11"/>
  <c r="CB68" i="11"/>
  <c r="CB86" i="11"/>
  <c r="CB69" i="11"/>
  <c r="CB87" i="11"/>
  <c r="CB72" i="11"/>
  <c r="CB73" i="11"/>
  <c r="CB74" i="11"/>
  <c r="CB75" i="11"/>
  <c r="CB78" i="11"/>
  <c r="CB79" i="11"/>
  <c r="CB80" i="11"/>
  <c r="CB100" i="11"/>
  <c r="CB112" i="11"/>
  <c r="CB101" i="11"/>
  <c r="CB113" i="11"/>
  <c r="CB102" i="11"/>
  <c r="CB103" i="11"/>
  <c r="CB92" i="11"/>
  <c r="CB104" i="11"/>
  <c r="CB93" i="11"/>
  <c r="CB105" i="11"/>
  <c r="CB94" i="11"/>
  <c r="CB106" i="11"/>
  <c r="CB95" i="11"/>
  <c r="CB107" i="11"/>
  <c r="CB81" i="11"/>
  <c r="CB96" i="11"/>
  <c r="CB108" i="11"/>
  <c r="CB84" i="11"/>
  <c r="CB97" i="11"/>
  <c r="CB109" i="11"/>
  <c r="CB98" i="11"/>
  <c r="CB110" i="11"/>
  <c r="CB99" i="11"/>
  <c r="CB111" i="11"/>
  <c r="BY44" i="2"/>
  <c r="CE5" i="2"/>
  <c r="CD3" i="2"/>
  <c r="CD17" i="2"/>
  <c r="CD42" i="2"/>
  <c r="CD43" i="2"/>
  <c r="CD18" i="2"/>
  <c r="CD19" i="2"/>
  <c r="CD20" i="2"/>
  <c r="CD21" i="2"/>
  <c r="CD22" i="2"/>
  <c r="CD23" i="2"/>
  <c r="CD24" i="2"/>
  <c r="CD25" i="2"/>
  <c r="CD26" i="2"/>
  <c r="CD36" i="2"/>
  <c r="CD47" i="2"/>
  <c r="CD56" i="2"/>
  <c r="CD48" i="2"/>
  <c r="CD35" i="2"/>
  <c r="CD4" i="2"/>
  <c r="CL6" i="2"/>
  <c r="CK59" i="2"/>
  <c r="CK57" i="2"/>
  <c r="CK58" i="2"/>
  <c r="CA89" i="11"/>
  <c r="CB33" i="2"/>
  <c r="CA7" i="11"/>
  <c r="CA114" i="11"/>
  <c r="CB34" i="2"/>
  <c r="BZ14" i="2"/>
  <c r="CB114" i="11"/>
  <c r="CC34" i="2"/>
  <c r="CL57" i="2"/>
  <c r="CM6" i="2"/>
  <c r="CL59" i="2"/>
  <c r="CF5" i="2"/>
  <c r="CE3" i="2"/>
  <c r="CE17" i="2"/>
  <c r="CE42" i="2"/>
  <c r="CE43" i="2"/>
  <c r="CE18" i="2"/>
  <c r="CE19" i="2"/>
  <c r="CE20" i="2"/>
  <c r="CE21" i="2"/>
  <c r="CE22" i="2"/>
  <c r="CE23" i="2"/>
  <c r="CE24" i="2"/>
  <c r="CE25" i="2"/>
  <c r="CE26" i="2"/>
  <c r="CE35" i="2"/>
  <c r="CE36" i="2"/>
  <c r="CE47" i="2"/>
  <c r="CE48" i="2"/>
  <c r="CE56" i="2"/>
  <c r="CE4" i="2"/>
  <c r="CB7" i="11"/>
  <c r="CB13" i="2"/>
  <c r="CB14" i="2"/>
  <c r="CB89" i="11"/>
  <c r="CC33" i="2"/>
  <c r="CC37" i="2"/>
  <c r="BZ30" i="2"/>
  <c r="CB37" i="2"/>
  <c r="CD63" i="2"/>
  <c r="CA14" i="2"/>
  <c r="CC3" i="11"/>
  <c r="CC70" i="11"/>
  <c r="CC82" i="11"/>
  <c r="CC71" i="11"/>
  <c r="CC83" i="11"/>
  <c r="CC76" i="11"/>
  <c r="CC88" i="11"/>
  <c r="CC77" i="11"/>
  <c r="CC79" i="11"/>
  <c r="CC80" i="11"/>
  <c r="CC81" i="11"/>
  <c r="CC84" i="11"/>
  <c r="CC67" i="11"/>
  <c r="CC85" i="11"/>
  <c r="CC68" i="11"/>
  <c r="CC86" i="11"/>
  <c r="CC69" i="11"/>
  <c r="CC87" i="11"/>
  <c r="CC72" i="11"/>
  <c r="CC73" i="11"/>
  <c r="CC74" i="11"/>
  <c r="CC100" i="11"/>
  <c r="CC112" i="11"/>
  <c r="CC101" i="11"/>
  <c r="CC113" i="11"/>
  <c r="CC102" i="11"/>
  <c r="CC103" i="11"/>
  <c r="CC92" i="11"/>
  <c r="CC104" i="11"/>
  <c r="CC93" i="11"/>
  <c r="CC105" i="11"/>
  <c r="CC94" i="11"/>
  <c r="CC106" i="11"/>
  <c r="CC95" i="11"/>
  <c r="CC107" i="11"/>
  <c r="CC96" i="11"/>
  <c r="CC108" i="11"/>
  <c r="CC97" i="11"/>
  <c r="CC109" i="11"/>
  <c r="CC75" i="11"/>
  <c r="CC98" i="11"/>
  <c r="CC110" i="11"/>
  <c r="CC78" i="11"/>
  <c r="CC99" i="11"/>
  <c r="CC111" i="11"/>
  <c r="CB30" i="2"/>
  <c r="CB44" i="2"/>
  <c r="BZ44" i="2"/>
  <c r="CG5" i="2"/>
  <c r="CF3" i="2"/>
  <c r="CF17" i="2"/>
  <c r="CF42" i="2"/>
  <c r="CF43" i="2"/>
  <c r="CF18" i="2"/>
  <c r="CF19" i="2"/>
  <c r="CF20" i="2"/>
  <c r="CF21" i="2"/>
  <c r="CF22" i="2"/>
  <c r="CF23" i="2"/>
  <c r="CF24" i="2"/>
  <c r="CF25" i="2"/>
  <c r="CF26" i="2"/>
  <c r="CF35" i="2"/>
  <c r="CF36" i="2"/>
  <c r="CF47" i="2"/>
  <c r="CF56" i="2"/>
  <c r="CF63" i="2"/>
  <c r="CF48" i="2"/>
  <c r="CF4" i="2"/>
  <c r="CM59" i="2"/>
  <c r="CN6" i="2"/>
  <c r="CM57" i="2"/>
  <c r="CM58" i="2"/>
  <c r="CL58" i="2"/>
  <c r="CC114" i="11"/>
  <c r="CD34" i="2"/>
  <c r="CC89" i="11"/>
  <c r="CD33" i="2"/>
  <c r="CC7" i="11"/>
  <c r="CE63" i="2"/>
  <c r="CD3" i="11"/>
  <c r="CD70" i="11"/>
  <c r="CD82" i="11"/>
  <c r="CD71" i="11"/>
  <c r="CD76" i="11"/>
  <c r="CD88" i="11"/>
  <c r="CD77" i="11"/>
  <c r="CD73" i="11"/>
  <c r="CD74" i="11"/>
  <c r="CD75" i="11"/>
  <c r="CD78" i="11"/>
  <c r="CD79" i="11"/>
  <c r="CD80" i="11"/>
  <c r="CD81" i="11"/>
  <c r="CD83" i="11"/>
  <c r="CD67" i="11"/>
  <c r="CD84" i="11"/>
  <c r="CD68" i="11"/>
  <c r="CD85" i="11"/>
  <c r="CD69" i="11"/>
  <c r="CD100" i="11"/>
  <c r="CD112" i="11"/>
  <c r="CD72" i="11"/>
  <c r="CD101" i="11"/>
  <c r="CD113" i="11"/>
  <c r="CD86" i="11"/>
  <c r="CD102" i="11"/>
  <c r="CD87" i="11"/>
  <c r="CD103" i="11"/>
  <c r="CD92" i="11"/>
  <c r="CD104" i="11"/>
  <c r="CD93" i="11"/>
  <c r="CD105" i="11"/>
  <c r="CD94" i="11"/>
  <c r="CD106" i="11"/>
  <c r="CD95" i="11"/>
  <c r="CD107" i="11"/>
  <c r="CD96" i="11"/>
  <c r="CD108" i="11"/>
  <c r="CD97" i="11"/>
  <c r="CD109" i="11"/>
  <c r="CD98" i="11"/>
  <c r="CD110" i="11"/>
  <c r="CD111" i="11"/>
  <c r="CD99" i="11"/>
  <c r="CA30" i="2"/>
  <c r="CC13" i="2"/>
  <c r="CO6" i="2"/>
  <c r="CN59" i="2"/>
  <c r="CN57" i="2"/>
  <c r="CD7" i="11"/>
  <c r="CH5" i="2"/>
  <c r="CG42" i="2"/>
  <c r="CG43" i="2"/>
  <c r="CG3" i="2"/>
  <c r="CG17" i="2"/>
  <c r="CG18" i="2"/>
  <c r="CG19" i="2"/>
  <c r="CG20" i="2"/>
  <c r="CG21" i="2"/>
  <c r="CG22" i="2"/>
  <c r="CG23" i="2"/>
  <c r="CG24" i="2"/>
  <c r="CG26" i="2"/>
  <c r="CG25" i="2"/>
  <c r="CG35" i="2"/>
  <c r="CG36" i="2"/>
  <c r="CG47" i="2"/>
  <c r="CG56" i="2"/>
  <c r="CG48" i="2"/>
  <c r="CG4" i="2"/>
  <c r="CE3" i="11"/>
  <c r="CE70" i="11"/>
  <c r="CE82" i="11"/>
  <c r="CE76" i="11"/>
  <c r="CE88" i="11"/>
  <c r="CE79" i="11"/>
  <c r="CE80" i="11"/>
  <c r="CE67" i="11"/>
  <c r="CE81" i="11"/>
  <c r="CE68" i="11"/>
  <c r="CE83" i="11"/>
  <c r="CE69" i="11"/>
  <c r="CE84" i="11"/>
  <c r="CE71" i="11"/>
  <c r="CE85" i="11"/>
  <c r="CE72" i="11"/>
  <c r="CE86" i="11"/>
  <c r="CE73" i="11"/>
  <c r="CE87" i="11"/>
  <c r="CE74" i="11"/>
  <c r="CE75" i="11"/>
  <c r="CE100" i="11"/>
  <c r="CE112" i="11"/>
  <c r="CE101" i="11"/>
  <c r="CE113" i="11"/>
  <c r="CE102" i="11"/>
  <c r="CE103" i="11"/>
  <c r="CE77" i="11"/>
  <c r="CE92" i="11"/>
  <c r="CE104" i="11"/>
  <c r="CE78" i="11"/>
  <c r="CE93" i="11"/>
  <c r="CE105" i="11"/>
  <c r="CE94" i="11"/>
  <c r="CE106" i="11"/>
  <c r="CE95" i="11"/>
  <c r="CE107" i="11"/>
  <c r="CE96" i="11"/>
  <c r="CE108" i="11"/>
  <c r="CE97" i="11"/>
  <c r="CE109" i="11"/>
  <c r="CE98" i="11"/>
  <c r="CE110" i="11"/>
  <c r="CE99" i="11"/>
  <c r="CE111" i="11"/>
  <c r="CD37" i="2"/>
  <c r="CC14" i="2"/>
  <c r="CA44" i="2"/>
  <c r="CD114" i="11"/>
  <c r="CE34" i="2"/>
  <c r="CD89" i="11"/>
  <c r="CE33" i="2"/>
  <c r="CD13" i="2"/>
  <c r="CD14" i="2"/>
  <c r="CD30" i="2"/>
  <c r="CD44" i="2"/>
  <c r="CF3" i="11"/>
  <c r="CF70" i="11"/>
  <c r="CF82" i="11"/>
  <c r="CF76" i="11"/>
  <c r="CF69" i="11"/>
  <c r="CF84" i="11"/>
  <c r="CF71" i="11"/>
  <c r="CF85" i="11"/>
  <c r="CF72" i="11"/>
  <c r="CF86" i="11"/>
  <c r="CF73" i="11"/>
  <c r="CF87" i="11"/>
  <c r="CF74" i="11"/>
  <c r="CF88" i="11"/>
  <c r="CF75" i="11"/>
  <c r="CF77" i="11"/>
  <c r="CF78" i="11"/>
  <c r="CF79" i="11"/>
  <c r="CF80" i="11"/>
  <c r="CF100" i="11"/>
  <c r="CF112" i="11"/>
  <c r="CF101" i="11"/>
  <c r="CF113" i="11"/>
  <c r="CF102" i="11"/>
  <c r="CF103" i="11"/>
  <c r="CF92" i="11"/>
  <c r="CF104" i="11"/>
  <c r="CF93" i="11"/>
  <c r="CF105" i="11"/>
  <c r="CF67" i="11"/>
  <c r="CF94" i="11"/>
  <c r="CF106" i="11"/>
  <c r="CF68" i="11"/>
  <c r="CF95" i="11"/>
  <c r="CF107" i="11"/>
  <c r="CF81" i="11"/>
  <c r="CF96" i="11"/>
  <c r="CF108" i="11"/>
  <c r="CF83" i="11"/>
  <c r="CF97" i="11"/>
  <c r="CF109" i="11"/>
  <c r="CF98" i="11"/>
  <c r="CF110" i="11"/>
  <c r="CF99" i="11"/>
  <c r="CF111" i="11"/>
  <c r="CP6" i="2"/>
  <c r="CO57" i="2"/>
  <c r="CO58" i="2"/>
  <c r="CO59" i="2"/>
  <c r="CI5" i="2"/>
  <c r="CH3" i="2"/>
  <c r="CH17" i="2"/>
  <c r="CH42" i="2"/>
  <c r="CH43" i="2"/>
  <c r="CH25" i="2"/>
  <c r="CH26" i="2"/>
  <c r="CH18" i="2"/>
  <c r="CH19" i="2"/>
  <c r="CH20" i="2"/>
  <c r="CH21" i="2"/>
  <c r="CH22" i="2"/>
  <c r="CH23" i="2"/>
  <c r="CH24" i="2"/>
  <c r="CH48" i="2"/>
  <c r="CH35" i="2"/>
  <c r="CH36" i="2"/>
  <c r="CH47" i="2"/>
  <c r="CH56" i="2"/>
  <c r="CH63" i="2"/>
  <c r="CH4" i="2"/>
  <c r="CE114" i="11"/>
  <c r="CF34" i="2"/>
  <c r="CE89" i="11"/>
  <c r="CF33" i="2"/>
  <c r="CE7" i="11"/>
  <c r="CG63" i="2"/>
  <c r="CC30" i="2"/>
  <c r="CN58" i="2"/>
  <c r="CE13" i="2"/>
  <c r="CE37" i="2"/>
  <c r="CC44" i="2"/>
  <c r="CF89" i="11"/>
  <c r="CG33" i="2"/>
  <c r="CF7" i="11"/>
  <c r="CF114" i="11"/>
  <c r="CG34" i="2"/>
  <c r="CJ5" i="2"/>
  <c r="CI3" i="2"/>
  <c r="CI17" i="2"/>
  <c r="CI42" i="2"/>
  <c r="CI43" i="2"/>
  <c r="CI24" i="2"/>
  <c r="CI25" i="2"/>
  <c r="CI26" i="2"/>
  <c r="CI18" i="2"/>
  <c r="CI19" i="2"/>
  <c r="CI20" i="2"/>
  <c r="CI21" i="2"/>
  <c r="CI22" i="2"/>
  <c r="CI23" i="2"/>
  <c r="CI56" i="2"/>
  <c r="CI35" i="2"/>
  <c r="CI36" i="2"/>
  <c r="CI47" i="2"/>
  <c r="CI48" i="2"/>
  <c r="CI4" i="2"/>
  <c r="CF13" i="2"/>
  <c r="CF14" i="2"/>
  <c r="CF37" i="2"/>
  <c r="CQ6" i="2"/>
  <c r="CP57" i="2"/>
  <c r="CP59" i="2"/>
  <c r="CE14" i="2"/>
  <c r="CG3" i="11"/>
  <c r="CG72" i="11"/>
  <c r="CG84" i="11"/>
  <c r="CG73" i="11"/>
  <c r="CG85" i="11"/>
  <c r="CG74" i="11"/>
  <c r="CG86" i="11"/>
  <c r="CG75" i="11"/>
  <c r="CG87" i="11"/>
  <c r="CG76" i="11"/>
  <c r="CG88" i="11"/>
  <c r="CG77" i="11"/>
  <c r="CG78" i="11"/>
  <c r="CG67" i="11"/>
  <c r="CG79" i="11"/>
  <c r="CG68" i="11"/>
  <c r="CG80" i="11"/>
  <c r="CG69" i="11"/>
  <c r="CG81" i="11"/>
  <c r="CG82" i="11"/>
  <c r="CG100" i="11"/>
  <c r="CG112" i="11"/>
  <c r="CG83" i="11"/>
  <c r="CG101" i="11"/>
  <c r="CG113" i="11"/>
  <c r="CG102" i="11"/>
  <c r="CG103" i="11"/>
  <c r="CG92" i="11"/>
  <c r="CG104" i="11"/>
  <c r="CG93" i="11"/>
  <c r="CG105" i="11"/>
  <c r="CG94" i="11"/>
  <c r="CG106" i="11"/>
  <c r="CG95" i="11"/>
  <c r="CG107" i="11"/>
  <c r="CG96" i="11"/>
  <c r="CG108" i="11"/>
  <c r="CG97" i="11"/>
  <c r="CG109" i="11"/>
  <c r="CG70" i="11"/>
  <c r="CG98" i="11"/>
  <c r="CG110" i="11"/>
  <c r="CG99" i="11"/>
  <c r="CG71" i="11"/>
  <c r="CG111" i="11"/>
  <c r="CF30" i="2"/>
  <c r="CF44" i="2"/>
  <c r="CG7" i="11"/>
  <c r="CK5" i="2"/>
  <c r="CJ3" i="2"/>
  <c r="CJ17" i="2"/>
  <c r="CJ42" i="2"/>
  <c r="CJ43" i="2"/>
  <c r="CJ23" i="2"/>
  <c r="CJ24" i="2"/>
  <c r="CJ25" i="2"/>
  <c r="CJ26" i="2"/>
  <c r="CJ18" i="2"/>
  <c r="CJ19" i="2"/>
  <c r="CJ20" i="2"/>
  <c r="CJ21" i="2"/>
  <c r="CJ22" i="2"/>
  <c r="CJ47" i="2"/>
  <c r="CJ35" i="2"/>
  <c r="CJ36" i="2"/>
  <c r="CJ56" i="2"/>
  <c r="CJ48" i="2"/>
  <c r="CJ4" i="2"/>
  <c r="CH3" i="11"/>
  <c r="CH72" i="11"/>
  <c r="CH84" i="11"/>
  <c r="CH73" i="11"/>
  <c r="CH85" i="11"/>
  <c r="CH74" i="11"/>
  <c r="CH86" i="11"/>
  <c r="CH75" i="11"/>
  <c r="CH87" i="11"/>
  <c r="CH76" i="11"/>
  <c r="CH88" i="11"/>
  <c r="CH77" i="11"/>
  <c r="CH78" i="11"/>
  <c r="CH67" i="11"/>
  <c r="CH79" i="11"/>
  <c r="CH68" i="11"/>
  <c r="CH80" i="11"/>
  <c r="CH69" i="11"/>
  <c r="CH81" i="11"/>
  <c r="CH100" i="11"/>
  <c r="CH112" i="11"/>
  <c r="CH101" i="11"/>
  <c r="CH113" i="11"/>
  <c r="CH70" i="11"/>
  <c r="CH102" i="11"/>
  <c r="CH71" i="11"/>
  <c r="CH103" i="11"/>
  <c r="CH82" i="11"/>
  <c r="CH92" i="11"/>
  <c r="CH104" i="11"/>
  <c r="CH83" i="11"/>
  <c r="CH93" i="11"/>
  <c r="CH105" i="11"/>
  <c r="CH94" i="11"/>
  <c r="CH106" i="11"/>
  <c r="CH95" i="11"/>
  <c r="CH107" i="11"/>
  <c r="CH96" i="11"/>
  <c r="CH108" i="11"/>
  <c r="CH97" i="11"/>
  <c r="CH109" i="11"/>
  <c r="CH98" i="11"/>
  <c r="CH110" i="11"/>
  <c r="CH99" i="11"/>
  <c r="CH111" i="11"/>
  <c r="CE30" i="2"/>
  <c r="CP58" i="2"/>
  <c r="CI63" i="2"/>
  <c r="CR6" i="2"/>
  <c r="CQ57" i="2"/>
  <c r="CQ58" i="2"/>
  <c r="CQ59" i="2"/>
  <c r="CG37" i="2"/>
  <c r="CG13" i="2"/>
  <c r="CG114" i="11"/>
  <c r="CH34" i="2"/>
  <c r="CG89" i="11"/>
  <c r="CH33" i="2"/>
  <c r="CH37" i="2"/>
  <c r="CE44" i="2"/>
  <c r="CI3" i="11"/>
  <c r="CI72" i="11"/>
  <c r="CI84" i="11"/>
  <c r="CI73" i="11"/>
  <c r="CI85" i="11"/>
  <c r="CI74" i="11"/>
  <c r="CI86" i="11"/>
  <c r="CI75" i="11"/>
  <c r="CI87" i="11"/>
  <c r="CI76" i="11"/>
  <c r="CI88" i="11"/>
  <c r="CI77" i="11"/>
  <c r="CI78" i="11"/>
  <c r="CI67" i="11"/>
  <c r="CI79" i="11"/>
  <c r="CI68" i="11"/>
  <c r="CI80" i="11"/>
  <c r="CI69" i="11"/>
  <c r="CI81" i="11"/>
  <c r="CI100" i="11"/>
  <c r="CI112" i="11"/>
  <c r="CI101" i="11"/>
  <c r="CI113" i="11"/>
  <c r="CI102" i="11"/>
  <c r="CI103" i="11"/>
  <c r="CI92" i="11"/>
  <c r="CI104" i="11"/>
  <c r="CI93" i="11"/>
  <c r="CI105" i="11"/>
  <c r="CI70" i="11"/>
  <c r="CI94" i="11"/>
  <c r="CI106" i="11"/>
  <c r="CI71" i="11"/>
  <c r="CI95" i="11"/>
  <c r="CI107" i="11"/>
  <c r="CI82" i="11"/>
  <c r="CI96" i="11"/>
  <c r="CI108" i="11"/>
  <c r="CI83" i="11"/>
  <c r="CI97" i="11"/>
  <c r="CI109" i="11"/>
  <c r="CI98" i="11"/>
  <c r="CI110" i="11"/>
  <c r="CI99" i="11"/>
  <c r="CI111" i="11"/>
  <c r="CH7" i="11"/>
  <c r="CH114" i="11"/>
  <c r="CI34" i="2"/>
  <c r="CL5" i="2"/>
  <c r="CK3" i="2"/>
  <c r="CK17" i="2"/>
  <c r="CK42" i="2"/>
  <c r="CK43" i="2"/>
  <c r="CK22" i="2"/>
  <c r="CK23" i="2"/>
  <c r="CK24" i="2"/>
  <c r="CK25" i="2"/>
  <c r="CK26" i="2"/>
  <c r="CK18" i="2"/>
  <c r="CK19" i="2"/>
  <c r="CK20" i="2"/>
  <c r="CK21" i="2"/>
  <c r="CK47" i="2"/>
  <c r="CK48" i="2"/>
  <c r="CK35" i="2"/>
  <c r="CK36" i="2"/>
  <c r="CK56" i="2"/>
  <c r="CK4" i="2"/>
  <c r="CH89" i="11"/>
  <c r="CI33" i="2"/>
  <c r="CS6" i="2"/>
  <c r="CR57" i="2"/>
  <c r="CR58" i="2"/>
  <c r="CR59" i="2"/>
  <c r="CJ63" i="2"/>
  <c r="CH13" i="2"/>
  <c r="CG14" i="2"/>
  <c r="CH14" i="2"/>
  <c r="CG30" i="2"/>
  <c r="CI114" i="11"/>
  <c r="CJ34" i="2"/>
  <c r="CI89" i="11"/>
  <c r="CJ33" i="2"/>
  <c r="CJ37" i="2"/>
  <c r="CM5" i="2"/>
  <c r="CL3" i="2"/>
  <c r="CL17" i="2"/>
  <c r="CL42" i="2"/>
  <c r="CL43" i="2"/>
  <c r="CL21" i="2"/>
  <c r="CL22" i="2"/>
  <c r="CL23" i="2"/>
  <c r="CL24" i="2"/>
  <c r="CL25" i="2"/>
  <c r="CL26" i="2"/>
  <c r="CL18" i="2"/>
  <c r="CL19" i="2"/>
  <c r="CL20" i="2"/>
  <c r="CL56" i="2"/>
  <c r="CL47" i="2"/>
  <c r="CL48" i="2"/>
  <c r="CL35" i="2"/>
  <c r="CL36" i="2"/>
  <c r="CL4" i="2"/>
  <c r="CS59" i="2"/>
  <c r="CT6" i="2"/>
  <c r="CS57" i="2"/>
  <c r="CS58" i="2"/>
  <c r="CI13" i="2"/>
  <c r="CJ3" i="11"/>
  <c r="CJ72" i="11"/>
  <c r="CJ84" i="11"/>
  <c r="CJ73" i="11"/>
  <c r="CJ85" i="11"/>
  <c r="CJ74" i="11"/>
  <c r="CJ86" i="11"/>
  <c r="CJ75" i="11"/>
  <c r="CJ87" i="11"/>
  <c r="CJ76" i="11"/>
  <c r="CJ88" i="11"/>
  <c r="CJ77" i="11"/>
  <c r="CJ78" i="11"/>
  <c r="CJ67" i="11"/>
  <c r="CJ79" i="11"/>
  <c r="CJ68" i="11"/>
  <c r="CJ80" i="11"/>
  <c r="CJ69" i="11"/>
  <c r="CJ81" i="11"/>
  <c r="CJ82" i="11"/>
  <c r="CJ100" i="11"/>
  <c r="CJ112" i="11"/>
  <c r="CJ83" i="11"/>
  <c r="CJ101" i="11"/>
  <c r="CJ113" i="11"/>
  <c r="CJ102" i="11"/>
  <c r="CJ103" i="11"/>
  <c r="CJ92" i="11"/>
  <c r="CJ104" i="11"/>
  <c r="CJ93" i="11"/>
  <c r="CJ105" i="11"/>
  <c r="CJ94" i="11"/>
  <c r="CJ106" i="11"/>
  <c r="CJ95" i="11"/>
  <c r="CJ107" i="11"/>
  <c r="CJ96" i="11"/>
  <c r="CJ108" i="11"/>
  <c r="CJ97" i="11"/>
  <c r="CJ109" i="11"/>
  <c r="CJ70" i="11"/>
  <c r="CJ98" i="11"/>
  <c r="CJ110" i="11"/>
  <c r="CJ111" i="11"/>
  <c r="CJ71" i="11"/>
  <c r="CJ99" i="11"/>
  <c r="CI7" i="11"/>
  <c r="CI37" i="2"/>
  <c r="CK63" i="2"/>
  <c r="CG44" i="2"/>
  <c r="CJ89" i="11"/>
  <c r="CK33" i="2"/>
  <c r="CN5" i="2"/>
  <c r="CM3" i="2"/>
  <c r="CM17" i="2"/>
  <c r="CM42" i="2"/>
  <c r="CM43" i="2"/>
  <c r="CM20" i="2"/>
  <c r="CM21" i="2"/>
  <c r="CM22" i="2"/>
  <c r="CM23" i="2"/>
  <c r="CM24" i="2"/>
  <c r="CM25" i="2"/>
  <c r="CM18" i="2"/>
  <c r="CM19" i="2"/>
  <c r="CM26" i="2"/>
  <c r="CM47" i="2"/>
  <c r="CM35" i="2"/>
  <c r="CM36" i="2"/>
  <c r="CM56" i="2"/>
  <c r="CM48" i="2"/>
  <c r="CM4" i="2"/>
  <c r="CJ7" i="11"/>
  <c r="CJ13" i="2"/>
  <c r="CJ14" i="2"/>
  <c r="CK3" i="11"/>
  <c r="CK72" i="11"/>
  <c r="CK84" i="11"/>
  <c r="CK73" i="11"/>
  <c r="CK85" i="11"/>
  <c r="CK74" i="11"/>
  <c r="CK86" i="11"/>
  <c r="CK75" i="11"/>
  <c r="CK87" i="11"/>
  <c r="CK76" i="11"/>
  <c r="CK88" i="11"/>
  <c r="CK77" i="11"/>
  <c r="CK78" i="11"/>
  <c r="CK67" i="11"/>
  <c r="CK79" i="11"/>
  <c r="CK68" i="11"/>
  <c r="CK80" i="11"/>
  <c r="CK69" i="11"/>
  <c r="CK81" i="11"/>
  <c r="CK100" i="11"/>
  <c r="CK112" i="11"/>
  <c r="CK101" i="11"/>
  <c r="CK113" i="11"/>
  <c r="CK70" i="11"/>
  <c r="CK102" i="11"/>
  <c r="CK71" i="11"/>
  <c r="CK103" i="11"/>
  <c r="CK82" i="11"/>
  <c r="CK92" i="11"/>
  <c r="CK104" i="11"/>
  <c r="CK83" i="11"/>
  <c r="CK93" i="11"/>
  <c r="CK105" i="11"/>
  <c r="CK94" i="11"/>
  <c r="CK106" i="11"/>
  <c r="CK95" i="11"/>
  <c r="CK107" i="11"/>
  <c r="CK96" i="11"/>
  <c r="CK108" i="11"/>
  <c r="CK97" i="11"/>
  <c r="CK109" i="11"/>
  <c r="CK98" i="11"/>
  <c r="CK110" i="11"/>
  <c r="CK99" i="11"/>
  <c r="CK111" i="11"/>
  <c r="CL63" i="2"/>
  <c r="CU6" i="2"/>
  <c r="CT59" i="2"/>
  <c r="CT57" i="2"/>
  <c r="CT58" i="2"/>
  <c r="CH30" i="2"/>
  <c r="CJ114" i="11"/>
  <c r="CK34" i="2"/>
  <c r="CI14" i="2"/>
  <c r="CJ30" i="2"/>
  <c r="CJ44" i="2"/>
  <c r="CV6" i="2"/>
  <c r="CU57" i="2"/>
  <c r="CU58" i="2"/>
  <c r="CU59" i="2"/>
  <c r="CK89" i="11"/>
  <c r="CL33" i="2"/>
  <c r="CO5" i="2"/>
  <c r="CN3" i="2"/>
  <c r="CN17" i="2"/>
  <c r="CN42" i="2"/>
  <c r="CN43" i="2"/>
  <c r="CN19" i="2"/>
  <c r="CN20" i="2"/>
  <c r="CN21" i="2"/>
  <c r="CN22" i="2"/>
  <c r="CN23" i="2"/>
  <c r="CN24" i="2"/>
  <c r="CN25" i="2"/>
  <c r="CN26" i="2"/>
  <c r="CN18" i="2"/>
  <c r="CN48" i="2"/>
  <c r="CN47" i="2"/>
  <c r="CN35" i="2"/>
  <c r="CN36" i="2"/>
  <c r="CN56" i="2"/>
  <c r="CN4" i="2"/>
  <c r="CK37" i="2"/>
  <c r="CL3" i="11"/>
  <c r="CL72" i="11"/>
  <c r="CL84" i="11"/>
  <c r="CL73" i="11"/>
  <c r="CL85" i="11"/>
  <c r="CL74" i="11"/>
  <c r="CL86" i="11"/>
  <c r="CL75" i="11"/>
  <c r="CL87" i="11"/>
  <c r="CL76" i="11"/>
  <c r="CL88" i="11"/>
  <c r="CL77" i="11"/>
  <c r="CL78" i="11"/>
  <c r="CL67" i="11"/>
  <c r="CL79" i="11"/>
  <c r="CL68" i="11"/>
  <c r="CL80" i="11"/>
  <c r="CL69" i="11"/>
  <c r="CL81" i="11"/>
  <c r="CL100" i="11"/>
  <c r="CL112" i="11"/>
  <c r="CL101" i="11"/>
  <c r="CL113" i="11"/>
  <c r="CL102" i="11"/>
  <c r="CL92" i="11"/>
  <c r="CL104" i="11"/>
  <c r="CL93" i="11"/>
  <c r="CL105" i="11"/>
  <c r="CL70" i="11"/>
  <c r="CL94" i="11"/>
  <c r="CL106" i="11"/>
  <c r="CL71" i="11"/>
  <c r="CL95" i="11"/>
  <c r="CL107" i="11"/>
  <c r="CL82" i="11"/>
  <c r="CL96" i="11"/>
  <c r="CL108" i="11"/>
  <c r="CL83" i="11"/>
  <c r="CL97" i="11"/>
  <c r="CL109" i="11"/>
  <c r="CL98" i="11"/>
  <c r="CL110" i="11"/>
  <c r="CL99" i="11"/>
  <c r="CL103" i="11"/>
  <c r="CL111" i="11"/>
  <c r="CI30" i="2"/>
  <c r="CH44" i="2"/>
  <c r="CK114" i="11"/>
  <c r="CL34" i="2"/>
  <c r="CK13" i="2"/>
  <c r="CK7" i="11"/>
  <c r="CM63" i="2"/>
  <c r="CM3" i="11"/>
  <c r="CM72" i="11"/>
  <c r="CM84" i="11"/>
  <c r="CM73" i="11"/>
  <c r="CM85" i="11"/>
  <c r="CM74" i="11"/>
  <c r="CM86" i="11"/>
  <c r="CM75" i="11"/>
  <c r="CM87" i="11"/>
  <c r="CM76" i="11"/>
  <c r="CM88" i="11"/>
  <c r="CM77" i="11"/>
  <c r="CM78" i="11"/>
  <c r="CM67" i="11"/>
  <c r="CM79" i="11"/>
  <c r="CM68" i="11"/>
  <c r="CM80" i="11"/>
  <c r="CM69" i="11"/>
  <c r="CM81" i="11"/>
  <c r="CM82" i="11"/>
  <c r="CM100" i="11"/>
  <c r="CM112" i="11"/>
  <c r="CM83" i="11"/>
  <c r="CM101" i="11"/>
  <c r="CM113" i="11"/>
  <c r="CM102" i="11"/>
  <c r="CM92" i="11"/>
  <c r="CM104" i="11"/>
  <c r="CM93" i="11"/>
  <c r="CM105" i="11"/>
  <c r="CM94" i="11"/>
  <c r="CM106" i="11"/>
  <c r="CM95" i="11"/>
  <c r="CM107" i="11"/>
  <c r="CM96" i="11"/>
  <c r="CM108" i="11"/>
  <c r="CM97" i="11"/>
  <c r="CM109" i="11"/>
  <c r="CM70" i="11"/>
  <c r="CM98" i="11"/>
  <c r="CM110" i="11"/>
  <c r="CM71" i="11"/>
  <c r="CM99" i="11"/>
  <c r="CM103" i="11"/>
  <c r="CM111" i="11"/>
  <c r="CO3" i="2"/>
  <c r="CO17" i="2"/>
  <c r="CP5" i="2"/>
  <c r="CO42" i="2"/>
  <c r="CO43" i="2"/>
  <c r="CO18" i="2"/>
  <c r="CO19" i="2"/>
  <c r="CO20" i="2"/>
  <c r="CO21" i="2"/>
  <c r="CO22" i="2"/>
  <c r="CO23" i="2"/>
  <c r="CO24" i="2"/>
  <c r="CO25" i="2"/>
  <c r="CO26" i="2"/>
  <c r="CO56" i="2"/>
  <c r="CO35" i="2"/>
  <c r="CO36" i="2"/>
  <c r="CO47" i="2"/>
  <c r="CO48" i="2"/>
  <c r="CO4" i="2"/>
  <c r="CO63" i="2"/>
  <c r="CL37" i="2"/>
  <c r="CL89" i="11"/>
  <c r="CM33" i="2"/>
  <c r="CL114" i="11"/>
  <c r="CM34" i="2"/>
  <c r="CW6" i="2"/>
  <c r="CV59" i="2"/>
  <c r="CV57" i="2"/>
  <c r="CV58" i="2"/>
  <c r="CN63" i="2"/>
  <c r="CI44" i="2"/>
  <c r="CK14" i="2"/>
  <c r="CL7" i="11"/>
  <c r="CM37" i="2"/>
  <c r="CN3" i="11"/>
  <c r="CN72" i="11"/>
  <c r="CN84" i="11"/>
  <c r="CN73" i="11"/>
  <c r="CN85" i="11"/>
  <c r="CN74" i="11"/>
  <c r="CN86" i="11"/>
  <c r="CN75" i="11"/>
  <c r="CN87" i="11"/>
  <c r="CN76" i="11"/>
  <c r="CN88" i="11"/>
  <c r="CN77" i="11"/>
  <c r="CN78" i="11"/>
  <c r="CN67" i="11"/>
  <c r="CN79" i="11"/>
  <c r="CN68" i="11"/>
  <c r="CN80" i="11"/>
  <c r="CN69" i="11"/>
  <c r="CN81" i="11"/>
  <c r="CN100" i="11"/>
  <c r="CN112" i="11"/>
  <c r="CN101" i="11"/>
  <c r="CN113" i="11"/>
  <c r="CN70" i="11"/>
  <c r="CN102" i="11"/>
  <c r="CN71" i="11"/>
  <c r="CN82" i="11"/>
  <c r="CN92" i="11"/>
  <c r="CN104" i="11"/>
  <c r="CN83" i="11"/>
  <c r="CN93" i="11"/>
  <c r="CN105" i="11"/>
  <c r="CN94" i="11"/>
  <c r="CN106" i="11"/>
  <c r="CN95" i="11"/>
  <c r="CN107" i="11"/>
  <c r="CN96" i="11"/>
  <c r="CN108" i="11"/>
  <c r="CN97" i="11"/>
  <c r="CN109" i="11"/>
  <c r="CN98" i="11"/>
  <c r="CN99" i="11"/>
  <c r="CN103" i="11"/>
  <c r="CN110" i="11"/>
  <c r="CN111" i="11"/>
  <c r="CM114" i="11"/>
  <c r="CN34" i="2"/>
  <c r="CM89" i="11"/>
  <c r="CN33" i="2"/>
  <c r="CM7" i="11"/>
  <c r="CQ5" i="2"/>
  <c r="CP3" i="2"/>
  <c r="CP17" i="2"/>
  <c r="CP42" i="2"/>
  <c r="CP43" i="2"/>
  <c r="CP18" i="2"/>
  <c r="CP19" i="2"/>
  <c r="CP20" i="2"/>
  <c r="CP21" i="2"/>
  <c r="CP22" i="2"/>
  <c r="CP23" i="2"/>
  <c r="CP24" i="2"/>
  <c r="CP25" i="2"/>
  <c r="CP26" i="2"/>
  <c r="CP36" i="2"/>
  <c r="CP47" i="2"/>
  <c r="CP35" i="2"/>
  <c r="CP56" i="2"/>
  <c r="CP63" i="2"/>
  <c r="CP48" i="2"/>
  <c r="CP4" i="2"/>
  <c r="CL13" i="2"/>
  <c r="CL14" i="2"/>
  <c r="CX6" i="2"/>
  <c r="CW59" i="2"/>
  <c r="CW57" i="2"/>
  <c r="CW58" i="2"/>
  <c r="CM13" i="2"/>
  <c r="CM14" i="2"/>
  <c r="CM30" i="2"/>
  <c r="CK30" i="2"/>
  <c r="CM44" i="2"/>
  <c r="CN37" i="2"/>
  <c r="CK44" i="2"/>
  <c r="CO3" i="11"/>
  <c r="CO72" i="11"/>
  <c r="CO84" i="11"/>
  <c r="CO73" i="11"/>
  <c r="CO85" i="11"/>
  <c r="CO74" i="11"/>
  <c r="CO86" i="11"/>
  <c r="CO75" i="11"/>
  <c r="CO87" i="11"/>
  <c r="CO76" i="11"/>
  <c r="CO88" i="11"/>
  <c r="CO77" i="11"/>
  <c r="CO78" i="11"/>
  <c r="CO67" i="11"/>
  <c r="CO79" i="11"/>
  <c r="CO68" i="11"/>
  <c r="CO80" i="11"/>
  <c r="CO69" i="11"/>
  <c r="CO81" i="11"/>
  <c r="CO100" i="11"/>
  <c r="CO112" i="11"/>
  <c r="CO101" i="11"/>
  <c r="CO113" i="11"/>
  <c r="CO102" i="11"/>
  <c r="CO92" i="11"/>
  <c r="CO104" i="11"/>
  <c r="CO93" i="11"/>
  <c r="CO105" i="11"/>
  <c r="CO70" i="11"/>
  <c r="CO94" i="11"/>
  <c r="CO106" i="11"/>
  <c r="CO71" i="11"/>
  <c r="CO95" i="11"/>
  <c r="CO107" i="11"/>
  <c r="CO82" i="11"/>
  <c r="CO96" i="11"/>
  <c r="CO108" i="11"/>
  <c r="CO83" i="11"/>
  <c r="CO97" i="11"/>
  <c r="CO109" i="11"/>
  <c r="CO98" i="11"/>
  <c r="CO99" i="11"/>
  <c r="CO103" i="11"/>
  <c r="CO110" i="11"/>
  <c r="CO111" i="11"/>
  <c r="CL30" i="2"/>
  <c r="CR5" i="2"/>
  <c r="CQ3" i="2"/>
  <c r="CQ17" i="2"/>
  <c r="CQ42" i="2"/>
  <c r="CQ43" i="2"/>
  <c r="CQ18" i="2"/>
  <c r="CQ19" i="2"/>
  <c r="CQ20" i="2"/>
  <c r="CQ21" i="2"/>
  <c r="CQ22" i="2"/>
  <c r="CQ23" i="2"/>
  <c r="CQ24" i="2"/>
  <c r="CQ25" i="2"/>
  <c r="CQ26" i="2"/>
  <c r="CQ35" i="2"/>
  <c r="CQ36" i="2"/>
  <c r="CQ47" i="2"/>
  <c r="CQ48" i="2"/>
  <c r="CQ56" i="2"/>
  <c r="CQ63" i="2"/>
  <c r="CQ4" i="2"/>
  <c r="CN114" i="11"/>
  <c r="CO34" i="2"/>
  <c r="CN89" i="11"/>
  <c r="CO33" i="2"/>
  <c r="CX57" i="2"/>
  <c r="CY6" i="2"/>
  <c r="CX59" i="2"/>
  <c r="CN13" i="2"/>
  <c r="CN14" i="2"/>
  <c r="CN7" i="11"/>
  <c r="CN30" i="2"/>
  <c r="CN44" i="2"/>
  <c r="CP3" i="11"/>
  <c r="CP72" i="11"/>
  <c r="CP84" i="11"/>
  <c r="CP73" i="11"/>
  <c r="CP85" i="11"/>
  <c r="CP74" i="11"/>
  <c r="CP86" i="11"/>
  <c r="CP75" i="11"/>
  <c r="CP87" i="11"/>
  <c r="CP76" i="11"/>
  <c r="CP88" i="11"/>
  <c r="CP77" i="11"/>
  <c r="CP78" i="11"/>
  <c r="CP67" i="11"/>
  <c r="CP79" i="11"/>
  <c r="CP68" i="11"/>
  <c r="CP80" i="11"/>
  <c r="CP69" i="11"/>
  <c r="CP81" i="11"/>
  <c r="CP82" i="11"/>
  <c r="CP100" i="11"/>
  <c r="CP112" i="11"/>
  <c r="CP83" i="11"/>
  <c r="CP101" i="11"/>
  <c r="CP113" i="11"/>
  <c r="CP102" i="11"/>
  <c r="CP92" i="11"/>
  <c r="CP104" i="11"/>
  <c r="CP93" i="11"/>
  <c r="CP105" i="11"/>
  <c r="CP94" i="11"/>
  <c r="CP106" i="11"/>
  <c r="CP95" i="11"/>
  <c r="CP107" i="11"/>
  <c r="CP96" i="11"/>
  <c r="CP108" i="11"/>
  <c r="CP97" i="11"/>
  <c r="CP109" i="11"/>
  <c r="CP70" i="11"/>
  <c r="CP99" i="11"/>
  <c r="CP103" i="11"/>
  <c r="CP110" i="11"/>
  <c r="CP111" i="11"/>
  <c r="CP71" i="11"/>
  <c r="CP98" i="11"/>
  <c r="CY59" i="2"/>
  <c r="CZ6" i="2"/>
  <c r="CY57" i="2"/>
  <c r="CY58" i="2"/>
  <c r="CO13" i="2"/>
  <c r="CO14" i="2"/>
  <c r="CX58" i="2"/>
  <c r="CS5" i="2"/>
  <c r="CR3" i="2"/>
  <c r="CR17" i="2"/>
  <c r="CR42" i="2"/>
  <c r="CR43" i="2"/>
  <c r="CR18" i="2"/>
  <c r="CR19" i="2"/>
  <c r="CR20" i="2"/>
  <c r="CR21" i="2"/>
  <c r="CR22" i="2"/>
  <c r="CR23" i="2"/>
  <c r="CR24" i="2"/>
  <c r="CR25" i="2"/>
  <c r="CR26" i="2"/>
  <c r="CR35" i="2"/>
  <c r="CR47" i="2"/>
  <c r="CR36" i="2"/>
  <c r="CR48" i="2"/>
  <c r="CR56" i="2"/>
  <c r="CR4" i="2"/>
  <c r="CO89" i="11"/>
  <c r="CP33" i="2"/>
  <c r="CL44" i="2"/>
  <c r="CO114" i="11"/>
  <c r="CP34" i="2"/>
  <c r="CO7" i="11"/>
  <c r="CO37" i="2"/>
  <c r="CR63" i="2"/>
  <c r="CP114" i="11"/>
  <c r="CQ34" i="2"/>
  <c r="CP7" i="11"/>
  <c r="DA6" i="2"/>
  <c r="CZ59" i="2"/>
  <c r="CZ57" i="2"/>
  <c r="CZ58" i="2"/>
  <c r="CP89" i="11"/>
  <c r="CQ33" i="2"/>
  <c r="CQ37" i="2"/>
  <c r="CP37" i="2"/>
  <c r="CQ3" i="11"/>
  <c r="CQ72" i="11"/>
  <c r="CQ84" i="11"/>
  <c r="CQ73" i="11"/>
  <c r="CQ85" i="11"/>
  <c r="CQ74" i="11"/>
  <c r="CQ86" i="11"/>
  <c r="CQ75" i="11"/>
  <c r="CQ87" i="11"/>
  <c r="CQ76" i="11"/>
  <c r="CQ88" i="11"/>
  <c r="CQ77" i="11"/>
  <c r="CQ78" i="11"/>
  <c r="CQ67" i="11"/>
  <c r="CQ79" i="11"/>
  <c r="CQ68" i="11"/>
  <c r="CQ80" i="11"/>
  <c r="CQ69" i="11"/>
  <c r="CQ81" i="11"/>
  <c r="CQ100" i="11"/>
  <c r="CQ112" i="11"/>
  <c r="CQ101" i="11"/>
  <c r="CQ113" i="11"/>
  <c r="CQ70" i="11"/>
  <c r="CQ71" i="11"/>
  <c r="CQ82" i="11"/>
  <c r="CQ92" i="11"/>
  <c r="CQ104" i="11"/>
  <c r="CQ83" i="11"/>
  <c r="CQ93" i="11"/>
  <c r="CQ105" i="11"/>
  <c r="CQ94" i="11"/>
  <c r="CQ106" i="11"/>
  <c r="CQ95" i="11"/>
  <c r="CQ107" i="11"/>
  <c r="CQ96" i="11"/>
  <c r="CQ108" i="11"/>
  <c r="CQ97" i="11"/>
  <c r="CQ109" i="11"/>
  <c r="CQ98" i="11"/>
  <c r="CQ99" i="11"/>
  <c r="CQ102" i="11"/>
  <c r="CQ103" i="11"/>
  <c r="CQ110" i="11"/>
  <c r="CQ111" i="11"/>
  <c r="CP13" i="2"/>
  <c r="CP14" i="2"/>
  <c r="CT5" i="2"/>
  <c r="CS42" i="2"/>
  <c r="CS43" i="2"/>
  <c r="CS3" i="2"/>
  <c r="CS17" i="2"/>
  <c r="CS18" i="2"/>
  <c r="CS19" i="2"/>
  <c r="CS20" i="2"/>
  <c r="CS21" i="2"/>
  <c r="CS22" i="2"/>
  <c r="CS23" i="2"/>
  <c r="CS24" i="2"/>
  <c r="CS25" i="2"/>
  <c r="CS26" i="2"/>
  <c r="CS35" i="2"/>
  <c r="CS36" i="2"/>
  <c r="CS47" i="2"/>
  <c r="CS48" i="2"/>
  <c r="CS56" i="2"/>
  <c r="CS4" i="2"/>
  <c r="CO30" i="2"/>
  <c r="CP30" i="2"/>
  <c r="CP44" i="2"/>
  <c r="CO44" i="2"/>
  <c r="CR3" i="11"/>
  <c r="CR72" i="11"/>
  <c r="CR84" i="11"/>
  <c r="CR73" i="11"/>
  <c r="CR85" i="11"/>
  <c r="CR74" i="11"/>
  <c r="CR86" i="11"/>
  <c r="CR75" i="11"/>
  <c r="CR87" i="11"/>
  <c r="CR76" i="11"/>
  <c r="CR88" i="11"/>
  <c r="CR77" i="11"/>
  <c r="CR78" i="11"/>
  <c r="CR67" i="11"/>
  <c r="CR79" i="11"/>
  <c r="CR68" i="11"/>
  <c r="CR80" i="11"/>
  <c r="CR69" i="11"/>
  <c r="CR81" i="11"/>
  <c r="CR100" i="11"/>
  <c r="CR112" i="11"/>
  <c r="CR101" i="11"/>
  <c r="CR92" i="11"/>
  <c r="CR70" i="11"/>
  <c r="CR94" i="11"/>
  <c r="CR106" i="11"/>
  <c r="CR71" i="11"/>
  <c r="CR95" i="11"/>
  <c r="CR107" i="11"/>
  <c r="CR82" i="11"/>
  <c r="CR96" i="11"/>
  <c r="CR108" i="11"/>
  <c r="CR83" i="11"/>
  <c r="CR97" i="11"/>
  <c r="CR109" i="11"/>
  <c r="CR93" i="11"/>
  <c r="CR98" i="11"/>
  <c r="CR99" i="11"/>
  <c r="CR102" i="11"/>
  <c r="CR103" i="11"/>
  <c r="CR104" i="11"/>
  <c r="CR105" i="11"/>
  <c r="CR110" i="11"/>
  <c r="CR111" i="11"/>
  <c r="CR113" i="11"/>
  <c r="CQ114" i="11"/>
  <c r="CR34" i="2"/>
  <c r="CQ7" i="11"/>
  <c r="DB6" i="2"/>
  <c r="DA57" i="2"/>
  <c r="DA59" i="2"/>
  <c r="CQ89" i="11"/>
  <c r="CR33" i="2"/>
  <c r="CR37" i="2"/>
  <c r="CU5" i="2"/>
  <c r="CT3" i="2"/>
  <c r="CT17" i="2"/>
  <c r="CT42" i="2"/>
  <c r="CT43" i="2"/>
  <c r="CT25" i="2"/>
  <c r="CT26" i="2"/>
  <c r="CT18" i="2"/>
  <c r="CT19" i="2"/>
  <c r="CT20" i="2"/>
  <c r="CT21" i="2"/>
  <c r="CT22" i="2"/>
  <c r="CT23" i="2"/>
  <c r="CT24" i="2"/>
  <c r="CT48" i="2"/>
  <c r="CT35" i="2"/>
  <c r="CT36" i="2"/>
  <c r="CT47" i="2"/>
  <c r="CT56" i="2"/>
  <c r="CT4" i="2"/>
  <c r="CS63" i="2"/>
  <c r="CQ13" i="2"/>
  <c r="CT63" i="2"/>
  <c r="DA58" i="2"/>
  <c r="DC6" i="2"/>
  <c r="DB59" i="2"/>
  <c r="DB57" i="2"/>
  <c r="DB58" i="2"/>
  <c r="CR89" i="11"/>
  <c r="CS33" i="2"/>
  <c r="CR114" i="11"/>
  <c r="CS34" i="2"/>
  <c r="CR13" i="2"/>
  <c r="CR14" i="2"/>
  <c r="CR7" i="11"/>
  <c r="CV5" i="2"/>
  <c r="CU3" i="2"/>
  <c r="CU17" i="2"/>
  <c r="CU42" i="2"/>
  <c r="CU43" i="2"/>
  <c r="CU24" i="2"/>
  <c r="CU25" i="2"/>
  <c r="CU26" i="2"/>
  <c r="CU18" i="2"/>
  <c r="CU19" i="2"/>
  <c r="CU20" i="2"/>
  <c r="CU21" i="2"/>
  <c r="CU22" i="2"/>
  <c r="CU23" i="2"/>
  <c r="CU56" i="2"/>
  <c r="CU63" i="2"/>
  <c r="CU35" i="2"/>
  <c r="CU36" i="2"/>
  <c r="CU48" i="2"/>
  <c r="CU47" i="2"/>
  <c r="CU4" i="2"/>
  <c r="CS3" i="11"/>
  <c r="CS72" i="11"/>
  <c r="CS84" i="11"/>
  <c r="CS73" i="11"/>
  <c r="CS85" i="11"/>
  <c r="CS74" i="11"/>
  <c r="CS86" i="11"/>
  <c r="CS75" i="11"/>
  <c r="CS87" i="11"/>
  <c r="CS76" i="11"/>
  <c r="CS88" i="11"/>
  <c r="CS77" i="11"/>
  <c r="CS78" i="11"/>
  <c r="CS67" i="11"/>
  <c r="CS79" i="11"/>
  <c r="CS68" i="11"/>
  <c r="CS80" i="11"/>
  <c r="CS69" i="11"/>
  <c r="CS81" i="11"/>
  <c r="CS82" i="11"/>
  <c r="CS100" i="11"/>
  <c r="CS112" i="11"/>
  <c r="CS83" i="11"/>
  <c r="CS94" i="11"/>
  <c r="CS106" i="11"/>
  <c r="CS95" i="11"/>
  <c r="CS107" i="11"/>
  <c r="CS96" i="11"/>
  <c r="CS108" i="11"/>
  <c r="CS70" i="11"/>
  <c r="CS109" i="11"/>
  <c r="CS110" i="11"/>
  <c r="CS92" i="11"/>
  <c r="CS111" i="11"/>
  <c r="CS93" i="11"/>
  <c r="CS113" i="11"/>
  <c r="CS97" i="11"/>
  <c r="CS98" i="11"/>
  <c r="CS99" i="11"/>
  <c r="CS101" i="11"/>
  <c r="CS102" i="11"/>
  <c r="CS103" i="11"/>
  <c r="CS71" i="11"/>
  <c r="CS104" i="11"/>
  <c r="CS105" i="11"/>
  <c r="CQ14" i="2"/>
  <c r="CR30" i="2"/>
  <c r="CR44" i="2"/>
  <c r="CS89" i="11"/>
  <c r="CT33" i="2"/>
  <c r="CS7" i="11"/>
  <c r="CS13" i="2"/>
  <c r="CS37" i="2"/>
  <c r="CQ30" i="2"/>
  <c r="CS114" i="11"/>
  <c r="CT34" i="2"/>
  <c r="CW5" i="2"/>
  <c r="CV3" i="2"/>
  <c r="CV17" i="2"/>
  <c r="CV42" i="2"/>
  <c r="CV43" i="2"/>
  <c r="CV23" i="2"/>
  <c r="CV24" i="2"/>
  <c r="CV25" i="2"/>
  <c r="CV26" i="2"/>
  <c r="CV18" i="2"/>
  <c r="CV19" i="2"/>
  <c r="CV20" i="2"/>
  <c r="CV21" i="2"/>
  <c r="CV22" i="2"/>
  <c r="CV47" i="2"/>
  <c r="CV35" i="2"/>
  <c r="CV36" i="2"/>
  <c r="CV48" i="2"/>
  <c r="CV56" i="2"/>
  <c r="CV63" i="2"/>
  <c r="CV4" i="2"/>
  <c r="DD6" i="2"/>
  <c r="DC59" i="2"/>
  <c r="DC57" i="2"/>
  <c r="DC58" i="2"/>
  <c r="CT3" i="11"/>
  <c r="CT72" i="11"/>
  <c r="CT84" i="11"/>
  <c r="CT73" i="11"/>
  <c r="CT85" i="11"/>
  <c r="CT74" i="11"/>
  <c r="CT86" i="11"/>
  <c r="CT75" i="11"/>
  <c r="CT87" i="11"/>
  <c r="CT76" i="11"/>
  <c r="CT88" i="11"/>
  <c r="CT77" i="11"/>
  <c r="CT78" i="11"/>
  <c r="CT67" i="11"/>
  <c r="CT79" i="11"/>
  <c r="CT68" i="11"/>
  <c r="CT80" i="11"/>
  <c r="CT69" i="11"/>
  <c r="CT81" i="11"/>
  <c r="CT100" i="11"/>
  <c r="CT112" i="11"/>
  <c r="CT70" i="11"/>
  <c r="CT71" i="11"/>
  <c r="CT82" i="11"/>
  <c r="CT83" i="11"/>
  <c r="CT94" i="11"/>
  <c r="CT106" i="11"/>
  <c r="CT95" i="11"/>
  <c r="CT107" i="11"/>
  <c r="CT96" i="11"/>
  <c r="CT108" i="11"/>
  <c r="CT102" i="11"/>
  <c r="CT103" i="11"/>
  <c r="CT104" i="11"/>
  <c r="CT105" i="11"/>
  <c r="CT109" i="11"/>
  <c r="CT110" i="11"/>
  <c r="CT92" i="11"/>
  <c r="CT111" i="11"/>
  <c r="CT93" i="11"/>
  <c r="CT113" i="11"/>
  <c r="CT97" i="11"/>
  <c r="CT98" i="11"/>
  <c r="CT99" i="11"/>
  <c r="CT101" i="11"/>
  <c r="CT89" i="11"/>
  <c r="CU33" i="2"/>
  <c r="CT114" i="11"/>
  <c r="CU34" i="2"/>
  <c r="CU37" i="2"/>
  <c r="CT13" i="2"/>
  <c r="CT14" i="2"/>
  <c r="CQ44" i="2"/>
  <c r="DE6" i="2"/>
  <c r="DD59" i="2"/>
  <c r="DD57" i="2"/>
  <c r="DD58" i="2"/>
  <c r="CT37" i="2"/>
  <c r="CU3" i="11"/>
  <c r="CU72" i="11"/>
  <c r="CU84" i="11"/>
  <c r="CU73" i="11"/>
  <c r="CU85" i="11"/>
  <c r="CU74" i="11"/>
  <c r="CU86" i="11"/>
  <c r="CU75" i="11"/>
  <c r="CU87" i="11"/>
  <c r="CU76" i="11"/>
  <c r="CU88" i="11"/>
  <c r="CU77" i="11"/>
  <c r="CU78" i="11"/>
  <c r="CU67" i="11"/>
  <c r="CU79" i="11"/>
  <c r="CU68" i="11"/>
  <c r="CU80" i="11"/>
  <c r="CU69" i="11"/>
  <c r="CU81" i="11"/>
  <c r="CU100" i="11"/>
  <c r="CU112" i="11"/>
  <c r="CU70" i="11"/>
  <c r="CU94" i="11"/>
  <c r="CU106" i="11"/>
  <c r="CU71" i="11"/>
  <c r="CU95" i="11"/>
  <c r="CU107" i="11"/>
  <c r="CU82" i="11"/>
  <c r="CU96" i="11"/>
  <c r="CU108" i="11"/>
  <c r="CU83" i="11"/>
  <c r="CU97" i="11"/>
  <c r="CU98" i="11"/>
  <c r="CU99" i="11"/>
  <c r="CU101" i="11"/>
  <c r="CU102" i="11"/>
  <c r="CU103" i="11"/>
  <c r="CU104" i="11"/>
  <c r="CU105" i="11"/>
  <c r="CU109" i="11"/>
  <c r="CU110" i="11"/>
  <c r="CU92" i="11"/>
  <c r="CU111" i="11"/>
  <c r="CU93" i="11"/>
  <c r="CU113" i="11"/>
  <c r="CS14" i="2"/>
  <c r="CT7" i="11"/>
  <c r="CX5" i="2"/>
  <c r="CW3" i="2"/>
  <c r="CW17" i="2"/>
  <c r="CW42" i="2"/>
  <c r="CW43" i="2"/>
  <c r="CW22" i="2"/>
  <c r="CW23" i="2"/>
  <c r="CW24" i="2"/>
  <c r="CW25" i="2"/>
  <c r="CW26" i="2"/>
  <c r="CW18" i="2"/>
  <c r="CW19" i="2"/>
  <c r="CW20" i="2"/>
  <c r="CW21" i="2"/>
  <c r="CW47" i="2"/>
  <c r="CW48" i="2"/>
  <c r="CW35" i="2"/>
  <c r="CW36" i="2"/>
  <c r="CW56" i="2"/>
  <c r="CW63" i="2"/>
  <c r="CW4" i="2"/>
  <c r="CT30" i="2"/>
  <c r="CT44" i="2"/>
  <c r="DE59" i="2"/>
  <c r="DF6" i="2"/>
  <c r="DE57" i="2"/>
  <c r="DE58" i="2"/>
  <c r="CU114" i="11"/>
  <c r="CV34" i="2"/>
  <c r="CU13" i="2"/>
  <c r="CU7" i="11"/>
  <c r="CV3" i="11"/>
  <c r="CV72" i="11"/>
  <c r="CV84" i="11"/>
  <c r="CV73" i="11"/>
  <c r="CV85" i="11"/>
  <c r="CV74" i="11"/>
  <c r="CV86" i="11"/>
  <c r="CV75" i="11"/>
  <c r="CV87" i="11"/>
  <c r="CV76" i="11"/>
  <c r="CV88" i="11"/>
  <c r="CV77" i="11"/>
  <c r="CV78" i="11"/>
  <c r="CV67" i="11"/>
  <c r="CV79" i="11"/>
  <c r="CV68" i="11"/>
  <c r="CV80" i="11"/>
  <c r="CV69" i="11"/>
  <c r="CV81" i="11"/>
  <c r="CV82" i="11"/>
  <c r="CV100" i="11"/>
  <c r="CV112" i="11"/>
  <c r="CV83" i="11"/>
  <c r="CV94" i="11"/>
  <c r="CV106" i="11"/>
  <c r="CV95" i="11"/>
  <c r="CV107" i="11"/>
  <c r="CV96" i="11"/>
  <c r="CV108" i="11"/>
  <c r="CV70" i="11"/>
  <c r="CV109" i="11"/>
  <c r="CV110" i="11"/>
  <c r="CV92" i="11"/>
  <c r="CV111" i="11"/>
  <c r="CV93" i="11"/>
  <c r="CV113" i="11"/>
  <c r="CV97" i="11"/>
  <c r="CV98" i="11"/>
  <c r="CV99" i="11"/>
  <c r="CV101" i="11"/>
  <c r="CV102" i="11"/>
  <c r="CV103" i="11"/>
  <c r="CV104" i="11"/>
  <c r="CV71" i="11"/>
  <c r="CV105" i="11"/>
  <c r="CU89" i="11"/>
  <c r="CV33" i="2"/>
  <c r="CV37" i="2"/>
  <c r="CY5" i="2"/>
  <c r="CX3" i="2"/>
  <c r="CX17" i="2"/>
  <c r="CX42" i="2"/>
  <c r="CX43" i="2"/>
  <c r="CX21" i="2"/>
  <c r="CX22" i="2"/>
  <c r="CX23" i="2"/>
  <c r="CX24" i="2"/>
  <c r="CX25" i="2"/>
  <c r="CX26" i="2"/>
  <c r="CX18" i="2"/>
  <c r="CX19" i="2"/>
  <c r="CX20" i="2"/>
  <c r="CX56" i="2"/>
  <c r="CX63" i="2"/>
  <c r="CX47" i="2"/>
  <c r="CX48" i="2"/>
  <c r="CX35" i="2"/>
  <c r="CX36" i="2"/>
  <c r="CX4" i="2"/>
  <c r="CU14" i="2"/>
  <c r="CS30" i="2"/>
  <c r="CU30" i="2"/>
  <c r="CV114" i="11"/>
  <c r="CW34" i="2"/>
  <c r="CW3" i="11"/>
  <c r="CW72" i="11"/>
  <c r="CW84" i="11"/>
  <c r="CW73" i="11"/>
  <c r="CW85" i="11"/>
  <c r="CW74" i="11"/>
  <c r="CW86" i="11"/>
  <c r="CW75" i="11"/>
  <c r="CW87" i="11"/>
  <c r="CW76" i="11"/>
  <c r="CW88" i="11"/>
  <c r="CW77" i="11"/>
  <c r="CW78" i="11"/>
  <c r="CW67" i="11"/>
  <c r="CW79" i="11"/>
  <c r="CW68" i="11"/>
  <c r="CW80" i="11"/>
  <c r="CW69" i="11"/>
  <c r="CW81" i="11"/>
  <c r="CW70" i="11"/>
  <c r="CW71" i="11"/>
  <c r="CW82" i="11"/>
  <c r="CW83" i="11"/>
  <c r="CW94" i="11"/>
  <c r="CW106" i="11"/>
  <c r="CW95" i="11"/>
  <c r="CW107" i="11"/>
  <c r="CW100" i="11"/>
  <c r="CW101" i="11"/>
  <c r="CW102" i="11"/>
  <c r="CW103" i="11"/>
  <c r="CW104" i="11"/>
  <c r="CW105" i="11"/>
  <c r="CW92" i="11"/>
  <c r="CW108" i="11"/>
  <c r="CW93" i="11"/>
  <c r="CW109" i="11"/>
  <c r="CW96" i="11"/>
  <c r="CW110" i="11"/>
  <c r="CW97" i="11"/>
  <c r="CW111" i="11"/>
  <c r="CW98" i="11"/>
  <c r="CW112" i="11"/>
  <c r="CW99" i="11"/>
  <c r="CW113" i="11"/>
  <c r="CV7" i="11"/>
  <c r="CV13" i="2"/>
  <c r="DG6" i="2"/>
  <c r="DF57" i="2"/>
  <c r="DF58" i="2"/>
  <c r="DF59" i="2"/>
  <c r="CV89" i="11"/>
  <c r="CW33" i="2"/>
  <c r="CW37" i="2"/>
  <c r="CS44" i="2"/>
  <c r="CU44" i="2"/>
  <c r="CZ5" i="2"/>
  <c r="CY42" i="2"/>
  <c r="CY43" i="2"/>
  <c r="CY3" i="2"/>
  <c r="CY17" i="2"/>
  <c r="CY20" i="2"/>
  <c r="CY21" i="2"/>
  <c r="CY22" i="2"/>
  <c r="CY23" i="2"/>
  <c r="CY24" i="2"/>
  <c r="CY25" i="2"/>
  <c r="CY18" i="2"/>
  <c r="CY19" i="2"/>
  <c r="CY26" i="2"/>
  <c r="CY47" i="2"/>
  <c r="CY35" i="2"/>
  <c r="CY36" i="2"/>
  <c r="CY48" i="2"/>
  <c r="CY56" i="2"/>
  <c r="CY4" i="2"/>
  <c r="CY63" i="2"/>
  <c r="CW7" i="11"/>
  <c r="CW13" i="2"/>
  <c r="CW89" i="11"/>
  <c r="CX33" i="2"/>
  <c r="CW114" i="11"/>
  <c r="CX34" i="2"/>
  <c r="DH6" i="2"/>
  <c r="DG57" i="2"/>
  <c r="DG58" i="2"/>
  <c r="DG59" i="2"/>
  <c r="DA5" i="2"/>
  <c r="CZ3" i="2"/>
  <c r="CZ17" i="2"/>
  <c r="CZ42" i="2"/>
  <c r="CZ43" i="2"/>
  <c r="CZ19" i="2"/>
  <c r="CZ20" i="2"/>
  <c r="CZ21" i="2"/>
  <c r="CZ22" i="2"/>
  <c r="CZ23" i="2"/>
  <c r="CZ24" i="2"/>
  <c r="CZ25" i="2"/>
  <c r="CZ26" i="2"/>
  <c r="CZ18" i="2"/>
  <c r="CZ48" i="2"/>
  <c r="CZ47" i="2"/>
  <c r="CZ35" i="2"/>
  <c r="CZ36" i="2"/>
  <c r="CZ56" i="2"/>
  <c r="CZ63" i="2"/>
  <c r="CZ4" i="2"/>
  <c r="CX3" i="11"/>
  <c r="CX72" i="11"/>
  <c r="CX84" i="11"/>
  <c r="CX73" i="11"/>
  <c r="CX85" i="11"/>
  <c r="CX74" i="11"/>
  <c r="CX86" i="11"/>
  <c r="CX75" i="11"/>
  <c r="CX87" i="11"/>
  <c r="CX76" i="11"/>
  <c r="CX88" i="11"/>
  <c r="CX77" i="11"/>
  <c r="CX78" i="11"/>
  <c r="CX67" i="11"/>
  <c r="CX79" i="11"/>
  <c r="CX68" i="11"/>
  <c r="CX80" i="11"/>
  <c r="CX69" i="11"/>
  <c r="CX81" i="11"/>
  <c r="CX70" i="11"/>
  <c r="CX94" i="11"/>
  <c r="CX106" i="11"/>
  <c r="CX71" i="11"/>
  <c r="CX95" i="11"/>
  <c r="CX82" i="11"/>
  <c r="CX83" i="11"/>
  <c r="CX104" i="11"/>
  <c r="CX105" i="11"/>
  <c r="CX92" i="11"/>
  <c r="CX107" i="11"/>
  <c r="CX93" i="11"/>
  <c r="CX108" i="11"/>
  <c r="CX96" i="11"/>
  <c r="CX109" i="11"/>
  <c r="CX97" i="11"/>
  <c r="CX110" i="11"/>
  <c r="CX98" i="11"/>
  <c r="CX111" i="11"/>
  <c r="CX99" i="11"/>
  <c r="CX112" i="11"/>
  <c r="CX100" i="11"/>
  <c r="CX113" i="11"/>
  <c r="CX101" i="11"/>
  <c r="CX102" i="11"/>
  <c r="CX103" i="11"/>
  <c r="CV14" i="2"/>
  <c r="CW14" i="2"/>
  <c r="CW30" i="2"/>
  <c r="CW44" i="2"/>
  <c r="DI6" i="2"/>
  <c r="DH59" i="2"/>
  <c r="DH57" i="2"/>
  <c r="DH58" i="2"/>
  <c r="CX89" i="11"/>
  <c r="CY33" i="2"/>
  <c r="CX7" i="11"/>
  <c r="CX114" i="11"/>
  <c r="CY34" i="2"/>
  <c r="CX37" i="2"/>
  <c r="DA3" i="2"/>
  <c r="DA17" i="2"/>
  <c r="DB5" i="2"/>
  <c r="DA42" i="2"/>
  <c r="DA43" i="2"/>
  <c r="DA18" i="2"/>
  <c r="DA19" i="2"/>
  <c r="DA20" i="2"/>
  <c r="DA21" i="2"/>
  <c r="DA22" i="2"/>
  <c r="DA23" i="2"/>
  <c r="DA24" i="2"/>
  <c r="DA25" i="2"/>
  <c r="DA26" i="2"/>
  <c r="DA56" i="2"/>
  <c r="DA35" i="2"/>
  <c r="DA36" i="2"/>
  <c r="DA48" i="2"/>
  <c r="DA47" i="2"/>
  <c r="DA4" i="2"/>
  <c r="CV30" i="2"/>
  <c r="M25" i="3"/>
  <c r="CY3" i="11"/>
  <c r="CY72" i="11"/>
  <c r="CY84" i="11"/>
  <c r="CY73" i="11"/>
  <c r="CY85" i="11"/>
  <c r="CY74" i="11"/>
  <c r="CY86" i="11"/>
  <c r="CY75" i="11"/>
  <c r="CY87" i="11"/>
  <c r="CY76" i="11"/>
  <c r="CY88" i="11"/>
  <c r="CY77" i="11"/>
  <c r="CY78" i="11"/>
  <c r="CY67" i="11"/>
  <c r="CY79" i="11"/>
  <c r="CY68" i="11"/>
  <c r="CY80" i="11"/>
  <c r="CY69" i="11"/>
  <c r="CY81" i="11"/>
  <c r="CY82" i="11"/>
  <c r="CY83" i="11"/>
  <c r="CY70" i="11"/>
  <c r="CY71" i="11"/>
  <c r="CY93" i="11"/>
  <c r="CY105" i="11"/>
  <c r="CY94" i="11"/>
  <c r="CY106" i="11"/>
  <c r="CY95" i="11"/>
  <c r="CY107" i="11"/>
  <c r="CY96" i="11"/>
  <c r="CY108" i="11"/>
  <c r="CY97" i="11"/>
  <c r="CY109" i="11"/>
  <c r="CY98" i="11"/>
  <c r="CY110" i="11"/>
  <c r="CY99" i="11"/>
  <c r="CY111" i="11"/>
  <c r="CY100" i="11"/>
  <c r="CY112" i="11"/>
  <c r="CY101" i="11"/>
  <c r="CY113" i="11"/>
  <c r="CY102" i="11"/>
  <c r="CY103" i="11"/>
  <c r="CY92" i="11"/>
  <c r="CY104" i="11"/>
  <c r="DA63" i="2"/>
  <c r="CY89" i="11"/>
  <c r="CZ33" i="2"/>
  <c r="CV44" i="2"/>
  <c r="CY7" i="11"/>
  <c r="CY37" i="2"/>
  <c r="CX13" i="2"/>
  <c r="CX14" i="2"/>
  <c r="CY13" i="2"/>
  <c r="CY14" i="2"/>
  <c r="CZ3" i="11"/>
  <c r="CZ72" i="11"/>
  <c r="CZ84" i="11"/>
  <c r="CZ73" i="11"/>
  <c r="CZ85" i="11"/>
  <c r="CZ74" i="11"/>
  <c r="CZ86" i="11"/>
  <c r="CZ75" i="11"/>
  <c r="CZ87" i="11"/>
  <c r="CZ76" i="11"/>
  <c r="CZ88" i="11"/>
  <c r="CZ77" i="11"/>
  <c r="CZ78" i="11"/>
  <c r="CZ67" i="11"/>
  <c r="CZ79" i="11"/>
  <c r="CZ68" i="11"/>
  <c r="CZ80" i="11"/>
  <c r="CZ69" i="11"/>
  <c r="CZ81" i="11"/>
  <c r="CZ70" i="11"/>
  <c r="CZ71" i="11"/>
  <c r="CZ82" i="11"/>
  <c r="CZ83" i="11"/>
  <c r="CZ93" i="11"/>
  <c r="CZ105" i="11"/>
  <c r="CZ94" i="11"/>
  <c r="CZ106" i="11"/>
  <c r="CZ95" i="11"/>
  <c r="CZ107" i="11"/>
  <c r="CZ96" i="11"/>
  <c r="CZ108" i="11"/>
  <c r="CZ97" i="11"/>
  <c r="CZ109" i="11"/>
  <c r="CZ98" i="11"/>
  <c r="CZ110" i="11"/>
  <c r="CZ99" i="11"/>
  <c r="CZ111" i="11"/>
  <c r="CZ100" i="11"/>
  <c r="CZ112" i="11"/>
  <c r="CZ101" i="11"/>
  <c r="CZ113" i="11"/>
  <c r="CZ102" i="11"/>
  <c r="CZ103" i="11"/>
  <c r="CZ92" i="11"/>
  <c r="CZ104" i="11"/>
  <c r="DC5" i="2"/>
  <c r="DB3" i="2"/>
  <c r="DB17" i="2"/>
  <c r="DB42" i="2"/>
  <c r="DB43" i="2"/>
  <c r="DB18" i="2"/>
  <c r="DB19" i="2"/>
  <c r="DB20" i="2"/>
  <c r="DB21" i="2"/>
  <c r="DB22" i="2"/>
  <c r="DB23" i="2"/>
  <c r="DB24" i="2"/>
  <c r="DB25" i="2"/>
  <c r="DB26" i="2"/>
  <c r="DB36" i="2"/>
  <c r="DB47" i="2"/>
  <c r="DB35" i="2"/>
  <c r="DB48" i="2"/>
  <c r="DB56" i="2"/>
  <c r="DB4" i="2"/>
  <c r="CY114" i="11"/>
  <c r="CZ34" i="2"/>
  <c r="DJ6" i="2"/>
  <c r="DI59" i="2"/>
  <c r="DI57" i="2"/>
  <c r="DI58" i="2"/>
  <c r="CY30" i="2"/>
  <c r="DB63" i="2"/>
  <c r="CY44" i="2"/>
  <c r="DA3" i="11"/>
  <c r="DA72" i="11"/>
  <c r="DA84" i="11"/>
  <c r="DA73" i="11"/>
  <c r="DA85" i="11"/>
  <c r="DA74" i="11"/>
  <c r="DA86" i="11"/>
  <c r="DA75" i="11"/>
  <c r="DA87" i="11"/>
  <c r="DA76" i="11"/>
  <c r="DA88" i="11"/>
  <c r="DA77" i="11"/>
  <c r="DA78" i="11"/>
  <c r="DA67" i="11"/>
  <c r="DA79" i="11"/>
  <c r="DA68" i="11"/>
  <c r="DA80" i="11"/>
  <c r="DA69" i="11"/>
  <c r="DA81" i="11"/>
  <c r="DA70" i="11"/>
  <c r="DA71" i="11"/>
  <c r="DA82" i="11"/>
  <c r="DA83" i="11"/>
  <c r="DA93" i="11"/>
  <c r="DA105" i="11"/>
  <c r="DA94" i="11"/>
  <c r="DA106" i="11"/>
  <c r="DA95" i="11"/>
  <c r="DA107" i="11"/>
  <c r="DA96" i="11"/>
  <c r="DA108" i="11"/>
  <c r="DA97" i="11"/>
  <c r="DA109" i="11"/>
  <c r="DA98" i="11"/>
  <c r="DA110" i="11"/>
  <c r="DA99" i="11"/>
  <c r="DA111" i="11"/>
  <c r="DA100" i="11"/>
  <c r="DA112" i="11"/>
  <c r="DA101" i="11"/>
  <c r="DA113" i="11"/>
  <c r="DA102" i="11"/>
  <c r="DA103" i="11"/>
  <c r="DA92" i="11"/>
  <c r="DA104" i="11"/>
  <c r="CZ7" i="11"/>
  <c r="CZ13" i="2"/>
  <c r="CZ89" i="11"/>
  <c r="DA33" i="2"/>
  <c r="CX30" i="2"/>
  <c r="DJ57" i="2"/>
  <c r="DK6" i="2"/>
  <c r="DJ59" i="2"/>
  <c r="CZ114" i="11"/>
  <c r="DA34" i="2"/>
  <c r="DD5" i="2"/>
  <c r="DC3" i="2"/>
  <c r="DC17" i="2"/>
  <c r="DC42" i="2"/>
  <c r="DC43" i="2"/>
  <c r="DC18" i="2"/>
  <c r="DC19" i="2"/>
  <c r="DC20" i="2"/>
  <c r="DC21" i="2"/>
  <c r="DC22" i="2"/>
  <c r="DC23" i="2"/>
  <c r="DC24" i="2"/>
  <c r="DC25" i="2"/>
  <c r="DC26" i="2"/>
  <c r="DC35" i="2"/>
  <c r="DC36" i="2"/>
  <c r="DC47" i="2"/>
  <c r="DC48" i="2"/>
  <c r="DC56" i="2"/>
  <c r="DC4" i="2"/>
  <c r="CZ37" i="2"/>
  <c r="CZ14" i="2"/>
  <c r="DA89" i="11"/>
  <c r="DB33" i="2"/>
  <c r="DE5" i="2"/>
  <c r="DD3" i="2"/>
  <c r="DD17" i="2"/>
  <c r="DD42" i="2"/>
  <c r="DD43" i="2"/>
  <c r="DD18" i="2"/>
  <c r="DD19" i="2"/>
  <c r="DD20" i="2"/>
  <c r="DD21" i="2"/>
  <c r="DD22" i="2"/>
  <c r="DD23" i="2"/>
  <c r="DD24" i="2"/>
  <c r="DD25" i="2"/>
  <c r="DD26" i="2"/>
  <c r="DD35" i="2"/>
  <c r="DD47" i="2"/>
  <c r="DD36" i="2"/>
  <c r="DD48" i="2"/>
  <c r="DD56" i="2"/>
  <c r="DD4" i="2"/>
  <c r="DL6" i="2"/>
  <c r="DK57" i="2"/>
  <c r="DK58" i="2"/>
  <c r="DK59" i="2"/>
  <c r="DB3" i="11"/>
  <c r="DB72" i="11"/>
  <c r="DB84" i="11"/>
  <c r="DB73" i="11"/>
  <c r="DB85" i="11"/>
  <c r="DB74" i="11"/>
  <c r="DB86" i="11"/>
  <c r="DB75" i="11"/>
  <c r="DB87" i="11"/>
  <c r="DB76" i="11"/>
  <c r="DB88" i="11"/>
  <c r="DB77" i="11"/>
  <c r="DB78" i="11"/>
  <c r="DB67" i="11"/>
  <c r="DB79" i="11"/>
  <c r="DB68" i="11"/>
  <c r="DB80" i="11"/>
  <c r="DB69" i="11"/>
  <c r="DB81" i="11"/>
  <c r="DB82" i="11"/>
  <c r="DB83" i="11"/>
  <c r="DB70" i="11"/>
  <c r="DB93" i="11"/>
  <c r="DB105" i="11"/>
  <c r="DB71" i="11"/>
  <c r="DB94" i="11"/>
  <c r="DB106" i="11"/>
  <c r="DB95" i="11"/>
  <c r="DB107" i="11"/>
  <c r="DB96" i="11"/>
  <c r="DB108" i="11"/>
  <c r="DB97" i="11"/>
  <c r="DB109" i="11"/>
  <c r="DB98" i="11"/>
  <c r="DB110" i="11"/>
  <c r="DB99" i="11"/>
  <c r="DB111" i="11"/>
  <c r="DB100" i="11"/>
  <c r="DB112" i="11"/>
  <c r="DB101" i="11"/>
  <c r="DB113" i="11"/>
  <c r="DB102" i="11"/>
  <c r="DB103" i="11"/>
  <c r="DB92" i="11"/>
  <c r="DB104" i="11"/>
  <c r="DC63" i="2"/>
  <c r="CX44" i="2"/>
  <c r="DJ58" i="2"/>
  <c r="DA37" i="2"/>
  <c r="DA114" i="11"/>
  <c r="DB34" i="2"/>
  <c r="DA7" i="11"/>
  <c r="DD63" i="2"/>
  <c r="DB114" i="11"/>
  <c r="DC34" i="2"/>
  <c r="DC3" i="11"/>
  <c r="DC72" i="11"/>
  <c r="DC84" i="11"/>
  <c r="DC73" i="11"/>
  <c r="DC85" i="11"/>
  <c r="DC74" i="11"/>
  <c r="DC86" i="11"/>
  <c r="DC75" i="11"/>
  <c r="DC87" i="11"/>
  <c r="DC76" i="11"/>
  <c r="DC88" i="11"/>
  <c r="DC77" i="11"/>
  <c r="DC78" i="11"/>
  <c r="DC67" i="11"/>
  <c r="DC79" i="11"/>
  <c r="DC68" i="11"/>
  <c r="DC80" i="11"/>
  <c r="DC69" i="11"/>
  <c r="DC81" i="11"/>
  <c r="DC70" i="11"/>
  <c r="DC71" i="11"/>
  <c r="DC82" i="11"/>
  <c r="DC83" i="11"/>
  <c r="DC93" i="11"/>
  <c r="DC105" i="11"/>
  <c r="DC94" i="11"/>
  <c r="DC106" i="11"/>
  <c r="DC95" i="11"/>
  <c r="DC107" i="11"/>
  <c r="DC96" i="11"/>
  <c r="DC108" i="11"/>
  <c r="DC97" i="11"/>
  <c r="DC109" i="11"/>
  <c r="DC98" i="11"/>
  <c r="DC110" i="11"/>
  <c r="DC99" i="11"/>
  <c r="DC111" i="11"/>
  <c r="DC100" i="11"/>
  <c r="DC112" i="11"/>
  <c r="DC101" i="11"/>
  <c r="DC113" i="11"/>
  <c r="DC102" i="11"/>
  <c r="DC103" i="11"/>
  <c r="DC92" i="11"/>
  <c r="DC104" i="11"/>
  <c r="DF5" i="2"/>
  <c r="DE3" i="2"/>
  <c r="DE17" i="2"/>
  <c r="DE42" i="2"/>
  <c r="DE43" i="2"/>
  <c r="DE18" i="2"/>
  <c r="DE19" i="2"/>
  <c r="DE20" i="2"/>
  <c r="DE21" i="2"/>
  <c r="DE22" i="2"/>
  <c r="DE23" i="2"/>
  <c r="DE24" i="2"/>
  <c r="DE26" i="2"/>
  <c r="DE25" i="2"/>
  <c r="DE35" i="2"/>
  <c r="DE47" i="2"/>
  <c r="DE36" i="2"/>
  <c r="DE48" i="2"/>
  <c r="DE56" i="2"/>
  <c r="DE63" i="2"/>
  <c r="DE4" i="2"/>
  <c r="DB13" i="2"/>
  <c r="DB37" i="2"/>
  <c r="DA13" i="2"/>
  <c r="DA14" i="2"/>
  <c r="DB89" i="11"/>
  <c r="DC33" i="2"/>
  <c r="DB7" i="11"/>
  <c r="CZ30" i="2"/>
  <c r="DL59" i="2"/>
  <c r="DM6" i="2"/>
  <c r="DL57" i="2"/>
  <c r="DA30" i="2"/>
  <c r="DA44" i="2"/>
  <c r="DC114" i="11"/>
  <c r="DD34" i="2"/>
  <c r="DD3" i="11"/>
  <c r="DD72" i="11"/>
  <c r="DD84" i="11"/>
  <c r="DD73" i="11"/>
  <c r="DD85" i="11"/>
  <c r="DD74" i="11"/>
  <c r="DD86" i="11"/>
  <c r="DD75" i="11"/>
  <c r="DD87" i="11"/>
  <c r="DD76" i="11"/>
  <c r="DD88" i="11"/>
  <c r="DD77" i="11"/>
  <c r="DD78" i="11"/>
  <c r="DD67" i="11"/>
  <c r="DD79" i="11"/>
  <c r="DD68" i="11"/>
  <c r="DD80" i="11"/>
  <c r="DD69" i="11"/>
  <c r="DD81" i="11"/>
  <c r="DD70" i="11"/>
  <c r="DD71" i="11"/>
  <c r="DD82" i="11"/>
  <c r="DD83" i="11"/>
  <c r="DD93" i="11"/>
  <c r="DD105" i="11"/>
  <c r="DD94" i="11"/>
  <c r="DD106" i="11"/>
  <c r="DD95" i="11"/>
  <c r="DD107" i="11"/>
  <c r="DD96" i="11"/>
  <c r="DD108" i="11"/>
  <c r="DD97" i="11"/>
  <c r="DD109" i="11"/>
  <c r="DD98" i="11"/>
  <c r="DD110" i="11"/>
  <c r="DD99" i="11"/>
  <c r="DD111" i="11"/>
  <c r="DD100" i="11"/>
  <c r="DD112" i="11"/>
  <c r="DD101" i="11"/>
  <c r="DD113" i="11"/>
  <c r="DD102" i="11"/>
  <c r="DD103" i="11"/>
  <c r="DD92" i="11"/>
  <c r="DD104" i="11"/>
  <c r="DC13" i="2"/>
  <c r="DL58" i="2"/>
  <c r="DC89" i="11"/>
  <c r="DD33" i="2"/>
  <c r="DD37" i="2"/>
  <c r="DC7" i="11"/>
  <c r="DB14" i="2"/>
  <c r="DN6" i="2"/>
  <c r="DM57" i="2"/>
  <c r="DM58" i="2"/>
  <c r="DM59" i="2"/>
  <c r="CZ44" i="2"/>
  <c r="DC37" i="2"/>
  <c r="DG5" i="2"/>
  <c r="DF3" i="2"/>
  <c r="DF17" i="2"/>
  <c r="DF42" i="2"/>
  <c r="DF43" i="2"/>
  <c r="DF25" i="2"/>
  <c r="DF26" i="2"/>
  <c r="DF18" i="2"/>
  <c r="DF19" i="2"/>
  <c r="DF20" i="2"/>
  <c r="DF21" i="2"/>
  <c r="DF22" i="2"/>
  <c r="DF23" i="2"/>
  <c r="DF24" i="2"/>
  <c r="DF48" i="2"/>
  <c r="DF35" i="2"/>
  <c r="DF36" i="2"/>
  <c r="DF47" i="2"/>
  <c r="DF56" i="2"/>
  <c r="DF4" i="2"/>
  <c r="DF63" i="2"/>
  <c r="DB30" i="2"/>
  <c r="DD13" i="2"/>
  <c r="DO6" i="2"/>
  <c r="DN57" i="2"/>
  <c r="DN59" i="2"/>
  <c r="DD89" i="11"/>
  <c r="DE33" i="2"/>
  <c r="DH5" i="2"/>
  <c r="DG3" i="2"/>
  <c r="DG17" i="2"/>
  <c r="DG42" i="2"/>
  <c r="DG43" i="2"/>
  <c r="DG24" i="2"/>
  <c r="DG25" i="2"/>
  <c r="DG26" i="2"/>
  <c r="DG18" i="2"/>
  <c r="DG19" i="2"/>
  <c r="DG20" i="2"/>
  <c r="DG21" i="2"/>
  <c r="DG22" i="2"/>
  <c r="DG23" i="2"/>
  <c r="DG56" i="2"/>
  <c r="DG35" i="2"/>
  <c r="DG36" i="2"/>
  <c r="DG63" i="2"/>
  <c r="DG47" i="2"/>
  <c r="DG48" i="2"/>
  <c r="DG4" i="2"/>
  <c r="DC14" i="2"/>
  <c r="DE3" i="11"/>
  <c r="DE72" i="11"/>
  <c r="DE84" i="11"/>
  <c r="DE73" i="11"/>
  <c r="DE85" i="11"/>
  <c r="DE74" i="11"/>
  <c r="DE86" i="11"/>
  <c r="DE75" i="11"/>
  <c r="DE87" i="11"/>
  <c r="DE76" i="11"/>
  <c r="DE88" i="11"/>
  <c r="DE77" i="11"/>
  <c r="DE78" i="11"/>
  <c r="DE67" i="11"/>
  <c r="DE79" i="11"/>
  <c r="DE68" i="11"/>
  <c r="DE80" i="11"/>
  <c r="DE69" i="11"/>
  <c r="DE81" i="11"/>
  <c r="DE82" i="11"/>
  <c r="DE83" i="11"/>
  <c r="DE70" i="11"/>
  <c r="DE93" i="11"/>
  <c r="DE105" i="11"/>
  <c r="DE94" i="11"/>
  <c r="DE106" i="11"/>
  <c r="DE71" i="11"/>
  <c r="DE95" i="11"/>
  <c r="DE107" i="11"/>
  <c r="DE96" i="11"/>
  <c r="DE108" i="11"/>
  <c r="DE97" i="11"/>
  <c r="DE109" i="11"/>
  <c r="DE98" i="11"/>
  <c r="DE110" i="11"/>
  <c r="DE99" i="11"/>
  <c r="DE111" i="11"/>
  <c r="DE100" i="11"/>
  <c r="DE112" i="11"/>
  <c r="DE101" i="11"/>
  <c r="DE113" i="11"/>
  <c r="DE102" i="11"/>
  <c r="DE103" i="11"/>
  <c r="DE92" i="11"/>
  <c r="DE104" i="11"/>
  <c r="DD7" i="11"/>
  <c r="DD114" i="11"/>
  <c r="DE34" i="2"/>
  <c r="DC30" i="2"/>
  <c r="DE37" i="2"/>
  <c r="DB44" i="2"/>
  <c r="DN58" i="2"/>
  <c r="DE89" i="11"/>
  <c r="DF33" i="2"/>
  <c r="DP6" i="2"/>
  <c r="DO59" i="2"/>
  <c r="DO57" i="2"/>
  <c r="DO58" i="2"/>
  <c r="DE7" i="11"/>
  <c r="DC44" i="2"/>
  <c r="DD14" i="2"/>
  <c r="DF3" i="11"/>
  <c r="DF72" i="11"/>
  <c r="DF84" i="11"/>
  <c r="DF73" i="11"/>
  <c r="DF85" i="11"/>
  <c r="DF74" i="11"/>
  <c r="DF86" i="11"/>
  <c r="DF75" i="11"/>
  <c r="DF87" i="11"/>
  <c r="DF76" i="11"/>
  <c r="DF88" i="11"/>
  <c r="DF77" i="11"/>
  <c r="DF78" i="11"/>
  <c r="DF67" i="11"/>
  <c r="DF79" i="11"/>
  <c r="DF68" i="11"/>
  <c r="DF80" i="11"/>
  <c r="DF69" i="11"/>
  <c r="DF81" i="11"/>
  <c r="DF70" i="11"/>
  <c r="DF71" i="11"/>
  <c r="DF82" i="11"/>
  <c r="DF83" i="11"/>
  <c r="DF93" i="11"/>
  <c r="DF105" i="11"/>
  <c r="DF94" i="11"/>
  <c r="DF106" i="11"/>
  <c r="DF95" i="11"/>
  <c r="DF107" i="11"/>
  <c r="DF96" i="11"/>
  <c r="DF108" i="11"/>
  <c r="DF97" i="11"/>
  <c r="DF109" i="11"/>
  <c r="DF98" i="11"/>
  <c r="DF110" i="11"/>
  <c r="DF99" i="11"/>
  <c r="DF111" i="11"/>
  <c r="DF100" i="11"/>
  <c r="DF112" i="11"/>
  <c r="DF101" i="11"/>
  <c r="DF113" i="11"/>
  <c r="DF102" i="11"/>
  <c r="DF103" i="11"/>
  <c r="DF92" i="11"/>
  <c r="DF104" i="11"/>
  <c r="DE114" i="11"/>
  <c r="DF34" i="2"/>
  <c r="DE13" i="2"/>
  <c r="DI5" i="2"/>
  <c r="DH3" i="2"/>
  <c r="DH17" i="2"/>
  <c r="DH42" i="2"/>
  <c r="DH43" i="2"/>
  <c r="DH23" i="2"/>
  <c r="DH24" i="2"/>
  <c r="DH25" i="2"/>
  <c r="DH26" i="2"/>
  <c r="DH18" i="2"/>
  <c r="DH19" i="2"/>
  <c r="DH20" i="2"/>
  <c r="DH21" i="2"/>
  <c r="DH22" i="2"/>
  <c r="DH47" i="2"/>
  <c r="DH35" i="2"/>
  <c r="DH36" i="2"/>
  <c r="DH48" i="2"/>
  <c r="DH56" i="2"/>
  <c r="DH4" i="2"/>
  <c r="DD30" i="2"/>
  <c r="DI3" i="2"/>
  <c r="DI17" i="2"/>
  <c r="DJ5" i="2"/>
  <c r="DI42" i="2"/>
  <c r="DI43" i="2"/>
  <c r="DI22" i="2"/>
  <c r="DI23" i="2"/>
  <c r="DI24" i="2"/>
  <c r="DI25" i="2"/>
  <c r="DI26" i="2"/>
  <c r="DI18" i="2"/>
  <c r="DI19" i="2"/>
  <c r="DI20" i="2"/>
  <c r="DI21" i="2"/>
  <c r="DI47" i="2"/>
  <c r="DI48" i="2"/>
  <c r="DI35" i="2"/>
  <c r="DI36" i="2"/>
  <c r="DI56" i="2"/>
  <c r="DI4" i="2"/>
  <c r="DE14" i="2"/>
  <c r="DF13" i="2"/>
  <c r="DF14" i="2"/>
  <c r="DF30" i="2"/>
  <c r="DF89" i="11"/>
  <c r="DG33" i="2"/>
  <c r="DQ6" i="2"/>
  <c r="DP57" i="2"/>
  <c r="DP58" i="2"/>
  <c r="DP59" i="2"/>
  <c r="DF37" i="2"/>
  <c r="DH63" i="2"/>
  <c r="DG3" i="11"/>
  <c r="DG72" i="11"/>
  <c r="DG84" i="11"/>
  <c r="DG73" i="11"/>
  <c r="DG85" i="11"/>
  <c r="DG74" i="11"/>
  <c r="DG86" i="11"/>
  <c r="DG75" i="11"/>
  <c r="DG87" i="11"/>
  <c r="DG76" i="11"/>
  <c r="DG88" i="11"/>
  <c r="DG77" i="11"/>
  <c r="DG78" i="11"/>
  <c r="DG67" i="11"/>
  <c r="DG79" i="11"/>
  <c r="DG68" i="11"/>
  <c r="DG80" i="11"/>
  <c r="DG69" i="11"/>
  <c r="DG81" i="11"/>
  <c r="DG70" i="11"/>
  <c r="DG71" i="11"/>
  <c r="DG82" i="11"/>
  <c r="DG83" i="11"/>
  <c r="DG93" i="11"/>
  <c r="DG105" i="11"/>
  <c r="DG94" i="11"/>
  <c r="DG106" i="11"/>
  <c r="DG95" i="11"/>
  <c r="DG107" i="11"/>
  <c r="DG96" i="11"/>
  <c r="DG108" i="11"/>
  <c r="DG97" i="11"/>
  <c r="DG109" i="11"/>
  <c r="DG98" i="11"/>
  <c r="DG110" i="11"/>
  <c r="DG99" i="11"/>
  <c r="DG111" i="11"/>
  <c r="DG100" i="11"/>
  <c r="DG112" i="11"/>
  <c r="DG101" i="11"/>
  <c r="DG113" i="11"/>
  <c r="DG102" i="11"/>
  <c r="DG103" i="11"/>
  <c r="DG92" i="11"/>
  <c r="DG104" i="11"/>
  <c r="DD44" i="2"/>
  <c r="DF114" i="11"/>
  <c r="DG34" i="2"/>
  <c r="DF7" i="11"/>
  <c r="DI63" i="2"/>
  <c r="DF44" i="2"/>
  <c r="DG37" i="2"/>
  <c r="DG13" i="2"/>
  <c r="DE30" i="2"/>
  <c r="DK5" i="2"/>
  <c r="DJ42" i="2"/>
  <c r="DJ3" i="2"/>
  <c r="DJ17" i="2"/>
  <c r="DJ18" i="2"/>
  <c r="DJ25" i="2"/>
  <c r="DJ26" i="2"/>
  <c r="DJ19" i="2"/>
  <c r="DJ20" i="2"/>
  <c r="DJ21" i="2"/>
  <c r="DJ22" i="2"/>
  <c r="DJ23" i="2"/>
  <c r="DJ24" i="2"/>
  <c r="DJ56" i="2"/>
  <c r="DJ47" i="2"/>
  <c r="DJ48" i="2"/>
  <c r="DJ35" i="2"/>
  <c r="DJ36" i="2"/>
  <c r="DJ4" i="2"/>
  <c r="DG7" i="11"/>
  <c r="DG114" i="11"/>
  <c r="DH34" i="2"/>
  <c r="DH3" i="11"/>
  <c r="DH72" i="11"/>
  <c r="DH84" i="11"/>
  <c r="DH73" i="11"/>
  <c r="DH85" i="11"/>
  <c r="DH74" i="11"/>
  <c r="DH86" i="11"/>
  <c r="DH75" i="11"/>
  <c r="DH87" i="11"/>
  <c r="DH76" i="11"/>
  <c r="DH88" i="11"/>
  <c r="DH77" i="11"/>
  <c r="DH78" i="11"/>
  <c r="DH67" i="11"/>
  <c r="DH79" i="11"/>
  <c r="DH68" i="11"/>
  <c r="DH80" i="11"/>
  <c r="DH69" i="11"/>
  <c r="DH81" i="11"/>
  <c r="DH82" i="11"/>
  <c r="DH83" i="11"/>
  <c r="DH70" i="11"/>
  <c r="DH93" i="11"/>
  <c r="DH105" i="11"/>
  <c r="DH94" i="11"/>
  <c r="DH106" i="11"/>
  <c r="DH95" i="11"/>
  <c r="DH107" i="11"/>
  <c r="DH71" i="11"/>
  <c r="DH96" i="11"/>
  <c r="DH108" i="11"/>
  <c r="DH97" i="11"/>
  <c r="DH109" i="11"/>
  <c r="DH98" i="11"/>
  <c r="DH110" i="11"/>
  <c r="DH99" i="11"/>
  <c r="DH111" i="11"/>
  <c r="DH100" i="11"/>
  <c r="DH112" i="11"/>
  <c r="DH101" i="11"/>
  <c r="DH113" i="11"/>
  <c r="DH102" i="11"/>
  <c r="DH103" i="11"/>
  <c r="DH92" i="11"/>
  <c r="DH104" i="11"/>
  <c r="DG89" i="11"/>
  <c r="DH33" i="2"/>
  <c r="DH37" i="2"/>
  <c r="DQ57" i="2"/>
  <c r="DQ58" i="2"/>
  <c r="DR6" i="2"/>
  <c r="DQ59" i="2"/>
  <c r="DE44" i="2"/>
  <c r="DJ43" i="2"/>
  <c r="DH89" i="11"/>
  <c r="DI33" i="2"/>
  <c r="DL5" i="2"/>
  <c r="DK42" i="2"/>
  <c r="DK43" i="2"/>
  <c r="DK3" i="2"/>
  <c r="DK17" i="2"/>
  <c r="DK18" i="2"/>
  <c r="DK24" i="2"/>
  <c r="DK25" i="2"/>
  <c r="DK26" i="2"/>
  <c r="DK19" i="2"/>
  <c r="DK20" i="2"/>
  <c r="DK21" i="2"/>
  <c r="DK22" i="2"/>
  <c r="DK23" i="2"/>
  <c r="DK47" i="2"/>
  <c r="DK35" i="2"/>
  <c r="DK36" i="2"/>
  <c r="DK56" i="2"/>
  <c r="DK48" i="2"/>
  <c r="DK4" i="2"/>
  <c r="DH7" i="11"/>
  <c r="DS6" i="2"/>
  <c r="DR59" i="2"/>
  <c r="DR57" i="2"/>
  <c r="DR58" i="2"/>
  <c r="DI3" i="11"/>
  <c r="DI72" i="11"/>
  <c r="DI84" i="11"/>
  <c r="DI73" i="11"/>
  <c r="DI85" i="11"/>
  <c r="DI74" i="11"/>
  <c r="DI86" i="11"/>
  <c r="DI75" i="11"/>
  <c r="DI87" i="11"/>
  <c r="DI76" i="11"/>
  <c r="DI88" i="11"/>
  <c r="DI77" i="11"/>
  <c r="DI78" i="11"/>
  <c r="DI67" i="11"/>
  <c r="DI79" i="11"/>
  <c r="DI68" i="11"/>
  <c r="DI80" i="11"/>
  <c r="DI69" i="11"/>
  <c r="DI81" i="11"/>
  <c r="DI70" i="11"/>
  <c r="DI71" i="11"/>
  <c r="DI82" i="11"/>
  <c r="DI83" i="11"/>
  <c r="DI93" i="11"/>
  <c r="DI105" i="11"/>
  <c r="DI94" i="11"/>
  <c r="DI106" i="11"/>
  <c r="DI95" i="11"/>
  <c r="DI107" i="11"/>
  <c r="DI96" i="11"/>
  <c r="DI108" i="11"/>
  <c r="DI97" i="11"/>
  <c r="DI109" i="11"/>
  <c r="DI98" i="11"/>
  <c r="DI110" i="11"/>
  <c r="DI99" i="11"/>
  <c r="DI111" i="11"/>
  <c r="DI100" i="11"/>
  <c r="DI112" i="11"/>
  <c r="DI101" i="11"/>
  <c r="DI113" i="11"/>
  <c r="DI102" i="11"/>
  <c r="DI103" i="11"/>
  <c r="DI92" i="11"/>
  <c r="DI104" i="11"/>
  <c r="DG14" i="2"/>
  <c r="DH114" i="11"/>
  <c r="DI34" i="2"/>
  <c r="DH13" i="2"/>
  <c r="DH14" i="2"/>
  <c r="DH30" i="2"/>
  <c r="DH44" i="2"/>
  <c r="DI89" i="11"/>
  <c r="DJ33" i="2"/>
  <c r="DI13" i="2"/>
  <c r="DG30" i="2"/>
  <c r="DI7" i="11"/>
  <c r="DM5" i="2"/>
  <c r="DL3" i="2"/>
  <c r="DL17" i="2"/>
  <c r="DL42" i="2"/>
  <c r="DL23" i="2"/>
  <c r="DL18" i="2"/>
  <c r="DL24" i="2"/>
  <c r="DL25" i="2"/>
  <c r="DL26" i="2"/>
  <c r="DL19" i="2"/>
  <c r="DL20" i="2"/>
  <c r="DL21" i="2"/>
  <c r="DL22" i="2"/>
  <c r="DL48" i="2"/>
  <c r="DL47" i="2"/>
  <c r="DL35" i="2"/>
  <c r="DL36" i="2"/>
  <c r="DL56" i="2"/>
  <c r="DL4" i="2"/>
  <c r="DI37" i="2"/>
  <c r="DJ63" i="2"/>
  <c r="DT6" i="2"/>
  <c r="DS59" i="2"/>
  <c r="DS57" i="2"/>
  <c r="DS58" i="2"/>
  <c r="DK63" i="2"/>
  <c r="DI114" i="11"/>
  <c r="DJ34" i="2"/>
  <c r="DJ3" i="11"/>
  <c r="DJ72" i="11"/>
  <c r="DJ84" i="11"/>
  <c r="DJ73" i="11"/>
  <c r="DJ85" i="11"/>
  <c r="DJ74" i="11"/>
  <c r="DJ86" i="11"/>
  <c r="DJ75" i="11"/>
  <c r="DJ87" i="11"/>
  <c r="DJ76" i="11"/>
  <c r="DJ88" i="11"/>
  <c r="DJ77" i="11"/>
  <c r="DJ78" i="11"/>
  <c r="DJ67" i="11"/>
  <c r="DJ79" i="11"/>
  <c r="DJ68" i="11"/>
  <c r="DJ80" i="11"/>
  <c r="DJ69" i="11"/>
  <c r="DJ81" i="11"/>
  <c r="DJ70" i="11"/>
  <c r="DJ71" i="11"/>
  <c r="DJ82" i="11"/>
  <c r="DJ83" i="11"/>
  <c r="DJ93" i="11"/>
  <c r="DJ105" i="11"/>
  <c r="DJ94" i="11"/>
  <c r="DJ106" i="11"/>
  <c r="DJ95" i="11"/>
  <c r="DJ107" i="11"/>
  <c r="DJ96" i="11"/>
  <c r="DJ108" i="11"/>
  <c r="DJ97" i="11"/>
  <c r="DJ109" i="11"/>
  <c r="DJ98" i="11"/>
  <c r="DJ110" i="11"/>
  <c r="DJ99" i="11"/>
  <c r="DJ111" i="11"/>
  <c r="DJ100" i="11"/>
  <c r="DJ112" i="11"/>
  <c r="DJ101" i="11"/>
  <c r="DJ113" i="11"/>
  <c r="DJ102" i="11"/>
  <c r="DJ103" i="11"/>
  <c r="DJ92" i="11"/>
  <c r="DJ104" i="11"/>
  <c r="DL43" i="2"/>
  <c r="DI14" i="2"/>
  <c r="DJ114" i="11"/>
  <c r="DK34" i="2"/>
  <c r="DM3" i="2"/>
  <c r="DM17" i="2"/>
  <c r="DN5" i="2"/>
  <c r="DM42" i="2"/>
  <c r="DM43" i="2"/>
  <c r="DM63" i="2"/>
  <c r="DM22" i="2"/>
  <c r="DM23" i="2"/>
  <c r="DM18" i="2"/>
  <c r="DM24" i="2"/>
  <c r="DM25" i="2"/>
  <c r="DM26" i="2"/>
  <c r="DM19" i="2"/>
  <c r="DM20" i="2"/>
  <c r="DM21" i="2"/>
  <c r="DM56" i="2"/>
  <c r="DM35" i="2"/>
  <c r="DM36" i="2"/>
  <c r="DM47" i="2"/>
  <c r="DM48" i="2"/>
  <c r="DM4" i="2"/>
  <c r="DJ13" i="2"/>
  <c r="DG44" i="2"/>
  <c r="DU6" i="2"/>
  <c r="DT59" i="2"/>
  <c r="DT57" i="2"/>
  <c r="DT58" i="2"/>
  <c r="DJ37" i="2"/>
  <c r="DK3" i="11"/>
  <c r="DK72" i="11"/>
  <c r="DK84" i="11"/>
  <c r="DK73" i="11"/>
  <c r="DK85" i="11"/>
  <c r="DK74" i="11"/>
  <c r="DK86" i="11"/>
  <c r="DK75" i="11"/>
  <c r="DK87" i="11"/>
  <c r="DK76" i="11"/>
  <c r="DK88" i="11"/>
  <c r="DK77" i="11"/>
  <c r="DK78" i="11"/>
  <c r="DK67" i="11"/>
  <c r="DK79" i="11"/>
  <c r="DK68" i="11"/>
  <c r="DK80" i="11"/>
  <c r="DK69" i="11"/>
  <c r="DK81" i="11"/>
  <c r="DK82" i="11"/>
  <c r="DK83" i="11"/>
  <c r="DK70" i="11"/>
  <c r="DK93" i="11"/>
  <c r="DK105" i="11"/>
  <c r="DK94" i="11"/>
  <c r="DK106" i="11"/>
  <c r="DK95" i="11"/>
  <c r="DK107" i="11"/>
  <c r="DK96" i="11"/>
  <c r="DK108" i="11"/>
  <c r="DK71" i="11"/>
  <c r="DK97" i="11"/>
  <c r="DK109" i="11"/>
  <c r="DK98" i="11"/>
  <c r="DK110" i="11"/>
  <c r="DK99" i="11"/>
  <c r="DK111" i="11"/>
  <c r="DK100" i="11"/>
  <c r="DK112" i="11"/>
  <c r="DK101" i="11"/>
  <c r="DK113" i="11"/>
  <c r="DK102" i="11"/>
  <c r="DK103" i="11"/>
  <c r="DK92" i="11"/>
  <c r="DK104" i="11"/>
  <c r="DJ89" i="11"/>
  <c r="DK33" i="2"/>
  <c r="DK37" i="2"/>
  <c r="DJ7" i="11"/>
  <c r="DK7" i="11"/>
  <c r="DJ14" i="2"/>
  <c r="DV6" i="2"/>
  <c r="DU57" i="2"/>
  <c r="DU58" i="2"/>
  <c r="DL63" i="2"/>
  <c r="DL3" i="11"/>
  <c r="DL72" i="11"/>
  <c r="DL84" i="11"/>
  <c r="DL73" i="11"/>
  <c r="DL85" i="11"/>
  <c r="DL74" i="11"/>
  <c r="DL86" i="11"/>
  <c r="DL75" i="11"/>
  <c r="DL87" i="11"/>
  <c r="DL76" i="11"/>
  <c r="DL88" i="11"/>
  <c r="DL77" i="11"/>
  <c r="DL78" i="11"/>
  <c r="DL67" i="11"/>
  <c r="DL79" i="11"/>
  <c r="DL68" i="11"/>
  <c r="DL80" i="11"/>
  <c r="DL69" i="11"/>
  <c r="DL81" i="11"/>
  <c r="DL70" i="11"/>
  <c r="DL71" i="11"/>
  <c r="DL82" i="11"/>
  <c r="DL83" i="11"/>
  <c r="DL93" i="11"/>
  <c r="DL105" i="11"/>
  <c r="DL94" i="11"/>
  <c r="DL106" i="11"/>
  <c r="DL95" i="11"/>
  <c r="DL107" i="11"/>
  <c r="DL96" i="11"/>
  <c r="DL108" i="11"/>
  <c r="DL97" i="11"/>
  <c r="DL109" i="11"/>
  <c r="DL98" i="11"/>
  <c r="DL110" i="11"/>
  <c r="DL99" i="11"/>
  <c r="DL111" i="11"/>
  <c r="DL100" i="11"/>
  <c r="DL112" i="11"/>
  <c r="DL101" i="11"/>
  <c r="DL113" i="11"/>
  <c r="DL102" i="11"/>
  <c r="DL103" i="11"/>
  <c r="DL92" i="11"/>
  <c r="DL104" i="11"/>
  <c r="DK114" i="11"/>
  <c r="DL34" i="2"/>
  <c r="DK89" i="11"/>
  <c r="DL33" i="2"/>
  <c r="DO5" i="2"/>
  <c r="DN3" i="2"/>
  <c r="DN17" i="2"/>
  <c r="DN42" i="2"/>
  <c r="DN21" i="2"/>
  <c r="DN22" i="2"/>
  <c r="DN23" i="2"/>
  <c r="DN24" i="2"/>
  <c r="DN25" i="2"/>
  <c r="DN26" i="2"/>
  <c r="DN18" i="2"/>
  <c r="DN19" i="2"/>
  <c r="DN20" i="2"/>
  <c r="DN36" i="2"/>
  <c r="DN47" i="2"/>
  <c r="DN56" i="2"/>
  <c r="DN48" i="2"/>
  <c r="DN35" i="2"/>
  <c r="DN4" i="2"/>
  <c r="DI30" i="2"/>
  <c r="DL13" i="2"/>
  <c r="DP5" i="2"/>
  <c r="DO3" i="2"/>
  <c r="DO17" i="2"/>
  <c r="DO42" i="2"/>
  <c r="DO43" i="2"/>
  <c r="DO20" i="2"/>
  <c r="DO21" i="2"/>
  <c r="DO22" i="2"/>
  <c r="DO23" i="2"/>
  <c r="DO24" i="2"/>
  <c r="DO25" i="2"/>
  <c r="DO18" i="2"/>
  <c r="DO26" i="2"/>
  <c r="DO19" i="2"/>
  <c r="DO35" i="2"/>
  <c r="DO36" i="2"/>
  <c r="DO47" i="2"/>
  <c r="DO48" i="2"/>
  <c r="DO56" i="2"/>
  <c r="DO63" i="2"/>
  <c r="DO4" i="2"/>
  <c r="DM3" i="11"/>
  <c r="DM72" i="11"/>
  <c r="DM84" i="11"/>
  <c r="DM73" i="11"/>
  <c r="DM85" i="11"/>
  <c r="DM74" i="11"/>
  <c r="DM86" i="11"/>
  <c r="DM75" i="11"/>
  <c r="DM87" i="11"/>
  <c r="DM76" i="11"/>
  <c r="DM88" i="11"/>
  <c r="DM77" i="11"/>
  <c r="DM78" i="11"/>
  <c r="DM67" i="11"/>
  <c r="DM79" i="11"/>
  <c r="DM68" i="11"/>
  <c r="DM80" i="11"/>
  <c r="DM69" i="11"/>
  <c r="DM81" i="11"/>
  <c r="DM70" i="11"/>
  <c r="DM71" i="11"/>
  <c r="DM82" i="11"/>
  <c r="DM83" i="11"/>
  <c r="DM93" i="11"/>
  <c r="DM105" i="11"/>
  <c r="DM94" i="11"/>
  <c r="DM106" i="11"/>
  <c r="DM95" i="11"/>
  <c r="DM107" i="11"/>
  <c r="DM96" i="11"/>
  <c r="DM108" i="11"/>
  <c r="DM97" i="11"/>
  <c r="DM109" i="11"/>
  <c r="DM98" i="11"/>
  <c r="DM110" i="11"/>
  <c r="DM99" i="11"/>
  <c r="DM111" i="11"/>
  <c r="DM100" i="11"/>
  <c r="DM112" i="11"/>
  <c r="DM101" i="11"/>
  <c r="DM113" i="11"/>
  <c r="DM102" i="11"/>
  <c r="DM103" i="11"/>
  <c r="DM92" i="11"/>
  <c r="DM104" i="11"/>
  <c r="DV59" i="2"/>
  <c r="DW6" i="2"/>
  <c r="DV57" i="2"/>
  <c r="DV58" i="2"/>
  <c r="DL89" i="11"/>
  <c r="DM33" i="2"/>
  <c r="DL114" i="11"/>
  <c r="DM34" i="2"/>
  <c r="DM37" i="2"/>
  <c r="DL37" i="2"/>
  <c r="DJ30" i="2"/>
  <c r="DK13" i="2"/>
  <c r="DK14" i="2"/>
  <c r="DK30" i="2"/>
  <c r="DL7" i="11"/>
  <c r="DI44" i="2"/>
  <c r="DN43" i="2"/>
  <c r="DJ44" i="2"/>
  <c r="DM89" i="11"/>
  <c r="DN33" i="2"/>
  <c r="DM7" i="11"/>
  <c r="DW57" i="2"/>
  <c r="DW58" i="2"/>
  <c r="DW59" i="2"/>
  <c r="DX6" i="2"/>
  <c r="DL14" i="2"/>
  <c r="DM114" i="11"/>
  <c r="DN34" i="2"/>
  <c r="DN63" i="2"/>
  <c r="DK44" i="2"/>
  <c r="DQ5" i="2"/>
  <c r="DP3" i="2"/>
  <c r="DP17" i="2"/>
  <c r="DP42" i="2"/>
  <c r="DP19" i="2"/>
  <c r="DP20" i="2"/>
  <c r="DP21" i="2"/>
  <c r="DP22" i="2"/>
  <c r="DP23" i="2"/>
  <c r="DP24" i="2"/>
  <c r="DP25" i="2"/>
  <c r="DP26" i="2"/>
  <c r="DP18" i="2"/>
  <c r="DP35" i="2"/>
  <c r="DP47" i="2"/>
  <c r="DP48" i="2"/>
  <c r="DP56" i="2"/>
  <c r="DP36" i="2"/>
  <c r="DP4" i="2"/>
  <c r="DN3" i="11"/>
  <c r="DN72" i="11"/>
  <c r="DN84" i="11"/>
  <c r="DN73" i="11"/>
  <c r="DN85" i="11"/>
  <c r="DN74" i="11"/>
  <c r="DN86" i="11"/>
  <c r="DN75" i="11"/>
  <c r="DN87" i="11"/>
  <c r="DN76" i="11"/>
  <c r="DN88" i="11"/>
  <c r="DN77" i="11"/>
  <c r="DN78" i="11"/>
  <c r="DN67" i="11"/>
  <c r="DN79" i="11"/>
  <c r="DN68" i="11"/>
  <c r="DN80" i="11"/>
  <c r="DN69" i="11"/>
  <c r="DN81" i="11"/>
  <c r="DN82" i="11"/>
  <c r="DN83" i="11"/>
  <c r="DN70" i="11"/>
  <c r="DN93" i="11"/>
  <c r="DN105" i="11"/>
  <c r="DN94" i="11"/>
  <c r="DN106" i="11"/>
  <c r="DN95" i="11"/>
  <c r="DN107" i="11"/>
  <c r="DN96" i="11"/>
  <c r="DN108" i="11"/>
  <c r="DN97" i="11"/>
  <c r="DN109" i="11"/>
  <c r="DN71" i="11"/>
  <c r="DN98" i="11"/>
  <c r="DN110" i="11"/>
  <c r="DN99" i="11"/>
  <c r="DN111" i="11"/>
  <c r="DN100" i="11"/>
  <c r="DN112" i="11"/>
  <c r="DN101" i="11"/>
  <c r="DN113" i="11"/>
  <c r="DN102" i="11"/>
  <c r="DN103" i="11"/>
  <c r="DN104" i="11"/>
  <c r="DN92" i="11"/>
  <c r="DM13" i="2"/>
  <c r="DN114" i="11"/>
  <c r="DO34" i="2"/>
  <c r="DL30" i="2"/>
  <c r="DP43" i="2"/>
  <c r="DY6" i="2"/>
  <c r="DX59" i="2"/>
  <c r="DX57" i="2"/>
  <c r="DX58" i="2"/>
  <c r="DR5" i="2"/>
  <c r="DQ42" i="2"/>
  <c r="DQ43" i="2"/>
  <c r="DQ3" i="2"/>
  <c r="DQ17" i="2"/>
  <c r="DQ18" i="2"/>
  <c r="DQ19" i="2"/>
  <c r="DQ20" i="2"/>
  <c r="DQ21" i="2"/>
  <c r="DQ22" i="2"/>
  <c r="DQ23" i="2"/>
  <c r="DQ24" i="2"/>
  <c r="DQ25" i="2"/>
  <c r="DQ26" i="2"/>
  <c r="DQ35" i="2"/>
  <c r="DQ47" i="2"/>
  <c r="DQ56" i="2"/>
  <c r="DQ48" i="2"/>
  <c r="DQ36" i="2"/>
  <c r="DQ4" i="2"/>
  <c r="DN7" i="11"/>
  <c r="DO3" i="11"/>
  <c r="DO72" i="11"/>
  <c r="DO84" i="11"/>
  <c r="DO73" i="11"/>
  <c r="DO85" i="11"/>
  <c r="DO74" i="11"/>
  <c r="DO86" i="11"/>
  <c r="DO75" i="11"/>
  <c r="DO87" i="11"/>
  <c r="DO76" i="11"/>
  <c r="DO88" i="11"/>
  <c r="DO77" i="11"/>
  <c r="DO78" i="11"/>
  <c r="DO67" i="11"/>
  <c r="DO79" i="11"/>
  <c r="DO68" i="11"/>
  <c r="DO80" i="11"/>
  <c r="DO69" i="11"/>
  <c r="DO81" i="11"/>
  <c r="DO70" i="11"/>
  <c r="DO71" i="11"/>
  <c r="DO82" i="11"/>
  <c r="DO83" i="11"/>
  <c r="DO93" i="11"/>
  <c r="DO105" i="11"/>
  <c r="DO94" i="11"/>
  <c r="DO106" i="11"/>
  <c r="DO95" i="11"/>
  <c r="DO107" i="11"/>
  <c r="DO96" i="11"/>
  <c r="DO108" i="11"/>
  <c r="DO97" i="11"/>
  <c r="DO109" i="11"/>
  <c r="DO98" i="11"/>
  <c r="DO110" i="11"/>
  <c r="DO99" i="11"/>
  <c r="DO111" i="11"/>
  <c r="DO100" i="11"/>
  <c r="DO112" i="11"/>
  <c r="DO101" i="11"/>
  <c r="DO113" i="11"/>
  <c r="DO102" i="11"/>
  <c r="DO103" i="11"/>
  <c r="DO92" i="11"/>
  <c r="DO104" i="11"/>
  <c r="DM14" i="2"/>
  <c r="DN13" i="2"/>
  <c r="DN89" i="11"/>
  <c r="DO33" i="2"/>
  <c r="DO37" i="2"/>
  <c r="DN37" i="2"/>
  <c r="DP63" i="2"/>
  <c r="DS5" i="2"/>
  <c r="DR3" i="2"/>
  <c r="DR17" i="2"/>
  <c r="DR42" i="2"/>
  <c r="DR43" i="2"/>
  <c r="DR18" i="2"/>
  <c r="DR19" i="2"/>
  <c r="DR20" i="2"/>
  <c r="DR21" i="2"/>
  <c r="DR22" i="2"/>
  <c r="DR23" i="2"/>
  <c r="DR24" i="2"/>
  <c r="DR25" i="2"/>
  <c r="DR26" i="2"/>
  <c r="DR48" i="2"/>
  <c r="DR35" i="2"/>
  <c r="DR36" i="2"/>
  <c r="DR47" i="2"/>
  <c r="DR56" i="2"/>
  <c r="DR63" i="2"/>
  <c r="DR4" i="2"/>
  <c r="DP3" i="11"/>
  <c r="DP72" i="11"/>
  <c r="DP84" i="11"/>
  <c r="DP73" i="11"/>
  <c r="DP85" i="11"/>
  <c r="DP74" i="11"/>
  <c r="DP86" i="11"/>
  <c r="DP75" i="11"/>
  <c r="DP87" i="11"/>
  <c r="DP76" i="11"/>
  <c r="DP88" i="11"/>
  <c r="DP77" i="11"/>
  <c r="DP78" i="11"/>
  <c r="DP67" i="11"/>
  <c r="DP79" i="11"/>
  <c r="DP68" i="11"/>
  <c r="DP80" i="11"/>
  <c r="DP69" i="11"/>
  <c r="DP81" i="11"/>
  <c r="DP70" i="11"/>
  <c r="DP71" i="11"/>
  <c r="DP82" i="11"/>
  <c r="DP83" i="11"/>
  <c r="DP93" i="11"/>
  <c r="DP105" i="11"/>
  <c r="DP94" i="11"/>
  <c r="DP106" i="11"/>
  <c r="DP95" i="11"/>
  <c r="DP107" i="11"/>
  <c r="DP96" i="11"/>
  <c r="DP108" i="11"/>
  <c r="DP97" i="11"/>
  <c r="DP109" i="11"/>
  <c r="DP98" i="11"/>
  <c r="DP110" i="11"/>
  <c r="DP99" i="11"/>
  <c r="DP111" i="11"/>
  <c r="DP100" i="11"/>
  <c r="DP112" i="11"/>
  <c r="DP101" i="11"/>
  <c r="DP113" i="11"/>
  <c r="DP102" i="11"/>
  <c r="DP103" i="11"/>
  <c r="DP92" i="11"/>
  <c r="DP104" i="11"/>
  <c r="DO89" i="11"/>
  <c r="DP33" i="2"/>
  <c r="DQ63" i="2"/>
  <c r="DY57" i="2"/>
  <c r="DY58" i="2"/>
  <c r="DY59" i="2"/>
  <c r="DZ6" i="2"/>
  <c r="DN14" i="2"/>
  <c r="DL44" i="2"/>
  <c r="DO7" i="11"/>
  <c r="DO13" i="2"/>
  <c r="DM30" i="2"/>
  <c r="DO114" i="11"/>
  <c r="DP34" i="2"/>
  <c r="DQ3" i="11"/>
  <c r="DQ72" i="11"/>
  <c r="DQ84" i="11"/>
  <c r="DQ73" i="11"/>
  <c r="DQ85" i="11"/>
  <c r="DQ74" i="11"/>
  <c r="DQ86" i="11"/>
  <c r="DQ75" i="11"/>
  <c r="DQ87" i="11"/>
  <c r="DQ76" i="11"/>
  <c r="DQ88" i="11"/>
  <c r="DQ77" i="11"/>
  <c r="DQ78" i="11"/>
  <c r="DQ67" i="11"/>
  <c r="DQ79" i="11"/>
  <c r="DQ68" i="11"/>
  <c r="DQ80" i="11"/>
  <c r="DQ69" i="11"/>
  <c r="DQ81" i="11"/>
  <c r="DQ82" i="11"/>
  <c r="DQ83" i="11"/>
  <c r="DQ70" i="11"/>
  <c r="DQ93" i="11"/>
  <c r="DQ105" i="11"/>
  <c r="DQ94" i="11"/>
  <c r="DQ106" i="11"/>
  <c r="DQ95" i="11"/>
  <c r="DQ107" i="11"/>
  <c r="DQ96" i="11"/>
  <c r="DQ108" i="11"/>
  <c r="DQ97" i="11"/>
  <c r="DQ109" i="11"/>
  <c r="DQ98" i="11"/>
  <c r="DQ110" i="11"/>
  <c r="DQ71" i="11"/>
  <c r="DQ99" i="11"/>
  <c r="DQ111" i="11"/>
  <c r="DQ100" i="11"/>
  <c r="DQ112" i="11"/>
  <c r="DQ101" i="11"/>
  <c r="DQ113" i="11"/>
  <c r="DQ102" i="11"/>
  <c r="DQ103" i="11"/>
  <c r="DQ92" i="11"/>
  <c r="DQ104" i="11"/>
  <c r="DN30" i="2"/>
  <c r="DP89" i="11"/>
  <c r="DQ33" i="2"/>
  <c r="DP13" i="2"/>
  <c r="DP7" i="11"/>
  <c r="DP37" i="2"/>
  <c r="DO14" i="2"/>
  <c r="DP114" i="11"/>
  <c r="DQ34" i="2"/>
  <c r="DM44" i="2"/>
  <c r="DZ57" i="2"/>
  <c r="DZ58" i="2"/>
  <c r="DZ59" i="2"/>
  <c r="EA6" i="2"/>
  <c r="DT5" i="2"/>
  <c r="DS3" i="2"/>
  <c r="DS17" i="2"/>
  <c r="DS42" i="2"/>
  <c r="DS43" i="2"/>
  <c r="DS18" i="2"/>
  <c r="DS19" i="2"/>
  <c r="DS20" i="2"/>
  <c r="DS21" i="2"/>
  <c r="DS22" i="2"/>
  <c r="DS23" i="2"/>
  <c r="DS24" i="2"/>
  <c r="DS25" i="2"/>
  <c r="DS26" i="2"/>
  <c r="DS35" i="2"/>
  <c r="DS36" i="2"/>
  <c r="DS48" i="2"/>
  <c r="DS56" i="2"/>
  <c r="DS47" i="2"/>
  <c r="DS4" i="2"/>
  <c r="DQ114" i="11"/>
  <c r="DR34" i="2"/>
  <c r="DQ37" i="2"/>
  <c r="DP14" i="2"/>
  <c r="DR3" i="11"/>
  <c r="DR72" i="11"/>
  <c r="DR84" i="11"/>
  <c r="DR73" i="11"/>
  <c r="DR85" i="11"/>
  <c r="DR74" i="11"/>
  <c r="DR86" i="11"/>
  <c r="DR75" i="11"/>
  <c r="DR87" i="11"/>
  <c r="DR76" i="11"/>
  <c r="DR88" i="11"/>
  <c r="DR77" i="11"/>
  <c r="DR78" i="11"/>
  <c r="DR67" i="11"/>
  <c r="DR79" i="11"/>
  <c r="DR68" i="11"/>
  <c r="DR80" i="11"/>
  <c r="DR69" i="11"/>
  <c r="DR81" i="11"/>
  <c r="DR70" i="11"/>
  <c r="DR71" i="11"/>
  <c r="DR82" i="11"/>
  <c r="DR83" i="11"/>
  <c r="DR93" i="11"/>
  <c r="DR105" i="11"/>
  <c r="DR94" i="11"/>
  <c r="DR106" i="11"/>
  <c r="DR95" i="11"/>
  <c r="DR107" i="11"/>
  <c r="DR96" i="11"/>
  <c r="DR108" i="11"/>
  <c r="DR97" i="11"/>
  <c r="DR109" i="11"/>
  <c r="DR98" i="11"/>
  <c r="DR110" i="11"/>
  <c r="DR99" i="11"/>
  <c r="DR111" i="11"/>
  <c r="DR100" i="11"/>
  <c r="DR112" i="11"/>
  <c r="DR101" i="11"/>
  <c r="DR113" i="11"/>
  <c r="DR102" i="11"/>
  <c r="DR103" i="11"/>
  <c r="DR92" i="11"/>
  <c r="DR104" i="11"/>
  <c r="DU5" i="2"/>
  <c r="DT3" i="2"/>
  <c r="DT17" i="2"/>
  <c r="DT42" i="2"/>
  <c r="DT43" i="2"/>
  <c r="DT18" i="2"/>
  <c r="DT19" i="2"/>
  <c r="DT20" i="2"/>
  <c r="DT21" i="2"/>
  <c r="DT22" i="2"/>
  <c r="DT23" i="2"/>
  <c r="DT24" i="2"/>
  <c r="DT25" i="2"/>
  <c r="DT26" i="2"/>
  <c r="DT47" i="2"/>
  <c r="DT35" i="2"/>
  <c r="DT48" i="2"/>
  <c r="DT56" i="2"/>
  <c r="DT63" i="2"/>
  <c r="DT36" i="2"/>
  <c r="DT4" i="2"/>
  <c r="DO30" i="2"/>
  <c r="DQ13" i="2"/>
  <c r="DQ89" i="11"/>
  <c r="DR33" i="2"/>
  <c r="DR37" i="2"/>
  <c r="DQ7" i="11"/>
  <c r="DS63" i="2"/>
  <c r="EB6" i="2"/>
  <c r="EA57" i="2"/>
  <c r="EA58" i="2"/>
  <c r="EA59" i="2"/>
  <c r="DN44" i="2"/>
  <c r="DP30" i="2"/>
  <c r="DO44" i="2"/>
  <c r="DR89" i="11"/>
  <c r="DS33" i="2"/>
  <c r="DQ14" i="2"/>
  <c r="DR7" i="11"/>
  <c r="EB59" i="2"/>
  <c r="EC6" i="2"/>
  <c r="EB57" i="2"/>
  <c r="EB58" i="2"/>
  <c r="DU3" i="2"/>
  <c r="DU17" i="2"/>
  <c r="DV5" i="2"/>
  <c r="DU18" i="2"/>
  <c r="DU19" i="2"/>
  <c r="DU20" i="2"/>
  <c r="DU21" i="2"/>
  <c r="DU22" i="2"/>
  <c r="DU23" i="2"/>
  <c r="DU24" i="2"/>
  <c r="DU26" i="2"/>
  <c r="DU25" i="2"/>
  <c r="DU47" i="2"/>
  <c r="DU48" i="2"/>
  <c r="DU35" i="2"/>
  <c r="DU36" i="2"/>
  <c r="DU56" i="2"/>
  <c r="DU4" i="2"/>
  <c r="DR114" i="11"/>
  <c r="DS34" i="2"/>
  <c r="DP44" i="2"/>
  <c r="DS3" i="11"/>
  <c r="DS72" i="11"/>
  <c r="DS84" i="11"/>
  <c r="DS73" i="11"/>
  <c r="DS85" i="11"/>
  <c r="DS74" i="11"/>
  <c r="DS86" i="11"/>
  <c r="DS75" i="11"/>
  <c r="DS87" i="11"/>
  <c r="DS76" i="11"/>
  <c r="DS88" i="11"/>
  <c r="DS77" i="11"/>
  <c r="DS78" i="11"/>
  <c r="DS67" i="11"/>
  <c r="DS79" i="11"/>
  <c r="DS68" i="11"/>
  <c r="DS80" i="11"/>
  <c r="DS69" i="11"/>
  <c r="DS81" i="11"/>
  <c r="DS70" i="11"/>
  <c r="DS71" i="11"/>
  <c r="DS82" i="11"/>
  <c r="DS83" i="11"/>
  <c r="DS93" i="11"/>
  <c r="DS105" i="11"/>
  <c r="DS94" i="11"/>
  <c r="DS106" i="11"/>
  <c r="DS95" i="11"/>
  <c r="DS107" i="11"/>
  <c r="DS96" i="11"/>
  <c r="DS108" i="11"/>
  <c r="DS97" i="11"/>
  <c r="DS109" i="11"/>
  <c r="DS98" i="11"/>
  <c r="DS110" i="11"/>
  <c r="DS99" i="11"/>
  <c r="DS111" i="11"/>
  <c r="DS100" i="11"/>
  <c r="DS112" i="11"/>
  <c r="DS101" i="11"/>
  <c r="DS113" i="11"/>
  <c r="DS102" i="11"/>
  <c r="DS103" i="11"/>
  <c r="DS92" i="11"/>
  <c r="DS104" i="11"/>
  <c r="DR13" i="2"/>
  <c r="DS89" i="11"/>
  <c r="DT33" i="2"/>
  <c r="DS7" i="11"/>
  <c r="EC59" i="2"/>
  <c r="ED6" i="2"/>
  <c r="EC57" i="2"/>
  <c r="EC58" i="2"/>
  <c r="DR14" i="2"/>
  <c r="DQ30" i="2"/>
  <c r="DS114" i="11"/>
  <c r="DT34" i="2"/>
  <c r="DT3" i="11"/>
  <c r="DT72" i="11"/>
  <c r="DT84" i="11"/>
  <c r="DT73" i="11"/>
  <c r="DT85" i="11"/>
  <c r="DT74" i="11"/>
  <c r="DT86" i="11"/>
  <c r="DT75" i="11"/>
  <c r="DT87" i="11"/>
  <c r="DT76" i="11"/>
  <c r="DT88" i="11"/>
  <c r="DT77" i="11"/>
  <c r="DT78" i="11"/>
  <c r="DT67" i="11"/>
  <c r="DT79" i="11"/>
  <c r="DT68" i="11"/>
  <c r="DT80" i="11"/>
  <c r="DT69" i="11"/>
  <c r="DT81" i="11"/>
  <c r="DT82" i="11"/>
  <c r="DT83" i="11"/>
  <c r="DT70" i="11"/>
  <c r="DT93" i="11"/>
  <c r="DT105" i="11"/>
  <c r="DT94" i="11"/>
  <c r="DT106" i="11"/>
  <c r="DT95" i="11"/>
  <c r="DT107" i="11"/>
  <c r="DT96" i="11"/>
  <c r="DT108" i="11"/>
  <c r="DT97" i="11"/>
  <c r="DT109" i="11"/>
  <c r="DT98" i="11"/>
  <c r="DT110" i="11"/>
  <c r="DT99" i="11"/>
  <c r="DT111" i="11"/>
  <c r="DT71" i="11"/>
  <c r="DT100" i="11"/>
  <c r="DT112" i="11"/>
  <c r="DT101" i="11"/>
  <c r="DT113" i="11"/>
  <c r="DT102" i="11"/>
  <c r="DT103" i="11"/>
  <c r="DT104" i="11"/>
  <c r="DT92" i="11"/>
  <c r="DS37" i="2"/>
  <c r="F34" i="3"/>
  <c r="D36" i="2"/>
  <c r="G34" i="3"/>
  <c r="H34" i="3"/>
  <c r="I34" i="3"/>
  <c r="J34" i="3"/>
  <c r="K34" i="3"/>
  <c r="L34" i="3"/>
  <c r="M34" i="3"/>
  <c r="N34" i="3"/>
  <c r="O34" i="3"/>
  <c r="DW5" i="2"/>
  <c r="DV3" i="2"/>
  <c r="DV17" i="2"/>
  <c r="DV19" i="2"/>
  <c r="DV42" i="2"/>
  <c r="DV43" i="2"/>
  <c r="DV47" i="2"/>
  <c r="DV49" i="2"/>
  <c r="DV48" i="2"/>
  <c r="DV50" i="2"/>
  <c r="DV35" i="2"/>
  <c r="DV56" i="2"/>
  <c r="DV51" i="2"/>
  <c r="DV60" i="2"/>
  <c r="DV4" i="2"/>
  <c r="DV23" i="2"/>
  <c r="DV22" i="2"/>
  <c r="DV20" i="2"/>
  <c r="DV26" i="2"/>
  <c r="DV21" i="2"/>
  <c r="DV25" i="2"/>
  <c r="DV18" i="2"/>
  <c r="DV24" i="2"/>
  <c r="DR30" i="2"/>
  <c r="DS13" i="2"/>
  <c r="DT89" i="11"/>
  <c r="DU33" i="2"/>
  <c r="DQ44" i="2"/>
  <c r="DT7" i="11"/>
  <c r="DR44" i="2"/>
  <c r="DX5" i="2"/>
  <c r="DW3" i="2"/>
  <c r="DW17" i="2"/>
  <c r="DW21" i="2"/>
  <c r="DW42" i="2"/>
  <c r="DW43" i="2"/>
  <c r="DW56" i="2"/>
  <c r="DW47" i="2"/>
  <c r="DW49" i="2"/>
  <c r="DW50" i="2"/>
  <c r="DW35" i="2"/>
  <c r="DW48" i="2"/>
  <c r="DW51" i="2"/>
  <c r="DW60" i="2"/>
  <c r="DW4" i="2"/>
  <c r="DW19" i="2"/>
  <c r="DW18" i="2"/>
  <c r="DW23" i="2"/>
  <c r="DW22" i="2"/>
  <c r="DW20" i="2"/>
  <c r="DW26" i="2"/>
  <c r="DW25" i="2"/>
  <c r="DW24" i="2"/>
  <c r="D34" i="3"/>
  <c r="EE6" i="2"/>
  <c r="ED59" i="2"/>
  <c r="ED57" i="2"/>
  <c r="ED58" i="2"/>
  <c r="F31" i="3"/>
  <c r="D33" i="2"/>
  <c r="G31" i="3"/>
  <c r="H31" i="3"/>
  <c r="I31" i="3"/>
  <c r="J31" i="3"/>
  <c r="K31" i="3"/>
  <c r="L31" i="3"/>
  <c r="M31" i="3"/>
  <c r="N31" i="3"/>
  <c r="O31" i="3"/>
  <c r="DT114" i="11"/>
  <c r="DU34" i="2"/>
  <c r="DU37" i="2"/>
  <c r="DU3" i="11"/>
  <c r="DU110" i="11"/>
  <c r="DU107" i="11"/>
  <c r="DU104" i="11"/>
  <c r="DU101" i="11"/>
  <c r="DU98" i="11"/>
  <c r="DU95" i="11"/>
  <c r="DU92" i="11"/>
  <c r="DU86" i="11"/>
  <c r="DU113" i="11"/>
  <c r="DU82" i="11"/>
  <c r="DU81" i="11"/>
  <c r="DU80" i="11"/>
  <c r="DU79" i="11"/>
  <c r="DU78" i="11"/>
  <c r="DU77" i="11"/>
  <c r="DU76" i="11"/>
  <c r="DU75" i="11"/>
  <c r="DU74" i="11"/>
  <c r="DU73" i="11"/>
  <c r="DU72" i="11"/>
  <c r="DU71" i="11"/>
  <c r="DU70" i="11"/>
  <c r="DU69" i="11"/>
  <c r="DU68" i="11"/>
  <c r="DU67" i="11"/>
  <c r="DU111" i="11"/>
  <c r="DU108" i="11"/>
  <c r="DU105" i="11"/>
  <c r="DU102" i="11"/>
  <c r="DU99" i="11"/>
  <c r="DU96" i="11"/>
  <c r="DU93" i="11"/>
  <c r="DU87" i="11"/>
  <c r="DU83" i="11"/>
  <c r="DU84" i="11"/>
  <c r="DU112" i="11"/>
  <c r="DU109" i="11"/>
  <c r="DU106" i="11"/>
  <c r="DU103" i="11"/>
  <c r="DU100" i="11"/>
  <c r="DU97" i="11"/>
  <c r="DU94" i="11"/>
  <c r="DU88" i="11"/>
  <c r="DU85" i="11"/>
  <c r="DT13" i="2"/>
  <c r="DT37" i="2"/>
  <c r="DS14" i="2"/>
  <c r="D37" i="2"/>
  <c r="DS30" i="2"/>
  <c r="DT14" i="2"/>
  <c r="DY5" i="2"/>
  <c r="DX3" i="2"/>
  <c r="DX17" i="2"/>
  <c r="DX18" i="2"/>
  <c r="DX19" i="2"/>
  <c r="DX23" i="2"/>
  <c r="DX24" i="2"/>
  <c r="DX26" i="2"/>
  <c r="DX42" i="2"/>
  <c r="DX43" i="2"/>
  <c r="DX47" i="2"/>
  <c r="DX49" i="2"/>
  <c r="DX48" i="2"/>
  <c r="DX50" i="2"/>
  <c r="DX35" i="2"/>
  <c r="DX51" i="2"/>
  <c r="DX56" i="2"/>
  <c r="DX60" i="2"/>
  <c r="DX4" i="2"/>
  <c r="DX20" i="2"/>
  <c r="DX25" i="2"/>
  <c r="DX22" i="2"/>
  <c r="DX21" i="2"/>
  <c r="DV3" i="11"/>
  <c r="DV113" i="11"/>
  <c r="DV112" i="11"/>
  <c r="DV110" i="11"/>
  <c r="DV107" i="11"/>
  <c r="DV104" i="11"/>
  <c r="DV101" i="11"/>
  <c r="DV98" i="11"/>
  <c r="DV95" i="11"/>
  <c r="DV92" i="11"/>
  <c r="DV86" i="11"/>
  <c r="DV82" i="11"/>
  <c r="DV81" i="11"/>
  <c r="DV80" i="11"/>
  <c r="DV79" i="11"/>
  <c r="DV78" i="11"/>
  <c r="DV77" i="11"/>
  <c r="DV76" i="11"/>
  <c r="DV75" i="11"/>
  <c r="DV74" i="11"/>
  <c r="DV73" i="11"/>
  <c r="DV72" i="11"/>
  <c r="DV71" i="11"/>
  <c r="DV70" i="11"/>
  <c r="DV69" i="11"/>
  <c r="DV68" i="11"/>
  <c r="DV67" i="11"/>
  <c r="DV111" i="11"/>
  <c r="DV108" i="11"/>
  <c r="DV105" i="11"/>
  <c r="DV102" i="11"/>
  <c r="DV99" i="11"/>
  <c r="DV96" i="11"/>
  <c r="DV93" i="11"/>
  <c r="DV87" i="11"/>
  <c r="DV83" i="11"/>
  <c r="DV84" i="11"/>
  <c r="DV109" i="11"/>
  <c r="DV106" i="11"/>
  <c r="DV103" i="11"/>
  <c r="DV100" i="11"/>
  <c r="DV97" i="11"/>
  <c r="DV94" i="11"/>
  <c r="DV88" i="11"/>
  <c r="DV85" i="11"/>
  <c r="DS44" i="2"/>
  <c r="D31" i="3"/>
  <c r="DU13" i="2"/>
  <c r="DU14" i="2"/>
  <c r="DU114" i="11"/>
  <c r="DU89" i="11"/>
  <c r="DU7" i="11"/>
  <c r="EE59" i="2"/>
  <c r="EF6" i="2"/>
  <c r="EE57" i="2"/>
  <c r="EE58" i="2"/>
  <c r="D34" i="2"/>
  <c r="F32" i="3"/>
  <c r="G32" i="3"/>
  <c r="H32" i="3"/>
  <c r="I32" i="3"/>
  <c r="J32" i="3"/>
  <c r="K32" i="3"/>
  <c r="L32" i="3"/>
  <c r="M32" i="3"/>
  <c r="N32" i="3"/>
  <c r="O32" i="3"/>
  <c r="G33" i="10"/>
  <c r="G49" i="10"/>
  <c r="DU30" i="2"/>
  <c r="DW3" i="11"/>
  <c r="DW113" i="11"/>
  <c r="DW112" i="11"/>
  <c r="DW111" i="11"/>
  <c r="DW110" i="11"/>
  <c r="DW109" i="11"/>
  <c r="DW108" i="11"/>
  <c r="DW107" i="11"/>
  <c r="DW106" i="11"/>
  <c r="DW105" i="11"/>
  <c r="DW104" i="11"/>
  <c r="DW103" i="11"/>
  <c r="DW102" i="11"/>
  <c r="DW101" i="11"/>
  <c r="DW100" i="11"/>
  <c r="DW99" i="11"/>
  <c r="DW98" i="11"/>
  <c r="DW97" i="11"/>
  <c r="DW96" i="11"/>
  <c r="DW95" i="11"/>
  <c r="DW94" i="11"/>
  <c r="DW93" i="11"/>
  <c r="DW92" i="11"/>
  <c r="DW88" i="11"/>
  <c r="DW87" i="11"/>
  <c r="DW86" i="11"/>
  <c r="DW85" i="11"/>
  <c r="DW82" i="11"/>
  <c r="DW81" i="11"/>
  <c r="DW80" i="11"/>
  <c r="DW79" i="11"/>
  <c r="DW78" i="11"/>
  <c r="DW77" i="11"/>
  <c r="DW76" i="11"/>
  <c r="DW75" i="11"/>
  <c r="DW74" i="11"/>
  <c r="DW73" i="11"/>
  <c r="DW72" i="11"/>
  <c r="DW71" i="11"/>
  <c r="DW70" i="11"/>
  <c r="DW69" i="11"/>
  <c r="DW68" i="11"/>
  <c r="DW67" i="11"/>
  <c r="DW83" i="11"/>
  <c r="DW84" i="11"/>
  <c r="DV89" i="11"/>
  <c r="DY25" i="2"/>
  <c r="DY26" i="2"/>
  <c r="DZ5" i="2"/>
  <c r="DY3" i="2"/>
  <c r="DY17" i="2"/>
  <c r="DY18" i="2"/>
  <c r="DY20" i="2"/>
  <c r="DY21" i="2"/>
  <c r="DY42" i="2"/>
  <c r="DY43" i="2"/>
  <c r="DY23" i="2"/>
  <c r="DY47" i="2"/>
  <c r="DY49" i="2"/>
  <c r="DY50" i="2"/>
  <c r="DY35" i="2"/>
  <c r="DY51" i="2"/>
  <c r="DY48" i="2"/>
  <c r="DY56" i="2"/>
  <c r="DY60" i="2"/>
  <c r="DY4" i="2"/>
  <c r="DY22" i="2"/>
  <c r="DY19" i="2"/>
  <c r="DY24" i="2"/>
  <c r="EF59" i="2"/>
  <c r="EF57" i="2"/>
  <c r="EF58" i="2"/>
  <c r="EG6" i="2"/>
  <c r="DT30" i="2"/>
  <c r="DV114" i="11"/>
  <c r="DV7" i="11"/>
  <c r="D32" i="3"/>
  <c r="DW89" i="11"/>
  <c r="DX3" i="11"/>
  <c r="DX92" i="11"/>
  <c r="DX82" i="11"/>
  <c r="DX81" i="11"/>
  <c r="DX80" i="11"/>
  <c r="DX79" i="11"/>
  <c r="DX78" i="11"/>
  <c r="DX77" i="11"/>
  <c r="DX76" i="11"/>
  <c r="DX75" i="11"/>
  <c r="DX74" i="11"/>
  <c r="DX73" i="11"/>
  <c r="DX72" i="11"/>
  <c r="DX71" i="11"/>
  <c r="DX70" i="11"/>
  <c r="DX69" i="11"/>
  <c r="DX68" i="11"/>
  <c r="DX67" i="11"/>
  <c r="DX98" i="11"/>
  <c r="DX113" i="11"/>
  <c r="DX95" i="11"/>
  <c r="DX111" i="11"/>
  <c r="DX108" i="11"/>
  <c r="DX105" i="11"/>
  <c r="DX102" i="11"/>
  <c r="DX99" i="11"/>
  <c r="DX96" i="11"/>
  <c r="DX93" i="11"/>
  <c r="DX87" i="11"/>
  <c r="DX83" i="11"/>
  <c r="DX110" i="11"/>
  <c r="DX84" i="11"/>
  <c r="DX104" i="11"/>
  <c r="DX109" i="11"/>
  <c r="DX106" i="11"/>
  <c r="DX103" i="11"/>
  <c r="DX100" i="11"/>
  <c r="DX97" i="11"/>
  <c r="DX94" i="11"/>
  <c r="DX88" i="11"/>
  <c r="DX107" i="11"/>
  <c r="DX86" i="11"/>
  <c r="DX112" i="11"/>
  <c r="DX85" i="11"/>
  <c r="DX101" i="11"/>
  <c r="DV13" i="2"/>
  <c r="DT44" i="2"/>
  <c r="DW13" i="2"/>
  <c r="DZ3" i="2"/>
  <c r="DZ17" i="2"/>
  <c r="DZ18" i="2"/>
  <c r="DZ19" i="2"/>
  <c r="DZ20" i="2"/>
  <c r="DZ22" i="2"/>
  <c r="DZ23" i="2"/>
  <c r="EA5" i="2"/>
  <c r="DZ25" i="2"/>
  <c r="DZ42" i="2"/>
  <c r="DZ43" i="2"/>
  <c r="DZ56" i="2"/>
  <c r="DZ47" i="2"/>
  <c r="DZ49" i="2"/>
  <c r="DZ50" i="2"/>
  <c r="DZ51" i="2"/>
  <c r="DZ35" i="2"/>
  <c r="DZ48" i="2"/>
  <c r="DZ4" i="2"/>
  <c r="DZ60" i="2"/>
  <c r="DZ24" i="2"/>
  <c r="DZ26" i="2"/>
  <c r="DZ21" i="2"/>
  <c r="EG57" i="2"/>
  <c r="EG59" i="2"/>
  <c r="DW114" i="11"/>
  <c r="DV14" i="2"/>
  <c r="DW7" i="11"/>
  <c r="DX7" i="11"/>
  <c r="DX89" i="11"/>
  <c r="DY3" i="11"/>
  <c r="DY113" i="11"/>
  <c r="DY112" i="11"/>
  <c r="DY111" i="11"/>
  <c r="DY110" i="11"/>
  <c r="DY109" i="11"/>
  <c r="DY108" i="11"/>
  <c r="DY107" i="11"/>
  <c r="DY106" i="11"/>
  <c r="DY105" i="11"/>
  <c r="DY104" i="11"/>
  <c r="DY103" i="11"/>
  <c r="DY102" i="11"/>
  <c r="DY101" i="11"/>
  <c r="DY100" i="11"/>
  <c r="DY99" i="11"/>
  <c r="DY98" i="11"/>
  <c r="DY97" i="11"/>
  <c r="DY96" i="11"/>
  <c r="DY95" i="11"/>
  <c r="DY94" i="11"/>
  <c r="DY93" i="11"/>
  <c r="DY92" i="11"/>
  <c r="DY88" i="11"/>
  <c r="DY87" i="11"/>
  <c r="DY86" i="11"/>
  <c r="DY85" i="11"/>
  <c r="DY84" i="11"/>
  <c r="DY83" i="11"/>
  <c r="DY82" i="11"/>
  <c r="DY81" i="11"/>
  <c r="DY80" i="11"/>
  <c r="DY79" i="11"/>
  <c r="DY78" i="11"/>
  <c r="DY77" i="11"/>
  <c r="DY76" i="11"/>
  <c r="DY75" i="11"/>
  <c r="DY74" i="11"/>
  <c r="DY73" i="11"/>
  <c r="DY72" i="11"/>
  <c r="DY71" i="11"/>
  <c r="DY70" i="11"/>
  <c r="DY69" i="11"/>
  <c r="DY68" i="11"/>
  <c r="DY67" i="11"/>
  <c r="DV30" i="2"/>
  <c r="DW14" i="2"/>
  <c r="G57" i="3"/>
  <c r="H57" i="3"/>
  <c r="I57" i="3"/>
  <c r="K57" i="3"/>
  <c r="L57" i="3"/>
  <c r="M57" i="3"/>
  <c r="N57" i="3"/>
  <c r="EG58" i="2"/>
  <c r="H55" i="3"/>
  <c r="I55" i="3"/>
  <c r="J55" i="3"/>
  <c r="K55" i="3"/>
  <c r="L55" i="3"/>
  <c r="M55" i="3"/>
  <c r="N55" i="3"/>
  <c r="O55" i="3"/>
  <c r="DX13" i="2"/>
  <c r="DX114" i="11"/>
  <c r="EA18" i="2"/>
  <c r="EA19" i="2"/>
  <c r="EA20" i="2"/>
  <c r="EA21" i="2"/>
  <c r="EA22" i="2"/>
  <c r="EA23" i="2"/>
  <c r="EA24" i="2"/>
  <c r="EA25" i="2"/>
  <c r="EB5" i="2"/>
  <c r="EA26" i="2"/>
  <c r="EA3" i="2"/>
  <c r="EA17" i="2"/>
  <c r="EA42" i="2"/>
  <c r="EA43" i="2"/>
  <c r="EA35" i="2"/>
  <c r="EA47" i="2"/>
  <c r="EA49" i="2"/>
  <c r="EA48" i="2"/>
  <c r="EA50" i="2"/>
  <c r="EA56" i="2"/>
  <c r="EA4" i="2"/>
  <c r="EA51" i="2"/>
  <c r="EA60" i="2"/>
  <c r="EB19" i="2"/>
  <c r="EB20" i="2"/>
  <c r="EB21" i="2"/>
  <c r="EB22" i="2"/>
  <c r="EB23" i="2"/>
  <c r="EB24" i="2"/>
  <c r="EB25" i="2"/>
  <c r="EC5" i="2"/>
  <c r="EB26" i="2"/>
  <c r="EB3" i="2"/>
  <c r="EB17" i="2"/>
  <c r="EB18" i="2"/>
  <c r="EB42" i="2"/>
  <c r="EB43" i="2"/>
  <c r="EB50" i="2"/>
  <c r="EB35" i="2"/>
  <c r="EB47" i="2"/>
  <c r="EB49" i="2"/>
  <c r="EB51" i="2"/>
  <c r="EB48" i="2"/>
  <c r="EB56" i="2"/>
  <c r="EB4" i="2"/>
  <c r="EB60" i="2"/>
  <c r="DW30" i="2"/>
  <c r="DY114" i="11"/>
  <c r="DY7" i="11"/>
  <c r="DY13" i="2"/>
  <c r="DY14" i="2"/>
  <c r="H56" i="3"/>
  <c r="I56" i="3"/>
  <c r="J56" i="3"/>
  <c r="K56" i="3"/>
  <c r="L56" i="3"/>
  <c r="M56" i="3"/>
  <c r="N56" i="3"/>
  <c r="O56" i="3"/>
  <c r="DY89" i="11"/>
  <c r="DZ3" i="11"/>
  <c r="DZ82" i="11"/>
  <c r="DZ113" i="11"/>
  <c r="DZ73" i="11"/>
  <c r="DZ111" i="11"/>
  <c r="DZ108" i="11"/>
  <c r="DZ105" i="11"/>
  <c r="DZ102" i="11"/>
  <c r="DZ99" i="11"/>
  <c r="DZ96" i="11"/>
  <c r="DZ93" i="11"/>
  <c r="DZ87" i="11"/>
  <c r="DZ83" i="11"/>
  <c r="DZ80" i="11"/>
  <c r="DZ68" i="11"/>
  <c r="DZ77" i="11"/>
  <c r="DZ69" i="11"/>
  <c r="DZ84" i="11"/>
  <c r="DZ75" i="11"/>
  <c r="DZ74" i="11"/>
  <c r="DZ109" i="11"/>
  <c r="DZ106" i="11"/>
  <c r="DZ103" i="11"/>
  <c r="DZ100" i="11"/>
  <c r="DZ97" i="11"/>
  <c r="DZ94" i="11"/>
  <c r="DZ88" i="11"/>
  <c r="DZ70" i="11"/>
  <c r="DZ112" i="11"/>
  <c r="DZ85" i="11"/>
  <c r="DZ72" i="11"/>
  <c r="DZ81" i="11"/>
  <c r="DZ71" i="11"/>
  <c r="DZ79" i="11"/>
  <c r="DZ67" i="11"/>
  <c r="DZ110" i="11"/>
  <c r="DZ107" i="11"/>
  <c r="DZ104" i="11"/>
  <c r="DZ101" i="11"/>
  <c r="DZ98" i="11"/>
  <c r="DZ95" i="11"/>
  <c r="DZ92" i="11"/>
  <c r="DZ86" i="11"/>
  <c r="DZ78" i="11"/>
  <c r="DZ76" i="11"/>
  <c r="DX14" i="2"/>
  <c r="DY30" i="2"/>
  <c r="DX30" i="2"/>
  <c r="EC21" i="2"/>
  <c r="EC22" i="2"/>
  <c r="EC23" i="2"/>
  <c r="EC24" i="2"/>
  <c r="EC25" i="2"/>
  <c r="ED5" i="2"/>
  <c r="EC26" i="2"/>
  <c r="EC3" i="2"/>
  <c r="EC17" i="2"/>
  <c r="EC18" i="2"/>
  <c r="EC19" i="2"/>
  <c r="EC42" i="2"/>
  <c r="EC43" i="2"/>
  <c r="EC20" i="2"/>
  <c r="EC49" i="2"/>
  <c r="EC50" i="2"/>
  <c r="EC35" i="2"/>
  <c r="EC56" i="2"/>
  <c r="EC51" i="2"/>
  <c r="EC48" i="2"/>
  <c r="EC47" i="2"/>
  <c r="EC4" i="2"/>
  <c r="EC60" i="2"/>
  <c r="DZ114" i="11"/>
  <c r="EA3" i="11"/>
  <c r="EA113" i="11"/>
  <c r="EA111" i="11"/>
  <c r="EA108" i="11"/>
  <c r="EA105" i="11"/>
  <c r="EA102" i="11"/>
  <c r="EA99" i="11"/>
  <c r="EA96" i="11"/>
  <c r="EA93" i="11"/>
  <c r="EA87" i="11"/>
  <c r="EA83" i="11"/>
  <c r="EA84" i="11"/>
  <c r="EA109" i="11"/>
  <c r="EA106" i="11"/>
  <c r="EA103" i="11"/>
  <c r="EA100" i="11"/>
  <c r="EA97" i="11"/>
  <c r="EA94" i="11"/>
  <c r="EA88" i="11"/>
  <c r="EA112" i="11"/>
  <c r="EA85" i="11"/>
  <c r="EA82" i="11"/>
  <c r="EA110" i="11"/>
  <c r="EA107" i="11"/>
  <c r="EA104" i="11"/>
  <c r="EA101" i="11"/>
  <c r="EA98" i="11"/>
  <c r="EA95" i="11"/>
  <c r="EA92" i="11"/>
  <c r="EA86" i="11"/>
  <c r="EA81" i="11"/>
  <c r="EA80" i="11"/>
  <c r="EA79" i="11"/>
  <c r="EA78" i="11"/>
  <c r="EA77" i="11"/>
  <c r="EA76" i="11"/>
  <c r="EA75" i="11"/>
  <c r="EA74" i="11"/>
  <c r="EA73" i="11"/>
  <c r="EA72" i="11"/>
  <c r="EA71" i="11"/>
  <c r="EA70" i="11"/>
  <c r="EA69" i="11"/>
  <c r="EA68" i="11"/>
  <c r="EA67" i="11"/>
  <c r="DZ89" i="11"/>
  <c r="DZ7" i="11"/>
  <c r="DZ13" i="2"/>
  <c r="EB3" i="11"/>
  <c r="EB113" i="11"/>
  <c r="EB112" i="11"/>
  <c r="EB111" i="11"/>
  <c r="EB108" i="11"/>
  <c r="EB105" i="11"/>
  <c r="EB102" i="11"/>
  <c r="EB99" i="11"/>
  <c r="EB96" i="11"/>
  <c r="EB93" i="11"/>
  <c r="EB87" i="11"/>
  <c r="EB83" i="11"/>
  <c r="EB84" i="11"/>
  <c r="EB109" i="11"/>
  <c r="EB106" i="11"/>
  <c r="EB103" i="11"/>
  <c r="EB100" i="11"/>
  <c r="EB97" i="11"/>
  <c r="EB94" i="11"/>
  <c r="EB88" i="11"/>
  <c r="EB85" i="11"/>
  <c r="EB110" i="11"/>
  <c r="EB107" i="11"/>
  <c r="EB104" i="11"/>
  <c r="EB101" i="11"/>
  <c r="EB98" i="11"/>
  <c r="EB95" i="11"/>
  <c r="EB92" i="11"/>
  <c r="EB86" i="11"/>
  <c r="EB81" i="11"/>
  <c r="EB80" i="11"/>
  <c r="EB79" i="11"/>
  <c r="EB78" i="11"/>
  <c r="EB77" i="11"/>
  <c r="EB76" i="11"/>
  <c r="EB75" i="11"/>
  <c r="EB74" i="11"/>
  <c r="EB73" i="11"/>
  <c r="EB72" i="11"/>
  <c r="EB71" i="11"/>
  <c r="EB70" i="11"/>
  <c r="EB69" i="11"/>
  <c r="EB68" i="11"/>
  <c r="EB67" i="11"/>
  <c r="EB82" i="11"/>
  <c r="ED23" i="2"/>
  <c r="ED24" i="2"/>
  <c r="ED25" i="2"/>
  <c r="EE5" i="2"/>
  <c r="ED26" i="2"/>
  <c r="ED3" i="2"/>
  <c r="ED17" i="2"/>
  <c r="ED18" i="2"/>
  <c r="ED19" i="2"/>
  <c r="ED20" i="2"/>
  <c r="ED21" i="2"/>
  <c r="ED22" i="2"/>
  <c r="ED42" i="2"/>
  <c r="ED43" i="2"/>
  <c r="ED47" i="2"/>
  <c r="ED49" i="2"/>
  <c r="ED48" i="2"/>
  <c r="ED50" i="2"/>
  <c r="ED35" i="2"/>
  <c r="ED56" i="2"/>
  <c r="ED51" i="2"/>
  <c r="ED60" i="2"/>
  <c r="ED4" i="2"/>
  <c r="EA7" i="11"/>
  <c r="EA13" i="2"/>
  <c r="EA89" i="11"/>
  <c r="EA114" i="11"/>
  <c r="DZ14" i="2"/>
  <c r="EB89" i="11"/>
  <c r="EB7" i="11"/>
  <c r="EB114" i="11"/>
  <c r="EC3" i="11"/>
  <c r="EC113" i="11"/>
  <c r="EC112" i="11"/>
  <c r="EC111" i="11"/>
  <c r="EC110" i="11"/>
  <c r="EC109" i="11"/>
  <c r="EC108" i="11"/>
  <c r="EC107" i="11"/>
  <c r="EC106" i="11"/>
  <c r="EC105" i="11"/>
  <c r="EC104" i="11"/>
  <c r="EC103" i="11"/>
  <c r="EC102" i="11"/>
  <c r="EC101" i="11"/>
  <c r="EC100" i="11"/>
  <c r="EC99" i="11"/>
  <c r="EC98" i="11"/>
  <c r="EC97" i="11"/>
  <c r="EC96" i="11"/>
  <c r="EC95" i="11"/>
  <c r="EC94" i="11"/>
  <c r="EC93" i="11"/>
  <c r="EC92" i="11"/>
  <c r="EC88" i="11"/>
  <c r="EC87" i="11"/>
  <c r="EC86" i="11"/>
  <c r="EC84" i="11"/>
  <c r="EC83" i="11"/>
  <c r="EC85" i="11"/>
  <c r="EC81" i="11"/>
  <c r="EC80" i="11"/>
  <c r="EC79" i="11"/>
  <c r="EC78" i="11"/>
  <c r="EC77" i="11"/>
  <c r="EC76" i="11"/>
  <c r="EC75" i="11"/>
  <c r="EC74" i="11"/>
  <c r="EC73" i="11"/>
  <c r="EC72" i="11"/>
  <c r="EC71" i="11"/>
  <c r="EC70" i="11"/>
  <c r="EC69" i="11"/>
  <c r="EC68" i="11"/>
  <c r="EC67" i="11"/>
  <c r="EC82" i="11"/>
  <c r="DZ30" i="2"/>
  <c r="EE23" i="2"/>
  <c r="EE24" i="2"/>
  <c r="EE25" i="2"/>
  <c r="EE3" i="2"/>
  <c r="EE17" i="2"/>
  <c r="EE26" i="2"/>
  <c r="EF5" i="2"/>
  <c r="EE18" i="2"/>
  <c r="EE19" i="2"/>
  <c r="EE20" i="2"/>
  <c r="EE21" i="2"/>
  <c r="EE42" i="2"/>
  <c r="EE43" i="2"/>
  <c r="EE22" i="2"/>
  <c r="EE47" i="2"/>
  <c r="EE49" i="2"/>
  <c r="EE50" i="2"/>
  <c r="EE35" i="2"/>
  <c r="EE56" i="2"/>
  <c r="EE48" i="2"/>
  <c r="EE51" i="2"/>
  <c r="EE60" i="2"/>
  <c r="EE4" i="2"/>
  <c r="EB13" i="2"/>
  <c r="EA14" i="2"/>
  <c r="EB14" i="2"/>
  <c r="EA30" i="2"/>
  <c r="EC114" i="11"/>
  <c r="EC13" i="2"/>
  <c r="EC89" i="11"/>
  <c r="ED3" i="11"/>
  <c r="ED84" i="11"/>
  <c r="ED113" i="11"/>
  <c r="ED111" i="11"/>
  <c r="ED109" i="11"/>
  <c r="ED106" i="11"/>
  <c r="ED103" i="11"/>
  <c r="ED100" i="11"/>
  <c r="ED97" i="11"/>
  <c r="ED94" i="11"/>
  <c r="ED88" i="11"/>
  <c r="ED85" i="11"/>
  <c r="ED93" i="11"/>
  <c r="ED108" i="11"/>
  <c r="ED87" i="11"/>
  <c r="ED112" i="11"/>
  <c r="ED105" i="11"/>
  <c r="ED110" i="11"/>
  <c r="ED107" i="11"/>
  <c r="ED104" i="11"/>
  <c r="ED101" i="11"/>
  <c r="ED98" i="11"/>
  <c r="ED95" i="11"/>
  <c r="ED92" i="11"/>
  <c r="ED86" i="11"/>
  <c r="ED81" i="11"/>
  <c r="ED80" i="11"/>
  <c r="ED79" i="11"/>
  <c r="ED78" i="11"/>
  <c r="ED77" i="11"/>
  <c r="ED76" i="11"/>
  <c r="ED75" i="11"/>
  <c r="ED74" i="11"/>
  <c r="ED73" i="11"/>
  <c r="ED72" i="11"/>
  <c r="ED71" i="11"/>
  <c r="ED70" i="11"/>
  <c r="ED69" i="11"/>
  <c r="ED68" i="11"/>
  <c r="ED67" i="11"/>
  <c r="ED82" i="11"/>
  <c r="ED102" i="11"/>
  <c r="ED83" i="11"/>
  <c r="ED99" i="11"/>
  <c r="ED96" i="11"/>
  <c r="EF18" i="2"/>
  <c r="EF20" i="2"/>
  <c r="EF21" i="2"/>
  <c r="EF22" i="2"/>
  <c r="EF3" i="2"/>
  <c r="EF17" i="2"/>
  <c r="EF24" i="2"/>
  <c r="EG5" i="2"/>
  <c r="EF26" i="2"/>
  <c r="EF42" i="2"/>
  <c r="EF43" i="2"/>
  <c r="EF19" i="2"/>
  <c r="EF23" i="2"/>
  <c r="EF25" i="2"/>
  <c r="EF47" i="2"/>
  <c r="EF49" i="2"/>
  <c r="EF50" i="2"/>
  <c r="EF35" i="2"/>
  <c r="EF56" i="2"/>
  <c r="EF51" i="2"/>
  <c r="EF48" i="2"/>
  <c r="EF4" i="2"/>
  <c r="EF60" i="2"/>
  <c r="EC7" i="11"/>
  <c r="ED114" i="11"/>
  <c r="EC14" i="2"/>
  <c r="ED7" i="11"/>
  <c r="ED13" i="2"/>
  <c r="EG21" i="2"/>
  <c r="EG26" i="2"/>
  <c r="EG3" i="2"/>
  <c r="EG17" i="2"/>
  <c r="EG19" i="2"/>
  <c r="EG24" i="2"/>
  <c r="EG25" i="2"/>
  <c r="EG42" i="2"/>
  <c r="EG18" i="2"/>
  <c r="EG20" i="2"/>
  <c r="EG22" i="2"/>
  <c r="EG23" i="2"/>
  <c r="EG47" i="2"/>
  <c r="EG49" i="2"/>
  <c r="EG48" i="2"/>
  <c r="EG50" i="2"/>
  <c r="EG35" i="2"/>
  <c r="EG56" i="2"/>
  <c r="EG51" i="2"/>
  <c r="EG60" i="2"/>
  <c r="EG4" i="2"/>
  <c r="ED89" i="11"/>
  <c r="EE3" i="11"/>
  <c r="EE113" i="11"/>
  <c r="EE112" i="11"/>
  <c r="EE111" i="11"/>
  <c r="EE110" i="11"/>
  <c r="EE109" i="11"/>
  <c r="EE108" i="11"/>
  <c r="EE107" i="11"/>
  <c r="EE106" i="11"/>
  <c r="EE105" i="11"/>
  <c r="EE104" i="11"/>
  <c r="EE103" i="11"/>
  <c r="EE102" i="11"/>
  <c r="EE101" i="11"/>
  <c r="EE100" i="11"/>
  <c r="EE99" i="11"/>
  <c r="EE98" i="11"/>
  <c r="EE97" i="11"/>
  <c r="EE96" i="11"/>
  <c r="EE95" i="11"/>
  <c r="EE94" i="11"/>
  <c r="EE93" i="11"/>
  <c r="EE92" i="11"/>
  <c r="EE88" i="11"/>
  <c r="EE87" i="11"/>
  <c r="EE86" i="11"/>
  <c r="EE85" i="11"/>
  <c r="EE84" i="11"/>
  <c r="EE83" i="11"/>
  <c r="EE82" i="11"/>
  <c r="EE81" i="11"/>
  <c r="EE80" i="11"/>
  <c r="EE79" i="11"/>
  <c r="EE78" i="11"/>
  <c r="EE77" i="11"/>
  <c r="EE76" i="11"/>
  <c r="EE75" i="11"/>
  <c r="EE74" i="11"/>
  <c r="EE73" i="11"/>
  <c r="EE72" i="11"/>
  <c r="EE71" i="11"/>
  <c r="EE70" i="11"/>
  <c r="EE69" i="11"/>
  <c r="EE68" i="11"/>
  <c r="EE67" i="11"/>
  <c r="EB30" i="2"/>
  <c r="D35" i="2"/>
  <c r="F33" i="3"/>
  <c r="G33" i="3"/>
  <c r="G35" i="3"/>
  <c r="H33" i="3"/>
  <c r="H35" i="3"/>
  <c r="I33" i="3"/>
  <c r="I35" i="3"/>
  <c r="J33" i="3"/>
  <c r="J35" i="3"/>
  <c r="K33" i="3"/>
  <c r="K35" i="3"/>
  <c r="L33" i="3"/>
  <c r="L35" i="3"/>
  <c r="M33" i="3"/>
  <c r="M35" i="3"/>
  <c r="N33" i="3"/>
  <c r="N35" i="3"/>
  <c r="O33" i="3"/>
  <c r="O35" i="3"/>
  <c r="F17" i="3"/>
  <c r="D19" i="2"/>
  <c r="G17" i="3"/>
  <c r="H17" i="3"/>
  <c r="O39" i="10"/>
  <c r="P39" i="10"/>
  <c r="I17" i="3"/>
  <c r="J17" i="3"/>
  <c r="K17" i="3"/>
  <c r="L17" i="3"/>
  <c r="M17" i="3"/>
  <c r="N17" i="3"/>
  <c r="O17" i="3"/>
  <c r="P17" i="3"/>
  <c r="F48" i="3"/>
  <c r="G48" i="3"/>
  <c r="F15" i="3"/>
  <c r="D17" i="2"/>
  <c r="G15" i="3"/>
  <c r="H15" i="3"/>
  <c r="I15" i="3"/>
  <c r="J15" i="3"/>
  <c r="K15" i="3"/>
  <c r="L15" i="3"/>
  <c r="M15" i="3"/>
  <c r="N15" i="3"/>
  <c r="O15" i="3"/>
  <c r="P15" i="3"/>
  <c r="H46" i="3"/>
  <c r="I46" i="3"/>
  <c r="J46" i="3"/>
  <c r="K46" i="3"/>
  <c r="L46" i="3"/>
  <c r="M46" i="3"/>
  <c r="N46" i="3"/>
  <c r="O46" i="3"/>
  <c r="D26" i="2"/>
  <c r="H24" i="3"/>
  <c r="I24" i="3"/>
  <c r="J24" i="3"/>
  <c r="K24" i="3"/>
  <c r="L24" i="3"/>
  <c r="M24" i="3"/>
  <c r="N24" i="3"/>
  <c r="O24" i="3"/>
  <c r="P24" i="3"/>
  <c r="F47" i="3"/>
  <c r="G47" i="3"/>
  <c r="H19" i="3"/>
  <c r="D21" i="2"/>
  <c r="I19" i="3"/>
  <c r="J19" i="3"/>
  <c r="K19" i="3"/>
  <c r="L19" i="3"/>
  <c r="M19" i="3"/>
  <c r="N19" i="3"/>
  <c r="O19" i="3"/>
  <c r="P19" i="3"/>
  <c r="EE7" i="11"/>
  <c r="D47" i="2"/>
  <c r="F45" i="3"/>
  <c r="G45" i="3"/>
  <c r="H45" i="3"/>
  <c r="I45" i="3"/>
  <c r="J45" i="3"/>
  <c r="K45" i="3"/>
  <c r="L45" i="3"/>
  <c r="M45" i="3"/>
  <c r="N45" i="3"/>
  <c r="O45" i="3"/>
  <c r="D23" i="2"/>
  <c r="H21" i="3"/>
  <c r="I21" i="3"/>
  <c r="J21" i="3"/>
  <c r="K21" i="3"/>
  <c r="L21" i="3"/>
  <c r="M21" i="3"/>
  <c r="N21" i="3"/>
  <c r="O21" i="3"/>
  <c r="P21" i="3"/>
  <c r="D22" i="2"/>
  <c r="H20" i="3"/>
  <c r="I20" i="3"/>
  <c r="J20" i="3"/>
  <c r="K20" i="3"/>
  <c r="L20" i="3"/>
  <c r="M20" i="3"/>
  <c r="N20" i="3"/>
  <c r="O20" i="3"/>
  <c r="P20" i="3"/>
  <c r="ED14" i="2"/>
  <c r="F18" i="3"/>
  <c r="D20" i="2"/>
  <c r="G18" i="3"/>
  <c r="H18" i="3"/>
  <c r="O40" i="10"/>
  <c r="P40" i="10"/>
  <c r="I18" i="3"/>
  <c r="J18" i="3"/>
  <c r="K18" i="3"/>
  <c r="L18" i="3"/>
  <c r="M18" i="3"/>
  <c r="N18" i="3"/>
  <c r="O18" i="3"/>
  <c r="P18" i="3"/>
  <c r="EE114" i="11"/>
  <c r="D18" i="2"/>
  <c r="F16" i="3"/>
  <c r="G16" i="3"/>
  <c r="H16" i="3"/>
  <c r="O38" i="10"/>
  <c r="I16" i="3"/>
  <c r="J16" i="3"/>
  <c r="K16" i="3"/>
  <c r="L16" i="3"/>
  <c r="M16" i="3"/>
  <c r="N16" i="3"/>
  <c r="O16" i="3"/>
  <c r="P16" i="3"/>
  <c r="D11" i="11"/>
  <c r="D23" i="11"/>
  <c r="D12" i="11"/>
  <c r="D24" i="11"/>
  <c r="D13" i="11"/>
  <c r="D25" i="11"/>
  <c r="D14" i="11"/>
  <c r="D26" i="11"/>
  <c r="D15" i="11"/>
  <c r="D27" i="11"/>
  <c r="D16" i="11"/>
  <c r="D28" i="11"/>
  <c r="D17" i="11"/>
  <c r="D29" i="11"/>
  <c r="D18" i="11"/>
  <c r="D30" i="11"/>
  <c r="D19" i="11"/>
  <c r="D20" i="11"/>
  <c r="D21" i="11"/>
  <c r="D46" i="11"/>
  <c r="D39" i="11"/>
  <c r="D51" i="11"/>
  <c r="D40" i="11"/>
  <c r="D52" i="11"/>
  <c r="D42" i="11"/>
  <c r="D54" i="11"/>
  <c r="D10" i="11"/>
  <c r="D22" i="11"/>
  <c r="D44" i="11"/>
  <c r="D36" i="11"/>
  <c r="D37" i="11"/>
  <c r="D60" i="11"/>
  <c r="D38" i="11"/>
  <c r="D61" i="11"/>
  <c r="D41" i="11"/>
  <c r="D62" i="11"/>
  <c r="D43" i="11"/>
  <c r="D63" i="11"/>
  <c r="D45" i="11"/>
  <c r="EF3" i="11"/>
  <c r="D47" i="11"/>
  <c r="D48" i="11"/>
  <c r="D49" i="11"/>
  <c r="D50" i="11"/>
  <c r="D53" i="11"/>
  <c r="D35" i="11"/>
  <c r="D55" i="11"/>
  <c r="EF109" i="11"/>
  <c r="D109" i="11"/>
  <c r="EF106" i="11"/>
  <c r="D106" i="11"/>
  <c r="EF103" i="11"/>
  <c r="D103" i="11"/>
  <c r="EF100" i="11"/>
  <c r="D100" i="11"/>
  <c r="EF97" i="11"/>
  <c r="D97" i="11"/>
  <c r="EF94" i="11"/>
  <c r="D94" i="11"/>
  <c r="EF88" i="11"/>
  <c r="D88" i="11"/>
  <c r="EF85" i="11"/>
  <c r="D85" i="11"/>
  <c r="EF112" i="11"/>
  <c r="D112" i="11"/>
  <c r="EF81" i="11"/>
  <c r="D81" i="11"/>
  <c r="EF80" i="11"/>
  <c r="D80" i="11"/>
  <c r="EF79" i="11"/>
  <c r="D79" i="11"/>
  <c r="EF78" i="11"/>
  <c r="D78" i="11"/>
  <c r="EF77" i="11"/>
  <c r="D77" i="11"/>
  <c r="EF76" i="11"/>
  <c r="D76" i="11"/>
  <c r="EF75" i="11"/>
  <c r="D75" i="11"/>
  <c r="EF74" i="11"/>
  <c r="D74" i="11"/>
  <c r="EF73" i="11"/>
  <c r="D73" i="11"/>
  <c r="EF72" i="11"/>
  <c r="D72" i="11"/>
  <c r="EF71" i="11"/>
  <c r="D71" i="11"/>
  <c r="EF70" i="11"/>
  <c r="D70" i="11"/>
  <c r="EF69" i="11"/>
  <c r="D69" i="11"/>
  <c r="EF68" i="11"/>
  <c r="D68" i="11"/>
  <c r="EF67" i="11"/>
  <c r="EF84" i="11"/>
  <c r="D84" i="11"/>
  <c r="EF110" i="11"/>
  <c r="D110" i="11"/>
  <c r="EF107" i="11"/>
  <c r="D107" i="11"/>
  <c r="EF104" i="11"/>
  <c r="D104" i="11"/>
  <c r="EF101" i="11"/>
  <c r="D101" i="11"/>
  <c r="EF98" i="11"/>
  <c r="D98" i="11"/>
  <c r="EF95" i="11"/>
  <c r="D95" i="11"/>
  <c r="EF92" i="11"/>
  <c r="EF86" i="11"/>
  <c r="D86" i="11"/>
  <c r="EF82" i="11"/>
  <c r="D82" i="11"/>
  <c r="EF83" i="11"/>
  <c r="D83" i="11"/>
  <c r="EF113" i="11"/>
  <c r="D113" i="11"/>
  <c r="EF111" i="11"/>
  <c r="D111" i="11"/>
  <c r="EF108" i="11"/>
  <c r="D108" i="11"/>
  <c r="EF105" i="11"/>
  <c r="D105" i="11"/>
  <c r="EF102" i="11"/>
  <c r="D102" i="11"/>
  <c r="EF99" i="11"/>
  <c r="D99" i="11"/>
  <c r="EF96" i="11"/>
  <c r="D96" i="11"/>
  <c r="EF93" i="11"/>
  <c r="D93" i="11"/>
  <c r="EF87" i="11"/>
  <c r="D87" i="11"/>
  <c r="EG43" i="2"/>
  <c r="EC30" i="2"/>
  <c r="EE89" i="11"/>
  <c r="H23" i="3"/>
  <c r="D25" i="2"/>
  <c r="I23" i="3"/>
  <c r="J23" i="3"/>
  <c r="K23" i="3"/>
  <c r="L23" i="3"/>
  <c r="M23" i="3"/>
  <c r="N23" i="3"/>
  <c r="O23" i="3"/>
  <c r="P23" i="3"/>
  <c r="F54" i="3"/>
  <c r="H54" i="3"/>
  <c r="H65" i="3"/>
  <c r="I54" i="3"/>
  <c r="I65" i="3"/>
  <c r="J54" i="3"/>
  <c r="J65" i="3"/>
  <c r="K54" i="3"/>
  <c r="K65" i="3"/>
  <c r="L54" i="3"/>
  <c r="L65" i="3"/>
  <c r="M54" i="3"/>
  <c r="M65" i="3"/>
  <c r="N54" i="3"/>
  <c r="N65" i="3"/>
  <c r="O54" i="3"/>
  <c r="D24" i="2"/>
  <c r="F22" i="3"/>
  <c r="G22" i="3"/>
  <c r="H22" i="3"/>
  <c r="O44" i="10"/>
  <c r="P44" i="10"/>
  <c r="I22" i="3"/>
  <c r="J22" i="3"/>
  <c r="K22" i="3"/>
  <c r="L22" i="3"/>
  <c r="M22" i="3"/>
  <c r="N22" i="3"/>
  <c r="O22" i="3"/>
  <c r="P22" i="3"/>
  <c r="ED30" i="2"/>
  <c r="O42" i="10"/>
  <c r="P42" i="10"/>
  <c r="D20" i="3"/>
  <c r="D17" i="3"/>
  <c r="D59" i="11"/>
  <c r="D64" i="11"/>
  <c r="EE13" i="2"/>
  <c r="EE14" i="2"/>
  <c r="M26" i="3"/>
  <c r="EF114" i="11"/>
  <c r="D92" i="11"/>
  <c r="D114" i="11"/>
  <c r="D18" i="3"/>
  <c r="D34" i="11"/>
  <c r="D56" i="11"/>
  <c r="EF7" i="11"/>
  <c r="D9" i="11"/>
  <c r="D31" i="11"/>
  <c r="EF13" i="2"/>
  <c r="O36" i="10"/>
  <c r="P36" i="10"/>
  <c r="G26" i="3"/>
  <c r="O45" i="10"/>
  <c r="P45" i="10"/>
  <c r="D23" i="3"/>
  <c r="P38" i="10"/>
  <c r="D22" i="3"/>
  <c r="D45" i="3"/>
  <c r="F26" i="3"/>
  <c r="D15" i="3"/>
  <c r="F65" i="3"/>
  <c r="EF89" i="11"/>
  <c r="D67" i="11"/>
  <c r="D89" i="11"/>
  <c r="D16" i="3"/>
  <c r="O43" i="10"/>
  <c r="P43" i="10"/>
  <c r="D21" i="3"/>
  <c r="D33" i="3"/>
  <c r="F35" i="3"/>
  <c r="D35" i="3"/>
  <c r="O41" i="10"/>
  <c r="P41" i="10"/>
  <c r="D19" i="3"/>
  <c r="O46" i="10"/>
  <c r="P46" i="10"/>
  <c r="D24" i="3"/>
  <c r="EE30" i="2"/>
  <c r="F6" i="3"/>
  <c r="D8" i="2"/>
  <c r="G6" i="3"/>
  <c r="H6" i="3"/>
  <c r="I6" i="3"/>
  <c r="J6" i="3"/>
  <c r="K6" i="3"/>
  <c r="L6" i="3"/>
  <c r="M6" i="3"/>
  <c r="N6" i="3"/>
  <c r="O6" i="3"/>
  <c r="P6" i="3"/>
  <c r="F7" i="3"/>
  <c r="D9" i="2"/>
  <c r="G7" i="3"/>
  <c r="H7" i="3"/>
  <c r="O29" i="10"/>
  <c r="I7" i="3"/>
  <c r="J7" i="3"/>
  <c r="K7" i="3"/>
  <c r="L7" i="3"/>
  <c r="M7" i="3"/>
  <c r="N7" i="3"/>
  <c r="O7" i="3"/>
  <c r="P7" i="3"/>
  <c r="F9" i="3"/>
  <c r="D11" i="2"/>
  <c r="G9" i="3"/>
  <c r="H9" i="3"/>
  <c r="I9" i="3"/>
  <c r="J9" i="3"/>
  <c r="K9" i="3"/>
  <c r="L9" i="3"/>
  <c r="M9" i="3"/>
  <c r="N9" i="3"/>
  <c r="O9" i="3"/>
  <c r="P9" i="3"/>
  <c r="EF14" i="2"/>
  <c r="N8" i="3"/>
  <c r="EF30" i="2"/>
  <c r="M8" i="3"/>
  <c r="L8" i="3"/>
  <c r="K8" i="3"/>
  <c r="J8" i="3"/>
  <c r="N29" i="10"/>
  <c r="P29" i="10"/>
  <c r="I8" i="3"/>
  <c r="F10" i="3"/>
  <c r="D12" i="2"/>
  <c r="G10" i="3"/>
  <c r="G11" i="3"/>
  <c r="H10" i="3"/>
  <c r="O31" i="10"/>
  <c r="I10" i="3"/>
  <c r="J10" i="3"/>
  <c r="J11" i="3"/>
  <c r="K10" i="3"/>
  <c r="K11" i="3"/>
  <c r="L10" i="3"/>
  <c r="L11" i="3"/>
  <c r="M10" i="3"/>
  <c r="M11" i="3"/>
  <c r="N10" i="3"/>
  <c r="N11" i="3"/>
  <c r="N12" i="3"/>
  <c r="O10" i="3"/>
  <c r="O11" i="3"/>
  <c r="P10" i="3"/>
  <c r="P11" i="3"/>
  <c r="O28" i="10"/>
  <c r="H8" i="3"/>
  <c r="H11" i="3"/>
  <c r="H12" i="3"/>
  <c r="D9" i="3"/>
  <c r="G8" i="3"/>
  <c r="O30" i="10"/>
  <c r="EG13" i="2"/>
  <c r="D13" i="2"/>
  <c r="D7" i="3"/>
  <c r="I11" i="3"/>
  <c r="F8" i="3"/>
  <c r="D6" i="3"/>
  <c r="P8" i="3"/>
  <c r="D10" i="2"/>
  <c r="O8" i="3"/>
  <c r="D10" i="3"/>
  <c r="I12" i="3"/>
  <c r="J12" i="3"/>
  <c r="O12" i="3"/>
  <c r="K12" i="3"/>
  <c r="F11" i="3"/>
  <c r="F12" i="3"/>
  <c r="D8" i="3"/>
  <c r="EG14" i="2"/>
  <c r="L12" i="3"/>
  <c r="P28" i="10"/>
  <c r="N28" i="10"/>
  <c r="N30" i="10"/>
  <c r="N31" i="10"/>
  <c r="N32" i="10"/>
  <c r="O32" i="10"/>
  <c r="P32" i="10"/>
  <c r="D28" i="2"/>
  <c r="H25" i="3"/>
  <c r="D27" i="2"/>
  <c r="I25" i="3"/>
  <c r="I26" i="3"/>
  <c r="I28" i="3"/>
  <c r="J25" i="3"/>
  <c r="J26" i="3"/>
  <c r="J28" i="3"/>
  <c r="K25" i="3"/>
  <c r="K26" i="3"/>
  <c r="K28" i="3"/>
  <c r="L25" i="3"/>
  <c r="L26" i="3"/>
  <c r="L28" i="3"/>
  <c r="N25" i="3"/>
  <c r="N26" i="3"/>
  <c r="N28" i="3"/>
  <c r="O25" i="3"/>
  <c r="O26" i="3"/>
  <c r="O28" i="3"/>
  <c r="P25" i="3"/>
  <c r="P26" i="3"/>
  <c r="P12" i="3"/>
  <c r="P28" i="3"/>
  <c r="G26" i="10"/>
  <c r="G27" i="10"/>
  <c r="P7" i="10"/>
  <c r="M12" i="3"/>
  <c r="M28" i="3"/>
  <c r="P30" i="10"/>
  <c r="G12" i="3"/>
  <c r="G28" i="3"/>
  <c r="D11" i="3"/>
  <c r="P31" i="10"/>
  <c r="M42" i="3"/>
  <c r="EG30" i="2"/>
  <c r="D14" i="2"/>
  <c r="L42" i="3"/>
  <c r="I42" i="3"/>
  <c r="K42" i="3"/>
  <c r="F28" i="3"/>
  <c r="D12" i="3"/>
  <c r="N42" i="3"/>
  <c r="O47" i="10"/>
  <c r="D25" i="3"/>
  <c r="H26" i="3"/>
  <c r="J42" i="3"/>
  <c r="G42" i="3"/>
  <c r="J62" i="3"/>
  <c r="I62" i="3"/>
  <c r="L62" i="3"/>
  <c r="G35" i="10"/>
  <c r="D30" i="2"/>
  <c r="DU42" i="2"/>
  <c r="P47" i="10"/>
  <c r="O48" i="10"/>
  <c r="N62" i="3"/>
  <c r="G62" i="3"/>
  <c r="H28" i="3"/>
  <c r="D28" i="3"/>
  <c r="D37" i="10"/>
  <c r="D26" i="3"/>
  <c r="F67" i="3"/>
  <c r="F42" i="3"/>
  <c r="K62" i="3"/>
  <c r="M62" i="3"/>
  <c r="P48" i="10"/>
  <c r="G36" i="10"/>
  <c r="G50" i="10"/>
  <c r="DU43" i="2"/>
  <c r="O40" i="3"/>
  <c r="D42" i="2"/>
  <c r="J20" i="10"/>
  <c r="G43" i="10"/>
  <c r="F62" i="3"/>
  <c r="O53" i="10"/>
  <c r="P53" i="10"/>
  <c r="H42" i="3"/>
  <c r="G42" i="10"/>
  <c r="G51" i="10"/>
  <c r="G52" i="10"/>
  <c r="D40" i="3"/>
  <c r="I48" i="2"/>
  <c r="I51" i="2"/>
  <c r="E53" i="3"/>
  <c r="D53" i="3"/>
  <c r="E55" i="2"/>
  <c r="F48" i="2"/>
  <c r="J48" i="2"/>
  <c r="J51" i="2"/>
  <c r="H48" i="2"/>
  <c r="H51" i="2"/>
  <c r="E52" i="3"/>
  <c r="L48" i="2"/>
  <c r="L51" i="2"/>
  <c r="G48" i="2"/>
  <c r="G51" i="2"/>
  <c r="E54" i="2"/>
  <c r="J39" i="10"/>
  <c r="M48" i="2"/>
  <c r="M51" i="2"/>
  <c r="K48" i="2"/>
  <c r="K51" i="2"/>
  <c r="N48" i="2"/>
  <c r="N51" i="2"/>
  <c r="O48" i="2"/>
  <c r="O51" i="2"/>
  <c r="P48" i="2"/>
  <c r="P51" i="2"/>
  <c r="Q48" i="2"/>
  <c r="Q51" i="2"/>
  <c r="R48" i="2"/>
  <c r="S48" i="2"/>
  <c r="S51" i="2"/>
  <c r="T48" i="2"/>
  <c r="T51" i="2"/>
  <c r="U48" i="2"/>
  <c r="U51" i="2"/>
  <c r="V48" i="2"/>
  <c r="V51" i="2"/>
  <c r="W48" i="2"/>
  <c r="W51" i="2"/>
  <c r="X48" i="2"/>
  <c r="X51" i="2"/>
  <c r="Y48" i="2"/>
  <c r="Y51" i="2"/>
  <c r="Z48" i="2"/>
  <c r="Z51" i="2"/>
  <c r="AA48" i="2"/>
  <c r="AA51" i="2"/>
  <c r="AB48" i="2"/>
  <c r="AB51" i="2"/>
  <c r="AC48" i="2"/>
  <c r="AC51" i="2"/>
  <c r="AC56" i="2"/>
  <c r="G37" i="10"/>
  <c r="C11" i="10"/>
  <c r="H62" i="3"/>
  <c r="M61" i="10"/>
  <c r="N61" i="10"/>
  <c r="M60" i="10"/>
  <c r="N60" i="10"/>
  <c r="P12" i="12"/>
  <c r="M57" i="10"/>
  <c r="N57" i="10"/>
  <c r="J45" i="10"/>
  <c r="P14" i="12"/>
  <c r="M59" i="10"/>
  <c r="N59" i="10"/>
  <c r="M58" i="10"/>
  <c r="N58" i="10"/>
  <c r="DU44" i="2"/>
  <c r="D43" i="2"/>
  <c r="O41" i="3"/>
  <c r="D41" i="3"/>
  <c r="L62" i="2"/>
  <c r="L60" i="2"/>
  <c r="G60" i="2"/>
  <c r="G62" i="2"/>
  <c r="G46" i="3"/>
  <c r="G49" i="3"/>
  <c r="R51" i="2"/>
  <c r="G22" i="10"/>
  <c r="J67" i="3"/>
  <c r="M67" i="3"/>
  <c r="K67" i="3"/>
  <c r="G67" i="3"/>
  <c r="L67" i="3"/>
  <c r="O67" i="3"/>
  <c r="N67" i="3"/>
  <c r="I67" i="3"/>
  <c r="H67" i="3"/>
  <c r="O62" i="2"/>
  <c r="O60" i="2"/>
  <c r="T62" i="2"/>
  <c r="T60" i="2"/>
  <c r="Q62" i="2"/>
  <c r="Q60" i="2"/>
  <c r="Z62" i="2"/>
  <c r="Z60" i="2"/>
  <c r="U62" i="2"/>
  <c r="U60" i="2"/>
  <c r="D44" i="2"/>
  <c r="D52" i="3"/>
  <c r="E58" i="3"/>
  <c r="E65" i="3"/>
  <c r="J62" i="2"/>
  <c r="J60" i="2"/>
  <c r="D55" i="2"/>
  <c r="D67" i="2"/>
  <c r="I62" i="2"/>
  <c r="I60" i="2"/>
  <c r="S62" i="2"/>
  <c r="S60" i="2"/>
  <c r="AC62" i="2"/>
  <c r="F46" i="3"/>
  <c r="F51" i="2"/>
  <c r="D48" i="2"/>
  <c r="Y62" i="2"/>
  <c r="Y60" i="2"/>
  <c r="M62" i="2"/>
  <c r="M60" i="2"/>
  <c r="O42" i="3"/>
  <c r="G54" i="3"/>
  <c r="D56" i="2"/>
  <c r="AB62" i="2"/>
  <c r="AB60" i="2"/>
  <c r="AA62" i="2"/>
  <c r="AA60" i="2"/>
  <c r="N62" i="2"/>
  <c r="N60" i="2"/>
  <c r="X62" i="2"/>
  <c r="X60" i="2"/>
  <c r="W62" i="2"/>
  <c r="W60" i="2"/>
  <c r="H62" i="2"/>
  <c r="H60" i="2"/>
  <c r="P62" i="2"/>
  <c r="P60" i="2"/>
  <c r="K62" i="2"/>
  <c r="K60" i="2"/>
  <c r="J32" i="10"/>
  <c r="V62" i="2"/>
  <c r="V60" i="2"/>
  <c r="E60" i="2"/>
  <c r="D54" i="2"/>
  <c r="E63" i="2"/>
  <c r="G30" i="10"/>
  <c r="G28" i="10"/>
  <c r="P10" i="12"/>
  <c r="C13" i="10"/>
  <c r="G41" i="10"/>
  <c r="G44" i="10"/>
  <c r="D67" i="3"/>
  <c r="G21" i="10"/>
  <c r="F60" i="2"/>
  <c r="F62" i="2"/>
  <c r="J44" i="10"/>
  <c r="P13" i="12"/>
  <c r="R62" i="2"/>
  <c r="R60" i="2"/>
  <c r="G64" i="3"/>
  <c r="G66" i="3"/>
  <c r="D46" i="3"/>
  <c r="F49" i="3"/>
  <c r="D54" i="3"/>
  <c r="J40" i="10"/>
  <c r="J43" i="10"/>
  <c r="J41" i="10"/>
  <c r="AC57" i="2"/>
  <c r="AD50" i="2"/>
  <c r="AD49" i="2"/>
  <c r="AE50" i="2"/>
  <c r="AE49" i="2"/>
  <c r="AF50" i="2"/>
  <c r="AF49" i="2"/>
  <c r="AG50" i="2"/>
  <c r="AG49" i="2"/>
  <c r="AH50" i="2"/>
  <c r="AH49" i="2"/>
  <c r="AI49" i="2"/>
  <c r="AI50" i="2"/>
  <c r="AJ49" i="2"/>
  <c r="AJ50" i="2"/>
  <c r="AK50" i="2"/>
  <c r="AK49" i="2"/>
  <c r="AL49" i="2"/>
  <c r="AL50" i="2"/>
  <c r="AM49" i="2"/>
  <c r="AM50" i="2"/>
  <c r="AN49" i="2"/>
  <c r="AN50" i="2"/>
  <c r="AO50" i="2"/>
  <c r="AO49" i="2"/>
  <c r="AP49" i="2"/>
  <c r="AP50" i="2"/>
  <c r="AQ49" i="2"/>
  <c r="AQ50" i="2"/>
  <c r="AR49" i="2"/>
  <c r="AR50" i="2"/>
  <c r="AS50" i="2"/>
  <c r="AS49" i="2"/>
  <c r="AT49" i="2"/>
  <c r="AT50" i="2"/>
  <c r="AU49" i="2"/>
  <c r="AU50" i="2"/>
  <c r="AV49" i="2"/>
  <c r="AV50" i="2"/>
  <c r="AW50" i="2"/>
  <c r="AW49" i="2"/>
  <c r="AX49" i="2"/>
  <c r="AX50" i="2"/>
  <c r="AY50" i="2"/>
  <c r="AY49" i="2"/>
  <c r="AZ49" i="2"/>
  <c r="AZ50" i="2"/>
  <c r="BA49" i="2"/>
  <c r="BA50" i="2"/>
  <c r="BB49" i="2"/>
  <c r="BB50" i="2"/>
  <c r="BC49" i="2"/>
  <c r="BC50" i="2"/>
  <c r="BD49" i="2"/>
  <c r="BD50" i="2"/>
  <c r="BE50" i="2"/>
  <c r="BE49" i="2"/>
  <c r="BF49" i="2"/>
  <c r="BF50" i="2"/>
  <c r="BG49" i="2"/>
  <c r="BG50" i="2"/>
  <c r="BH49" i="2"/>
  <c r="BH50" i="2"/>
  <c r="BI50" i="2"/>
  <c r="BI49" i="2"/>
  <c r="BJ50" i="2"/>
  <c r="BJ49" i="2"/>
  <c r="BK50" i="2"/>
  <c r="BK49" i="2"/>
  <c r="BL49" i="2"/>
  <c r="BL50" i="2"/>
  <c r="BM50" i="2"/>
  <c r="BM49" i="2"/>
  <c r="BN50" i="2"/>
  <c r="BN49" i="2"/>
  <c r="BO49" i="2"/>
  <c r="BO50" i="2"/>
  <c r="BP49" i="2"/>
  <c r="BP50" i="2"/>
  <c r="BQ49" i="2"/>
  <c r="BQ50" i="2"/>
  <c r="BR49" i="2"/>
  <c r="BR50" i="2"/>
  <c r="BS49" i="2"/>
  <c r="BS50" i="2"/>
  <c r="BT49" i="2"/>
  <c r="BT50" i="2"/>
  <c r="BU49" i="2"/>
  <c r="BU50" i="2"/>
  <c r="BV49" i="2"/>
  <c r="BV50" i="2"/>
  <c r="BW50" i="2"/>
  <c r="BW49" i="2"/>
  <c r="BX50" i="2"/>
  <c r="BX49" i="2"/>
  <c r="BY50" i="2"/>
  <c r="BY49" i="2"/>
  <c r="BZ49" i="2"/>
  <c r="BZ50" i="2"/>
  <c r="CA50" i="2"/>
  <c r="CA49" i="2"/>
  <c r="CB49" i="2"/>
  <c r="CB50" i="2"/>
  <c r="CC49" i="2"/>
  <c r="CC50" i="2"/>
  <c r="CD49" i="2"/>
  <c r="CD50" i="2"/>
  <c r="CE50" i="2"/>
  <c r="CE49" i="2"/>
  <c r="CF50" i="2"/>
  <c r="CF49" i="2"/>
  <c r="CG49" i="2"/>
  <c r="CG50" i="2"/>
  <c r="CH50" i="2"/>
  <c r="CH49" i="2"/>
  <c r="CI50" i="2"/>
  <c r="CI49" i="2"/>
  <c r="CJ49" i="2"/>
  <c r="CJ50" i="2"/>
  <c r="CK49" i="2"/>
  <c r="CK50" i="2"/>
  <c r="CL50" i="2"/>
  <c r="CL49" i="2"/>
  <c r="CM49" i="2"/>
  <c r="CM50" i="2"/>
  <c r="CN49" i="2"/>
  <c r="CN50" i="2"/>
  <c r="CO49" i="2"/>
  <c r="CO50" i="2"/>
  <c r="CP50" i="2"/>
  <c r="CP49" i="2"/>
  <c r="CQ50" i="2"/>
  <c r="CQ49" i="2"/>
  <c r="CR49" i="2"/>
  <c r="CR50" i="2"/>
  <c r="CS49" i="2"/>
  <c r="CS50" i="2"/>
  <c r="CT49" i="2"/>
  <c r="CT50" i="2"/>
  <c r="CU49" i="2"/>
  <c r="CU50" i="2"/>
  <c r="CV50" i="2"/>
  <c r="CV49" i="2"/>
  <c r="CW49" i="2"/>
  <c r="CW50" i="2"/>
  <c r="CX49" i="2"/>
  <c r="CX50" i="2"/>
  <c r="CY49" i="2"/>
  <c r="CY50" i="2"/>
  <c r="CZ50" i="2"/>
  <c r="CZ49" i="2"/>
  <c r="DA50" i="2"/>
  <c r="DA49" i="2"/>
  <c r="DB50" i="2"/>
  <c r="DB49" i="2"/>
  <c r="DC49" i="2"/>
  <c r="DC50" i="2"/>
  <c r="DD49" i="2"/>
  <c r="DD50" i="2"/>
  <c r="DE50" i="2"/>
  <c r="DE49" i="2"/>
  <c r="DF50" i="2"/>
  <c r="DF49" i="2"/>
  <c r="DG50" i="2"/>
  <c r="DG49" i="2"/>
  <c r="DH49" i="2"/>
  <c r="DH50" i="2"/>
  <c r="DI49" i="2"/>
  <c r="DI50" i="2"/>
  <c r="DJ50" i="2"/>
  <c r="DJ49" i="2"/>
  <c r="DK50" i="2"/>
  <c r="DK49" i="2"/>
  <c r="DL50" i="2"/>
  <c r="DL49" i="2"/>
  <c r="DM50" i="2"/>
  <c r="DM49" i="2"/>
  <c r="DN49" i="2"/>
  <c r="DN50" i="2"/>
  <c r="DO49" i="2"/>
  <c r="DO50" i="2"/>
  <c r="DP49" i="2"/>
  <c r="DP50" i="2"/>
  <c r="DQ50" i="2"/>
  <c r="DQ49" i="2"/>
  <c r="DR49" i="2"/>
  <c r="DR50" i="2"/>
  <c r="DS50" i="2"/>
  <c r="DS49" i="2"/>
  <c r="DT49" i="2"/>
  <c r="DT50" i="2"/>
  <c r="DU49" i="2"/>
  <c r="DU50" i="2"/>
  <c r="J42" i="10"/>
  <c r="O62" i="3"/>
  <c r="D62" i="3"/>
  <c r="M64" i="10"/>
  <c r="N64" i="10"/>
  <c r="D70" i="3"/>
  <c r="D31" i="10"/>
  <c r="P4" i="12"/>
  <c r="D42" i="3"/>
  <c r="D68" i="3"/>
  <c r="D29" i="10"/>
  <c r="P2" i="12"/>
  <c r="BI51" i="2"/>
  <c r="AW51" i="2"/>
  <c r="P8" i="12"/>
  <c r="P11" i="10"/>
  <c r="AK51" i="2"/>
  <c r="DI51" i="2"/>
  <c r="DC51" i="2"/>
  <c r="DC62" i="2"/>
  <c r="DS51" i="2"/>
  <c r="DM51" i="2"/>
  <c r="DM60" i="2"/>
  <c r="AE51" i="2"/>
  <c r="AE60" i="2"/>
  <c r="CW51" i="2"/>
  <c r="CW62" i="2"/>
  <c r="CK51" i="2"/>
  <c r="CK60" i="2"/>
  <c r="AF51" i="2"/>
  <c r="AF60" i="2"/>
  <c r="CF51" i="2"/>
  <c r="CF60" i="2"/>
  <c r="BS51" i="2"/>
  <c r="BS60" i="2"/>
  <c r="DG51" i="2"/>
  <c r="DG62" i="2"/>
  <c r="DA51" i="2"/>
  <c r="DA62" i="2"/>
  <c r="CI51" i="2"/>
  <c r="BW51" i="2"/>
  <c r="BW62" i="2"/>
  <c r="BK51" i="2"/>
  <c r="BK62" i="2"/>
  <c r="BE51" i="2"/>
  <c r="BE62" i="2"/>
  <c r="AY51" i="2"/>
  <c r="AY62" i="2"/>
  <c r="AS51" i="2"/>
  <c r="AS62" i="2"/>
  <c r="AG51" i="2"/>
  <c r="AG62" i="2"/>
  <c r="CT51" i="2"/>
  <c r="CT62" i="2"/>
  <c r="CN51" i="2"/>
  <c r="CN62" i="2"/>
  <c r="CB51" i="2"/>
  <c r="CB62" i="2"/>
  <c r="BV51" i="2"/>
  <c r="BV62" i="2"/>
  <c r="BP51" i="2"/>
  <c r="BP60" i="2"/>
  <c r="BD51" i="2"/>
  <c r="DR51" i="2"/>
  <c r="DR60" i="2"/>
  <c r="BG51" i="2"/>
  <c r="BG60" i="2"/>
  <c r="BA51" i="2"/>
  <c r="BA60" i="2"/>
  <c r="AU51" i="2"/>
  <c r="AU62" i="2"/>
  <c r="AI51" i="2"/>
  <c r="AI62" i="2"/>
  <c r="AX51" i="2"/>
  <c r="AX60" i="2"/>
  <c r="AR51" i="2"/>
  <c r="AR60" i="2"/>
  <c r="CY51" i="2"/>
  <c r="CY60" i="2"/>
  <c r="CS51" i="2"/>
  <c r="CS60" i="2"/>
  <c r="CM51" i="2"/>
  <c r="CM60" i="2"/>
  <c r="CG51" i="2"/>
  <c r="CG62" i="2"/>
  <c r="BU51" i="2"/>
  <c r="BU62" i="2"/>
  <c r="N48" i="3"/>
  <c r="L48" i="3"/>
  <c r="O48" i="3"/>
  <c r="DB51" i="2"/>
  <c r="DB60" i="2"/>
  <c r="CV51" i="2"/>
  <c r="CV60" i="2"/>
  <c r="CP51" i="2"/>
  <c r="CP60" i="2"/>
  <c r="BX51" i="2"/>
  <c r="BX62" i="2"/>
  <c r="AH51" i="2"/>
  <c r="AH62" i="2"/>
  <c r="DK51" i="2"/>
  <c r="DE51" i="2"/>
  <c r="CA51" i="2"/>
  <c r="BI62" i="2"/>
  <c r="BI60" i="2"/>
  <c r="AW62" i="2"/>
  <c r="AW60" i="2"/>
  <c r="AK62" i="2"/>
  <c r="AK60" i="2"/>
  <c r="BO51" i="2"/>
  <c r="BC51" i="2"/>
  <c r="AQ51" i="2"/>
  <c r="K47" i="3"/>
  <c r="BN51" i="2"/>
  <c r="J48" i="3"/>
  <c r="I48" i="3"/>
  <c r="H47" i="3"/>
  <c r="AD51" i="2"/>
  <c r="D49" i="2"/>
  <c r="DP51" i="2"/>
  <c r="M48" i="3"/>
  <c r="L47" i="3"/>
  <c r="BZ51" i="2"/>
  <c r="BT51" i="2"/>
  <c r="K48" i="3"/>
  <c r="BH51" i="2"/>
  <c r="J47" i="3"/>
  <c r="J49" i="3"/>
  <c r="BB51" i="2"/>
  <c r="AV51" i="2"/>
  <c r="I47" i="3"/>
  <c r="AP51" i="2"/>
  <c r="AJ51" i="2"/>
  <c r="H48" i="3"/>
  <c r="D50" i="2"/>
  <c r="CR51" i="2"/>
  <c r="DO51" i="2"/>
  <c r="CQ51" i="2"/>
  <c r="CE51" i="2"/>
  <c r="BY51" i="2"/>
  <c r="BM51" i="2"/>
  <c r="AO51" i="2"/>
  <c r="AC58" i="2"/>
  <c r="AC60" i="2"/>
  <c r="G55" i="3"/>
  <c r="D57" i="2"/>
  <c r="N47" i="3"/>
  <c r="CX51" i="2"/>
  <c r="DN51" i="2"/>
  <c r="M47" i="3"/>
  <c r="CL51" i="2"/>
  <c r="DI62" i="2"/>
  <c r="DI60" i="2"/>
  <c r="DU59" i="2"/>
  <c r="DH51" i="2"/>
  <c r="CJ51" i="2"/>
  <c r="CD51" i="2"/>
  <c r="BR51" i="2"/>
  <c r="BL51" i="2"/>
  <c r="BF51" i="2"/>
  <c r="AZ51" i="2"/>
  <c r="AT51" i="2"/>
  <c r="AN51" i="2"/>
  <c r="O47" i="3"/>
  <c r="DJ51" i="2"/>
  <c r="DD51" i="2"/>
  <c r="DS60" i="2"/>
  <c r="DS62" i="2"/>
  <c r="DM62" i="2"/>
  <c r="CI62" i="2"/>
  <c r="CI60" i="2"/>
  <c r="CU51" i="2"/>
  <c r="CO51" i="2"/>
  <c r="CC51" i="2"/>
  <c r="BQ51" i="2"/>
  <c r="AM51" i="2"/>
  <c r="DL51" i="2"/>
  <c r="DF51" i="2"/>
  <c r="CZ51" i="2"/>
  <c r="CH51" i="2"/>
  <c r="BJ51" i="2"/>
  <c r="F64" i="3"/>
  <c r="F58" i="3"/>
  <c r="DU51" i="2"/>
  <c r="DT51" i="2"/>
  <c r="DQ51" i="2"/>
  <c r="BP62" i="2"/>
  <c r="BD62" i="2"/>
  <c r="BD60" i="2"/>
  <c r="AL51" i="2"/>
  <c r="AE62" i="2"/>
  <c r="BE60" i="2"/>
  <c r="BK60" i="2"/>
  <c r="DC60" i="2"/>
  <c r="AF62" i="2"/>
  <c r="CK62" i="2"/>
  <c r="CF62" i="2"/>
  <c r="BG62" i="2"/>
  <c r="CS62" i="2"/>
  <c r="BV60" i="2"/>
  <c r="CB60" i="2"/>
  <c r="BS62" i="2"/>
  <c r="CW60" i="2"/>
  <c r="AS60" i="2"/>
  <c r="DG60" i="2"/>
  <c r="DA60" i="2"/>
  <c r="BW60" i="2"/>
  <c r="DR62" i="2"/>
  <c r="N49" i="3"/>
  <c r="N58" i="3"/>
  <c r="AU60" i="2"/>
  <c r="AG60" i="2"/>
  <c r="AY60" i="2"/>
  <c r="AI60" i="2"/>
  <c r="BA62" i="2"/>
  <c r="AX62" i="2"/>
  <c r="CP62" i="2"/>
  <c r="BU60" i="2"/>
  <c r="CM62" i="2"/>
  <c r="CY62" i="2"/>
  <c r="CN60" i="2"/>
  <c r="AH60" i="2"/>
  <c r="CT60" i="2"/>
  <c r="AR62" i="2"/>
  <c r="BX60" i="2"/>
  <c r="CG60" i="2"/>
  <c r="I49" i="3"/>
  <c r="I64" i="3"/>
  <c r="I66" i="3"/>
  <c r="CV62" i="2"/>
  <c r="O49" i="3"/>
  <c r="O64" i="3"/>
  <c r="O66" i="3"/>
  <c r="DB62" i="2"/>
  <c r="M49" i="3"/>
  <c r="M64" i="3"/>
  <c r="M66" i="3"/>
  <c r="D48" i="3"/>
  <c r="L49" i="3"/>
  <c r="L64" i="3"/>
  <c r="L66" i="3"/>
  <c r="BL62" i="2"/>
  <c r="BL60" i="2"/>
  <c r="DO62" i="2"/>
  <c r="DO60" i="2"/>
  <c r="BT62" i="2"/>
  <c r="BT60" i="2"/>
  <c r="AQ62" i="2"/>
  <c r="AQ60" i="2"/>
  <c r="CD62" i="2"/>
  <c r="CD60" i="2"/>
  <c r="F66" i="3"/>
  <c r="BR62" i="2"/>
  <c r="BR60" i="2"/>
  <c r="CX62" i="2"/>
  <c r="CX60" i="2"/>
  <c r="CR62" i="2"/>
  <c r="CR60" i="2"/>
  <c r="BZ62" i="2"/>
  <c r="BZ60" i="2"/>
  <c r="BC62" i="2"/>
  <c r="BC60" i="2"/>
  <c r="BO62" i="2"/>
  <c r="BO60" i="2"/>
  <c r="CJ62" i="2"/>
  <c r="CJ60" i="2"/>
  <c r="CC62" i="2"/>
  <c r="CC60" i="2"/>
  <c r="DH62" i="2"/>
  <c r="DH60" i="2"/>
  <c r="AJ62" i="2"/>
  <c r="AJ60" i="2"/>
  <c r="DP62" i="2"/>
  <c r="DP60" i="2"/>
  <c r="AM62" i="2"/>
  <c r="AM60" i="2"/>
  <c r="CO62" i="2"/>
  <c r="CO60" i="2"/>
  <c r="D59" i="2"/>
  <c r="O57" i="3"/>
  <c r="DU63" i="2"/>
  <c r="AP62" i="2"/>
  <c r="AP60" i="2"/>
  <c r="BJ62" i="2"/>
  <c r="BJ60" i="2"/>
  <c r="AC63" i="2"/>
  <c r="D58" i="2"/>
  <c r="G56" i="3"/>
  <c r="D56" i="3"/>
  <c r="AD62" i="2"/>
  <c r="AD60" i="2"/>
  <c r="D51" i="2"/>
  <c r="AO62" i="2"/>
  <c r="AO60" i="2"/>
  <c r="AV62" i="2"/>
  <c r="AV60" i="2"/>
  <c r="H49" i="3"/>
  <c r="D47" i="3"/>
  <c r="D45" i="10"/>
  <c r="BQ62" i="2"/>
  <c r="BQ60" i="2"/>
  <c r="CU62" i="2"/>
  <c r="CU60" i="2"/>
  <c r="DJ62" i="2"/>
  <c r="DJ60" i="2"/>
  <c r="CH62" i="2"/>
  <c r="CH60" i="2"/>
  <c r="DQ62" i="2"/>
  <c r="DQ60" i="2"/>
  <c r="CZ62" i="2"/>
  <c r="CZ60" i="2"/>
  <c r="AN62" i="2"/>
  <c r="AN60" i="2"/>
  <c r="CL62" i="2"/>
  <c r="CL60" i="2"/>
  <c r="DN60" i="2"/>
  <c r="DN62" i="2"/>
  <c r="BM62" i="2"/>
  <c r="BM60" i="2"/>
  <c r="BB62" i="2"/>
  <c r="BB60" i="2"/>
  <c r="DD62" i="2"/>
  <c r="DD60" i="2"/>
  <c r="BY62" i="2"/>
  <c r="BY60" i="2"/>
  <c r="CA62" i="2"/>
  <c r="CA60" i="2"/>
  <c r="D55" i="3"/>
  <c r="DT62" i="2"/>
  <c r="DT60" i="2"/>
  <c r="DF62" i="2"/>
  <c r="DF60" i="2"/>
  <c r="AT62" i="2"/>
  <c r="AT60" i="2"/>
  <c r="J64" i="3"/>
  <c r="J66" i="3"/>
  <c r="J58" i="3"/>
  <c r="DU62" i="2"/>
  <c r="DU60" i="2"/>
  <c r="DL62" i="2"/>
  <c r="DL60" i="2"/>
  <c r="AZ62" i="2"/>
  <c r="AZ60" i="2"/>
  <c r="CE62" i="2"/>
  <c r="CE60" i="2"/>
  <c r="BH62" i="2"/>
  <c r="BH60" i="2"/>
  <c r="BN62" i="2"/>
  <c r="BN60" i="2"/>
  <c r="DE62" i="2"/>
  <c r="DE60" i="2"/>
  <c r="AL62" i="2"/>
  <c r="AL60" i="2"/>
  <c r="BF62" i="2"/>
  <c r="BF60" i="2"/>
  <c r="CQ62" i="2"/>
  <c r="CQ60" i="2"/>
  <c r="K49" i="3"/>
  <c r="DK60" i="2"/>
  <c r="DK62" i="2"/>
  <c r="L58" i="3"/>
  <c r="N64" i="3"/>
  <c r="N66" i="3"/>
  <c r="I58" i="3"/>
  <c r="M58" i="3"/>
  <c r="D60" i="2"/>
  <c r="D62" i="2"/>
  <c r="D57" i="3"/>
  <c r="O65" i="3"/>
  <c r="K64" i="3"/>
  <c r="K66" i="3"/>
  <c r="K58" i="3"/>
  <c r="G65" i="3"/>
  <c r="H64" i="3"/>
  <c r="H58" i="3"/>
  <c r="D49" i="3"/>
  <c r="D63" i="2"/>
  <c r="G58" i="3"/>
  <c r="O58" i="3"/>
  <c r="D72" i="3"/>
  <c r="D34" i="10"/>
  <c r="P9" i="10"/>
  <c r="D65" i="3"/>
  <c r="D69" i="3"/>
  <c r="D30" i="10"/>
  <c r="C5" i="10"/>
  <c r="D58" i="3"/>
  <c r="H66" i="3"/>
  <c r="D66" i="3"/>
  <c r="D33" i="10"/>
  <c r="D71" i="3"/>
  <c r="D32" i="10"/>
  <c r="D64" i="3"/>
  <c r="P6" i="12"/>
  <c r="P5" i="12"/>
  <c r="C9" i="10"/>
  <c r="P3" i="12"/>
  <c r="C7" i="10"/>
  <c r="J4" i="13"/>
  <c r="K4" i="13"/>
  <c r="L4" i="13"/>
  <c r="L30" i="13"/>
  <c r="D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DM64" i="2"/>
  <c r="DN64" i="2"/>
  <c r="DO64" i="2"/>
  <c r="DP64" i="2"/>
  <c r="DQ64" i="2"/>
  <c r="DR64" i="2"/>
  <c r="DS64" i="2"/>
  <c r="DT64" i="2"/>
  <c r="DU6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Antonio Lulli</author>
  </authors>
  <commentList>
    <comment ref="D17" authorId="0" shapeId="0" xr:uid="{0BE46B49-EB7A-4C72-8D1B-43380CEE9E73}">
      <text>
        <r>
          <rPr>
            <b/>
            <sz val="9"/>
            <color indexed="81"/>
            <rFont val="Tahoma"/>
            <family val="2"/>
          </rPr>
          <t>Antonio Lulli:</t>
        </r>
        <r>
          <rPr>
            <sz val="9"/>
            <color indexed="81"/>
            <rFont val="Tahoma"/>
            <family val="2"/>
          </rPr>
          <t xml:space="preserve">
By end of this year</t>
        </r>
      </text>
    </comment>
  </commentList>
</comments>
</file>

<file path=xl/sharedStrings.xml><?xml version="1.0" encoding="utf-8"?>
<sst xmlns="http://schemas.openxmlformats.org/spreadsheetml/2006/main" count="628" uniqueCount="293">
  <si>
    <t>MONTHLY CASH FLOW</t>
  </si>
  <si>
    <t>ANNUAL CASH FLOW</t>
  </si>
  <si>
    <t>Levered IRR</t>
  </si>
  <si>
    <t>Real Estate Taxes</t>
  </si>
  <si>
    <t>Insurance</t>
  </si>
  <si>
    <t>Water/Sewer</t>
  </si>
  <si>
    <t>Payroll</t>
  </si>
  <si>
    <t>Repairs and Maintenance</t>
  </si>
  <si>
    <t>DSCR</t>
  </si>
  <si>
    <t>Base Year</t>
  </si>
  <si>
    <t>Total Sum</t>
  </si>
  <si>
    <t>Renewal Probability</t>
  </si>
  <si>
    <t>Leasing Commissions</t>
  </si>
  <si>
    <t>Unlevered IRR</t>
  </si>
  <si>
    <t>Tenant Name</t>
  </si>
  <si>
    <t>NNN</t>
  </si>
  <si>
    <t>Net Leasable Area</t>
  </si>
  <si>
    <t>Discount Rate</t>
  </si>
  <si>
    <t>Tenant Improvements</t>
  </si>
  <si>
    <t>Unit</t>
  </si>
  <si>
    <t>Total</t>
  </si>
  <si>
    <t>Base Rental Revenue</t>
  </si>
  <si>
    <t>Free Rent</t>
  </si>
  <si>
    <t>Net Rental Revenue</t>
  </si>
  <si>
    <t>Other Income</t>
  </si>
  <si>
    <t>CAM Reimbursements</t>
  </si>
  <si>
    <t>Total Other Revenue</t>
  </si>
  <si>
    <t>Effective Gross Income</t>
  </si>
  <si>
    <t>REVENUE</t>
  </si>
  <si>
    <t>Total Operating Expenses</t>
  </si>
  <si>
    <t>Capital Reserves</t>
  </si>
  <si>
    <t>NET OPERATING INCOME</t>
  </si>
  <si>
    <t>OPERATING EXPENSES</t>
  </si>
  <si>
    <t>CAPITAL EXPENSES</t>
  </si>
  <si>
    <t>Total Capital Expenses</t>
  </si>
  <si>
    <t>Annual Expense Growth</t>
  </si>
  <si>
    <t>Lease Term (New)</t>
  </si>
  <si>
    <t>Lease Term (Renewal)</t>
  </si>
  <si>
    <t>Free Rent (New)</t>
  </si>
  <si>
    <t>Free Rent (Renewal)</t>
  </si>
  <si>
    <t>Market Rent Growth/Year</t>
  </si>
  <si>
    <t>GLA</t>
  </si>
  <si>
    <t>Pro Rata Share</t>
  </si>
  <si>
    <t>UNLEVERED CASH FLOW</t>
  </si>
  <si>
    <t>DEBT SERVICE</t>
  </si>
  <si>
    <t>LTV</t>
  </si>
  <si>
    <t>Loan Amount</t>
  </si>
  <si>
    <t>IO Period</t>
  </si>
  <si>
    <t>Term</t>
  </si>
  <si>
    <t>Amort Term</t>
  </si>
  <si>
    <t>Interest Rate</t>
  </si>
  <si>
    <t>Tax Growth</t>
  </si>
  <si>
    <t>Leasing Commissions (Renewal)</t>
  </si>
  <si>
    <t>Leasing Commissions (New)</t>
  </si>
  <si>
    <t>Total Debt Service</t>
  </si>
  <si>
    <t>Annual Capital Reserves</t>
  </si>
  <si>
    <t>New Lease Start</t>
  </si>
  <si>
    <t>Start Date</t>
  </si>
  <si>
    <t>Other</t>
  </si>
  <si>
    <t>Month Ending</t>
  </si>
  <si>
    <t>Blended Rent</t>
  </si>
  <si>
    <t>Blended Free Rent</t>
  </si>
  <si>
    <t>Blended Lease Term</t>
  </si>
  <si>
    <t>Existing Lease Start</t>
  </si>
  <si>
    <t>Existing Lease Expiration</t>
  </si>
  <si>
    <t>Rent PSF (Renewal)</t>
  </si>
  <si>
    <t>Rent PSF (New)</t>
  </si>
  <si>
    <t>New/Renewal Lease Value</t>
  </si>
  <si>
    <t>Purchase Price</t>
  </si>
  <si>
    <t>Acquisition</t>
  </si>
  <si>
    <t>Acquisition Costs</t>
  </si>
  <si>
    <t>Sale</t>
  </si>
  <si>
    <t>Sale Costs</t>
  </si>
  <si>
    <t>Financing Costs</t>
  </si>
  <si>
    <t>CAPITAL EVENTS</t>
  </si>
  <si>
    <t>FINANCING EVENTS</t>
  </si>
  <si>
    <t>LEVERED CASH FLOW</t>
  </si>
  <si>
    <t>Levered Equity Multiple</t>
  </si>
  <si>
    <t>Unlevered Equity Multiple</t>
  </si>
  <si>
    <t>Property Address</t>
  </si>
  <si>
    <t>Property Type</t>
  </si>
  <si>
    <t># of Suites/Units</t>
  </si>
  <si>
    <t>Debt Yield</t>
  </si>
  <si>
    <t>Loan Constant</t>
  </si>
  <si>
    <t>Average Cash-on-Cash</t>
  </si>
  <si>
    <t>Cash-on-Cash</t>
  </si>
  <si>
    <t>DCF Value</t>
  </si>
  <si>
    <t>Discounted Cash Flow</t>
  </si>
  <si>
    <t>Office</t>
  </si>
  <si>
    <t>Manhattan</t>
  </si>
  <si>
    <t>Property Borough/Area</t>
  </si>
  <si>
    <t>Base Rent PSF</t>
  </si>
  <si>
    <t>Type</t>
  </si>
  <si>
    <t>Rent Roll</t>
  </si>
  <si>
    <t>Name</t>
  </si>
  <si>
    <t>Monthly Amount</t>
  </si>
  <si>
    <t>Yearly Increases</t>
  </si>
  <si>
    <t>Duration</t>
  </si>
  <si>
    <t>Parking</t>
  </si>
  <si>
    <t>Vending</t>
  </si>
  <si>
    <t>Signage</t>
  </si>
  <si>
    <t>Rooftop</t>
  </si>
  <si>
    <t>Rent Type</t>
  </si>
  <si>
    <t>Current</t>
  </si>
  <si>
    <t>Actual Existing Rent PSF</t>
  </si>
  <si>
    <t xml:space="preserve">Existing Monthly Rent </t>
  </si>
  <si>
    <t>Existing Annual Rent</t>
  </si>
  <si>
    <t>Blended Downtime</t>
  </si>
  <si>
    <t>Downtime (New)</t>
  </si>
  <si>
    <t>x</t>
  </si>
  <si>
    <t>FREE RENT</t>
  </si>
  <si>
    <t>Market Rent Renewal/New</t>
  </si>
  <si>
    <t>OTHER INCOME</t>
  </si>
  <si>
    <t>Recovery Structure</t>
  </si>
  <si>
    <t>Reimbursement %</t>
  </si>
  <si>
    <t>Full Service Gross</t>
  </si>
  <si>
    <t>Recovery Assumptions</t>
  </si>
  <si>
    <t>Renewal Assumptions</t>
  </si>
  <si>
    <t>Base/Stop Taxes</t>
  </si>
  <si>
    <t>Reimbursement Month</t>
  </si>
  <si>
    <t>Return Metrics</t>
  </si>
  <si>
    <t>Purchase Price PSF</t>
  </si>
  <si>
    <t>COMMERCIAL RENT</t>
  </si>
  <si>
    <t>Status</t>
  </si>
  <si>
    <t>Vacant</t>
  </si>
  <si>
    <t>Occupied</t>
  </si>
  <si>
    <t>Property Management</t>
  </si>
  <si>
    <t>Income</t>
  </si>
  <si>
    <t>Year 1</t>
  </si>
  <si>
    <t>Expenses</t>
  </si>
  <si>
    <t>Deal Profit</t>
  </si>
  <si>
    <t>Expense Ratio</t>
  </si>
  <si>
    <t>Value Matrix</t>
  </si>
  <si>
    <t>Cap Rate</t>
  </si>
  <si>
    <t>Value</t>
  </si>
  <si>
    <t>PSF</t>
  </si>
  <si>
    <t>Blended TI</t>
  </si>
  <si>
    <t>TI PSF (New)</t>
  </si>
  <si>
    <t>TI PSF (Renewal)</t>
  </si>
  <si>
    <t>TENANT IMPROVEMENTS</t>
  </si>
  <si>
    <t>Blended Leasing Commissions</t>
  </si>
  <si>
    <t>LEASING COMMISSIONS</t>
  </si>
  <si>
    <t>Stabilized Cap Rate</t>
  </si>
  <si>
    <t>New Lease End</t>
  </si>
  <si>
    <t>Renewal/New Annual Increase Period 2</t>
  </si>
  <si>
    <t>Renewal/New Annual Increase Period 1</t>
  </si>
  <si>
    <t>Period 1 Length</t>
  </si>
  <si>
    <t>Annual Increase Period 2</t>
  </si>
  <si>
    <t>Annual Increase Period 1</t>
  </si>
  <si>
    <t>Check</t>
  </si>
  <si>
    <t>Per SF</t>
  </si>
  <si>
    <t>Retail</t>
  </si>
  <si>
    <t>Stabilized</t>
  </si>
  <si>
    <t>Sale/Analysis End Date</t>
  </si>
  <si>
    <t>Hold/Analysis Length</t>
  </si>
  <si>
    <t>Period</t>
  </si>
  <si>
    <t>Valuation Cap Rate</t>
  </si>
  <si>
    <t>Yes</t>
  </si>
  <si>
    <t>No</t>
  </si>
  <si>
    <r>
      <t>Loan Proceeds</t>
    </r>
    <r>
      <rPr>
        <i/>
        <sz val="11"/>
        <color theme="1"/>
        <rFont val="Arial"/>
        <family val="2"/>
      </rPr>
      <t xml:space="preserve"> [Acquisition]</t>
    </r>
  </si>
  <si>
    <r>
      <t>Financing Costs</t>
    </r>
    <r>
      <rPr>
        <i/>
        <sz val="11"/>
        <color theme="1"/>
        <rFont val="Arial"/>
        <family val="2"/>
      </rPr>
      <t xml:space="preserve"> [Acquisition]</t>
    </r>
  </si>
  <si>
    <r>
      <t>Loan Payoff</t>
    </r>
    <r>
      <rPr>
        <i/>
        <sz val="11"/>
        <color theme="1"/>
        <rFont val="Arial"/>
        <family val="2"/>
      </rPr>
      <t xml:space="preserve"> [Acquisition]</t>
    </r>
  </si>
  <si>
    <r>
      <t>Principal</t>
    </r>
    <r>
      <rPr>
        <i/>
        <sz val="11"/>
        <color theme="1"/>
        <rFont val="Arial"/>
        <family val="2"/>
      </rPr>
      <t xml:space="preserve"> [Acquisition]</t>
    </r>
  </si>
  <si>
    <r>
      <t>Interest</t>
    </r>
    <r>
      <rPr>
        <i/>
        <sz val="11"/>
        <color theme="1"/>
        <rFont val="Arial"/>
        <family val="2"/>
      </rPr>
      <t xml:space="preserve"> [Acquisition]</t>
    </r>
  </si>
  <si>
    <r>
      <t>Principal</t>
    </r>
    <r>
      <rPr>
        <i/>
        <sz val="11"/>
        <color theme="1"/>
        <rFont val="Arial"/>
        <family val="2"/>
      </rPr>
      <t xml:space="preserve"> [Refi]</t>
    </r>
  </si>
  <si>
    <r>
      <t>Interest</t>
    </r>
    <r>
      <rPr>
        <i/>
        <sz val="11"/>
        <color theme="1"/>
        <rFont val="Arial"/>
        <family val="2"/>
      </rPr>
      <t xml:space="preserve"> [Refi]</t>
    </r>
  </si>
  <si>
    <r>
      <t>Refi Loan Proceeds</t>
    </r>
    <r>
      <rPr>
        <i/>
        <sz val="11"/>
        <color theme="1"/>
        <rFont val="Arial"/>
        <family val="2"/>
      </rPr>
      <t xml:space="preserve"> [Refi]</t>
    </r>
  </si>
  <si>
    <r>
      <t>Refi Loan Payoff</t>
    </r>
    <r>
      <rPr>
        <i/>
        <sz val="11"/>
        <color theme="1"/>
        <rFont val="Arial"/>
        <family val="2"/>
      </rPr>
      <t xml:space="preserve"> [Refi]</t>
    </r>
  </si>
  <si>
    <r>
      <t>Refi Financing Costs</t>
    </r>
    <r>
      <rPr>
        <i/>
        <sz val="11"/>
        <color theme="1"/>
        <rFont val="Arial"/>
        <family val="2"/>
      </rPr>
      <t xml:space="preserve"> [Refi]</t>
    </r>
  </si>
  <si>
    <t>Purchase/Analysis Start Date</t>
  </si>
  <si>
    <t>Industrial</t>
  </si>
  <si>
    <t>Medical Office</t>
  </si>
  <si>
    <t>Life Science</t>
  </si>
  <si>
    <t>Queens</t>
  </si>
  <si>
    <t>Brooklyn</t>
  </si>
  <si>
    <t>Bronx</t>
  </si>
  <si>
    <t>Staten Island</t>
  </si>
  <si>
    <t>Connecticut</t>
  </si>
  <si>
    <t>Long Island</t>
  </si>
  <si>
    <t>Upstate New York</t>
  </si>
  <si>
    <t>Florida</t>
  </si>
  <si>
    <t>New Jersey</t>
  </si>
  <si>
    <t>Pennsylvania</t>
  </si>
  <si>
    <t>Total Other Income</t>
  </si>
  <si>
    <t>Net Rental Income</t>
  </si>
  <si>
    <t>Property &amp; Deal Details</t>
  </si>
  <si>
    <t>Gross Area</t>
  </si>
  <si>
    <t>Sale Price</t>
  </si>
  <si>
    <t>Sale Price PSF</t>
  </si>
  <si>
    <t>Depreciation &amp; Amortization</t>
  </si>
  <si>
    <t>Depreciation Schedule</t>
  </si>
  <si>
    <t>Annual Depreciation Expense</t>
  </si>
  <si>
    <t>Holding Period Amortization</t>
  </si>
  <si>
    <t>Depreciation Expense</t>
  </si>
  <si>
    <t>Multifamily</t>
  </si>
  <si>
    <t>Mixed Use Residential</t>
  </si>
  <si>
    <t>ICAP BENEFIT SCHEDULE</t>
  </si>
  <si>
    <t>Benefit Year</t>
  </si>
  <si>
    <t>From</t>
  </si>
  <si>
    <t>To</t>
  </si>
  <si>
    <t>Abatement Percentage</t>
  </si>
  <si>
    <t>Billable Assessed Value</t>
  </si>
  <si>
    <t>Increase</t>
  </si>
  <si>
    <t>Rate</t>
  </si>
  <si>
    <t>Full Tax</t>
  </si>
  <si>
    <t>Actual (Abated) Tax</t>
  </si>
  <si>
    <t>Savings Rate</t>
  </si>
  <si>
    <t>Savings</t>
  </si>
  <si>
    <t>Remaining Total</t>
  </si>
  <si>
    <t>NPV</t>
  </si>
  <si>
    <t>No Abatement</t>
  </si>
  <si>
    <t>ICAP</t>
  </si>
  <si>
    <t>Underwriting Year</t>
  </si>
  <si>
    <t>Electric</t>
  </si>
  <si>
    <t>Elevator</t>
  </si>
  <si>
    <t xml:space="preserve">Service Contracts </t>
  </si>
  <si>
    <t xml:space="preserve">Miscellaneous </t>
  </si>
  <si>
    <t xml:space="preserve">Heat/Hot Water </t>
  </si>
  <si>
    <t>Operating Cash Flows</t>
  </si>
  <si>
    <t>Capital Events</t>
  </si>
  <si>
    <t>Year Ending</t>
  </si>
  <si>
    <t>Calendar Month</t>
  </si>
  <si>
    <t>Analysis Year</t>
  </si>
  <si>
    <t>Calendar Year</t>
  </si>
  <si>
    <t>Analysis Month</t>
  </si>
  <si>
    <t>Refi Valuation</t>
  </si>
  <si>
    <t>DSCR Cap</t>
  </si>
  <si>
    <t>DSCR Actual</t>
  </si>
  <si>
    <t>LTV Actual</t>
  </si>
  <si>
    <t>Financing | Bridge</t>
  </si>
  <si>
    <t>Financing | Takeout</t>
  </si>
  <si>
    <t>Renovation/Capital Improvements</t>
  </si>
  <si>
    <t>Item</t>
  </si>
  <si>
    <t>Month Start</t>
  </si>
  <si>
    <t>Month End</t>
  </si>
  <si>
    <t>Stabilized GRM</t>
  </si>
  <si>
    <t>Sale Cap Rate</t>
  </si>
  <si>
    <t>Sale GRM</t>
  </si>
  <si>
    <t>Purchase</t>
  </si>
  <si>
    <t>Stabilized Performance Metrics</t>
  </si>
  <si>
    <t>NOI</t>
  </si>
  <si>
    <t>Monthly Rent</t>
  </si>
  <si>
    <t>Annual Rent</t>
  </si>
  <si>
    <t>Blended Rent PSF</t>
  </si>
  <si>
    <t>Stabilization Costs</t>
  </si>
  <si>
    <t>Stabilization Year</t>
  </si>
  <si>
    <t>Lease-Up Costs</t>
  </si>
  <si>
    <t>Renovation</t>
  </si>
  <si>
    <t>Operating Deficit</t>
  </si>
  <si>
    <r>
      <t>Principal</t>
    </r>
    <r>
      <rPr>
        <i/>
        <sz val="11"/>
        <color theme="1"/>
        <rFont val="Arial"/>
        <family val="2"/>
      </rPr>
      <t xml:space="preserve"> [Bridge]</t>
    </r>
  </si>
  <si>
    <r>
      <t>Interest</t>
    </r>
    <r>
      <rPr>
        <i/>
        <sz val="11"/>
        <color theme="1"/>
        <rFont val="Arial"/>
        <family val="2"/>
      </rPr>
      <t xml:space="preserve"> [Bridge]</t>
    </r>
  </si>
  <si>
    <r>
      <t>Principal</t>
    </r>
    <r>
      <rPr>
        <i/>
        <sz val="11"/>
        <color theme="1"/>
        <rFont val="Arial"/>
        <family val="2"/>
      </rPr>
      <t xml:space="preserve"> [Takeout]</t>
    </r>
  </si>
  <si>
    <r>
      <t>Interest</t>
    </r>
    <r>
      <rPr>
        <i/>
        <sz val="11"/>
        <color theme="1"/>
        <rFont val="Arial"/>
        <family val="2"/>
      </rPr>
      <t xml:space="preserve"> [Takeout]</t>
    </r>
  </si>
  <si>
    <t>Post Stab.</t>
  </si>
  <si>
    <t>LTC</t>
  </si>
  <si>
    <t>Monthly</t>
  </si>
  <si>
    <t>Purchase Equity</t>
  </si>
  <si>
    <t>Takeout Equity</t>
  </si>
  <si>
    <t>1</t>
  </si>
  <si>
    <t>Office - Penthouse</t>
  </si>
  <si>
    <t>3R</t>
  </si>
  <si>
    <t>IMD</t>
  </si>
  <si>
    <t>5F</t>
  </si>
  <si>
    <t>109-111 W 24th St</t>
  </si>
  <si>
    <t>Plumbing</t>
  </si>
  <si>
    <t>Façade</t>
  </si>
  <si>
    <t>LTPP</t>
  </si>
  <si>
    <t>Debt Metrics</t>
  </si>
  <si>
    <t>All-In Cost (Lending)</t>
  </si>
  <si>
    <t>All-In-Cost (True)</t>
  </si>
  <si>
    <t>Stabilized NOI</t>
  </si>
  <si>
    <t>IMD 3R</t>
  </si>
  <si>
    <t>IMD 5F</t>
  </si>
  <si>
    <t>Total Expenses (w/o Real Estate Taxes)</t>
  </si>
  <si>
    <t xml:space="preserve">Annual | Stabilized </t>
  </si>
  <si>
    <t>None</t>
  </si>
  <si>
    <t>Yield on Cost</t>
  </si>
  <si>
    <t>Going-In</t>
  </si>
  <si>
    <t>Forward NOI</t>
  </si>
  <si>
    <t>Sources &amp; Uses</t>
  </si>
  <si>
    <t>Sources</t>
  </si>
  <si>
    <t>Equity</t>
  </si>
  <si>
    <t>Debt</t>
  </si>
  <si>
    <t>Uses</t>
  </si>
  <si>
    <t>Closing Costs</t>
  </si>
  <si>
    <t>Purchase Costs</t>
  </si>
  <si>
    <t>Lease-Up</t>
  </si>
  <si>
    <t>Op Deficit</t>
  </si>
  <si>
    <t>Interest Reserve</t>
  </si>
  <si>
    <t>REIMBURSEMENTS TOTAL</t>
  </si>
  <si>
    <t>Stop</t>
  </si>
  <si>
    <t>CAM/Fixed Amount</t>
  </si>
  <si>
    <t>Reimbursements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</si>
</sst>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Month&quot;\ #0"/>
    <numFmt numFmtId="166" formatCode="0.000%"/>
    <numFmt numFmtId="167" formatCode="&quot;$&quot;#,##0.00"/>
    <numFmt numFmtId="168" formatCode="0.000"/>
    <numFmt numFmtId="169" formatCode="&quot;Discount Rate:  &quot;0.0%"/>
    <numFmt numFmtId="170" formatCode="&quot;Purchase Price:  &quot;&quot;$&quot;#,###"/>
    <numFmt numFmtId="171" formatCode="&quot;Exit Sale Price:  &quot;&quot;$&quot;#,###"/>
    <numFmt numFmtId="172" formatCode="&quot;Exit Cap Rate:  &quot;0.0%"/>
    <numFmt numFmtId="173" formatCode="0\ &quot;Years&quot;"/>
    <numFmt numFmtId="174" formatCode="#,##0\ &quot;SF&quot;"/>
    <numFmt numFmtId="175" formatCode="0.00&quot;x&quot;"/>
    <numFmt numFmtId="176" formatCode="&quot;$&quot;#,##0.00\ &quot;per SF&quot;"/>
    <numFmt numFmtId="177" formatCode="0\ &quot;months&quot;"/>
    <numFmt numFmtId="178" formatCode="_(* #,##0_);_(* \(#,##0\);_(* &quot;-&quot;??_);_(@_)"/>
    <numFmt numFmtId="179" formatCode="0\ &quot;years&quot;"/>
    <numFmt numFmtId="180" formatCode="0.0\ &quot;months&quot;"/>
    <numFmt numFmtId="181" formatCode="#,##0.000_);[Red]\(#,##0.000\)"/>
    <numFmt numFmtId="182" formatCode="0.0\ &quot;years&quot;"/>
    <numFmt numFmtId="183" formatCode="&quot;Year &quot;0"/>
    <numFmt numFmtId="184" formatCode="&quot;Month &quot;0"/>
    <numFmt numFmtId="185" formatCode="#,##0&quot; SF&quot;"/>
    <numFmt numFmtId="186" formatCode="&quot;Discount Rate&quot;\ 0.00%"/>
    <numFmt numFmtId="187" formatCode="&quot;Acquisition: Month&quot;\ #0"/>
    <numFmt numFmtId="188" formatCode="&quot;Acquisition: Year&quot;\ #0"/>
    <numFmt numFmtId="189" formatCode="0.0%"/>
    <numFmt numFmtId="190" formatCode="&quot;Month&quot;\ 0"/>
    <numFmt numFmtId="191" formatCode="0\ &quot;Months&quot;"/>
    <numFmt numFmtId="192" formatCode="&quot;Year&quot;\ 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1"/>
      <color rgb="FF0070C0"/>
      <name val="Arial"/>
      <family val="2"/>
    </font>
    <font>
      <sz val="11"/>
      <color rgb="FFFF0000"/>
      <name val="Arial"/>
      <family val="2"/>
    </font>
    <font>
      <b/>
      <sz val="11"/>
      <color rgb="FF0070C0"/>
      <name val="Arial"/>
      <family val="2"/>
    </font>
    <font>
      <sz val="11"/>
      <color rgb="FF0000FF"/>
      <name val="Arial"/>
      <family val="2"/>
    </font>
    <font>
      <sz val="18"/>
      <color theme="0"/>
      <name val="Arial"/>
      <family val="2"/>
    </font>
    <font>
      <sz val="18"/>
      <name val="Arial"/>
      <family val="2"/>
    </font>
    <font>
      <b/>
      <sz val="11"/>
      <color theme="1"/>
      <name val="Arial"/>
      <family val="2"/>
    </font>
    <font>
      <i/>
      <sz val="8"/>
      <color theme="0"/>
      <name val="Arial"/>
      <family val="2"/>
    </font>
    <font>
      <b/>
      <sz val="10"/>
      <color theme="1"/>
      <name val="Arial"/>
      <family val="2"/>
    </font>
    <font>
      <i/>
      <sz val="11"/>
      <color theme="1"/>
      <name val="Arial"/>
      <family val="2"/>
    </font>
    <font>
      <b/>
      <sz val="18"/>
      <color theme="0"/>
      <name val="Arial"/>
      <family val="2"/>
    </font>
    <font>
      <sz val="11"/>
      <color theme="1"/>
      <name val="Times New Roman"/>
      <family val="2"/>
    </font>
    <font>
      <sz val="12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color theme="8"/>
      <name val="Arial"/>
      <family val="2"/>
    </font>
    <font>
      <b/>
      <sz val="11"/>
      <color rgb="FFFFFF00"/>
      <name val="Arial"/>
      <family val="2"/>
    </font>
    <font>
      <b/>
      <sz val="11"/>
      <color rgb="FFFF0000"/>
      <name val="Arial"/>
      <family val="2"/>
    </font>
    <font>
      <i/>
      <sz val="11"/>
      <color theme="9" tint="-0.249977111117893"/>
      <name val="Arial"/>
      <family val="2"/>
    </font>
    <font>
      <b/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mbria"/>
      <family val="1"/>
    </font>
    <font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38" fontId="2" fillId="0" borderId="0" applyFont="0" applyBorder="0" applyAlignment="0" applyProtection="0"/>
    <xf numFmtId="0" fontId="19" fillId="0" borderId="0"/>
    <xf numFmtId="43" fontId="20" fillId="0" borderId="0" applyFont="0" applyFill="0" applyBorder="0" applyAlignment="0" applyProtection="0"/>
  </cellStyleXfs>
  <cellXfs count="74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3" fontId="4" fillId="0" borderId="0" xfId="0" applyNumberFormat="1" applyFont="1" applyFill="1" applyAlignment="1">
      <alignment horizontal="center" vertical="center"/>
    </xf>
    <xf numFmtId="3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6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7" fillId="4" borderId="16" xfId="0" applyFont="1" applyFill="1" applyBorder="1" applyAlignment="1">
      <alignment horizontal="centerContinuous" vertical="center"/>
    </xf>
    <xf numFmtId="0" fontId="7" fillId="4" borderId="1" xfId="0" applyFont="1" applyFill="1" applyBorder="1" applyAlignment="1">
      <alignment horizontal="centerContinuous" vertical="center"/>
    </xf>
    <xf numFmtId="0" fontId="7" fillId="4" borderId="17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Continuous" wrapText="1"/>
    </xf>
    <xf numFmtId="0" fontId="4" fillId="0" borderId="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174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0" fontId="8" fillId="0" borderId="0" xfId="3" applyNumberFormat="1" applyFont="1" applyFill="1" applyBorder="1" applyAlignment="1">
      <alignment horizontal="center" vertical="center"/>
    </xf>
    <xf numFmtId="8" fontId="8" fillId="0" borderId="0" xfId="0" applyNumberFormat="1" applyFont="1" applyFill="1" applyBorder="1" applyAlignment="1">
      <alignment horizontal="center" vertical="center"/>
    </xf>
    <xf numFmtId="8" fontId="5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180" fontId="8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Fill="1" applyBorder="1" applyAlignment="1">
      <alignment horizontal="center" vertical="center"/>
    </xf>
    <xf numFmtId="182" fontId="8" fillId="0" borderId="13" xfId="0" applyNumberFormat="1" applyFont="1" applyFill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Continuous" wrapText="1"/>
    </xf>
    <xf numFmtId="182" fontId="8" fillId="0" borderId="0" xfId="0" applyNumberFormat="1" applyFont="1" applyFill="1" applyBorder="1" applyAlignment="1">
      <alignment horizontal="center" vertical="center"/>
    </xf>
    <xf numFmtId="167" fontId="8" fillId="0" borderId="3" xfId="0" applyNumberFormat="1" applyFont="1" applyFill="1" applyBorder="1" applyAlignment="1">
      <alignment horizontal="center" vertical="center"/>
    </xf>
    <xf numFmtId="10" fontId="8" fillId="0" borderId="3" xfId="3" applyNumberFormat="1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7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9" fontId="10" fillId="0" borderId="12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4" fontId="8" fillId="0" borderId="1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0" fontId="8" fillId="0" borderId="1" xfId="3" applyNumberFormat="1" applyFont="1" applyFill="1" applyBorder="1" applyAlignment="1">
      <alignment horizontal="center" vertical="center"/>
    </xf>
    <xf numFmtId="8" fontId="8" fillId="0" borderId="1" xfId="0" applyNumberFormat="1" applyFont="1" applyFill="1" applyBorder="1" applyAlignment="1">
      <alignment horizontal="center" vertical="center"/>
    </xf>
    <xf numFmtId="8" fontId="5" fillId="0" borderId="1" xfId="0" applyNumberFormat="1" applyFont="1" applyFill="1" applyBorder="1" applyAlignment="1">
      <alignment horizontal="center" vertical="center"/>
    </xf>
    <xf numFmtId="14" fontId="8" fillId="0" borderId="1" xfId="0" applyNumberFormat="1" applyFont="1" applyFill="1" applyBorder="1" applyAlignment="1">
      <alignment horizontal="center" vertical="center"/>
    </xf>
    <xf numFmtId="180" fontId="8" fillId="0" borderId="1" xfId="0" applyNumberFormat="1" applyFont="1" applyFill="1" applyBorder="1" applyAlignment="1">
      <alignment horizontal="center" vertical="center"/>
    </xf>
    <xf numFmtId="10" fontId="8" fillId="0" borderId="1" xfId="0" applyNumberFormat="1" applyFont="1" applyFill="1" applyBorder="1" applyAlignment="1">
      <alignment horizontal="center" vertical="center"/>
    </xf>
    <xf numFmtId="182" fontId="8" fillId="0" borderId="17" xfId="0" applyNumberFormat="1" applyFont="1" applyFill="1" applyBorder="1" applyAlignment="1">
      <alignment horizontal="center" vertical="center"/>
    </xf>
    <xf numFmtId="9" fontId="10" fillId="0" borderId="16" xfId="0" applyNumberFormat="1" applyFont="1" applyFill="1" applyBorder="1" applyAlignment="1">
      <alignment horizontal="center" vertical="center"/>
    </xf>
    <xf numFmtId="182" fontId="8" fillId="0" borderId="1" xfId="0" applyNumberFormat="1" applyFont="1" applyFill="1" applyBorder="1" applyAlignment="1">
      <alignment horizontal="center" vertical="center"/>
    </xf>
    <xf numFmtId="167" fontId="8" fillId="0" borderId="1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38" fontId="5" fillId="0" borderId="0" xfId="0" applyNumberFormat="1" applyFont="1" applyBorder="1" applyAlignment="1">
      <alignment horizontal="center"/>
    </xf>
    <xf numFmtId="0" fontId="14" fillId="6" borderId="0" xfId="0" applyFont="1" applyFill="1" applyBorder="1" applyAlignment="1">
      <alignment horizontal="left"/>
    </xf>
    <xf numFmtId="38" fontId="4" fillId="0" borderId="0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14" fillId="5" borderId="15" xfId="0" applyFont="1" applyFill="1" applyBorder="1" applyAlignment="1"/>
    <xf numFmtId="38" fontId="4" fillId="5" borderId="15" xfId="0" applyNumberFormat="1" applyFont="1" applyFill="1" applyBorder="1" applyAlignment="1">
      <alignment horizontal="center"/>
    </xf>
    <xf numFmtId="0" fontId="14" fillId="6" borderId="0" xfId="0" applyFont="1" applyFill="1" applyBorder="1" applyAlignment="1"/>
    <xf numFmtId="38" fontId="4" fillId="0" borderId="0" xfId="0" applyNumberFormat="1" applyFont="1" applyAlignment="1">
      <alignment horizontal="center"/>
    </xf>
    <xf numFmtId="0" fontId="14" fillId="5" borderId="14" xfId="0" applyFont="1" applyFill="1" applyBorder="1" applyAlignment="1">
      <alignment horizontal="left"/>
    </xf>
    <xf numFmtId="0" fontId="4" fillId="5" borderId="14" xfId="0" applyFont="1" applyFill="1" applyBorder="1" applyAlignment="1"/>
    <xf numFmtId="38" fontId="4" fillId="5" borderId="14" xfId="0" applyNumberFormat="1" applyFont="1" applyFill="1" applyBorder="1" applyAlignment="1">
      <alignment horizontal="center"/>
    </xf>
    <xf numFmtId="38" fontId="14" fillId="5" borderId="14" xfId="0" applyNumberFormat="1" applyFont="1" applyFill="1" applyBorder="1" applyAlignment="1">
      <alignment horizontal="center"/>
    </xf>
    <xf numFmtId="0" fontId="4" fillId="6" borderId="13" xfId="0" applyFont="1" applyFill="1" applyBorder="1"/>
    <xf numFmtId="0" fontId="4" fillId="0" borderId="13" xfId="0" applyFont="1" applyBorder="1"/>
    <xf numFmtId="0" fontId="14" fillId="6" borderId="1" xfId="0" applyFont="1" applyFill="1" applyBorder="1"/>
    <xf numFmtId="0" fontId="4" fillId="6" borderId="17" xfId="0" applyFont="1" applyFill="1" applyBorder="1"/>
    <xf numFmtId="0" fontId="4" fillId="0" borderId="1" xfId="0" applyFont="1" applyBorder="1"/>
    <xf numFmtId="38" fontId="4" fillId="0" borderId="1" xfId="0" applyNumberFormat="1" applyFont="1" applyBorder="1" applyAlignment="1">
      <alignment horizontal="center"/>
    </xf>
    <xf numFmtId="0" fontId="4" fillId="0" borderId="17" xfId="0" applyFont="1" applyBorder="1"/>
    <xf numFmtId="0" fontId="14" fillId="0" borderId="4" xfId="0" applyFont="1" applyBorder="1" applyAlignment="1">
      <alignment horizontal="right"/>
    </xf>
    <xf numFmtId="0" fontId="14" fillId="0" borderId="9" xfId="0" applyFont="1" applyBorder="1" applyAlignment="1">
      <alignment horizontal="right"/>
    </xf>
    <xf numFmtId="0" fontId="4" fillId="0" borderId="0" xfId="0" applyFont="1" applyAlignment="1"/>
    <xf numFmtId="0" fontId="4" fillId="0" borderId="0" xfId="4" applyFont="1" applyFill="1" applyAlignment="1">
      <alignment horizontal="center"/>
    </xf>
    <xf numFmtId="0" fontId="4" fillId="0" borderId="0" xfId="0" applyFont="1" applyFill="1" applyAlignment="1"/>
    <xf numFmtId="14" fontId="4" fillId="0" borderId="0" xfId="0" applyNumberFormat="1" applyFont="1" applyAlignment="1"/>
    <xf numFmtId="1" fontId="4" fillId="0" borderId="0" xfId="0" applyNumberFormat="1" applyFont="1" applyAlignment="1"/>
    <xf numFmtId="168" fontId="14" fillId="0" borderId="0" xfId="0" applyNumberFormat="1" applyFont="1" applyAlignment="1">
      <alignment horizontal="centerContinuous" vertical="top"/>
    </xf>
    <xf numFmtId="38" fontId="5" fillId="0" borderId="0" xfId="4" applyNumberFormat="1" applyFont="1" applyFill="1" applyBorder="1" applyAlignment="1">
      <alignment horizontal="center"/>
    </xf>
    <xf numFmtId="168" fontId="4" fillId="0" borderId="0" xfId="0" applyNumberFormat="1" applyFont="1" applyAlignment="1"/>
    <xf numFmtId="38" fontId="4" fillId="0" borderId="0" xfId="4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15" xfId="4" applyNumberFormat="1" applyFont="1" applyFill="1" applyBorder="1" applyAlignment="1">
      <alignment horizontal="center"/>
    </xf>
    <xf numFmtId="38" fontId="4" fillId="5" borderId="14" xfId="4" applyNumberFormat="1" applyFont="1" applyFill="1" applyBorder="1" applyAlignment="1">
      <alignment horizontal="center"/>
    </xf>
    <xf numFmtId="38" fontId="14" fillId="0" borderId="0" xfId="4" applyNumberFormat="1" applyFont="1" applyFill="1" applyBorder="1" applyAlignment="1">
      <alignment horizontal="center"/>
    </xf>
    <xf numFmtId="38" fontId="4" fillId="0" borderId="0" xfId="4" applyNumberFormat="1" applyFont="1" applyFill="1" applyAlignment="1">
      <alignment horizontal="center"/>
    </xf>
    <xf numFmtId="0" fontId="14" fillId="0" borderId="0" xfId="0" applyFont="1" applyAlignment="1"/>
    <xf numFmtId="38" fontId="14" fillId="5" borderId="14" xfId="4" applyNumberFormat="1" applyFont="1" applyFill="1" applyBorder="1" applyAlignment="1">
      <alignment horizontal="center"/>
    </xf>
    <xf numFmtId="0" fontId="14" fillId="0" borderId="0" xfId="0" applyFont="1" applyFill="1" applyAlignment="1"/>
    <xf numFmtId="0" fontId="14" fillId="0" borderId="0" xfId="0" applyFont="1" applyAlignment="1">
      <alignment horizontal="left"/>
    </xf>
    <xf numFmtId="38" fontId="14" fillId="0" borderId="0" xfId="1" applyNumberFormat="1" applyFont="1" applyAlignment="1">
      <alignment horizontal="center"/>
    </xf>
    <xf numFmtId="38" fontId="14" fillId="0" borderId="0" xfId="1" applyNumberFormat="1" applyFont="1" applyBorder="1" applyAlignment="1">
      <alignment horizontal="center"/>
    </xf>
    <xf numFmtId="38" fontId="14" fillId="0" borderId="0" xfId="1" applyNumberFormat="1" applyFont="1" applyAlignment="1">
      <alignment horizontal="center" wrapText="1"/>
    </xf>
    <xf numFmtId="10" fontId="11" fillId="0" borderId="0" xfId="0" applyNumberFormat="1" applyFont="1" applyAlignment="1">
      <alignment horizontal="left"/>
    </xf>
    <xf numFmtId="164" fontId="11" fillId="0" borderId="0" xfId="2" applyNumberFormat="1" applyFont="1" applyAlignment="1">
      <alignment horizontal="left"/>
    </xf>
    <xf numFmtId="38" fontId="14" fillId="0" borderId="0" xfId="5" applyNumberFormat="1" applyFont="1" applyFill="1" applyAlignment="1">
      <alignment horizontal="center"/>
    </xf>
    <xf numFmtId="38" fontId="14" fillId="0" borderId="0" xfId="4" applyNumberFormat="1" applyFont="1" applyFill="1" applyAlignment="1">
      <alignment horizontal="center"/>
    </xf>
    <xf numFmtId="0" fontId="14" fillId="0" borderId="0" xfId="0" applyFont="1" applyBorder="1" applyAlignment="1"/>
    <xf numFmtId="169" fontId="11" fillId="0" borderId="0" xfId="0" applyNumberFormat="1" applyFont="1" applyAlignment="1">
      <alignment horizontal="left"/>
    </xf>
    <xf numFmtId="170" fontId="11" fillId="0" borderId="0" xfId="0" applyNumberFormat="1" applyFont="1" applyAlignment="1">
      <alignment horizontal="left"/>
    </xf>
    <xf numFmtId="172" fontId="11" fillId="0" borderId="0" xfId="0" applyNumberFormat="1" applyFont="1" applyAlignment="1">
      <alignment horizontal="left"/>
    </xf>
    <xf numFmtId="171" fontId="11" fillId="0" borderId="0" xfId="0" applyNumberFormat="1" applyFont="1" applyAlignment="1">
      <alignment horizontal="left"/>
    </xf>
    <xf numFmtId="10" fontId="4" fillId="0" borderId="0" xfId="0" applyNumberFormat="1" applyFont="1" applyAlignment="1">
      <alignment horizontal="center"/>
    </xf>
    <xf numFmtId="38" fontId="14" fillId="0" borderId="0" xfId="0" applyNumberFormat="1" applyFont="1" applyAlignment="1">
      <alignment horizontal="center"/>
    </xf>
    <xf numFmtId="2" fontId="4" fillId="0" borderId="0" xfId="3" applyNumberFormat="1" applyFont="1" applyAlignment="1">
      <alignment horizontal="center" vertical="center"/>
    </xf>
    <xf numFmtId="38" fontId="4" fillId="0" borderId="0" xfId="0" applyNumberFormat="1" applyFont="1"/>
    <xf numFmtId="0" fontId="14" fillId="5" borderId="5" xfId="0" applyFont="1" applyFill="1" applyBorder="1" applyAlignment="1"/>
    <xf numFmtId="0" fontId="14" fillId="5" borderId="6" xfId="0" applyFont="1" applyFill="1" applyBorder="1" applyAlignment="1">
      <alignment horizontal="left"/>
    </xf>
    <xf numFmtId="0" fontId="6" fillId="0" borderId="0" xfId="0" applyFont="1"/>
    <xf numFmtId="0" fontId="4" fillId="0" borderId="12" xfId="0" applyFont="1" applyBorder="1"/>
    <xf numFmtId="0" fontId="4" fillId="0" borderId="0" xfId="0" applyFont="1" applyBorder="1"/>
    <xf numFmtId="14" fontId="4" fillId="0" borderId="0" xfId="0" applyNumberFormat="1" applyFont="1"/>
    <xf numFmtId="10" fontId="4" fillId="0" borderId="0" xfId="3" applyNumberFormat="1" applyFont="1"/>
    <xf numFmtId="0" fontId="14" fillId="6" borderId="5" xfId="0" applyFont="1" applyFill="1" applyBorder="1" applyAlignment="1"/>
    <xf numFmtId="0" fontId="4" fillId="6" borderId="6" xfId="0" applyFont="1" applyFill="1" applyBorder="1"/>
    <xf numFmtId="0" fontId="4" fillId="0" borderId="2" xfId="0" applyFont="1" applyBorder="1"/>
    <xf numFmtId="0" fontId="4" fillId="0" borderId="7" xfId="0" applyFont="1" applyBorder="1"/>
    <xf numFmtId="181" fontId="4" fillId="0" borderId="7" xfId="0" applyNumberFormat="1" applyFont="1" applyBorder="1"/>
    <xf numFmtId="0" fontId="4" fillId="0" borderId="6" xfId="0" applyFont="1" applyBorder="1"/>
    <xf numFmtId="0" fontId="14" fillId="6" borderId="12" xfId="0" applyFont="1" applyFill="1" applyBorder="1" applyAlignment="1"/>
    <xf numFmtId="38" fontId="4" fillId="0" borderId="13" xfId="0" applyNumberFormat="1" applyFont="1" applyBorder="1"/>
    <xf numFmtId="38" fontId="4" fillId="0" borderId="0" xfId="0" applyNumberFormat="1" applyFont="1" applyAlignment="1">
      <alignment horizontal="right"/>
    </xf>
    <xf numFmtId="38" fontId="4" fillId="0" borderId="13" xfId="0" applyNumberFormat="1" applyFont="1" applyBorder="1" applyAlignment="1">
      <alignment horizontal="right"/>
    </xf>
    <xf numFmtId="0" fontId="6" fillId="0" borderId="0" xfId="0" applyFont="1" applyBorder="1"/>
    <xf numFmtId="0" fontId="4" fillId="6" borderId="12" xfId="0" applyFont="1" applyFill="1" applyBorder="1"/>
    <xf numFmtId="0" fontId="4" fillId="6" borderId="13" xfId="0" applyFont="1" applyFill="1" applyBorder="1" applyAlignment="1"/>
    <xf numFmtId="38" fontId="4" fillId="0" borderId="4" xfId="0" applyNumberFormat="1" applyFont="1" applyBorder="1"/>
    <xf numFmtId="38" fontId="4" fillId="0" borderId="16" xfId="0" applyNumberFormat="1" applyFont="1" applyBorder="1" applyAlignment="1">
      <alignment horizontal="right"/>
    </xf>
    <xf numFmtId="38" fontId="4" fillId="0" borderId="1" xfId="0" applyNumberFormat="1" applyFont="1" applyBorder="1" applyAlignment="1">
      <alignment horizontal="right"/>
    </xf>
    <xf numFmtId="38" fontId="4" fillId="0" borderId="17" xfId="0" applyNumberFormat="1" applyFont="1" applyBorder="1" applyAlignment="1">
      <alignment horizontal="right"/>
    </xf>
    <xf numFmtId="0" fontId="4" fillId="0" borderId="22" xfId="0" applyFont="1" applyBorder="1"/>
    <xf numFmtId="0" fontId="14" fillId="0" borderId="14" xfId="0" applyFont="1" applyBorder="1"/>
    <xf numFmtId="38" fontId="4" fillId="0" borderId="19" xfId="0" applyNumberFormat="1" applyFont="1" applyBorder="1"/>
    <xf numFmtId="38" fontId="14" fillId="0" borderId="15" xfId="0" applyNumberFormat="1" applyFont="1" applyBorder="1"/>
    <xf numFmtId="38" fontId="14" fillId="0" borderId="18" xfId="0" applyNumberFormat="1" applyFont="1" applyBorder="1"/>
    <xf numFmtId="0" fontId="4" fillId="0" borderId="24" xfId="0" applyFont="1" applyBorder="1"/>
    <xf numFmtId="0" fontId="14" fillId="0" borderId="20" xfId="0" applyFont="1" applyBorder="1"/>
    <xf numFmtId="38" fontId="14" fillId="0" borderId="21" xfId="0" applyNumberFormat="1" applyFont="1" applyBorder="1"/>
    <xf numFmtId="38" fontId="14" fillId="0" borderId="20" xfId="0" applyNumberFormat="1" applyFont="1" applyBorder="1"/>
    <xf numFmtId="0" fontId="14" fillId="6" borderId="16" xfId="0" applyFont="1" applyFill="1" applyBorder="1" applyAlignment="1"/>
    <xf numFmtId="38" fontId="4" fillId="0" borderId="13" xfId="0" applyNumberFormat="1" applyFont="1" applyBorder="1" applyAlignment="1"/>
    <xf numFmtId="0" fontId="4" fillId="6" borderId="16" xfId="0" applyFont="1" applyFill="1" applyBorder="1"/>
    <xf numFmtId="38" fontId="4" fillId="0" borderId="4" xfId="0" applyNumberFormat="1" applyFont="1" applyBorder="1" applyAlignment="1"/>
    <xf numFmtId="0" fontId="4" fillId="0" borderId="23" xfId="0" applyFont="1" applyBorder="1"/>
    <xf numFmtId="0" fontId="14" fillId="0" borderId="15" xfId="0" applyFont="1" applyBorder="1"/>
    <xf numFmtId="0" fontId="4" fillId="0" borderId="4" xfId="0" applyFont="1" applyBorder="1"/>
    <xf numFmtId="0" fontId="4" fillId="0" borderId="16" xfId="0" applyFont="1" applyBorder="1"/>
    <xf numFmtId="178" fontId="4" fillId="0" borderId="0" xfId="1" applyNumberFormat="1" applyFont="1" applyAlignment="1">
      <alignment horizontal="right"/>
    </xf>
    <xf numFmtId="178" fontId="4" fillId="0" borderId="13" xfId="1" applyNumberFormat="1" applyFont="1" applyBorder="1" applyAlignment="1">
      <alignment horizontal="right"/>
    </xf>
    <xf numFmtId="38" fontId="14" fillId="0" borderId="19" xfId="0" applyNumberFormat="1" applyFont="1" applyBorder="1"/>
    <xf numFmtId="38" fontId="14" fillId="0" borderId="14" xfId="0" applyNumberFormat="1" applyFont="1" applyBorder="1"/>
    <xf numFmtId="16" fontId="8" fillId="0" borderId="12" xfId="0" quotePrefix="1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6" fontId="5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9" fontId="4" fillId="0" borderId="0" xfId="3" applyFont="1" applyAlignment="1">
      <alignment vertical="center"/>
    </xf>
    <xf numFmtId="165" fontId="6" fillId="4" borderId="0" xfId="4" applyNumberFormat="1" applyFont="1" applyFill="1" applyAlignment="1">
      <alignment horizontal="center"/>
    </xf>
    <xf numFmtId="1" fontId="6" fillId="4" borderId="0" xfId="4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1" fontId="6" fillId="4" borderId="13" xfId="0" applyNumberFormat="1" applyFont="1" applyFill="1" applyBorder="1" applyAlignment="1">
      <alignment horizontal="center"/>
    </xf>
    <xf numFmtId="165" fontId="6" fillId="4" borderId="0" xfId="0" applyNumberFormat="1" applyFont="1" applyFill="1" applyAlignment="1">
      <alignment horizontal="center"/>
    </xf>
    <xf numFmtId="165" fontId="6" fillId="4" borderId="13" xfId="0" applyNumberFormat="1" applyFont="1" applyFill="1" applyBorder="1" applyAlignment="1">
      <alignment horizontal="center"/>
    </xf>
    <xf numFmtId="1" fontId="6" fillId="4" borderId="13" xfId="4" applyNumberFormat="1" applyFont="1" applyFill="1" applyBorder="1" applyAlignment="1">
      <alignment horizontal="center"/>
    </xf>
    <xf numFmtId="14" fontId="6" fillId="4" borderId="0" xfId="4" applyNumberFormat="1" applyFont="1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14" fontId="6" fillId="4" borderId="13" xfId="0" applyNumberFormat="1" applyFont="1" applyFill="1" applyBorder="1" applyAlignment="1">
      <alignment horizontal="center"/>
    </xf>
    <xf numFmtId="0" fontId="4" fillId="0" borderId="0" xfId="0" applyFont="1" applyBorder="1" applyAlignment="1"/>
    <xf numFmtId="179" fontId="8" fillId="0" borderId="0" xfId="0" applyNumberFormat="1" applyFont="1" applyFill="1" applyBorder="1" applyAlignment="1">
      <alignment horizontal="center" vertical="center"/>
    </xf>
    <xf numFmtId="10" fontId="8" fillId="0" borderId="13" xfId="3" applyNumberFormat="1" applyFont="1" applyFill="1" applyBorder="1" applyAlignment="1">
      <alignment horizontal="center" vertical="center"/>
    </xf>
    <xf numFmtId="164" fontId="8" fillId="0" borderId="1" xfId="0" applyNumberFormat="1" applyFont="1" applyFill="1" applyBorder="1" applyAlignment="1">
      <alignment horizontal="center" vertical="center"/>
    </xf>
    <xf numFmtId="179" fontId="8" fillId="0" borderId="1" xfId="0" applyNumberFormat="1" applyFont="1" applyFill="1" applyBorder="1" applyAlignment="1">
      <alignment horizontal="center" vertical="center"/>
    </xf>
    <xf numFmtId="10" fontId="8" fillId="0" borderId="17" xfId="3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38" fontId="4" fillId="0" borderId="0" xfId="0" applyNumberFormat="1" applyFont="1" applyBorder="1" applyAlignment="1">
      <alignment horizontal="center" vertical="center"/>
    </xf>
    <xf numFmtId="38" fontId="4" fillId="0" borderId="1" xfId="0" applyNumberFormat="1" applyFont="1" applyBorder="1" applyAlignment="1">
      <alignment horizontal="center" vertical="center"/>
    </xf>
    <xf numFmtId="38" fontId="4" fillId="5" borderId="25" xfId="0" applyNumberFormat="1" applyFont="1" applyFill="1" applyBorder="1" applyAlignment="1">
      <alignment horizontal="center" vertical="center"/>
    </xf>
    <xf numFmtId="38" fontId="4" fillId="5" borderId="26" xfId="0" applyNumberFormat="1" applyFont="1" applyFill="1" applyBorder="1" applyAlignment="1">
      <alignment horizontal="center" vertical="center"/>
    </xf>
    <xf numFmtId="38" fontId="14" fillId="5" borderId="26" xfId="0" applyNumberFormat="1" applyFont="1" applyFill="1" applyBorder="1" applyAlignment="1">
      <alignment horizontal="center" vertical="center"/>
    </xf>
    <xf numFmtId="1" fontId="7" fillId="4" borderId="9" xfId="4" applyNumberFormat="1" applyFont="1" applyFill="1" applyBorder="1" applyAlignment="1">
      <alignment horizontal="center"/>
    </xf>
    <xf numFmtId="0" fontId="14" fillId="6" borderId="17" xfId="0" applyFont="1" applyFill="1" applyBorder="1" applyAlignment="1"/>
    <xf numFmtId="10" fontId="8" fillId="0" borderId="0" xfId="3" applyNumberFormat="1" applyFont="1" applyBorder="1" applyAlignment="1">
      <alignment horizontal="right" vertical="center"/>
    </xf>
    <xf numFmtId="0" fontId="4" fillId="0" borderId="0" xfId="0" applyFont="1" applyFill="1" applyBorder="1" applyAlignment="1"/>
    <xf numFmtId="38" fontId="4" fillId="0" borderId="9" xfId="0" applyNumberFormat="1" applyFont="1" applyFill="1" applyBorder="1" applyAlignment="1">
      <alignment horizontal="center" vertical="center"/>
    </xf>
    <xf numFmtId="38" fontId="14" fillId="0" borderId="9" xfId="0" applyNumberFormat="1" applyFont="1" applyFill="1" applyBorder="1" applyAlignment="1">
      <alignment horizontal="center" vertical="center"/>
    </xf>
    <xf numFmtId="38" fontId="1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6" fillId="0" borderId="0" xfId="0" applyFont="1" applyFill="1" applyBorder="1"/>
    <xf numFmtId="38" fontId="3" fillId="0" borderId="9" xfId="0" applyNumberFormat="1" applyFont="1" applyFill="1" applyBorder="1" applyAlignment="1">
      <alignment horizontal="center" vertical="center"/>
    </xf>
    <xf numFmtId="38" fontId="3" fillId="0" borderId="0" xfId="0" applyNumberFormat="1" applyFont="1" applyFill="1" applyBorder="1" applyAlignment="1">
      <alignment horizontal="right"/>
    </xf>
    <xf numFmtId="0" fontId="6" fillId="0" borderId="0" xfId="0" applyFont="1" applyFill="1"/>
    <xf numFmtId="0" fontId="3" fillId="0" borderId="0" xfId="0" applyFont="1" applyFill="1"/>
    <xf numFmtId="0" fontId="14" fillId="0" borderId="0" xfId="0" applyFont="1" applyFill="1" applyBorder="1" applyAlignment="1"/>
    <xf numFmtId="38" fontId="5" fillId="6" borderId="9" xfId="0" applyNumberFormat="1" applyFont="1" applyFill="1" applyBorder="1" applyAlignment="1">
      <alignment horizontal="center" vertical="center"/>
    </xf>
    <xf numFmtId="38" fontId="4" fillId="6" borderId="9" xfId="0" applyNumberFormat="1" applyFont="1" applyFill="1" applyBorder="1" applyAlignment="1">
      <alignment horizontal="center" vertical="center"/>
    </xf>
    <xf numFmtId="38" fontId="4" fillId="6" borderId="4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3" fontId="4" fillId="0" borderId="0" xfId="0" applyNumberFormat="1" applyFont="1" applyFill="1" applyAlignment="1">
      <alignment horizontal="center" vertical="center"/>
    </xf>
    <xf numFmtId="14" fontId="8" fillId="0" borderId="9" xfId="0" applyNumberFormat="1" applyFont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173" fontId="8" fillId="0" borderId="9" xfId="0" applyNumberFormat="1" applyFont="1" applyBorder="1" applyAlignment="1">
      <alignment horizontal="center" vertical="center"/>
    </xf>
    <xf numFmtId="0" fontId="4" fillId="5" borderId="16" xfId="0" applyFont="1" applyFill="1" applyBorder="1" applyAlignment="1">
      <alignment horizontal="left" vertical="center"/>
    </xf>
    <xf numFmtId="10" fontId="8" fillId="0" borderId="13" xfId="3" applyNumberFormat="1" applyFont="1" applyBorder="1" applyAlignment="1">
      <alignment horizontal="center" vertical="center"/>
    </xf>
    <xf numFmtId="14" fontId="8" fillId="0" borderId="13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9" xfId="0" applyNumberFormat="1" applyFont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centerContinuous" vertical="center"/>
    </xf>
    <xf numFmtId="167" fontId="4" fillId="0" borderId="9" xfId="0" applyNumberFormat="1" applyFont="1" applyBorder="1" applyAlignment="1">
      <alignment horizontal="center" vertical="center"/>
    </xf>
    <xf numFmtId="10" fontId="23" fillId="0" borderId="2" xfId="3" applyNumberFormat="1" applyFont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  <xf numFmtId="173" fontId="8" fillId="0" borderId="8" xfId="0" applyNumberFormat="1" applyFont="1" applyBorder="1" applyAlignment="1">
      <alignment horizontal="center" vertical="center"/>
    </xf>
    <xf numFmtId="164" fontId="8" fillId="0" borderId="13" xfId="2" applyNumberFormat="1" applyFont="1" applyFill="1" applyBorder="1" applyAlignment="1">
      <alignment horizontal="center" vertical="center"/>
    </xf>
    <xf numFmtId="164" fontId="5" fillId="0" borderId="4" xfId="2" applyNumberFormat="1" applyFont="1" applyFill="1" applyBorder="1" applyAlignment="1">
      <alignment horizontal="center" vertical="center"/>
    </xf>
    <xf numFmtId="176" fontId="8" fillId="0" borderId="8" xfId="0" applyNumberFormat="1" applyFont="1" applyFill="1" applyBorder="1" applyAlignment="1">
      <alignment horizontal="center" vertical="center"/>
    </xf>
    <xf numFmtId="10" fontId="8" fillId="0" borderId="9" xfId="0" applyNumberFormat="1" applyFont="1" applyFill="1" applyBorder="1" applyAlignment="1">
      <alignment horizontal="center" vertical="center"/>
    </xf>
    <xf numFmtId="10" fontId="8" fillId="0" borderId="4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4" borderId="7" xfId="0" applyFont="1" applyFill="1" applyBorder="1" applyAlignment="1">
      <alignment horizontal="left" vertical="center"/>
    </xf>
    <xf numFmtId="0" fontId="6" fillId="4" borderId="6" xfId="0" applyFont="1" applyFill="1" applyBorder="1" applyAlignment="1">
      <alignment horizontal="left" vertical="center"/>
    </xf>
    <xf numFmtId="10" fontId="4" fillId="0" borderId="13" xfId="0" applyNumberFormat="1" applyFont="1" applyBorder="1" applyAlignment="1">
      <alignment horizontal="center" vertical="center"/>
    </xf>
    <xf numFmtId="14" fontId="4" fillId="0" borderId="9" xfId="0" applyNumberFormat="1" applyFont="1" applyBorder="1" applyAlignment="1">
      <alignment horizontal="center" vertical="center"/>
    </xf>
    <xf numFmtId="168" fontId="4" fillId="0" borderId="13" xfId="0" applyNumberFormat="1" applyFont="1" applyBorder="1" applyAlignment="1">
      <alignment horizontal="center" vertical="center"/>
    </xf>
    <xf numFmtId="14" fontId="8" fillId="0" borderId="11" xfId="0" applyNumberFormat="1" applyFont="1" applyBorder="1" applyAlignment="1">
      <alignment horizontal="center" vertical="center"/>
    </xf>
    <xf numFmtId="164" fontId="4" fillId="0" borderId="13" xfId="2" applyNumberFormat="1" applyFont="1" applyBorder="1" applyAlignment="1">
      <alignment horizontal="center" vertical="center"/>
    </xf>
    <xf numFmtId="173" fontId="8" fillId="0" borderId="13" xfId="0" applyNumberFormat="1" applyFont="1" applyFill="1" applyBorder="1" applyAlignment="1">
      <alignment horizontal="center" vertical="center"/>
    </xf>
    <xf numFmtId="10" fontId="4" fillId="0" borderId="17" xfId="3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4" fillId="0" borderId="9" xfId="0" applyNumberFormat="1" applyFont="1" applyFill="1" applyBorder="1" applyAlignment="1">
      <alignment horizontal="center" vertical="center"/>
    </xf>
    <xf numFmtId="38" fontId="22" fillId="0" borderId="0" xfId="6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10" fontId="5" fillId="0" borderId="13" xfId="3" applyNumberFormat="1" applyFont="1" applyBorder="1" applyAlignment="1">
      <alignment horizontal="center" vertical="center"/>
    </xf>
    <xf numFmtId="185" fontId="4" fillId="0" borderId="8" xfId="0" applyNumberFormat="1" applyFont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6" fontId="8" fillId="0" borderId="0" xfId="3" applyNumberFormat="1" applyFont="1" applyAlignment="1">
      <alignment horizontal="center"/>
    </xf>
    <xf numFmtId="0" fontId="7" fillId="4" borderId="10" xfId="7" applyFont="1" applyFill="1" applyBorder="1" applyAlignment="1">
      <alignment horizontal="center" vertical="center" wrapText="1"/>
    </xf>
    <xf numFmtId="0" fontId="7" fillId="4" borderId="3" xfId="7" applyFont="1" applyFill="1" applyBorder="1" applyAlignment="1">
      <alignment horizontal="center" vertical="center" wrapText="1"/>
    </xf>
    <xf numFmtId="0" fontId="25" fillId="4" borderId="11" xfId="7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6" fillId="0" borderId="9" xfId="7" applyFont="1" applyBorder="1" applyAlignment="1">
      <alignment horizontal="center" vertical="center" wrapText="1"/>
    </xf>
    <xf numFmtId="0" fontId="17" fillId="0" borderId="13" xfId="7" applyFont="1" applyBorder="1" applyAlignment="1">
      <alignment horizontal="center" vertical="center"/>
    </xf>
    <xf numFmtId="0" fontId="4" fillId="0" borderId="9" xfId="7" applyFont="1" applyBorder="1" applyAlignment="1">
      <alignment horizontal="center" vertical="center" wrapText="1"/>
    </xf>
    <xf numFmtId="0" fontId="4" fillId="0" borderId="9" xfId="7" applyFont="1" applyBorder="1" applyAlignment="1">
      <alignment horizontal="center" wrapText="1"/>
    </xf>
    <xf numFmtId="0" fontId="4" fillId="0" borderId="9" xfId="7" applyFont="1" applyBorder="1" applyAlignment="1">
      <alignment horizontal="center"/>
    </xf>
    <xf numFmtId="0" fontId="4" fillId="0" borderId="25" xfId="7" applyFont="1" applyBorder="1" applyAlignment="1">
      <alignment horizontal="center" vertical="center"/>
    </xf>
    <xf numFmtId="0" fontId="17" fillId="0" borderId="15" xfId="7" applyFont="1" applyBorder="1" applyAlignment="1">
      <alignment horizontal="center" vertical="center"/>
    </xf>
    <xf numFmtId="0" fontId="4" fillId="0" borderId="25" xfId="7" applyFont="1" applyBorder="1" applyAlignment="1">
      <alignment horizontal="center" vertical="center" wrapText="1"/>
    </xf>
    <xf numFmtId="0" fontId="4" fillId="0" borderId="27" xfId="7" applyFont="1" applyBorder="1" applyAlignment="1">
      <alignment horizontal="center" vertical="center" wrapText="1"/>
    </xf>
    <xf numFmtId="0" fontId="4" fillId="0" borderId="27" xfId="7" applyFont="1" applyBorder="1" applyAlignment="1">
      <alignment horizontal="center" wrapText="1"/>
    </xf>
    <xf numFmtId="0" fontId="4" fillId="0" borderId="15" xfId="7" applyFont="1" applyBorder="1" applyAlignment="1">
      <alignment horizontal="center" wrapText="1"/>
    </xf>
    <xf numFmtId="0" fontId="4" fillId="0" borderId="25" xfId="0" applyFont="1" applyBorder="1" applyAlignment="1">
      <alignment horizontal="center" wrapText="1"/>
    </xf>
    <xf numFmtId="0" fontId="4" fillId="0" borderId="30" xfId="7" applyFont="1" applyBorder="1" applyAlignment="1">
      <alignment horizontal="center"/>
    </xf>
    <xf numFmtId="0" fontId="4" fillId="0" borderId="4" xfId="7" applyFont="1" applyBorder="1" applyAlignment="1">
      <alignment horizontal="center" vertical="center" wrapText="1"/>
    </xf>
    <xf numFmtId="0" fontId="17" fillId="0" borderId="4" xfId="7" applyFont="1" applyBorder="1" applyAlignment="1">
      <alignment horizontal="center" vertical="center" wrapText="1"/>
    </xf>
    <xf numFmtId="14" fontId="8" fillId="0" borderId="4" xfId="7" applyNumberFormat="1" applyFont="1" applyBorder="1" applyAlignment="1">
      <alignment horizontal="center"/>
    </xf>
    <xf numFmtId="14" fontId="4" fillId="0" borderId="4" xfId="7" applyNumberFormat="1" applyFont="1" applyBorder="1" applyAlignment="1">
      <alignment horizontal="center"/>
    </xf>
    <xf numFmtId="178" fontId="8" fillId="0" borderId="2" xfId="8" applyNumberFormat="1" applyFont="1" applyBorder="1" applyAlignment="1">
      <alignment horizontal="center"/>
    </xf>
    <xf numFmtId="10" fontId="27" fillId="0" borderId="4" xfId="7" applyNumberFormat="1" applyFont="1" applyBorder="1" applyAlignment="1">
      <alignment horizontal="center" vertical="center" wrapText="1"/>
    </xf>
    <xf numFmtId="166" fontId="8" fillId="0" borderId="4" xfId="3" applyNumberFormat="1" applyFont="1" applyBorder="1" applyAlignment="1">
      <alignment horizontal="center"/>
    </xf>
    <xf numFmtId="178" fontId="4" fillId="0" borderId="4" xfId="8" applyNumberFormat="1" applyFont="1" applyBorder="1" applyAlignment="1">
      <alignment horizontal="center"/>
    </xf>
    <xf numFmtId="10" fontId="4" fillId="0" borderId="4" xfId="3" applyNumberFormat="1" applyFont="1" applyBorder="1" applyAlignment="1">
      <alignment horizontal="center"/>
    </xf>
    <xf numFmtId="178" fontId="4" fillId="0" borderId="2" xfId="8" applyNumberFormat="1" applyFont="1" applyBorder="1" applyAlignment="1">
      <alignment horizontal="center"/>
    </xf>
    <xf numFmtId="0" fontId="4" fillId="0" borderId="2" xfId="7" applyFont="1" applyBorder="1" applyAlignment="1">
      <alignment horizontal="center" vertical="center" wrapText="1"/>
    </xf>
    <xf numFmtId="14" fontId="4" fillId="0" borderId="2" xfId="7" applyNumberFormat="1" applyFont="1" applyBorder="1" applyAlignment="1">
      <alignment horizontal="center"/>
    </xf>
    <xf numFmtId="10" fontId="27" fillId="0" borderId="2" xfId="7" applyNumberFormat="1" applyFont="1" applyBorder="1" applyAlignment="1">
      <alignment horizontal="center" vertical="center" wrapText="1"/>
    </xf>
    <xf numFmtId="166" fontId="8" fillId="0" borderId="2" xfId="3" applyNumberFormat="1" applyFont="1" applyBorder="1" applyAlignment="1">
      <alignment horizontal="center"/>
    </xf>
    <xf numFmtId="10" fontId="4" fillId="0" borderId="2" xfId="3" applyNumberFormat="1" applyFont="1" applyBorder="1" applyAlignment="1">
      <alignment horizontal="center"/>
    </xf>
    <xf numFmtId="10" fontId="8" fillId="0" borderId="2" xfId="3" applyNumberFormat="1" applyFont="1" applyBorder="1" applyAlignment="1">
      <alignment horizontal="center"/>
    </xf>
    <xf numFmtId="178" fontId="4" fillId="0" borderId="0" xfId="0" applyNumberFormat="1" applyFont="1" applyAlignment="1">
      <alignment horizontal="center"/>
    </xf>
    <xf numFmtId="178" fontId="14" fillId="0" borderId="9" xfId="8" applyNumberFormat="1" applyFont="1" applyFill="1" applyBorder="1" applyAlignment="1">
      <alignment horizontal="center"/>
    </xf>
    <xf numFmtId="178" fontId="14" fillId="0" borderId="9" xfId="8" applyNumberFormat="1" applyFont="1" applyBorder="1" applyAlignment="1">
      <alignment horizontal="center"/>
    </xf>
    <xf numFmtId="178" fontId="14" fillId="0" borderId="4" xfId="8" applyNumberFormat="1" applyFont="1" applyFill="1" applyBorder="1" applyAlignment="1">
      <alignment horizontal="center"/>
    </xf>
    <xf numFmtId="178" fontId="14" fillId="0" borderId="17" xfId="8" applyNumberFormat="1" applyFont="1" applyBorder="1" applyAlignment="1">
      <alignment horizontal="center"/>
    </xf>
    <xf numFmtId="9" fontId="5" fillId="0" borderId="28" xfId="7" applyNumberFormat="1" applyFont="1" applyBorder="1" applyAlignment="1">
      <alignment horizontal="center" vertical="center" wrapText="1"/>
    </xf>
    <xf numFmtId="9" fontId="5" fillId="0" borderId="29" xfId="7" applyNumberFormat="1" applyFont="1" applyBorder="1" applyAlignment="1">
      <alignment horizontal="center" vertical="center" wrapText="1"/>
    </xf>
    <xf numFmtId="0" fontId="28" fillId="8" borderId="5" xfId="0" applyFont="1" applyFill="1" applyBorder="1" applyAlignment="1">
      <alignment horizontal="centerContinuous" wrapText="1"/>
    </xf>
    <xf numFmtId="0" fontId="28" fillId="8" borderId="2" xfId="0" applyFont="1" applyFill="1" applyBorder="1" applyAlignment="1">
      <alignment horizontal="centerContinuous" wrapText="1"/>
    </xf>
    <xf numFmtId="0" fontId="28" fillId="8" borderId="5" xfId="0" applyFont="1" applyFill="1" applyBorder="1" applyAlignment="1">
      <alignment horizontal="centerContinuous" vertical="center" wrapText="1"/>
    </xf>
    <xf numFmtId="0" fontId="28" fillId="8" borderId="10" xfId="0" applyFont="1" applyFill="1" applyBorder="1" applyAlignment="1">
      <alignment horizontal="centerContinuous" wrapText="1"/>
    </xf>
    <xf numFmtId="0" fontId="28" fillId="8" borderId="7" xfId="0" applyFont="1" applyFill="1" applyBorder="1" applyAlignment="1">
      <alignment horizontal="centerContinuous" wrapText="1"/>
    </xf>
    <xf numFmtId="0" fontId="28" fillId="8" borderId="6" xfId="0" applyFont="1" applyFill="1" applyBorder="1" applyAlignment="1">
      <alignment horizontal="centerContinuous" wrapText="1"/>
    </xf>
    <xf numFmtId="6" fontId="5" fillId="0" borderId="0" xfId="0" applyNumberFormat="1" applyFont="1" applyAlignment="1">
      <alignment horizontal="center" vertical="center"/>
    </xf>
    <xf numFmtId="0" fontId="4" fillId="0" borderId="3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  <xf numFmtId="0" fontId="28" fillId="8" borderId="5" xfId="0" applyFont="1" applyFill="1" applyBorder="1" applyAlignment="1">
      <alignment horizontal="center" vertical="center" wrapText="1"/>
    </xf>
    <xf numFmtId="0" fontId="28" fillId="8" borderId="2" xfId="0" applyFont="1" applyFill="1" applyBorder="1" applyAlignment="1">
      <alignment horizontal="center" vertical="center" wrapText="1"/>
    </xf>
    <xf numFmtId="0" fontId="28" fillId="8" borderId="31" xfId="0" applyFont="1" applyFill="1" applyBorder="1" applyAlignment="1">
      <alignment horizontal="center" vertical="center" wrapText="1"/>
    </xf>
    <xf numFmtId="0" fontId="7" fillId="4" borderId="35" xfId="0" applyFont="1" applyFill="1" applyBorder="1" applyAlignment="1">
      <alignment horizontal="left" vertical="center"/>
    </xf>
    <xf numFmtId="0" fontId="14" fillId="0" borderId="32" xfId="0" applyFont="1" applyBorder="1" applyAlignment="1">
      <alignment horizontal="right"/>
    </xf>
    <xf numFmtId="0" fontId="7" fillId="4" borderId="9" xfId="4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38" fontId="4" fillId="0" borderId="38" xfId="0" applyNumberFormat="1" applyFont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10" fontId="4" fillId="0" borderId="1" xfId="3" applyNumberFormat="1" applyFon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" fontId="3" fillId="5" borderId="37" xfId="0" applyNumberFormat="1" applyFont="1" applyFill="1" applyBorder="1" applyAlignment="1">
      <alignment horizontal="center"/>
    </xf>
    <xf numFmtId="38" fontId="4" fillId="5" borderId="37" xfId="0" applyNumberFormat="1" applyFont="1" applyFill="1" applyBorder="1" applyAlignment="1">
      <alignment horizontal="center"/>
    </xf>
    <xf numFmtId="38" fontId="4" fillId="5" borderId="37" xfId="4" applyNumberFormat="1" applyFont="1" applyFill="1" applyBorder="1" applyAlignment="1">
      <alignment horizontal="center"/>
    </xf>
    <xf numFmtId="38" fontId="4" fillId="5" borderId="37" xfId="0" applyNumberFormat="1" applyFont="1" applyFill="1" applyBorder="1" applyAlignment="1">
      <alignment horizontal="right"/>
    </xf>
    <xf numFmtId="0" fontId="4" fillId="5" borderId="37" xfId="0" applyFont="1" applyFill="1" applyBorder="1" applyAlignment="1"/>
    <xf numFmtId="1" fontId="7" fillId="4" borderId="9" xfId="4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1" fontId="14" fillId="5" borderId="1" xfId="0" applyNumberFormat="1" applyFont="1" applyFill="1" applyBorder="1" applyAlignment="1">
      <alignment vertical="center"/>
    </xf>
    <xf numFmtId="1" fontId="14" fillId="5" borderId="4" xfId="0" applyNumberFormat="1" applyFont="1" applyFill="1" applyBorder="1" applyAlignment="1">
      <alignment horizontal="center" vertical="center"/>
    </xf>
    <xf numFmtId="38" fontId="5" fillId="0" borderId="0" xfId="0" applyNumberFormat="1" applyFont="1" applyBorder="1" applyAlignment="1">
      <alignment horizontal="center" vertical="center"/>
    </xf>
    <xf numFmtId="0" fontId="14" fillId="6" borderId="0" xfId="0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5" borderId="15" xfId="0" applyFont="1" applyFill="1" applyBorder="1" applyAlignment="1">
      <alignment vertical="center"/>
    </xf>
    <xf numFmtId="38" fontId="4" fillId="5" borderId="1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14" fillId="0" borderId="0" xfId="0" applyFont="1" applyFill="1" applyBorder="1" applyAlignment="1">
      <alignment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4" fillId="5" borderId="14" xfId="0" applyFont="1" applyFill="1" applyBorder="1" applyAlignment="1">
      <alignment horizontal="left" vertical="center"/>
    </xf>
    <xf numFmtId="0" fontId="4" fillId="5" borderId="14" xfId="0" applyFont="1" applyFill="1" applyBorder="1" applyAlignment="1">
      <alignment vertical="center"/>
    </xf>
    <xf numFmtId="38" fontId="4" fillId="5" borderId="14" xfId="0" applyNumberFormat="1" applyFont="1" applyFill="1" applyBorder="1" applyAlignment="1">
      <alignment horizontal="center" vertical="center"/>
    </xf>
    <xf numFmtId="38" fontId="4" fillId="0" borderId="0" xfId="0" applyNumberFormat="1" applyFont="1" applyFill="1" applyBorder="1" applyAlignment="1">
      <alignment horizontal="center" vertical="center"/>
    </xf>
    <xf numFmtId="38" fontId="14" fillId="5" borderId="14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14" fillId="6" borderId="1" xfId="0" applyFont="1" applyFill="1" applyBorder="1" applyAlignment="1">
      <alignment vertical="center"/>
    </xf>
    <xf numFmtId="38" fontId="4" fillId="0" borderId="16" xfId="0" applyNumberFormat="1" applyFont="1" applyBorder="1" applyAlignment="1">
      <alignment horizontal="center" vertical="center"/>
    </xf>
    <xf numFmtId="0" fontId="14" fillId="6" borderId="0" xfId="0" applyFont="1" applyFill="1" applyBorder="1" applyAlignment="1">
      <alignment vertical="center"/>
    </xf>
    <xf numFmtId="0" fontId="14" fillId="6" borderId="17" xfId="0" applyFont="1" applyFill="1" applyBorder="1" applyAlignment="1">
      <alignment vertical="center"/>
    </xf>
    <xf numFmtId="0" fontId="14" fillId="0" borderId="2" xfId="0" applyFont="1" applyBorder="1" applyAlignment="1">
      <alignment horizontal="right" vertical="center"/>
    </xf>
    <xf numFmtId="0" fontId="14" fillId="0" borderId="31" xfId="0" applyFont="1" applyBorder="1" applyAlignment="1">
      <alignment horizontal="right" vertical="center"/>
    </xf>
    <xf numFmtId="38" fontId="4" fillId="0" borderId="36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38" fontId="4" fillId="0" borderId="37" xfId="0" applyNumberFormat="1" applyFont="1" applyBorder="1" applyAlignment="1">
      <alignment horizontal="center" vertical="center"/>
    </xf>
    <xf numFmtId="0" fontId="14" fillId="0" borderId="32" xfId="0" applyFont="1" applyBorder="1" applyAlignment="1">
      <alignment horizontal="right" vertical="center"/>
    </xf>
    <xf numFmtId="0" fontId="4" fillId="0" borderId="34" xfId="0" applyFont="1" applyBorder="1" applyAlignment="1">
      <alignment horizontal="center" vertical="center"/>
    </xf>
    <xf numFmtId="38" fontId="4" fillId="0" borderId="38" xfId="0" applyNumberFormat="1" applyFont="1" applyBorder="1" applyAlignment="1">
      <alignment horizontal="center" vertical="center"/>
    </xf>
    <xf numFmtId="38" fontId="4" fillId="0" borderId="33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right" vertical="center"/>
    </xf>
    <xf numFmtId="38" fontId="4" fillId="0" borderId="12" xfId="0" applyNumberFormat="1" applyFont="1" applyBorder="1" applyAlignment="1">
      <alignment horizontal="center" vertical="center"/>
    </xf>
    <xf numFmtId="38" fontId="4" fillId="0" borderId="13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right" vertical="center"/>
    </xf>
    <xf numFmtId="10" fontId="4" fillId="0" borderId="4" xfId="0" applyNumberFormat="1" applyFont="1" applyBorder="1" applyAlignment="1">
      <alignment horizontal="center" vertical="center"/>
    </xf>
    <xf numFmtId="10" fontId="4" fillId="0" borderId="1" xfId="3" applyNumberFormat="1" applyFont="1" applyBorder="1" applyAlignment="1">
      <alignment horizontal="center" vertical="center"/>
    </xf>
    <xf numFmtId="10" fontId="4" fillId="0" borderId="0" xfId="3" applyNumberFormat="1" applyFont="1" applyAlignment="1">
      <alignment vertical="center"/>
    </xf>
    <xf numFmtId="38" fontId="4" fillId="0" borderId="0" xfId="0" applyNumberFormat="1" applyFont="1" applyAlignment="1">
      <alignment vertical="center"/>
    </xf>
    <xf numFmtId="168" fontId="4" fillId="0" borderId="17" xfId="0" applyNumberFormat="1" applyFont="1" applyBorder="1" applyAlignment="1">
      <alignment horizontal="center" vertical="center"/>
    </xf>
    <xf numFmtId="10" fontId="4" fillId="0" borderId="0" xfId="0" applyNumberFormat="1" applyFont="1" applyAlignment="1">
      <alignment vertical="center"/>
    </xf>
    <xf numFmtId="38" fontId="4" fillId="0" borderId="9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 vertical="center"/>
    </xf>
    <xf numFmtId="38" fontId="4" fillId="0" borderId="9" xfId="0" applyNumberFormat="1" applyFont="1" applyBorder="1" applyAlignment="1">
      <alignment horizontal="center" vertical="center"/>
    </xf>
    <xf numFmtId="38" fontId="4" fillId="0" borderId="7" xfId="0" applyNumberFormat="1" applyFont="1" applyBorder="1" applyAlignment="1">
      <alignment horizontal="center" vertical="center"/>
    </xf>
    <xf numFmtId="38" fontId="4" fillId="0" borderId="6" xfId="0" applyNumberFormat="1" applyFont="1" applyBorder="1" applyAlignment="1">
      <alignment horizontal="center" vertical="center"/>
    </xf>
    <xf numFmtId="38" fontId="4" fillId="0" borderId="2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center" vertical="center"/>
    </xf>
    <xf numFmtId="0" fontId="7" fillId="4" borderId="16" xfId="0" applyFont="1" applyFill="1" applyBorder="1" applyAlignment="1">
      <alignment horizontal="centerContinuous" vertical="center"/>
    </xf>
    <xf numFmtId="0" fontId="7" fillId="4" borderId="35" xfId="0" applyFont="1" applyFill="1" applyBorder="1" applyAlignment="1">
      <alignment horizontal="centerContinuous" wrapText="1"/>
    </xf>
    <xf numFmtId="0" fontId="8" fillId="0" borderId="0" xfId="0" applyFont="1" applyFill="1" applyBorder="1" applyAlignment="1">
      <alignment horizontal="left" vertical="center"/>
    </xf>
    <xf numFmtId="174" fontId="8" fillId="0" borderId="0" xfId="0" applyNumberFormat="1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4" fontId="8" fillId="0" borderId="38" xfId="0" applyNumberFormat="1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left" vertical="center"/>
    </xf>
    <xf numFmtId="0" fontId="8" fillId="0" borderId="38" xfId="0" applyFont="1" applyFill="1" applyBorder="1" applyAlignment="1">
      <alignment horizontal="left" vertical="center"/>
    </xf>
    <xf numFmtId="14" fontId="8" fillId="0" borderId="38" xfId="0" applyNumberFormat="1" applyFont="1" applyFill="1" applyBorder="1" applyAlignment="1">
      <alignment horizontal="center" vertical="center"/>
    </xf>
    <xf numFmtId="179" fontId="8" fillId="0" borderId="0" xfId="0" applyNumberFormat="1" applyFont="1" applyFill="1" applyBorder="1" applyAlignment="1">
      <alignment horizontal="center" vertical="center"/>
    </xf>
    <xf numFmtId="10" fontId="8" fillId="0" borderId="33" xfId="3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left" vertical="center"/>
    </xf>
    <xf numFmtId="10" fontId="8" fillId="0" borderId="13" xfId="3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/>
    </xf>
    <xf numFmtId="10" fontId="8" fillId="0" borderId="4" xfId="3" applyNumberFormat="1" applyFont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/>
    </xf>
    <xf numFmtId="10" fontId="4" fillId="0" borderId="0" xfId="3" applyNumberFormat="1" applyFont="1" applyBorder="1" applyAlignment="1"/>
    <xf numFmtId="10" fontId="4" fillId="0" borderId="0" xfId="3" applyNumberFormat="1" applyFont="1" applyAlignment="1"/>
    <xf numFmtId="10" fontId="4" fillId="0" borderId="0" xfId="3" applyNumberFormat="1" applyFont="1" applyBorder="1" applyAlignment="1">
      <alignment horizontal="center"/>
    </xf>
    <xf numFmtId="10" fontId="4" fillId="0" borderId="0" xfId="3" applyNumberFormat="1" applyFont="1" applyAlignment="1">
      <alignment horizontal="center"/>
    </xf>
    <xf numFmtId="6" fontId="5" fillId="0" borderId="12" xfId="0" applyNumberFormat="1" applyFont="1" applyBorder="1" applyAlignment="1">
      <alignment horizontal="center" vertical="center"/>
    </xf>
    <xf numFmtId="167" fontId="4" fillId="0" borderId="32" xfId="0" applyNumberFormat="1" applyFont="1" applyBorder="1" applyAlignment="1">
      <alignment horizontal="center" vertical="center"/>
    </xf>
    <xf numFmtId="3" fontId="8" fillId="0" borderId="9" xfId="0" applyNumberFormat="1" applyFont="1" applyFill="1" applyBorder="1" applyAlignment="1">
      <alignment horizontal="center" vertical="center"/>
    </xf>
    <xf numFmtId="164" fontId="4" fillId="0" borderId="9" xfId="2" applyNumberFormat="1" applyFont="1" applyBorder="1" applyAlignment="1">
      <alignment horizontal="center" vertical="center"/>
    </xf>
    <xf numFmtId="0" fontId="6" fillId="4" borderId="37" xfId="0" applyFont="1" applyFill="1" applyBorder="1" applyAlignment="1">
      <alignment horizontal="center" vertical="center"/>
    </xf>
    <xf numFmtId="0" fontId="14" fillId="6" borderId="38" xfId="0" applyFont="1" applyFill="1" applyBorder="1" applyAlignment="1">
      <alignment vertical="center"/>
    </xf>
    <xf numFmtId="38" fontId="4" fillId="6" borderId="32" xfId="0" applyNumberFormat="1" applyFont="1" applyFill="1" applyBorder="1" applyAlignment="1">
      <alignment horizontal="center" vertical="center"/>
    </xf>
    <xf numFmtId="0" fontId="12" fillId="4" borderId="34" xfId="0" applyFont="1" applyFill="1" applyBorder="1" applyAlignment="1">
      <alignment horizontal="left" vertical="center"/>
    </xf>
    <xf numFmtId="0" fontId="13" fillId="4" borderId="38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18" fillId="4" borderId="12" xfId="0" applyFont="1" applyFill="1" applyBorder="1" applyAlignment="1">
      <alignment horizontal="left" vertical="center"/>
    </xf>
    <xf numFmtId="1" fontId="14" fillId="5" borderId="16" xfId="0" applyNumberFormat="1" applyFont="1" applyFill="1" applyBorder="1" applyAlignment="1">
      <alignment vertical="center"/>
    </xf>
    <xf numFmtId="168" fontId="14" fillId="6" borderId="12" xfId="0" applyNumberFormat="1" applyFont="1" applyFill="1" applyBorder="1" applyAlignment="1">
      <alignment horizontal="left" vertical="center"/>
    </xf>
    <xf numFmtId="168" fontId="14" fillId="6" borderId="0" xfId="0" applyNumberFormat="1" applyFont="1" applyFill="1" applyBorder="1" applyAlignment="1">
      <alignment horizontal="left" vertical="center"/>
    </xf>
    <xf numFmtId="38" fontId="5" fillId="0" borderId="13" xfId="0" applyNumberFormat="1" applyFont="1" applyBorder="1" applyAlignment="1">
      <alignment horizontal="center" vertical="center"/>
    </xf>
    <xf numFmtId="0" fontId="4" fillId="6" borderId="12" xfId="0" applyFont="1" applyFill="1" applyBorder="1" applyAlignment="1">
      <alignment horizontal="left" vertical="center"/>
    </xf>
    <xf numFmtId="0" fontId="14" fillId="5" borderId="35" xfId="0" applyFont="1" applyFill="1" applyBorder="1" applyAlignment="1">
      <alignment vertical="center"/>
    </xf>
    <xf numFmtId="0" fontId="14" fillId="5" borderId="37" xfId="0" applyFont="1" applyFill="1" applyBorder="1" applyAlignment="1">
      <alignment horizontal="left" vertical="center"/>
    </xf>
    <xf numFmtId="38" fontId="4" fillId="5" borderId="31" xfId="0" applyNumberFormat="1" applyFont="1" applyFill="1" applyBorder="1" applyAlignment="1">
      <alignment horizontal="center" vertical="center"/>
    </xf>
    <xf numFmtId="38" fontId="4" fillId="5" borderId="37" xfId="0" applyNumberFormat="1" applyFont="1" applyFill="1" applyBorder="1" applyAlignment="1">
      <alignment horizontal="center" vertical="center"/>
    </xf>
    <xf numFmtId="38" fontId="4" fillId="5" borderId="36" xfId="0" applyNumberFormat="1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vertical="center"/>
    </xf>
    <xf numFmtId="0" fontId="14" fillId="5" borderId="37" xfId="0" applyFont="1" applyFill="1" applyBorder="1" applyAlignment="1">
      <alignment vertical="center"/>
    </xf>
    <xf numFmtId="0" fontId="14" fillId="5" borderId="23" xfId="0" applyFont="1" applyFill="1" applyBorder="1" applyAlignment="1">
      <alignment vertical="center"/>
    </xf>
    <xf numFmtId="38" fontId="4" fillId="5" borderId="18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horizontal="center" vertical="center"/>
    </xf>
    <xf numFmtId="0" fontId="14" fillId="6" borderId="12" xfId="0" applyFont="1" applyFill="1" applyBorder="1" applyAlignment="1">
      <alignment vertical="center"/>
    </xf>
    <xf numFmtId="0" fontId="14" fillId="5" borderId="22" xfId="0" applyFont="1" applyFill="1" applyBorder="1" applyAlignment="1">
      <alignment horizontal="left" vertical="center"/>
    </xf>
    <xf numFmtId="38" fontId="4" fillId="5" borderId="19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left" vertical="center"/>
    </xf>
    <xf numFmtId="38" fontId="4" fillId="0" borderId="13" xfId="0" applyNumberFormat="1" applyFont="1" applyFill="1" applyBorder="1" applyAlignment="1">
      <alignment horizontal="center" vertical="center"/>
    </xf>
    <xf numFmtId="0" fontId="14" fillId="5" borderId="22" xfId="0" applyFont="1" applyFill="1" applyBorder="1" applyAlignment="1">
      <alignment vertical="center"/>
    </xf>
    <xf numFmtId="38" fontId="14" fillId="5" borderId="19" xfId="0" applyNumberFormat="1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vertical="center"/>
    </xf>
    <xf numFmtId="0" fontId="4" fillId="0" borderId="13" xfId="0" applyFont="1" applyFill="1" applyBorder="1" applyAlignment="1">
      <alignment vertical="center"/>
    </xf>
    <xf numFmtId="0" fontId="4" fillId="6" borderId="16" xfId="0" applyFont="1" applyFill="1" applyBorder="1" applyAlignment="1">
      <alignment vertical="center"/>
    </xf>
    <xf numFmtId="38" fontId="4" fillId="0" borderId="17" xfId="0" applyNumberFormat="1" applyFont="1" applyBorder="1" applyAlignment="1">
      <alignment horizontal="center" vertical="center"/>
    </xf>
    <xf numFmtId="0" fontId="4" fillId="5" borderId="37" xfId="0" applyFont="1" applyFill="1" applyBorder="1" applyAlignment="1">
      <alignment vertical="center"/>
    </xf>
    <xf numFmtId="0" fontId="4" fillId="6" borderId="34" xfId="0" applyFont="1" applyFill="1" applyBorder="1" applyAlignment="1">
      <alignment vertical="center"/>
    </xf>
    <xf numFmtId="38" fontId="14" fillId="5" borderId="31" xfId="0" applyNumberFormat="1" applyFont="1" applyFill="1" applyBorder="1" applyAlignment="1">
      <alignment horizontal="center" vertical="center"/>
    </xf>
    <xf numFmtId="38" fontId="14" fillId="5" borderId="37" xfId="0" applyNumberFormat="1" applyFont="1" applyFill="1" applyBorder="1" applyAlignment="1">
      <alignment horizontal="center" vertical="center"/>
    </xf>
    <xf numFmtId="14" fontId="4" fillId="0" borderId="0" xfId="0" applyNumberFormat="1" applyFont="1" applyAlignment="1">
      <alignment vertical="center"/>
    </xf>
    <xf numFmtId="165" fontId="7" fillId="4" borderId="9" xfId="4" applyNumberFormat="1" applyFont="1" applyFill="1" applyBorder="1" applyAlignment="1">
      <alignment horizontal="center"/>
    </xf>
    <xf numFmtId="165" fontId="7" fillId="4" borderId="0" xfId="0" applyNumberFormat="1" applyFont="1" applyFill="1" applyBorder="1" applyAlignment="1">
      <alignment horizontal="center"/>
    </xf>
    <xf numFmtId="0" fontId="15" fillId="4" borderId="34" xfId="4" applyFont="1" applyFill="1" applyBorder="1" applyAlignment="1">
      <alignment horizontal="center"/>
    </xf>
    <xf numFmtId="0" fontId="15" fillId="4" borderId="38" xfId="4" applyFont="1" applyFill="1" applyBorder="1" applyAlignment="1">
      <alignment horizontal="center"/>
    </xf>
    <xf numFmtId="0" fontId="7" fillId="4" borderId="32" xfId="4" applyFont="1" applyFill="1" applyBorder="1" applyAlignment="1">
      <alignment horizontal="center"/>
    </xf>
    <xf numFmtId="0" fontId="6" fillId="4" borderId="38" xfId="4" applyFont="1" applyFill="1" applyBorder="1" applyAlignment="1">
      <alignment horizontal="center"/>
    </xf>
    <xf numFmtId="183" fontId="7" fillId="4" borderId="38" xfId="4" applyNumberFormat="1" applyFont="1" applyFill="1" applyBorder="1" applyAlignment="1">
      <alignment horizontal="center"/>
    </xf>
    <xf numFmtId="183" fontId="7" fillId="4" borderId="33" xfId="4" applyNumberFormat="1" applyFont="1" applyFill="1" applyBorder="1" applyAlignment="1">
      <alignment horizontal="center"/>
    </xf>
    <xf numFmtId="0" fontId="15" fillId="4" borderId="12" xfId="4" applyFont="1" applyFill="1" applyBorder="1" applyAlignment="1">
      <alignment horizontal="center"/>
    </xf>
    <xf numFmtId="0" fontId="15" fillId="4" borderId="0" xfId="4" applyFont="1" applyFill="1" applyBorder="1" applyAlignment="1">
      <alignment horizontal="center"/>
    </xf>
    <xf numFmtId="1" fontId="7" fillId="4" borderId="0" xfId="4" applyNumberFormat="1" applyFont="1" applyFill="1" applyBorder="1" applyAlignment="1">
      <alignment horizontal="center"/>
    </xf>
    <xf numFmtId="1" fontId="7" fillId="4" borderId="0" xfId="0" applyNumberFormat="1" applyFont="1" applyFill="1" applyBorder="1" applyAlignment="1">
      <alignment horizontal="center"/>
    </xf>
    <xf numFmtId="1" fontId="7" fillId="4" borderId="13" xfId="0" applyNumberFormat="1" applyFont="1" applyFill="1" applyBorder="1" applyAlignment="1">
      <alignment horizontal="center"/>
    </xf>
    <xf numFmtId="0" fontId="6" fillId="4" borderId="0" xfId="4" applyFont="1" applyFill="1" applyBorder="1" applyAlignment="1">
      <alignment horizontal="center"/>
    </xf>
    <xf numFmtId="0" fontId="7" fillId="4" borderId="0" xfId="4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13" xfId="0" applyFont="1" applyFill="1" applyBorder="1" applyAlignment="1">
      <alignment horizontal="center"/>
    </xf>
    <xf numFmtId="187" fontId="7" fillId="4" borderId="0" xfId="4" applyNumberFormat="1" applyFont="1" applyFill="1" applyBorder="1" applyAlignment="1">
      <alignment horizontal="center"/>
    </xf>
    <xf numFmtId="165" fontId="7" fillId="4" borderId="0" xfId="4" applyNumberFormat="1" applyFont="1" applyFill="1" applyBorder="1" applyAlignment="1">
      <alignment horizontal="center"/>
    </xf>
    <xf numFmtId="165" fontId="7" fillId="4" borderId="13" xfId="0" applyNumberFormat="1" applyFont="1" applyFill="1" applyBorder="1" applyAlignment="1">
      <alignment horizontal="center"/>
    </xf>
    <xf numFmtId="0" fontId="18" fillId="4" borderId="0" xfId="0" applyFont="1" applyFill="1" applyBorder="1" applyAlignment="1">
      <alignment horizontal="right"/>
    </xf>
    <xf numFmtId="14" fontId="7" fillId="4" borderId="0" xfId="4" applyNumberFormat="1" applyFont="1" applyFill="1" applyBorder="1" applyAlignment="1">
      <alignment horizontal="center" vertical="center"/>
    </xf>
    <xf numFmtId="14" fontId="7" fillId="4" borderId="0" xfId="0" applyNumberFormat="1" applyFont="1" applyFill="1" applyBorder="1" applyAlignment="1">
      <alignment horizontal="center" vertical="center"/>
    </xf>
    <xf numFmtId="14" fontId="7" fillId="4" borderId="13" xfId="0" applyNumberFormat="1" applyFont="1" applyFill="1" applyBorder="1" applyAlignment="1">
      <alignment horizontal="center" vertical="center"/>
    </xf>
    <xf numFmtId="1" fontId="14" fillId="5" borderId="35" xfId="0" applyNumberFormat="1" applyFont="1" applyFill="1" applyBorder="1" applyAlignment="1"/>
    <xf numFmtId="1" fontId="14" fillId="5" borderId="37" xfId="0" applyNumberFormat="1" applyFont="1" applyFill="1" applyBorder="1" applyAlignment="1"/>
    <xf numFmtId="1" fontId="14" fillId="5" borderId="31" xfId="0" applyNumberFormat="1" applyFont="1" applyFill="1" applyBorder="1" applyAlignment="1">
      <alignment horizontal="center"/>
    </xf>
    <xf numFmtId="1" fontId="4" fillId="5" borderId="37" xfId="0" applyNumberFormat="1" applyFont="1" applyFill="1" applyBorder="1" applyAlignment="1"/>
    <xf numFmtId="1" fontId="4" fillId="5" borderId="37" xfId="4" applyNumberFormat="1" applyFont="1" applyFill="1" applyBorder="1" applyAlignment="1">
      <alignment horizontal="center"/>
    </xf>
    <xf numFmtId="1" fontId="3" fillId="5" borderId="36" xfId="0" applyNumberFormat="1" applyFont="1" applyFill="1" applyBorder="1" applyAlignment="1">
      <alignment horizontal="center"/>
    </xf>
    <xf numFmtId="168" fontId="14" fillId="6" borderId="12" xfId="0" applyNumberFormat="1" applyFont="1" applyFill="1" applyBorder="1" applyAlignment="1">
      <alignment horizontal="left" vertical="top"/>
    </xf>
    <xf numFmtId="168" fontId="14" fillId="6" borderId="0" xfId="0" applyNumberFormat="1" applyFont="1" applyFill="1" applyBorder="1" applyAlignment="1">
      <alignment horizontal="left" vertical="top"/>
    </xf>
    <xf numFmtId="38" fontId="5" fillId="0" borderId="13" xfId="0" applyNumberFormat="1" applyFont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38" fontId="4" fillId="0" borderId="17" xfId="0" applyNumberFormat="1" applyFont="1" applyBorder="1" applyAlignment="1">
      <alignment horizontal="center"/>
    </xf>
    <xf numFmtId="0" fontId="14" fillId="5" borderId="35" xfId="0" applyFont="1" applyFill="1" applyBorder="1" applyAlignment="1"/>
    <xf numFmtId="0" fontId="14" fillId="5" borderId="37" xfId="0" applyFont="1" applyFill="1" applyBorder="1" applyAlignment="1">
      <alignment horizontal="left"/>
    </xf>
    <xf numFmtId="38" fontId="4" fillId="5" borderId="36" xfId="0" applyNumberFormat="1" applyFont="1" applyFill="1" applyBorder="1" applyAlignment="1">
      <alignment horizontal="center"/>
    </xf>
    <xf numFmtId="0" fontId="4" fillId="6" borderId="12" xfId="0" applyFont="1" applyFill="1" applyBorder="1" applyAlignment="1"/>
    <xf numFmtId="0" fontId="14" fillId="5" borderId="37" xfId="0" applyFont="1" applyFill="1" applyBorder="1" applyAlignment="1"/>
    <xf numFmtId="38" fontId="4" fillId="5" borderId="36" xfId="4" applyNumberFormat="1" applyFont="1" applyFill="1" applyBorder="1" applyAlignment="1">
      <alignment horizontal="center"/>
    </xf>
    <xf numFmtId="0" fontId="14" fillId="5" borderId="23" xfId="0" applyFont="1" applyFill="1" applyBorder="1" applyAlignment="1"/>
    <xf numFmtId="38" fontId="4" fillId="5" borderId="19" xfId="4" applyNumberFormat="1" applyFont="1" applyFill="1" applyBorder="1" applyAlignment="1">
      <alignment horizontal="center"/>
    </xf>
    <xf numFmtId="0" fontId="14" fillId="0" borderId="12" xfId="0" applyFont="1" applyFill="1" applyBorder="1" applyAlignment="1"/>
    <xf numFmtId="38" fontId="14" fillId="0" borderId="13" xfId="4" applyNumberFormat="1" applyFont="1" applyFill="1" applyBorder="1" applyAlignment="1">
      <alignment horizontal="center"/>
    </xf>
    <xf numFmtId="38" fontId="14" fillId="5" borderId="37" xfId="0" applyNumberFormat="1" applyFont="1" applyFill="1" applyBorder="1" applyAlignment="1">
      <alignment horizontal="center"/>
    </xf>
    <xf numFmtId="38" fontId="4" fillId="0" borderId="13" xfId="4" applyNumberFormat="1" applyFont="1" applyFill="1" applyBorder="1" applyAlignment="1">
      <alignment horizontal="center"/>
    </xf>
    <xf numFmtId="0" fontId="4" fillId="6" borderId="16" xfId="0" applyFont="1" applyFill="1" applyBorder="1" applyAlignment="1"/>
    <xf numFmtId="0" fontId="14" fillId="5" borderId="22" xfId="0" applyFont="1" applyFill="1" applyBorder="1" applyAlignment="1">
      <alignment horizontal="left"/>
    </xf>
    <xf numFmtId="0" fontId="14" fillId="0" borderId="12" xfId="0" applyFont="1" applyFill="1" applyBorder="1" applyAlignment="1">
      <alignment horizontal="left"/>
    </xf>
    <xf numFmtId="0" fontId="14" fillId="5" borderId="22" xfId="0" applyFont="1" applyFill="1" applyBorder="1" applyAlignment="1"/>
    <xf numFmtId="38" fontId="14" fillId="5" borderId="19" xfId="4" applyNumberFormat="1" applyFont="1" applyFill="1" applyBorder="1" applyAlignment="1">
      <alignment horizontal="center"/>
    </xf>
    <xf numFmtId="0" fontId="14" fillId="0" borderId="13" xfId="0" applyFont="1" applyFill="1" applyBorder="1" applyAlignment="1"/>
    <xf numFmtId="0" fontId="4" fillId="5" borderId="37" xfId="0" applyFont="1" applyFill="1" applyBorder="1" applyAlignment="1">
      <alignment horizontal="left"/>
    </xf>
    <xf numFmtId="0" fontId="16" fillId="0" borderId="12" xfId="0" applyFont="1" applyFill="1" applyBorder="1"/>
    <xf numFmtId="38" fontId="3" fillId="0" borderId="13" xfId="0" applyNumberFormat="1" applyFont="1" applyFill="1" applyBorder="1" applyAlignment="1">
      <alignment horizontal="right"/>
    </xf>
    <xf numFmtId="0" fontId="14" fillId="5" borderId="35" xfId="0" applyFont="1" applyFill="1" applyBorder="1"/>
    <xf numFmtId="38" fontId="4" fillId="5" borderId="36" xfId="0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14" fillId="6" borderId="0" xfId="0" applyFont="1" applyFill="1" applyBorder="1"/>
    <xf numFmtId="0" fontId="4" fillId="0" borderId="12" xfId="0" applyFont="1" applyFill="1" applyBorder="1" applyAlignment="1"/>
    <xf numFmtId="0" fontId="4" fillId="0" borderId="0" xfId="4" applyFont="1" applyFill="1" applyBorder="1" applyAlignment="1">
      <alignment horizontal="center"/>
    </xf>
    <xf numFmtId="0" fontId="4" fillId="0" borderId="13" xfId="0" applyFont="1" applyFill="1" applyBorder="1" applyAlignment="1"/>
    <xf numFmtId="0" fontId="4" fillId="5" borderId="37" xfId="4" applyFont="1" applyFill="1" applyBorder="1" applyAlignment="1">
      <alignment horizontal="center"/>
    </xf>
    <xf numFmtId="0" fontId="4" fillId="5" borderId="36" xfId="0" applyFont="1" applyFill="1" applyBorder="1" applyAlignment="1"/>
    <xf numFmtId="0" fontId="4" fillId="0" borderId="13" xfId="0" applyFont="1" applyBorder="1" applyAlignment="1">
      <alignment horizontal="center" vertical="center"/>
    </xf>
    <xf numFmtId="1" fontId="4" fillId="5" borderId="1" xfId="0" applyNumberFormat="1" applyFont="1" applyFill="1" applyBorder="1" applyAlignment="1">
      <alignment vertical="center"/>
    </xf>
    <xf numFmtId="1" fontId="4" fillId="5" borderId="17" xfId="0" applyNumberFormat="1" applyFont="1" applyFill="1" applyBorder="1" applyAlignment="1">
      <alignment vertical="center"/>
    </xf>
    <xf numFmtId="0" fontId="7" fillId="4" borderId="38" xfId="0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/>
    </xf>
    <xf numFmtId="0" fontId="18" fillId="4" borderId="16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/>
    </xf>
    <xf numFmtId="188" fontId="7" fillId="4" borderId="1" xfId="4" applyNumberFormat="1" applyFont="1" applyFill="1" applyBorder="1" applyAlignment="1">
      <alignment horizontal="center" vertical="center"/>
    </xf>
    <xf numFmtId="183" fontId="7" fillId="4" borderId="1" xfId="4" applyNumberFormat="1" applyFont="1" applyFill="1" applyBorder="1" applyAlignment="1">
      <alignment horizontal="center" vertical="center"/>
    </xf>
    <xf numFmtId="183" fontId="7" fillId="4" borderId="17" xfId="4" applyNumberFormat="1" applyFont="1" applyFill="1" applyBorder="1" applyAlignment="1">
      <alignment horizontal="center" vertical="center"/>
    </xf>
    <xf numFmtId="0" fontId="4" fillId="6" borderId="34" xfId="0" applyFont="1" applyFill="1" applyBorder="1"/>
    <xf numFmtId="0" fontId="14" fillId="6" borderId="38" xfId="0" applyFont="1" applyFill="1" applyBorder="1" applyAlignment="1"/>
    <xf numFmtId="0" fontId="4" fillId="0" borderId="38" xfId="0" applyFont="1" applyBorder="1" applyAlignment="1">
      <alignment horizontal="center" vertical="center"/>
    </xf>
    <xf numFmtId="0" fontId="4" fillId="6" borderId="34" xfId="0" applyFont="1" applyFill="1" applyBorder="1" applyAlignment="1"/>
    <xf numFmtId="38" fontId="4" fillId="0" borderId="38" xfId="4" applyNumberFormat="1" applyFont="1" applyFill="1" applyBorder="1" applyAlignment="1">
      <alignment horizontal="center"/>
    </xf>
    <xf numFmtId="10" fontId="8" fillId="0" borderId="9" xfId="3" applyNumberFormat="1" applyFont="1" applyBorder="1" applyAlignment="1">
      <alignment horizontal="center" vertical="center"/>
    </xf>
    <xf numFmtId="9" fontId="8" fillId="0" borderId="9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77" fontId="8" fillId="0" borderId="9" xfId="0" applyNumberFormat="1" applyFont="1" applyBorder="1" applyAlignment="1">
      <alignment horizontal="center" vertical="center"/>
    </xf>
    <xf numFmtId="189" fontId="4" fillId="0" borderId="9" xfId="3" applyNumberFormat="1" applyFont="1" applyBorder="1" applyAlignment="1">
      <alignment horizontal="center" vertical="center"/>
    </xf>
    <xf numFmtId="167" fontId="4" fillId="0" borderId="4" xfId="0" applyNumberFormat="1" applyFont="1" applyFill="1" applyBorder="1" applyAlignment="1">
      <alignment horizontal="center" vertical="center"/>
    </xf>
    <xf numFmtId="6" fontId="8" fillId="0" borderId="32" xfId="0" applyNumberFormat="1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vertical="center"/>
    </xf>
    <xf numFmtId="192" fontId="5" fillId="0" borderId="32" xfId="0" applyNumberFormat="1" applyFont="1" applyFill="1" applyBorder="1" applyAlignment="1">
      <alignment horizontal="center" vertical="center"/>
    </xf>
    <xf numFmtId="6" fontId="4" fillId="0" borderId="9" xfId="3" applyNumberFormat="1" applyFont="1" applyBorder="1" applyAlignment="1">
      <alignment horizontal="center" vertical="center"/>
    </xf>
    <xf numFmtId="164" fontId="5" fillId="0" borderId="9" xfId="3" applyNumberFormat="1" applyFont="1" applyBorder="1" applyAlignment="1">
      <alignment horizontal="center" vertical="center"/>
    </xf>
    <xf numFmtId="10" fontId="8" fillId="0" borderId="35" xfId="3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0" fontId="7" fillId="4" borderId="34" xfId="0" applyFont="1" applyFill="1" applyBorder="1" applyAlignment="1">
      <alignment horizontal="left" vertical="center"/>
    </xf>
    <xf numFmtId="0" fontId="7" fillId="4" borderId="38" xfId="0" applyFont="1" applyFill="1" applyBorder="1" applyAlignment="1">
      <alignment horizontal="left" vertical="center"/>
    </xf>
    <xf numFmtId="0" fontId="7" fillId="4" borderId="38" xfId="0" applyFont="1" applyFill="1" applyBorder="1" applyAlignment="1">
      <alignment horizontal="centerContinuous" vertical="center"/>
    </xf>
    <xf numFmtId="164" fontId="8" fillId="0" borderId="32" xfId="2" applyNumberFormat="1" applyFont="1" applyFill="1" applyBorder="1" applyAlignment="1">
      <alignment horizontal="center" vertical="center"/>
    </xf>
    <xf numFmtId="164" fontId="5" fillId="0" borderId="4" xfId="0" applyNumberFormat="1" applyFont="1" applyBorder="1" applyAlignment="1">
      <alignment horizontal="center" vertical="center"/>
    </xf>
    <xf numFmtId="10" fontId="8" fillId="0" borderId="17" xfId="3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vertical="center"/>
    </xf>
    <xf numFmtId="164" fontId="4" fillId="0" borderId="17" xfId="3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68" fontId="4" fillId="0" borderId="13" xfId="0" applyNumberFormat="1" applyFont="1" applyBorder="1" applyAlignment="1">
      <alignment horizontal="right" vertical="center"/>
    </xf>
    <xf numFmtId="0" fontId="4" fillId="5" borderId="34" xfId="0" applyFont="1" applyFill="1" applyBorder="1" applyAlignment="1">
      <alignment horizontal="left" vertical="center"/>
    </xf>
    <xf numFmtId="10" fontId="4" fillId="0" borderId="33" xfId="0" applyNumberFormat="1" applyFont="1" applyBorder="1" applyAlignment="1">
      <alignment horizontal="right" vertical="center"/>
    </xf>
    <xf numFmtId="10" fontId="4" fillId="0" borderId="13" xfId="0" applyNumberFormat="1" applyFont="1" applyBorder="1" applyAlignment="1">
      <alignment horizontal="right" vertical="center"/>
    </xf>
    <xf numFmtId="164" fontId="4" fillId="0" borderId="13" xfId="0" applyNumberFormat="1" applyFont="1" applyBorder="1" applyAlignment="1">
      <alignment horizontal="right" vertical="center"/>
    </xf>
    <xf numFmtId="10" fontId="4" fillId="0" borderId="13" xfId="3" applyNumberFormat="1" applyFont="1" applyBorder="1" applyAlignment="1">
      <alignment horizontal="right" vertical="center"/>
    </xf>
    <xf numFmtId="175" fontId="5" fillId="0" borderId="13" xfId="0" applyNumberFormat="1" applyFont="1" applyBorder="1" applyAlignment="1">
      <alignment horizontal="right" vertical="center"/>
    </xf>
    <xf numFmtId="38" fontId="22" fillId="5" borderId="12" xfId="6" applyFont="1" applyFill="1" applyBorder="1" applyAlignment="1">
      <alignment horizontal="left" vertical="center"/>
    </xf>
    <xf numFmtId="164" fontId="4" fillId="0" borderId="17" xfId="0" applyNumberFormat="1" applyFont="1" applyBorder="1" applyAlignment="1">
      <alignment horizontal="right" vertical="center"/>
    </xf>
    <xf numFmtId="10" fontId="4" fillId="0" borderId="13" xfId="3" applyNumberFormat="1" applyFont="1" applyBorder="1" applyAlignment="1">
      <alignment horizontal="center" vertical="center"/>
    </xf>
    <xf numFmtId="10" fontId="4" fillId="0" borderId="33" xfId="0" applyNumberFormat="1" applyFont="1" applyBorder="1" applyAlignment="1">
      <alignment horizontal="center" vertical="center"/>
    </xf>
    <xf numFmtId="184" fontId="5" fillId="0" borderId="13" xfId="0" applyNumberFormat="1" applyFont="1" applyBorder="1" applyAlignment="1">
      <alignment horizontal="center" vertical="center"/>
    </xf>
    <xf numFmtId="10" fontId="8" fillId="0" borderId="13" xfId="0" applyNumberFormat="1" applyFont="1" applyBorder="1" applyAlignment="1">
      <alignment horizontal="center" vertical="center"/>
    </xf>
    <xf numFmtId="9" fontId="8" fillId="0" borderId="13" xfId="0" applyNumberFormat="1" applyFont="1" applyBorder="1" applyAlignment="1">
      <alignment horizontal="center" vertical="center"/>
    </xf>
    <xf numFmtId="175" fontId="8" fillId="0" borderId="13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77" fontId="8" fillId="0" borderId="13" xfId="0" applyNumberFormat="1" applyFont="1" applyBorder="1" applyAlignment="1">
      <alignment horizontal="center" vertical="center"/>
    </xf>
    <xf numFmtId="0" fontId="6" fillId="4" borderId="36" xfId="0" applyFont="1" applyFill="1" applyBorder="1" applyAlignment="1">
      <alignment horizontal="left" vertical="center"/>
    </xf>
    <xf numFmtId="189" fontId="4" fillId="0" borderId="13" xfId="3" applyNumberFormat="1" applyFont="1" applyBorder="1" applyAlignment="1">
      <alignment horizontal="center" vertical="center"/>
    </xf>
    <xf numFmtId="164" fontId="4" fillId="0" borderId="13" xfId="1" applyNumberFormat="1" applyFont="1" applyBorder="1" applyAlignment="1">
      <alignment horizontal="center" vertical="center"/>
    </xf>
    <xf numFmtId="164" fontId="4" fillId="0" borderId="17" xfId="1" applyNumberFormat="1" applyFont="1" applyBorder="1" applyAlignment="1">
      <alignment horizontal="center" vertical="center"/>
    </xf>
    <xf numFmtId="0" fontId="7" fillId="4" borderId="36" xfId="0" applyFont="1" applyFill="1" applyBorder="1" applyAlignment="1">
      <alignment horizontal="centerContinuous" vertical="center"/>
    </xf>
    <xf numFmtId="10" fontId="8" fillId="0" borderId="32" xfId="0" applyNumberFormat="1" applyFont="1" applyBorder="1" applyAlignment="1">
      <alignment horizontal="center" vertical="center"/>
    </xf>
    <xf numFmtId="6" fontId="5" fillId="0" borderId="9" xfId="0" applyNumberFormat="1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164" fontId="4" fillId="0" borderId="31" xfId="2" applyNumberFormat="1" applyFont="1" applyFill="1" applyBorder="1" applyAlignment="1">
      <alignment horizontal="center" vertical="center"/>
    </xf>
    <xf numFmtId="10" fontId="4" fillId="0" borderId="12" xfId="0" applyNumberFormat="1" applyFont="1" applyBorder="1" applyAlignment="1">
      <alignment horizontal="center" vertical="center"/>
    </xf>
    <xf numFmtId="10" fontId="8" fillId="0" borderId="12" xfId="3" applyNumberFormat="1" applyFont="1" applyBorder="1" applyAlignment="1">
      <alignment horizontal="center" vertical="center"/>
    </xf>
    <xf numFmtId="10" fontId="4" fillId="0" borderId="12" xfId="3" applyNumberFormat="1" applyFont="1" applyBorder="1" applyAlignment="1">
      <alignment horizontal="center" vertical="center"/>
    </xf>
    <xf numFmtId="164" fontId="4" fillId="0" borderId="13" xfId="0" applyNumberFormat="1" applyFont="1" applyBorder="1" applyAlignment="1">
      <alignment horizontal="center" vertical="center"/>
    </xf>
    <xf numFmtId="164" fontId="4" fillId="0" borderId="36" xfId="0" applyNumberFormat="1" applyFont="1" applyFill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64" fontId="5" fillId="0" borderId="32" xfId="0" applyNumberFormat="1" applyFont="1" applyBorder="1" applyAlignment="1">
      <alignment horizontal="center" vertical="center"/>
    </xf>
    <xf numFmtId="8" fontId="5" fillId="0" borderId="9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vertical="center"/>
    </xf>
    <xf numFmtId="0" fontId="4" fillId="0" borderId="36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164" fontId="28" fillId="0" borderId="6" xfId="2" applyNumberFormat="1" applyFont="1" applyFill="1" applyBorder="1" applyAlignment="1">
      <alignment horizontal="center" vertical="center"/>
    </xf>
    <xf numFmtId="167" fontId="14" fillId="0" borderId="31" xfId="3" applyNumberFormat="1" applyFont="1" applyBorder="1" applyAlignment="1">
      <alignment horizontal="center" vertical="center"/>
    </xf>
    <xf numFmtId="6" fontId="21" fillId="0" borderId="36" xfId="2" applyNumberFormat="1" applyFont="1" applyBorder="1" applyAlignment="1">
      <alignment horizontal="center" vertical="center"/>
    </xf>
    <xf numFmtId="6" fontId="21" fillId="0" borderId="35" xfId="2" applyNumberFormat="1" applyFont="1" applyBorder="1" applyAlignment="1">
      <alignment horizontal="center" vertical="center"/>
    </xf>
    <xf numFmtId="167" fontId="14" fillId="0" borderId="31" xfId="0" applyNumberFormat="1" applyFont="1" applyBorder="1" applyAlignment="1">
      <alignment horizontal="center" vertical="center"/>
    </xf>
    <xf numFmtId="164" fontId="28" fillId="0" borderId="31" xfId="2" applyNumberFormat="1" applyFont="1" applyFill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164" fontId="14" fillId="0" borderId="31" xfId="3" applyNumberFormat="1" applyFont="1" applyBorder="1" applyAlignment="1">
      <alignment horizontal="center" vertical="center"/>
    </xf>
    <xf numFmtId="10" fontId="8" fillId="0" borderId="4" xfId="3" applyNumberFormat="1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8" fillId="0" borderId="9" xfId="2" applyNumberFormat="1" applyFont="1" applyFill="1" applyBorder="1" applyAlignment="1">
      <alignment horizontal="center" vertical="center"/>
    </xf>
    <xf numFmtId="0" fontId="31" fillId="0" borderId="35" xfId="0" applyFont="1" applyBorder="1" applyAlignment="1">
      <alignment horizontal="left" vertical="center"/>
    </xf>
    <xf numFmtId="164" fontId="4" fillId="8" borderId="0" xfId="0" applyNumberFormat="1" applyFont="1" applyFill="1" applyBorder="1" applyAlignment="1">
      <alignment horizontal="center" vertical="center"/>
    </xf>
    <xf numFmtId="6" fontId="4" fillId="8" borderId="0" xfId="0" applyNumberFormat="1" applyFont="1" applyFill="1" applyBorder="1" applyAlignment="1">
      <alignment horizontal="center" vertical="center"/>
    </xf>
    <xf numFmtId="164" fontId="4" fillId="8" borderId="1" xfId="0" applyNumberFormat="1" applyFont="1" applyFill="1" applyBorder="1" applyAlignment="1">
      <alignment horizontal="center" vertical="center"/>
    </xf>
    <xf numFmtId="6" fontId="4" fillId="8" borderId="1" xfId="0" applyNumberFormat="1" applyFont="1" applyFill="1" applyBorder="1" applyAlignment="1">
      <alignment horizontal="center" vertical="center"/>
    </xf>
    <xf numFmtId="0" fontId="4" fillId="8" borderId="34" xfId="0" applyNumberFormat="1" applyFont="1" applyFill="1" applyBorder="1" applyAlignment="1">
      <alignment horizontal="center" vertical="center"/>
    </xf>
    <xf numFmtId="0" fontId="4" fillId="8" borderId="12" xfId="0" applyNumberFormat="1" applyFont="1" applyFill="1" applyBorder="1" applyAlignment="1">
      <alignment horizontal="center" vertical="center"/>
    </xf>
    <xf numFmtId="0" fontId="4" fillId="8" borderId="16" xfId="0" applyNumberFormat="1" applyFont="1" applyFill="1" applyBorder="1" applyAlignment="1">
      <alignment horizontal="center" vertical="center"/>
    </xf>
    <xf numFmtId="167" fontId="5" fillId="8" borderId="0" xfId="0" applyNumberFormat="1" applyFont="1" applyFill="1" applyBorder="1" applyAlignment="1">
      <alignment horizontal="center" vertical="center"/>
    </xf>
    <xf numFmtId="167" fontId="5" fillId="8" borderId="1" xfId="0" applyNumberFormat="1" applyFont="1" applyFill="1" applyBorder="1" applyAlignment="1">
      <alignment horizontal="center" vertical="center"/>
    </xf>
    <xf numFmtId="182" fontId="5" fillId="8" borderId="0" xfId="0" applyNumberFormat="1" applyFont="1" applyFill="1" applyBorder="1" applyAlignment="1">
      <alignment horizontal="center" vertical="center"/>
    </xf>
    <xf numFmtId="182" fontId="5" fillId="8" borderId="1" xfId="0" applyNumberFormat="1" applyFont="1" applyFill="1" applyBorder="1" applyAlignment="1">
      <alignment horizontal="center" vertical="center"/>
    </xf>
    <xf numFmtId="180" fontId="5" fillId="8" borderId="0" xfId="0" applyNumberFormat="1" applyFont="1" applyFill="1" applyBorder="1" applyAlignment="1">
      <alignment horizontal="center" vertical="center"/>
    </xf>
    <xf numFmtId="14" fontId="5" fillId="8" borderId="0" xfId="0" applyNumberFormat="1" applyFont="1" applyFill="1" applyBorder="1" applyAlignment="1">
      <alignment horizontal="center" vertical="center"/>
    </xf>
    <xf numFmtId="180" fontId="5" fillId="8" borderId="1" xfId="0" applyNumberFormat="1" applyFont="1" applyFill="1" applyBorder="1" applyAlignment="1">
      <alignment horizontal="center" vertical="center"/>
    </xf>
    <xf numFmtId="14" fontId="5" fillId="8" borderId="1" xfId="0" applyNumberFormat="1" applyFont="1" applyFill="1" applyBorder="1" applyAlignment="1">
      <alignment horizontal="center" vertical="center"/>
    </xf>
    <xf numFmtId="10" fontId="5" fillId="8" borderId="0" xfId="3" applyNumberFormat="1" applyFont="1" applyFill="1" applyBorder="1" applyAlignment="1">
      <alignment horizontal="center" vertical="center"/>
    </xf>
    <xf numFmtId="10" fontId="5" fillId="8" borderId="1" xfId="3" applyNumberFormat="1" applyFont="1" applyFill="1" applyBorder="1" applyAlignment="1">
      <alignment horizontal="center" vertical="center"/>
    </xf>
    <xf numFmtId="164" fontId="5" fillId="8" borderId="0" xfId="3" applyNumberFormat="1" applyFont="1" applyFill="1" applyBorder="1" applyAlignment="1">
      <alignment horizontal="center" vertical="center"/>
    </xf>
    <xf numFmtId="167" fontId="5" fillId="8" borderId="13" xfId="3" applyNumberFormat="1" applyFont="1" applyFill="1" applyBorder="1" applyAlignment="1">
      <alignment horizontal="center" vertical="center"/>
    </xf>
    <xf numFmtId="164" fontId="5" fillId="8" borderId="1" xfId="3" applyNumberFormat="1" applyFont="1" applyFill="1" applyBorder="1" applyAlignment="1">
      <alignment horizontal="center" vertical="center"/>
    </xf>
    <xf numFmtId="167" fontId="5" fillId="8" borderId="17" xfId="3" applyNumberFormat="1" applyFont="1" applyFill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167" fontId="4" fillId="0" borderId="33" xfId="0" applyNumberFormat="1" applyFont="1" applyBorder="1" applyAlignment="1">
      <alignment horizontal="center" vertical="center"/>
    </xf>
    <xf numFmtId="167" fontId="4" fillId="0" borderId="17" xfId="0" applyNumberFormat="1" applyFont="1" applyBorder="1" applyAlignment="1">
      <alignment horizontal="center" vertical="center"/>
    </xf>
    <xf numFmtId="164" fontId="4" fillId="0" borderId="32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75" fontId="5" fillId="0" borderId="4" xfId="0" applyNumberFormat="1" applyFont="1" applyBorder="1" applyAlignment="1">
      <alignment horizontal="center" vertical="center"/>
    </xf>
    <xf numFmtId="2" fontId="23" fillId="0" borderId="2" xfId="3" applyNumberFormat="1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10" fontId="4" fillId="0" borderId="9" xfId="3" applyNumberFormat="1" applyFont="1" applyBorder="1" applyAlignment="1">
      <alignment horizontal="center" vertical="center"/>
    </xf>
    <xf numFmtId="164" fontId="4" fillId="0" borderId="4" xfId="3" applyNumberFormat="1" applyFont="1" applyBorder="1" applyAlignment="1">
      <alignment horizontal="center" vertical="center"/>
    </xf>
    <xf numFmtId="0" fontId="7" fillId="4" borderId="36" xfId="0" applyFont="1" applyFill="1" applyBorder="1" applyAlignment="1">
      <alignment horizontal="left" vertical="center"/>
    </xf>
    <xf numFmtId="0" fontId="8" fillId="8" borderId="9" xfId="0" applyFont="1" applyFill="1" applyBorder="1" applyAlignment="1">
      <alignment horizontal="left" vertical="center"/>
    </xf>
    <xf numFmtId="6" fontId="8" fillId="0" borderId="0" xfId="0" applyNumberFormat="1" applyFont="1" applyAlignment="1">
      <alignment horizontal="center" vertical="center"/>
    </xf>
    <xf numFmtId="190" fontId="8" fillId="0" borderId="0" xfId="0" applyNumberFormat="1" applyFont="1" applyAlignment="1">
      <alignment horizontal="center" vertical="center"/>
    </xf>
    <xf numFmtId="191" fontId="8" fillId="0" borderId="0" xfId="0" applyNumberFormat="1" applyFont="1" applyAlignment="1">
      <alignment horizontal="center" vertical="center"/>
    </xf>
    <xf numFmtId="190" fontId="5" fillId="0" borderId="13" xfId="0" applyNumberFormat="1" applyFont="1" applyBorder="1" applyAlignment="1">
      <alignment horizontal="center" vertical="center"/>
    </xf>
    <xf numFmtId="8" fontId="4" fillId="0" borderId="9" xfId="0" applyNumberFormat="1" applyFont="1" applyBorder="1" applyAlignment="1">
      <alignment horizontal="center" vertical="center"/>
    </xf>
    <xf numFmtId="0" fontId="14" fillId="8" borderId="31" xfId="0" applyFont="1" applyFill="1" applyBorder="1" applyAlignment="1">
      <alignment horizontal="left" vertical="center"/>
    </xf>
    <xf numFmtId="6" fontId="14" fillId="0" borderId="37" xfId="0" applyNumberFormat="1" applyFont="1" applyBorder="1" applyAlignment="1">
      <alignment horizontal="center" vertical="center"/>
    </xf>
    <xf numFmtId="190" fontId="14" fillId="0" borderId="37" xfId="0" applyNumberFormat="1" applyFont="1" applyBorder="1" applyAlignment="1">
      <alignment horizontal="center" vertical="center"/>
    </xf>
    <xf numFmtId="191" fontId="14" fillId="0" borderId="37" xfId="0" applyNumberFormat="1" applyFont="1" applyBorder="1" applyAlignment="1">
      <alignment horizontal="center" vertical="center"/>
    </xf>
    <xf numFmtId="190" fontId="14" fillId="0" borderId="36" xfId="0" applyNumberFormat="1" applyFont="1" applyBorder="1" applyAlignment="1">
      <alignment horizontal="center" vertical="center"/>
    </xf>
    <xf numFmtId="8" fontId="14" fillId="0" borderId="31" xfId="0" applyNumberFormat="1" applyFont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38" fontId="21" fillId="9" borderId="35" xfId="6" applyFont="1" applyFill="1" applyBorder="1" applyAlignment="1">
      <alignment horizontal="centerContinuous" vertical="center" wrapText="1"/>
    </xf>
    <xf numFmtId="38" fontId="21" fillId="9" borderId="36" xfId="6" applyFont="1" applyFill="1" applyBorder="1" applyAlignment="1">
      <alignment horizontal="centerContinuous" vertical="center" wrapText="1"/>
    </xf>
    <xf numFmtId="38" fontId="5" fillId="9" borderId="36" xfId="6" applyFont="1" applyFill="1" applyBorder="1" applyAlignment="1">
      <alignment horizontal="centerContinuous" vertical="center" wrapText="1"/>
    </xf>
    <xf numFmtId="38" fontId="5" fillId="9" borderId="4" xfId="6" applyFont="1" applyFill="1" applyBorder="1" applyAlignment="1">
      <alignment horizontal="centerContinuous" vertical="center" wrapText="1"/>
    </xf>
    <xf numFmtId="38" fontId="22" fillId="9" borderId="35" xfId="6" applyFont="1" applyFill="1" applyBorder="1" applyAlignment="1">
      <alignment horizontal="center" vertical="center" wrapText="1"/>
    </xf>
    <xf numFmtId="38" fontId="22" fillId="9" borderId="36" xfId="6" applyFont="1" applyFill="1" applyBorder="1" applyAlignment="1">
      <alignment horizontal="center" vertical="center" wrapText="1"/>
    </xf>
    <xf numFmtId="38" fontId="22" fillId="9" borderId="31" xfId="6" applyFont="1" applyFill="1" applyBorder="1" applyAlignment="1">
      <alignment horizontal="center" vertical="center" wrapText="1"/>
    </xf>
    <xf numFmtId="0" fontId="4" fillId="9" borderId="31" xfId="0" applyFont="1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0" fontId="4" fillId="9" borderId="35" xfId="0" applyFont="1" applyFill="1" applyBorder="1" applyAlignment="1">
      <alignment vertical="center"/>
    </xf>
    <xf numFmtId="6" fontId="4" fillId="0" borderId="13" xfId="0" applyNumberFormat="1" applyFont="1" applyBorder="1" applyAlignment="1">
      <alignment horizontal="center" vertical="center"/>
    </xf>
    <xf numFmtId="6" fontId="14" fillId="0" borderId="36" xfId="0" applyNumberFormat="1" applyFont="1" applyBorder="1" applyAlignment="1">
      <alignment horizontal="center" vertical="center"/>
    </xf>
    <xf numFmtId="6" fontId="4" fillId="9" borderId="36" xfId="0" applyNumberFormat="1" applyFont="1" applyFill="1" applyBorder="1" applyAlignment="1">
      <alignment horizontal="center" vertical="center"/>
    </xf>
    <xf numFmtId="0" fontId="4" fillId="10" borderId="32" xfId="0" applyFont="1" applyFill="1" applyBorder="1" applyAlignment="1">
      <alignment vertical="center"/>
    </xf>
    <xf numFmtId="0" fontId="4" fillId="10" borderId="9" xfId="0" applyFont="1" applyFill="1" applyBorder="1" applyAlignment="1">
      <alignment vertical="center"/>
    </xf>
    <xf numFmtId="0" fontId="14" fillId="10" borderId="31" xfId="0" applyFont="1" applyFill="1" applyBorder="1" applyAlignment="1">
      <alignment vertical="center"/>
    </xf>
    <xf numFmtId="0" fontId="4" fillId="10" borderId="12" xfId="0" applyFont="1" applyFill="1" applyBorder="1" applyAlignment="1">
      <alignment horizontal="left" vertical="center"/>
    </xf>
    <xf numFmtId="0" fontId="14" fillId="10" borderId="5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left" vertical="center"/>
    </xf>
    <xf numFmtId="0" fontId="14" fillId="10" borderId="6" xfId="0" applyFont="1" applyFill="1" applyBorder="1" applyAlignment="1">
      <alignment vertical="center"/>
    </xf>
    <xf numFmtId="0" fontId="4" fillId="10" borderId="13" xfId="0" applyFont="1" applyFill="1" applyBorder="1" applyAlignment="1">
      <alignment vertical="center"/>
    </xf>
    <xf numFmtId="0" fontId="4" fillId="10" borderId="17" xfId="0" applyFont="1" applyFill="1" applyBorder="1" applyAlignment="1">
      <alignment vertical="center"/>
    </xf>
    <xf numFmtId="38" fontId="22" fillId="10" borderId="34" xfId="6" applyFont="1" applyFill="1" applyBorder="1" applyAlignment="1">
      <alignment horizontal="left" vertical="center"/>
    </xf>
    <xf numFmtId="38" fontId="22" fillId="10" borderId="33" xfId="6" applyFont="1" applyFill="1" applyBorder="1" applyAlignment="1">
      <alignment horizontal="left" vertical="center"/>
    </xf>
    <xf numFmtId="38" fontId="22" fillId="10" borderId="12" xfId="6" applyFont="1" applyFill="1" applyBorder="1" applyAlignment="1">
      <alignment horizontal="left" vertical="center"/>
    </xf>
    <xf numFmtId="38" fontId="22" fillId="10" borderId="13" xfId="6" applyFont="1" applyFill="1" applyBorder="1" applyAlignment="1">
      <alignment horizontal="left" vertical="center"/>
    </xf>
    <xf numFmtId="38" fontId="22" fillId="10" borderId="16" xfId="6" applyFont="1" applyFill="1" applyBorder="1" applyAlignment="1">
      <alignment horizontal="left" vertical="center"/>
    </xf>
    <xf numFmtId="38" fontId="22" fillId="10" borderId="17" xfId="6" applyFont="1" applyFill="1" applyBorder="1" applyAlignment="1">
      <alignment horizontal="left" vertical="center"/>
    </xf>
    <xf numFmtId="38" fontId="21" fillId="10" borderId="35" xfId="6" applyFont="1" applyFill="1" applyBorder="1" applyAlignment="1">
      <alignment horizontal="left" vertical="center"/>
    </xf>
    <xf numFmtId="38" fontId="21" fillId="10" borderId="36" xfId="6" applyFont="1" applyFill="1" applyBorder="1" applyAlignment="1">
      <alignment horizontal="left" vertical="center"/>
    </xf>
    <xf numFmtId="38" fontId="21" fillId="10" borderId="37" xfId="6" applyFont="1" applyFill="1" applyBorder="1" applyAlignment="1">
      <alignment horizontal="left" vertical="center"/>
    </xf>
    <xf numFmtId="0" fontId="4" fillId="10" borderId="34" xfId="0" applyFont="1" applyFill="1" applyBorder="1" applyAlignment="1">
      <alignment horizontal="left" vertical="center"/>
    </xf>
    <xf numFmtId="0" fontId="4" fillId="10" borderId="32" xfId="0" applyFont="1" applyFill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5" fillId="10" borderId="32" xfId="0" applyFont="1" applyFill="1" applyBorder="1" applyAlignment="1">
      <alignment vertical="center"/>
    </xf>
    <xf numFmtId="0" fontId="5" fillId="10" borderId="9" xfId="0" applyFont="1" applyFill="1" applyBorder="1" applyAlignment="1">
      <alignment vertical="center"/>
    </xf>
    <xf numFmtId="0" fontId="5" fillId="10" borderId="4" xfId="0" applyFont="1" applyFill="1" applyBorder="1" applyAlignment="1">
      <alignment vertical="center"/>
    </xf>
    <xf numFmtId="0" fontId="4" fillId="10" borderId="10" xfId="0" applyFont="1" applyFill="1" applyBorder="1" applyAlignment="1">
      <alignment horizontal="left" vertical="center"/>
    </xf>
    <xf numFmtId="0" fontId="4" fillId="10" borderId="8" xfId="0" applyFont="1" applyFill="1" applyBorder="1" applyAlignment="1">
      <alignment horizontal="left" vertical="center"/>
    </xf>
    <xf numFmtId="0" fontId="4" fillId="10" borderId="12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16" xfId="0" applyFont="1" applyFill="1" applyBorder="1" applyAlignment="1">
      <alignment vertical="center"/>
    </xf>
    <xf numFmtId="167" fontId="28" fillId="0" borderId="31" xfId="2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0" fontId="32" fillId="0" borderId="0" xfId="0" applyFont="1"/>
    <xf numFmtId="1" fontId="6" fillId="4" borderId="34" xfId="4" applyNumberFormat="1" applyFont="1" applyFill="1" applyBorder="1" applyAlignment="1">
      <alignment horizontal="center"/>
    </xf>
    <xf numFmtId="1" fontId="6" fillId="4" borderId="38" xfId="4" applyNumberFormat="1" applyFont="1" applyFill="1" applyBorder="1" applyAlignment="1">
      <alignment horizontal="center"/>
    </xf>
    <xf numFmtId="1" fontId="6" fillId="4" borderId="38" xfId="0" applyNumberFormat="1" applyFont="1" applyFill="1" applyBorder="1" applyAlignment="1">
      <alignment horizontal="center"/>
    </xf>
    <xf numFmtId="1" fontId="6" fillId="4" borderId="33" xfId="0" applyNumberFormat="1" applyFont="1" applyFill="1" applyBorder="1" applyAlignment="1">
      <alignment horizontal="center"/>
    </xf>
    <xf numFmtId="1" fontId="6" fillId="4" borderId="12" xfId="4" applyNumberFormat="1" applyFont="1" applyFill="1" applyBorder="1" applyAlignment="1">
      <alignment horizontal="center"/>
    </xf>
    <xf numFmtId="1" fontId="6" fillId="4" borderId="0" xfId="4" applyNumberFormat="1" applyFont="1" applyFill="1" applyBorder="1" applyAlignment="1">
      <alignment horizontal="center"/>
    </xf>
    <xf numFmtId="165" fontId="6" fillId="4" borderId="12" xfId="4" applyNumberFormat="1" applyFont="1" applyFill="1" applyBorder="1" applyAlignment="1">
      <alignment horizontal="center"/>
    </xf>
    <xf numFmtId="165" fontId="6" fillId="4" borderId="0" xfId="4" applyNumberFormat="1" applyFont="1" applyFill="1" applyBorder="1" applyAlignment="1">
      <alignment horizontal="center"/>
    </xf>
    <xf numFmtId="0" fontId="14" fillId="5" borderId="37" xfId="0" applyFont="1" applyFill="1" applyBorder="1" applyAlignment="1">
      <alignment horizontal="center"/>
    </xf>
    <xf numFmtId="1" fontId="6" fillId="4" borderId="16" xfId="4" applyNumberFormat="1" applyFont="1" applyFill="1" applyBorder="1" applyAlignment="1">
      <alignment horizontal="center"/>
    </xf>
    <xf numFmtId="14" fontId="6" fillId="4" borderId="1" xfId="4" applyNumberFormat="1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/>
    </xf>
    <xf numFmtId="14" fontId="6" fillId="4" borderId="17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11" borderId="35" xfId="0" applyFont="1" applyFill="1" applyBorder="1"/>
    <xf numFmtId="0" fontId="4" fillId="11" borderId="36" xfId="0" applyFont="1" applyFill="1" applyBorder="1" applyAlignment="1">
      <alignment horizontal="center"/>
    </xf>
    <xf numFmtId="0" fontId="6" fillId="11" borderId="31" xfId="0" applyFont="1" applyFill="1" applyBorder="1"/>
    <xf numFmtId="0" fontId="6" fillId="11" borderId="37" xfId="0" applyFont="1" applyFill="1" applyBorder="1"/>
    <xf numFmtId="0" fontId="6" fillId="11" borderId="36" xfId="0" applyFont="1" applyFill="1" applyBorder="1"/>
    <xf numFmtId="1" fontId="4" fillId="6" borderId="32" xfId="0" applyNumberFormat="1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38" fontId="4" fillId="0" borderId="0" xfId="0" applyNumberFormat="1" applyFont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/>
    </xf>
    <xf numFmtId="38" fontId="4" fillId="0" borderId="4" xfId="0" applyNumberFormat="1" applyFont="1" applyBorder="1" applyAlignment="1">
      <alignment horizontal="center" vertical="center"/>
    </xf>
    <xf numFmtId="0" fontId="4" fillId="8" borderId="22" xfId="0" applyFont="1" applyFill="1" applyBorder="1"/>
    <xf numFmtId="0" fontId="14" fillId="8" borderId="19" xfId="0" applyFont="1" applyFill="1" applyBorder="1" applyAlignment="1">
      <alignment horizontal="center"/>
    </xf>
    <xf numFmtId="38" fontId="4" fillId="8" borderId="19" xfId="0" applyNumberFormat="1" applyFont="1" applyFill="1" applyBorder="1" applyAlignment="1">
      <alignment horizontal="center" vertical="center"/>
    </xf>
    <xf numFmtId="38" fontId="14" fillId="8" borderId="15" xfId="0" applyNumberFormat="1" applyFont="1" applyFill="1" applyBorder="1" applyAlignment="1">
      <alignment horizontal="center" vertical="center"/>
    </xf>
    <xf numFmtId="38" fontId="14" fillId="8" borderId="18" xfId="0" applyNumberFormat="1" applyFont="1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7" fillId="13" borderId="35" xfId="0" applyFont="1" applyFill="1" applyBorder="1" applyAlignment="1">
      <alignment horizontal="center"/>
    </xf>
    <xf numFmtId="0" fontId="6" fillId="13" borderId="36" xfId="0" applyFont="1" applyFill="1" applyBorder="1" applyAlignment="1">
      <alignment horizontal="center"/>
    </xf>
    <xf numFmtId="0" fontId="6" fillId="13" borderId="31" xfId="0" applyFont="1" applyFill="1" applyBorder="1"/>
    <xf numFmtId="0" fontId="6" fillId="13" borderId="37" xfId="0" applyFont="1" applyFill="1" applyBorder="1"/>
    <xf numFmtId="0" fontId="6" fillId="13" borderId="36" xfId="0" applyFont="1" applyFill="1" applyBorder="1"/>
    <xf numFmtId="0" fontId="14" fillId="6" borderId="1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38" fontId="14" fillId="8" borderId="19" xfId="0" applyNumberFormat="1" applyFont="1" applyFill="1" applyBorder="1" applyAlignment="1">
      <alignment horizontal="center" vertical="center"/>
    </xf>
    <xf numFmtId="0" fontId="7" fillId="13" borderId="35" xfId="0" applyFont="1" applyFill="1" applyBorder="1"/>
    <xf numFmtId="0" fontId="28" fillId="14" borderId="33" xfId="0" applyFont="1" applyFill="1" applyBorder="1" applyAlignment="1">
      <alignment horizontal="centerContinuous" vertical="center"/>
    </xf>
    <xf numFmtId="0" fontId="28" fillId="14" borderId="35" xfId="0" applyFont="1" applyFill="1" applyBorder="1" applyAlignment="1">
      <alignment horizontal="centerContinuous" vertical="center"/>
    </xf>
    <xf numFmtId="0" fontId="28" fillId="14" borderId="38" xfId="0" applyFont="1" applyFill="1" applyBorder="1" applyAlignment="1">
      <alignment horizontal="centerContinuous" vertical="center"/>
    </xf>
    <xf numFmtId="0" fontId="28" fillId="8" borderId="35" xfId="0" applyFont="1" applyFill="1" applyBorder="1" applyAlignment="1">
      <alignment horizontal="center" vertical="center" wrapText="1"/>
    </xf>
    <xf numFmtId="10" fontId="4" fillId="8" borderId="12" xfId="3" applyNumberFormat="1" applyFont="1" applyFill="1" applyBorder="1" applyAlignment="1">
      <alignment horizontal="center" vertical="center"/>
    </xf>
    <xf numFmtId="10" fontId="4" fillId="8" borderId="16" xfId="3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</cellXfs>
  <cellStyles count="9">
    <cellStyle name="20% - Accent1" xfId="4" builtinId="30"/>
    <cellStyle name="20% - Accent5" xfId="5" builtinId="46"/>
    <cellStyle name="Comma" xfId="1" builtinId="3"/>
    <cellStyle name="Comma 2" xfId="8" xr:uid="{4AB9FAB0-4F68-44B7-ADA8-D7F13C966A5B}"/>
    <cellStyle name="Currency" xfId="2" builtinId="4"/>
    <cellStyle name="Normal" xfId="0" builtinId="0"/>
    <cellStyle name="Normal 2" xfId="6" xr:uid="{AA50F63A-5005-42C4-9A1C-D123645EF18C}"/>
    <cellStyle name="Normal 9" xfId="7" xr:uid="{5B6334B4-7574-40EB-A27E-1BD9035CD9DE}"/>
    <cellStyle name="Percent" xfId="3" builtinId="5"/>
  </cellStyles>
  <dxfs count="18">
    <dxf>
      <font>
        <color theme="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theme="2"/>
      </font>
    </dxf>
    <dxf>
      <font>
        <color theme="4" tint="-0.499984740745262"/>
      </font>
      <fill>
        <patternFill>
          <bgColor theme="4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1"/>
          <c:tx>
            <c:strRef>
              <c:f>'Annual Cash Flow'!$C$6</c:f>
              <c:strCache>
                <c:ptCount val="1"/>
                <c:pt idx="0">
                  <c:v>Base Rental Revenue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'Annual Cash Flow'!$F$6:$O$6</c:f>
              <c:numCache>
                <c:formatCode>#,##0_);[Red]\(#,##0\)</c:formatCode>
                <c:ptCount val="10"/>
                <c:pt idx="0">
                  <c:v>728137.4824000001</c:v>
                </c:pt>
                <c:pt idx="1">
                  <c:v>2568832.3504720004</c:v>
                </c:pt>
                <c:pt idx="2">
                  <c:v>2695754.8209861601</c:v>
                </c:pt>
                <c:pt idx="3">
                  <c:v>2776627.4656157442</c:v>
                </c:pt>
                <c:pt idx="4">
                  <c:v>2859926.2895842171</c:v>
                </c:pt>
                <c:pt idx="5">
                  <c:v>2945724.0782717429</c:v>
                </c:pt>
                <c:pt idx="6">
                  <c:v>3034095.8006198956</c:v>
                </c:pt>
                <c:pt idx="7">
                  <c:v>3125118.674638493</c:v>
                </c:pt>
                <c:pt idx="8">
                  <c:v>3218872.2348776478</c:v>
                </c:pt>
                <c:pt idx="9">
                  <c:v>3315438.4019239764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F-43FB-8B9A-C7C21338FE6B}"/>
            </c:ext>
          </c:extLst>
        </c:ser>
        <c:ser>
          <c:idx val="0"/>
          <c:order val="2"/>
          <c:tx>
            <c:v>NOI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10"/>
              <c:pt idx="0">
                <c:v>2022</c:v>
              </c:pt>
              <c:pt idx="1">
                <c:v>2023</c:v>
              </c:pt>
              <c:pt idx="2">
                <c:v>2024</c:v>
              </c:pt>
              <c:pt idx="3">
                <c:v>2025</c:v>
              </c:pt>
              <c:pt idx="4">
                <c:v>2026</c:v>
              </c:pt>
              <c:pt idx="5">
                <c:v>2027</c:v>
              </c:pt>
              <c:pt idx="6">
                <c:v>2028</c:v>
              </c:pt>
              <c:pt idx="7">
                <c:v>2029</c:v>
              </c:pt>
              <c:pt idx="8">
                <c:v>2030</c:v>
              </c:pt>
              <c:pt idx="9">
                <c:v>2031</c:v>
              </c:pt>
            </c:numLit>
          </c:cat>
          <c:val>
            <c:numRef>
              <c:f>'Annual Cash Flow'!$F$28:$O$28</c:f>
              <c:numCache>
                <c:formatCode>#,##0_);[Red]\(#,##0\)</c:formatCode>
                <c:ptCount val="10"/>
                <c:pt idx="0">
                  <c:v>-207002.65932785976</c:v>
                </c:pt>
                <c:pt idx="1">
                  <c:v>883807.08886693185</c:v>
                </c:pt>
                <c:pt idx="2">
                  <c:v>2256762.5940303919</c:v>
                </c:pt>
                <c:pt idx="3">
                  <c:v>2379514.5029753647</c:v>
                </c:pt>
                <c:pt idx="4">
                  <c:v>2455763.4853029717</c:v>
                </c:pt>
                <c:pt idx="5">
                  <c:v>2534361.9476218489</c:v>
                </c:pt>
                <c:pt idx="6">
                  <c:v>2615381.472561291</c:v>
                </c:pt>
                <c:pt idx="7">
                  <c:v>2698895.8100643447</c:v>
                </c:pt>
                <c:pt idx="8">
                  <c:v>2784980.9427719796</c:v>
                </c:pt>
                <c:pt idx="9">
                  <c:v>2873715.1533755921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F-43FB-8B9A-C7C21338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8051151"/>
        <c:axId val="628052815"/>
      </c:barChart>
      <c:lineChart>
        <c:grouping val="standard"/>
        <c:varyColors val="0"/>
        <c:ser>
          <c:idx val="1"/>
          <c:order val="0"/>
          <c:tx>
            <c:strRef>
              <c:f>'Annual Cash Flow'!$C$66</c:f>
              <c:strCache>
                <c:ptCount val="1"/>
                <c:pt idx="0">
                  <c:v>Cash-on-Cash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'Annual Cash Flow'!$F$66:$O$66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4.9070602601513066E-2</c:v>
                </c:pt>
                <c:pt idx="3">
                  <c:v>6.1915235709308937E-2</c:v>
                </c:pt>
                <c:pt idx="4">
                  <c:v>6.9893850553335274E-2</c:v>
                </c:pt>
                <c:pt idx="5">
                  <c:v>7.8118312559669251E-2</c:v>
                </c:pt>
                <c:pt idx="6">
                  <c:v>8.6596112060787864E-2</c:v>
                </c:pt>
                <c:pt idx="7">
                  <c:v>9.5334966174643099E-2</c:v>
                </c:pt>
                <c:pt idx="8">
                  <c:v>0.10434282564639409</c:v>
                </c:pt>
                <c:pt idx="9">
                  <c:v>0.11362788189610365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F-43FB-8B9A-C7C21338F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04319"/>
        <c:axId val="639495167"/>
      </c:lineChart>
      <c:catAx>
        <c:axId val="6280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2815"/>
        <c:crosses val="autoZero"/>
        <c:auto val="1"/>
        <c:lblAlgn val="ctr"/>
        <c:lblOffset val="100"/>
        <c:noMultiLvlLbl val="0"/>
      </c:catAx>
      <c:valAx>
        <c:axId val="62805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2805115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</c:dispUnitsLbl>
        </c:dispUnits>
      </c:valAx>
      <c:valAx>
        <c:axId val="63949516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39504319"/>
        <c:crosses val="max"/>
        <c:crossBetween val="between"/>
      </c:valAx>
      <c:catAx>
        <c:axId val="63950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94951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5549</xdr:colOff>
      <xdr:row>2</xdr:row>
      <xdr:rowOff>95732</xdr:rowOff>
    </xdr:from>
    <xdr:to>
      <xdr:col>14</xdr:col>
      <xdr:colOff>1221440</xdr:colOff>
      <xdr:row>14</xdr:row>
      <xdr:rowOff>375879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C301E-E757-4B78-9E89-EE57D20BB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20_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RMW\SLR\SHARE\share\Best%20Practices%20Committee\A&amp;D%20Budget%20CshFlow%2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Deals\Queens_37-10%20Crescent%20St-The%20Lanes\Model\37-10%20Crescent_Cash%20Flow%20Model_V7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.14%20(Cleaned)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james.freeman\AppData\Local\Microsoft\Windows\Temporary%20Internet%20Files\Content.Outlook\LBTQ0E4S\EVO%20HPH%20Template%20Pro-forma%206%2014%20(Cleaned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cm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EFinInv\Finance\10th%20edition\Chapters\Chapter%2019%20templates\IO-P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pplications\Microsoft%20Office%202011\Office\Startup\Excel\GAMING\Models\Old\oldlvs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ustinpelsinger\Documents\Microsoft%20User%20Data\Office%202011%20AutoRecovery\mslbfil2\windata\Shared\CCP-%20Real%20Estate\Portfolio%20Companies\Metro%20Storage%20LLC\Wayne1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accounting.makarpoint.com/Development%20&amp;%20Acquisitions/zzModels/Mandingo%202001/HotComps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Archive/Cash%20Flow%20Model_MF%20Tax%20Abatement_V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ntonio%20Lulli\Templates\Models\Cash%20Flow%20Model_MF%20+%20Tax%20Abatement%20+%20MIH_V2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eter%20Carillo/Antonio%20Lulli/Templates/Model/Cash%20Flow%20Model_421a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CREIF &amp; S&amp;P"/>
      <sheetName val="REITs &amp; S&amp;P"/>
      <sheetName val="A"/>
      <sheetName val="induceamort"/>
      <sheetName val="P - Financial Summary"/>
      <sheetName val="1999 BUDGET"/>
      <sheetName val="NCREIF_&amp;_S&amp;P"/>
      <sheetName val="NCREIF_&amp;_S&amp;P1"/>
      <sheetName val="REITs_&amp;_S&amp;P"/>
      <sheetName val="NCREIF_&amp;_S&amp;P2"/>
      <sheetName val="REITs_&amp;_S&amp;P1"/>
      <sheetName val="NCREIF_&amp;_S&amp;P3"/>
      <sheetName val="REITs_&amp;_S&amp;P2"/>
      <sheetName val="OSS Charts"/>
      <sheetName val="CF Analysis"/>
      <sheetName val="Apple Summary"/>
      <sheetName val="Apple Sellco TB's"/>
      <sheetName val="Payroll (Devco)"/>
      <sheetName val="Glossary"/>
      <sheetName val="Lease Up Data - HIDE"/>
    </sheetNames>
    <sheetDataSet>
      <sheetData sheetId="0">
        <row r="11">
          <cell r="D11">
            <v>0.10256580965724643</v>
          </cell>
        </row>
      </sheetData>
      <sheetData sheetId="1">
        <row r="11">
          <cell r="D11">
            <v>0.10256580965724643</v>
          </cell>
          <cell r="F11">
            <v>3.9374304347826112</v>
          </cell>
        </row>
        <row r="12">
          <cell r="D12">
            <v>9.9699466842594398E-2</v>
          </cell>
          <cell r="F12">
            <v>3.9434344565217412</v>
          </cell>
        </row>
        <row r="13">
          <cell r="D13">
            <v>9.6926697633896594E-2</v>
          </cell>
          <cell r="F13">
            <v>3.949438478260872</v>
          </cell>
        </row>
        <row r="14">
          <cell r="D14">
            <v>9.4255760498720725E-2</v>
          </cell>
          <cell r="F14">
            <v>3.955442500000002</v>
          </cell>
        </row>
        <row r="15">
          <cell r="D15">
            <v>9.1695554459503378E-2</v>
          </cell>
          <cell r="F15">
            <v>3.9614465217391328</v>
          </cell>
        </row>
        <row r="16">
          <cell r="D16">
            <v>8.9255608650344487E-2</v>
          </cell>
          <cell r="F16">
            <v>3.9674505434782628</v>
          </cell>
        </row>
        <row r="17">
          <cell r="D17">
            <v>8.6946048161577236E-2</v>
          </cell>
          <cell r="F17">
            <v>3.9734545652173923</v>
          </cell>
        </row>
        <row r="18">
          <cell r="D18">
            <v>8.4777529769104062E-2</v>
          </cell>
          <cell r="F18">
            <v>3.9794585869565231</v>
          </cell>
        </row>
        <row r="19">
          <cell r="D19">
            <v>8.2761141026761451E-2</v>
          </cell>
          <cell r="F19">
            <v>3.9854626086956535</v>
          </cell>
        </row>
        <row r="20">
          <cell r="D20">
            <v>8.0908256821018112E-2</v>
          </cell>
          <cell r="F20">
            <v>3.9914666304347839</v>
          </cell>
        </row>
        <row r="21">
          <cell r="D21">
            <v>7.9230349153871005E-2</v>
          </cell>
          <cell r="F21">
            <v>3.9974706521739138</v>
          </cell>
        </row>
        <row r="22">
          <cell r="D22">
            <v>7.7738748894852619E-2</v>
          </cell>
          <cell r="F22">
            <v>4.0034746739130451</v>
          </cell>
        </row>
        <row r="23">
          <cell r="D23">
            <v>7.6444362642995103E-2</v>
          </cell>
          <cell r="F23">
            <v>4.0094786956521746</v>
          </cell>
        </row>
        <row r="24">
          <cell r="D24">
            <v>7.5357353506573591E-2</v>
          </cell>
          <cell r="F24">
            <v>4.015482717391305</v>
          </cell>
        </row>
        <row r="25">
          <cell r="D25">
            <v>7.4486800995879857E-2</v>
          </cell>
          <cell r="F25">
            <v>4.0214867391304354</v>
          </cell>
        </row>
        <row r="26">
          <cell r="D26">
            <v>7.3840361355759068E-2</v>
          </cell>
          <cell r="F26">
            <v>4.0274907608695658</v>
          </cell>
        </row>
        <row r="27">
          <cell r="D27">
            <v>7.3423954232678723E-2</v>
          </cell>
          <cell r="F27">
            <v>4.0334947826086962</v>
          </cell>
        </row>
        <row r="28">
          <cell r="D28">
            <v>7.3241503211226341E-2</v>
          </cell>
          <cell r="F28">
            <v>4.0394988043478257</v>
          </cell>
        </row>
        <row r="29">
          <cell r="D29">
            <v>7.329475545754835E-2</v>
          </cell>
          <cell r="F29">
            <v>4.045502826086957</v>
          </cell>
        </row>
        <row r="30">
          <cell r="D30">
            <v>7.358319923724238E-2</v>
          </cell>
          <cell r="F30">
            <v>4.0515068478260865</v>
          </cell>
        </row>
        <row r="31">
          <cell r="D31">
            <v>7.4104088212849348E-2</v>
          </cell>
          <cell r="F31">
            <v>4.0575108695652169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11">
          <cell r="D11">
            <v>0.10256580965724643</v>
          </cell>
        </row>
      </sheetData>
      <sheetData sheetId="9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3"/>
    </sheetNames>
    <sheetDataSet>
      <sheetData sheetId="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6">
          <cell r="M6">
            <v>9355.380000000001</v>
          </cell>
        </row>
        <row r="7">
          <cell r="M7">
            <v>37824</v>
          </cell>
        </row>
      </sheetData>
      <sheetData sheetId="1">
        <row r="4">
          <cell r="D4">
            <v>44635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2">
          <cell r="A2" t="str">
            <v>None</v>
          </cell>
          <cell r="C2" t="str">
            <v>30/360</v>
          </cell>
          <cell r="D2" t="str">
            <v>Fixed Rate</v>
          </cell>
          <cell r="E2" t="str">
            <v>Amount</v>
          </cell>
          <cell r="J2" t="str">
            <v>Senior</v>
          </cell>
          <cell r="K2" t="str">
            <v>Yes</v>
          </cell>
        </row>
        <row r="3">
          <cell r="A3" t="str">
            <v>Existing Note</v>
          </cell>
          <cell r="C3" t="str">
            <v>Actual/360</v>
          </cell>
          <cell r="D3" t="str">
            <v>Floating Rate</v>
          </cell>
          <cell r="E3" t="str">
            <v>% of Purchase Price</v>
          </cell>
          <cell r="J3" t="str">
            <v>Subordinated</v>
          </cell>
          <cell r="K3" t="str">
            <v>No</v>
          </cell>
        </row>
        <row r="4">
          <cell r="A4" t="str">
            <v>New Funding</v>
          </cell>
          <cell r="C4" t="str">
            <v>Actual/365</v>
          </cell>
          <cell r="E4" t="str">
            <v>% of Direct Cap Value</v>
          </cell>
        </row>
        <row r="5">
          <cell r="A5" t="str">
            <v>Refinance</v>
          </cell>
          <cell r="C5" t="str">
            <v>Coupon (1 Yr)</v>
          </cell>
        </row>
        <row r="6">
          <cell r="C6" t="str">
            <v>Coupon (6 Mo)</v>
          </cell>
        </row>
      </sheetData>
      <sheetData sheetId="16" refreshError="1">
        <row r="2">
          <cell r="C2" t="b">
            <v>1</v>
          </cell>
          <cell r="D2" t="b">
            <v>0</v>
          </cell>
          <cell r="E2" t="b">
            <v>0</v>
          </cell>
        </row>
        <row r="3">
          <cell r="C3" t="b">
            <v>0</v>
          </cell>
          <cell r="D3" t="b">
            <v>0</v>
          </cell>
          <cell r="E3" t="b">
            <v>0</v>
          </cell>
        </row>
        <row r="4">
          <cell r="D4" t="b">
            <v>0</v>
          </cell>
          <cell r="E4" t="b">
            <v>0</v>
          </cell>
        </row>
        <row r="5">
          <cell r="D5" t="b">
            <v>0</v>
          </cell>
          <cell r="E5" t="b">
            <v>0</v>
          </cell>
        </row>
        <row r="6">
          <cell r="C6" t="b">
            <v>0</v>
          </cell>
          <cell r="D6" t="b">
            <v>0</v>
          </cell>
          <cell r="E6" t="b">
            <v>0</v>
          </cell>
        </row>
        <row r="7">
          <cell r="C7" t="b">
            <v>1</v>
          </cell>
          <cell r="D7" t="b">
            <v>0</v>
          </cell>
          <cell r="E7" t="b">
            <v>0</v>
          </cell>
        </row>
        <row r="8">
          <cell r="C8" t="b">
            <v>1</v>
          </cell>
          <cell r="D8" t="b">
            <v>0</v>
          </cell>
          <cell r="E8" t="b">
            <v>0</v>
          </cell>
        </row>
        <row r="9">
          <cell r="C9" t="b">
            <v>0</v>
          </cell>
          <cell r="D9" t="b">
            <v>0</v>
          </cell>
          <cell r="E9" t="b">
            <v>0</v>
          </cell>
        </row>
        <row r="10">
          <cell r="C10" t="b">
            <v>1</v>
          </cell>
          <cell r="D10" t="b">
            <v>0</v>
          </cell>
          <cell r="E10" t="b">
            <v>0</v>
          </cell>
        </row>
        <row r="11">
          <cell r="C11" t="b">
            <v>0</v>
          </cell>
          <cell r="D11" t="b">
            <v>0</v>
          </cell>
          <cell r="E11" t="b">
            <v>0</v>
          </cell>
        </row>
        <row r="12">
          <cell r="E12" t="b">
            <v>0</v>
          </cell>
        </row>
        <row r="13">
          <cell r="E13" t="b">
            <v>0</v>
          </cell>
        </row>
        <row r="14">
          <cell r="E14" t="b">
            <v>0</v>
          </cell>
        </row>
        <row r="17">
          <cell r="C17" t="str">
            <v>Funding Amount:</v>
          </cell>
          <cell r="D17" t="str">
            <v>Funding Amount:</v>
          </cell>
          <cell r="E17" t="str">
            <v>Funding Amount:</v>
          </cell>
        </row>
        <row r="18">
          <cell r="C18" t="str">
            <v>Purchase Price:</v>
          </cell>
          <cell r="D18" t="str">
            <v/>
          </cell>
          <cell r="E18" t="str">
            <v/>
          </cell>
        </row>
        <row r="19">
          <cell r="C19" t="str">
            <v>% Financed:</v>
          </cell>
          <cell r="D19" t="str">
            <v/>
          </cell>
          <cell r="E19" t="str">
            <v/>
          </cell>
        </row>
        <row r="20">
          <cell r="C20" t="str">
            <v>Term (Months):</v>
          </cell>
          <cell r="D20" t="str">
            <v>Term (Months):</v>
          </cell>
          <cell r="E20" t="str">
            <v>Term (Months):</v>
          </cell>
        </row>
        <row r="21">
          <cell r="C21" t="str">
            <v>IO Period (Months):</v>
          </cell>
          <cell r="D21" t="str">
            <v>IO Period (Months):</v>
          </cell>
          <cell r="E21" t="str">
            <v>IO Period (Months):</v>
          </cell>
        </row>
        <row r="22">
          <cell r="C22" t="str">
            <v>Amort (Months):</v>
          </cell>
          <cell r="D22" t="str">
            <v>Amort (Months):</v>
          </cell>
          <cell r="E22" t="str">
            <v>Amort (Months):</v>
          </cell>
        </row>
        <row r="23">
          <cell r="C23" t="str">
            <v>Prepayment:</v>
          </cell>
          <cell r="D23" t="str">
            <v>Maturity:</v>
          </cell>
          <cell r="E23" t="str">
            <v>Maturity:</v>
          </cell>
        </row>
        <row r="24">
          <cell r="C24" t="str">
            <v>Initial Interest Rate:</v>
          </cell>
          <cell r="D24" t="str">
            <v>Initial Interest Rate:</v>
          </cell>
          <cell r="E24" t="str">
            <v>Initial Interest Rate:</v>
          </cell>
        </row>
        <row r="26">
          <cell r="C26">
            <v>1</v>
          </cell>
          <cell r="D26">
            <v>1</v>
          </cell>
          <cell r="E26">
            <v>1</v>
          </cell>
        </row>
        <row r="27">
          <cell r="C27">
            <v>360</v>
          </cell>
          <cell r="D27">
            <v>0</v>
          </cell>
          <cell r="E27">
            <v>0</v>
          </cell>
        </row>
        <row r="28">
          <cell r="C28">
            <v>360</v>
          </cell>
          <cell r="D28">
            <v>0</v>
          </cell>
          <cell r="E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</row>
        <row r="31">
          <cell r="C31" t="str">
            <v/>
          </cell>
          <cell r="D31" t="str">
            <v/>
          </cell>
          <cell r="E31" t="str">
            <v/>
          </cell>
        </row>
        <row r="32">
          <cell r="C32" t="str">
            <v/>
          </cell>
          <cell r="D32" t="str">
            <v/>
          </cell>
          <cell r="E32" t="str">
            <v/>
          </cell>
        </row>
        <row r="33">
          <cell r="C33">
            <v>36</v>
          </cell>
          <cell r="D33">
            <v>0</v>
          </cell>
          <cell r="E33">
            <v>0</v>
          </cell>
        </row>
        <row r="34">
          <cell r="C34" t="b">
            <v>0</v>
          </cell>
          <cell r="D34" t="b">
            <v>0</v>
          </cell>
        </row>
        <row r="35">
          <cell r="C35" t="b">
            <v>1</v>
          </cell>
          <cell r="D35" t="b">
            <v>0</v>
          </cell>
          <cell r="E35" t="b">
            <v>0</v>
          </cell>
        </row>
        <row r="36">
          <cell r="E36" t="b">
            <v>0</v>
          </cell>
        </row>
        <row r="37">
          <cell r="E37" t="b">
            <v>0</v>
          </cell>
        </row>
        <row r="38">
          <cell r="C38">
            <v>0</v>
          </cell>
          <cell r="D38">
            <v>0</v>
          </cell>
          <cell r="E38">
            <v>0</v>
          </cell>
        </row>
        <row r="39">
          <cell r="C39">
            <v>1</v>
          </cell>
          <cell r="D39">
            <v>1</v>
          </cell>
        </row>
      </sheetData>
      <sheetData sheetId="17" refreshError="1">
        <row r="8">
          <cell r="D8">
            <v>0</v>
          </cell>
          <cell r="E8" t="str">
            <v>% of Purchase Price</v>
          </cell>
        </row>
        <row r="9">
          <cell r="D9">
            <v>0</v>
          </cell>
        </row>
        <row r="10">
          <cell r="D10">
            <v>0.01</v>
          </cell>
        </row>
        <row r="11">
          <cell r="D11">
            <v>0.01</v>
          </cell>
        </row>
        <row r="12">
          <cell r="D12">
            <v>0.01</v>
          </cell>
        </row>
        <row r="13">
          <cell r="D13">
            <v>0.01</v>
          </cell>
        </row>
        <row r="14">
          <cell r="D14">
            <v>0.01</v>
          </cell>
        </row>
        <row r="15">
          <cell r="D15">
            <v>0.01</v>
          </cell>
        </row>
        <row r="19">
          <cell r="D19" t="str">
            <v>Monthly</v>
          </cell>
        </row>
        <row r="25">
          <cell r="F25" t="str">
            <v>Yes</v>
          </cell>
          <cell r="H25" t="str">
            <v>No</v>
          </cell>
          <cell r="J25" t="str">
            <v>No</v>
          </cell>
          <cell r="L25" t="str">
            <v>No</v>
          </cell>
          <cell r="N25" t="str">
            <v>No</v>
          </cell>
          <cell r="P25" t="str">
            <v>No</v>
          </cell>
          <cell r="R25" t="str">
            <v>Yes</v>
          </cell>
        </row>
        <row r="26">
          <cell r="F26" t="str">
            <v>Monthly</v>
          </cell>
          <cell r="J26" t="str">
            <v>Annual</v>
          </cell>
          <cell r="N26" t="str">
            <v>Annual</v>
          </cell>
        </row>
        <row r="27">
          <cell r="F27" t="str">
            <v>Yes</v>
          </cell>
        </row>
        <row r="30">
          <cell r="B30" t="str">
            <v>Enter LP Name 1</v>
          </cell>
          <cell r="F30">
            <v>0.08</v>
          </cell>
          <cell r="J30">
            <v>0.1</v>
          </cell>
          <cell r="N30">
            <v>0.12</v>
          </cell>
        </row>
        <row r="31">
          <cell r="B31" t="str">
            <v>Enter LP Name 2</v>
          </cell>
        </row>
        <row r="34">
          <cell r="B34" t="str">
            <v>Enter GP Name</v>
          </cell>
          <cell r="H34">
            <v>0</v>
          </cell>
          <cell r="I34">
            <v>0.3</v>
          </cell>
          <cell r="K34">
            <v>0.3</v>
          </cell>
          <cell r="L34">
            <v>0</v>
          </cell>
          <cell r="M34">
            <v>0.4</v>
          </cell>
          <cell r="O34">
            <v>0.4</v>
          </cell>
          <cell r="P34">
            <v>0</v>
          </cell>
          <cell r="Q34">
            <v>0.5</v>
          </cell>
          <cell r="R34">
            <v>0.5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ogicTools"/>
      <sheetName val="TASKLOG"/>
      <sheetName val="Settings_Properties"/>
      <sheetName val="Settings_Parameters"/>
      <sheetName val="Cover Sheet"/>
      <sheetName val="Portfolio Summary"/>
      <sheetName val="Executive Summary"/>
      <sheetName val="Unleveraged Cash Flow"/>
      <sheetName val="IRR Summary"/>
      <sheetName val="Property Assumption"/>
      <sheetName val="Debt Inputs"/>
      <sheetName val="Rent Roll Inputs"/>
      <sheetName val="Monthly Cash Flow"/>
      <sheetName val="Annual Leveraged Summary"/>
      <sheetName val="Monthly Leveraged Cash Flow"/>
      <sheetName val="DebtValidation"/>
      <sheetName val="DebtSupport"/>
      <sheetName val="Waterfall"/>
      <sheetName val="X1"/>
      <sheetName val="Rent Abatements Calc2"/>
      <sheetName val="Occupied Sq Footage Calc"/>
      <sheetName val="Leasing Commission Calc"/>
      <sheetName val="TI CALC"/>
      <sheetName val="CPI CALC"/>
      <sheetName val="Revenue Calc"/>
      <sheetName val="Occupancy"/>
      <sheetName val="Unleveraged IRR Calcs"/>
      <sheetName val="Leveraged IRR Cal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C2" t="b">
            <v>1</v>
          </cell>
        </row>
        <row r="4">
          <cell r="C4" t="b">
            <v>1</v>
          </cell>
        </row>
        <row r="5">
          <cell r="C5" t="b">
            <v>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REITs &amp; S&amp;P"/>
      <sheetName val="Demand"/>
      <sheetName val="Occ"/>
      <sheetName val="DPW 18 &amp; 19"/>
      <sheetName val="TPS BACKUP"/>
      <sheetName val="Invoice Tie Out"/>
      <sheetName val="Return Summary"/>
      <sheetName val="T5D Budget 2014"/>
      <sheetName val="2014 SGA Slide Inputs"/>
      <sheetName val="T5D Budget 2015 - NEEDS UPDATE"/>
      <sheetName val="Asset Management Fees"/>
      <sheetName val="P&amp;L"/>
      <sheetName val="Sheet1"/>
      <sheetName val="Profit and Loss - 12 Month Hist"/>
      <sheetName val="DataTape"/>
    </sheetNames>
    <sheetDataSet>
      <sheetData sheetId="0">
        <row r="171">
          <cell r="D171">
            <v>0</v>
          </cell>
          <cell r="E171">
            <v>0.19104004814636055</v>
          </cell>
        </row>
        <row r="172">
          <cell r="D172">
            <v>0.05</v>
          </cell>
          <cell r="E172">
            <v>0.17331256212247201</v>
          </cell>
        </row>
        <row r="173">
          <cell r="D173">
            <v>0.1</v>
          </cell>
          <cell r="E173">
            <v>0.16098670463276857</v>
          </cell>
        </row>
        <row r="174">
          <cell r="D174">
            <v>0.15000000000000002</v>
          </cell>
          <cell r="E174">
            <v>0.15532835618367249</v>
          </cell>
        </row>
        <row r="175">
          <cell r="D175">
            <v>0.2</v>
          </cell>
          <cell r="E175">
            <v>0.14993493952328116</v>
          </cell>
        </row>
        <row r="176">
          <cell r="D176">
            <v>0.25</v>
          </cell>
          <cell r="E176">
            <v>0.14737549187106463</v>
          </cell>
        </row>
        <row r="177">
          <cell r="D177">
            <v>0.3</v>
          </cell>
          <cell r="E177">
            <v>0.14738328611616652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71">
          <cell r="D171">
            <v>0</v>
          </cell>
        </row>
      </sheetData>
      <sheetData sheetId="8">
        <row r="171">
          <cell r="D171">
            <v>0</v>
          </cell>
        </row>
      </sheetData>
      <sheetData sheetId="9">
        <row r="171">
          <cell r="D171">
            <v>0</v>
          </cell>
        </row>
      </sheetData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summsht"/>
    </sheetNames>
    <sheetDataSet>
      <sheetData sheetId="0">
        <row r="60">
          <cell r="F60">
            <v>0.2</v>
          </cell>
        </row>
        <row r="135">
          <cell r="E135">
            <v>5.3792676242975117E-2</v>
          </cell>
        </row>
        <row r="136">
          <cell r="E136">
            <v>6.5681770075035173E-2</v>
          </cell>
        </row>
        <row r="137">
          <cell r="E137">
            <v>7.9037589924664753E-2</v>
          </cell>
        </row>
        <row r="138">
          <cell r="E138">
            <v>9.3672789192370182E-2</v>
          </cell>
        </row>
        <row r="139">
          <cell r="E139">
            <v>0.10935888548657445</v>
          </cell>
        </row>
        <row r="140">
          <cell r="E140">
            <v>0.12586561470778773</v>
          </cell>
        </row>
        <row r="141">
          <cell r="E141">
            <v>0.14298917762938032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wareTaxoPres"/>
      <sheetName val="mwareValPrintout"/>
      <sheetName val="__FDSCACHE__"/>
      <sheetName val="LVS"/>
      <sheetName val="Sum of the Parts"/>
      <sheetName val="Scenario"/>
      <sheetName val="Price Target Components"/>
      <sheetName val="Hengqin"/>
      <sheetName val="Mall"/>
      <sheetName val="Links"/>
      <sheetName val="Exhibits"/>
      <sheetName val="Exhibits 2"/>
      <sheetName val="Venetian Open Shops"/>
      <sheetName val="Chart"/>
      <sheetName val="Sensitivity"/>
      <sheetName val="Scenario Tables"/>
      <sheetName val="Assumptions"/>
      <sheetName val="Model Instructions"/>
      <sheetName val="Drivers"/>
      <sheetName val="Sources &amp; Uses"/>
      <sheetName val="worksheet"/>
      <sheetName val="mwareDates"/>
      <sheetName val="mwareSettings"/>
      <sheetName val="mStartu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X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perty"/>
      <sheetName val="Occ Rooms"/>
      <sheetName val="Rooms Rev"/>
      <sheetName val="F&amp;B"/>
      <sheetName val="Mkt SPG"/>
      <sheetName val="TMFIR"/>
      <sheetName val="Owners Expense"/>
      <sheetName val="Miscellaneous"/>
      <sheetName val="HotComps2000"/>
      <sheetName val="Capital Input"/>
      <sheetName val="#REF"/>
      <sheetName val="HOTCom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>
        <row r="4">
          <cell r="T4" t="str">
            <v>Pro Forma - Base</v>
          </cell>
        </row>
        <row r="5">
          <cell r="T5" t="str">
            <v>Pro Forma - Working</v>
          </cell>
        </row>
        <row r="6">
          <cell r="T6" t="str">
            <v>Pro Forma - Expense Ratio</v>
          </cell>
        </row>
        <row r="7">
          <cell r="T7" t="str">
            <v>Actual</v>
          </cell>
        </row>
        <row r="9">
          <cell r="M9">
            <v>57423.6</v>
          </cell>
        </row>
        <row r="10">
          <cell r="F10">
            <v>82424.189499999993</v>
          </cell>
          <cell r="M10">
            <v>57</v>
          </cell>
          <cell r="T10" t="str">
            <v>Legal Rent</v>
          </cell>
        </row>
        <row r="11">
          <cell r="F11">
            <v>590903.86499999999</v>
          </cell>
        </row>
        <row r="12">
          <cell r="T12" t="str">
            <v>Abated (Actual) Taxes</v>
          </cell>
        </row>
        <row r="13">
          <cell r="T13" t="str">
            <v>Unabated (Proforma) Taxes</v>
          </cell>
        </row>
        <row r="20">
          <cell r="M20">
            <v>2885378.8876590203</v>
          </cell>
        </row>
        <row r="31">
          <cell r="J31">
            <v>2026211.0817038298</v>
          </cell>
        </row>
      </sheetData>
      <sheetData sheetId="1">
        <row r="4">
          <cell r="D4">
            <v>44635</v>
          </cell>
        </row>
        <row r="5">
          <cell r="D5">
            <v>10</v>
          </cell>
        </row>
        <row r="6">
          <cell r="D6">
            <v>48273</v>
          </cell>
          <cell r="M6">
            <v>202366.87000000011</v>
          </cell>
          <cell r="N6">
            <v>0</v>
          </cell>
          <cell r="O6">
            <v>0</v>
          </cell>
          <cell r="P6">
            <v>0</v>
          </cell>
          <cell r="X6">
            <v>7000</v>
          </cell>
          <cell r="AA6">
            <v>0</v>
          </cell>
        </row>
        <row r="7">
          <cell r="D7">
            <v>2022</v>
          </cell>
        </row>
        <row r="8">
          <cell r="D8">
            <v>0.7</v>
          </cell>
        </row>
        <row r="9">
          <cell r="D9">
            <v>0.04</v>
          </cell>
        </row>
        <row r="10">
          <cell r="D10">
            <v>360</v>
          </cell>
        </row>
        <row r="11">
          <cell r="D11">
            <v>120</v>
          </cell>
        </row>
        <row r="12">
          <cell r="D12">
            <v>24</v>
          </cell>
        </row>
        <row r="13">
          <cell r="D13">
            <v>1.3</v>
          </cell>
        </row>
        <row r="14">
          <cell r="D14">
            <v>0</v>
          </cell>
        </row>
        <row r="15">
          <cell r="D15">
            <v>26951776.537690803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  <cell r="W21">
            <v>500</v>
          </cell>
          <cell r="X21">
            <v>500</v>
          </cell>
        </row>
        <row r="23">
          <cell r="D23">
            <v>0.06</v>
          </cell>
        </row>
        <row r="27">
          <cell r="D27" t="str">
            <v>Actual</v>
          </cell>
        </row>
        <row r="28">
          <cell r="D28" t="str">
            <v>Abated (Actual) Taxes</v>
          </cell>
        </row>
        <row r="29">
          <cell r="D29" t="str">
            <v>Actual</v>
          </cell>
        </row>
        <row r="30">
          <cell r="D30" t="str">
            <v>Market Rent</v>
          </cell>
        </row>
        <row r="31">
          <cell r="X31">
            <v>8000</v>
          </cell>
          <cell r="Y31">
            <v>8000</v>
          </cell>
        </row>
        <row r="34">
          <cell r="D34">
            <v>48273</v>
          </cell>
          <cell r="E34">
            <v>48244</v>
          </cell>
        </row>
        <row r="36">
          <cell r="C36">
            <v>48273</v>
          </cell>
          <cell r="D36">
            <v>48244</v>
          </cell>
        </row>
        <row r="37">
          <cell r="C37">
            <v>0.03</v>
          </cell>
          <cell r="D37">
            <v>7.0000000000000007E-2</v>
          </cell>
          <cell r="E37">
            <v>0.03</v>
          </cell>
        </row>
        <row r="38">
          <cell r="C38">
            <v>0.02</v>
          </cell>
        </row>
        <row r="53">
          <cell r="C53">
            <v>0.03</v>
          </cell>
          <cell r="D53">
            <v>0.03</v>
          </cell>
          <cell r="E53">
            <v>0.03</v>
          </cell>
        </row>
        <row r="54">
          <cell r="C54">
            <v>0.3</v>
          </cell>
        </row>
        <row r="55">
          <cell r="D55">
            <v>0.03</v>
          </cell>
        </row>
        <row r="56">
          <cell r="D56">
            <v>0.01</v>
          </cell>
        </row>
        <row r="57">
          <cell r="D57">
            <v>1.4999999999999999E-2</v>
          </cell>
        </row>
        <row r="58">
          <cell r="D58">
            <v>0.01</v>
          </cell>
        </row>
        <row r="59">
          <cell r="D59">
            <v>0.01</v>
          </cell>
        </row>
        <row r="60">
          <cell r="D60">
            <v>0.01</v>
          </cell>
        </row>
        <row r="62">
          <cell r="D62">
            <v>2033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  <sheetName val="ICAP"/>
      <sheetName val="ICAP (2)"/>
    </sheetNames>
    <sheetDataSet>
      <sheetData sheetId="0"/>
      <sheetData sheetId="1">
        <row r="4">
          <cell r="D4">
            <v>44635</v>
          </cell>
        </row>
        <row r="6">
          <cell r="D6">
            <v>48273</v>
          </cell>
        </row>
        <row r="11">
          <cell r="D11">
            <v>120</v>
          </cell>
        </row>
        <row r="15">
          <cell r="D15">
            <v>26951776.537690803</v>
          </cell>
        </row>
        <row r="16">
          <cell r="D16">
            <v>0.01</v>
          </cell>
        </row>
        <row r="18">
          <cell r="D18">
            <v>42000000</v>
          </cell>
        </row>
        <row r="19">
          <cell r="D19">
            <v>0.02</v>
          </cell>
        </row>
        <row r="20">
          <cell r="D20">
            <v>0.05</v>
          </cell>
        </row>
        <row r="21">
          <cell r="D21">
            <v>0.02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e Pager"/>
      <sheetName val="Rent Roll - Inputs"/>
      <sheetName val="Annual Cash Flow"/>
      <sheetName val="Monthly Cash Flow"/>
      <sheetName val="421a"/>
    </sheetNames>
    <sheetDataSet>
      <sheetData sheetId="0"/>
      <sheetData sheetId="1">
        <row r="8">
          <cell r="D8">
            <v>0.7</v>
          </cell>
        </row>
        <row r="9">
          <cell r="D9">
            <v>3.7499999999999999E-2</v>
          </cell>
        </row>
        <row r="10">
          <cell r="D10">
            <v>360</v>
          </cell>
        </row>
        <row r="27">
          <cell r="D27" t="str">
            <v>Actual</v>
          </cell>
        </row>
        <row r="28">
          <cell r="D28" t="str">
            <v>Abated (Actual) Taxes</v>
          </cell>
        </row>
        <row r="29">
          <cell r="D29" t="str">
            <v>Actual</v>
          </cell>
        </row>
        <row r="53">
          <cell r="C53">
            <v>0.03</v>
          </cell>
          <cell r="D53">
            <v>0.03</v>
          </cell>
          <cell r="E53">
            <v>3.5000000000000003E-2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E54CD-94CF-4354-80DD-6C770F4D19CB}">
  <sheetPr codeName="Sheet1">
    <tabColor theme="8" tint="-0.249977111117893"/>
  </sheetPr>
  <dimension ref="B1:X66"/>
  <sheetViews>
    <sheetView showGridLines="0" tabSelected="1" zoomScale="85" zoomScaleNormal="85" workbookViewId="0">
      <selection activeCell="T5" sqref="T5"/>
    </sheetView>
  </sheetViews>
  <sheetFormatPr defaultColWidth="8.85546875" defaultRowHeight="15" customHeight="1" outlineLevelCol="1" x14ac:dyDescent="0.25"/>
  <cols>
    <col min="1" max="1" width="2.7109375" style="165" customWidth="1"/>
    <col min="2" max="2" width="10" style="165" hidden="1" customWidth="1" outlineLevel="1"/>
    <col min="3" max="3" width="31.42578125" style="165" customWidth="1" collapsed="1"/>
    <col min="4" max="4" width="24.42578125" style="165" customWidth="1"/>
    <col min="5" max="5" width="2.7109375" style="165" customWidth="1"/>
    <col min="6" max="6" width="26.28515625" style="165" customWidth="1"/>
    <col min="7" max="7" width="16.7109375" style="165" customWidth="1"/>
    <col min="8" max="8" width="2.7109375" style="165" customWidth="1"/>
    <col min="9" max="9" width="19.85546875" style="165" customWidth="1"/>
    <col min="10" max="10" width="19.28515625" style="165" bestFit="1" customWidth="1"/>
    <col min="11" max="11" width="2.7109375" style="165" customWidth="1"/>
    <col min="12" max="12" width="25.28515625" style="165" customWidth="1"/>
    <col min="13" max="13" width="15.7109375" style="165" customWidth="1"/>
    <col min="14" max="14" width="13.85546875" style="165" customWidth="1"/>
    <col min="15" max="15" width="18.28515625" style="165" bestFit="1" customWidth="1"/>
    <col min="16" max="16" width="18.7109375" style="165" bestFit="1" customWidth="1"/>
    <col min="17" max="17" width="11.85546875" style="165" customWidth="1"/>
    <col min="18" max="18" width="9.140625" style="165" bestFit="1" customWidth="1"/>
    <col min="19" max="19" width="13.85546875" style="165" bestFit="1" customWidth="1"/>
    <col min="20" max="22" width="8.85546875" style="165"/>
    <col min="23" max="24" width="10" style="165" bestFit="1" customWidth="1"/>
    <col min="25" max="16384" width="8.85546875" style="165"/>
  </cols>
  <sheetData>
    <row r="1" spans="2:16" ht="14.25" x14ac:dyDescent="0.25"/>
    <row r="2" spans="2:16" ht="46.5" customHeight="1" x14ac:dyDescent="0.25">
      <c r="C2" s="582"/>
      <c r="D2" s="594" t="str">
        <f>"   "&amp;CONCATENATE(D21&amp;" Cash Flow Analysis")</f>
        <v xml:space="preserve">   109-111 W 24th St Cash Flow Analysis</v>
      </c>
      <c r="E2" s="580"/>
      <c r="F2" s="580"/>
      <c r="G2" s="580"/>
      <c r="H2" s="580"/>
      <c r="I2" s="580"/>
      <c r="J2" s="580"/>
      <c r="K2" s="580"/>
      <c r="L2" s="580"/>
      <c r="M2" s="580"/>
      <c r="N2" s="580"/>
      <c r="O2" s="580"/>
      <c r="P2" s="581"/>
    </row>
    <row r="3" spans="2:16" ht="7.5" customHeight="1" x14ac:dyDescent="0.25"/>
    <row r="4" spans="2:16" ht="15" customHeight="1" x14ac:dyDescent="0.25">
      <c r="C4" s="224" t="str">
        <f>B5</f>
        <v>Levered IRR</v>
      </c>
      <c r="P4" s="224" t="str">
        <f>F25</f>
        <v>Sale Cap Rate</v>
      </c>
    </row>
    <row r="5" spans="2:16" ht="30" customHeight="1" x14ac:dyDescent="0.25">
      <c r="B5" s="545" t="s">
        <v>2</v>
      </c>
      <c r="C5" s="223">
        <f ca="1">VLOOKUP(C4,$C$17:$J$45,2,FALSE)</f>
        <v>0.13667055964469907</v>
      </c>
      <c r="P5" s="223">
        <f>G25</f>
        <v>0.06</v>
      </c>
    </row>
    <row r="6" spans="2:16" ht="15" customHeight="1" x14ac:dyDescent="0.25">
      <c r="B6" s="545"/>
      <c r="C6" s="224" t="str">
        <f>C33</f>
        <v>Average Cash-on-Cash</v>
      </c>
      <c r="P6" s="224" t="str">
        <f>F27</f>
        <v>Sale Price</v>
      </c>
    </row>
    <row r="7" spans="2:16" ht="30" customHeight="1" x14ac:dyDescent="0.25">
      <c r="B7" s="545" t="s">
        <v>2</v>
      </c>
      <c r="C7" s="223">
        <f ca="1">VLOOKUP(C6,$C$17:$J$45,2,FALSE)</f>
        <v>8.2362473400219405E-2</v>
      </c>
      <c r="P7" s="625">
        <f ca="1">G27</f>
        <v>46093893.739446387</v>
      </c>
    </row>
    <row r="8" spans="2:16" ht="15" customHeight="1" x14ac:dyDescent="0.25">
      <c r="B8" s="545"/>
      <c r="C8" s="224" t="str">
        <f>C32</f>
        <v>Levered Equity Multiple</v>
      </c>
      <c r="P8" s="224" t="str">
        <f>C34</f>
        <v>Deal Profit</v>
      </c>
    </row>
    <row r="9" spans="2:16" ht="30" customHeight="1" x14ac:dyDescent="0.25">
      <c r="B9" s="545" t="s">
        <v>2</v>
      </c>
      <c r="C9" s="624">
        <f ca="1">VLOOKUP(C8,$C$17:$J$45,2,FALSE)</f>
        <v>2.5517275690402426</v>
      </c>
      <c r="P9" s="625">
        <f ca="1">D34</f>
        <v>19785929.617717132</v>
      </c>
    </row>
    <row r="10" spans="2:16" ht="15" customHeight="1" x14ac:dyDescent="0.25">
      <c r="B10" s="545"/>
      <c r="C10" s="224" t="str">
        <f>F37</f>
        <v>All-In-Cost (True)</v>
      </c>
      <c r="P10" s="224" t="str">
        <f>F21</f>
        <v>Yield on Cost</v>
      </c>
    </row>
    <row r="11" spans="2:16" ht="30" customHeight="1" x14ac:dyDescent="0.25">
      <c r="B11" s="545" t="s">
        <v>2</v>
      </c>
      <c r="C11" s="625">
        <f ca="1">G37</f>
        <v>32630140.614608265</v>
      </c>
      <c r="D11" s="231"/>
      <c r="E11" s="231"/>
      <c r="P11" s="223">
        <f ca="1">G21</f>
        <v>7.3153847580870124E-2</v>
      </c>
    </row>
    <row r="12" spans="2:16" ht="15" customHeight="1" x14ac:dyDescent="0.25">
      <c r="B12" s="545"/>
      <c r="C12" s="224" t="str">
        <f>F22</f>
        <v>Purchase Equity</v>
      </c>
      <c r="D12" s="231"/>
      <c r="E12" s="231"/>
      <c r="L12" s="231"/>
    </row>
    <row r="13" spans="2:16" ht="30" customHeight="1" x14ac:dyDescent="0.25">
      <c r="B13" s="545" t="s">
        <v>2</v>
      </c>
      <c r="C13" s="625">
        <f ca="1">G22</f>
        <v>13656888.785512114</v>
      </c>
      <c r="L13" s="231"/>
    </row>
    <row r="14" spans="2:16" ht="15" customHeight="1" x14ac:dyDescent="0.25">
      <c r="B14" s="545"/>
      <c r="C14" s="231"/>
      <c r="L14" s="231"/>
    </row>
    <row r="15" spans="2:16" ht="30" customHeight="1" x14ac:dyDescent="0.25">
      <c r="B15" s="545" t="s">
        <v>275</v>
      </c>
      <c r="C15" s="231"/>
      <c r="L15" s="231"/>
    </row>
    <row r="17" spans="3:21" ht="15" customHeight="1" x14ac:dyDescent="0.25">
      <c r="C17" s="220" t="s">
        <v>185</v>
      </c>
      <c r="D17" s="221"/>
      <c r="F17" s="220" t="s">
        <v>238</v>
      </c>
      <c r="G17" s="232"/>
      <c r="I17" s="308" t="s">
        <v>229</v>
      </c>
      <c r="J17" s="567"/>
      <c r="L17" s="537" t="s">
        <v>231</v>
      </c>
      <c r="M17" s="510"/>
      <c r="N17" s="510"/>
      <c r="O17" s="510"/>
      <c r="P17" s="511"/>
      <c r="Q17" s="692"/>
    </row>
    <row r="18" spans="3:21" ht="15" customHeight="1" x14ac:dyDescent="0.25">
      <c r="C18" s="684" t="s">
        <v>169</v>
      </c>
      <c r="D18" s="210">
        <v>44835</v>
      </c>
      <c r="F18" s="681" t="s">
        <v>68</v>
      </c>
      <c r="G18" s="528">
        <v>28000000</v>
      </c>
      <c r="I18" s="677" t="s">
        <v>50</v>
      </c>
      <c r="J18" s="568">
        <v>7.1499999999999994E-2</v>
      </c>
      <c r="L18" s="652" t="s">
        <v>232</v>
      </c>
      <c r="M18" s="653" t="s">
        <v>20</v>
      </c>
      <c r="N18" s="653" t="s">
        <v>233</v>
      </c>
      <c r="O18" s="653" t="s">
        <v>97</v>
      </c>
      <c r="P18" s="654" t="s">
        <v>234</v>
      </c>
      <c r="Q18" s="652" t="s">
        <v>150</v>
      </c>
    </row>
    <row r="19" spans="3:21" ht="15" customHeight="1" x14ac:dyDescent="0.25">
      <c r="C19" s="662" t="s">
        <v>154</v>
      </c>
      <c r="D19" s="212">
        <v>10</v>
      </c>
      <c r="F19" s="679" t="s">
        <v>285</v>
      </c>
      <c r="G19" s="522">
        <v>0.02</v>
      </c>
      <c r="I19" s="662" t="s">
        <v>254</v>
      </c>
      <c r="J19" s="523">
        <v>0.7</v>
      </c>
      <c r="L19" s="629" t="s">
        <v>264</v>
      </c>
      <c r="M19" s="630">
        <v>250000</v>
      </c>
      <c r="N19" s="631">
        <v>2</v>
      </c>
      <c r="O19" s="632">
        <v>3</v>
      </c>
      <c r="P19" s="633">
        <f>N19+O19</f>
        <v>5</v>
      </c>
      <c r="Q19" s="634">
        <f>M19/'Summary &amp; Assumptions'!$D$24</f>
        <v>6.3320116770197679</v>
      </c>
    </row>
    <row r="20" spans="3:21" ht="15" customHeight="1" x14ac:dyDescent="0.25">
      <c r="C20" s="662" t="s">
        <v>153</v>
      </c>
      <c r="D20" s="235">
        <f>EOMONTH(D18,(D19*12)-1)</f>
        <v>48487</v>
      </c>
      <c r="F20" s="682" t="s">
        <v>121</v>
      </c>
      <c r="G20" s="246">
        <f>G18/D24</f>
        <v>709.18530782621394</v>
      </c>
      <c r="I20" s="662" t="s">
        <v>46</v>
      </c>
      <c r="J20" s="569">
        <f ca="1">J19*G36</f>
        <v>22139150.325666454</v>
      </c>
      <c r="L20" s="629" t="s">
        <v>265</v>
      </c>
      <c r="M20" s="630">
        <v>150000</v>
      </c>
      <c r="N20" s="631">
        <v>2</v>
      </c>
      <c r="O20" s="632">
        <v>3</v>
      </c>
      <c r="P20" s="633">
        <f>N20+O20</f>
        <v>5</v>
      </c>
      <c r="Q20" s="634">
        <f>M20/'Summary &amp; Assumptions'!$D$24</f>
        <v>3.7992070062118604</v>
      </c>
    </row>
    <row r="21" spans="3:21" ht="15" customHeight="1" x14ac:dyDescent="0.25">
      <c r="C21" s="685" t="s">
        <v>79</v>
      </c>
      <c r="D21" s="237" t="s">
        <v>263</v>
      </c>
      <c r="F21" s="679" t="s">
        <v>276</v>
      </c>
      <c r="G21" s="626">
        <f ca="1">'Annual Cash Flow'!D67</f>
        <v>7.3153847580870124E-2</v>
      </c>
      <c r="I21" s="662" t="s">
        <v>48</v>
      </c>
      <c r="J21" s="525">
        <v>24</v>
      </c>
      <c r="L21" s="629"/>
      <c r="M21" s="630"/>
      <c r="N21" s="631"/>
      <c r="O21" s="632"/>
      <c r="P21" s="633">
        <f>N21+O21</f>
        <v>0</v>
      </c>
      <c r="Q21" s="634">
        <f>M21/'Summary &amp; Assumptions'!$D$24</f>
        <v>0</v>
      </c>
    </row>
    <row r="22" spans="3:21" ht="15" customHeight="1" x14ac:dyDescent="0.25">
      <c r="C22" s="679" t="s">
        <v>80</v>
      </c>
      <c r="D22" s="239" t="s">
        <v>88</v>
      </c>
      <c r="F22" s="680" t="s">
        <v>256</v>
      </c>
      <c r="G22" s="627">
        <f ca="1">G37-J20+((J21/12)*J18*J20)</f>
        <v>13656888.785512114</v>
      </c>
      <c r="I22" s="662" t="s">
        <v>49</v>
      </c>
      <c r="J22" s="525">
        <v>360</v>
      </c>
      <c r="L22" s="629"/>
      <c r="M22" s="630"/>
      <c r="N22" s="631"/>
      <c r="O22" s="632"/>
      <c r="P22" s="633">
        <f>N22+O22</f>
        <v>0</v>
      </c>
      <c r="Q22" s="634">
        <f>M22/'Summary &amp; Assumptions'!$D$24</f>
        <v>0</v>
      </c>
      <c r="T22" s="244"/>
      <c r="U22" s="244"/>
    </row>
    <row r="23" spans="3:21" ht="15" customHeight="1" x14ac:dyDescent="0.25">
      <c r="C23" s="680" t="s">
        <v>90</v>
      </c>
      <c r="D23" s="215" t="s">
        <v>89</v>
      </c>
      <c r="I23" s="662" t="s">
        <v>47</v>
      </c>
      <c r="J23" s="525">
        <v>24</v>
      </c>
      <c r="K23" s="536"/>
      <c r="L23" s="629"/>
      <c r="M23" s="630"/>
      <c r="N23" s="631"/>
      <c r="O23" s="632"/>
      <c r="P23" s="633">
        <f>N23+O23</f>
        <v>0</v>
      </c>
      <c r="Q23" s="634">
        <f>M23/'Summary &amp; Assumptions'!$D$24</f>
        <v>0</v>
      </c>
    </row>
    <row r="24" spans="3:21" ht="15" customHeight="1" x14ac:dyDescent="0.25">
      <c r="C24" s="662" t="s">
        <v>16</v>
      </c>
      <c r="D24" s="248">
        <f>SUM('Rent Roll'!D4:D25)</f>
        <v>39481.9234</v>
      </c>
      <c r="F24" s="308" t="s">
        <v>71</v>
      </c>
      <c r="G24" s="628"/>
      <c r="I24" s="664" t="s">
        <v>73</v>
      </c>
      <c r="J24" s="392">
        <v>0.02</v>
      </c>
      <c r="L24" s="635" t="s">
        <v>20</v>
      </c>
      <c r="M24" s="636">
        <f>SUM(M19:M23)</f>
        <v>400000</v>
      </c>
      <c r="N24" s="637">
        <f>MIN(N19:N23)</f>
        <v>2</v>
      </c>
      <c r="O24" s="638">
        <f>P24-N24</f>
        <v>3</v>
      </c>
      <c r="P24" s="639">
        <f>MAX(P19:P23)</f>
        <v>5</v>
      </c>
      <c r="Q24" s="640">
        <f>M24/'Summary &amp; Assumptions'!$D$24</f>
        <v>10.131218683231628</v>
      </c>
    </row>
    <row r="25" spans="3:21" ht="15" customHeight="1" x14ac:dyDescent="0.25">
      <c r="C25" s="662" t="s">
        <v>186</v>
      </c>
      <c r="D25" s="400">
        <v>47250</v>
      </c>
      <c r="F25" s="679" t="s">
        <v>236</v>
      </c>
      <c r="G25" s="214">
        <v>0.06</v>
      </c>
    </row>
    <row r="26" spans="3:21" ht="15" customHeight="1" x14ac:dyDescent="0.25">
      <c r="C26" s="664" t="s">
        <v>81</v>
      </c>
      <c r="D26" s="54">
        <f>COUNTA('Rent Roll'!C4:C25)</f>
        <v>9</v>
      </c>
      <c r="F26" s="679" t="s">
        <v>278</v>
      </c>
      <c r="G26" s="238">
        <f ca="1">HLOOKUP(EDATE(D20,12),'Annual Cash Flow'!$E$3:$P$58,MATCH("NET OPERATING INCOME",'Annual Cash Flow'!$B$3:$B$58,0),FALSE)</f>
        <v>2765633.6243667831</v>
      </c>
      <c r="I26" s="308" t="s">
        <v>230</v>
      </c>
      <c r="J26" s="567"/>
      <c r="L26" s="537" t="s">
        <v>127</v>
      </c>
      <c r="M26" s="538"/>
      <c r="N26" s="539"/>
      <c r="O26" s="232"/>
      <c r="P26" s="221"/>
    </row>
    <row r="27" spans="3:21" ht="15" customHeight="1" x14ac:dyDescent="0.25">
      <c r="F27" s="679" t="s">
        <v>187</v>
      </c>
      <c r="G27" s="238">
        <f ca="1">G26/G25</f>
        <v>46093893.739446387</v>
      </c>
      <c r="I27" s="678" t="s">
        <v>155</v>
      </c>
      <c r="J27" s="557">
        <f>J21</f>
        <v>24</v>
      </c>
      <c r="L27" s="645"/>
      <c r="M27" s="646"/>
      <c r="N27" s="647" t="s">
        <v>255</v>
      </c>
      <c r="O27" s="648" t="s">
        <v>274</v>
      </c>
      <c r="P27" s="644" t="s">
        <v>150</v>
      </c>
    </row>
    <row r="28" spans="3:21" ht="15" customHeight="1" x14ac:dyDescent="0.25">
      <c r="C28" s="220" t="s">
        <v>120</v>
      </c>
      <c r="D28" s="233"/>
      <c r="F28" s="682" t="s">
        <v>188</v>
      </c>
      <c r="G28" s="238">
        <f ca="1">G27/D24</f>
        <v>1167.4682935899316</v>
      </c>
      <c r="I28" s="679" t="s">
        <v>50</v>
      </c>
      <c r="J28" s="558">
        <v>5.5E-2</v>
      </c>
      <c r="K28" s="241"/>
      <c r="L28" s="668" t="s">
        <v>21</v>
      </c>
      <c r="M28" s="669"/>
      <c r="N28" s="301">
        <f ca="1">O28/12</f>
        <v>224646.23508218001</v>
      </c>
      <c r="O28" s="398">
        <f ca="1">VLOOKUP('Summary &amp; Assumptions'!L28,'Annual Cash Flow'!$C$6:$P$25,MATCH(($J$21/12)+3,'Annual Cash Flow'!$E$4:$P$4,0),FALSE)</f>
        <v>2695754.8209861601</v>
      </c>
      <c r="P28" s="399">
        <f ca="1">O28/$D$24</f>
        <v>68.278204019466799</v>
      </c>
    </row>
    <row r="29" spans="3:21" ht="15" customHeight="1" x14ac:dyDescent="0.25">
      <c r="C29" s="678" t="s">
        <v>13</v>
      </c>
      <c r="D29" s="556">
        <f ca="1">'Annual Cash Flow'!D68</f>
        <v>8.938129246234898E-2</v>
      </c>
      <c r="F29" s="679" t="s">
        <v>72</v>
      </c>
      <c r="G29" s="214">
        <v>0.02</v>
      </c>
      <c r="I29" s="679" t="s">
        <v>45</v>
      </c>
      <c r="J29" s="559">
        <v>0.7</v>
      </c>
      <c r="L29" s="670" t="s">
        <v>22</v>
      </c>
      <c r="M29" s="671"/>
      <c r="N29" s="301">
        <f ca="1">O29/12</f>
        <v>-4154.791666666667</v>
      </c>
      <c r="O29" s="398">
        <f ca="1">VLOOKUP('Summary &amp; Assumptions'!L29,'Annual Cash Flow'!$C$6:$P$25,MATCH((J21/12)+3,'Annual Cash Flow'!$E$4:$P$4,0),FALSE)</f>
        <v>-49857.5</v>
      </c>
      <c r="P29" s="579">
        <f ca="1">O29/$D$24</f>
        <v>-1.2627930887480523</v>
      </c>
    </row>
    <row r="30" spans="3:21" ht="15" customHeight="1" x14ac:dyDescent="0.25">
      <c r="C30" s="679" t="s">
        <v>2</v>
      </c>
      <c r="D30" s="234">
        <f ca="1">'Annual Cash Flow'!D69</f>
        <v>0.13667055964469907</v>
      </c>
      <c r="F30" s="680" t="s">
        <v>237</v>
      </c>
      <c r="G30" s="623">
        <f ca="1">G27/HLOOKUP(EDATE(D20,12),'Annual Cash Flow'!$E$3:$P$58,MATCH("Effective Gross Income",'Annual Cash Flow'!$B$3:$B$58,0),FALSE)</f>
        <v>13.358354505113869</v>
      </c>
      <c r="I30" s="679" t="s">
        <v>226</v>
      </c>
      <c r="J30" s="560">
        <v>1.25</v>
      </c>
      <c r="L30" s="670" t="s">
        <v>24</v>
      </c>
      <c r="M30" s="671"/>
      <c r="N30" s="301">
        <f>O30/12</f>
        <v>1357.49</v>
      </c>
      <c r="O30" s="398">
        <f>VLOOKUP('Summary &amp; Assumptions'!L30,'Annual Cash Flow'!$C$6:$P$25,MATCH((J21/12)+3,'Annual Cash Flow'!$E$4:$P$4,0),FALSE)</f>
        <v>16289.88</v>
      </c>
      <c r="P30" s="222">
        <f>O30/$D$24</f>
        <v>0.41259084150900305</v>
      </c>
    </row>
    <row r="31" spans="3:21" ht="15" customHeight="1" x14ac:dyDescent="0.25">
      <c r="C31" s="679" t="s">
        <v>78</v>
      </c>
      <c r="D31" s="236">
        <f ca="1">'Annual Cash Flow'!D70</f>
        <v>2.1025736840629232</v>
      </c>
      <c r="G31" s="231"/>
      <c r="I31" s="679" t="s">
        <v>156</v>
      </c>
      <c r="J31" s="214">
        <v>5.7500000000000002E-2</v>
      </c>
      <c r="L31" s="672" t="s">
        <v>25</v>
      </c>
      <c r="M31" s="673"/>
      <c r="N31" s="301">
        <f ca="1">O31/12</f>
        <v>15091.638445365652</v>
      </c>
      <c r="O31" s="398">
        <f ca="1">VLOOKUP('Summary &amp; Assumptions'!L31,'Annual Cash Flow'!$C$6:$P$25,MATCH((J21/12)+3,'Annual Cash Flow'!$E$4:$P$4,0),FALSE)</f>
        <v>181099.66134438783</v>
      </c>
      <c r="P31" s="222">
        <f ca="1">O31/$D$24</f>
        <v>4.5869006813479567</v>
      </c>
    </row>
    <row r="32" spans="3:21" ht="15" customHeight="1" x14ac:dyDescent="0.25">
      <c r="C32" s="679" t="s">
        <v>77</v>
      </c>
      <c r="D32" s="236">
        <f ca="1">'Annual Cash Flow'!D71</f>
        <v>2.5517275690402426</v>
      </c>
      <c r="F32" s="220" t="s">
        <v>244</v>
      </c>
      <c r="G32" s="232"/>
      <c r="I32" s="679" t="s">
        <v>46</v>
      </c>
      <c r="J32" s="561">
        <f ca="1">MIN(-PV(J28,J34/12,O53/J30),J29*J45)</f>
        <v>26239369.962686483</v>
      </c>
      <c r="L32" s="674" t="s">
        <v>27</v>
      </c>
      <c r="M32" s="675"/>
      <c r="N32" s="585">
        <f ca="1">SUM(N28:N31)</f>
        <v>236940.57186087899</v>
      </c>
      <c r="O32" s="586">
        <f ca="1">SUM(O28:O31)</f>
        <v>2843286.862330548</v>
      </c>
      <c r="P32" s="587">
        <f ca="1">O32/$D$24</f>
        <v>72.014902453575701</v>
      </c>
    </row>
    <row r="33" spans="3:24" ht="15" customHeight="1" x14ac:dyDescent="0.25">
      <c r="C33" s="682" t="s">
        <v>84</v>
      </c>
      <c r="D33" s="555">
        <f ca="1">'Annual Cash Flow'!D66</f>
        <v>8.2362473400219405E-2</v>
      </c>
      <c r="F33" s="679" t="s">
        <v>246</v>
      </c>
      <c r="G33" s="532">
        <f>-(SUMIF('Annual Cash Flow'!$F$4:$P$4,"&lt;="&amp;'Data Validation'!$D$17,'Annual Cash Flow'!F31:P31)+SUMIF('Annual Cash Flow'!$F$4:$P$4,"&lt;="&amp;'Data Validation'!$D$17,'Annual Cash Flow'!F32:P32))</f>
        <v>2998177.4781484399</v>
      </c>
      <c r="I33" s="679" t="s">
        <v>48</v>
      </c>
      <c r="J33" s="562">
        <v>120</v>
      </c>
    </row>
    <row r="34" spans="3:24" ht="15" customHeight="1" x14ac:dyDescent="0.25">
      <c r="C34" s="683" t="s">
        <v>130</v>
      </c>
      <c r="D34" s="544">
        <f ca="1">'Annual Cash Flow'!D72</f>
        <v>19785929.617717132</v>
      </c>
      <c r="F34" s="679" t="s">
        <v>247</v>
      </c>
      <c r="G34" s="531">
        <f>M24</f>
        <v>400000</v>
      </c>
      <c r="I34" s="679" t="s">
        <v>49</v>
      </c>
      <c r="J34" s="562">
        <v>360</v>
      </c>
      <c r="L34" s="220" t="s">
        <v>129</v>
      </c>
      <c r="M34" s="690"/>
      <c r="N34" s="690"/>
      <c r="O34" s="570"/>
      <c r="P34" s="691"/>
    </row>
    <row r="35" spans="3:24" ht="15" customHeight="1" x14ac:dyDescent="0.25">
      <c r="F35" s="682" t="s">
        <v>248</v>
      </c>
      <c r="G35" s="524">
        <f ca="1">-SUMIFS('Monthly Cash Flow'!$F$30:$EG$30,'Monthly Cash Flow'!$F$30:$EG$30,"&lt;0",'Monthly Cash Flow'!$F$2:$EG$2,"&lt;="&amp;'Data Validation'!D17)</f>
        <v>229180.1299465</v>
      </c>
      <c r="I35" s="679" t="s">
        <v>47</v>
      </c>
      <c r="J35" s="562">
        <v>0</v>
      </c>
      <c r="L35" s="641"/>
      <c r="M35" s="642"/>
      <c r="N35" s="643" t="s">
        <v>277</v>
      </c>
      <c r="O35" s="644" t="s">
        <v>274</v>
      </c>
      <c r="P35" s="644" t="s">
        <v>150</v>
      </c>
      <c r="W35" s="244"/>
      <c r="X35" s="244"/>
    </row>
    <row r="36" spans="3:24" ht="15" customHeight="1" x14ac:dyDescent="0.25">
      <c r="C36" s="220" t="s">
        <v>239</v>
      </c>
      <c r="D36" s="233"/>
      <c r="F36" s="681" t="s">
        <v>268</v>
      </c>
      <c r="G36" s="578">
        <f ca="1">SUM(G33:G35)+G18</f>
        <v>31627357.608094938</v>
      </c>
      <c r="I36" s="680" t="s">
        <v>73</v>
      </c>
      <c r="J36" s="542">
        <v>0.01</v>
      </c>
      <c r="L36" s="677" t="s">
        <v>3</v>
      </c>
      <c r="M36" s="249" t="s">
        <v>210</v>
      </c>
      <c r="N36" s="540">
        <v>250021.52</v>
      </c>
      <c r="O36" s="621">
        <f>-VLOOKUP('Summary &amp; Assumptions'!L36,'Annual Cash Flow'!$C$6:$P$25,MATCH(($J$21/12)+3,'Annual Cash Flow'!$E$4:$P$4,0),FALSE)</f>
        <v>257578.42044199992</v>
      </c>
      <c r="P36" s="619">
        <f>O36/$D$24</f>
        <v>6.5239582639482023</v>
      </c>
      <c r="V36" s="243"/>
      <c r="W36" s="244"/>
      <c r="X36" s="244"/>
    </row>
    <row r="37" spans="3:24" ht="15" customHeight="1" x14ac:dyDescent="0.25">
      <c r="C37" s="662" t="s">
        <v>131</v>
      </c>
      <c r="D37" s="526">
        <f ca="1">-HLOOKUP(EDATE('Annual Cash Flow'!E3,J21+12),'Annual Cash Flow'!$E$3:$P$58,MATCH("Total Operating Expenses",'Annual Cash Flow'!$B$3:$B$58,0),FALSE)/HLOOKUP(EDATE('Annual Cash Flow'!E3,J21+12),'Annual Cash Flow'!$E$3:$P$58,MATCH("Effective Gross Income",'Annual Cash Flow'!$B$3:$B$58,0),FALSE)</f>
        <v>0.20628388787313623</v>
      </c>
      <c r="F37" s="683" t="s">
        <v>269</v>
      </c>
      <c r="G37" s="541">
        <f ca="1">G36+(J24*J20)+(G19*G18)</f>
        <v>32630140.614608265</v>
      </c>
      <c r="L37" s="664"/>
      <c r="M37" s="250" t="s">
        <v>170</v>
      </c>
      <c r="N37" s="227">
        <f>IF(M36='Data Validation'!M2,N36,VLOOKUP('Data Validation'!D18,ICAP!$B$4:$J$29,9,FALSE))</f>
        <v>250021.52</v>
      </c>
      <c r="O37" s="622"/>
      <c r="P37" s="620"/>
    </row>
    <row r="38" spans="3:24" ht="15" customHeight="1" x14ac:dyDescent="0.25">
      <c r="C38" s="686" t="s">
        <v>241</v>
      </c>
      <c r="D38" s="242"/>
      <c r="I38" s="308" t="s">
        <v>267</v>
      </c>
      <c r="J38" s="563"/>
      <c r="L38" s="662" t="s">
        <v>4</v>
      </c>
      <c r="M38" s="534" t="s">
        <v>247</v>
      </c>
      <c r="N38" s="226">
        <v>41561.688311688311</v>
      </c>
      <c r="O38" s="246">
        <f>-VLOOKUP('Summary &amp; Assumptions'!L38,'Annual Cash Flow'!$C$6:$P$25,MATCH(($J$21/12)+3,'Annual Cash Flow'!$E$4:$P$4,0),FALSE)</f>
        <v>43240.780519480526</v>
      </c>
      <c r="P38" s="222">
        <f>O38/$D$24</f>
        <v>1.0952045086911983</v>
      </c>
    </row>
    <row r="39" spans="3:24" ht="15" customHeight="1" x14ac:dyDescent="0.25">
      <c r="C39" s="662" t="s">
        <v>242</v>
      </c>
      <c r="D39" s="242"/>
      <c r="F39" s="308" t="s">
        <v>279</v>
      </c>
      <c r="G39" s="628"/>
      <c r="I39" s="679" t="s">
        <v>266</v>
      </c>
      <c r="J39" s="247">
        <f ca="1">J20/G18</f>
        <v>0.79068394020237331</v>
      </c>
      <c r="L39" s="662" t="s">
        <v>5</v>
      </c>
      <c r="M39" s="535" t="s">
        <v>247</v>
      </c>
      <c r="N39" s="226">
        <v>9587</v>
      </c>
      <c r="O39" s="246">
        <f>-VLOOKUP('Summary &amp; Assumptions'!L39,'Annual Cash Flow'!$C$6:$P$25,MATCH(($J$21/12)+3,'Annual Cash Flow'!$E$4:$P$4,0),FALSE)</f>
        <v>9974.3148000000001</v>
      </c>
      <c r="P39" s="222">
        <f t="shared" ref="P39:P47" si="0">O39/$D$24</f>
        <v>0.25262991113548433</v>
      </c>
    </row>
    <row r="40" spans="3:24" ht="15" customHeight="1" x14ac:dyDescent="0.25">
      <c r="C40" s="664" t="s">
        <v>243</v>
      </c>
      <c r="D40" s="527"/>
      <c r="F40" s="655" t="s">
        <v>280</v>
      </c>
      <c r="G40" s="654"/>
      <c r="I40" s="679" t="s">
        <v>82</v>
      </c>
      <c r="J40" s="247">
        <f ca="1">O53/J32</f>
        <v>8.600673709923698E-2</v>
      </c>
      <c r="L40" s="662" t="s">
        <v>213</v>
      </c>
      <c r="M40" s="535" t="s">
        <v>247</v>
      </c>
      <c r="N40" s="226">
        <v>8421</v>
      </c>
      <c r="O40" s="246">
        <f>-VLOOKUP('Summary &amp; Assumptions'!L40,'Annual Cash Flow'!$C$6:$P$25,MATCH(($J$21/12)+3,'Annual Cash Flow'!$E$4:$P$4,0),FALSE)</f>
        <v>8761.2083999999995</v>
      </c>
      <c r="P40" s="222">
        <f t="shared" si="0"/>
        <v>0.22190429557441468</v>
      </c>
    </row>
    <row r="41" spans="3:24" ht="15" customHeight="1" x14ac:dyDescent="0.25">
      <c r="F41" s="659" t="s">
        <v>281</v>
      </c>
      <c r="G41" s="656">
        <f ca="1">G22</f>
        <v>13656888.785512114</v>
      </c>
      <c r="I41" s="679" t="s">
        <v>83</v>
      </c>
      <c r="J41" s="247">
        <f ca="1">PMT('Summary &amp; Assumptions'!J28,'Summary &amp; Assumptions'!J34/12,-'Summary &amp; Assumptions'!J32)/'Summary &amp; Assumptions'!J32</f>
        <v>6.8805389679389567E-2</v>
      </c>
      <c r="L41" s="662" t="s">
        <v>217</v>
      </c>
      <c r="M41" s="535" t="s">
        <v>253</v>
      </c>
      <c r="N41" s="226">
        <v>8312.3376623376607</v>
      </c>
      <c r="O41" s="246">
        <f>-VLOOKUP('Summary &amp; Assumptions'!L41,'Annual Cash Flow'!$C$6:$P$25,MATCH(($J$21/12)+3,'Annual Cash Flow'!$E$4:$P$4,0),FALSE)</f>
        <v>8648.1561038961026</v>
      </c>
      <c r="P41" s="222">
        <f t="shared" si="0"/>
        <v>0.21904090173823959</v>
      </c>
      <c r="Q41" s="441"/>
    </row>
    <row r="42" spans="3:24" ht="15" customHeight="1" x14ac:dyDescent="0.25">
      <c r="C42" s="220" t="s">
        <v>189</v>
      </c>
      <c r="D42" s="245"/>
      <c r="F42" s="660" t="s">
        <v>282</v>
      </c>
      <c r="G42" s="656">
        <f ca="1">J20</f>
        <v>22139150.325666454</v>
      </c>
      <c r="I42" s="679" t="s">
        <v>227</v>
      </c>
      <c r="J42" s="577">
        <f ca="1">O53/PMT(J31,J34/12,-J32)</f>
        <v>1.2162233000653493</v>
      </c>
      <c r="L42" s="662" t="s">
        <v>6</v>
      </c>
      <c r="M42" s="535" t="s">
        <v>253</v>
      </c>
      <c r="N42" s="226">
        <v>94225</v>
      </c>
      <c r="O42" s="246">
        <f>-VLOOKUP('Summary &amp; Assumptions'!L42,'Annual Cash Flow'!$C$6:$P$25,MATCH(($J$21/12)+3,'Annual Cash Flow'!$E$4:$P$4,0),FALSE)</f>
        <v>98031.689999999988</v>
      </c>
      <c r="P42" s="222">
        <f t="shared" si="0"/>
        <v>2.4829512231919275</v>
      </c>
    </row>
    <row r="43" spans="3:24" ht="15" customHeight="1" x14ac:dyDescent="0.25">
      <c r="C43" s="687" t="s">
        <v>190</v>
      </c>
      <c r="D43" s="225">
        <v>15</v>
      </c>
      <c r="F43" s="660" t="s">
        <v>288</v>
      </c>
      <c r="G43" s="656">
        <f ca="1">-((J23/12)*J18*J20)</f>
        <v>-3165898.4965703026</v>
      </c>
      <c r="I43" s="679" t="s">
        <v>228</v>
      </c>
      <c r="J43" s="564">
        <f ca="1">J32/J45</f>
        <v>0.66855227787161486</v>
      </c>
      <c r="L43" s="662" t="s">
        <v>215</v>
      </c>
      <c r="M43" s="535" t="s">
        <v>253</v>
      </c>
      <c r="N43" s="226">
        <v>10909.090909090908</v>
      </c>
      <c r="O43" s="246">
        <f>-VLOOKUP('Summary &amp; Assumptions'!L43,'Annual Cash Flow'!$C$6:$P$25,MATCH(($J$21/12)+3,'Annual Cash Flow'!$E$4:$P$4,0),FALSE)</f>
        <v>11349.818181818182</v>
      </c>
      <c r="P43" s="222">
        <f t="shared" si="0"/>
        <v>0.28746872503729598</v>
      </c>
    </row>
    <row r="44" spans="3:24" ht="15" customHeight="1" x14ac:dyDescent="0.25">
      <c r="C44" s="686" t="s">
        <v>191</v>
      </c>
      <c r="D44" s="246">
        <f>AVERAGE('Annual Cash Flow'!F60:O60)</f>
        <v>1866666.6666666667</v>
      </c>
      <c r="E44" s="231"/>
      <c r="F44" s="661" t="s">
        <v>20</v>
      </c>
      <c r="G44" s="657">
        <f ca="1">SUM(G41:G43)</f>
        <v>32630140.614608265</v>
      </c>
      <c r="I44" s="679" t="s">
        <v>257</v>
      </c>
      <c r="J44" s="565">
        <f ca="1">G22-(J32-J20)</f>
        <v>9556669.1484920848</v>
      </c>
      <c r="L44" s="662" t="s">
        <v>214</v>
      </c>
      <c r="M44" s="535" t="s">
        <v>247</v>
      </c>
      <c r="N44" s="226">
        <v>5955</v>
      </c>
      <c r="O44" s="246">
        <f>-VLOOKUP('Summary &amp; Assumptions'!L44,'Annual Cash Flow'!$C$6:$P$25,MATCH(($J$21/12)+3,'Annual Cash Flow'!$E$4:$P$4,0),FALSE)</f>
        <v>6195.5819999999994</v>
      </c>
      <c r="P44" s="222">
        <f t="shared" si="0"/>
        <v>0.15692199027973391</v>
      </c>
      <c r="R44" s="207"/>
      <c r="S44" s="207"/>
    </row>
    <row r="45" spans="3:24" ht="15" customHeight="1" x14ac:dyDescent="0.25">
      <c r="C45" s="688" t="s">
        <v>192</v>
      </c>
      <c r="D45" s="622">
        <f ca="1">-(SUM('Annual Cash Flow'!F45:O45)+SUM('Annual Cash Flow'!F47:O47))</f>
        <v>3469474.7360805348</v>
      </c>
      <c r="E45" s="209"/>
      <c r="F45" s="655" t="s">
        <v>283</v>
      </c>
      <c r="G45" s="658"/>
      <c r="I45" s="680" t="s">
        <v>225</v>
      </c>
      <c r="J45" s="566">
        <f ca="1">O53/J31</f>
        <v>39248045.113572031</v>
      </c>
      <c r="L45" s="662" t="s">
        <v>216</v>
      </c>
      <c r="M45" s="535" t="s">
        <v>253</v>
      </c>
      <c r="N45" s="226">
        <v>10563</v>
      </c>
      <c r="O45" s="246">
        <f>-VLOOKUP('Summary &amp; Assumptions'!L45,'Annual Cash Flow'!$C$6:$P$25,MATCH(($J$21/12)+3,'Annual Cash Flow'!$E$4:$P$4,0),FALSE)</f>
        <v>10989.745199999998</v>
      </c>
      <c r="P45" s="222">
        <f t="shared" si="0"/>
        <v>0.27834877973548772</v>
      </c>
      <c r="R45" s="207"/>
      <c r="S45" s="207"/>
    </row>
    <row r="46" spans="3:24" ht="15" customHeight="1" x14ac:dyDescent="0.25">
      <c r="E46" s="209"/>
      <c r="F46" s="659" t="s">
        <v>238</v>
      </c>
      <c r="G46" s="656">
        <f>G18</f>
        <v>28000000</v>
      </c>
      <c r="L46" s="662" t="s">
        <v>7</v>
      </c>
      <c r="M46" s="20" t="s">
        <v>253</v>
      </c>
      <c r="N46" s="593">
        <v>49874.025974025972</v>
      </c>
      <c r="O46" s="575">
        <f>-VLOOKUP('Summary &amp; Assumptions'!L46,'Annual Cash Flow'!$C$6:$P$25,MATCH(($J$21/12)+3,'Annual Cash Flow'!$E$4:$P$4,0),FALSE)</f>
        <v>51888.936623376641</v>
      </c>
      <c r="P46" s="222">
        <f t="shared" si="0"/>
        <v>1.3142454104294383</v>
      </c>
      <c r="R46" s="207"/>
      <c r="S46" s="207"/>
    </row>
    <row r="47" spans="3:24" ht="15" customHeight="1" x14ac:dyDescent="0.25">
      <c r="E47" s="209"/>
      <c r="F47" s="660" t="s">
        <v>284</v>
      </c>
      <c r="G47" s="656">
        <f>G19*G46</f>
        <v>560000</v>
      </c>
      <c r="L47" s="662" t="s">
        <v>126</v>
      </c>
      <c r="M47" s="592" t="s">
        <v>253</v>
      </c>
      <c r="N47" s="591">
        <v>0.03</v>
      </c>
      <c r="O47" s="589">
        <f ca="1">-VLOOKUP('Summary &amp; Assumptions'!L47,'Annual Cash Flow'!$C$6:$P$25,MATCH(($J$21/12)+3,'Annual Cash Flow'!$E$4:$P$4,0),FALSE)</f>
        <v>79865.616029584795</v>
      </c>
      <c r="P47" s="376">
        <f t="shared" ca="1" si="0"/>
        <v>2.0228400531668322</v>
      </c>
      <c r="R47" s="207"/>
      <c r="S47" s="207"/>
    </row>
    <row r="48" spans="3:24" ht="15" customHeight="1" x14ac:dyDescent="0.25">
      <c r="E48" s="209"/>
      <c r="F48" s="660" t="s">
        <v>247</v>
      </c>
      <c r="G48" s="656">
        <f>G34</f>
        <v>400000</v>
      </c>
      <c r="L48" s="663" t="s">
        <v>273</v>
      </c>
      <c r="M48" s="665"/>
      <c r="N48" s="583">
        <f>SUM(N38:N47)</f>
        <v>239408.17285714287</v>
      </c>
      <c r="O48" s="590">
        <f ca="1">SUM(O38:O47)</f>
        <v>328945.84785815625</v>
      </c>
      <c r="P48" s="584">
        <f ca="1">SUM(P38:P47)</f>
        <v>8.3315557989800517</v>
      </c>
      <c r="R48" s="207"/>
      <c r="S48" s="207"/>
    </row>
    <row r="49" spans="4:24" ht="15" customHeight="1" x14ac:dyDescent="0.25">
      <c r="E49" s="59"/>
      <c r="F49" s="660" t="s">
        <v>286</v>
      </c>
      <c r="G49" s="656">
        <f>G33</f>
        <v>2998177.4781484399</v>
      </c>
      <c r="L49" s="662" t="s">
        <v>55</v>
      </c>
      <c r="M49" s="666"/>
      <c r="N49" s="228">
        <v>0</v>
      </c>
      <c r="O49" s="166"/>
      <c r="R49" s="207"/>
      <c r="S49" s="207"/>
    </row>
    <row r="50" spans="4:24" ht="15" customHeight="1" x14ac:dyDescent="0.25">
      <c r="E50" s="231"/>
      <c r="F50" s="660" t="s">
        <v>287</v>
      </c>
      <c r="G50" s="656">
        <f ca="1">G35</f>
        <v>229180.1299465</v>
      </c>
      <c r="L50" s="662" t="s">
        <v>35</v>
      </c>
      <c r="M50" s="666"/>
      <c r="N50" s="229">
        <v>0.02</v>
      </c>
      <c r="O50" s="166"/>
      <c r="R50" s="207"/>
      <c r="S50" s="207"/>
      <c r="V50" s="243"/>
      <c r="W50" s="243"/>
      <c r="X50" s="243"/>
    </row>
    <row r="51" spans="4:24" ht="15" customHeight="1" x14ac:dyDescent="0.25">
      <c r="E51" s="231"/>
      <c r="F51" s="660" t="s">
        <v>73</v>
      </c>
      <c r="G51" s="656">
        <f ca="1">J24*J20</f>
        <v>442783.00651332911</v>
      </c>
      <c r="L51" s="664" t="s">
        <v>51</v>
      </c>
      <c r="M51" s="667"/>
      <c r="N51" s="230">
        <v>1.4999999999999999E-2</v>
      </c>
      <c r="R51" s="207"/>
      <c r="S51" s="207"/>
    </row>
    <row r="52" spans="4:24" ht="15" customHeight="1" x14ac:dyDescent="0.25">
      <c r="E52" s="231"/>
      <c r="F52" s="661" t="s">
        <v>20</v>
      </c>
      <c r="G52" s="657">
        <f ca="1">SUM(G46:G51)</f>
        <v>32630140.614608265</v>
      </c>
      <c r="K52" s="244"/>
      <c r="R52" s="207"/>
      <c r="S52" s="207"/>
    </row>
    <row r="53" spans="4:24" ht="15" customHeight="1" x14ac:dyDescent="0.25">
      <c r="E53" s="231"/>
      <c r="L53" s="674" t="s">
        <v>270</v>
      </c>
      <c r="M53" s="676"/>
      <c r="N53" s="675"/>
      <c r="O53" s="588">
        <f ca="1">HLOOKUP(EDATE('Annual Cash Flow'!E3,J21+12),'Annual Cash Flow'!$E$3:$P$58,MATCH("NET OPERATING INCOME",'Annual Cash Flow'!$B$3:$B$58,0),FALSE)</f>
        <v>2256762.5940303919</v>
      </c>
      <c r="P53" s="689">
        <f t="shared" ref="P53" ca="1" si="1">O53/$D$24</f>
        <v>57.15938839064745</v>
      </c>
      <c r="R53" s="207"/>
    </row>
    <row r="54" spans="4:24" ht="15" customHeight="1" x14ac:dyDescent="0.25">
      <c r="D54" s="207"/>
      <c r="E54" s="207"/>
      <c r="R54" s="207"/>
    </row>
    <row r="55" spans="4:24" ht="15" customHeight="1" x14ac:dyDescent="0.25">
      <c r="D55" s="207"/>
      <c r="E55" s="207"/>
      <c r="K55" s="251"/>
      <c r="L55" s="308" t="s">
        <v>132</v>
      </c>
      <c r="M55" s="402"/>
      <c r="N55" s="570"/>
      <c r="R55" s="207"/>
    </row>
    <row r="56" spans="4:24" ht="15" customHeight="1" x14ac:dyDescent="0.25">
      <c r="D56" s="9"/>
      <c r="E56" s="9"/>
      <c r="K56" s="183"/>
      <c r="L56" s="649" t="s">
        <v>133</v>
      </c>
      <c r="M56" s="650" t="s">
        <v>134</v>
      </c>
      <c r="N56" s="651" t="s">
        <v>135</v>
      </c>
      <c r="R56" s="207"/>
    </row>
    <row r="57" spans="4:24" ht="15" customHeight="1" x14ac:dyDescent="0.25">
      <c r="K57" s="183"/>
      <c r="L57" s="572">
        <f>L58-0.25%</f>
        <v>4.9999999999999996E-2</v>
      </c>
      <c r="M57" s="575">
        <f ca="1">$O$53/L57</f>
        <v>45135251.880607843</v>
      </c>
      <c r="N57" s="401">
        <f ca="1">M57/$D$24</f>
        <v>1143.1877678129492</v>
      </c>
      <c r="R57" s="207"/>
    </row>
    <row r="58" spans="4:24" ht="15" customHeight="1" x14ac:dyDescent="0.25">
      <c r="K58" s="183"/>
      <c r="L58" s="572">
        <f>L59-0.25%</f>
        <v>5.2499999999999998E-2</v>
      </c>
      <c r="M58" s="575">
        <f ca="1">$O$53/L58</f>
        <v>42985954.172007464</v>
      </c>
      <c r="N58" s="401">
        <f ca="1">M58/$D$24</f>
        <v>1088.7502550599513</v>
      </c>
      <c r="R58" s="207"/>
    </row>
    <row r="59" spans="4:24" ht="15" customHeight="1" x14ac:dyDescent="0.25">
      <c r="F59" s="209"/>
      <c r="G59" s="207"/>
      <c r="K59" s="183"/>
      <c r="L59" s="573">
        <v>5.5E-2</v>
      </c>
      <c r="M59" s="575">
        <f ca="1">$O$53/L59</f>
        <v>41032047.164188944</v>
      </c>
      <c r="N59" s="401">
        <f ca="1">M59/$D$24</f>
        <v>1039.261607102681</v>
      </c>
      <c r="R59" s="207"/>
    </row>
    <row r="60" spans="4:24" ht="15" customHeight="1" x14ac:dyDescent="0.25">
      <c r="K60" s="183"/>
      <c r="L60" s="574">
        <f>L59+0.25%</f>
        <v>5.7500000000000002E-2</v>
      </c>
      <c r="M60" s="575">
        <f ca="1">$O$53/L60</f>
        <v>39248045.113572031</v>
      </c>
      <c r="N60" s="401">
        <f ca="1">M60/$D$24</f>
        <v>994.07631983734689</v>
      </c>
      <c r="R60" s="207"/>
    </row>
    <row r="61" spans="4:24" ht="15" customHeight="1" x14ac:dyDescent="0.25">
      <c r="K61" s="183"/>
      <c r="L61" s="574">
        <f>L60+0.25%</f>
        <v>6.0000000000000005E-2</v>
      </c>
      <c r="M61" s="575">
        <f ca="1">$O$53/L61</f>
        <v>37612709.900506526</v>
      </c>
      <c r="N61" s="401">
        <f ca="1">M61/$D$24</f>
        <v>952.65647317745731</v>
      </c>
      <c r="R61" s="207"/>
    </row>
    <row r="62" spans="4:24" ht="15" customHeight="1" x14ac:dyDescent="0.25">
      <c r="E62" s="59"/>
      <c r="K62" s="252"/>
      <c r="L62" s="308" t="s">
        <v>86</v>
      </c>
      <c r="M62" s="402"/>
      <c r="N62" s="570"/>
      <c r="O62" s="208"/>
    </row>
    <row r="63" spans="4:24" ht="15" customHeight="1" x14ac:dyDescent="0.25">
      <c r="E63" s="59"/>
      <c r="K63" s="231"/>
      <c r="L63" s="649" t="s">
        <v>17</v>
      </c>
      <c r="M63" s="650" t="s">
        <v>134</v>
      </c>
      <c r="N63" s="651" t="s">
        <v>135</v>
      </c>
      <c r="O63" s="208"/>
    </row>
    <row r="64" spans="4:24" ht="15" customHeight="1" x14ac:dyDescent="0.25">
      <c r="E64" s="209"/>
      <c r="K64" s="231"/>
      <c r="L64" s="533">
        <v>0.06</v>
      </c>
      <c r="M64" s="576">
        <f ca="1">'Annual Cash Flow'!D62</f>
        <v>36763184.993634142</v>
      </c>
      <c r="N64" s="571">
        <f ca="1">M64/$D$24</f>
        <v>931.13966665651708</v>
      </c>
      <c r="O64" s="208"/>
    </row>
    <row r="65" spans="5:17" ht="15" customHeight="1" x14ac:dyDescent="0.25">
      <c r="E65" s="209"/>
      <c r="K65" s="231"/>
      <c r="M65" s="191"/>
      <c r="N65" s="207"/>
      <c r="O65" s="208"/>
      <c r="P65" s="207"/>
      <c r="Q65" s="207"/>
    </row>
    <row r="66" spans="5:17" ht="15" customHeight="1" x14ac:dyDescent="0.25">
      <c r="K66" s="231"/>
    </row>
  </sheetData>
  <pageMargins left="0.7" right="0.7" top="0.75" bottom="0.75" header="0.3" footer="0.3"/>
  <pageSetup scale="40" orientation="portrait" r:id="rId1"/>
  <ignoredErrors>
    <ignoredError sqref="C6:C8 P5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6" id="{00000000-000E-0000-0000-00000E000000}">
            <xm:f>#REF!='Data Validation'!$N$3</xm:f>
            <x14:dxf>
              <font>
                <color theme="4" tint="-0.499984740745262"/>
              </font>
              <fill>
                <patternFill>
                  <bgColor theme="4" tint="-0.49998474074526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I38:J38 I26:J26</xm:sqref>
        </x14:conditionalFormatting>
        <x14:conditionalFormatting xmlns:xm="http://schemas.microsoft.com/office/excel/2006/main">
          <x14:cfRule type="expression" priority="58" id="{00000000-000E-0000-0000-00000F000000}">
            <xm:f>#REF!='Data Validation'!$N$3</xm:f>
            <x14:dxf>
              <font>
                <color theme="2"/>
              </font>
            </x14:dxf>
          </x14:cfRule>
          <xm:sqref>I27:I36 I39:I45</xm:sqref>
        </x14:conditionalFormatting>
        <x14:conditionalFormatting xmlns:xm="http://schemas.microsoft.com/office/excel/2006/main">
          <x14:cfRule type="expression" priority="59" id="{00000000-000E-0000-0000-000002000000}">
            <xm:f>#REF!='Data Validation'!$N$3</xm:f>
            <x14:dxf>
              <font>
                <color theme="0"/>
              </font>
            </x14:dxf>
          </x14:cfRule>
          <xm:sqref>J27:J36</xm:sqref>
        </x14:conditionalFormatting>
        <x14:conditionalFormatting xmlns:xm="http://schemas.microsoft.com/office/excel/2006/main">
          <x14:cfRule type="expression" priority="77" id="{A96261F9-129D-475D-9134-40B1F0992890}">
            <xm:f>AND(#REF!='Data Validation'!$N$2,$J$21=120)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expression" priority="78" id="{AA4CC118-5969-46A0-8304-9AA3F91449D6}">
            <xm:f>#REF!='Data Validation'!$N$3</xm:f>
            <x14:dxf>
              <font>
                <color theme="0"/>
              </font>
            </x14:dxf>
          </x14:cfRule>
          <xm:sqref>J39:J45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7">
        <x14:dataValidation type="list" allowBlank="1" showInputMessage="1" showErrorMessage="1" xr:uid="{A217B668-0D9A-4602-A57C-692A6ED2C165}">
          <x14:formula1>
            <xm:f>'Data Validation'!$J$2:$J$6</xm:f>
          </x14:formula1>
          <xm:sqref>D22</xm:sqref>
        </x14:dataValidation>
        <x14:dataValidation type="list" allowBlank="1" showInputMessage="1" showErrorMessage="1" xr:uid="{C5D96AD4-12F0-4F2E-9671-50A28B003534}">
          <x14:formula1>
            <xm:f>'Data Validation'!$K$2:$K$13</xm:f>
          </x14:formula1>
          <xm:sqref>D23</xm:sqref>
        </x14:dataValidation>
        <x14:dataValidation type="list" allowBlank="1" showInputMessage="1" showErrorMessage="1" xr:uid="{5FFC0FEB-3A0E-4B64-B824-1BAC86DB4EC9}">
          <x14:formula1>
            <xm:f>'Data Validation'!$L$2:$L$4</xm:f>
          </x14:formula1>
          <xm:sqref>D43</xm:sqref>
        </x14:dataValidation>
        <x14:dataValidation type="list" allowBlank="1" showInputMessage="1" showErrorMessage="1" xr:uid="{6CEA8A64-E9B4-4E84-91F0-BD5F8ADBC4F9}">
          <x14:formula1>
            <xm:f>'Data Validation'!$M$2:$M$3</xm:f>
          </x14:formula1>
          <xm:sqref>M36</xm:sqref>
        </x14:dataValidation>
        <x14:dataValidation type="list" allowBlank="1" showInputMessage="1" showErrorMessage="1" xr:uid="{5F129022-5DE2-4AEF-91FE-EB989F881A9C}">
          <x14:formula1>
            <xm:f>'Data Validation'!$J$3:$J$4</xm:f>
          </x14:formula1>
          <xm:sqref>M37</xm:sqref>
        </x14:dataValidation>
        <x14:dataValidation type="list" allowBlank="1" showInputMessage="1" showErrorMessage="1" xr:uid="{0C2A14D0-E8ED-4C1A-BE62-5A83D002903B}">
          <x14:formula1>
            <xm:f>'Data Validation'!$N$2:$N$3</xm:f>
          </x14:formula1>
          <xm:sqref>M38:M47</xm:sqref>
        </x14:dataValidation>
        <x14:dataValidation type="list" allowBlank="1" showInputMessage="1" showErrorMessage="1" xr:uid="{3692773E-5AF3-4D3C-806D-C9ACA72F50DB}">
          <x14:formula1>
            <xm:f>'Data Validation'!$O$2:$O$16</xm:f>
          </x14:formula1>
          <xm:sqref>B5 B7 B9 B11 B13 B15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A0ECB-4D34-46BA-9F14-FF7A1E27B035}">
  <sheetPr codeName="Sheet2">
    <tabColor theme="7" tint="0.79998168889431442"/>
    <pageSetUpPr fitToPage="1"/>
  </sheetPr>
  <dimension ref="B1:AS66"/>
  <sheetViews>
    <sheetView showGridLines="0" zoomScale="85" zoomScaleNormal="85" workbookViewId="0">
      <pane xSplit="3" topLeftCell="L1" activePane="topRight" state="frozen"/>
      <selection pane="topRight" activeCell="W11" sqref="W11"/>
    </sheetView>
  </sheetViews>
  <sheetFormatPr defaultColWidth="9.140625" defaultRowHeight="14.25" x14ac:dyDescent="0.25"/>
  <cols>
    <col min="1" max="1" width="2.42578125" style="4" customWidth="1"/>
    <col min="2" max="2" width="26.42578125" style="4" customWidth="1"/>
    <col min="3" max="3" width="28.5703125" style="5" customWidth="1"/>
    <col min="4" max="4" width="21.42578125" style="6" bestFit="1" customWidth="1"/>
    <col min="5" max="5" width="13.7109375" style="6" customWidth="1"/>
    <col min="6" max="6" width="17.5703125" style="4" customWidth="1"/>
    <col min="7" max="7" width="15.140625" style="57" bestFit="1" customWidth="1"/>
    <col min="8" max="8" width="19.7109375" style="57" bestFit="1" customWidth="1"/>
    <col min="9" max="9" width="24.140625" style="58" bestFit="1" customWidth="1"/>
    <col min="10" max="10" width="22.5703125" style="4" bestFit="1" customWidth="1"/>
    <col min="11" max="11" width="17.7109375" style="5" bestFit="1" customWidth="1"/>
    <col min="12" max="12" width="20.42578125" style="4" bestFit="1" customWidth="1"/>
    <col min="13" max="13" width="17.85546875" style="5" bestFit="1" customWidth="1"/>
    <col min="14" max="14" width="13" style="4" customWidth="1"/>
    <col min="15" max="15" width="13.85546875" style="4" customWidth="1"/>
    <col min="16" max="16" width="15.42578125" style="4" customWidth="1"/>
    <col min="17" max="17" width="13.5703125" style="4" customWidth="1"/>
    <col min="18" max="18" width="17.140625" style="4" customWidth="1"/>
    <col min="19" max="19" width="25.85546875" style="4" customWidth="1"/>
    <col min="20" max="20" width="16.42578125" style="4" customWidth="1"/>
    <col min="21" max="21" width="17" style="4" customWidth="1"/>
    <col min="22" max="22" width="18" style="4" customWidth="1"/>
    <col min="23" max="23" width="14.85546875" style="4" customWidth="1"/>
    <col min="24" max="24" width="21.42578125" style="4" customWidth="1"/>
    <col min="25" max="25" width="21.28515625" style="4" customWidth="1"/>
    <col min="26" max="26" width="16.140625" style="4" customWidth="1"/>
    <col min="27" max="27" width="16.7109375" style="4" customWidth="1"/>
    <col min="28" max="28" width="17.5703125" style="4" customWidth="1"/>
    <col min="29" max="29" width="14.85546875" style="4" bestFit="1" customWidth="1"/>
    <col min="30" max="54" width="16.7109375" style="4" customWidth="1"/>
    <col min="55" max="16384" width="9.140625" style="4"/>
  </cols>
  <sheetData>
    <row r="1" spans="2:32" x14ac:dyDescent="0.25">
      <c r="E1" s="7"/>
      <c r="G1" s="11"/>
      <c r="H1" s="11"/>
      <c r="I1" s="12"/>
      <c r="J1" s="10"/>
      <c r="K1" s="13"/>
      <c r="L1" s="10"/>
      <c r="M1" s="13"/>
      <c r="N1" s="10"/>
      <c r="O1" s="10"/>
      <c r="P1" s="10"/>
      <c r="Q1" s="10"/>
      <c r="R1" s="8"/>
      <c r="S1" s="8"/>
      <c r="T1" s="8"/>
      <c r="X1" s="8"/>
      <c r="Y1" s="8"/>
      <c r="Z1" s="8"/>
      <c r="AA1" s="8"/>
      <c r="AB1" s="8"/>
      <c r="AC1" s="8"/>
      <c r="AD1" s="8"/>
      <c r="AE1" s="8"/>
      <c r="AF1" s="8"/>
    </row>
    <row r="2" spans="2:32" ht="15" x14ac:dyDescent="0.25">
      <c r="B2" s="14" t="s">
        <v>93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  <c r="R2" s="737" t="s">
        <v>116</v>
      </c>
      <c r="S2" s="738"/>
      <c r="T2" s="738"/>
      <c r="U2" s="738"/>
      <c r="V2" s="738"/>
      <c r="W2" s="738"/>
      <c r="X2" s="736"/>
    </row>
    <row r="3" spans="2:32" ht="45" x14ac:dyDescent="0.25">
      <c r="B3" s="305" t="s">
        <v>19</v>
      </c>
      <c r="C3" s="305" t="s">
        <v>14</v>
      </c>
      <c r="D3" s="305" t="s">
        <v>41</v>
      </c>
      <c r="E3" s="305" t="s">
        <v>123</v>
      </c>
      <c r="F3" s="305" t="s">
        <v>102</v>
      </c>
      <c r="G3" s="305" t="s">
        <v>91</v>
      </c>
      <c r="H3" s="305" t="s">
        <v>104</v>
      </c>
      <c r="I3" s="305" t="s">
        <v>105</v>
      </c>
      <c r="J3" s="305" t="s">
        <v>106</v>
      </c>
      <c r="K3" s="305" t="s">
        <v>63</v>
      </c>
      <c r="L3" s="305" t="s">
        <v>64</v>
      </c>
      <c r="M3" s="305" t="s">
        <v>22</v>
      </c>
      <c r="N3" s="305" t="s">
        <v>148</v>
      </c>
      <c r="O3" s="305" t="s">
        <v>147</v>
      </c>
      <c r="P3" s="306" t="s">
        <v>146</v>
      </c>
      <c r="R3" s="739" t="s">
        <v>42</v>
      </c>
      <c r="S3" s="739" t="s">
        <v>113</v>
      </c>
      <c r="T3" s="307" t="s">
        <v>114</v>
      </c>
      <c r="U3" s="307" t="s">
        <v>119</v>
      </c>
      <c r="V3" s="739" t="s">
        <v>118</v>
      </c>
      <c r="W3" s="739" t="s">
        <v>291</v>
      </c>
      <c r="X3" s="307" t="s">
        <v>202</v>
      </c>
    </row>
    <row r="4" spans="2:32" x14ac:dyDescent="0.25">
      <c r="B4" s="161" t="s">
        <v>258</v>
      </c>
      <c r="C4" s="38" t="s">
        <v>151</v>
      </c>
      <c r="D4" s="22">
        <v>5439</v>
      </c>
      <c r="E4" s="23" t="s">
        <v>124</v>
      </c>
      <c r="F4" s="24" t="s">
        <v>103</v>
      </c>
      <c r="G4" s="25"/>
      <c r="H4" s="26">
        <f>IF(F4='Data Validation'!$C$2,G4*((1+$N4)^DATEDIF($K4,'Summary &amp; Assumptions'!D$18,"Y")),G4)</f>
        <v>0</v>
      </c>
      <c r="I4" s="595">
        <f t="shared" ref="I4:I25" si="0">IF(D4&gt;0,J4/12,"-")</f>
        <v>0</v>
      </c>
      <c r="J4" s="596">
        <f t="shared" ref="J4:J25" si="1">IF(D4&gt;0,D4*H4,"-")</f>
        <v>0</v>
      </c>
      <c r="K4" s="27">
        <v>40969</v>
      </c>
      <c r="L4" s="27">
        <v>44621</v>
      </c>
      <c r="M4" s="28"/>
      <c r="N4" s="29"/>
      <c r="O4" s="29"/>
      <c r="P4" s="30"/>
      <c r="R4" s="740">
        <f>IF(D4&gt;0,D4/'Summary &amp; Assumptions'!$D$24,"-")</f>
        <v>0.13775924604524206</v>
      </c>
      <c r="S4" s="743" t="s">
        <v>115</v>
      </c>
      <c r="T4" s="24">
        <v>1</v>
      </c>
      <c r="U4" s="35">
        <v>7</v>
      </c>
      <c r="V4" s="382">
        <v>250021.52</v>
      </c>
      <c r="W4" s="37">
        <v>1</v>
      </c>
      <c r="X4" s="390">
        <v>0.02</v>
      </c>
    </row>
    <row r="5" spans="2:32" x14ac:dyDescent="0.25">
      <c r="B5" s="20">
        <v>2</v>
      </c>
      <c r="C5" s="38" t="s">
        <v>88</v>
      </c>
      <c r="D5" s="22">
        <v>6810</v>
      </c>
      <c r="E5" s="23" t="s">
        <v>124</v>
      </c>
      <c r="F5" s="24" t="s">
        <v>103</v>
      </c>
      <c r="G5" s="25"/>
      <c r="H5" s="26">
        <f>IF(F5='Data Validation'!$C$2,G5*((1+$N5)^DATEDIF($K5,'Summary &amp; Assumptions'!D$18,"Y")),G5)</f>
        <v>0</v>
      </c>
      <c r="I5" s="595">
        <f t="shared" si="0"/>
        <v>0</v>
      </c>
      <c r="J5" s="596">
        <f t="shared" si="1"/>
        <v>0</v>
      </c>
      <c r="K5" s="27">
        <v>40969</v>
      </c>
      <c r="L5" s="27">
        <v>44621</v>
      </c>
      <c r="M5" s="28"/>
      <c r="N5" s="29"/>
      <c r="O5" s="29"/>
      <c r="P5" s="30"/>
      <c r="R5" s="740">
        <f>IF(D5&gt;0,D5/'Summary &amp; Assumptions'!$D$24,"-")</f>
        <v>0.17248399808201847</v>
      </c>
      <c r="S5" s="743" t="s">
        <v>15</v>
      </c>
      <c r="T5" s="24">
        <v>1</v>
      </c>
      <c r="U5" s="35">
        <v>7</v>
      </c>
      <c r="V5" s="382">
        <v>250021.52</v>
      </c>
      <c r="W5" s="37">
        <v>1.5</v>
      </c>
      <c r="X5" s="390">
        <v>0.02</v>
      </c>
    </row>
    <row r="6" spans="2:32" x14ac:dyDescent="0.25">
      <c r="B6" s="20">
        <v>3</v>
      </c>
      <c r="C6" s="38" t="s">
        <v>88</v>
      </c>
      <c r="D6" s="380">
        <v>2495.9577999999997</v>
      </c>
      <c r="E6" s="23" t="s">
        <v>124</v>
      </c>
      <c r="F6" s="24" t="s">
        <v>103</v>
      </c>
      <c r="G6" s="25"/>
      <c r="H6" s="26">
        <f>IF(F6='Data Validation'!$C$2,G6*((1+$N6)^DATEDIF($K6,'Summary &amp; Assumptions'!D$18,"Y")),G6)</f>
        <v>0</v>
      </c>
      <c r="I6" s="595">
        <f t="shared" si="0"/>
        <v>0</v>
      </c>
      <c r="J6" s="596">
        <f t="shared" si="1"/>
        <v>0</v>
      </c>
      <c r="K6" s="27">
        <v>40969</v>
      </c>
      <c r="L6" s="27">
        <v>44621</v>
      </c>
      <c r="M6" s="28"/>
      <c r="N6" s="29"/>
      <c r="O6" s="29"/>
      <c r="P6" s="30"/>
      <c r="R6" s="740">
        <f>IF(D6&gt;0,D6/'Summary &amp; Assumptions'!$D$24,"-")</f>
        <v>6.3217735739794265E-2</v>
      </c>
      <c r="S6" s="743" t="s">
        <v>290</v>
      </c>
      <c r="T6" s="24">
        <v>1</v>
      </c>
      <c r="U6" s="35">
        <v>7</v>
      </c>
      <c r="V6" s="382">
        <v>250021.52</v>
      </c>
      <c r="W6" s="37">
        <v>3</v>
      </c>
      <c r="X6" s="390">
        <v>0.02</v>
      </c>
    </row>
    <row r="7" spans="2:32" x14ac:dyDescent="0.25">
      <c r="B7" s="20">
        <v>4</v>
      </c>
      <c r="C7" s="38" t="s">
        <v>88</v>
      </c>
      <c r="D7" s="380">
        <v>6810</v>
      </c>
      <c r="E7" s="23" t="s">
        <v>124</v>
      </c>
      <c r="F7" s="24" t="s">
        <v>103</v>
      </c>
      <c r="G7" s="25"/>
      <c r="H7" s="26">
        <f>IF(F7='Data Validation'!$C$2,G7*((1+$N7)^DATEDIF($K7,'Summary &amp; Assumptions'!D$18,"Y")),G7)</f>
        <v>0</v>
      </c>
      <c r="I7" s="595">
        <f t="shared" si="0"/>
        <v>0</v>
      </c>
      <c r="J7" s="596">
        <f t="shared" si="1"/>
        <v>0</v>
      </c>
      <c r="K7" s="27">
        <v>40969</v>
      </c>
      <c r="L7" s="27">
        <v>44621</v>
      </c>
      <c r="M7" s="28"/>
      <c r="N7" s="29"/>
      <c r="O7" s="29"/>
      <c r="P7" s="30"/>
      <c r="R7" s="740">
        <f>IF(D7&gt;0,D7/'Summary &amp; Assumptions'!$D$24,"-")</f>
        <v>0.17248399808201847</v>
      </c>
      <c r="S7" s="743" t="s">
        <v>291</v>
      </c>
      <c r="T7" s="24">
        <v>1</v>
      </c>
      <c r="U7" s="35">
        <v>7</v>
      </c>
      <c r="V7" s="382">
        <v>250021.52</v>
      </c>
      <c r="W7" s="37">
        <v>0.5</v>
      </c>
      <c r="X7" s="390">
        <v>0.02</v>
      </c>
    </row>
    <row r="8" spans="2:32" x14ac:dyDescent="0.25">
      <c r="B8" s="20">
        <v>5</v>
      </c>
      <c r="C8" s="38" t="s">
        <v>88</v>
      </c>
      <c r="D8" s="380">
        <v>4306.9655999999995</v>
      </c>
      <c r="E8" s="23" t="s">
        <v>124</v>
      </c>
      <c r="F8" s="24" t="s">
        <v>103</v>
      </c>
      <c r="G8" s="25"/>
      <c r="H8" s="26">
        <f>IF(F8='Data Validation'!$C$2,G8*((1+$N8)^DATEDIF($K8,'Summary &amp; Assumptions'!D$18,"Y")),G8)</f>
        <v>0</v>
      </c>
      <c r="I8" s="595">
        <f t="shared" si="0"/>
        <v>0</v>
      </c>
      <c r="J8" s="596">
        <f t="shared" si="1"/>
        <v>0</v>
      </c>
      <c r="K8" s="27">
        <v>40969</v>
      </c>
      <c r="L8" s="27">
        <v>44621</v>
      </c>
      <c r="M8" s="28"/>
      <c r="N8" s="29"/>
      <c r="O8" s="29"/>
      <c r="P8" s="30"/>
      <c r="R8" s="740">
        <f>IF(D8&gt;0,D8/'Summary &amp; Assumptions'!$D$24,"-")</f>
        <v>0.10908702588688979</v>
      </c>
      <c r="S8" s="743" t="s">
        <v>15</v>
      </c>
      <c r="T8" s="24">
        <v>1</v>
      </c>
      <c r="U8" s="35">
        <v>7</v>
      </c>
      <c r="V8" s="382">
        <v>250021.52</v>
      </c>
      <c r="W8" s="37">
        <v>1</v>
      </c>
      <c r="X8" s="390">
        <v>0.02</v>
      </c>
    </row>
    <row r="9" spans="2:32" x14ac:dyDescent="0.25">
      <c r="B9" s="20">
        <v>6</v>
      </c>
      <c r="C9" s="38" t="s">
        <v>88</v>
      </c>
      <c r="D9" s="380">
        <v>6810</v>
      </c>
      <c r="E9" s="23" t="s">
        <v>124</v>
      </c>
      <c r="F9" s="24" t="s">
        <v>103</v>
      </c>
      <c r="G9" s="25"/>
      <c r="H9" s="26">
        <f>IF(F9='Data Validation'!$C$2,G9*((1+$N9)^DATEDIF($K9,'Summary &amp; Assumptions'!D$18,"Y")),G9)</f>
        <v>0</v>
      </c>
      <c r="I9" s="595">
        <f t="shared" si="0"/>
        <v>0</v>
      </c>
      <c r="J9" s="596">
        <f t="shared" si="1"/>
        <v>0</v>
      </c>
      <c r="K9" s="27">
        <v>40969</v>
      </c>
      <c r="L9" s="27">
        <v>44621</v>
      </c>
      <c r="M9" s="28"/>
      <c r="N9" s="29"/>
      <c r="O9" s="29"/>
      <c r="P9" s="30"/>
      <c r="R9" s="740">
        <f>IF(D9&gt;0,D9/'Summary &amp; Assumptions'!$D$24,"-")</f>
        <v>0.17248399808201847</v>
      </c>
      <c r="S9" s="743" t="s">
        <v>290</v>
      </c>
      <c r="T9" s="24">
        <v>1</v>
      </c>
      <c r="U9" s="35">
        <v>7</v>
      </c>
      <c r="V9" s="382">
        <v>250021.52</v>
      </c>
      <c r="W9" s="37">
        <v>3</v>
      </c>
      <c r="X9" s="390">
        <v>0.02</v>
      </c>
    </row>
    <row r="10" spans="2:32" x14ac:dyDescent="0.25">
      <c r="B10" s="20">
        <v>7</v>
      </c>
      <c r="C10" s="38" t="s">
        <v>259</v>
      </c>
      <c r="D10" s="380">
        <v>6810</v>
      </c>
      <c r="E10" s="23" t="s">
        <v>124</v>
      </c>
      <c r="F10" s="24" t="s">
        <v>103</v>
      </c>
      <c r="G10" s="25"/>
      <c r="H10" s="26">
        <f>IF(F10='Data Validation'!$C$2,G10*((1+$N10)^DATEDIF($K10,'Summary &amp; Assumptions'!D$18,"Y")),G10)</f>
        <v>0</v>
      </c>
      <c r="I10" s="595">
        <f t="shared" si="0"/>
        <v>0</v>
      </c>
      <c r="J10" s="596">
        <f t="shared" si="1"/>
        <v>0</v>
      </c>
      <c r="K10" s="27">
        <v>40969</v>
      </c>
      <c r="L10" s="27">
        <v>44621</v>
      </c>
      <c r="M10" s="28"/>
      <c r="N10" s="29"/>
      <c r="O10" s="29"/>
      <c r="P10" s="30"/>
      <c r="R10" s="740">
        <f>IF(D10&gt;0,D10/'Summary &amp; Assumptions'!$D$24,"-")</f>
        <v>0.17248399808201847</v>
      </c>
      <c r="S10" s="743" t="s">
        <v>291</v>
      </c>
      <c r="T10" s="24">
        <v>1</v>
      </c>
      <c r="U10" s="35">
        <v>7</v>
      </c>
      <c r="V10" s="382">
        <v>250021.52</v>
      </c>
      <c r="W10" s="37">
        <v>1.5</v>
      </c>
      <c r="X10" s="390">
        <v>0.02</v>
      </c>
    </row>
    <row r="11" spans="2:32" x14ac:dyDescent="0.25">
      <c r="B11" s="20" t="s">
        <v>260</v>
      </c>
      <c r="C11" s="38" t="s">
        <v>261</v>
      </c>
      <c r="D11" s="22"/>
      <c r="E11" s="23"/>
      <c r="F11" s="24"/>
      <c r="G11" s="25"/>
      <c r="H11" s="26">
        <f>IF(F11='Data Validation'!$C$2,G11*((1+$N11)^DATEDIF($K11,'Summary &amp; Assumptions'!D$18,"Y")),G11)</f>
        <v>0</v>
      </c>
      <c r="I11" s="595" t="str">
        <f t="shared" si="0"/>
        <v>-</v>
      </c>
      <c r="J11" s="596" t="str">
        <f t="shared" si="1"/>
        <v>-</v>
      </c>
      <c r="K11" s="27"/>
      <c r="L11" s="27"/>
      <c r="M11" s="28"/>
      <c r="N11" s="29"/>
      <c r="O11" s="29"/>
      <c r="P11" s="30"/>
      <c r="R11" s="740" t="str">
        <f>IF(D11&gt;0,D11/'Summary &amp; Assumptions'!$D$24,"-")</f>
        <v>-</v>
      </c>
      <c r="S11" s="35"/>
      <c r="T11" s="24"/>
      <c r="U11" s="35"/>
      <c r="V11" s="382"/>
      <c r="W11" s="37"/>
      <c r="X11" s="390"/>
    </row>
    <row r="12" spans="2:32" x14ac:dyDescent="0.25">
      <c r="B12" s="20" t="s">
        <v>262</v>
      </c>
      <c r="C12" s="38" t="s">
        <v>261</v>
      </c>
      <c r="D12" s="22"/>
      <c r="E12" s="23"/>
      <c r="F12" s="24"/>
      <c r="G12" s="25"/>
      <c r="H12" s="26">
        <f>IF(F12='Data Validation'!$C$2,G12*((1+$N12)^DATEDIF($K12,'Summary &amp; Assumptions'!D$18,"Y")),G12)</f>
        <v>0</v>
      </c>
      <c r="I12" s="595" t="str">
        <f t="shared" si="0"/>
        <v>-</v>
      </c>
      <c r="J12" s="596" t="str">
        <f t="shared" si="1"/>
        <v>-</v>
      </c>
      <c r="K12" s="27"/>
      <c r="L12" s="27"/>
      <c r="M12" s="28"/>
      <c r="N12" s="29"/>
      <c r="O12" s="29"/>
      <c r="P12" s="30"/>
      <c r="R12" s="740" t="str">
        <f>IF(D12&gt;0,D12/'Summary &amp; Assumptions'!$D$24,"-")</f>
        <v>-</v>
      </c>
      <c r="S12" s="35"/>
      <c r="T12" s="24"/>
      <c r="U12" s="35"/>
      <c r="V12" s="382"/>
      <c r="W12" s="37"/>
      <c r="X12" s="390"/>
    </row>
    <row r="13" spans="2:32" x14ac:dyDescent="0.25">
      <c r="B13" s="20"/>
      <c r="C13" s="38"/>
      <c r="D13" s="22"/>
      <c r="E13" s="23"/>
      <c r="F13" s="24"/>
      <c r="G13" s="25"/>
      <c r="H13" s="26">
        <f>IF(F13='Data Validation'!$C$2,G13*((1+$N13)^DATEDIF($K13,'Summary &amp; Assumptions'!D$18,"Y")),G13)</f>
        <v>0</v>
      </c>
      <c r="I13" s="595" t="str">
        <f t="shared" si="0"/>
        <v>-</v>
      </c>
      <c r="J13" s="596" t="str">
        <f t="shared" si="1"/>
        <v>-</v>
      </c>
      <c r="K13" s="27"/>
      <c r="L13" s="27"/>
      <c r="M13" s="28"/>
      <c r="N13" s="29"/>
      <c r="O13" s="29"/>
      <c r="P13" s="30"/>
      <c r="R13" s="740" t="str">
        <f>IF(D13&gt;0,D13/'Summary &amp; Assumptions'!$D$24,"-")</f>
        <v>-</v>
      </c>
      <c r="S13" s="35"/>
      <c r="T13" s="24"/>
      <c r="U13" s="35"/>
      <c r="V13" s="382"/>
      <c r="W13" s="37"/>
      <c r="X13" s="390"/>
    </row>
    <row r="14" spans="2:32" x14ac:dyDescent="0.25">
      <c r="B14" s="20"/>
      <c r="C14" s="38"/>
      <c r="D14" s="22"/>
      <c r="E14" s="23"/>
      <c r="F14" s="24"/>
      <c r="G14" s="25"/>
      <c r="H14" s="26">
        <f>IF(F14='Data Validation'!$C$2,G14*((1+$N14)^DATEDIF($K14,'Summary &amp; Assumptions'!D$18,"Y")),G14)</f>
        <v>0</v>
      </c>
      <c r="I14" s="595" t="str">
        <f t="shared" si="0"/>
        <v>-</v>
      </c>
      <c r="J14" s="596" t="str">
        <f t="shared" si="1"/>
        <v>-</v>
      </c>
      <c r="K14" s="27"/>
      <c r="L14" s="27"/>
      <c r="M14" s="28"/>
      <c r="N14" s="29"/>
      <c r="O14" s="29"/>
      <c r="P14" s="30"/>
      <c r="R14" s="740" t="str">
        <f>IF(D14&gt;0,D14/'Summary &amp; Assumptions'!$D$24,"-")</f>
        <v>-</v>
      </c>
      <c r="S14" s="35"/>
      <c r="T14" s="24"/>
      <c r="U14" s="35"/>
      <c r="V14" s="382"/>
      <c r="W14" s="37"/>
      <c r="X14" s="390"/>
    </row>
    <row r="15" spans="2:32" x14ac:dyDescent="0.25">
      <c r="B15" s="20"/>
      <c r="C15" s="38"/>
      <c r="D15" s="22"/>
      <c r="E15" s="23"/>
      <c r="F15" s="24"/>
      <c r="G15" s="25"/>
      <c r="H15" s="26">
        <f>IF(F15='Data Validation'!$C$2,G15*((1+$N15)^DATEDIF($K15,'Summary &amp; Assumptions'!D$18,"Y")),G15)</f>
        <v>0</v>
      </c>
      <c r="I15" s="595" t="str">
        <f t="shared" si="0"/>
        <v>-</v>
      </c>
      <c r="J15" s="596" t="str">
        <f t="shared" si="1"/>
        <v>-</v>
      </c>
      <c r="K15" s="27"/>
      <c r="L15" s="27"/>
      <c r="M15" s="28"/>
      <c r="N15" s="29"/>
      <c r="O15" s="29"/>
      <c r="P15" s="30"/>
      <c r="R15" s="740" t="str">
        <f>IF(D15&gt;0,D15/'Summary &amp; Assumptions'!$D$24,"-")</f>
        <v>-</v>
      </c>
      <c r="S15" s="35"/>
      <c r="T15" s="24"/>
      <c r="U15" s="35"/>
      <c r="V15" s="382"/>
      <c r="W15" s="37"/>
      <c r="X15" s="390"/>
    </row>
    <row r="16" spans="2:32" x14ac:dyDescent="0.25">
      <c r="B16" s="20"/>
      <c r="C16" s="38"/>
      <c r="D16" s="22"/>
      <c r="E16" s="23"/>
      <c r="F16" s="24"/>
      <c r="G16" s="25"/>
      <c r="H16" s="26">
        <f>IF(F16='Data Validation'!$C$2,G16*((1+$N16)^DATEDIF($K16,'Summary &amp; Assumptions'!D$18,"Y")),G16)</f>
        <v>0</v>
      </c>
      <c r="I16" s="595" t="str">
        <f t="shared" si="0"/>
        <v>-</v>
      </c>
      <c r="J16" s="596" t="str">
        <f t="shared" si="1"/>
        <v>-</v>
      </c>
      <c r="K16" s="27"/>
      <c r="L16" s="27"/>
      <c r="M16" s="28"/>
      <c r="N16" s="29"/>
      <c r="O16" s="29"/>
      <c r="P16" s="30"/>
      <c r="R16" s="740" t="str">
        <f>IF(D16&gt;0,D16/'Summary &amp; Assumptions'!$D$24,"-")</f>
        <v>-</v>
      </c>
      <c r="S16" s="35"/>
      <c r="T16" s="24"/>
      <c r="U16" s="35"/>
      <c r="V16" s="382"/>
      <c r="W16" s="37"/>
      <c r="X16" s="390"/>
    </row>
    <row r="17" spans="2:45" x14ac:dyDescent="0.25">
      <c r="B17" s="20"/>
      <c r="C17" s="38"/>
      <c r="D17" s="22"/>
      <c r="E17" s="23"/>
      <c r="F17" s="24"/>
      <c r="G17" s="25"/>
      <c r="H17" s="26">
        <f>IF(F17='Data Validation'!$C$2,G17*((1+$N17)^DATEDIF($K17,'Summary &amp; Assumptions'!D$18,"Y")),G17)</f>
        <v>0</v>
      </c>
      <c r="I17" s="595" t="str">
        <f t="shared" si="0"/>
        <v>-</v>
      </c>
      <c r="J17" s="596" t="str">
        <f t="shared" si="1"/>
        <v>-</v>
      </c>
      <c r="K17" s="27"/>
      <c r="L17" s="27"/>
      <c r="M17" s="28"/>
      <c r="N17" s="29"/>
      <c r="O17" s="29"/>
      <c r="P17" s="30"/>
      <c r="R17" s="740" t="str">
        <f>IF(D17&gt;0,D17/'Summary &amp; Assumptions'!$D$24,"-")</f>
        <v>-</v>
      </c>
      <c r="S17" s="35"/>
      <c r="T17" s="24"/>
      <c r="U17" s="35"/>
      <c r="V17" s="382"/>
      <c r="W17" s="37"/>
      <c r="X17" s="390"/>
    </row>
    <row r="18" spans="2:45" x14ac:dyDescent="0.25">
      <c r="B18" s="20"/>
      <c r="C18" s="38"/>
      <c r="D18" s="22"/>
      <c r="E18" s="23"/>
      <c r="F18" s="24"/>
      <c r="G18" s="25"/>
      <c r="H18" s="26">
        <f>IF(F18='Data Validation'!$C$2,G18*((1+$N18)^DATEDIF($K18,'Summary &amp; Assumptions'!D$18,"Y")),G18)</f>
        <v>0</v>
      </c>
      <c r="I18" s="595" t="str">
        <f t="shared" si="0"/>
        <v>-</v>
      </c>
      <c r="J18" s="596" t="str">
        <f t="shared" si="1"/>
        <v>-</v>
      </c>
      <c r="K18" s="27"/>
      <c r="L18" s="27"/>
      <c r="M18" s="28"/>
      <c r="N18" s="29"/>
      <c r="O18" s="29"/>
      <c r="P18" s="30"/>
      <c r="R18" s="740" t="str">
        <f>IF(D18&gt;0,D18/'Summary &amp; Assumptions'!$D$24,"-")</f>
        <v>-</v>
      </c>
      <c r="S18" s="35"/>
      <c r="T18" s="24"/>
      <c r="U18" s="35"/>
      <c r="V18" s="382"/>
      <c r="W18" s="37"/>
      <c r="X18" s="390"/>
    </row>
    <row r="19" spans="2:45" x14ac:dyDescent="0.25">
      <c r="B19" s="20"/>
      <c r="C19" s="38"/>
      <c r="D19" s="22"/>
      <c r="E19" s="23"/>
      <c r="F19" s="24"/>
      <c r="G19" s="25"/>
      <c r="H19" s="26">
        <f>IF(F19='Data Validation'!$C$2,G19*((1+$N19)^DATEDIF($K19,'Summary &amp; Assumptions'!D$18,"Y")),G19)</f>
        <v>0</v>
      </c>
      <c r="I19" s="595" t="str">
        <f t="shared" si="0"/>
        <v>-</v>
      </c>
      <c r="J19" s="596" t="str">
        <f t="shared" si="1"/>
        <v>-</v>
      </c>
      <c r="K19" s="27"/>
      <c r="L19" s="27"/>
      <c r="M19" s="28"/>
      <c r="N19" s="29"/>
      <c r="O19" s="29"/>
      <c r="P19" s="30"/>
      <c r="R19" s="740" t="str">
        <f>IF(D19&gt;0,D19/'Summary &amp; Assumptions'!$D$24,"-")</f>
        <v>-</v>
      </c>
      <c r="S19" s="38"/>
      <c r="T19" s="24"/>
      <c r="U19" s="38"/>
      <c r="V19" s="38"/>
      <c r="W19" s="37"/>
      <c r="X19" s="390"/>
    </row>
    <row r="20" spans="2:45" x14ac:dyDescent="0.25">
      <c r="B20" s="20"/>
      <c r="C20" s="38"/>
      <c r="D20" s="22"/>
      <c r="E20" s="23"/>
      <c r="F20" s="24"/>
      <c r="G20" s="25"/>
      <c r="H20" s="26">
        <f>IF(F20='Data Validation'!$C$2,G20*((1+$N20)^DATEDIF($K20,'Summary &amp; Assumptions'!D$18,"Y")),G20)</f>
        <v>0</v>
      </c>
      <c r="I20" s="595" t="str">
        <f t="shared" si="0"/>
        <v>-</v>
      </c>
      <c r="J20" s="596" t="str">
        <f t="shared" si="1"/>
        <v>-</v>
      </c>
      <c r="K20" s="27"/>
      <c r="L20" s="27"/>
      <c r="M20" s="28"/>
      <c r="N20" s="29"/>
      <c r="O20" s="29"/>
      <c r="P20" s="30"/>
      <c r="R20" s="740" t="str">
        <f>IF(D20&gt;0,D20/'Summary &amp; Assumptions'!$D$24,"-")</f>
        <v>-</v>
      </c>
      <c r="S20" s="38"/>
      <c r="T20" s="24"/>
      <c r="U20" s="38"/>
      <c r="V20" s="38"/>
      <c r="W20" s="37"/>
      <c r="X20" s="390"/>
    </row>
    <row r="21" spans="2:45" x14ac:dyDescent="0.25">
      <c r="B21" s="20"/>
      <c r="C21" s="38"/>
      <c r="D21" s="22"/>
      <c r="E21" s="23"/>
      <c r="F21" s="24"/>
      <c r="G21" s="25"/>
      <c r="H21" s="26">
        <f>IF(F21='Data Validation'!$C$2,G21*((1+$N21)^DATEDIF($K21,'Summary &amp; Assumptions'!D$18,"Y")),G21)</f>
        <v>0</v>
      </c>
      <c r="I21" s="595" t="str">
        <f t="shared" si="0"/>
        <v>-</v>
      </c>
      <c r="J21" s="596" t="str">
        <f t="shared" si="1"/>
        <v>-</v>
      </c>
      <c r="K21" s="27"/>
      <c r="L21" s="27"/>
      <c r="M21" s="28"/>
      <c r="N21" s="29"/>
      <c r="O21" s="29"/>
      <c r="P21" s="30"/>
      <c r="R21" s="740" t="str">
        <f>IF(D21&gt;0,D21/'Summary &amp; Assumptions'!$D$24,"-")</f>
        <v>-</v>
      </c>
      <c r="S21" s="35"/>
      <c r="T21" s="24"/>
      <c r="U21" s="35"/>
      <c r="V21" s="38"/>
      <c r="W21" s="37"/>
      <c r="X21" s="390"/>
    </row>
    <row r="22" spans="2:45" x14ac:dyDescent="0.25">
      <c r="B22" s="20"/>
      <c r="C22" s="38"/>
      <c r="D22" s="22"/>
      <c r="E22" s="23"/>
      <c r="F22" s="24"/>
      <c r="G22" s="25"/>
      <c r="H22" s="26">
        <f>IF(F22='Data Validation'!$C$2,G22*((1+$N22)^DATEDIF($K22,'Summary &amp; Assumptions'!D$18,"Y")),G22)</f>
        <v>0</v>
      </c>
      <c r="I22" s="595" t="str">
        <f t="shared" si="0"/>
        <v>-</v>
      </c>
      <c r="J22" s="596" t="str">
        <f t="shared" si="1"/>
        <v>-</v>
      </c>
      <c r="K22" s="27"/>
      <c r="L22" s="27"/>
      <c r="M22" s="28"/>
      <c r="N22" s="29"/>
      <c r="O22" s="29"/>
      <c r="P22" s="30"/>
      <c r="R22" s="740" t="str">
        <f>IF(D22&gt;0,D22/'Summary &amp; Assumptions'!$D$24,"-")</f>
        <v>-</v>
      </c>
      <c r="S22" s="38"/>
      <c r="T22" s="24"/>
      <c r="U22" s="38"/>
      <c r="V22" s="38"/>
      <c r="W22" s="37"/>
      <c r="X22" s="390"/>
    </row>
    <row r="23" spans="2:45" x14ac:dyDescent="0.25">
      <c r="B23" s="20"/>
      <c r="C23" s="38"/>
      <c r="D23" s="22"/>
      <c r="E23" s="23"/>
      <c r="F23" s="24"/>
      <c r="G23" s="25"/>
      <c r="H23" s="26">
        <f>IF(F23='Data Validation'!$C$2,G23*((1+$N23)^DATEDIF($K23,'Summary &amp; Assumptions'!D$18,"Y")),G23)</f>
        <v>0</v>
      </c>
      <c r="I23" s="595" t="str">
        <f t="shared" si="0"/>
        <v>-</v>
      </c>
      <c r="J23" s="596" t="str">
        <f t="shared" si="1"/>
        <v>-</v>
      </c>
      <c r="K23" s="27"/>
      <c r="L23" s="27"/>
      <c r="M23" s="28"/>
      <c r="N23" s="29"/>
      <c r="O23" s="29"/>
      <c r="P23" s="30"/>
      <c r="R23" s="740" t="str">
        <f>IF(D23&gt;0,D23/'Summary &amp; Assumptions'!$D$24,"-")</f>
        <v>-</v>
      </c>
      <c r="S23" s="38"/>
      <c r="T23" s="24"/>
      <c r="U23" s="38"/>
      <c r="V23" s="38"/>
      <c r="W23" s="37"/>
      <c r="X23" s="390"/>
    </row>
    <row r="24" spans="2:45" x14ac:dyDescent="0.25">
      <c r="B24" s="20"/>
      <c r="C24" s="38"/>
      <c r="D24" s="22"/>
      <c r="E24" s="23"/>
      <c r="F24" s="24"/>
      <c r="G24" s="25"/>
      <c r="H24" s="26">
        <f>IF(F24='Data Validation'!$C$2,G24*((1+$N24)^DATEDIF($K24,'Summary &amp; Assumptions'!D$18,"Y")),G24)</f>
        <v>0</v>
      </c>
      <c r="I24" s="595" t="str">
        <f t="shared" si="0"/>
        <v>-</v>
      </c>
      <c r="J24" s="596" t="str">
        <f t="shared" si="1"/>
        <v>-</v>
      </c>
      <c r="K24" s="27"/>
      <c r="L24" s="27"/>
      <c r="M24" s="28"/>
      <c r="N24" s="29"/>
      <c r="O24" s="29"/>
      <c r="P24" s="30"/>
      <c r="R24" s="740" t="str">
        <f>IF(D24&gt;0,D24/'Summary &amp; Assumptions'!$D$24,"-")</f>
        <v>-</v>
      </c>
      <c r="S24" s="38"/>
      <c r="T24" s="24"/>
      <c r="U24" s="38"/>
      <c r="V24" s="38"/>
      <c r="W24" s="37"/>
      <c r="X24" s="390"/>
    </row>
    <row r="25" spans="2:45" x14ac:dyDescent="0.25">
      <c r="B25" s="40"/>
      <c r="C25" s="43"/>
      <c r="D25" s="42"/>
      <c r="E25" s="43"/>
      <c r="F25" s="44"/>
      <c r="G25" s="45"/>
      <c r="H25" s="46">
        <f>IF(F25='Data Validation'!$C$2,G25*((1+$N25)^DATEDIF($K25,'Summary &amp; Assumptions'!D$18,"Y")),G25)</f>
        <v>0</v>
      </c>
      <c r="I25" s="597" t="str">
        <f t="shared" si="0"/>
        <v>-</v>
      </c>
      <c r="J25" s="598" t="str">
        <f t="shared" si="1"/>
        <v>-</v>
      </c>
      <c r="K25" s="47"/>
      <c r="L25" s="47"/>
      <c r="M25" s="48"/>
      <c r="N25" s="49"/>
      <c r="O25" s="49"/>
      <c r="P25" s="50"/>
      <c r="R25" s="741" t="str">
        <f>IF(D25&gt;0,D25/'Summary &amp; Assumptions'!$D$24,"-")</f>
        <v>-</v>
      </c>
      <c r="S25" s="43"/>
      <c r="T25" s="44"/>
      <c r="U25" s="43"/>
      <c r="V25" s="43"/>
      <c r="W25" s="53"/>
      <c r="X25" s="182"/>
    </row>
    <row r="26" spans="2:45" x14ac:dyDescent="0.25">
      <c r="B26" s="17"/>
      <c r="G26" s="6"/>
      <c r="H26" s="6"/>
      <c r="I26" s="6"/>
      <c r="L26" s="55"/>
    </row>
    <row r="27" spans="2:45" ht="15" x14ac:dyDescent="0.25">
      <c r="B27" s="14"/>
      <c r="C27" s="15"/>
      <c r="D27" s="14" t="s">
        <v>117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</row>
    <row r="28" spans="2:45" ht="46.5" customHeight="1" x14ac:dyDescent="0.25">
      <c r="B28" s="297" t="s">
        <v>19</v>
      </c>
      <c r="C28" s="297" t="s">
        <v>14</v>
      </c>
      <c r="D28" s="295" t="s">
        <v>11</v>
      </c>
      <c r="E28" s="295" t="s">
        <v>66</v>
      </c>
      <c r="F28" s="295" t="s">
        <v>65</v>
      </c>
      <c r="G28" s="295" t="s">
        <v>60</v>
      </c>
      <c r="H28" s="295" t="s">
        <v>36</v>
      </c>
      <c r="I28" s="295" t="s">
        <v>37</v>
      </c>
      <c r="J28" s="295" t="s">
        <v>62</v>
      </c>
      <c r="K28" s="295" t="s">
        <v>108</v>
      </c>
      <c r="L28" s="295" t="s">
        <v>107</v>
      </c>
      <c r="M28" s="295" t="s">
        <v>56</v>
      </c>
      <c r="N28" s="295" t="s">
        <v>143</v>
      </c>
      <c r="O28" s="295" t="s">
        <v>38</v>
      </c>
      <c r="P28" s="295" t="s">
        <v>39</v>
      </c>
      <c r="Q28" s="296" t="s">
        <v>61</v>
      </c>
      <c r="R28" s="296" t="s">
        <v>137</v>
      </c>
      <c r="S28" s="296" t="s">
        <v>138</v>
      </c>
      <c r="T28" s="296" t="s">
        <v>136</v>
      </c>
      <c r="U28" s="298" t="s">
        <v>53</v>
      </c>
      <c r="V28" s="298" t="s">
        <v>52</v>
      </c>
      <c r="W28" s="296" t="s">
        <v>140</v>
      </c>
      <c r="X28" s="295" t="s">
        <v>145</v>
      </c>
      <c r="Y28" s="295" t="s">
        <v>144</v>
      </c>
      <c r="Z28" s="295" t="s">
        <v>146</v>
      </c>
      <c r="AA28" s="295" t="s">
        <v>40</v>
      </c>
      <c r="AB28" s="299" t="s">
        <v>67</v>
      </c>
      <c r="AC28" s="300" t="s">
        <v>111</v>
      </c>
    </row>
    <row r="29" spans="2:45" ht="15" x14ac:dyDescent="0.25">
      <c r="B29" s="599" t="str">
        <f>IF(D4&gt;0,B4,"")</f>
        <v>1</v>
      </c>
      <c r="C29" s="302"/>
      <c r="D29" s="31">
        <v>0</v>
      </c>
      <c r="E29" s="33">
        <v>110</v>
      </c>
      <c r="F29" s="33"/>
      <c r="G29" s="602">
        <f t="shared" ref="G29:G50" si="2">IF(D4&gt;0,(F29*$D29)+(E29*(1-$D29)),"-")</f>
        <v>110</v>
      </c>
      <c r="H29" s="32">
        <v>10</v>
      </c>
      <c r="I29" s="32"/>
      <c r="J29" s="604">
        <f t="shared" ref="J29:J50" si="3">IF(D4&gt;0,(I29*$D29)+(H29*(1-$D29)),"-")</f>
        <v>10</v>
      </c>
      <c r="K29" s="28">
        <v>12</v>
      </c>
      <c r="L29" s="606">
        <f t="shared" ref="L29:L50" si="4">IF(D4&gt;0,K29*(1-D29),"-")</f>
        <v>12</v>
      </c>
      <c r="M29" s="607">
        <f>IFERROR(IF(E4='Data Validation'!$E$2,IF(D4&gt;0,EOMONTH(L4,ROUND(L29,0))+1,"-"),EOMONTH('Summary &amp; Assumptions'!$D$18,ROUND(L29,0))+1),"-")</f>
        <v>45231</v>
      </c>
      <c r="N29" s="607">
        <f>IFERROR(EOMONTH(M29,(J29*12)-1),"-")</f>
        <v>48883</v>
      </c>
      <c r="O29" s="28">
        <v>12</v>
      </c>
      <c r="P29" s="28"/>
      <c r="Q29" s="606">
        <f>IF($D4&gt;0,(P29*$D29)+(O29*(1-$D29)),"-")</f>
        <v>12</v>
      </c>
      <c r="R29" s="33">
        <v>100</v>
      </c>
      <c r="S29" s="33"/>
      <c r="T29" s="602">
        <f t="shared" ref="T29:T50" si="5">IF($D4&gt;0,(S29*$D29)+(R29*(1-$D29)),"-")</f>
        <v>100</v>
      </c>
      <c r="U29" s="34">
        <v>3.1E-2</v>
      </c>
      <c r="V29" s="34"/>
      <c r="W29" s="610">
        <f t="shared" ref="W29:W50" si="6">IF($D4&gt;0,(V29*$D29)+(U29*(1-$D29)),"-")</f>
        <v>3.1E-2</v>
      </c>
      <c r="X29" s="34">
        <v>0.03</v>
      </c>
      <c r="Y29" s="34"/>
      <c r="Z29" s="32"/>
      <c r="AA29" s="34">
        <v>0.03</v>
      </c>
      <c r="AB29" s="612">
        <f t="shared" ref="AB29:AB50" si="7">IF(D4&gt;0,-FV(X29,J29,G29*D4)-((Q29/12)*G29*D4),"-")</f>
        <v>6260434.3532598214</v>
      </c>
      <c r="AC29" s="613">
        <f>IF(D4&gt;0,IFERROR(H4*((1+AA29)^(DATEDIF('Summary &amp; Assumptions'!$D$18,M29,"y"))),"-"),"-")</f>
        <v>0</v>
      </c>
      <c r="AS29" s="56"/>
    </row>
    <row r="30" spans="2:45" ht="15" x14ac:dyDescent="0.25">
      <c r="B30" s="600">
        <f t="shared" ref="B30:B50" si="8">IF(D5&gt;0,B5,"")</f>
        <v>2</v>
      </c>
      <c r="C30" s="303"/>
      <c r="D30" s="31">
        <v>0</v>
      </c>
      <c r="E30" s="37">
        <v>52</v>
      </c>
      <c r="F30" s="37"/>
      <c r="G30" s="602">
        <f t="shared" si="2"/>
        <v>52</v>
      </c>
      <c r="H30" s="32">
        <v>10</v>
      </c>
      <c r="I30" s="32"/>
      <c r="J30" s="604">
        <f t="shared" si="3"/>
        <v>10</v>
      </c>
      <c r="K30" s="28">
        <v>1</v>
      </c>
      <c r="L30" s="606">
        <f t="shared" si="4"/>
        <v>1</v>
      </c>
      <c r="M30" s="607">
        <f>IFERROR(IF(E5='Data Validation'!$E$2,IF(D5&gt;0,EOMONTH(L5,ROUND(L30,0))+1,"-"),EOMONTH('Summary &amp; Assumptions'!$D$18,ROUND(L30,0))+1),"-")</f>
        <v>44896</v>
      </c>
      <c r="N30" s="607">
        <f t="shared" ref="N30:N50" si="9">IFERROR(EOMONTH(M30,(J30*12)-1),"-")</f>
        <v>48548</v>
      </c>
      <c r="O30" s="28">
        <v>10</v>
      </c>
      <c r="P30" s="28"/>
      <c r="Q30" s="606">
        <f t="shared" ref="Q30:Q50" si="10">IF(D5&gt;0,(P30*$D30)+(O30*(1-$D30)),"-")</f>
        <v>10</v>
      </c>
      <c r="R30" s="37">
        <v>45</v>
      </c>
      <c r="S30" s="37"/>
      <c r="T30" s="602">
        <f t="shared" si="5"/>
        <v>45</v>
      </c>
      <c r="U30" s="29">
        <v>3.2000000000000001E-2</v>
      </c>
      <c r="V30" s="29"/>
      <c r="W30" s="610">
        <f t="shared" si="6"/>
        <v>3.2000000000000001E-2</v>
      </c>
      <c r="X30" s="24">
        <v>0.03</v>
      </c>
      <c r="Y30" s="24"/>
      <c r="Z30" s="32"/>
      <c r="AA30" s="24">
        <v>0.03</v>
      </c>
      <c r="AB30" s="612">
        <f t="shared" si="7"/>
        <v>3764488.9417780139</v>
      </c>
      <c r="AC30" s="613">
        <f>IF(D5&gt;0,IFERROR(H5*((1+AA30)^(DATEDIF('Summary &amp; Assumptions'!$D$18,M30,"y"))),"-"),"-")</f>
        <v>0</v>
      </c>
      <c r="AS30" s="56"/>
    </row>
    <row r="31" spans="2:45" ht="15" x14ac:dyDescent="0.25">
      <c r="B31" s="600">
        <f t="shared" si="8"/>
        <v>3</v>
      </c>
      <c r="C31" s="303"/>
      <c r="D31" s="31">
        <v>0</v>
      </c>
      <c r="E31" s="37">
        <v>54</v>
      </c>
      <c r="F31" s="37"/>
      <c r="G31" s="602">
        <f t="shared" si="2"/>
        <v>54</v>
      </c>
      <c r="H31" s="32">
        <v>10</v>
      </c>
      <c r="I31" s="32"/>
      <c r="J31" s="604">
        <f t="shared" si="3"/>
        <v>10</v>
      </c>
      <c r="K31" s="28">
        <v>3</v>
      </c>
      <c r="L31" s="606">
        <f t="shared" si="4"/>
        <v>3</v>
      </c>
      <c r="M31" s="607">
        <f>IFERROR(IF(E6='Data Validation'!$E$2,IF(D6&gt;0,EOMONTH(L6,ROUND(L31,0))+1,"-"),EOMONTH('Summary &amp; Assumptions'!$D$18,ROUND(L31,0))+1),"-")</f>
        <v>44958</v>
      </c>
      <c r="N31" s="607">
        <f t="shared" si="9"/>
        <v>48610</v>
      </c>
      <c r="O31" s="28">
        <v>10</v>
      </c>
      <c r="P31" s="28"/>
      <c r="Q31" s="606">
        <f t="shared" si="10"/>
        <v>10</v>
      </c>
      <c r="R31" s="37">
        <v>45</v>
      </c>
      <c r="S31" s="37"/>
      <c r="T31" s="602">
        <f t="shared" si="5"/>
        <v>45</v>
      </c>
      <c r="U31" s="29">
        <v>3.2000000000000001E-2</v>
      </c>
      <c r="V31" s="29"/>
      <c r="W31" s="610">
        <f t="shared" si="6"/>
        <v>3.2000000000000001E-2</v>
      </c>
      <c r="X31" s="24">
        <v>0.03</v>
      </c>
      <c r="Y31" s="24"/>
      <c r="Z31" s="32"/>
      <c r="AA31" s="24">
        <v>0.03</v>
      </c>
      <c r="AB31" s="612">
        <f t="shared" si="7"/>
        <v>1432803.2842290951</v>
      </c>
      <c r="AC31" s="613">
        <f>IF(D6&gt;0,IFERROR(H6*((1+AA31)^(DATEDIF('Summary &amp; Assumptions'!$D$18,M31,"y"))),"-"),"-")</f>
        <v>0</v>
      </c>
      <c r="AS31" s="56"/>
    </row>
    <row r="32" spans="2:45" ht="15" x14ac:dyDescent="0.25">
      <c r="B32" s="600">
        <f t="shared" si="8"/>
        <v>4</v>
      </c>
      <c r="C32" s="303"/>
      <c r="D32" s="31">
        <v>0</v>
      </c>
      <c r="E32" s="37">
        <v>56</v>
      </c>
      <c r="F32" s="37"/>
      <c r="G32" s="602">
        <f t="shared" si="2"/>
        <v>56</v>
      </c>
      <c r="H32" s="32">
        <v>10</v>
      </c>
      <c r="I32" s="32"/>
      <c r="J32" s="604">
        <f t="shared" si="3"/>
        <v>10</v>
      </c>
      <c r="K32" s="28">
        <v>5</v>
      </c>
      <c r="L32" s="606">
        <f t="shared" si="4"/>
        <v>5</v>
      </c>
      <c r="M32" s="607">
        <f>IFERROR(IF(E7='Data Validation'!$E$2,IF(D7&gt;0,EOMONTH(L7,ROUND(L32,0))+1,"-"),EOMONTH('Summary &amp; Assumptions'!$D$18,ROUND(L32,0))+1),"-")</f>
        <v>45017</v>
      </c>
      <c r="N32" s="607">
        <f t="shared" si="9"/>
        <v>48669</v>
      </c>
      <c r="O32" s="28">
        <v>10</v>
      </c>
      <c r="P32" s="28"/>
      <c r="Q32" s="606">
        <f t="shared" si="10"/>
        <v>10</v>
      </c>
      <c r="R32" s="37">
        <v>45</v>
      </c>
      <c r="S32" s="37"/>
      <c r="T32" s="602">
        <f t="shared" si="5"/>
        <v>45</v>
      </c>
      <c r="U32" s="29">
        <v>3.2000000000000001E-2</v>
      </c>
      <c r="V32" s="29"/>
      <c r="W32" s="610">
        <f t="shared" si="6"/>
        <v>3.2000000000000001E-2</v>
      </c>
      <c r="X32" s="24">
        <v>0.03</v>
      </c>
      <c r="Y32" s="24"/>
      <c r="Z32" s="32"/>
      <c r="AA32" s="24">
        <v>0.03</v>
      </c>
      <c r="AB32" s="612">
        <f t="shared" si="7"/>
        <v>4054065.0142224766</v>
      </c>
      <c r="AC32" s="613">
        <f>IF(D7&gt;0,IFERROR(H7*((1+AA32)^(DATEDIF('Summary &amp; Assumptions'!$D$18,M32,"y"))),"-"),"-")</f>
        <v>0</v>
      </c>
      <c r="AS32" s="56"/>
    </row>
    <row r="33" spans="2:45" ht="15" x14ac:dyDescent="0.25">
      <c r="B33" s="600">
        <f t="shared" si="8"/>
        <v>5</v>
      </c>
      <c r="C33" s="303"/>
      <c r="D33" s="31">
        <v>0</v>
      </c>
      <c r="E33" s="37">
        <v>58</v>
      </c>
      <c r="F33" s="37"/>
      <c r="G33" s="602">
        <f t="shared" si="2"/>
        <v>58</v>
      </c>
      <c r="H33" s="32">
        <v>10</v>
      </c>
      <c r="I33" s="32"/>
      <c r="J33" s="604">
        <f t="shared" si="3"/>
        <v>10</v>
      </c>
      <c r="K33" s="28">
        <v>7</v>
      </c>
      <c r="L33" s="606">
        <f t="shared" si="4"/>
        <v>7</v>
      </c>
      <c r="M33" s="607">
        <f>IFERROR(IF(E8='Data Validation'!$E$2,IF(D8&gt;0,EOMONTH(L8,ROUND(L33,0))+1,"-"),EOMONTH('Summary &amp; Assumptions'!$D$18,ROUND(L33,0))+1),"-")</f>
        <v>45078</v>
      </c>
      <c r="N33" s="607">
        <f t="shared" si="9"/>
        <v>48730</v>
      </c>
      <c r="O33" s="28">
        <v>10</v>
      </c>
      <c r="P33" s="28"/>
      <c r="Q33" s="606">
        <f t="shared" si="10"/>
        <v>10</v>
      </c>
      <c r="R33" s="37">
        <v>45</v>
      </c>
      <c r="S33" s="37"/>
      <c r="T33" s="602">
        <f t="shared" si="5"/>
        <v>45</v>
      </c>
      <c r="U33" s="29">
        <v>3.2000000000000001E-2</v>
      </c>
      <c r="V33" s="29"/>
      <c r="W33" s="610">
        <f t="shared" si="6"/>
        <v>3.2000000000000001E-2</v>
      </c>
      <c r="X33" s="24">
        <v>0.03</v>
      </c>
      <c r="Y33" s="24"/>
      <c r="Z33" s="32"/>
      <c r="AA33" s="24">
        <v>0.03</v>
      </c>
      <c r="AB33" s="612">
        <f t="shared" si="7"/>
        <v>2655552.9585492536</v>
      </c>
      <c r="AC33" s="613">
        <f>IF(D8&gt;0,IFERROR(H8*((1+AA33)^(DATEDIF('Summary &amp; Assumptions'!$D$18,M33,"y"))),"-"),"-")</f>
        <v>0</v>
      </c>
      <c r="AS33" s="56"/>
    </row>
    <row r="34" spans="2:45" ht="15" x14ac:dyDescent="0.25">
      <c r="B34" s="600">
        <f t="shared" si="8"/>
        <v>6</v>
      </c>
      <c r="C34" s="303"/>
      <c r="D34" s="31">
        <v>0</v>
      </c>
      <c r="E34" s="37">
        <v>61</v>
      </c>
      <c r="F34" s="37"/>
      <c r="G34" s="602">
        <f t="shared" si="2"/>
        <v>61</v>
      </c>
      <c r="H34" s="32">
        <v>10</v>
      </c>
      <c r="I34" s="32"/>
      <c r="J34" s="604">
        <f t="shared" si="3"/>
        <v>10</v>
      </c>
      <c r="K34" s="28">
        <v>9</v>
      </c>
      <c r="L34" s="606">
        <f t="shared" si="4"/>
        <v>9</v>
      </c>
      <c r="M34" s="607">
        <f>IFERROR(IF(E9='Data Validation'!$E$2,IF(D9&gt;0,EOMONTH(L9,ROUND(L34,0))+1,"-"),EOMONTH('Summary &amp; Assumptions'!$D$18,ROUND(L34,0))+1),"-")</f>
        <v>45139</v>
      </c>
      <c r="N34" s="607">
        <f t="shared" si="9"/>
        <v>48791</v>
      </c>
      <c r="O34" s="28">
        <v>10</v>
      </c>
      <c r="P34" s="28"/>
      <c r="Q34" s="606">
        <f t="shared" si="10"/>
        <v>10</v>
      </c>
      <c r="R34" s="37">
        <v>45</v>
      </c>
      <c r="S34" s="37"/>
      <c r="T34" s="602">
        <f t="shared" si="5"/>
        <v>45</v>
      </c>
      <c r="U34" s="29">
        <v>3.2000000000000001E-2</v>
      </c>
      <c r="V34" s="29"/>
      <c r="W34" s="610">
        <f t="shared" si="6"/>
        <v>3.2000000000000001E-2</v>
      </c>
      <c r="X34" s="24">
        <v>0.03</v>
      </c>
      <c r="Y34" s="24"/>
      <c r="Z34" s="32"/>
      <c r="AA34" s="24">
        <v>0.03</v>
      </c>
      <c r="AB34" s="612">
        <f t="shared" si="7"/>
        <v>4416035.1047780551</v>
      </c>
      <c r="AC34" s="613">
        <f>IF(D9&gt;0,IFERROR(H9*((1+AA34)^(DATEDIF('Summary &amp; Assumptions'!$D$18,M34,"y"))),"-"),"-")</f>
        <v>0</v>
      </c>
      <c r="AS34" s="56"/>
    </row>
    <row r="35" spans="2:45" ht="15" x14ac:dyDescent="0.25">
      <c r="B35" s="600">
        <f t="shared" si="8"/>
        <v>7</v>
      </c>
      <c r="C35" s="303"/>
      <c r="D35" s="31">
        <v>0</v>
      </c>
      <c r="E35" s="37">
        <v>68</v>
      </c>
      <c r="F35" s="37"/>
      <c r="G35" s="602">
        <f t="shared" si="2"/>
        <v>68</v>
      </c>
      <c r="H35" s="32">
        <v>10</v>
      </c>
      <c r="I35" s="32"/>
      <c r="J35" s="604">
        <f t="shared" si="3"/>
        <v>10</v>
      </c>
      <c r="K35" s="28">
        <v>11</v>
      </c>
      <c r="L35" s="606">
        <f t="shared" si="4"/>
        <v>11</v>
      </c>
      <c r="M35" s="607">
        <f>IFERROR(IF(E10='Data Validation'!$E$2,IF(D10&gt;0,EOMONTH(L10,ROUND(L35,0))+1,"-"),EOMONTH('Summary &amp; Assumptions'!$D$18,ROUND(L35,0))+1),"-")</f>
        <v>45200</v>
      </c>
      <c r="N35" s="607">
        <f t="shared" si="9"/>
        <v>48852</v>
      </c>
      <c r="O35" s="28">
        <v>10</v>
      </c>
      <c r="P35" s="28"/>
      <c r="Q35" s="606">
        <f t="shared" si="10"/>
        <v>10</v>
      </c>
      <c r="R35" s="37">
        <v>55</v>
      </c>
      <c r="S35" s="37"/>
      <c r="T35" s="602">
        <f t="shared" si="5"/>
        <v>55</v>
      </c>
      <c r="U35" s="29">
        <v>2.8000000000000001E-2</v>
      </c>
      <c r="V35" s="29"/>
      <c r="W35" s="610">
        <f t="shared" si="6"/>
        <v>2.8000000000000001E-2</v>
      </c>
      <c r="X35" s="24">
        <v>0.03</v>
      </c>
      <c r="Y35" s="24"/>
      <c r="Z35" s="32"/>
      <c r="AA35" s="24">
        <v>0.03</v>
      </c>
      <c r="AB35" s="612">
        <f t="shared" si="7"/>
        <v>4922793.2315558642</v>
      </c>
      <c r="AC35" s="613">
        <f>IF(D10&gt;0,IFERROR(H10*((1+AA35)^(DATEDIF('Summary &amp; Assumptions'!$D$18,M35,"y"))),"-"),"-")</f>
        <v>0</v>
      </c>
      <c r="AS35" s="56"/>
    </row>
    <row r="36" spans="2:45" ht="15" x14ac:dyDescent="0.25">
      <c r="B36" s="600" t="str">
        <f t="shared" si="8"/>
        <v/>
      </c>
      <c r="C36" s="303"/>
      <c r="D36" s="31"/>
      <c r="E36" s="37"/>
      <c r="F36" s="37"/>
      <c r="G36" s="602" t="str">
        <f t="shared" si="2"/>
        <v>-</v>
      </c>
      <c r="H36" s="32"/>
      <c r="I36" s="32"/>
      <c r="J36" s="604" t="str">
        <f t="shared" si="3"/>
        <v>-</v>
      </c>
      <c r="K36" s="28"/>
      <c r="L36" s="606" t="str">
        <f t="shared" si="4"/>
        <v>-</v>
      </c>
      <c r="M36" s="607" t="str">
        <f>IFERROR(IF(E11='Data Validation'!$E$2,IF(D11&gt;0,EOMONTH(L11,ROUND(L36,0))+1,"-"),EOMONTH('Summary &amp; Assumptions'!$D$18,ROUND(L36,0))+1),"-")</f>
        <v>-</v>
      </c>
      <c r="N36" s="607" t="str">
        <f t="shared" si="9"/>
        <v>-</v>
      </c>
      <c r="O36" s="28"/>
      <c r="P36" s="28"/>
      <c r="Q36" s="606" t="str">
        <f t="shared" si="10"/>
        <v>-</v>
      </c>
      <c r="R36" s="37"/>
      <c r="S36" s="37"/>
      <c r="T36" s="602" t="str">
        <f t="shared" si="5"/>
        <v>-</v>
      </c>
      <c r="U36" s="29"/>
      <c r="V36" s="29"/>
      <c r="W36" s="610" t="str">
        <f t="shared" si="6"/>
        <v>-</v>
      </c>
      <c r="X36" s="24"/>
      <c r="Y36" s="24"/>
      <c r="Z36" s="32"/>
      <c r="AA36" s="24"/>
      <c r="AB36" s="612" t="str">
        <f t="shared" si="7"/>
        <v>-</v>
      </c>
      <c r="AC36" s="613" t="str">
        <f>IF(D11&gt;0,IFERROR(H11*((1+AA36)^(DATEDIF('Summary &amp; Assumptions'!$D$18,M36,"y"))),"-"),"-")</f>
        <v>-</v>
      </c>
      <c r="AS36" s="56"/>
    </row>
    <row r="37" spans="2:45" ht="15" x14ac:dyDescent="0.25">
      <c r="B37" s="600" t="str">
        <f t="shared" si="8"/>
        <v/>
      </c>
      <c r="C37" s="303"/>
      <c r="D37" s="31"/>
      <c r="E37" s="37"/>
      <c r="F37" s="37"/>
      <c r="G37" s="602" t="str">
        <f t="shared" si="2"/>
        <v>-</v>
      </c>
      <c r="H37" s="32"/>
      <c r="I37" s="32"/>
      <c r="J37" s="604" t="str">
        <f t="shared" si="3"/>
        <v>-</v>
      </c>
      <c r="K37" s="28"/>
      <c r="L37" s="606" t="str">
        <f t="shared" si="4"/>
        <v>-</v>
      </c>
      <c r="M37" s="607" t="str">
        <f>IFERROR(IF(E12='Data Validation'!$E$2,IF(D12&gt;0,EOMONTH(L12,ROUND(L37,0))+1,"-"),EOMONTH('Summary &amp; Assumptions'!$D$18,ROUND(L37,0))+1),"-")</f>
        <v>-</v>
      </c>
      <c r="N37" s="607" t="str">
        <f t="shared" si="9"/>
        <v>-</v>
      </c>
      <c r="O37" s="28"/>
      <c r="P37" s="28"/>
      <c r="Q37" s="606" t="str">
        <f t="shared" si="10"/>
        <v>-</v>
      </c>
      <c r="R37" s="37"/>
      <c r="S37" s="37"/>
      <c r="T37" s="602" t="str">
        <f t="shared" si="5"/>
        <v>-</v>
      </c>
      <c r="U37" s="29"/>
      <c r="V37" s="29"/>
      <c r="W37" s="610" t="str">
        <f t="shared" si="6"/>
        <v>-</v>
      </c>
      <c r="X37" s="24"/>
      <c r="Y37" s="24"/>
      <c r="Z37" s="32"/>
      <c r="AA37" s="24"/>
      <c r="AB37" s="612" t="str">
        <f t="shared" si="7"/>
        <v>-</v>
      </c>
      <c r="AC37" s="613" t="str">
        <f>IF(D12&gt;0,IFERROR(H12*((1+AA37)^(DATEDIF('Summary &amp; Assumptions'!$D$18,M37,"y"))),"-"),"-")</f>
        <v>-</v>
      </c>
      <c r="AS37" s="56"/>
    </row>
    <row r="38" spans="2:45" ht="15" x14ac:dyDescent="0.25">
      <c r="B38" s="600" t="str">
        <f t="shared" si="8"/>
        <v/>
      </c>
      <c r="C38" s="303"/>
      <c r="D38" s="31"/>
      <c r="E38" s="37"/>
      <c r="F38" s="37"/>
      <c r="G38" s="602" t="str">
        <f t="shared" si="2"/>
        <v>-</v>
      </c>
      <c r="H38" s="32"/>
      <c r="I38" s="32"/>
      <c r="J38" s="604" t="str">
        <f t="shared" si="3"/>
        <v>-</v>
      </c>
      <c r="K38" s="28"/>
      <c r="L38" s="606" t="str">
        <f t="shared" si="4"/>
        <v>-</v>
      </c>
      <c r="M38" s="607" t="str">
        <f>IFERROR(IF(E13='Data Validation'!$E$2,IF(D13&gt;0,EOMONTH(L13,ROUND(L38,0))+1,"-"),EOMONTH('Summary &amp; Assumptions'!$D$18,ROUND(L38,0))+1),"-")</f>
        <v>-</v>
      </c>
      <c r="N38" s="607" t="str">
        <f t="shared" si="9"/>
        <v>-</v>
      </c>
      <c r="O38" s="28"/>
      <c r="P38" s="28"/>
      <c r="Q38" s="606" t="str">
        <f t="shared" si="10"/>
        <v>-</v>
      </c>
      <c r="R38" s="37"/>
      <c r="S38" s="37"/>
      <c r="T38" s="602" t="str">
        <f t="shared" si="5"/>
        <v>-</v>
      </c>
      <c r="U38" s="29"/>
      <c r="V38" s="29"/>
      <c r="W38" s="610" t="str">
        <f t="shared" si="6"/>
        <v>-</v>
      </c>
      <c r="X38" s="24"/>
      <c r="Y38" s="24"/>
      <c r="Z38" s="32"/>
      <c r="AA38" s="24"/>
      <c r="AB38" s="612" t="str">
        <f t="shared" si="7"/>
        <v>-</v>
      </c>
      <c r="AC38" s="613" t="str">
        <f>IF(D13&gt;0,IFERROR(H13*((1+AA38)^(DATEDIF('Summary &amp; Assumptions'!$D$18,M38,"y"))),"-"),"-")</f>
        <v>-</v>
      </c>
      <c r="AS38" s="56"/>
    </row>
    <row r="39" spans="2:45" ht="15" x14ac:dyDescent="0.25">
      <c r="B39" s="600" t="str">
        <f t="shared" si="8"/>
        <v/>
      </c>
      <c r="C39" s="303"/>
      <c r="D39" s="31"/>
      <c r="E39" s="37"/>
      <c r="F39" s="37"/>
      <c r="G39" s="602" t="str">
        <f t="shared" si="2"/>
        <v>-</v>
      </c>
      <c r="H39" s="32"/>
      <c r="I39" s="32"/>
      <c r="J39" s="604" t="str">
        <f t="shared" si="3"/>
        <v>-</v>
      </c>
      <c r="K39" s="28"/>
      <c r="L39" s="606" t="str">
        <f t="shared" si="4"/>
        <v>-</v>
      </c>
      <c r="M39" s="607" t="str">
        <f>IFERROR(IF(E14='Data Validation'!$E$2,IF(D14&gt;0,EOMONTH(L14,ROUND(L39,0))+1,"-"),EOMONTH('Summary &amp; Assumptions'!$D$18,ROUND(L39,0))+1),"-")</f>
        <v>-</v>
      </c>
      <c r="N39" s="607" t="str">
        <f t="shared" si="9"/>
        <v>-</v>
      </c>
      <c r="O39" s="28"/>
      <c r="P39" s="28"/>
      <c r="Q39" s="606" t="str">
        <f t="shared" si="10"/>
        <v>-</v>
      </c>
      <c r="R39" s="37"/>
      <c r="S39" s="37"/>
      <c r="T39" s="602" t="str">
        <f t="shared" si="5"/>
        <v>-</v>
      </c>
      <c r="U39" s="29"/>
      <c r="V39" s="29"/>
      <c r="W39" s="610" t="str">
        <f t="shared" si="6"/>
        <v>-</v>
      </c>
      <c r="X39" s="24"/>
      <c r="Y39" s="24"/>
      <c r="Z39" s="32"/>
      <c r="AA39" s="24"/>
      <c r="AB39" s="612" t="str">
        <f t="shared" si="7"/>
        <v>-</v>
      </c>
      <c r="AC39" s="613" t="str">
        <f>IF(D14&gt;0,IFERROR(H14*((1+AA39)^(DATEDIF('Summary &amp; Assumptions'!$D$18,M39,"y"))),"-"),"-")</f>
        <v>-</v>
      </c>
      <c r="AS39" s="56"/>
    </row>
    <row r="40" spans="2:45" ht="15" x14ac:dyDescent="0.25">
      <c r="B40" s="600" t="str">
        <f t="shared" si="8"/>
        <v/>
      </c>
      <c r="C40" s="303"/>
      <c r="D40" s="31"/>
      <c r="E40" s="37"/>
      <c r="F40" s="37"/>
      <c r="G40" s="602" t="str">
        <f t="shared" si="2"/>
        <v>-</v>
      </c>
      <c r="H40" s="32"/>
      <c r="I40" s="32"/>
      <c r="J40" s="604" t="str">
        <f t="shared" si="3"/>
        <v>-</v>
      </c>
      <c r="K40" s="28"/>
      <c r="L40" s="606" t="str">
        <f t="shared" si="4"/>
        <v>-</v>
      </c>
      <c r="M40" s="607" t="str">
        <f>IFERROR(IF(E15='Data Validation'!$E$2,IF(D15&gt;0,EOMONTH(L15,ROUND(L40,0))+1,"-"),EOMONTH('Summary &amp; Assumptions'!$D$18,ROUND(L40,0))+1),"-")</f>
        <v>-</v>
      </c>
      <c r="N40" s="607" t="str">
        <f t="shared" si="9"/>
        <v>-</v>
      </c>
      <c r="O40" s="28"/>
      <c r="P40" s="28"/>
      <c r="Q40" s="606" t="str">
        <f t="shared" si="10"/>
        <v>-</v>
      </c>
      <c r="R40" s="37"/>
      <c r="S40" s="37"/>
      <c r="T40" s="602" t="str">
        <f t="shared" si="5"/>
        <v>-</v>
      </c>
      <c r="U40" s="29"/>
      <c r="V40" s="29"/>
      <c r="W40" s="610" t="str">
        <f t="shared" si="6"/>
        <v>-</v>
      </c>
      <c r="X40" s="24"/>
      <c r="Y40" s="24"/>
      <c r="Z40" s="32"/>
      <c r="AA40" s="24"/>
      <c r="AB40" s="612" t="str">
        <f t="shared" si="7"/>
        <v>-</v>
      </c>
      <c r="AC40" s="613" t="str">
        <f>IF(D15&gt;0,IFERROR(H15*((1+AA40)^(DATEDIF('Summary &amp; Assumptions'!$D$18,M40,"y"))),"-"),"-")</f>
        <v>-</v>
      </c>
      <c r="AD40" s="165"/>
      <c r="AE40" s="165"/>
      <c r="AS40" s="59"/>
    </row>
    <row r="41" spans="2:45" ht="15" x14ac:dyDescent="0.25">
      <c r="B41" s="600" t="str">
        <f t="shared" si="8"/>
        <v/>
      </c>
      <c r="C41" s="303"/>
      <c r="D41" s="31"/>
      <c r="E41" s="37"/>
      <c r="F41" s="37"/>
      <c r="G41" s="602" t="str">
        <f t="shared" si="2"/>
        <v>-</v>
      </c>
      <c r="H41" s="32"/>
      <c r="I41" s="32"/>
      <c r="J41" s="604" t="str">
        <f t="shared" si="3"/>
        <v>-</v>
      </c>
      <c r="K41" s="28"/>
      <c r="L41" s="606" t="str">
        <f t="shared" si="4"/>
        <v>-</v>
      </c>
      <c r="M41" s="607" t="str">
        <f>IFERROR(IF(E16='Data Validation'!$E$2,IF(D16&gt;0,EOMONTH(L16,ROUND(L41,0))+1,"-"),EOMONTH('Summary &amp; Assumptions'!$D$18,ROUND(L41,0))+1),"-")</f>
        <v>-</v>
      </c>
      <c r="N41" s="607" t="str">
        <f t="shared" si="9"/>
        <v>-</v>
      </c>
      <c r="O41" s="28"/>
      <c r="P41" s="28"/>
      <c r="Q41" s="606" t="str">
        <f t="shared" si="10"/>
        <v>-</v>
      </c>
      <c r="R41" s="37"/>
      <c r="S41" s="37"/>
      <c r="T41" s="602" t="str">
        <f t="shared" si="5"/>
        <v>-</v>
      </c>
      <c r="U41" s="29"/>
      <c r="V41" s="29"/>
      <c r="W41" s="610" t="str">
        <f t="shared" si="6"/>
        <v>-</v>
      </c>
      <c r="X41" s="24"/>
      <c r="Y41" s="24"/>
      <c r="Z41" s="32"/>
      <c r="AA41" s="24"/>
      <c r="AB41" s="612" t="str">
        <f t="shared" si="7"/>
        <v>-</v>
      </c>
      <c r="AC41" s="613" t="str">
        <f>IF(D16&gt;0,IFERROR(H16*((1+AA41)^(DATEDIF('Summary &amp; Assumptions'!$D$18,M41,"y"))),"-"),"-")</f>
        <v>-</v>
      </c>
      <c r="AD41" s="165"/>
      <c r="AE41" s="165"/>
      <c r="AS41" s="59"/>
    </row>
    <row r="42" spans="2:45" ht="15" x14ac:dyDescent="0.25">
      <c r="B42" s="600" t="str">
        <f t="shared" si="8"/>
        <v/>
      </c>
      <c r="C42" s="303"/>
      <c r="D42" s="31"/>
      <c r="E42" s="37"/>
      <c r="F42" s="37"/>
      <c r="G42" s="602" t="str">
        <f t="shared" si="2"/>
        <v>-</v>
      </c>
      <c r="H42" s="32"/>
      <c r="I42" s="32"/>
      <c r="J42" s="604" t="str">
        <f t="shared" si="3"/>
        <v>-</v>
      </c>
      <c r="K42" s="28"/>
      <c r="L42" s="606" t="str">
        <f t="shared" si="4"/>
        <v>-</v>
      </c>
      <c r="M42" s="607" t="str">
        <f>IFERROR(IF(E17='Data Validation'!$E$2,IF(D17&gt;0,EOMONTH(L17,ROUND(L42,0))+1,"-"),EOMONTH('Summary &amp; Assumptions'!$D$18,ROUND(L42,0))+1),"-")</f>
        <v>-</v>
      </c>
      <c r="N42" s="607" t="str">
        <f t="shared" si="9"/>
        <v>-</v>
      </c>
      <c r="O42" s="28"/>
      <c r="P42" s="28"/>
      <c r="Q42" s="606" t="str">
        <f t="shared" si="10"/>
        <v>-</v>
      </c>
      <c r="R42" s="37"/>
      <c r="S42" s="37"/>
      <c r="T42" s="602" t="str">
        <f t="shared" si="5"/>
        <v>-</v>
      </c>
      <c r="U42" s="29"/>
      <c r="V42" s="29"/>
      <c r="W42" s="610" t="str">
        <f t="shared" si="6"/>
        <v>-</v>
      </c>
      <c r="X42" s="24"/>
      <c r="Y42" s="24"/>
      <c r="Z42" s="32"/>
      <c r="AA42" s="24"/>
      <c r="AB42" s="612" t="str">
        <f t="shared" si="7"/>
        <v>-</v>
      </c>
      <c r="AC42" s="613" t="str">
        <f>IF(D17&gt;0,IFERROR(H17*((1+AA42)^(DATEDIF('Summary &amp; Assumptions'!$D$18,M42,"y"))),"-"),"-")</f>
        <v>-</v>
      </c>
      <c r="AS42" s="59"/>
    </row>
    <row r="43" spans="2:45" ht="15" x14ac:dyDescent="0.25">
      <c r="B43" s="600" t="str">
        <f t="shared" si="8"/>
        <v/>
      </c>
      <c r="C43" s="303"/>
      <c r="D43" s="31"/>
      <c r="E43" s="37"/>
      <c r="F43" s="37"/>
      <c r="G43" s="602" t="str">
        <f t="shared" si="2"/>
        <v>-</v>
      </c>
      <c r="H43" s="32"/>
      <c r="I43" s="32"/>
      <c r="J43" s="604" t="str">
        <f t="shared" si="3"/>
        <v>-</v>
      </c>
      <c r="K43" s="28"/>
      <c r="L43" s="606" t="str">
        <f t="shared" si="4"/>
        <v>-</v>
      </c>
      <c r="M43" s="607" t="str">
        <f>IFERROR(IF(E18='Data Validation'!$E$2,IF(D18&gt;0,EOMONTH(L18,ROUND(L43,0))+1,"-"),EOMONTH('Summary &amp; Assumptions'!$D$18,ROUND(L43,0))+1),"-")</f>
        <v>-</v>
      </c>
      <c r="N43" s="607" t="str">
        <f t="shared" si="9"/>
        <v>-</v>
      </c>
      <c r="O43" s="28"/>
      <c r="P43" s="28"/>
      <c r="Q43" s="606" t="str">
        <f t="shared" si="10"/>
        <v>-</v>
      </c>
      <c r="R43" s="37"/>
      <c r="S43" s="37"/>
      <c r="T43" s="602" t="str">
        <f t="shared" si="5"/>
        <v>-</v>
      </c>
      <c r="U43" s="29"/>
      <c r="V43" s="29"/>
      <c r="W43" s="610" t="str">
        <f t="shared" si="6"/>
        <v>-</v>
      </c>
      <c r="X43" s="24"/>
      <c r="Y43" s="24"/>
      <c r="Z43" s="32"/>
      <c r="AA43" s="24"/>
      <c r="AB43" s="612" t="str">
        <f t="shared" si="7"/>
        <v>-</v>
      </c>
      <c r="AC43" s="613" t="str">
        <f>IF(D18&gt;0,IFERROR(H18*((1+AA43)^(DATEDIF('Summary &amp; Assumptions'!$D$18,M43,"y"))),"-"),"-")</f>
        <v>-</v>
      </c>
      <c r="AS43" s="59"/>
    </row>
    <row r="44" spans="2:45" ht="15" x14ac:dyDescent="0.25">
      <c r="B44" s="600" t="str">
        <f t="shared" si="8"/>
        <v/>
      </c>
      <c r="C44" s="303"/>
      <c r="D44" s="31"/>
      <c r="E44" s="37"/>
      <c r="F44" s="37"/>
      <c r="G44" s="602" t="str">
        <f t="shared" si="2"/>
        <v>-</v>
      </c>
      <c r="H44" s="32"/>
      <c r="I44" s="32"/>
      <c r="J44" s="604" t="str">
        <f t="shared" si="3"/>
        <v>-</v>
      </c>
      <c r="K44" s="28"/>
      <c r="L44" s="606" t="str">
        <f t="shared" si="4"/>
        <v>-</v>
      </c>
      <c r="M44" s="607" t="str">
        <f>IFERROR(IF(E19='Data Validation'!$E$2,IF(D19&gt;0,EOMONTH(L19,ROUND(L44,0))+1,"-"),EOMONTH('Summary &amp; Assumptions'!$D$18,ROUND(L44,0))+1),"-")</f>
        <v>-</v>
      </c>
      <c r="N44" s="607" t="str">
        <f t="shared" si="9"/>
        <v>-</v>
      </c>
      <c r="O44" s="28"/>
      <c r="P44" s="28"/>
      <c r="Q44" s="606" t="str">
        <f t="shared" si="10"/>
        <v>-</v>
      </c>
      <c r="R44" s="37"/>
      <c r="S44" s="37"/>
      <c r="T44" s="602" t="str">
        <f t="shared" si="5"/>
        <v>-</v>
      </c>
      <c r="U44" s="29"/>
      <c r="V44" s="29"/>
      <c r="W44" s="610" t="str">
        <f t="shared" si="6"/>
        <v>-</v>
      </c>
      <c r="X44" s="24"/>
      <c r="Y44" s="24"/>
      <c r="Z44" s="32"/>
      <c r="AA44" s="24"/>
      <c r="AB44" s="612" t="str">
        <f t="shared" si="7"/>
        <v>-</v>
      </c>
      <c r="AC44" s="613" t="str">
        <f>IF(D19&gt;0,IFERROR(H19*((1+AA44)^(DATEDIF('Summary &amp; Assumptions'!$D$18,M44,"y"))),"-"),"-")</f>
        <v>-</v>
      </c>
      <c r="AS44" s="59"/>
    </row>
    <row r="45" spans="2:45" ht="15" x14ac:dyDescent="0.25">
      <c r="B45" s="600" t="str">
        <f t="shared" si="8"/>
        <v/>
      </c>
      <c r="C45" s="303"/>
      <c r="D45" s="31"/>
      <c r="E45" s="37"/>
      <c r="F45" s="37"/>
      <c r="G45" s="602" t="str">
        <f t="shared" si="2"/>
        <v>-</v>
      </c>
      <c r="H45" s="32"/>
      <c r="I45" s="32"/>
      <c r="J45" s="604" t="str">
        <f t="shared" si="3"/>
        <v>-</v>
      </c>
      <c r="K45" s="28"/>
      <c r="L45" s="606" t="str">
        <f t="shared" si="4"/>
        <v>-</v>
      </c>
      <c r="M45" s="607" t="str">
        <f>IFERROR(IF(E20='Data Validation'!$E$2,IF(D20&gt;0,EOMONTH(L20,ROUND(L45,0))+1,"-"),EOMONTH('Summary &amp; Assumptions'!$D$18,ROUND(L45,0))+1),"-")</f>
        <v>-</v>
      </c>
      <c r="N45" s="607" t="str">
        <f t="shared" si="9"/>
        <v>-</v>
      </c>
      <c r="O45" s="28"/>
      <c r="P45" s="28"/>
      <c r="Q45" s="606" t="str">
        <f t="shared" si="10"/>
        <v>-</v>
      </c>
      <c r="R45" s="37"/>
      <c r="S45" s="37"/>
      <c r="T45" s="602" t="str">
        <f t="shared" si="5"/>
        <v>-</v>
      </c>
      <c r="U45" s="29"/>
      <c r="V45" s="29"/>
      <c r="W45" s="610" t="str">
        <f t="shared" si="6"/>
        <v>-</v>
      </c>
      <c r="X45" s="24"/>
      <c r="Y45" s="24"/>
      <c r="Z45" s="32"/>
      <c r="AA45" s="24"/>
      <c r="AB45" s="612" t="str">
        <f t="shared" si="7"/>
        <v>-</v>
      </c>
      <c r="AC45" s="613" t="str">
        <f>IF(D20&gt;0,IFERROR(H20*((1+AA45)^(DATEDIF('Summary &amp; Assumptions'!$D$18,M45,"y"))),"-"),"-")</f>
        <v>-</v>
      </c>
      <c r="AS45" s="59"/>
    </row>
    <row r="46" spans="2:45" ht="15" x14ac:dyDescent="0.25">
      <c r="B46" s="600" t="str">
        <f t="shared" si="8"/>
        <v/>
      </c>
      <c r="C46" s="303"/>
      <c r="D46" s="31"/>
      <c r="E46" s="37"/>
      <c r="F46" s="37"/>
      <c r="G46" s="602" t="str">
        <f t="shared" si="2"/>
        <v>-</v>
      </c>
      <c r="H46" s="32"/>
      <c r="I46" s="32"/>
      <c r="J46" s="604" t="str">
        <f t="shared" si="3"/>
        <v>-</v>
      </c>
      <c r="K46" s="28"/>
      <c r="L46" s="606" t="str">
        <f t="shared" si="4"/>
        <v>-</v>
      </c>
      <c r="M46" s="607" t="str">
        <f>IFERROR(IF(E21='Data Validation'!$E$2,IF(D21&gt;0,EOMONTH(L21,ROUND(L46,0))+1,"-"),EOMONTH('Summary &amp; Assumptions'!$D$18,ROUND(L46,0))+1),"-")</f>
        <v>-</v>
      </c>
      <c r="N46" s="607" t="str">
        <f t="shared" si="9"/>
        <v>-</v>
      </c>
      <c r="O46" s="28"/>
      <c r="P46" s="28"/>
      <c r="Q46" s="606" t="str">
        <f t="shared" si="10"/>
        <v>-</v>
      </c>
      <c r="R46" s="37"/>
      <c r="S46" s="37"/>
      <c r="T46" s="602" t="str">
        <f t="shared" si="5"/>
        <v>-</v>
      </c>
      <c r="U46" s="29"/>
      <c r="V46" s="29"/>
      <c r="W46" s="610" t="str">
        <f t="shared" si="6"/>
        <v>-</v>
      </c>
      <c r="X46" s="24"/>
      <c r="Y46" s="24"/>
      <c r="Z46" s="32"/>
      <c r="AA46" s="24"/>
      <c r="AB46" s="612" t="str">
        <f t="shared" si="7"/>
        <v>-</v>
      </c>
      <c r="AC46" s="613" t="str">
        <f>IF(D21&gt;0,IFERROR(H21*((1+AA46)^(DATEDIF('Summary &amp; Assumptions'!$D$18,M46,"y"))),"-"),"-")</f>
        <v>-</v>
      </c>
      <c r="AS46" s="59"/>
    </row>
    <row r="47" spans="2:45" ht="15" x14ac:dyDescent="0.25">
      <c r="B47" s="600" t="str">
        <f t="shared" si="8"/>
        <v/>
      </c>
      <c r="C47" s="303"/>
      <c r="D47" s="31"/>
      <c r="E47" s="37"/>
      <c r="F47" s="37"/>
      <c r="G47" s="602" t="str">
        <f t="shared" si="2"/>
        <v>-</v>
      </c>
      <c r="H47" s="32"/>
      <c r="I47" s="32"/>
      <c r="J47" s="604" t="str">
        <f t="shared" si="3"/>
        <v>-</v>
      </c>
      <c r="K47" s="28"/>
      <c r="L47" s="606" t="str">
        <f t="shared" si="4"/>
        <v>-</v>
      </c>
      <c r="M47" s="607" t="str">
        <f>IFERROR(IF(E22='Data Validation'!$E$2,IF(D22&gt;0,EOMONTH(L22,ROUND(L47,0))+1,"-"),EOMONTH('Summary &amp; Assumptions'!$D$18,ROUND(L47,0))+1),"-")</f>
        <v>-</v>
      </c>
      <c r="N47" s="607" t="str">
        <f t="shared" si="9"/>
        <v>-</v>
      </c>
      <c r="O47" s="28"/>
      <c r="P47" s="28"/>
      <c r="Q47" s="606" t="str">
        <f t="shared" si="10"/>
        <v>-</v>
      </c>
      <c r="R47" s="37"/>
      <c r="S47" s="37"/>
      <c r="T47" s="602" t="str">
        <f t="shared" si="5"/>
        <v>-</v>
      </c>
      <c r="U47" s="29"/>
      <c r="V47" s="29"/>
      <c r="W47" s="610" t="str">
        <f t="shared" si="6"/>
        <v>-</v>
      </c>
      <c r="X47" s="24"/>
      <c r="Y47" s="24"/>
      <c r="Z47" s="32"/>
      <c r="AA47" s="24"/>
      <c r="AB47" s="612" t="str">
        <f t="shared" si="7"/>
        <v>-</v>
      </c>
      <c r="AC47" s="613" t="str">
        <f>IF(D22&gt;0,IFERROR(H22*((1+AA47)^(DATEDIF('Summary &amp; Assumptions'!$D$18,M47,"y"))),"-"),"-")</f>
        <v>-</v>
      </c>
      <c r="AS47" s="19"/>
    </row>
    <row r="48" spans="2:45" ht="15" x14ac:dyDescent="0.25">
      <c r="B48" s="600" t="str">
        <f t="shared" si="8"/>
        <v/>
      </c>
      <c r="C48" s="303"/>
      <c r="D48" s="39"/>
      <c r="E48" s="37"/>
      <c r="F48" s="37"/>
      <c r="G48" s="602" t="str">
        <f t="shared" si="2"/>
        <v>-</v>
      </c>
      <c r="H48" s="32"/>
      <c r="I48" s="32"/>
      <c r="J48" s="604" t="str">
        <f t="shared" si="3"/>
        <v>-</v>
      </c>
      <c r="K48" s="28"/>
      <c r="L48" s="606" t="str">
        <f t="shared" si="4"/>
        <v>-</v>
      </c>
      <c r="M48" s="607" t="str">
        <f>IFERROR(IF(E23='Data Validation'!$E$2,IF(D23&gt;0,EOMONTH(L23,ROUND(L48,0))+1,"-"),EOMONTH('Summary &amp; Assumptions'!$D$18,ROUND(L48,0))+1),"-")</f>
        <v>-</v>
      </c>
      <c r="N48" s="607" t="str">
        <f t="shared" si="9"/>
        <v>-</v>
      </c>
      <c r="O48" s="28"/>
      <c r="P48" s="28"/>
      <c r="Q48" s="606" t="str">
        <f t="shared" si="10"/>
        <v>-</v>
      </c>
      <c r="R48" s="37"/>
      <c r="S48" s="37"/>
      <c r="T48" s="602" t="str">
        <f t="shared" si="5"/>
        <v>-</v>
      </c>
      <c r="U48" s="29"/>
      <c r="V48" s="29"/>
      <c r="W48" s="610" t="str">
        <f t="shared" si="6"/>
        <v>-</v>
      </c>
      <c r="X48" s="24"/>
      <c r="Y48" s="24"/>
      <c r="Z48" s="32"/>
      <c r="AA48" s="24"/>
      <c r="AB48" s="612" t="str">
        <f t="shared" si="7"/>
        <v>-</v>
      </c>
      <c r="AC48" s="613" t="str">
        <f>IF(D23&gt;0,IFERROR(H23*((1+AA48)^(DATEDIF('Summary &amp; Assumptions'!$D$18,M48,"y"))),"-"),"-")</f>
        <v>-</v>
      </c>
      <c r="AS48" s="19"/>
    </row>
    <row r="49" spans="2:45" ht="15" x14ac:dyDescent="0.25">
      <c r="B49" s="600" t="str">
        <f t="shared" si="8"/>
        <v/>
      </c>
      <c r="C49" s="303"/>
      <c r="D49" s="39"/>
      <c r="E49" s="37"/>
      <c r="F49" s="37"/>
      <c r="G49" s="602" t="str">
        <f t="shared" si="2"/>
        <v>-</v>
      </c>
      <c r="H49" s="32"/>
      <c r="I49" s="32"/>
      <c r="J49" s="604" t="str">
        <f t="shared" si="3"/>
        <v>-</v>
      </c>
      <c r="K49" s="28"/>
      <c r="L49" s="606" t="str">
        <f t="shared" si="4"/>
        <v>-</v>
      </c>
      <c r="M49" s="607" t="str">
        <f>IFERROR(IF(E24='Data Validation'!$E$2,IF(D24&gt;0,EOMONTH(L24,ROUND(L49,0))+1,"-"),EOMONTH('Summary &amp; Assumptions'!$D$18,ROUND(L49,0))+1),"-")</f>
        <v>-</v>
      </c>
      <c r="N49" s="607" t="str">
        <f t="shared" si="9"/>
        <v>-</v>
      </c>
      <c r="O49" s="28"/>
      <c r="P49" s="28"/>
      <c r="Q49" s="606" t="str">
        <f t="shared" si="10"/>
        <v>-</v>
      </c>
      <c r="R49" s="37"/>
      <c r="S49" s="37"/>
      <c r="T49" s="602" t="str">
        <f t="shared" si="5"/>
        <v>-</v>
      </c>
      <c r="U49" s="29"/>
      <c r="V49" s="29"/>
      <c r="W49" s="610" t="str">
        <f t="shared" si="6"/>
        <v>-</v>
      </c>
      <c r="X49" s="24"/>
      <c r="Y49" s="24"/>
      <c r="Z49" s="32"/>
      <c r="AA49" s="24"/>
      <c r="AB49" s="612" t="str">
        <f t="shared" si="7"/>
        <v>-</v>
      </c>
      <c r="AC49" s="613" t="str">
        <f>IF(D24&gt;0,IFERROR(H24*((1+AA49)^(DATEDIF('Summary &amp; Assumptions'!$D$18,M49,"y"))),"-"),"-")</f>
        <v>-</v>
      </c>
      <c r="AS49" s="19"/>
    </row>
    <row r="50" spans="2:45" ht="15" x14ac:dyDescent="0.25">
      <c r="B50" s="601" t="str">
        <f t="shared" si="8"/>
        <v/>
      </c>
      <c r="C50" s="304"/>
      <c r="D50" s="51"/>
      <c r="E50" s="53"/>
      <c r="F50" s="53"/>
      <c r="G50" s="603" t="str">
        <f t="shared" si="2"/>
        <v>-</v>
      </c>
      <c r="H50" s="52"/>
      <c r="I50" s="52"/>
      <c r="J50" s="605" t="str">
        <f t="shared" si="3"/>
        <v>-</v>
      </c>
      <c r="K50" s="48"/>
      <c r="L50" s="608" t="str">
        <f t="shared" si="4"/>
        <v>-</v>
      </c>
      <c r="M50" s="609" t="str">
        <f>IFERROR(IF(E25='Data Validation'!$E$2,IF(D25&gt;0,EOMONTH(L25,ROUND(L50,0))+1,"-"),EOMONTH('Summary &amp; Assumptions'!$D$18,ROUND(L50,0))+1),"-")</f>
        <v>-</v>
      </c>
      <c r="N50" s="609" t="str">
        <f t="shared" si="9"/>
        <v>-</v>
      </c>
      <c r="O50" s="48"/>
      <c r="P50" s="48"/>
      <c r="Q50" s="608" t="str">
        <f t="shared" si="10"/>
        <v>-</v>
      </c>
      <c r="R50" s="53"/>
      <c r="S50" s="53"/>
      <c r="T50" s="603" t="str">
        <f t="shared" si="5"/>
        <v>-</v>
      </c>
      <c r="U50" s="49"/>
      <c r="V50" s="49"/>
      <c r="W50" s="611" t="str">
        <f t="shared" si="6"/>
        <v>-</v>
      </c>
      <c r="X50" s="44"/>
      <c r="Y50" s="44"/>
      <c r="Z50" s="52"/>
      <c r="AA50" s="44"/>
      <c r="AB50" s="614" t="str">
        <f t="shared" si="7"/>
        <v>-</v>
      </c>
      <c r="AC50" s="615" t="str">
        <f>IF(D25&gt;0,IFERROR(H25*((1+AA50)^(DATEDIF('Summary &amp; Assumptions'!$D$18,M50,"y"))),"-"),"-")</f>
        <v>-</v>
      </c>
      <c r="AS50" s="19"/>
    </row>
    <row r="51" spans="2:45" x14ac:dyDescent="0.25">
      <c r="D51" s="4"/>
      <c r="E51" s="5"/>
      <c r="F51" s="6"/>
      <c r="G51" s="6"/>
      <c r="H51" s="6"/>
      <c r="K51" s="4"/>
      <c r="M51" s="4"/>
      <c r="AS51" s="19"/>
    </row>
    <row r="52" spans="2:45" ht="15" x14ac:dyDescent="0.25">
      <c r="D52" s="377" t="s">
        <v>24</v>
      </c>
      <c r="E52" s="15"/>
      <c r="F52" s="15"/>
      <c r="G52" s="15"/>
      <c r="H52" s="15"/>
      <c r="I52" s="15"/>
      <c r="K52"/>
      <c r="L52"/>
      <c r="M52"/>
      <c r="N52"/>
      <c r="O52"/>
      <c r="P52"/>
      <c r="Q52"/>
      <c r="R52"/>
      <c r="AS52" s="19"/>
    </row>
    <row r="53" spans="2:45" ht="15" x14ac:dyDescent="0.25">
      <c r="D53" s="378" t="s">
        <v>92</v>
      </c>
      <c r="E53" s="18" t="s">
        <v>94</v>
      </c>
      <c r="F53" s="18" t="s">
        <v>95</v>
      </c>
      <c r="G53" s="18" t="s">
        <v>57</v>
      </c>
      <c r="H53" s="18" t="s">
        <v>97</v>
      </c>
      <c r="I53" s="18" t="s">
        <v>96</v>
      </c>
      <c r="K53"/>
      <c r="L53"/>
      <c r="M53"/>
      <c r="N53"/>
      <c r="O53"/>
      <c r="P53"/>
      <c r="Q53"/>
      <c r="R53"/>
      <c r="AS53" s="19"/>
    </row>
    <row r="54" spans="2:45" ht="15" x14ac:dyDescent="0.25">
      <c r="D54" s="384"/>
      <c r="E54" s="385" t="s">
        <v>271</v>
      </c>
      <c r="F54" s="383">
        <v>707.49</v>
      </c>
      <c r="G54" s="386">
        <v>44805</v>
      </c>
      <c r="H54" s="387">
        <v>12</v>
      </c>
      <c r="I54" s="388">
        <v>0</v>
      </c>
      <c r="K54"/>
      <c r="L54"/>
      <c r="M54"/>
      <c r="N54"/>
      <c r="O54"/>
      <c r="P54"/>
      <c r="Q54"/>
      <c r="R54"/>
    </row>
    <row r="55" spans="2:45" ht="15" x14ac:dyDescent="0.25">
      <c r="D55" s="389"/>
      <c r="E55" s="379" t="s">
        <v>272</v>
      </c>
      <c r="F55" s="382">
        <v>650</v>
      </c>
      <c r="G55" s="381">
        <v>44835</v>
      </c>
      <c r="H55" s="387">
        <v>12</v>
      </c>
      <c r="I55" s="390">
        <v>0</v>
      </c>
      <c r="K55"/>
      <c r="L55"/>
      <c r="M55"/>
      <c r="N55"/>
      <c r="O55"/>
      <c r="P55"/>
      <c r="Q55"/>
      <c r="R55"/>
    </row>
    <row r="56" spans="2:45" ht="15" x14ac:dyDescent="0.25">
      <c r="D56" s="389"/>
      <c r="E56" s="21"/>
      <c r="F56" s="36"/>
      <c r="G56" s="27"/>
      <c r="H56" s="178"/>
      <c r="I56" s="179"/>
      <c r="K56"/>
      <c r="L56"/>
      <c r="M56"/>
      <c r="N56"/>
      <c r="O56"/>
      <c r="P56"/>
      <c r="Q56"/>
      <c r="R56"/>
    </row>
    <row r="57" spans="2:45" ht="15" x14ac:dyDescent="0.25">
      <c r="D57" s="389"/>
      <c r="E57" s="21"/>
      <c r="F57" s="36"/>
      <c r="G57" s="27"/>
      <c r="H57" s="178"/>
      <c r="I57" s="179"/>
      <c r="K57"/>
      <c r="L57"/>
      <c r="M57"/>
      <c r="N57"/>
      <c r="O57"/>
      <c r="P57"/>
      <c r="Q57"/>
      <c r="R57"/>
    </row>
    <row r="58" spans="2:45" ht="15" x14ac:dyDescent="0.25">
      <c r="D58" s="391"/>
      <c r="E58" s="41"/>
      <c r="F58" s="180"/>
      <c r="G58" s="47"/>
      <c r="H58" s="181"/>
      <c r="I58" s="182"/>
      <c r="K58"/>
      <c r="L58"/>
      <c r="M58"/>
      <c r="N58"/>
      <c r="O58"/>
      <c r="P58"/>
      <c r="Q58"/>
      <c r="R58"/>
    </row>
    <row r="59" spans="2:45" ht="15" x14ac:dyDescent="0.25">
      <c r="K59"/>
      <c r="L59"/>
      <c r="M59"/>
      <c r="N59"/>
      <c r="O59"/>
      <c r="P59"/>
      <c r="Q59"/>
      <c r="R59"/>
    </row>
    <row r="60" spans="2:45" ht="15" x14ac:dyDescent="0.25">
      <c r="J60" s="5"/>
      <c r="K60"/>
      <c r="L60"/>
      <c r="M60"/>
      <c r="N60"/>
      <c r="O60"/>
      <c r="P60"/>
      <c r="Q60"/>
      <c r="R60"/>
    </row>
    <row r="61" spans="2:45" x14ac:dyDescent="0.25">
      <c r="J61" s="5"/>
      <c r="K61" s="4"/>
      <c r="L61" s="5"/>
      <c r="M61" s="4"/>
    </row>
    <row r="62" spans="2:45" x14ac:dyDescent="0.25">
      <c r="J62" s="5"/>
      <c r="K62" s="4"/>
      <c r="L62" s="5"/>
      <c r="M62" s="4"/>
    </row>
    <row r="63" spans="2:45" x14ac:dyDescent="0.25">
      <c r="J63" s="5"/>
      <c r="K63" s="4"/>
      <c r="L63" s="5"/>
      <c r="M63" s="4"/>
    </row>
    <row r="64" spans="2:45" x14ac:dyDescent="0.25">
      <c r="J64" s="5"/>
      <c r="K64" s="4"/>
      <c r="L64" s="5"/>
      <c r="M64" s="4"/>
    </row>
    <row r="65" spans="10:13" x14ac:dyDescent="0.25">
      <c r="J65" s="5"/>
      <c r="K65" s="4"/>
      <c r="L65" s="5"/>
      <c r="M65" s="4"/>
    </row>
    <row r="66" spans="10:13" x14ac:dyDescent="0.25">
      <c r="J66" s="5"/>
      <c r="K66" s="4"/>
      <c r="L66" s="5"/>
      <c r="M66" s="4"/>
    </row>
  </sheetData>
  <conditionalFormatting sqref="M40:N46">
    <cfRule type="cellIs" dxfId="12" priority="8" operator="equal">
      <formula>0</formula>
    </cfRule>
  </conditionalFormatting>
  <conditionalFormatting sqref="H15:H21">
    <cfRule type="cellIs" dxfId="11" priority="7" operator="equal">
      <formula>0</formula>
    </cfRule>
  </conditionalFormatting>
  <conditionalFormatting sqref="H22:H25">
    <cfRule type="cellIs" dxfId="10" priority="5" operator="equal">
      <formula>0</formula>
    </cfRule>
  </conditionalFormatting>
  <conditionalFormatting sqref="M47:N50">
    <cfRule type="cellIs" dxfId="9" priority="4" operator="equal">
      <formula>0</formula>
    </cfRule>
  </conditionalFormatting>
  <conditionalFormatting sqref="H4:H14">
    <cfRule type="cellIs" dxfId="8" priority="2" operator="equal">
      <formula>0</formula>
    </cfRule>
  </conditionalFormatting>
  <conditionalFormatting sqref="M29:N39">
    <cfRule type="cellIs" dxfId="7" priority="1" operator="equal">
      <formula>0</formula>
    </cfRule>
  </conditionalFormatting>
  <pageMargins left="0.7" right="0.7" top="0.75" bottom="0.75" header="0.3" footer="0.3"/>
  <pageSetup paperSize="17" scale="14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C87A14F5-5659-4133-BE80-8E53A9A0E37D}">
          <x14:formula1>
            <xm:f>'Data Validation'!$B$2:$B$5</xm:f>
          </x14:formula1>
          <xm:sqref>D54:D58</xm:sqref>
        </x14:dataValidation>
        <x14:dataValidation type="list" allowBlank="1" showInputMessage="1" showErrorMessage="1" xr:uid="{D73CAC8B-5231-487B-BCF9-E301F4F810F7}">
          <x14:formula1>
            <xm:f>'Data Validation'!$C$2:$C$3</xm:f>
          </x14:formula1>
          <xm:sqref>F4:F25</xm:sqref>
        </x14:dataValidation>
        <x14:dataValidation type="list" allowBlank="1" showInputMessage="1" showErrorMessage="1" xr:uid="{89CB5ED1-0124-42D8-9954-C22F0C418487}">
          <x14:formula1>
            <xm:f>'Data Validation'!$E$2:$E$3</xm:f>
          </x14:formula1>
          <xm:sqref>E4:E25</xm:sqref>
        </x14:dataValidation>
        <x14:dataValidation type="list" allowBlank="1" showInputMessage="1" showErrorMessage="1" xr:uid="{AD38F6CD-80E0-4768-8684-A4F69CA88D69}">
          <x14:formula1>
            <xm:f>'Data Validation'!$F$2:$F$10</xm:f>
          </x14:formula1>
          <xm:sqref>U4:U25</xm:sqref>
        </x14:dataValidation>
        <x14:dataValidation type="list" allowBlank="1" showInputMessage="1" showErrorMessage="1" xr:uid="{053795CA-A3F9-4266-803A-BE2C3A4026D8}">
          <x14:formula1>
            <xm:f>'Data Validation'!$D$2:$D$5</xm:f>
          </x14:formula1>
          <xm:sqref>S21 S11:S18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6A4E-CAF8-4F2D-B094-66B76151DFC9}">
  <sheetPr codeName="Sheet4">
    <tabColor rgb="FF92D050"/>
    <pageSetUpPr fitToPage="1"/>
  </sheetPr>
  <dimension ref="A2:AE73"/>
  <sheetViews>
    <sheetView showGridLines="0" zoomScale="85" zoomScaleNormal="85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4.25" outlineLevelRow="1" x14ac:dyDescent="0.25"/>
  <cols>
    <col min="1" max="2" width="4.28515625" style="165" customWidth="1"/>
    <col min="3" max="3" width="30.5703125" style="165" customWidth="1"/>
    <col min="4" max="4" width="17.28515625" style="165" customWidth="1"/>
    <col min="5" max="5" width="22.5703125" style="165" customWidth="1"/>
    <col min="6" max="17" width="15" style="165" customWidth="1"/>
    <col min="18" max="16384" width="9.140625" style="165"/>
  </cols>
  <sheetData>
    <row r="2" spans="1:31" ht="15" customHeight="1" outlineLevel="1" x14ac:dyDescent="0.25">
      <c r="A2" s="326"/>
      <c r="B2" s="405"/>
      <c r="C2" s="406"/>
      <c r="D2" s="510" t="s">
        <v>220</v>
      </c>
      <c r="E2" s="510"/>
      <c r="F2" s="510">
        <f>YEAR(F3)</f>
        <v>2023</v>
      </c>
      <c r="G2" s="510">
        <f t="shared" ref="G2:P2" si="0">F2+1</f>
        <v>2024</v>
      </c>
      <c r="H2" s="510">
        <f t="shared" si="0"/>
        <v>2025</v>
      </c>
      <c r="I2" s="510">
        <f t="shared" si="0"/>
        <v>2026</v>
      </c>
      <c r="J2" s="510">
        <f t="shared" si="0"/>
        <v>2027</v>
      </c>
      <c r="K2" s="510">
        <f t="shared" si="0"/>
        <v>2028</v>
      </c>
      <c r="L2" s="510">
        <f t="shared" si="0"/>
        <v>2029</v>
      </c>
      <c r="M2" s="510">
        <f t="shared" si="0"/>
        <v>2030</v>
      </c>
      <c r="N2" s="510">
        <f t="shared" si="0"/>
        <v>2031</v>
      </c>
      <c r="O2" s="510">
        <f t="shared" si="0"/>
        <v>2032</v>
      </c>
      <c r="P2" s="511">
        <f t="shared" si="0"/>
        <v>2033</v>
      </c>
    </row>
    <row r="3" spans="1:31" ht="15" customHeight="1" outlineLevel="1" x14ac:dyDescent="0.25">
      <c r="B3" s="407"/>
      <c r="C3" s="327"/>
      <c r="D3" s="311" t="s">
        <v>222</v>
      </c>
      <c r="E3" s="464">
        <f>'Summary &amp; Assumptions'!D18-1</f>
        <v>44834</v>
      </c>
      <c r="F3" s="464">
        <f>EOMONTH(E3,12)</f>
        <v>45199</v>
      </c>
      <c r="G3" s="464">
        <f t="shared" ref="G3:P3" si="1">EOMONTH(F3,12)</f>
        <v>45565</v>
      </c>
      <c r="H3" s="464">
        <f t="shared" si="1"/>
        <v>45930</v>
      </c>
      <c r="I3" s="464">
        <f t="shared" si="1"/>
        <v>46295</v>
      </c>
      <c r="J3" s="464">
        <f t="shared" si="1"/>
        <v>46660</v>
      </c>
      <c r="K3" s="464">
        <f t="shared" si="1"/>
        <v>47026</v>
      </c>
      <c r="L3" s="464">
        <f t="shared" si="1"/>
        <v>47391</v>
      </c>
      <c r="M3" s="464">
        <f t="shared" si="1"/>
        <v>47756</v>
      </c>
      <c r="N3" s="464">
        <f t="shared" si="1"/>
        <v>48121</v>
      </c>
      <c r="O3" s="464">
        <f t="shared" si="1"/>
        <v>48487</v>
      </c>
      <c r="P3" s="465">
        <f t="shared" si="1"/>
        <v>48852</v>
      </c>
      <c r="Q3" s="244"/>
    </row>
    <row r="4" spans="1:31" ht="23.25" x14ac:dyDescent="0.25">
      <c r="B4" s="512" t="s">
        <v>1</v>
      </c>
      <c r="C4" s="513"/>
      <c r="D4" s="513" t="s">
        <v>223</v>
      </c>
      <c r="E4" s="514">
        <v>0</v>
      </c>
      <c r="F4" s="515">
        <v>1</v>
      </c>
      <c r="G4" s="515">
        <v>2</v>
      </c>
      <c r="H4" s="515">
        <v>3</v>
      </c>
      <c r="I4" s="515">
        <v>4</v>
      </c>
      <c r="J4" s="515">
        <v>5</v>
      </c>
      <c r="K4" s="515">
        <v>6</v>
      </c>
      <c r="L4" s="515">
        <v>7</v>
      </c>
      <c r="M4" s="515">
        <v>8</v>
      </c>
      <c r="N4" s="515">
        <v>9</v>
      </c>
      <c r="O4" s="515">
        <v>10</v>
      </c>
      <c r="P4" s="516">
        <v>11</v>
      </c>
      <c r="Q4" s="244"/>
      <c r="R4" s="328"/>
      <c r="S4" s="328"/>
      <c r="T4" s="328"/>
      <c r="U4" s="328"/>
      <c r="V4" s="328"/>
      <c r="W4" s="328"/>
      <c r="X4" s="328"/>
      <c r="Y4" s="328"/>
      <c r="Z4" s="328"/>
      <c r="AA4" s="328"/>
      <c r="AB4" s="328"/>
      <c r="AC4" s="328"/>
      <c r="AD4" s="328"/>
      <c r="AE4" s="328"/>
    </row>
    <row r="5" spans="1:31" ht="15" customHeight="1" x14ac:dyDescent="0.25">
      <c r="B5" s="409" t="s">
        <v>28</v>
      </c>
      <c r="C5" s="329"/>
      <c r="D5" s="330" t="s">
        <v>20</v>
      </c>
      <c r="E5" s="508"/>
      <c r="F5" s="508"/>
      <c r="G5" s="508"/>
      <c r="H5" s="508"/>
      <c r="I5" s="508"/>
      <c r="J5" s="508"/>
      <c r="K5" s="508"/>
      <c r="L5" s="508"/>
      <c r="M5" s="508"/>
      <c r="N5" s="508"/>
      <c r="O5" s="508"/>
      <c r="P5" s="509"/>
      <c r="Q5" s="244"/>
    </row>
    <row r="6" spans="1:31" ht="15" customHeight="1" x14ac:dyDescent="0.25">
      <c r="B6" s="410"/>
      <c r="C6" s="411" t="s">
        <v>21</v>
      </c>
      <c r="D6" s="203">
        <f ca="1">SUM(F6:P6)</f>
        <v>30683429.153371569</v>
      </c>
      <c r="E6" s="331"/>
      <c r="F6" s="331">
        <f ca="1">SUMIF('Monthly Cash Flow'!$F$2:$EH$2,'Annual Cash Flow'!F$4,'Monthly Cash Flow'!$F$8:$EH$8)</f>
        <v>728137.4824000001</v>
      </c>
      <c r="G6" s="331">
        <f ca="1">SUMIF('Monthly Cash Flow'!$F$2:$EH$2,'Annual Cash Flow'!G$4,'Monthly Cash Flow'!$F$8:$EH$8)</f>
        <v>2568832.3504720004</v>
      </c>
      <c r="H6" s="331">
        <f ca="1">SUMIF('Monthly Cash Flow'!$F$2:$EH$2,'Annual Cash Flow'!H$4,'Monthly Cash Flow'!$F$8:$EH$8)</f>
        <v>2695754.8209861601</v>
      </c>
      <c r="I6" s="331">
        <f ca="1">SUMIF('Monthly Cash Flow'!$F$2:$EH$2,'Annual Cash Flow'!I$4,'Monthly Cash Flow'!$F$8:$EH$8)</f>
        <v>2776627.4656157442</v>
      </c>
      <c r="J6" s="331">
        <f ca="1">SUMIF('Monthly Cash Flow'!$F$2:$EH$2,'Annual Cash Flow'!J$4,'Monthly Cash Flow'!$F$8:$EH$8)</f>
        <v>2859926.2895842171</v>
      </c>
      <c r="K6" s="331">
        <f ca="1">SUMIF('Monthly Cash Flow'!$F$2:$EH$2,'Annual Cash Flow'!K$4,'Monthly Cash Flow'!$F$8:$EH$8)</f>
        <v>2945724.0782717429</v>
      </c>
      <c r="L6" s="331">
        <f ca="1">SUMIF('Monthly Cash Flow'!$F$2:$EH$2,'Annual Cash Flow'!L$4,'Monthly Cash Flow'!$F$8:$EH$8)</f>
        <v>3034095.8006198956</v>
      </c>
      <c r="M6" s="331">
        <f ca="1">SUMIF('Monthly Cash Flow'!$F$2:$EH$2,'Annual Cash Flow'!M$4,'Monthly Cash Flow'!$F$8:$EH$8)</f>
        <v>3125118.674638493</v>
      </c>
      <c r="N6" s="331">
        <f ca="1">SUMIF('Monthly Cash Flow'!$F$2:$EH$2,'Annual Cash Flow'!N$4,'Monthly Cash Flow'!$F$8:$EH$8)</f>
        <v>3218872.2348776478</v>
      </c>
      <c r="O6" s="331">
        <f ca="1">SUMIF('Monthly Cash Flow'!$F$2:$EH$2,'Annual Cash Flow'!O$4,'Monthly Cash Flow'!$F$8:$EH$8)</f>
        <v>3315438.4019239764</v>
      </c>
      <c r="P6" s="412">
        <f ca="1">SUMIF('Monthly Cash Flow'!$F$2:$EH$2,'Annual Cash Flow'!P$4,'Monthly Cash Flow'!$F$8:$EH$8)</f>
        <v>3414901.5539816963</v>
      </c>
      <c r="Q6" s="244"/>
    </row>
    <row r="7" spans="1:31" ht="15" customHeight="1" x14ac:dyDescent="0.25">
      <c r="B7" s="413"/>
      <c r="C7" s="332" t="s">
        <v>22</v>
      </c>
      <c r="D7" s="204">
        <f ca="1">SUM(F7:P7)</f>
        <v>-2263753.105</v>
      </c>
      <c r="E7" s="184"/>
      <c r="F7" s="184">
        <f ca="1">SUMIF('Monthly Cash Flow'!$F$2:$EH$2,'Annual Cash Flow'!F$4,'Monthly Cash Flow'!$F$9:$EH$9)</f>
        <v>-728137.4824000001</v>
      </c>
      <c r="G7" s="184">
        <f ca="1">SUMIF('Monthly Cash Flow'!$F$2:$EH$2,'Annual Cash Flow'!G$4,'Monthly Cash Flow'!$F$9:$EH$9)</f>
        <v>-1485758.1225999999</v>
      </c>
      <c r="H7" s="184">
        <f ca="1">SUMIF('Monthly Cash Flow'!$F$2:$EH$2,'Annual Cash Flow'!H$4,'Monthly Cash Flow'!$F$9:$EH$9)</f>
        <v>-49857.5</v>
      </c>
      <c r="I7" s="184">
        <f>SUMIF('Monthly Cash Flow'!$F$2:$EH$2,'Annual Cash Flow'!I$4,'Monthly Cash Flow'!$F$9:$EH$9)</f>
        <v>0</v>
      </c>
      <c r="J7" s="184">
        <f>SUMIF('Monthly Cash Flow'!$F$2:$EH$2,'Annual Cash Flow'!J$4,'Monthly Cash Flow'!$F$9:$EH$9)</f>
        <v>0</v>
      </c>
      <c r="K7" s="184">
        <f>SUMIF('Monthly Cash Flow'!$F$2:$EH$2,'Annual Cash Flow'!K$4,'Monthly Cash Flow'!$F$9:$EH$9)</f>
        <v>0</v>
      </c>
      <c r="L7" s="184">
        <f>SUMIF('Monthly Cash Flow'!$F$2:$EH$2,'Annual Cash Flow'!L$4,'Monthly Cash Flow'!$F$9:$EH$9)</f>
        <v>0</v>
      </c>
      <c r="M7" s="184">
        <f>SUMIF('Monthly Cash Flow'!$F$2:$EH$2,'Annual Cash Flow'!M$4,'Monthly Cash Flow'!$F$9:$EH$9)</f>
        <v>0</v>
      </c>
      <c r="N7" s="184">
        <f>SUMIF('Monthly Cash Flow'!$F$2:$EH$2,'Annual Cash Flow'!N$4,'Monthly Cash Flow'!$F$9:$EH$9)</f>
        <v>0</v>
      </c>
      <c r="O7" s="184">
        <f>SUMIF('Monthly Cash Flow'!$F$2:$EH$2,'Annual Cash Flow'!O$4,'Monthly Cash Flow'!$F$9:$EH$9)</f>
        <v>0</v>
      </c>
      <c r="P7" s="361">
        <f>SUMIF('Monthly Cash Flow'!$F$2:$EH$2,'Annual Cash Flow'!P$4,'Monthly Cash Flow'!$F$9:$EH$9)</f>
        <v>0</v>
      </c>
      <c r="Q7" s="244"/>
    </row>
    <row r="8" spans="1:31" ht="15" customHeight="1" x14ac:dyDescent="0.25">
      <c r="B8" s="414" t="s">
        <v>23</v>
      </c>
      <c r="C8" s="415"/>
      <c r="D8" s="416">
        <f ca="1">SUM(F8:P8)</f>
        <v>28419676.048371572</v>
      </c>
      <c r="E8" s="417"/>
      <c r="F8" s="417">
        <f ca="1">SUM(F6:F7)</f>
        <v>0</v>
      </c>
      <c r="G8" s="417">
        <f t="shared" ref="G8:P8" ca="1" si="2">SUM(G6:G7)</f>
        <v>1083074.2278720005</v>
      </c>
      <c r="H8" s="417">
        <f t="shared" ca="1" si="2"/>
        <v>2645897.3209861601</v>
      </c>
      <c r="I8" s="417">
        <f t="shared" ca="1" si="2"/>
        <v>2776627.4656157442</v>
      </c>
      <c r="J8" s="417">
        <f t="shared" ca="1" si="2"/>
        <v>2859926.2895842171</v>
      </c>
      <c r="K8" s="417">
        <f t="shared" ca="1" si="2"/>
        <v>2945724.0782717429</v>
      </c>
      <c r="L8" s="417">
        <f t="shared" ca="1" si="2"/>
        <v>3034095.8006198956</v>
      </c>
      <c r="M8" s="417">
        <f t="shared" ca="1" si="2"/>
        <v>3125118.674638493</v>
      </c>
      <c r="N8" s="417">
        <f t="shared" ca="1" si="2"/>
        <v>3218872.2348776478</v>
      </c>
      <c r="O8" s="417">
        <f t="shared" ca="1" si="2"/>
        <v>3315438.4019239764</v>
      </c>
      <c r="P8" s="418">
        <f t="shared" ca="1" si="2"/>
        <v>3414901.5539816963</v>
      </c>
      <c r="Q8" s="244"/>
    </row>
    <row r="9" spans="1:31" s="333" customFormat="1" ht="15" customHeight="1" x14ac:dyDescent="0.25">
      <c r="B9" s="419"/>
      <c r="C9" s="348" t="s">
        <v>24</v>
      </c>
      <c r="D9" s="204">
        <f t="shared" ref="D9:D12" si="3">SUM(F9:P9)</f>
        <v>179188.68000000002</v>
      </c>
      <c r="E9" s="184"/>
      <c r="F9" s="331">
        <f>SUMIF('Monthly Cash Flow'!$F$2:$EH$2,'Annual Cash Flow'!F$4,'Monthly Cash Flow'!$F$11:$EH$11)</f>
        <v>16289.88</v>
      </c>
      <c r="G9" s="331">
        <f>SUMIF('Monthly Cash Flow'!$F$2:$EH$2,'Annual Cash Flow'!G$4,'Monthly Cash Flow'!$F$11:$EH$11)</f>
        <v>16289.88</v>
      </c>
      <c r="H9" s="331">
        <f>SUMIF('Monthly Cash Flow'!$F$2:$EH$2,'Annual Cash Flow'!H$4,'Monthly Cash Flow'!$F$11:$EH$11)</f>
        <v>16289.88</v>
      </c>
      <c r="I9" s="331">
        <f>SUMIF('Monthly Cash Flow'!$F$2:$EH$2,'Annual Cash Flow'!I$4,'Monthly Cash Flow'!$F$11:$EH$11)</f>
        <v>16289.88</v>
      </c>
      <c r="J9" s="331">
        <f>SUMIF('Monthly Cash Flow'!$F$2:$EH$2,'Annual Cash Flow'!J$4,'Monthly Cash Flow'!$F$11:$EH$11)</f>
        <v>16289.88</v>
      </c>
      <c r="K9" s="331">
        <f>SUMIF('Monthly Cash Flow'!$F$2:$EH$2,'Annual Cash Flow'!K$4,'Monthly Cash Flow'!$F$11:$EH$11)</f>
        <v>16289.88</v>
      </c>
      <c r="L9" s="331">
        <f>SUMIF('Monthly Cash Flow'!$F$2:$EH$2,'Annual Cash Flow'!L$4,'Monthly Cash Flow'!$F$11:$EH$11)</f>
        <v>16289.88</v>
      </c>
      <c r="M9" s="331">
        <f>SUMIF('Monthly Cash Flow'!$F$2:$EH$2,'Annual Cash Flow'!M$4,'Monthly Cash Flow'!$F$11:$EH$11)</f>
        <v>16289.88</v>
      </c>
      <c r="N9" s="331">
        <f>SUMIF('Monthly Cash Flow'!$F$2:$EH$2,'Annual Cash Flow'!N$4,'Monthly Cash Flow'!$F$11:$EH$11)</f>
        <v>16289.88</v>
      </c>
      <c r="O9" s="331">
        <f>SUMIF('Monthly Cash Flow'!$F$2:$EH$2,'Annual Cash Flow'!O$4,'Monthly Cash Flow'!$F$11:$EH$11)</f>
        <v>16289.88</v>
      </c>
      <c r="P9" s="412">
        <f>SUMIF('Monthly Cash Flow'!$F$2:$EH$2,'Annual Cash Flow'!P$4,'Monthly Cash Flow'!$F$11:$EH$11)</f>
        <v>16289.88</v>
      </c>
      <c r="Q9" s="244"/>
    </row>
    <row r="10" spans="1:31" ht="15" customHeight="1" x14ac:dyDescent="0.25">
      <c r="B10" s="419"/>
      <c r="C10" s="348" t="s">
        <v>25</v>
      </c>
      <c r="D10" s="204">
        <f t="shared" ca="1" si="3"/>
        <v>1795561.458617474</v>
      </c>
      <c r="E10" s="184"/>
      <c r="F10" s="331">
        <f>SUMIF('Monthly Cash Flow'!$F$2:$EH$2,'Annual Cash Flow'!F$4,'Monthly Cash Flow'!$F$12:$EH$12)</f>
        <v>92253.668983828495</v>
      </c>
      <c r="G10" s="331">
        <f>SUMIF('Monthly Cash Flow'!$F$2:$EH$2,'Annual Cash Flow'!G$4,'Monthly Cash Flow'!$F$12:$EH$12)</f>
        <v>105050.00587285323</v>
      </c>
      <c r="H10" s="331">
        <f ca="1">SUMIF('Monthly Cash Flow'!$F$2:$EH$2,'Annual Cash Flow'!H$4,'Monthly Cash Flow'!$F$12:$EH$12)</f>
        <v>181099.66134438783</v>
      </c>
      <c r="I10" s="331">
        <f ca="1">SUMIF('Monthly Cash Flow'!$F$2:$EH$2,'Annual Cash Flow'!I$4,'Monthly Cash Flow'!$F$12:$EH$12)</f>
        <v>185888.61094186534</v>
      </c>
      <c r="J10" s="331">
        <f ca="1">SUMIF('Monthly Cash Flow'!$F$2:$EH$2,'Annual Cash Flow'!J$4,'Monthly Cash Flow'!$F$12:$EH$12)</f>
        <v>190340.60220058617</v>
      </c>
      <c r="K10" s="331">
        <f ca="1">SUMIF('Monthly Cash Flow'!$F$2:$EH$2,'Annual Cash Flow'!K$4,'Monthly Cash Flow'!$F$12:$EH$12)</f>
        <v>194878.52687945028</v>
      </c>
      <c r="L10" s="331">
        <f ca="1">SUMIF('Monthly Cash Flow'!$F$2:$EH$2,'Annual Cash Flow'!L$4,'Monthly Cash Flow'!$F$12:$EH$12)</f>
        <v>199504.1625961934</v>
      </c>
      <c r="M10" s="331">
        <f ca="1">SUMIF('Monthly Cash Flow'!$F$2:$EH$2,'Annual Cash Flow'!M$4,'Monthly Cash Flow'!$F$12:$EH$12)</f>
        <v>204219.32657150817</v>
      </c>
      <c r="N10" s="331">
        <f ca="1">SUMIF('Monthly Cash Flow'!$F$2:$EH$2,'Annual Cash Flow'!N$4,'Monthly Cash Flow'!$F$12:$EH$12)</f>
        <v>209025.87657685313</v>
      </c>
      <c r="O10" s="331">
        <f ca="1">SUMIF('Monthly Cash Flow'!$F$2:$EH$2,'Annual Cash Flow'!O$4,'Monthly Cash Flow'!$F$12:$EH$12)</f>
        <v>213925.71190640397</v>
      </c>
      <c r="P10" s="412">
        <f>SUMIF('Monthly Cash Flow'!$F$2:$EH$2,'Annual Cash Flow'!P$4,'Monthly Cash Flow'!$F$12:$EH$12)</f>
        <v>19375.304743543908</v>
      </c>
      <c r="Q10" s="244"/>
    </row>
    <row r="11" spans="1:31" ht="15" customHeight="1" x14ac:dyDescent="0.25">
      <c r="B11" s="414" t="s">
        <v>26</v>
      </c>
      <c r="C11" s="420"/>
      <c r="D11" s="416">
        <f t="shared" ca="1" si="3"/>
        <v>1974750.1386174739</v>
      </c>
      <c r="E11" s="417"/>
      <c r="F11" s="417">
        <f t="shared" ref="F11:P11" si="4">SUM(F9:F10)</f>
        <v>108543.5489838285</v>
      </c>
      <c r="G11" s="417">
        <f t="shared" si="4"/>
        <v>121339.88587285324</v>
      </c>
      <c r="H11" s="417">
        <f t="shared" ca="1" si="4"/>
        <v>197389.54134438784</v>
      </c>
      <c r="I11" s="417">
        <f t="shared" ca="1" si="4"/>
        <v>202178.49094186534</v>
      </c>
      <c r="J11" s="417">
        <f t="shared" ca="1" si="4"/>
        <v>206630.48220058618</v>
      </c>
      <c r="K11" s="417">
        <f t="shared" ca="1" si="4"/>
        <v>211168.40687945028</v>
      </c>
      <c r="L11" s="417">
        <f t="shared" ca="1" si="4"/>
        <v>215794.04259619341</v>
      </c>
      <c r="M11" s="417">
        <f t="shared" ca="1" si="4"/>
        <v>220509.20657150817</v>
      </c>
      <c r="N11" s="417">
        <f t="shared" ca="1" si="4"/>
        <v>225315.75657685313</v>
      </c>
      <c r="O11" s="417">
        <f t="shared" ca="1" si="4"/>
        <v>230215.59190640398</v>
      </c>
      <c r="P11" s="418">
        <f t="shared" si="4"/>
        <v>35665.184743543905</v>
      </c>
      <c r="Q11" s="244"/>
    </row>
    <row r="12" spans="1:31" ht="15" customHeight="1" thickBot="1" x14ac:dyDescent="0.3">
      <c r="B12" s="421" t="s">
        <v>27</v>
      </c>
      <c r="C12" s="334"/>
      <c r="D12" s="186">
        <f t="shared" ca="1" si="3"/>
        <v>30394426.186989047</v>
      </c>
      <c r="E12" s="335"/>
      <c r="F12" s="335">
        <f t="shared" ref="F12:P12" ca="1" si="5">F8+F11</f>
        <v>108543.5489838285</v>
      </c>
      <c r="G12" s="335">
        <f t="shared" ca="1" si="5"/>
        <v>1204414.1137448538</v>
      </c>
      <c r="H12" s="335">
        <f t="shared" ca="1" si="5"/>
        <v>2843286.862330548</v>
      </c>
      <c r="I12" s="335">
        <f t="shared" ca="1" si="5"/>
        <v>2978805.9565576096</v>
      </c>
      <c r="J12" s="335">
        <f t="shared" ca="1" si="5"/>
        <v>3066556.7717848034</v>
      </c>
      <c r="K12" s="335">
        <f t="shared" ca="1" si="5"/>
        <v>3156892.4851511931</v>
      </c>
      <c r="L12" s="335">
        <f t="shared" ca="1" si="5"/>
        <v>3249889.8432160891</v>
      </c>
      <c r="M12" s="335">
        <f t="shared" ca="1" si="5"/>
        <v>3345627.8812100012</v>
      </c>
      <c r="N12" s="335">
        <f t="shared" ca="1" si="5"/>
        <v>3444187.9914545012</v>
      </c>
      <c r="O12" s="335">
        <f t="shared" ca="1" si="5"/>
        <v>3545653.9938303805</v>
      </c>
      <c r="P12" s="422">
        <f t="shared" ca="1" si="5"/>
        <v>3450566.7387252403</v>
      </c>
      <c r="Q12" s="244"/>
    </row>
    <row r="13" spans="1:31" s="336" customFormat="1" ht="15" customHeight="1" thickTop="1" x14ac:dyDescent="0.25">
      <c r="B13" s="423"/>
      <c r="C13" s="337"/>
      <c r="D13" s="338"/>
      <c r="E13" s="216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424"/>
      <c r="Q13" s="339"/>
    </row>
    <row r="14" spans="1:31" ht="15" customHeight="1" x14ac:dyDescent="0.25">
      <c r="B14" s="414" t="s">
        <v>32</v>
      </c>
      <c r="C14" s="420"/>
      <c r="D14" s="416"/>
      <c r="E14" s="417"/>
      <c r="F14" s="417"/>
      <c r="G14" s="417"/>
      <c r="H14" s="417"/>
      <c r="I14" s="417"/>
      <c r="J14" s="417"/>
      <c r="K14" s="417"/>
      <c r="L14" s="417"/>
      <c r="M14" s="417"/>
      <c r="N14" s="417"/>
      <c r="O14" s="417"/>
      <c r="P14" s="418"/>
      <c r="Q14" s="244"/>
    </row>
    <row r="15" spans="1:31" ht="15" customHeight="1" x14ac:dyDescent="0.25">
      <c r="B15" s="419"/>
      <c r="C15" s="332" t="s">
        <v>3</v>
      </c>
      <c r="D15" s="204">
        <f t="shared" ref="D15:D26" si="6">SUM(F15:P15)</f>
        <v>-2966070.9207509775</v>
      </c>
      <c r="E15" s="184"/>
      <c r="F15" s="184">
        <f>SUMIF('Monthly Cash Flow'!$F$2:$EH$2,'Annual Cash Flow'!F$4,'Monthly Cash Flow'!$F17:$EH17)</f>
        <v>-250021.52</v>
      </c>
      <c r="G15" s="184">
        <f>SUMIF('Monthly Cash Flow'!$F$2:$EH$2,'Annual Cash Flow'!G$4,'Monthly Cash Flow'!$F17:$EH17)</f>
        <v>-253771.84279999995</v>
      </c>
      <c r="H15" s="184">
        <f>SUMIF('Monthly Cash Flow'!$F$2:$EH$2,'Annual Cash Flow'!H$4,'Monthly Cash Flow'!$F17:$EH17)</f>
        <v>-257578.42044199992</v>
      </c>
      <c r="I15" s="184">
        <f>SUMIF('Monthly Cash Flow'!$F$2:$EH$2,'Annual Cash Flow'!I$4,'Monthly Cash Flow'!$F17:$EH17)</f>
        <v>-261442.09674862988</v>
      </c>
      <c r="J15" s="184">
        <f>SUMIF('Monthly Cash Flow'!$F$2:$EH$2,'Annual Cash Flow'!J$4,'Monthly Cash Flow'!$F17:$EH17)</f>
        <v>-265363.72819985932</v>
      </c>
      <c r="K15" s="184">
        <f>SUMIF('Monthly Cash Flow'!$F$2:$EH$2,'Annual Cash Flow'!K$4,'Monthly Cash Flow'!$F17:$EH17)</f>
        <v>-269344.18412285717</v>
      </c>
      <c r="L15" s="184">
        <f>SUMIF('Monthly Cash Flow'!$F$2:$EH$2,'Annual Cash Flow'!L$4,'Monthly Cash Flow'!$F17:$EH17)</f>
        <v>-273384.34688469995</v>
      </c>
      <c r="M15" s="184">
        <f>SUMIF('Monthly Cash Flow'!$F$2:$EH$2,'Annual Cash Flow'!M$4,'Monthly Cash Flow'!$F17:$EH17)</f>
        <v>-277485.11208797042</v>
      </c>
      <c r="N15" s="184">
        <f>SUMIF('Monthly Cash Flow'!$F$2:$EH$2,'Annual Cash Flow'!N$4,'Monthly Cash Flow'!$F17:$EH17)</f>
        <v>-281647.38876928994</v>
      </c>
      <c r="O15" s="184">
        <f>SUMIF('Monthly Cash Flow'!$F$2:$EH$2,'Annual Cash Flow'!O$4,'Monthly Cash Flow'!$F17:$EH17)</f>
        <v>-285872.09960082924</v>
      </c>
      <c r="P15" s="361">
        <f>SUMIF('Monthly Cash Flow'!$F$2:$EH$2,'Annual Cash Flow'!P$4,'Monthly Cash Flow'!$F17:$EH17)</f>
        <v>-290160.18109484168</v>
      </c>
      <c r="Q15" s="244"/>
    </row>
    <row r="16" spans="1:31" ht="15" customHeight="1" x14ac:dyDescent="0.25">
      <c r="B16" s="419"/>
      <c r="C16" s="332" t="s">
        <v>4</v>
      </c>
      <c r="D16" s="204">
        <f t="shared" si="6"/>
        <v>-505752.3574285623</v>
      </c>
      <c r="E16" s="184"/>
      <c r="F16" s="184">
        <f>SUMIF('Monthly Cash Flow'!$F$2:$EH$2,'Annual Cash Flow'!F$4,'Monthly Cash Flow'!$F18:$EH18)</f>
        <v>-41561.688311688311</v>
      </c>
      <c r="G16" s="184">
        <f>SUMIF('Monthly Cash Flow'!$F$2:$EH$2,'Annual Cash Flow'!G$4,'Monthly Cash Flow'!$F18:$EH18)</f>
        <v>-42392.92207792207</v>
      </c>
      <c r="H16" s="184">
        <f>SUMIF('Monthly Cash Flow'!$F$2:$EH$2,'Annual Cash Flow'!H$4,'Monthly Cash Flow'!$F18:$EH18)</f>
        <v>-43240.780519480526</v>
      </c>
      <c r="I16" s="184">
        <f>SUMIF('Monthly Cash Flow'!$F$2:$EH$2,'Annual Cash Flow'!I$4,'Monthly Cash Flow'!$F18:$EH18)</f>
        <v>-44105.59612987013</v>
      </c>
      <c r="J16" s="184">
        <f>SUMIF('Monthly Cash Flow'!$F$2:$EH$2,'Annual Cash Flow'!J$4,'Monthly Cash Flow'!$F18:$EH18)</f>
        <v>-44987.708052467548</v>
      </c>
      <c r="K16" s="184">
        <f>SUMIF('Monthly Cash Flow'!$F$2:$EH$2,'Annual Cash Flow'!K$4,'Monthly Cash Flow'!$F18:$EH18)</f>
        <v>-45887.462213516876</v>
      </c>
      <c r="L16" s="184">
        <f>SUMIF('Monthly Cash Flow'!$F$2:$EH$2,'Annual Cash Flow'!L$4,'Monthly Cash Flow'!$F18:$EH18)</f>
        <v>-46805.211457787227</v>
      </c>
      <c r="M16" s="184">
        <f>SUMIF('Monthly Cash Flow'!$F$2:$EH$2,'Annual Cash Flow'!M$4,'Monthly Cash Flow'!$F18:$EH18)</f>
        <v>-47741.315686942973</v>
      </c>
      <c r="N16" s="184">
        <f>SUMIF('Monthly Cash Flow'!$F$2:$EH$2,'Annual Cash Flow'!N$4,'Monthly Cash Flow'!$F18:$EH18)</f>
        <v>-48696.142000681808</v>
      </c>
      <c r="O16" s="184">
        <f>SUMIF('Monthly Cash Flow'!$F$2:$EH$2,'Annual Cash Flow'!O$4,'Monthly Cash Flow'!$F18:$EH18)</f>
        <v>-49670.06484069545</v>
      </c>
      <c r="P16" s="361">
        <f>SUMIF('Monthly Cash Flow'!$F$2:$EH$2,'Annual Cash Flow'!P$4,'Monthly Cash Flow'!$F18:$EH18)</f>
        <v>-50663.466137509364</v>
      </c>
      <c r="Q16" s="244"/>
    </row>
    <row r="17" spans="1:17" ht="15" customHeight="1" x14ac:dyDescent="0.25">
      <c r="B17" s="419"/>
      <c r="C17" s="332" t="s">
        <v>5</v>
      </c>
      <c r="D17" s="204">
        <f t="shared" si="6"/>
        <v>-116661.47472897658</v>
      </c>
      <c r="E17" s="184"/>
      <c r="F17" s="184">
        <f>SUMIF('Monthly Cash Flow'!$F$2:$EH$2,'Annual Cash Flow'!F$4,'Monthly Cash Flow'!$F19:$EH19)</f>
        <v>-9587</v>
      </c>
      <c r="G17" s="184">
        <f>SUMIF('Monthly Cash Flow'!$F$2:$EH$2,'Annual Cash Flow'!G$4,'Monthly Cash Flow'!$F19:$EH19)</f>
        <v>-9778.7400000000016</v>
      </c>
      <c r="H17" s="184">
        <f>SUMIF('Monthly Cash Flow'!$F$2:$EH$2,'Annual Cash Flow'!H$4,'Monthly Cash Flow'!$F19:$EH19)</f>
        <v>-9974.3148000000001</v>
      </c>
      <c r="I17" s="184">
        <f>SUMIF('Monthly Cash Flow'!$F$2:$EH$2,'Annual Cash Flow'!I$4,'Monthly Cash Flow'!$F19:$EH19)</f>
        <v>-10173.801095999999</v>
      </c>
      <c r="J17" s="184">
        <f>SUMIF('Monthly Cash Flow'!$F$2:$EH$2,'Annual Cash Flow'!J$4,'Monthly Cash Flow'!$F19:$EH19)</f>
        <v>-10377.277117919999</v>
      </c>
      <c r="K17" s="184">
        <f>SUMIF('Monthly Cash Flow'!$F$2:$EH$2,'Annual Cash Flow'!K$4,'Monthly Cash Flow'!$F19:$EH19)</f>
        <v>-10584.822660278398</v>
      </c>
      <c r="L17" s="184">
        <f>SUMIF('Monthly Cash Flow'!$F$2:$EH$2,'Annual Cash Flow'!L$4,'Monthly Cash Flow'!$F19:$EH19)</f>
        <v>-10796.519113483964</v>
      </c>
      <c r="M17" s="184">
        <f>SUMIF('Monthly Cash Flow'!$F$2:$EH$2,'Annual Cash Flow'!M$4,'Monthly Cash Flow'!$F19:$EH19)</f>
        <v>-11012.449495753646</v>
      </c>
      <c r="N17" s="184">
        <f>SUMIF('Monthly Cash Flow'!$F$2:$EH$2,'Annual Cash Flow'!N$4,'Monthly Cash Flow'!$F19:$EH19)</f>
        <v>-11232.69848566872</v>
      </c>
      <c r="O17" s="184">
        <f>SUMIF('Monthly Cash Flow'!$F$2:$EH$2,'Annual Cash Flow'!O$4,'Monthly Cash Flow'!$F19:$EH19)</f>
        <v>-11457.352455382097</v>
      </c>
      <c r="P17" s="361">
        <f>SUMIF('Monthly Cash Flow'!$F$2:$EH$2,'Annual Cash Flow'!P$4,'Monthly Cash Flow'!$F19:$EH19)</f>
        <v>-11686.499504489735</v>
      </c>
      <c r="Q17" s="244"/>
    </row>
    <row r="18" spans="1:17" ht="15" customHeight="1" x14ac:dyDescent="0.25">
      <c r="A18" s="333"/>
      <c r="B18" s="419"/>
      <c r="C18" s="332" t="s">
        <v>213</v>
      </c>
      <c r="D18" s="204">
        <f t="shared" si="6"/>
        <v>-102472.75254956835</v>
      </c>
      <c r="E18" s="184"/>
      <c r="F18" s="184">
        <f>SUMIF('Monthly Cash Flow'!$F$2:$EH$2,'Annual Cash Flow'!F$4,'Monthly Cash Flow'!$F20:$EH20)</f>
        <v>-8421</v>
      </c>
      <c r="G18" s="184">
        <f>SUMIF('Monthly Cash Flow'!$F$2:$EH$2,'Annual Cash Flow'!G$4,'Monthly Cash Flow'!$F20:$EH20)</f>
        <v>-8589.42</v>
      </c>
      <c r="H18" s="184">
        <f>SUMIF('Monthly Cash Flow'!$F$2:$EH$2,'Annual Cash Flow'!H$4,'Monthly Cash Flow'!$F20:$EH20)</f>
        <v>-8761.2083999999995</v>
      </c>
      <c r="I18" s="184">
        <f>SUMIF('Monthly Cash Flow'!$F$2:$EH$2,'Annual Cash Flow'!I$4,'Monthly Cash Flow'!$F20:$EH20)</f>
        <v>-8936.4325679999984</v>
      </c>
      <c r="J18" s="184">
        <f>SUMIF('Monthly Cash Flow'!$F$2:$EH$2,'Annual Cash Flow'!J$4,'Monthly Cash Flow'!$F20:$EH20)</f>
        <v>-9115.1612193599994</v>
      </c>
      <c r="K18" s="184">
        <f>SUMIF('Monthly Cash Flow'!$F$2:$EH$2,'Annual Cash Flow'!K$4,'Monthly Cash Flow'!$F20:$EH20)</f>
        <v>-9297.4644437471979</v>
      </c>
      <c r="L18" s="184">
        <f>SUMIF('Monthly Cash Flow'!$F$2:$EH$2,'Annual Cash Flow'!L$4,'Monthly Cash Flow'!$F20:$EH20)</f>
        <v>-9483.4137326221444</v>
      </c>
      <c r="M18" s="184">
        <f>SUMIF('Monthly Cash Flow'!$F$2:$EH$2,'Annual Cash Flow'!M$4,'Monthly Cash Flow'!$F20:$EH20)</f>
        <v>-9673.0820072745864</v>
      </c>
      <c r="N18" s="184">
        <f>SUMIF('Monthly Cash Flow'!$F$2:$EH$2,'Annual Cash Flow'!N$4,'Monthly Cash Flow'!$F20:$EH20)</f>
        <v>-9866.5436474200815</v>
      </c>
      <c r="O18" s="184">
        <f>SUMIF('Monthly Cash Flow'!$F$2:$EH$2,'Annual Cash Flow'!O$4,'Monthly Cash Flow'!$F20:$EH20)</f>
        <v>-10063.874520368481</v>
      </c>
      <c r="P18" s="361">
        <f>SUMIF('Monthly Cash Flow'!$F$2:$EH$2,'Annual Cash Flow'!P$4,'Monthly Cash Flow'!$F20:$EH20)</f>
        <v>-10265.152010775853</v>
      </c>
      <c r="Q18" s="244"/>
    </row>
    <row r="19" spans="1:17" s="333" customFormat="1" ht="15" customHeight="1" x14ac:dyDescent="0.25">
      <c r="A19" s="165"/>
      <c r="B19" s="419"/>
      <c r="C19" s="332" t="s">
        <v>217</v>
      </c>
      <c r="D19" s="204">
        <f t="shared" si="6"/>
        <v>-84359.549407790386</v>
      </c>
      <c r="E19" s="184"/>
      <c r="F19" s="184">
        <f>SUMIF('Monthly Cash Flow'!$F$2:$EH$2,'Annual Cash Flow'!F$4,'Monthly Cash Flow'!$F21:$EH21)</f>
        <v>0</v>
      </c>
      <c r="G19" s="184">
        <f>SUMIF('Monthly Cash Flow'!$F$2:$EH$2,'Annual Cash Flow'!G$4,'Monthly Cash Flow'!$F21:$EH21)</f>
        <v>0</v>
      </c>
      <c r="H19" s="184">
        <f>SUMIF('Monthly Cash Flow'!$F$2:$EH$2,'Annual Cash Flow'!H$4,'Monthly Cash Flow'!$F21:$EH21)</f>
        <v>-8648.1561038961026</v>
      </c>
      <c r="I19" s="184">
        <f>SUMIF('Monthly Cash Flow'!$F$2:$EH$2,'Annual Cash Flow'!I$4,'Monthly Cash Flow'!$F21:$EH21)</f>
        <v>-8821.1192259740237</v>
      </c>
      <c r="J19" s="184">
        <f>SUMIF('Monthly Cash Flow'!$F$2:$EH$2,'Annual Cash Flow'!J$4,'Monthly Cash Flow'!$F21:$EH21)</f>
        <v>-8997.5416104935048</v>
      </c>
      <c r="K19" s="184">
        <f>SUMIF('Monthly Cash Flow'!$F$2:$EH$2,'Annual Cash Flow'!K$4,'Monthly Cash Flow'!$F21:$EH21)</f>
        <v>-9177.4924427033766</v>
      </c>
      <c r="L19" s="184">
        <f>SUMIF('Monthly Cash Flow'!$F$2:$EH$2,'Annual Cash Flow'!L$4,'Monthly Cash Flow'!$F21:$EH21)</f>
        <v>-9361.0422915574436</v>
      </c>
      <c r="M19" s="184">
        <f>SUMIF('Monthly Cash Flow'!$F$2:$EH$2,'Annual Cash Flow'!M$4,'Monthly Cash Flow'!$F21:$EH21)</f>
        <v>-9548.2631373885924</v>
      </c>
      <c r="N19" s="184">
        <f>SUMIF('Monthly Cash Flow'!$F$2:$EH$2,'Annual Cash Flow'!N$4,'Monthly Cash Flow'!$F21:$EH21)</f>
        <v>-9739.2284001363623</v>
      </c>
      <c r="O19" s="184">
        <f>SUMIF('Monthly Cash Flow'!$F$2:$EH$2,'Annual Cash Flow'!O$4,'Monthly Cash Flow'!$F21:$EH21)</f>
        <v>-9934.0129681390899</v>
      </c>
      <c r="P19" s="361">
        <f>SUMIF('Monthly Cash Flow'!$F$2:$EH$2,'Annual Cash Flow'!P$4,'Monthly Cash Flow'!$F21:$EH21)</f>
        <v>-10132.69322750187</v>
      </c>
      <c r="Q19" s="244"/>
    </row>
    <row r="20" spans="1:17" ht="15" customHeight="1" x14ac:dyDescent="0.25">
      <c r="B20" s="425"/>
      <c r="C20" s="332" t="s">
        <v>6</v>
      </c>
      <c r="D20" s="204">
        <f t="shared" si="6"/>
        <v>-956262.71042430541</v>
      </c>
      <c r="E20" s="184"/>
      <c r="F20" s="184">
        <f>SUMIF('Monthly Cash Flow'!$F$2:$EH$2,'Annual Cash Flow'!F$4,'Monthly Cash Flow'!$F22:$EH22)</f>
        <v>0</v>
      </c>
      <c r="G20" s="184">
        <f>SUMIF('Monthly Cash Flow'!$F$2:$EH$2,'Annual Cash Flow'!G$4,'Monthly Cash Flow'!$F22:$EH22)</f>
        <v>0</v>
      </c>
      <c r="H20" s="184">
        <f>SUMIF('Monthly Cash Flow'!$F$2:$EH$2,'Annual Cash Flow'!H$4,'Monthly Cash Flow'!$F22:$EH22)</f>
        <v>-98031.689999999988</v>
      </c>
      <c r="I20" s="184">
        <f>SUMIF('Monthly Cash Flow'!$F$2:$EH$2,'Annual Cash Flow'!I$4,'Monthly Cash Flow'!$F22:$EH22)</f>
        <v>-99992.323799999998</v>
      </c>
      <c r="J20" s="184">
        <f>SUMIF('Monthly Cash Flow'!$F$2:$EH$2,'Annual Cash Flow'!J$4,'Monthly Cash Flow'!$F22:$EH22)</f>
        <v>-101992.17027600003</v>
      </c>
      <c r="K20" s="184">
        <f>SUMIF('Monthly Cash Flow'!$F$2:$EH$2,'Annual Cash Flow'!K$4,'Monthly Cash Flow'!$F22:$EH22)</f>
        <v>-104032.01368151997</v>
      </c>
      <c r="L20" s="184">
        <f>SUMIF('Monthly Cash Flow'!$F$2:$EH$2,'Annual Cash Flow'!L$4,'Monthly Cash Flow'!$F22:$EH22)</f>
        <v>-106112.6539551504</v>
      </c>
      <c r="M20" s="184">
        <f>SUMIF('Monthly Cash Flow'!$F$2:$EH$2,'Annual Cash Flow'!M$4,'Monthly Cash Flow'!$F22:$EH22)</f>
        <v>-108234.9070342534</v>
      </c>
      <c r="N20" s="184">
        <f>SUMIF('Monthly Cash Flow'!$F$2:$EH$2,'Annual Cash Flow'!N$4,'Monthly Cash Flow'!$F22:$EH22)</f>
        <v>-110399.60517493844</v>
      </c>
      <c r="O20" s="184">
        <f>SUMIF('Monthly Cash Flow'!$F$2:$EH$2,'Annual Cash Flow'!O$4,'Monthly Cash Flow'!$F22:$EH22)</f>
        <v>-112607.59727843721</v>
      </c>
      <c r="P20" s="361">
        <f>SUMIF('Monthly Cash Flow'!$F$2:$EH$2,'Annual Cash Flow'!P$4,'Monthly Cash Flow'!$F22:$EH22)</f>
        <v>-114859.74922400598</v>
      </c>
      <c r="Q20" s="244"/>
    </row>
    <row r="21" spans="1:17" ht="15" customHeight="1" x14ac:dyDescent="0.25">
      <c r="B21" s="425"/>
      <c r="C21" s="332" t="s">
        <v>215</v>
      </c>
      <c r="D21" s="204">
        <f t="shared" si="6"/>
        <v>-110713.25912435575</v>
      </c>
      <c r="E21" s="184"/>
      <c r="F21" s="184">
        <f>SUMIF('Monthly Cash Flow'!$F$2:$EH$2,'Annual Cash Flow'!F$4,'Monthly Cash Flow'!$F23:$EH23)</f>
        <v>0</v>
      </c>
      <c r="G21" s="184">
        <f>SUMIF('Monthly Cash Flow'!$F$2:$EH$2,'Annual Cash Flow'!G$4,'Monthly Cash Flow'!$F23:$EH23)</f>
        <v>0</v>
      </c>
      <c r="H21" s="184">
        <f>SUMIF('Monthly Cash Flow'!$F$2:$EH$2,'Annual Cash Flow'!H$4,'Monthly Cash Flow'!$F23:$EH23)</f>
        <v>-11349.818181818182</v>
      </c>
      <c r="I21" s="184">
        <f>SUMIF('Monthly Cash Flow'!$F$2:$EH$2,'Annual Cash Flow'!I$4,'Monthly Cash Flow'!$F23:$EH23)</f>
        <v>-11576.814545454543</v>
      </c>
      <c r="J21" s="184">
        <f>SUMIF('Monthly Cash Flow'!$F$2:$EH$2,'Annual Cash Flow'!J$4,'Monthly Cash Flow'!$F23:$EH23)</f>
        <v>-11808.350836363636</v>
      </c>
      <c r="K21" s="184">
        <f>SUMIF('Monthly Cash Flow'!$F$2:$EH$2,'Annual Cash Flow'!K$4,'Monthly Cash Flow'!$F23:$EH23)</f>
        <v>-12044.517853090911</v>
      </c>
      <c r="L21" s="184">
        <f>SUMIF('Monthly Cash Flow'!$F$2:$EH$2,'Annual Cash Flow'!L$4,'Monthly Cash Flow'!$F23:$EH23)</f>
        <v>-12285.408210152729</v>
      </c>
      <c r="M21" s="184">
        <f>SUMIF('Monthly Cash Flow'!$F$2:$EH$2,'Annual Cash Flow'!M$4,'Monthly Cash Flow'!$F23:$EH23)</f>
        <v>-12531.116374355775</v>
      </c>
      <c r="N21" s="184">
        <f>SUMIF('Monthly Cash Flow'!$F$2:$EH$2,'Annual Cash Flow'!N$4,'Monthly Cash Flow'!$F23:$EH23)</f>
        <v>-12781.738701842893</v>
      </c>
      <c r="O21" s="184">
        <f>SUMIF('Monthly Cash Flow'!$F$2:$EH$2,'Annual Cash Flow'!O$4,'Monthly Cash Flow'!$F23:$EH23)</f>
        <v>-13037.373475879753</v>
      </c>
      <c r="P21" s="361">
        <f>SUMIF('Monthly Cash Flow'!$F$2:$EH$2,'Annual Cash Flow'!P$4,'Monthly Cash Flow'!$F23:$EH23)</f>
        <v>-13298.120945397344</v>
      </c>
      <c r="Q21" s="244"/>
    </row>
    <row r="22" spans="1:17" ht="15" customHeight="1" x14ac:dyDescent="0.25">
      <c r="B22" s="419"/>
      <c r="C22" s="332" t="s">
        <v>214</v>
      </c>
      <c r="D22" s="204">
        <f t="shared" si="6"/>
        <v>-72464.700324507707</v>
      </c>
      <c r="E22" s="184"/>
      <c r="F22" s="184">
        <f>SUMIF('Monthly Cash Flow'!$F$2:$EH$2,'Annual Cash Flow'!F$4,'Monthly Cash Flow'!$F24:$EH24)</f>
        <v>-5955</v>
      </c>
      <c r="G22" s="184">
        <f>SUMIF('Monthly Cash Flow'!$F$2:$EH$2,'Annual Cash Flow'!G$4,'Monthly Cash Flow'!$F24:$EH24)</f>
        <v>-6074.1000000000013</v>
      </c>
      <c r="H22" s="184">
        <f>SUMIF('Monthly Cash Flow'!$F$2:$EH$2,'Annual Cash Flow'!H$4,'Monthly Cash Flow'!$F24:$EH24)</f>
        <v>-6195.5819999999994</v>
      </c>
      <c r="I22" s="184">
        <f>SUMIF('Monthly Cash Flow'!$F$2:$EH$2,'Annual Cash Flow'!I$4,'Monthly Cash Flow'!$F24:$EH24)</f>
        <v>-6319.4936399999979</v>
      </c>
      <c r="J22" s="184">
        <f>SUMIF('Monthly Cash Flow'!$F$2:$EH$2,'Annual Cash Flow'!J$4,'Monthly Cash Flow'!$F24:$EH24)</f>
        <v>-6445.8835128000019</v>
      </c>
      <c r="K22" s="184">
        <f>SUMIF('Monthly Cash Flow'!$F$2:$EH$2,'Annual Cash Flow'!K$4,'Monthly Cash Flow'!$F24:$EH24)</f>
        <v>-6574.8011830560017</v>
      </c>
      <c r="L22" s="184">
        <f>SUMIF('Monthly Cash Flow'!$F$2:$EH$2,'Annual Cash Flow'!L$4,'Monthly Cash Flow'!$F24:$EH24)</f>
        <v>-6706.2972067171186</v>
      </c>
      <c r="M22" s="184">
        <f>SUMIF('Monthly Cash Flow'!$F$2:$EH$2,'Annual Cash Flow'!M$4,'Monthly Cash Flow'!$F24:$EH24)</f>
        <v>-6840.4231508514595</v>
      </c>
      <c r="N22" s="184">
        <f>SUMIF('Monthly Cash Flow'!$F$2:$EH$2,'Annual Cash Flow'!N$4,'Monthly Cash Flow'!$F24:$EH24)</f>
        <v>-6977.2316138684919</v>
      </c>
      <c r="O22" s="184">
        <f>SUMIF('Monthly Cash Flow'!$F$2:$EH$2,'Annual Cash Flow'!O$4,'Monthly Cash Flow'!$F24:$EH24)</f>
        <v>-7116.7762461458587</v>
      </c>
      <c r="P22" s="361">
        <f>SUMIF('Monthly Cash Flow'!$F$2:$EH$2,'Annual Cash Flow'!P$4,'Monthly Cash Flow'!$F24:$EH24)</f>
        <v>-7259.1117710687804</v>
      </c>
      <c r="Q22" s="244"/>
    </row>
    <row r="23" spans="1:17" ht="15" customHeight="1" x14ac:dyDescent="0.25">
      <c r="B23" s="419"/>
      <c r="C23" s="332" t="s">
        <v>216</v>
      </c>
      <c r="D23" s="204">
        <f t="shared" si="6"/>
        <v>-107200.88097863557</v>
      </c>
      <c r="E23" s="184"/>
      <c r="F23" s="184">
        <f>SUMIF('Monthly Cash Flow'!$F$2:$EH$2,'Annual Cash Flow'!F$4,'Monthly Cash Flow'!$F25:$EH25)</f>
        <v>0</v>
      </c>
      <c r="G23" s="184">
        <f>SUMIF('Monthly Cash Flow'!$F$2:$EH$2,'Annual Cash Flow'!G$4,'Monthly Cash Flow'!$F25:$EH25)</f>
        <v>0</v>
      </c>
      <c r="H23" s="184">
        <f>SUMIF('Monthly Cash Flow'!$F$2:$EH$2,'Annual Cash Flow'!H$4,'Monthly Cash Flow'!$F25:$EH25)</f>
        <v>-10989.745199999998</v>
      </c>
      <c r="I23" s="184">
        <f>SUMIF('Monthly Cash Flow'!$F$2:$EH$2,'Annual Cash Flow'!I$4,'Monthly Cash Flow'!$F25:$EH25)</f>
        <v>-11209.540104</v>
      </c>
      <c r="J23" s="184">
        <f>SUMIF('Monthly Cash Flow'!$F$2:$EH$2,'Annual Cash Flow'!J$4,'Monthly Cash Flow'!$F25:$EH25)</f>
        <v>-11433.730906079998</v>
      </c>
      <c r="K23" s="184">
        <f>SUMIF('Monthly Cash Flow'!$F$2:$EH$2,'Annual Cash Flow'!K$4,'Monthly Cash Flow'!$F25:$EH25)</f>
        <v>-11662.405524201598</v>
      </c>
      <c r="L23" s="184">
        <f>SUMIF('Monthly Cash Flow'!$F$2:$EH$2,'Annual Cash Flow'!L$4,'Monthly Cash Flow'!$F25:$EH25)</f>
        <v>-11895.65363468563</v>
      </c>
      <c r="M23" s="184">
        <f>SUMIF('Monthly Cash Flow'!$F$2:$EH$2,'Annual Cash Flow'!M$4,'Monthly Cash Flow'!$F25:$EH25)</f>
        <v>-12133.566707379339</v>
      </c>
      <c r="N23" s="184">
        <f>SUMIF('Monthly Cash Flow'!$F$2:$EH$2,'Annual Cash Flow'!N$4,'Monthly Cash Flow'!$F25:$EH25)</f>
        <v>-12376.238041526931</v>
      </c>
      <c r="O23" s="184">
        <f>SUMIF('Monthly Cash Flow'!$F$2:$EH$2,'Annual Cash Flow'!O$4,'Monthly Cash Flow'!$F25:$EH25)</f>
        <v>-12623.762802357473</v>
      </c>
      <c r="P23" s="361">
        <f>SUMIF('Monthly Cash Flow'!$F$2:$EH$2,'Annual Cash Flow'!P$4,'Monthly Cash Flow'!$F25:$EH25)</f>
        <v>-12876.238058404624</v>
      </c>
      <c r="Q23" s="244"/>
    </row>
    <row r="24" spans="1:17" ht="15" customHeight="1" x14ac:dyDescent="0.25">
      <c r="B24" s="419"/>
      <c r="C24" s="332" t="s">
        <v>7</v>
      </c>
      <c r="D24" s="204">
        <f>SUM(F24:P24)</f>
        <v>-506157.29644674226</v>
      </c>
      <c r="E24" s="184"/>
      <c r="F24" s="184">
        <f>SUMIF('Monthly Cash Flow'!$F$2:$EH$2,'Annual Cash Flow'!F$4,'Monthly Cash Flow'!$F26:$EH26)</f>
        <v>0</v>
      </c>
      <c r="G24" s="184">
        <f>SUMIF('Monthly Cash Flow'!$F$2:$EH$2,'Annual Cash Flow'!G$4,'Monthly Cash Flow'!$F26:$EH26)</f>
        <v>0</v>
      </c>
      <c r="H24" s="184">
        <f>SUMIF('Monthly Cash Flow'!$F$2:$EH$2,'Annual Cash Flow'!H$4,'Monthly Cash Flow'!$F26:$EH26)</f>
        <v>-51888.936623376641</v>
      </c>
      <c r="I24" s="184">
        <f>SUMIF('Monthly Cash Flow'!$F$2:$EH$2,'Annual Cash Flow'!I$4,'Monthly Cash Flow'!$F26:$EH26)</f>
        <v>-52926.715355844142</v>
      </c>
      <c r="J24" s="184">
        <f>SUMIF('Monthly Cash Flow'!$F$2:$EH$2,'Annual Cash Flow'!J$4,'Monthly Cash Flow'!$F26:$EH26)</f>
        <v>-53985.249662961025</v>
      </c>
      <c r="K24" s="184">
        <f>SUMIF('Monthly Cash Flow'!$F$2:$EH$2,'Annual Cash Flow'!K$4,'Monthly Cash Flow'!$F26:$EH26)</f>
        <v>-55064.954656220245</v>
      </c>
      <c r="L24" s="184">
        <f>SUMIF('Monthly Cash Flow'!$F$2:$EH$2,'Annual Cash Flow'!L$4,'Monthly Cash Flow'!$F26:$EH26)</f>
        <v>-56166.253749344673</v>
      </c>
      <c r="M24" s="184">
        <f>SUMIF('Monthly Cash Flow'!$F$2:$EH$2,'Annual Cash Flow'!M$4,'Monthly Cash Flow'!$F26:$EH26)</f>
        <v>-57289.578824331569</v>
      </c>
      <c r="N24" s="184">
        <f>SUMIF('Monthly Cash Flow'!$F$2:$EH$2,'Annual Cash Flow'!N$4,'Monthly Cash Flow'!$F26:$EH26)</f>
        <v>-58435.370400818174</v>
      </c>
      <c r="O24" s="184">
        <f>SUMIF('Monthly Cash Flow'!$F$2:$EH$2,'Annual Cash Flow'!O$4,'Monthly Cash Flow'!$F26:$EH26)</f>
        <v>-59604.077808834561</v>
      </c>
      <c r="P24" s="361">
        <f>SUMIF('Monthly Cash Flow'!$F$2:$EH$2,'Annual Cash Flow'!P$4,'Monthly Cash Flow'!$F26:$EH26)</f>
        <v>-60796.159365011255</v>
      </c>
      <c r="Q24" s="244"/>
    </row>
    <row r="25" spans="1:17" ht="15" customHeight="1" x14ac:dyDescent="0.25">
      <c r="B25" s="419"/>
      <c r="C25" s="332" t="s">
        <v>126</v>
      </c>
      <c r="D25" s="204">
        <f ca="1">SUM(F25:P25)</f>
        <v>-824496.32221498725</v>
      </c>
      <c r="E25" s="184"/>
      <c r="F25" s="184">
        <f>SUMIF('Monthly Cash Flow'!$F$2:$EH$2,'Annual Cash Flow'!F$4,'Monthly Cash Flow'!$F27:$EH27)</f>
        <v>0</v>
      </c>
      <c r="G25" s="184">
        <f>SUMIF('Monthly Cash Flow'!$F$2:$EH$2,'Annual Cash Flow'!G$4,'Monthly Cash Flow'!$F27:$EH27)</f>
        <v>0</v>
      </c>
      <c r="H25" s="184">
        <f ca="1">SUMIF('Monthly Cash Flow'!$F$2:$EH$2,'Annual Cash Flow'!H$4,'Monthly Cash Flow'!$F27:$EH27)</f>
        <v>-79865.616029584795</v>
      </c>
      <c r="I25" s="184">
        <f ca="1">SUMIF('Monthly Cash Flow'!$F$2:$EH$2,'Annual Cash Flow'!I$4,'Monthly Cash Flow'!$F27:$EH27)</f>
        <v>-83787.520368472338</v>
      </c>
      <c r="J25" s="184">
        <f ca="1">SUMIF('Monthly Cash Flow'!$F$2:$EH$2,'Annual Cash Flow'!J$4,'Monthly Cash Flow'!$F27:$EH27)</f>
        <v>-86286.485087526496</v>
      </c>
      <c r="K25" s="184">
        <f ca="1">SUMIF('Monthly Cash Flow'!$F$2:$EH$2,'Annual Cash Flow'!K$4,'Monthly Cash Flow'!$F27:$EH27)</f>
        <v>-88860.418748152282</v>
      </c>
      <c r="L25" s="184">
        <f ca="1">SUMIF('Monthly Cash Flow'!$F$2:$EH$2,'Annual Cash Flow'!L$4,'Monthly Cash Flow'!$F27:$EH27)</f>
        <v>-91511.570418596864</v>
      </c>
      <c r="M25" s="184">
        <f ca="1">SUMIF('Monthly Cash Flow'!$F$2:$EH$2,'Annual Cash Flow'!M$4,'Monthly Cash Flow'!$F27:$EH27)</f>
        <v>-94242.256639154773</v>
      </c>
      <c r="N25" s="184">
        <f ca="1">SUMIF('Monthly Cash Flow'!$F$2:$EH$2,'Annual Cash Flow'!N$4,'Monthly Cash Flow'!$F27:$EH27)</f>
        <v>-97054.863446329429</v>
      </c>
      <c r="O25" s="184">
        <f ca="1">SUMIF('Monthly Cash Flow'!$F$2:$EH$2,'Annual Cash Flow'!O$4,'Monthly Cash Flow'!$F27:$EH27)</f>
        <v>-99951.848457719272</v>
      </c>
      <c r="P25" s="361">
        <f ca="1">SUMIF('Monthly Cash Flow'!$F$2:$EH$2,'Annual Cash Flow'!P$4,'Monthly Cash Flow'!$F27:$EH27)</f>
        <v>-102935.74301945089</v>
      </c>
      <c r="Q25" s="244"/>
    </row>
    <row r="26" spans="1:17" ht="15" customHeight="1" thickBot="1" x14ac:dyDescent="0.3">
      <c r="B26" s="426" t="s">
        <v>29</v>
      </c>
      <c r="C26" s="341"/>
      <c r="D26" s="187">
        <f t="shared" ca="1" si="6"/>
        <v>-6352612.2243794091</v>
      </c>
      <c r="E26" s="342"/>
      <c r="F26" s="342">
        <f>SUM(F15:F25)</f>
        <v>-315546.20831168827</v>
      </c>
      <c r="G26" s="342">
        <f t="shared" ref="G26:P26" si="7">SUM(G15:G25)</f>
        <v>-320607.02487792197</v>
      </c>
      <c r="H26" s="342">
        <f t="shared" ca="1" si="7"/>
        <v>-586524.26830015611</v>
      </c>
      <c r="I26" s="342">
        <f t="shared" ca="1" si="7"/>
        <v>-599291.45358224504</v>
      </c>
      <c r="J26" s="342">
        <f t="shared" ca="1" si="7"/>
        <v>-610793.28648183157</v>
      </c>
      <c r="K26" s="342">
        <f t="shared" ca="1" si="7"/>
        <v>-622530.53752934409</v>
      </c>
      <c r="L26" s="342">
        <f t="shared" ca="1" si="7"/>
        <v>-634508.37065479811</v>
      </c>
      <c r="M26" s="342">
        <f t="shared" ca="1" si="7"/>
        <v>-646732.07114565652</v>
      </c>
      <c r="N26" s="342">
        <f t="shared" ca="1" si="7"/>
        <v>-659207.04868252133</v>
      </c>
      <c r="O26" s="342">
        <f t="shared" ca="1" si="7"/>
        <v>-671938.84045478865</v>
      </c>
      <c r="P26" s="427">
        <f t="shared" ca="1" si="7"/>
        <v>-684933.11435845739</v>
      </c>
      <c r="Q26" s="244"/>
    </row>
    <row r="27" spans="1:17" s="336" customFormat="1" ht="15" customHeight="1" thickTop="1" x14ac:dyDescent="0.25">
      <c r="B27" s="428"/>
      <c r="C27" s="339"/>
      <c r="D27" s="19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429"/>
      <c r="Q27" s="339"/>
    </row>
    <row r="28" spans="1:17" ht="15" customHeight="1" thickBot="1" x14ac:dyDescent="0.3">
      <c r="B28" s="430" t="s">
        <v>31</v>
      </c>
      <c r="C28" s="340"/>
      <c r="D28" s="188">
        <f t="shared" ref="D28" ca="1" si="8">SUM(E28:P28)</f>
        <v>24041813.962609638</v>
      </c>
      <c r="E28" s="344"/>
      <c r="F28" s="344">
        <f ca="1">F12+F26</f>
        <v>-207002.65932785976</v>
      </c>
      <c r="G28" s="344">
        <f t="shared" ref="G28:P28" ca="1" si="9">G12+G26</f>
        <v>883807.08886693185</v>
      </c>
      <c r="H28" s="344">
        <f t="shared" ca="1" si="9"/>
        <v>2256762.5940303919</v>
      </c>
      <c r="I28" s="344">
        <f t="shared" ca="1" si="9"/>
        <v>2379514.5029753647</v>
      </c>
      <c r="J28" s="344">
        <f t="shared" ca="1" si="9"/>
        <v>2455763.4853029717</v>
      </c>
      <c r="K28" s="344">
        <f t="shared" ca="1" si="9"/>
        <v>2534361.9476218489</v>
      </c>
      <c r="L28" s="344">
        <f t="shared" ca="1" si="9"/>
        <v>2615381.472561291</v>
      </c>
      <c r="M28" s="344">
        <f t="shared" ca="1" si="9"/>
        <v>2698895.8100643447</v>
      </c>
      <c r="N28" s="344">
        <f t="shared" ca="1" si="9"/>
        <v>2784980.9427719796</v>
      </c>
      <c r="O28" s="344">
        <f t="shared" ca="1" si="9"/>
        <v>2873715.1533755921</v>
      </c>
      <c r="P28" s="431">
        <f t="shared" ca="1" si="9"/>
        <v>2765633.6243667831</v>
      </c>
      <c r="Q28" s="244"/>
    </row>
    <row r="29" spans="1:17" s="336" customFormat="1" ht="15" customHeight="1" thickTop="1" x14ac:dyDescent="0.25">
      <c r="B29" s="423"/>
      <c r="C29" s="337"/>
      <c r="D29" s="193"/>
      <c r="E29" s="343"/>
      <c r="F29" s="343"/>
      <c r="G29" s="343"/>
      <c r="H29" s="343"/>
      <c r="I29" s="343"/>
      <c r="J29" s="343"/>
      <c r="K29" s="343"/>
      <c r="L29" s="343"/>
      <c r="M29" s="343"/>
      <c r="N29" s="343"/>
      <c r="O29" s="343"/>
      <c r="P29" s="429"/>
      <c r="Q29" s="339"/>
    </row>
    <row r="30" spans="1:17" ht="15" customHeight="1" x14ac:dyDescent="0.25">
      <c r="B30" s="414" t="s">
        <v>33</v>
      </c>
      <c r="C30" s="432"/>
      <c r="D30" s="416"/>
      <c r="E30" s="417"/>
      <c r="F30" s="417"/>
      <c r="G30" s="417"/>
      <c r="H30" s="417"/>
      <c r="I30" s="417"/>
      <c r="J30" s="417"/>
      <c r="K30" s="417"/>
      <c r="L30" s="417"/>
      <c r="M30" s="417"/>
      <c r="N30" s="417"/>
      <c r="O30" s="417"/>
      <c r="P30" s="418"/>
      <c r="Q30" s="244"/>
    </row>
    <row r="31" spans="1:17" ht="15" customHeight="1" x14ac:dyDescent="0.25">
      <c r="B31" s="419"/>
      <c r="C31" s="332" t="s">
        <v>18</v>
      </c>
      <c r="D31" s="204">
        <f t="shared" ref="D31:D35" si="10">SUM(E31:P31)</f>
        <v>-2143931.5530000003</v>
      </c>
      <c r="E31" s="184"/>
      <c r="F31" s="184">
        <f>IF('Summary &amp; Assumptions'!$D$20&gt;=F$3,SUMIF('Monthly Cash Flow'!$F$2:$EH$2,'Annual Cash Flow'!F$4,'Monthly Cash Flow'!$F$33:$EH$33),"")</f>
        <v>-1225481.5530000001</v>
      </c>
      <c r="G31" s="184">
        <f>IF('Summary &amp; Assumptions'!$D$20&gt;=G$3,SUMIF('Monthly Cash Flow'!$F$2:$EH$2,'Annual Cash Flow'!G$4,'Monthly Cash Flow'!$F$33:$EH$33),"")</f>
        <v>-918450</v>
      </c>
      <c r="H31" s="184">
        <f>IF('Summary &amp; Assumptions'!$D$20&gt;=H$3,SUMIF('Monthly Cash Flow'!$F$2:$EH$2,'Annual Cash Flow'!H$4,'Monthly Cash Flow'!$F$33:$EH$33),"")</f>
        <v>0</v>
      </c>
      <c r="I31" s="184">
        <f>IF('Summary &amp; Assumptions'!$D$20&gt;=I$3,SUMIF('Monthly Cash Flow'!$F$2:$EH$2,'Annual Cash Flow'!I$4,'Monthly Cash Flow'!$F$33:$EH$33),"")</f>
        <v>0</v>
      </c>
      <c r="J31" s="184">
        <f>IF('Summary &amp; Assumptions'!$D$20&gt;=J$3,SUMIF('Monthly Cash Flow'!$F$2:$EH$2,'Annual Cash Flow'!J$4,'Monthly Cash Flow'!$F$33:$EH$33),"")</f>
        <v>0</v>
      </c>
      <c r="K31" s="184">
        <f>IF('Summary &amp; Assumptions'!$D$20&gt;=K$3,SUMIF('Monthly Cash Flow'!$F$2:$EH$2,'Annual Cash Flow'!K$4,'Monthly Cash Flow'!$F$33:$EH$33),"")</f>
        <v>0</v>
      </c>
      <c r="L31" s="184">
        <f>IF('Summary &amp; Assumptions'!$D$20&gt;=L$3,SUMIF('Monthly Cash Flow'!$F$2:$EH$2,'Annual Cash Flow'!L$4,'Monthly Cash Flow'!$F$33:$EH$33),"")</f>
        <v>0</v>
      </c>
      <c r="M31" s="184">
        <f>IF('Summary &amp; Assumptions'!$D$20&gt;=M$3,SUMIF('Monthly Cash Flow'!$F$2:$EH$2,'Annual Cash Flow'!M$4,'Monthly Cash Flow'!$F$33:$EH$33),"")</f>
        <v>0</v>
      </c>
      <c r="N31" s="184">
        <f>IF('Summary &amp; Assumptions'!$D$20&gt;=N$3,SUMIF('Monthly Cash Flow'!$F$2:$EH$2,'Annual Cash Flow'!N$4,'Monthly Cash Flow'!$F$33:$EH$33),"")</f>
        <v>0</v>
      </c>
      <c r="O31" s="184">
        <f>IF('Summary &amp; Assumptions'!$D$20&gt;=O$3,SUMIF('Monthly Cash Flow'!$F$2:$EH$2,'Annual Cash Flow'!O$4,'Monthly Cash Flow'!$F$33:$EH$33),"")</f>
        <v>0</v>
      </c>
      <c r="P31" s="361"/>
      <c r="Q31" s="244"/>
    </row>
    <row r="32" spans="1:17" ht="15" customHeight="1" x14ac:dyDescent="0.25">
      <c r="B32" s="419"/>
      <c r="C32" s="332" t="s">
        <v>12</v>
      </c>
      <c r="D32" s="204">
        <f t="shared" si="10"/>
        <v>-854245.92514843936</v>
      </c>
      <c r="E32" s="184"/>
      <c r="F32" s="184">
        <f>IF('Summary &amp; Assumptions'!$D$20&gt;=F$3,SUMIF('Monthly Cash Flow'!$F$2:$EH$2,'Annual Cash Flow'!F$4,'Monthly Cash Flow'!$F$34:$EH$34),"")</f>
        <v>-522334.24971382064</v>
      </c>
      <c r="G32" s="184">
        <f>IF('Summary &amp; Assumptions'!$D$20&gt;=G$3,SUMIF('Monthly Cash Flow'!$F$2:$EH$2,'Annual Cash Flow'!G$4,'Monthly Cash Flow'!$F$34:$EH$34),"")</f>
        <v>-331911.67543461866</v>
      </c>
      <c r="H32" s="184">
        <f>IF('Summary &amp; Assumptions'!$D$20&gt;=H$3,SUMIF('Monthly Cash Flow'!$F$2:$EH$2,'Annual Cash Flow'!H$4,'Monthly Cash Flow'!$F$34:$EH$34),"")</f>
        <v>0</v>
      </c>
      <c r="I32" s="184">
        <f>IF('Summary &amp; Assumptions'!$D$20&gt;=I$3,SUMIF('Monthly Cash Flow'!$F$2:$EH$2,'Annual Cash Flow'!I$4,'Monthly Cash Flow'!$F$34:$EH$34),"")</f>
        <v>0</v>
      </c>
      <c r="J32" s="184">
        <f>IF('Summary &amp; Assumptions'!$D$20&gt;=J$3,SUMIF('Monthly Cash Flow'!$F$2:$EH$2,'Annual Cash Flow'!J$4,'Monthly Cash Flow'!$F$34:$EH$34),"")</f>
        <v>0</v>
      </c>
      <c r="K32" s="184">
        <f>IF('Summary &amp; Assumptions'!$D$20&gt;=K$3,SUMIF('Monthly Cash Flow'!$F$2:$EH$2,'Annual Cash Flow'!K$4,'Monthly Cash Flow'!$F$34:$EH$34),"")</f>
        <v>0</v>
      </c>
      <c r="L32" s="184">
        <f>IF('Summary &amp; Assumptions'!$D$20&gt;=L$3,SUMIF('Monthly Cash Flow'!$F$2:$EH$2,'Annual Cash Flow'!L$4,'Monthly Cash Flow'!$F$34:$EH$34),"")</f>
        <v>0</v>
      </c>
      <c r="M32" s="184">
        <f>IF('Summary &amp; Assumptions'!$D$20&gt;=M$3,SUMIF('Monthly Cash Flow'!$F$2:$EH$2,'Annual Cash Flow'!M$4,'Monthly Cash Flow'!$F$34:$EH$34),"")</f>
        <v>0</v>
      </c>
      <c r="N32" s="184">
        <f>IF('Summary &amp; Assumptions'!$D$20&gt;=N$3,SUMIF('Monthly Cash Flow'!$F$2:$EH$2,'Annual Cash Flow'!N$4,'Monthly Cash Flow'!$F$34:$EH$34),"")</f>
        <v>0</v>
      </c>
      <c r="O32" s="184">
        <f>IF('Summary &amp; Assumptions'!$D$20&gt;=O$3,SUMIF('Monthly Cash Flow'!$F$2:$EH$2,'Annual Cash Flow'!O$4,'Monthly Cash Flow'!$F$34:$EH$34),"")</f>
        <v>0</v>
      </c>
      <c r="P32" s="361"/>
      <c r="Q32" s="244"/>
    </row>
    <row r="33" spans="1:17" ht="15" customHeight="1" x14ac:dyDescent="0.25">
      <c r="B33" s="419"/>
      <c r="C33" s="332" t="s">
        <v>231</v>
      </c>
      <c r="D33" s="204">
        <f t="shared" si="10"/>
        <v>-400000</v>
      </c>
      <c r="E33" s="184"/>
      <c r="F33" s="184">
        <f>IF('Summary &amp; Assumptions'!$D$20&gt;=F$3,SUMIF('Monthly Cash Flow'!$F$2:$EH$2,'Annual Cash Flow'!F$4,'Monthly Cash Flow'!$F$35:$EH$35),"")</f>
        <v>-400000</v>
      </c>
      <c r="G33" s="184">
        <f>IF('Summary &amp; Assumptions'!$D$20&gt;=G$3,SUMIF('Monthly Cash Flow'!$F$2:$EH$2,'Annual Cash Flow'!G$4,'Monthly Cash Flow'!$F$35:$EH$35),"")</f>
        <v>0</v>
      </c>
      <c r="H33" s="184">
        <f>IF('Summary &amp; Assumptions'!$D$20&gt;=H$3,SUMIF('Monthly Cash Flow'!$F$2:$EH$2,'Annual Cash Flow'!H$4,'Monthly Cash Flow'!$F$35:$EH$35),"")</f>
        <v>0</v>
      </c>
      <c r="I33" s="184">
        <f>IF('Summary &amp; Assumptions'!$D$20&gt;=I$3,SUMIF('Monthly Cash Flow'!$F$2:$EH$2,'Annual Cash Flow'!I$4,'Monthly Cash Flow'!$F$35:$EH$35),"")</f>
        <v>0</v>
      </c>
      <c r="J33" s="184">
        <f>IF('Summary &amp; Assumptions'!$D$20&gt;=J$3,SUMIF('Monthly Cash Flow'!$F$2:$EH$2,'Annual Cash Flow'!J$4,'Monthly Cash Flow'!$F$35:$EH$35),"")</f>
        <v>0</v>
      </c>
      <c r="K33" s="184">
        <f>IF('Summary &amp; Assumptions'!$D$20&gt;=K$3,SUMIF('Monthly Cash Flow'!$F$2:$EH$2,'Annual Cash Flow'!K$4,'Monthly Cash Flow'!$F$35:$EH$35),"")</f>
        <v>0</v>
      </c>
      <c r="L33" s="184">
        <f>IF('Summary &amp; Assumptions'!$D$20&gt;=L$3,SUMIF('Monthly Cash Flow'!$F$2:$EH$2,'Annual Cash Flow'!L$4,'Monthly Cash Flow'!$F$35:$EH$35),"")</f>
        <v>0</v>
      </c>
      <c r="M33" s="184">
        <f>IF('Summary &amp; Assumptions'!$D$20&gt;=M$3,SUMIF('Monthly Cash Flow'!$F$2:$EH$2,'Annual Cash Flow'!M$4,'Monthly Cash Flow'!$F$35:$EH$35),"")</f>
        <v>0</v>
      </c>
      <c r="N33" s="184">
        <f>IF('Summary &amp; Assumptions'!$D$20&gt;=N$3,SUMIF('Monthly Cash Flow'!$F$2:$EH$2,'Annual Cash Flow'!N$4,'Monthly Cash Flow'!$F$35:$EH$35),"")</f>
        <v>0</v>
      </c>
      <c r="O33" s="184">
        <f>IF('Summary &amp; Assumptions'!$D$20&gt;=O$3,SUMIF('Monthly Cash Flow'!$F$2:$EH$2,'Annual Cash Flow'!O$4,'Monthly Cash Flow'!$F$35:$EH$35),"")</f>
        <v>0</v>
      </c>
      <c r="P33" s="361"/>
      <c r="Q33" s="244"/>
    </row>
    <row r="34" spans="1:17" ht="15" customHeight="1" x14ac:dyDescent="0.25">
      <c r="B34" s="419"/>
      <c r="C34" s="348" t="s">
        <v>30</v>
      </c>
      <c r="D34" s="204">
        <f t="shared" si="10"/>
        <v>0</v>
      </c>
      <c r="E34" s="184"/>
      <c r="F34" s="184">
        <f>IF('Summary &amp; Assumptions'!$D$20&gt;=F$3,SUMIF('Monthly Cash Flow'!$F$2:$EH$2,'Annual Cash Flow'!F$4,'Monthly Cash Flow'!$F$36:$EH$36),"")</f>
        <v>0</v>
      </c>
      <c r="G34" s="184">
        <f>IF('Summary &amp; Assumptions'!$D$20&gt;=G$3,SUMIF('Monthly Cash Flow'!$F$2:$EH$2,'Annual Cash Flow'!G$4,'Monthly Cash Flow'!$F$36:$EH$36),"")</f>
        <v>0</v>
      </c>
      <c r="H34" s="184">
        <f>IF('Summary &amp; Assumptions'!$D$20&gt;=H$3,SUMIF('Monthly Cash Flow'!$F$2:$EH$2,'Annual Cash Flow'!H$4,'Monthly Cash Flow'!$F$36:$EH$36),"")</f>
        <v>0</v>
      </c>
      <c r="I34" s="184">
        <f>IF('Summary &amp; Assumptions'!$D$20&gt;=I$3,SUMIF('Monthly Cash Flow'!$F$2:$EH$2,'Annual Cash Flow'!I$4,'Monthly Cash Flow'!$F$36:$EH$36),"")</f>
        <v>0</v>
      </c>
      <c r="J34" s="184">
        <f>IF('Summary &amp; Assumptions'!$D$20&gt;=J$3,SUMIF('Monthly Cash Flow'!$F$2:$EH$2,'Annual Cash Flow'!J$4,'Monthly Cash Flow'!$F$36:$EH$36),"")</f>
        <v>0</v>
      </c>
      <c r="K34" s="184">
        <f>IF('Summary &amp; Assumptions'!$D$20&gt;=K$3,SUMIF('Monthly Cash Flow'!$F$2:$EH$2,'Annual Cash Flow'!K$4,'Monthly Cash Flow'!$F$36:$EH$36),"")</f>
        <v>0</v>
      </c>
      <c r="L34" s="184">
        <f>IF('Summary &amp; Assumptions'!$D$20&gt;=L$3,SUMIF('Monthly Cash Flow'!$F$2:$EH$2,'Annual Cash Flow'!L$4,'Monthly Cash Flow'!$F$36:$EH$36),"")</f>
        <v>0</v>
      </c>
      <c r="M34" s="184">
        <f>IF('Summary &amp; Assumptions'!$D$20&gt;=M$3,SUMIF('Monthly Cash Flow'!$F$2:$EH$2,'Annual Cash Flow'!M$4,'Monthly Cash Flow'!$F$36:$EH$36),"")</f>
        <v>0</v>
      </c>
      <c r="N34" s="184">
        <f>IF('Summary &amp; Assumptions'!$D$20&gt;=N$3,SUMIF('Monthly Cash Flow'!$F$2:$EH$2,'Annual Cash Flow'!N$4,'Monthly Cash Flow'!$F$36:$EH$36),"")</f>
        <v>0</v>
      </c>
      <c r="O34" s="184">
        <f>IF('Summary &amp; Assumptions'!$D$20&gt;=O$3,SUMIF('Monthly Cash Flow'!$F$2:$EH$2,'Annual Cash Flow'!O$4,'Monthly Cash Flow'!$F$36:$EH$36),"")</f>
        <v>0</v>
      </c>
      <c r="P34" s="361"/>
      <c r="Q34" s="244"/>
    </row>
    <row r="35" spans="1:17" ht="15" customHeight="1" thickBot="1" x14ac:dyDescent="0.3">
      <c r="A35" s="333"/>
      <c r="B35" s="430" t="s">
        <v>34</v>
      </c>
      <c r="C35" s="341"/>
      <c r="D35" s="187">
        <f t="shared" si="10"/>
        <v>-3398177.4781484394</v>
      </c>
      <c r="E35" s="342"/>
      <c r="F35" s="342">
        <f>IF('Summary &amp; Assumptions'!$D$20&gt;=F$3,SUM(F31:F34),"")</f>
        <v>-2147815.8027138207</v>
      </c>
      <c r="G35" s="342">
        <f>IF('Summary &amp; Assumptions'!$D$20&gt;=G$3,SUM(G31:G34),"")</f>
        <v>-1250361.6754346187</v>
      </c>
      <c r="H35" s="342">
        <f>IF('Summary &amp; Assumptions'!$D$20&gt;=H$3,SUM(H31:H34),"")</f>
        <v>0</v>
      </c>
      <c r="I35" s="342">
        <f>IF('Summary &amp; Assumptions'!$D$20&gt;=I$3,SUM(I31:I34),"")</f>
        <v>0</v>
      </c>
      <c r="J35" s="342">
        <f>IF('Summary &amp; Assumptions'!$D$20&gt;=J$3,SUM(J31:J34),"")</f>
        <v>0</v>
      </c>
      <c r="K35" s="342">
        <f>IF('Summary &amp; Assumptions'!$D$20&gt;=K$3,SUM(K31:K34),"")</f>
        <v>0</v>
      </c>
      <c r="L35" s="342">
        <f>IF('Summary &amp; Assumptions'!$D$20&gt;=L$3,SUM(L31:L34),"")</f>
        <v>0</v>
      </c>
      <c r="M35" s="342">
        <f>IF('Summary &amp; Assumptions'!$D$20&gt;=M$3,SUM(M31:M34),"")</f>
        <v>0</v>
      </c>
      <c r="N35" s="342">
        <f>IF('Summary &amp; Assumptions'!$D$20&gt;=N$3,SUM(N31:N34),"")</f>
        <v>0</v>
      </c>
      <c r="O35" s="342">
        <f>IF('Summary &amp; Assumptions'!$D$20&gt;=O$3,SUM(O31:O34),"")</f>
        <v>0</v>
      </c>
      <c r="P35" s="427"/>
      <c r="Q35" s="244"/>
    </row>
    <row r="36" spans="1:17" s="336" customFormat="1" ht="15" customHeight="1" thickTop="1" x14ac:dyDescent="0.25">
      <c r="B36" s="433"/>
      <c r="C36" s="339"/>
      <c r="D36" s="345"/>
      <c r="E36" s="339"/>
      <c r="F36" s="339"/>
      <c r="G36" s="339"/>
      <c r="H36" s="339"/>
      <c r="I36" s="339"/>
      <c r="J36" s="339"/>
      <c r="K36" s="339"/>
      <c r="L36" s="339"/>
      <c r="M36" s="339"/>
      <c r="N36" s="339"/>
      <c r="O36" s="339"/>
      <c r="P36" s="434"/>
      <c r="Q36" s="339"/>
    </row>
    <row r="37" spans="1:17" ht="15" customHeight="1" x14ac:dyDescent="0.25">
      <c r="B37" s="414" t="s">
        <v>74</v>
      </c>
      <c r="C37" s="432"/>
      <c r="D37" s="416"/>
      <c r="E37" s="417"/>
      <c r="F37" s="417"/>
      <c r="G37" s="417"/>
      <c r="H37" s="417"/>
      <c r="I37" s="417"/>
      <c r="J37" s="417"/>
      <c r="K37" s="417"/>
      <c r="L37" s="417"/>
      <c r="M37" s="417"/>
      <c r="N37" s="417"/>
      <c r="O37" s="417"/>
      <c r="P37" s="418"/>
      <c r="Q37" s="244"/>
    </row>
    <row r="38" spans="1:17" ht="15" customHeight="1" x14ac:dyDescent="0.25">
      <c r="B38" s="419"/>
      <c r="C38" s="332" t="s">
        <v>69</v>
      </c>
      <c r="D38" s="204">
        <f t="shared" ref="D38:D39" si="11">SUM(E38:P38)</f>
        <v>-28000000</v>
      </c>
      <c r="E38" s="184">
        <f>-'Summary &amp; Assumptions'!G18</f>
        <v>-28000000</v>
      </c>
      <c r="F38" s="184"/>
      <c r="G38" s="184"/>
      <c r="H38" s="184"/>
      <c r="I38" s="184"/>
      <c r="J38" s="184"/>
      <c r="K38" s="184"/>
      <c r="L38" s="184"/>
      <c r="M38" s="184"/>
      <c r="N38" s="184"/>
      <c r="O38" s="184"/>
      <c r="P38" s="361"/>
      <c r="Q38" s="244"/>
    </row>
    <row r="39" spans="1:17" ht="15" customHeight="1" x14ac:dyDescent="0.25">
      <c r="B39" s="419"/>
      <c r="C39" s="332" t="s">
        <v>70</v>
      </c>
      <c r="D39" s="204">
        <f t="shared" si="11"/>
        <v>-560000</v>
      </c>
      <c r="E39" s="184">
        <f>-'Summary &amp; Assumptions'!G18*'Summary &amp; Assumptions'!G19</f>
        <v>-560000</v>
      </c>
      <c r="F39" s="184"/>
      <c r="G39" s="184"/>
      <c r="H39" s="184"/>
      <c r="I39" s="184"/>
      <c r="J39" s="184"/>
      <c r="K39" s="184"/>
      <c r="L39" s="184"/>
      <c r="M39" s="184"/>
      <c r="N39" s="184"/>
      <c r="O39" s="184"/>
      <c r="P39" s="361"/>
      <c r="Q39" s="244"/>
    </row>
    <row r="40" spans="1:17" ht="15" customHeight="1" x14ac:dyDescent="0.25">
      <c r="A40" s="333"/>
      <c r="B40" s="419"/>
      <c r="C40" s="348" t="s">
        <v>71</v>
      </c>
      <c r="D40" s="204">
        <f ca="1">SUM(E40:P40)</f>
        <v>46093893.739446372</v>
      </c>
      <c r="E40" s="184"/>
      <c r="F40" s="184" t="str">
        <f>IF('Summary &amp; Assumptions'!$D$20=F3,SUMIF('Monthly Cash Flow'!$F$2:$EH$2,'Annual Cash Flow'!F$4,'Monthly Cash Flow'!$F$42:$EH$42),"")</f>
        <v/>
      </c>
      <c r="G40" s="184" t="str">
        <f>IF('Summary &amp; Assumptions'!$D$20=G3,SUMIF('Monthly Cash Flow'!$F$2:$EH$2,'Annual Cash Flow'!G$4,'Monthly Cash Flow'!$F$42:$EH$42),"")</f>
        <v/>
      </c>
      <c r="H40" s="184" t="str">
        <f>IF('Summary &amp; Assumptions'!$D$20=H3,SUMIF('Monthly Cash Flow'!$F$2:$EH$2,'Annual Cash Flow'!H$4,'Monthly Cash Flow'!$F$42:$EH$42),"")</f>
        <v/>
      </c>
      <c r="I40" s="184" t="str">
        <f>IF('Summary &amp; Assumptions'!$D$20=I3,SUMIF('Monthly Cash Flow'!$F$2:$EH$2,'Annual Cash Flow'!I$4,'Monthly Cash Flow'!$F$42:$EH$42),"")</f>
        <v/>
      </c>
      <c r="J40" s="184" t="str">
        <f>IF('Summary &amp; Assumptions'!$D$20=J3,SUMIF('Monthly Cash Flow'!$F$2:$EH$2,'Annual Cash Flow'!J$4,'Monthly Cash Flow'!$F$42:$EH$42),"")</f>
        <v/>
      </c>
      <c r="K40" s="184" t="str">
        <f>IF('Summary &amp; Assumptions'!$D$20=K3,SUMIF('Monthly Cash Flow'!$F$2:$EH$2,'Annual Cash Flow'!K$4,'Monthly Cash Flow'!$F$42:$EH$42),"")</f>
        <v/>
      </c>
      <c r="L40" s="184" t="str">
        <f>IF('Summary &amp; Assumptions'!$D$20=L3,SUMIF('Monthly Cash Flow'!$F$2:$EH$2,'Annual Cash Flow'!L$4,'Monthly Cash Flow'!$F$42:$EH$42),"")</f>
        <v/>
      </c>
      <c r="M40" s="184" t="str">
        <f>IF('Summary &amp; Assumptions'!$D$20=M3,SUMIF('Monthly Cash Flow'!$F$2:$EH$2,'Annual Cash Flow'!M$4,'Monthly Cash Flow'!$F$42:$EH$42),"")</f>
        <v/>
      </c>
      <c r="N40" s="184" t="str">
        <f>IF('Summary &amp; Assumptions'!$D$20=N3,SUMIF('Monthly Cash Flow'!$F$2:$EH$2,'Annual Cash Flow'!N$4,'Monthly Cash Flow'!$F$42:$EH$42),"")</f>
        <v/>
      </c>
      <c r="O40" s="184">
        <f ca="1">IF('Summary &amp; Assumptions'!$D$20=O3,SUMIF('Monthly Cash Flow'!$F$2:$EH$2,'Annual Cash Flow'!O$4,'Monthly Cash Flow'!$F$42:$EH$42),"")</f>
        <v>46093893.739446372</v>
      </c>
      <c r="P40" s="361"/>
      <c r="Q40" s="244"/>
    </row>
    <row r="41" spans="1:17" ht="15" customHeight="1" x14ac:dyDescent="0.25">
      <c r="A41" s="333"/>
      <c r="B41" s="435"/>
      <c r="C41" s="346" t="s">
        <v>72</v>
      </c>
      <c r="D41" s="205">
        <f ca="1">SUM(E41:P41)</f>
        <v>-921877.8747889275</v>
      </c>
      <c r="E41" s="347"/>
      <c r="F41" s="185" t="str">
        <f>IF('Summary &amp; Assumptions'!$D$20=F3,SUMIF('Monthly Cash Flow'!$F$2:$EH$2,'Annual Cash Flow'!F$4,'Monthly Cash Flow'!$F$43:$EH$43),"")</f>
        <v/>
      </c>
      <c r="G41" s="185" t="str">
        <f>IF('Summary &amp; Assumptions'!$D$20=G3,SUMIF('Monthly Cash Flow'!$F$2:$EH$2,'Annual Cash Flow'!G$4,'Monthly Cash Flow'!$F$43:$EH$43),"")</f>
        <v/>
      </c>
      <c r="H41" s="185" t="str">
        <f>IF('Summary &amp; Assumptions'!$D$20=H3,SUMIF('Monthly Cash Flow'!$F$2:$EH$2,'Annual Cash Flow'!H$4,'Monthly Cash Flow'!$F$43:$EH$43),"")</f>
        <v/>
      </c>
      <c r="I41" s="185" t="str">
        <f>IF('Summary &amp; Assumptions'!$D$20=I3,SUMIF('Monthly Cash Flow'!$F$2:$EH$2,'Annual Cash Flow'!I$4,'Monthly Cash Flow'!$F$43:$EH$43),"")</f>
        <v/>
      </c>
      <c r="J41" s="185" t="str">
        <f>IF('Summary &amp; Assumptions'!$D$20=J3,SUMIF('Monthly Cash Flow'!$F$2:$EH$2,'Annual Cash Flow'!J$4,'Monthly Cash Flow'!$F$43:$EH$43),"")</f>
        <v/>
      </c>
      <c r="K41" s="185" t="str">
        <f>IF('Summary &amp; Assumptions'!$D$20=K3,SUMIF('Monthly Cash Flow'!$F$2:$EH$2,'Annual Cash Flow'!K$4,'Monthly Cash Flow'!$F$43:$EH$43),"")</f>
        <v/>
      </c>
      <c r="L41" s="185" t="str">
        <f>IF('Summary &amp; Assumptions'!$D$20=L3,SUMIF('Monthly Cash Flow'!$F$2:$EH$2,'Annual Cash Flow'!L$4,'Monthly Cash Flow'!$F$43:$EH$43),"")</f>
        <v/>
      </c>
      <c r="M41" s="185" t="str">
        <f>IF('Summary &amp; Assumptions'!$D$20=M3,SUMIF('Monthly Cash Flow'!$F$2:$EH$2,'Annual Cash Flow'!M$4,'Monthly Cash Flow'!$F$43:$EH$43),"")</f>
        <v/>
      </c>
      <c r="N41" s="185" t="str">
        <f>IF('Summary &amp; Assumptions'!$D$20=N3,SUMIF('Monthly Cash Flow'!$F$2:$EH$2,'Annual Cash Flow'!N$4,'Monthly Cash Flow'!$F$43:$EH$43),"")</f>
        <v/>
      </c>
      <c r="O41" s="185">
        <f ca="1">IF('Summary &amp; Assumptions'!$D$20=O3,SUMIF('Monthly Cash Flow'!$F$2:$EH$2,'Annual Cash Flow'!O$4,'Monthly Cash Flow'!$F$43:$EH$43),"")</f>
        <v>-921877.8747889275</v>
      </c>
      <c r="P41" s="436"/>
      <c r="Q41" s="244"/>
    </row>
    <row r="42" spans="1:17" ht="15" customHeight="1" thickBot="1" x14ac:dyDescent="0.3">
      <c r="B42" s="430" t="s">
        <v>43</v>
      </c>
      <c r="C42" s="341"/>
      <c r="D42" s="188">
        <f ca="1">SUM(E42:P42)</f>
        <v>34490018.72475186</v>
      </c>
      <c r="E42" s="344">
        <f>E28+E35+SUM(E38:E41)</f>
        <v>-28560000</v>
      </c>
      <c r="F42" s="344">
        <f ca="1">IF('Summary &amp; Assumptions'!$D$20&gt;=F$3,F28+F35+SUM(F38:F41),"")</f>
        <v>-2354818.4620416807</v>
      </c>
      <c r="G42" s="344">
        <f ca="1">IF('Summary &amp; Assumptions'!$D$20&gt;=G$3,G28+G35+SUM(G38:G41),"")</f>
        <v>-366554.58656768687</v>
      </c>
      <c r="H42" s="344">
        <f ca="1">IF('Summary &amp; Assumptions'!$D$20&gt;=H$3,H28+H35+SUM(H38:H41),"")</f>
        <v>2256762.5940303919</v>
      </c>
      <c r="I42" s="344">
        <f ca="1">IF('Summary &amp; Assumptions'!$D$20&gt;=I$3,I28+I35+SUM(I38:I41),"")</f>
        <v>2379514.5029753647</v>
      </c>
      <c r="J42" s="344">
        <f ca="1">IF('Summary &amp; Assumptions'!$D$20&gt;=J$3,J28+J35+SUM(J38:J41),"")</f>
        <v>2455763.4853029717</v>
      </c>
      <c r="K42" s="344">
        <f ca="1">IF('Summary &amp; Assumptions'!$D$20&gt;=K$3,K28+K35+SUM(K38:K41),"")</f>
        <v>2534361.9476218489</v>
      </c>
      <c r="L42" s="344">
        <f ca="1">IF('Summary &amp; Assumptions'!$D$20&gt;=L$3,L28+L35+SUM(L38:L41),"")</f>
        <v>2615381.472561291</v>
      </c>
      <c r="M42" s="344">
        <f ca="1">IF('Summary &amp; Assumptions'!$D$20&gt;=M$3,M28+M35+SUM(M38:M41),"")</f>
        <v>2698895.8100643447</v>
      </c>
      <c r="N42" s="344">
        <f ca="1">IF('Summary &amp; Assumptions'!$D$20&gt;=N$3,N28+N35+SUM(N38:N41),"")</f>
        <v>2784980.9427719796</v>
      </c>
      <c r="O42" s="344">
        <f ca="1">IF('Summary &amp; Assumptions'!$D$20&gt;=O$3,O28+O35+SUM(O38:O41),"")</f>
        <v>48045731.018033043</v>
      </c>
      <c r="P42" s="427"/>
      <c r="Q42" s="244"/>
    </row>
    <row r="43" spans="1:17" s="336" customFormat="1" ht="15" customHeight="1" thickTop="1" x14ac:dyDescent="0.25">
      <c r="B43" s="433"/>
      <c r="C43" s="339"/>
      <c r="D43" s="193"/>
      <c r="E43" s="343"/>
      <c r="F43" s="343"/>
      <c r="G43" s="343"/>
      <c r="H43" s="343"/>
      <c r="I43" s="343"/>
      <c r="J43" s="343"/>
      <c r="K43" s="343"/>
      <c r="L43" s="343"/>
      <c r="M43" s="343"/>
      <c r="N43" s="343"/>
      <c r="O43" s="343"/>
      <c r="P43" s="429"/>
      <c r="Q43" s="339"/>
    </row>
    <row r="44" spans="1:17" ht="15" customHeight="1" x14ac:dyDescent="0.25">
      <c r="B44" s="414" t="s">
        <v>44</v>
      </c>
      <c r="C44" s="437"/>
      <c r="D44" s="416"/>
      <c r="E44" s="417"/>
      <c r="F44" s="417"/>
      <c r="G44" s="417"/>
      <c r="H44" s="417"/>
      <c r="I44" s="417"/>
      <c r="J44" s="417"/>
      <c r="K44" s="417"/>
      <c r="L44" s="417"/>
      <c r="M44" s="417"/>
      <c r="N44" s="417"/>
      <c r="O44" s="417"/>
      <c r="P44" s="418"/>
      <c r="Q44" s="244"/>
    </row>
    <row r="45" spans="1:17" ht="15" customHeight="1" x14ac:dyDescent="0.25">
      <c r="B45" s="425"/>
      <c r="C45" s="348" t="s">
        <v>162</v>
      </c>
      <c r="D45" s="204">
        <f>SUM(E45:P45)</f>
        <v>0</v>
      </c>
      <c r="E45" s="184"/>
      <c r="F45" s="184">
        <f>IF('Summary &amp; Assumptions'!$D$20&gt;=F$3,SUMIF('Monthly Cash Flow'!$F$2:$EH$2,'Annual Cash Flow'!F$4,'Monthly Cash Flow'!$F$47:$EH$47),"")</f>
        <v>0</v>
      </c>
      <c r="G45" s="184">
        <f>IF('Summary &amp; Assumptions'!$D$20&gt;=G$3,SUMIF('Monthly Cash Flow'!$F$2:$EH$2,'Annual Cash Flow'!G$4,'Monthly Cash Flow'!$F$47:$EH$47),"")</f>
        <v>0</v>
      </c>
      <c r="H45" s="184">
        <f>IF('Summary &amp; Assumptions'!$D$20&gt;=H$3,SUMIF('Monthly Cash Flow'!$F$2:$EH$2,'Annual Cash Flow'!H$4,'Monthly Cash Flow'!$F$47:$EH$47),"")</f>
        <v>0</v>
      </c>
      <c r="I45" s="184">
        <f>IF('Summary &amp; Assumptions'!$D$20&gt;=I$3,SUMIF('Monthly Cash Flow'!$F$2:$EH$2,'Annual Cash Flow'!I$4,'Monthly Cash Flow'!$F$47:$EH$47),"")</f>
        <v>0</v>
      </c>
      <c r="J45" s="184">
        <f>IF('Summary &amp; Assumptions'!$D$20&gt;=J$3,SUMIF('Monthly Cash Flow'!$F$2:$EH$2,'Annual Cash Flow'!J$4,'Monthly Cash Flow'!$F$47:$EH$47),"")</f>
        <v>0</v>
      </c>
      <c r="K45" s="184">
        <f>IF('Summary &amp; Assumptions'!$D$20&gt;=K$3,SUMIF('Monthly Cash Flow'!$F$2:$EH$2,'Annual Cash Flow'!K$4,'Monthly Cash Flow'!$F$47:$EH$47),"")</f>
        <v>0</v>
      </c>
      <c r="L45" s="184">
        <f>IF('Summary &amp; Assumptions'!$D$20&gt;=L$3,SUMIF('Monthly Cash Flow'!$F$2:$EH$2,'Annual Cash Flow'!L$4,'Monthly Cash Flow'!$F$47:$EH$47),"")</f>
        <v>0</v>
      </c>
      <c r="M45" s="184">
        <f>IF('Summary &amp; Assumptions'!$D$20&gt;=M$3,SUMIF('Monthly Cash Flow'!$F$2:$EH$2,'Annual Cash Flow'!M$4,'Monthly Cash Flow'!$F$47:$EH$47),"")</f>
        <v>0</v>
      </c>
      <c r="N45" s="184">
        <f>IF('Summary &amp; Assumptions'!$D$20&gt;=N$3,SUMIF('Monthly Cash Flow'!$F$2:$EH$2,'Annual Cash Flow'!N$4,'Monthly Cash Flow'!$F$47:$EH$47),"")</f>
        <v>0</v>
      </c>
      <c r="O45" s="184">
        <f>IF('Summary &amp; Assumptions'!$D$20&gt;=O$3,SUMIF('Monthly Cash Flow'!$F$2:$EH$2,'Annual Cash Flow'!O$4,'Monthly Cash Flow'!$F$47:$EH$47),"")</f>
        <v>0</v>
      </c>
      <c r="P45" s="361"/>
      <c r="Q45" s="244"/>
    </row>
    <row r="46" spans="1:17" ht="15" customHeight="1" x14ac:dyDescent="0.25">
      <c r="B46" s="419"/>
      <c r="C46" s="348" t="s">
        <v>163</v>
      </c>
      <c r="D46" s="204">
        <f t="shared" ref="D46:D48" ca="1" si="12">SUM(E46:P46)</f>
        <v>-3165898.4965703036</v>
      </c>
      <c r="E46" s="184"/>
      <c r="F46" s="184">
        <f ca="1">IF('Summary &amp; Assumptions'!$D$20&gt;=F$3,SUMIF('Monthly Cash Flow'!$F$2:$EH$2,'Annual Cash Flow'!F$4,'Monthly Cash Flow'!$F$48:$EH$48),"")</f>
        <v>-1582949.2482851518</v>
      </c>
      <c r="G46" s="184">
        <f ca="1">IF('Summary &amp; Assumptions'!$D$20&gt;=G$3,SUMIF('Monthly Cash Flow'!$F$2:$EH$2,'Annual Cash Flow'!G$4,'Monthly Cash Flow'!$F$48:$EH$48),"")</f>
        <v>-1582949.2482851518</v>
      </c>
      <c r="H46" s="184">
        <f>IF('Summary &amp; Assumptions'!$D$20&gt;=H$3,SUMIF('Monthly Cash Flow'!$F$2:$EH$2,'Annual Cash Flow'!H$4,'Monthly Cash Flow'!$F$48:$EH$48),"")</f>
        <v>0</v>
      </c>
      <c r="I46" s="184">
        <f>IF('Summary &amp; Assumptions'!$D$20&gt;=I$3,SUMIF('Monthly Cash Flow'!$F$2:$EH$2,'Annual Cash Flow'!I$4,'Monthly Cash Flow'!$F$48:$EH$48),"")</f>
        <v>0</v>
      </c>
      <c r="J46" s="184">
        <f>IF('Summary &amp; Assumptions'!$D$20&gt;=J$3,SUMIF('Monthly Cash Flow'!$F$2:$EH$2,'Annual Cash Flow'!J$4,'Monthly Cash Flow'!$F$48:$EH$48),"")</f>
        <v>0</v>
      </c>
      <c r="K46" s="184">
        <f>IF('Summary &amp; Assumptions'!$D$20&gt;=K$3,SUMIF('Monthly Cash Flow'!$F$2:$EH$2,'Annual Cash Flow'!K$4,'Monthly Cash Flow'!$F$48:$EH$48),"")</f>
        <v>0</v>
      </c>
      <c r="L46" s="184">
        <f>IF('Summary &amp; Assumptions'!$D$20&gt;=L$3,SUMIF('Monthly Cash Flow'!$F$2:$EH$2,'Annual Cash Flow'!L$4,'Monthly Cash Flow'!$F$48:$EH$48),"")</f>
        <v>0</v>
      </c>
      <c r="M46" s="184">
        <f>IF('Summary &amp; Assumptions'!$D$20&gt;=M$3,SUMIF('Monthly Cash Flow'!$F$2:$EH$2,'Annual Cash Flow'!M$4,'Monthly Cash Flow'!$F$48:$EH$48),"")</f>
        <v>0</v>
      </c>
      <c r="N46" s="184">
        <f>IF('Summary &amp; Assumptions'!$D$20&gt;=N$3,SUMIF('Monthly Cash Flow'!$F$2:$EH$2,'Annual Cash Flow'!N$4,'Monthly Cash Flow'!$F$48:$EH$48),"")</f>
        <v>0</v>
      </c>
      <c r="O46" s="184">
        <f>IF('Summary &amp; Assumptions'!$D$20&gt;=O$3,SUMIF('Monthly Cash Flow'!$F$2:$EH$2,'Annual Cash Flow'!O$4,'Monthly Cash Flow'!$F$48:$EH$48),"")</f>
        <v>0</v>
      </c>
      <c r="P46" s="361"/>
      <c r="Q46" s="244"/>
    </row>
    <row r="47" spans="1:17" ht="15" customHeight="1" x14ac:dyDescent="0.25">
      <c r="B47" s="438"/>
      <c r="C47" s="403" t="s">
        <v>164</v>
      </c>
      <c r="D47" s="404">
        <f t="shared" ca="1" si="12"/>
        <v>-3469474.7360805348</v>
      </c>
      <c r="E47" s="357"/>
      <c r="F47" s="357">
        <f>IF('Summary &amp; Assumptions'!$D$20&gt;=F$3,SUMIF('Monthly Cash Flow'!$F$2:$EH$2,'Annual Cash Flow'!F$4,'Monthly Cash Flow'!$F$49:$EH$49),"")</f>
        <v>0</v>
      </c>
      <c r="G47" s="357">
        <f>IF('Summary &amp; Assumptions'!$D$20&gt;=G$3,SUMIF('Monthly Cash Flow'!$F$2:$EH$2,'Annual Cash Flow'!G$4,'Monthly Cash Flow'!$F$49:$EH$49),"")</f>
        <v>0</v>
      </c>
      <c r="H47" s="357">
        <f ca="1">IF('Summary &amp; Assumptions'!$D$20&gt;=H$3,SUMIF('Monthly Cash Flow'!$F$2:$EH$2,'Annual Cash Flow'!H$4,'Monthly Cash Flow'!$F$49:$EH$49),"")</f>
        <v>-355087.84867541253</v>
      </c>
      <c r="I47" s="357">
        <f ca="1">IF('Summary &amp; Assumptions'!$D$20&gt;=I$3,SUMIF('Monthly Cash Flow'!$F$2:$EH$2,'Annual Cash Flow'!I$4,'Monthly Cash Flow'!$F$49:$EH$49),"")</f>
        <v>-375117.59446809528</v>
      </c>
      <c r="J47" s="357">
        <f ca="1">IF('Summary &amp; Assumptions'!$D$20&gt;=J$3,SUMIF('Monthly Cash Flow'!$F$2:$EH$2,'Annual Cash Flow'!J$4,'Monthly Cash Flow'!$F$49:$EH$49),"")</f>
        <v>-396277.17536500946</v>
      </c>
      <c r="K47" s="357">
        <f ca="1">IF('Summary &amp; Assumptions'!$D$20&gt;=K$3,SUMIF('Monthly Cash Flow'!$F$2:$EH$2,'Annual Cash Flow'!K$4,'Monthly Cash Flow'!$F$49:$EH$49),"")</f>
        <v>-418630.32294697326</v>
      </c>
      <c r="L47" s="357">
        <f ca="1">IF('Summary &amp; Assumptions'!$D$20&gt;=L$3,SUMIF('Monthly Cash Flow'!$F$2:$EH$2,'Annual Cash Flow'!L$4,'Monthly Cash Flow'!$F$49:$EH$49),"")</f>
        <v>-442244.36375691771</v>
      </c>
      <c r="M47" s="357">
        <f ca="1">IF('Summary &amp; Assumptions'!$D$20&gt;=M$3,SUMIF('Monthly Cash Flow'!$F$2:$EH$2,'Annual Cash Flow'!M$4,'Monthly Cash Flow'!$F$49:$EH$49),"")</f>
        <v>-467190.42208400782</v>
      </c>
      <c r="N47" s="357">
        <f ca="1">IF('Summary &amp; Assumptions'!$D$20&gt;=N$3,SUMIF('Monthly Cash Flow'!$F$2:$EH$2,'Annual Cash Flow'!N$4,'Monthly Cash Flow'!$F$49:$EH$49),"")</f>
        <v>-493543.63418638194</v>
      </c>
      <c r="O47" s="357">
        <f ca="1">IF('Summary &amp; Assumptions'!$D$20&gt;=O$3,SUMIF('Monthly Cash Flow'!$F$2:$EH$2,'Annual Cash Flow'!O$4,'Monthly Cash Flow'!$F$49:$EH$49),"")</f>
        <v>-521383.37459773698</v>
      </c>
      <c r="P47" s="358"/>
      <c r="Q47" s="244"/>
    </row>
    <row r="48" spans="1:17" ht="15" customHeight="1" x14ac:dyDescent="0.25">
      <c r="B48" s="419"/>
      <c r="C48" s="348" t="s">
        <v>165</v>
      </c>
      <c r="D48" s="204">
        <f t="shared" ca="1" si="12"/>
        <v>-10833013.904324235</v>
      </c>
      <c r="E48" s="184"/>
      <c r="F48" s="184">
        <f>IF('Summary &amp; Assumptions'!$D$20&gt;=F$3,SUMIF('Monthly Cash Flow'!$F$2:$EH$2,'Annual Cash Flow'!F$4,'Monthly Cash Flow'!$F$50:$EH$50),"")</f>
        <v>0</v>
      </c>
      <c r="G48" s="184">
        <f>IF('Summary &amp; Assumptions'!$D$20&gt;=G$3,SUMIF('Monthly Cash Flow'!$F$2:$EH$2,'Annual Cash Flow'!G$4,'Monthly Cash Flow'!$F$50:$EH$50),"")</f>
        <v>0</v>
      </c>
      <c r="H48" s="184">
        <f ca="1">IF('Summary &amp; Assumptions'!$D$20&gt;=H$3,SUMIF('Monthly Cash Flow'!$F$2:$EH$2,'Annual Cash Flow'!H$4,'Monthly Cash Flow'!$F$50:$EH$50),"")</f>
        <v>-1432723.2313751839</v>
      </c>
      <c r="I48" s="184">
        <f ca="1">IF('Summary &amp; Assumptions'!$D$20&gt;=I$3,SUMIF('Monthly Cash Flow'!$F$2:$EH$2,'Annual Cash Flow'!I$4,'Monthly Cash Flow'!$F$50:$EH$50),"")</f>
        <v>-1412693.4855825012</v>
      </c>
      <c r="J48" s="184">
        <f ca="1">IF('Summary &amp; Assumptions'!$D$20&gt;=J$3,SUMIF('Monthly Cash Flow'!$F$2:$EH$2,'Annual Cash Flow'!J$4,'Monthly Cash Flow'!$F$50:$EH$50),"")</f>
        <v>-1391533.9046855867</v>
      </c>
      <c r="K48" s="184">
        <f ca="1">IF('Summary &amp; Assumptions'!$D$20&gt;=K$3,SUMIF('Monthly Cash Flow'!$F$2:$EH$2,'Annual Cash Flow'!K$4,'Monthly Cash Flow'!$F$50:$EH$50),"")</f>
        <v>-1369180.7571036229</v>
      </c>
      <c r="L48" s="184">
        <f ca="1">IF('Summary &amp; Assumptions'!$D$20&gt;=L$3,SUMIF('Monthly Cash Flow'!$F$2:$EH$2,'Annual Cash Flow'!L$4,'Monthly Cash Flow'!$F$50:$EH$50),"")</f>
        <v>-1345566.7162936786</v>
      </c>
      <c r="M48" s="184">
        <f ca="1">IF('Summary &amp; Assumptions'!$D$20&gt;=M$3,SUMIF('Monthly Cash Flow'!$F$2:$EH$2,'Annual Cash Flow'!M$4,'Monthly Cash Flow'!$F$50:$EH$50),"")</f>
        <v>-1320620.6579665886</v>
      </c>
      <c r="N48" s="184">
        <f ca="1">IF('Summary &amp; Assumptions'!$D$20&gt;=N$3,SUMIF('Monthly Cash Flow'!$F$2:$EH$2,'Annual Cash Flow'!N$4,'Monthly Cash Flow'!$F$50:$EH$50),"")</f>
        <v>-1294267.4458642146</v>
      </c>
      <c r="O48" s="184">
        <f ca="1">IF('Summary &amp; Assumptions'!$D$20&gt;=O$3,SUMIF('Monthly Cash Flow'!$F$2:$EH$2,'Annual Cash Flow'!O$4,'Monthly Cash Flow'!$F$50:$EH$50),"")</f>
        <v>-1266427.7054528589</v>
      </c>
      <c r="P48" s="361"/>
      <c r="Q48" s="244"/>
    </row>
    <row r="49" spans="2:17" ht="15" customHeight="1" thickBot="1" x14ac:dyDescent="0.3">
      <c r="B49" s="430" t="s">
        <v>54</v>
      </c>
      <c r="C49" s="341"/>
      <c r="D49" s="187">
        <f ca="1">SUM(E49:P49)</f>
        <v>-17468387.136975076</v>
      </c>
      <c r="E49" s="342"/>
      <c r="F49" s="342">
        <f ca="1">IF('Summary &amp; Assumptions'!$D$20&gt;=F$3,SUM(F45:F48),"")</f>
        <v>-1582949.2482851518</v>
      </c>
      <c r="G49" s="342">
        <f ca="1">IF('Summary &amp; Assumptions'!$D$20&gt;=G$3,SUM(G45:G48),"")</f>
        <v>-1582949.2482851518</v>
      </c>
      <c r="H49" s="342">
        <f ca="1">IF('Summary &amp; Assumptions'!$D$20&gt;=H$3,SUM(H45:H48),"")</f>
        <v>-1787811.0800505965</v>
      </c>
      <c r="I49" s="342">
        <f ca="1">IF('Summary &amp; Assumptions'!$D$20&gt;=I$3,SUM(I45:I48),"")</f>
        <v>-1787811.0800505965</v>
      </c>
      <c r="J49" s="342">
        <f ca="1">IF('Summary &amp; Assumptions'!$D$20&gt;=J$3,SUM(J45:J48),"")</f>
        <v>-1787811.080050596</v>
      </c>
      <c r="K49" s="342">
        <f ca="1">IF('Summary &amp; Assumptions'!$D$20&gt;=K$3,SUM(K45:K48),"")</f>
        <v>-1787811.080050596</v>
      </c>
      <c r="L49" s="342">
        <f ca="1">IF('Summary &amp; Assumptions'!$D$20&gt;=L$3,SUM(L45:L48),"")</f>
        <v>-1787811.0800505963</v>
      </c>
      <c r="M49" s="342">
        <f ca="1">IF('Summary &amp; Assumptions'!$D$20&gt;=M$3,SUM(M45:M48),"")</f>
        <v>-1787811.0800505965</v>
      </c>
      <c r="N49" s="342">
        <f ca="1">IF('Summary &amp; Assumptions'!$D$20&gt;=N$3,SUM(N45:N48),"")</f>
        <v>-1787811.0800505965</v>
      </c>
      <c r="O49" s="342">
        <f ca="1">IF('Summary &amp; Assumptions'!$D$20&gt;=O$3,SUM(O45:O48),"")</f>
        <v>-1787811.080050596</v>
      </c>
      <c r="P49" s="427" t="str">
        <f>IF('Summary &amp; Assumptions'!$D$20&gt;=P$3,SUM(P45:P48),"")</f>
        <v/>
      </c>
      <c r="Q49" s="244"/>
    </row>
    <row r="50" spans="2:17" s="336" customFormat="1" ht="15" customHeight="1" thickTop="1" x14ac:dyDescent="0.25">
      <c r="B50" s="433"/>
      <c r="C50" s="339"/>
      <c r="D50" s="19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3"/>
      <c r="P50" s="429"/>
      <c r="Q50" s="339"/>
    </row>
    <row r="51" spans="2:17" ht="15" customHeight="1" x14ac:dyDescent="0.25">
      <c r="B51" s="414" t="s">
        <v>75</v>
      </c>
      <c r="C51" s="432"/>
      <c r="D51" s="416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8"/>
      <c r="Q51" s="244"/>
    </row>
    <row r="52" spans="2:17" ht="15" customHeight="1" x14ac:dyDescent="0.25">
      <c r="B52" s="419"/>
      <c r="C52" s="332" t="s">
        <v>159</v>
      </c>
      <c r="D52" s="204">
        <f t="shared" ref="D52:D58" ca="1" si="13">SUM(E52:P52)</f>
        <v>22139150.325666454</v>
      </c>
      <c r="E52" s="184">
        <f ca="1">'Summary &amp; Assumptions'!J20</f>
        <v>22139150.325666454</v>
      </c>
      <c r="F52" s="184"/>
      <c r="G52" s="184"/>
      <c r="H52" s="184"/>
      <c r="I52" s="184"/>
      <c r="J52" s="184"/>
      <c r="K52" s="184"/>
      <c r="L52" s="184"/>
      <c r="M52" s="184"/>
      <c r="N52" s="184"/>
      <c r="O52" s="184"/>
      <c r="P52" s="361"/>
      <c r="Q52" s="244"/>
    </row>
    <row r="53" spans="2:17" ht="15" customHeight="1" x14ac:dyDescent="0.25">
      <c r="B53" s="419"/>
      <c r="C53" s="332" t="s">
        <v>160</v>
      </c>
      <c r="D53" s="204">
        <f t="shared" ca="1" si="13"/>
        <v>-442783.00651332911</v>
      </c>
      <c r="E53" s="184">
        <f ca="1">-'Summary &amp; Assumptions'!J20*'Summary &amp; Assumptions'!J24</f>
        <v>-442783.00651332911</v>
      </c>
      <c r="F53" s="184"/>
      <c r="G53" s="184"/>
      <c r="H53" s="184"/>
      <c r="I53" s="184"/>
      <c r="J53" s="184"/>
      <c r="K53" s="184"/>
      <c r="L53" s="184"/>
      <c r="M53" s="184"/>
      <c r="N53" s="184"/>
      <c r="O53" s="184"/>
      <c r="P53" s="361"/>
      <c r="Q53" s="244"/>
    </row>
    <row r="54" spans="2:17" ht="15" customHeight="1" x14ac:dyDescent="0.25">
      <c r="B54" s="419"/>
      <c r="C54" s="348" t="s">
        <v>161</v>
      </c>
      <c r="D54" s="204">
        <f t="shared" ca="1" si="13"/>
        <v>-22139150.325666454</v>
      </c>
      <c r="E54" s="184"/>
      <c r="F54" s="184">
        <f>IF('Summary &amp; Assumptions'!$D$20&gt;=F$3,SUMIF('Monthly Cash Flow'!$F$2:$EH$2,'Annual Cash Flow'!F$4,'Monthly Cash Flow'!$F$56:$EH$56),"")</f>
        <v>0</v>
      </c>
      <c r="G54" s="184">
        <f ca="1">IF('Summary &amp; Assumptions'!$D$20&gt;=G$3,SUMIF('Monthly Cash Flow'!$F$2:$EH$2,'Annual Cash Flow'!G$4,'Monthly Cash Flow'!$F$56:$EH$56),"")</f>
        <v>-22139150.325666454</v>
      </c>
      <c r="H54" s="184">
        <f>IF('Summary &amp; Assumptions'!$D$20&gt;=H$3,SUMIF('Monthly Cash Flow'!$F$2:$EH$2,'Annual Cash Flow'!H$4,'Monthly Cash Flow'!$F$56:$EH$56),"")</f>
        <v>0</v>
      </c>
      <c r="I54" s="184">
        <f>IF('Summary &amp; Assumptions'!$D$20&gt;=I$3,SUMIF('Monthly Cash Flow'!$F$2:$EH$2,'Annual Cash Flow'!I$4,'Monthly Cash Flow'!$F$56:$EH$56),"")</f>
        <v>0</v>
      </c>
      <c r="J54" s="184">
        <f>IF('Summary &amp; Assumptions'!$D$20&gt;=J$3,SUMIF('Monthly Cash Flow'!$F$2:$EH$2,'Annual Cash Flow'!J$4,'Monthly Cash Flow'!$F$56:$EH$56),"")</f>
        <v>0</v>
      </c>
      <c r="K54" s="184">
        <f>IF('Summary &amp; Assumptions'!$D$20&gt;=K$3,SUMIF('Monthly Cash Flow'!$F$2:$EH$2,'Annual Cash Flow'!K$4,'Monthly Cash Flow'!$F$56:$EH$56),"")</f>
        <v>0</v>
      </c>
      <c r="L54" s="184">
        <f>IF('Summary &amp; Assumptions'!$D$20&gt;=L$3,SUMIF('Monthly Cash Flow'!$F$2:$EH$2,'Annual Cash Flow'!L$4,'Monthly Cash Flow'!$F$56:$EH$56),"")</f>
        <v>0</v>
      </c>
      <c r="M54" s="184">
        <f>IF('Summary &amp; Assumptions'!$D$20&gt;=M$3,SUMIF('Monthly Cash Flow'!$F$2:$EH$2,'Annual Cash Flow'!M$4,'Monthly Cash Flow'!$F$56:$EH$56),"")</f>
        <v>0</v>
      </c>
      <c r="N54" s="184">
        <f>IF('Summary &amp; Assumptions'!$D$20&gt;=N$3,SUMIF('Monthly Cash Flow'!$F$2:$EH$2,'Annual Cash Flow'!N$4,'Monthly Cash Flow'!$F$56:$EH$56),"")</f>
        <v>0</v>
      </c>
      <c r="O54" s="184">
        <f>IF('Summary &amp; Assumptions'!$D$20&gt;=O$3,SUMIF('Monthly Cash Flow'!$F$2:$EH$2,'Annual Cash Flow'!O$4,'Monthly Cash Flow'!$F$56:$EH$56),"")</f>
        <v>0</v>
      </c>
      <c r="P54" s="361"/>
      <c r="Q54" s="244"/>
    </row>
    <row r="55" spans="2:17" ht="15" customHeight="1" x14ac:dyDescent="0.25">
      <c r="B55" s="438"/>
      <c r="C55" s="403" t="s">
        <v>166</v>
      </c>
      <c r="D55" s="404">
        <f t="shared" ca="1" si="13"/>
        <v>26239369.962686483</v>
      </c>
      <c r="E55" s="357"/>
      <c r="F55" s="357">
        <f>IF('Summary &amp; Assumptions'!$D$20&gt;=F$3,SUMIF('Monthly Cash Flow'!$F$2:$EH$2,'Annual Cash Flow'!F$4,'Monthly Cash Flow'!$F$57:$EH$57),"")</f>
        <v>0</v>
      </c>
      <c r="G55" s="357">
        <f ca="1">IF('Summary &amp; Assumptions'!$D$20&gt;=G$3,SUMIF('Monthly Cash Flow'!$F$2:$EH$2,'Annual Cash Flow'!G$4,'Monthly Cash Flow'!$F$57:$EH$57),"")</f>
        <v>26239369.962686483</v>
      </c>
      <c r="H55" s="357">
        <f>IF('Summary &amp; Assumptions'!$D$20&gt;=H$3,SUMIF('Monthly Cash Flow'!$F$2:$EH$2,'Annual Cash Flow'!H$4,'Monthly Cash Flow'!$F$57:$EH$57),"")</f>
        <v>0</v>
      </c>
      <c r="I55" s="357">
        <f>IF('Summary &amp; Assumptions'!$D$20&gt;=I$3,SUMIF('Monthly Cash Flow'!$F$2:$EH$2,'Annual Cash Flow'!I$4,'Monthly Cash Flow'!$F$57:$EH$57),"")</f>
        <v>0</v>
      </c>
      <c r="J55" s="357">
        <f>IF('Summary &amp; Assumptions'!$D$20&gt;=J$3,SUMIF('Monthly Cash Flow'!$F$2:$EH$2,'Annual Cash Flow'!J$4,'Monthly Cash Flow'!$F$57:$EH$57),"")</f>
        <v>0</v>
      </c>
      <c r="K55" s="357">
        <f>IF('Summary &amp; Assumptions'!$D$20&gt;=K$3,SUMIF('Monthly Cash Flow'!$F$2:$EH$2,'Annual Cash Flow'!K$4,'Monthly Cash Flow'!$F$57:$EH$57),"")</f>
        <v>0</v>
      </c>
      <c r="L55" s="357">
        <f>IF('Summary &amp; Assumptions'!$D$20&gt;=L$3,SUMIF('Monthly Cash Flow'!$F$2:$EH$2,'Annual Cash Flow'!L$4,'Monthly Cash Flow'!$F$57:$EH$57),"")</f>
        <v>0</v>
      </c>
      <c r="M55" s="357">
        <f>IF('Summary &amp; Assumptions'!$D$20&gt;=M$3,SUMIF('Monthly Cash Flow'!$F$2:$EH$2,'Annual Cash Flow'!M$4,'Monthly Cash Flow'!$F$57:$EH$57),"")</f>
        <v>0</v>
      </c>
      <c r="N55" s="357">
        <f>IF('Summary &amp; Assumptions'!$D$20&gt;=N$3,SUMIF('Monthly Cash Flow'!$F$2:$EH$2,'Annual Cash Flow'!N$4,'Monthly Cash Flow'!$F$57:$EH$57),"")</f>
        <v>0</v>
      </c>
      <c r="O55" s="357">
        <f>IF('Summary &amp; Assumptions'!$D$20&gt;=O$3,SUMIF('Monthly Cash Flow'!$F$2:$EH$2,'Annual Cash Flow'!O$4,'Monthly Cash Flow'!$F$57:$EH$57),"")</f>
        <v>0</v>
      </c>
      <c r="P55" s="358"/>
      <c r="Q55" s="244"/>
    </row>
    <row r="56" spans="2:17" ht="15" customHeight="1" x14ac:dyDescent="0.25">
      <c r="B56" s="419"/>
      <c r="C56" s="348" t="s">
        <v>168</v>
      </c>
      <c r="D56" s="204">
        <f t="shared" ca="1" si="13"/>
        <v>-262393.69962686481</v>
      </c>
      <c r="E56" s="184"/>
      <c r="F56" s="184">
        <f>IF('Summary &amp; Assumptions'!$D$20&gt;=F$3,SUMIF('Monthly Cash Flow'!$F$2:$EH$2,'Annual Cash Flow'!F$4,'Monthly Cash Flow'!$F$58:$EH$58),"")</f>
        <v>0</v>
      </c>
      <c r="G56" s="184">
        <f ca="1">IF('Summary &amp; Assumptions'!$D$20&gt;=G$3,SUMIF('Monthly Cash Flow'!$F$2:$EH$2,'Annual Cash Flow'!G$4,'Monthly Cash Flow'!$F$58:$EH$58),"")</f>
        <v>-262393.69962686481</v>
      </c>
      <c r="H56" s="184">
        <f>IF('Summary &amp; Assumptions'!$D$20&gt;=H$3,SUMIF('Monthly Cash Flow'!$F$2:$EH$2,'Annual Cash Flow'!H$4,'Monthly Cash Flow'!$F$58:$EH$58),"")</f>
        <v>0</v>
      </c>
      <c r="I56" s="184">
        <f>IF('Summary &amp; Assumptions'!$D$20&gt;=I$3,SUMIF('Monthly Cash Flow'!$F$2:$EH$2,'Annual Cash Flow'!I$4,'Monthly Cash Flow'!$F$58:$EH$58),"")</f>
        <v>0</v>
      </c>
      <c r="J56" s="184">
        <f>IF('Summary &amp; Assumptions'!$D$20&gt;=J$3,SUMIF('Monthly Cash Flow'!$F$2:$EH$2,'Annual Cash Flow'!J$4,'Monthly Cash Flow'!$F$58:$EH$58),"")</f>
        <v>0</v>
      </c>
      <c r="K56" s="184">
        <f>IF('Summary &amp; Assumptions'!$D$20&gt;=K$3,SUMIF('Monthly Cash Flow'!$F$2:$EH$2,'Annual Cash Flow'!K$4,'Monthly Cash Flow'!$F$58:$EH$58),"")</f>
        <v>0</v>
      </c>
      <c r="L56" s="184">
        <f>IF('Summary &amp; Assumptions'!$D$20&gt;=L$3,SUMIF('Monthly Cash Flow'!$F$2:$EH$2,'Annual Cash Flow'!L$4,'Monthly Cash Flow'!$F$58:$EH$58),"")</f>
        <v>0</v>
      </c>
      <c r="M56" s="184">
        <f>IF('Summary &amp; Assumptions'!$D$20&gt;=M$3,SUMIF('Monthly Cash Flow'!$F$2:$EH$2,'Annual Cash Flow'!M$4,'Monthly Cash Flow'!$F$58:$EH$58),"")</f>
        <v>0</v>
      </c>
      <c r="N56" s="184">
        <f>IF('Summary &amp; Assumptions'!$D$20&gt;=N$3,SUMIF('Monthly Cash Flow'!$F$2:$EH$2,'Annual Cash Flow'!N$4,'Monthly Cash Flow'!$F$58:$EH$58),"")</f>
        <v>0</v>
      </c>
      <c r="O56" s="184">
        <f>IF('Summary &amp; Assumptions'!$D$20&gt;=O$3,SUMIF('Monthly Cash Flow'!$F$2:$EH$2,'Annual Cash Flow'!O$4,'Monthly Cash Flow'!$F$58:$EH$58),"")</f>
        <v>0</v>
      </c>
      <c r="P56" s="361"/>
      <c r="Q56" s="244"/>
    </row>
    <row r="57" spans="2:17" ht="15" customHeight="1" x14ac:dyDescent="0.25">
      <c r="B57" s="435"/>
      <c r="C57" s="349" t="s">
        <v>167</v>
      </c>
      <c r="D57" s="205">
        <f t="shared" ca="1" si="13"/>
        <v>-22769895.226605952</v>
      </c>
      <c r="E57" s="185"/>
      <c r="F57" s="185">
        <f ca="1">IF('Summary &amp; Assumptions'!$D$20&gt;=F$3,SUMIF('Monthly Cash Flow'!$F$2:$EH$2,'Annual Cash Flow'!F$4,'Monthly Cash Flow'!$F$59:$EH$59),"")</f>
        <v>0</v>
      </c>
      <c r="G57" s="185">
        <f ca="1">IF('Summary &amp; Assumptions'!$D$20&gt;=G$3,SUMIF('Monthly Cash Flow'!$F$2:$EH$2,'Annual Cash Flow'!G$4,'Monthly Cash Flow'!$F$59:$EH$59),"")</f>
        <v>0</v>
      </c>
      <c r="H57" s="185">
        <f ca="1">IF('Summary &amp; Assumptions'!$D$20&gt;=H$3,SUMIF('Monthly Cash Flow'!$F$2:$EH$2,'Annual Cash Flow'!H$4,'Monthly Cash Flow'!$F$59:$EH$59),"")</f>
        <v>0</v>
      </c>
      <c r="I57" s="185">
        <f ca="1">IF('Summary &amp; Assumptions'!$D$20&gt;=I$3,SUMIF('Monthly Cash Flow'!$F$2:$EH$2,'Annual Cash Flow'!I$4,'Monthly Cash Flow'!$F$59:$EH$59),"")</f>
        <v>0</v>
      </c>
      <c r="J57" s="185">
        <f ca="1">IF('Summary &amp; Assumptions'!$D$20&gt;=J$3,SUMIF('Monthly Cash Flow'!$F$2:$EH$2,'Annual Cash Flow'!J$4,'Monthly Cash Flow'!$F$59:$EH$59),"")</f>
        <v>0</v>
      </c>
      <c r="K57" s="185">
        <f ca="1">IF('Summary &amp; Assumptions'!$D$20&gt;=K$3,SUMIF('Monthly Cash Flow'!$F$2:$EH$2,'Annual Cash Flow'!K$4,'Monthly Cash Flow'!$F$59:$EH$59),"")</f>
        <v>0</v>
      </c>
      <c r="L57" s="185">
        <f ca="1">IF('Summary &amp; Assumptions'!$D$20&gt;=L$3,SUMIF('Monthly Cash Flow'!$F$2:$EH$2,'Annual Cash Flow'!L$4,'Monthly Cash Flow'!$F$59:$EH$59),"")</f>
        <v>0</v>
      </c>
      <c r="M57" s="185">
        <f ca="1">IF('Summary &amp; Assumptions'!$D$20&gt;=M$3,SUMIF('Monthly Cash Flow'!$F$2:$EH$2,'Annual Cash Flow'!M$4,'Monthly Cash Flow'!$F$59:$EH$59),"")</f>
        <v>0</v>
      </c>
      <c r="N57" s="185">
        <f ca="1">IF('Summary &amp; Assumptions'!$D$20&gt;=N$3,SUMIF('Monthly Cash Flow'!$F$2:$EH$2,'Annual Cash Flow'!N$4,'Monthly Cash Flow'!$F$59:$EH$59),"")</f>
        <v>0</v>
      </c>
      <c r="O57" s="185">
        <f ca="1">IF('Summary &amp; Assumptions'!$D$20&gt;=O$3,SUMIF('Monthly Cash Flow'!$F$2:$EH$2,'Annual Cash Flow'!O$4,'Monthly Cash Flow'!$F$59:$EH$59),"")</f>
        <v>-22769895.226605952</v>
      </c>
      <c r="P57" s="436"/>
      <c r="Q57" s="244"/>
    </row>
    <row r="58" spans="2:17" ht="15" customHeight="1" x14ac:dyDescent="0.25">
      <c r="B58" s="414" t="s">
        <v>76</v>
      </c>
      <c r="C58" s="437"/>
      <c r="D58" s="439">
        <f t="shared" ca="1" si="13"/>
        <v>19785929.617717132</v>
      </c>
      <c r="E58" s="440">
        <f ca="1">E42+SUM(E49:E57)</f>
        <v>-6863632.6808468737</v>
      </c>
      <c r="F58" s="440">
        <f ca="1">IF('Summary &amp; Assumptions'!$D$20&gt;=F$3,F42+SUM(F49:F57),"")</f>
        <v>-3937767.7103268327</v>
      </c>
      <c r="G58" s="440">
        <f ca="1">IF('Summary &amp; Assumptions'!$D$20&gt;=G$3,G42+SUM(G49:G57),"")</f>
        <v>1888322.1025403254</v>
      </c>
      <c r="H58" s="440">
        <f ca="1">IF('Summary &amp; Assumptions'!$D$20&gt;=H$3,H42+SUM(H49:H57),"")</f>
        <v>468951.51397979539</v>
      </c>
      <c r="I58" s="440">
        <f ca="1">IF('Summary &amp; Assumptions'!$D$20&gt;=I$3,I42+SUM(I49:I57),"")</f>
        <v>591703.42292476818</v>
      </c>
      <c r="J58" s="440">
        <f ca="1">IF('Summary &amp; Assumptions'!$D$20&gt;=J$3,J42+SUM(J49:J57),"")</f>
        <v>667952.40525237564</v>
      </c>
      <c r="K58" s="440">
        <f ca="1">IF('Summary &amp; Assumptions'!$D$20&gt;=K$3,K42+SUM(K49:K57),"")</f>
        <v>746550.86757125286</v>
      </c>
      <c r="L58" s="440">
        <f ca="1">IF('Summary &amp; Assumptions'!$D$20&gt;=L$3,L42+SUM(L49:L57),"")</f>
        <v>827570.39251069468</v>
      </c>
      <c r="M58" s="440">
        <f ca="1">IF('Summary &amp; Assumptions'!$D$20&gt;=M$3,M42+SUM(M49:M57),"")</f>
        <v>911084.73001374817</v>
      </c>
      <c r="N58" s="440">
        <f ca="1">IF('Summary &amp; Assumptions'!$D$20&gt;=N$3,N42+SUM(N49:N57),"")</f>
        <v>997169.86272138311</v>
      </c>
      <c r="O58" s="440">
        <f ca="1">IF('Summary &amp; Assumptions'!$D$20&gt;=O$3,O42+SUM(O49:O57),"")</f>
        <v>23488024.711376496</v>
      </c>
      <c r="P58" s="418" t="str">
        <f>IF('Summary &amp; Assumptions'!$D$20&gt;=P$3,P42+SUM(P49:P57),"")</f>
        <v/>
      </c>
      <c r="Q58" s="244"/>
    </row>
    <row r="60" spans="2:17" ht="15" x14ac:dyDescent="0.25">
      <c r="C60" s="350" t="s">
        <v>193</v>
      </c>
      <c r="D60" s="375">
        <f>SUM(E60:O60)</f>
        <v>18666666.666666668</v>
      </c>
      <c r="E60" s="373"/>
      <c r="F60" s="373">
        <f>IF('Summary &amp; Assumptions'!$D$20&gt;=F$3,IF('Summary &amp; Assumptions'!$D$43&lt;'Annual Cash Flow'!F4,"",'Summary &amp; Assumptions'!$G$18/'Summary &amp; Assumptions'!$D$43),"")</f>
        <v>1866666.6666666667</v>
      </c>
      <c r="G60" s="373">
        <f>IF('Summary &amp; Assumptions'!$D$20&gt;=G$3,IF('Summary &amp; Assumptions'!$D$43&lt;'Annual Cash Flow'!G4,"",'Summary &amp; Assumptions'!$G$18/'Summary &amp; Assumptions'!$D$43),"")</f>
        <v>1866666.6666666667</v>
      </c>
      <c r="H60" s="373">
        <f>IF('Summary &amp; Assumptions'!$D$20&gt;=H$3,IF('Summary &amp; Assumptions'!$D$43&lt;'Annual Cash Flow'!H4,"",'Summary &amp; Assumptions'!$G$18/'Summary &amp; Assumptions'!$D$43),"")</f>
        <v>1866666.6666666667</v>
      </c>
      <c r="I60" s="373">
        <f>IF('Summary &amp; Assumptions'!$D$20&gt;=I$3,IF('Summary &amp; Assumptions'!$D$43&lt;'Annual Cash Flow'!I4,"",'Summary &amp; Assumptions'!$G$18/'Summary &amp; Assumptions'!$D$43),"")</f>
        <v>1866666.6666666667</v>
      </c>
      <c r="J60" s="373">
        <f>IF('Summary &amp; Assumptions'!$D$20&gt;=J$3,IF('Summary &amp; Assumptions'!$D$43&lt;'Annual Cash Flow'!J4,"",'Summary &amp; Assumptions'!$G$18/'Summary &amp; Assumptions'!$D$43),"")</f>
        <v>1866666.6666666667</v>
      </c>
      <c r="K60" s="373">
        <f>IF('Summary &amp; Assumptions'!$D$20&gt;=K$3,IF('Summary &amp; Assumptions'!$D$43&lt;'Annual Cash Flow'!K4,"",'Summary &amp; Assumptions'!$G$18/'Summary &amp; Assumptions'!$D$43),"")</f>
        <v>1866666.6666666667</v>
      </c>
      <c r="L60" s="373">
        <f>IF('Summary &amp; Assumptions'!$D$20&gt;=L$3,IF('Summary &amp; Assumptions'!$D$43&lt;'Annual Cash Flow'!L4,"",'Summary &amp; Assumptions'!$G$18/'Summary &amp; Assumptions'!$D$43),"")</f>
        <v>1866666.6666666667</v>
      </c>
      <c r="M60" s="373">
        <f>IF('Summary &amp; Assumptions'!$D$20&gt;=M$3,IF('Summary &amp; Assumptions'!$D$43&lt;'Annual Cash Flow'!M4,"",'Summary &amp; Assumptions'!$G$18/'Summary &amp; Assumptions'!$D$43),"")</f>
        <v>1866666.6666666667</v>
      </c>
      <c r="N60" s="373">
        <f>IF('Summary &amp; Assumptions'!$D$20&gt;=N$3,IF('Summary &amp; Assumptions'!$D$43&lt;'Annual Cash Flow'!N4,"",'Summary &amp; Assumptions'!$G$18/'Summary &amp; Assumptions'!$D$43),"")</f>
        <v>1866666.6666666667</v>
      </c>
      <c r="O60" s="374">
        <f>IF('Summary &amp; Assumptions'!$D$20&gt;=O$3,IF('Summary &amp; Assumptions'!$D$43&lt;'Annual Cash Flow'!O4,"",'Summary &amp; Assumptions'!$G$18/'Summary &amp; Assumptions'!$D$43),"")</f>
        <v>1866666.6666666667</v>
      </c>
    </row>
    <row r="61" spans="2:17" x14ac:dyDescent="0.25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</row>
    <row r="62" spans="2:17" ht="15" x14ac:dyDescent="0.25">
      <c r="C62" s="351" t="s">
        <v>87</v>
      </c>
      <c r="D62" s="352">
        <f ca="1">SUM(E62:O62)</f>
        <v>36763184.993634142</v>
      </c>
      <c r="E62" s="353"/>
      <c r="F62" s="354">
        <f ca="1">IF('Summary &amp; Assumptions'!$D$20&gt;=F$3,F42/((1+'Summary &amp; Assumptions'!$L$64)^'Annual Cash Flow'!F4),"")</f>
        <v>-2221526.8509827177</v>
      </c>
      <c r="G62" s="354">
        <f ca="1">IF('Summary &amp; Assumptions'!$D$20&gt;=G$3,G42/((1+'Summary &amp; Assumptions'!$L$64)^'Annual Cash Flow'!G4),"")</f>
        <v>-326232.27711613278</v>
      </c>
      <c r="H62" s="354">
        <f ca="1">IF('Summary &amp; Assumptions'!$D$20&gt;=H$3,H42/((1+'Summary &amp; Assumptions'!$L$64)^'Annual Cash Flow'!H4),"")</f>
        <v>1894821.3911739148</v>
      </c>
      <c r="I62" s="354">
        <f ca="1">IF('Summary &amp; Assumptions'!$D$20&gt;=I$3,I42/((1+'Summary &amp; Assumptions'!$L$64)^'Annual Cash Flow'!I4),"")</f>
        <v>1884798.359389754</v>
      </c>
      <c r="J62" s="354">
        <f ca="1">IF('Summary &amp; Assumptions'!$D$20&gt;=J$3,J42/((1+'Summary &amp; Assumptions'!$L$64)^'Annual Cash Flow'!J4),"")</f>
        <v>1835089.3350186783</v>
      </c>
      <c r="K62" s="354">
        <f ca="1">IF('Summary &amp; Assumptions'!$D$20&gt;=K$3,K42/((1+'Summary &amp; Assumptions'!$L$64)^'Annual Cash Flow'!K4),"")</f>
        <v>1786625.1682652491</v>
      </c>
      <c r="L62" s="354">
        <f ca="1">IF('Summary &amp; Assumptions'!$D$20&gt;=L$3,L42/((1+'Summary &amp; Assumptions'!$L$64)^'Annual Cash Flow'!L4),"")</f>
        <v>1739378.0531629471</v>
      </c>
      <c r="M62" s="354">
        <f ca="1">IF('Summary &amp; Assumptions'!$D$20&gt;=M$3,M42/((1+'Summary &amp; Assumptions'!$L$64)^'Annual Cash Flow'!M4),"")</f>
        <v>1693320.6201969902</v>
      </c>
      <c r="N62" s="354">
        <f ca="1">IF('Summary &amp; Assumptions'!$D$20&gt;=N$3,N42/((1+'Summary &amp; Assumptions'!$L$64)^'Annual Cash Flow'!N4),"")</f>
        <v>1648425.9409871353</v>
      </c>
      <c r="O62" s="352">
        <f ca="1">IF('Summary &amp; Assumptions'!$D$20&gt;=O$3,O42/((1+'Summary &amp; Assumptions'!$L$64)^'Annual Cash Flow'!O4),"")</f>
        <v>26828485.253538322</v>
      </c>
    </row>
    <row r="63" spans="2:17" x14ac:dyDescent="0.25">
      <c r="D63" s="183"/>
      <c r="E63" s="183"/>
      <c r="F63" s="183"/>
      <c r="G63" s="183"/>
      <c r="H63" s="183"/>
      <c r="I63" s="183"/>
      <c r="J63" s="183"/>
      <c r="K63" s="183"/>
      <c r="L63" s="183"/>
      <c r="M63" s="183"/>
      <c r="N63" s="183"/>
      <c r="O63" s="183"/>
    </row>
    <row r="64" spans="2:17" ht="15" x14ac:dyDescent="0.25">
      <c r="C64" s="355" t="s">
        <v>218</v>
      </c>
      <c r="D64" s="371">
        <f ca="1">SUM(E64:O64)</f>
        <v>409615.7231193427</v>
      </c>
      <c r="E64" s="356">
        <v>0</v>
      </c>
      <c r="F64" s="357">
        <f ca="1">IF('Summary &amp; Assumptions'!$D$20&gt;=F$3,F28+F35+F49,"")</f>
        <v>-3937767.7103268327</v>
      </c>
      <c r="G64" s="357">
        <f ca="1">IF('Summary &amp; Assumptions'!$D$20&gt;=G$3,G28+G35+G49,"")</f>
        <v>-1949503.8348528387</v>
      </c>
      <c r="H64" s="357">
        <f ca="1">IF('Summary &amp; Assumptions'!$D$20&gt;=H$3,H28+H35+H49,"")</f>
        <v>468951.51397979539</v>
      </c>
      <c r="I64" s="357">
        <f ca="1">IF('Summary &amp; Assumptions'!$D$20&gt;=I$3,I28+I35+I49,"")</f>
        <v>591703.42292476818</v>
      </c>
      <c r="J64" s="357">
        <f ca="1">IF('Summary &amp; Assumptions'!$D$20&gt;=J$3,J28+J35+J49,"")</f>
        <v>667952.40525237564</v>
      </c>
      <c r="K64" s="357">
        <f ca="1">IF('Summary &amp; Assumptions'!$D$20&gt;=K$3,K28+K35+K49,"")</f>
        <v>746550.86757125286</v>
      </c>
      <c r="L64" s="357">
        <f ca="1">IF('Summary &amp; Assumptions'!$D$20&gt;=L$3,L28+L35+L49,"")</f>
        <v>827570.39251069468</v>
      </c>
      <c r="M64" s="357">
        <f ca="1">IF('Summary &amp; Assumptions'!$D$20&gt;=M$3,M28+M35+M49,"")</f>
        <v>911084.73001374817</v>
      </c>
      <c r="N64" s="357">
        <f ca="1">IF('Summary &amp; Assumptions'!$D$20&gt;=N$3,N28+N35+N49,"")</f>
        <v>997169.86272138311</v>
      </c>
      <c r="O64" s="358">
        <f ca="1">IF('Summary &amp; Assumptions'!$D$20&gt;=O$3,O28+O35+O49,"")</f>
        <v>1085904.073324996</v>
      </c>
    </row>
    <row r="65" spans="3:15" ht="15" x14ac:dyDescent="0.25">
      <c r="C65" s="359" t="s">
        <v>219</v>
      </c>
      <c r="D65" s="372">
        <f ca="1">SUM(E65:O65)</f>
        <v>19376313.894597784</v>
      </c>
      <c r="E65" s="360">
        <f ca="1">SUM(E38:E41,E52:E57)</f>
        <v>-6863632.6808468755</v>
      </c>
      <c r="F65" s="184">
        <f ca="1">IF('Summary &amp; Assumptions'!$D$20&gt;=F$3,SUM(F38:F41,F52:F57),"")</f>
        <v>0</v>
      </c>
      <c r="G65" s="184">
        <f ca="1">IF('Summary &amp; Assumptions'!$D$20&gt;=G$3,SUM(G38:G41,G52:G57),"")</f>
        <v>3837825.9373931643</v>
      </c>
      <c r="H65" s="184">
        <f ca="1">IF('Summary &amp; Assumptions'!$D$20&gt;=H$3,SUM(H38:H41,H52:H57),"")</f>
        <v>0</v>
      </c>
      <c r="I65" s="184">
        <f ca="1">IF('Summary &amp; Assumptions'!$D$20&gt;=I$3,SUM(I38:I41,I52:I57),"")</f>
        <v>0</v>
      </c>
      <c r="J65" s="184">
        <f ca="1">IF('Summary &amp; Assumptions'!$D$20&gt;=J$3,SUM(J38:J41,J52:J57),"")</f>
        <v>0</v>
      </c>
      <c r="K65" s="184">
        <f ca="1">IF('Summary &amp; Assumptions'!$D$20&gt;=K$3,SUM(K38:K41,K52:K57),"")</f>
        <v>0</v>
      </c>
      <c r="L65" s="184">
        <f ca="1">IF('Summary &amp; Assumptions'!$D$20&gt;=L$3,SUM(L38:L41,L52:L57),"")</f>
        <v>0</v>
      </c>
      <c r="M65" s="184">
        <f ca="1">IF('Summary &amp; Assumptions'!$D$20&gt;=M$3,SUM(M38:M41,M52:M57),"")</f>
        <v>0</v>
      </c>
      <c r="N65" s="184">
        <f ca="1">IF('Summary &amp; Assumptions'!$D$20&gt;=N$3,SUM(N38:N41,N52:N57),"")</f>
        <v>0</v>
      </c>
      <c r="O65" s="361">
        <f ca="1">IF('Summary &amp; Assumptions'!$D$20&gt;=O$3,SUM(O38:O41,O52:O57),"")</f>
        <v>22402120.638051495</v>
      </c>
    </row>
    <row r="66" spans="3:15" ht="15" x14ac:dyDescent="0.25">
      <c r="C66" s="359" t="s">
        <v>85</v>
      </c>
      <c r="D66" s="616">
        <f ca="1">AVERAGE(F66:O66)</f>
        <v>8.2362473400219405E-2</v>
      </c>
      <c r="E66" s="617"/>
      <c r="F66" s="618" t="str">
        <f ca="1">IF(OR('Data Validation'!$D$17&lt;F$4,F58&gt;0),F64/'Summary &amp; Assumptions'!$J$44,"")</f>
        <v/>
      </c>
      <c r="G66" s="618" t="str">
        <f ca="1">IF(OR('Data Validation'!$D$17&lt;G$4,G64&gt;0),G64/'Summary &amp; Assumptions'!$J$44,"")</f>
        <v/>
      </c>
      <c r="H66" s="618">
        <f ca="1">IF(OR('Data Validation'!$D$17&lt;H$4,H64&gt;0),H64/'Summary &amp; Assumptions'!$J$44,"")</f>
        <v>4.9070602601513066E-2</v>
      </c>
      <c r="I66" s="618">
        <f ca="1">IF(OR('Data Validation'!$D$17&lt;I$4,I64&gt;0),I64/'Summary &amp; Assumptions'!$J$44,"")</f>
        <v>6.1915235709308937E-2</v>
      </c>
      <c r="J66" s="618">
        <f ca="1">IF(OR('Data Validation'!$D$17&lt;J$4,J64&gt;0),J64/'Summary &amp; Assumptions'!$J$44,"")</f>
        <v>6.9893850553335274E-2</v>
      </c>
      <c r="K66" s="618">
        <f ca="1">IF(OR('Data Validation'!$D$17&lt;K$4,K64&gt;0),K64/'Summary &amp; Assumptions'!$J$44,"")</f>
        <v>7.8118312559669251E-2</v>
      </c>
      <c r="L66" s="618">
        <f ca="1">IF(OR('Data Validation'!$D$17&lt;L$4,L64&gt;0),L64/'Summary &amp; Assumptions'!$J$44,"")</f>
        <v>8.6596112060787864E-2</v>
      </c>
      <c r="M66" s="618">
        <f ca="1">IF(OR('Data Validation'!$D$17&lt;M$4,M64&gt;0),M64/'Summary &amp; Assumptions'!$J$44,"")</f>
        <v>9.5334966174643099E-2</v>
      </c>
      <c r="N66" s="618">
        <f ca="1">IF(OR('Data Validation'!$D$17&lt;N$4,N64&gt;0),N64/'Summary &amp; Assumptions'!$J$44,"")</f>
        <v>0.10434282564639409</v>
      </c>
      <c r="O66" s="555">
        <f ca="1">IF(OR('Data Validation'!$D$17&lt;O$4,O64&gt;0),O64/'Summary &amp; Assumptions'!$J$44,"")</f>
        <v>0.11362788189610365</v>
      </c>
    </row>
    <row r="67" spans="3:15" ht="15" x14ac:dyDescent="0.25">
      <c r="C67" s="362" t="s">
        <v>276</v>
      </c>
      <c r="D67" s="363">
        <f ca="1">AVERAGE(F67:O67)</f>
        <v>7.3153847580870124E-2</v>
      </c>
      <c r="E67" s="364"/>
      <c r="F67" s="364" t="str">
        <f ca="1">IF(OR('Data Validation'!$D$17&lt;F$4,F28&gt;0),F28/'Summary &amp; Assumptions'!$G$37,"")</f>
        <v/>
      </c>
      <c r="G67" s="364">
        <f ca="1">IF(OR('Data Validation'!$D$17&lt;G$4,G28&gt;0),G28/'Summary &amp; Assumptions'!$G$37,"")</f>
        <v>2.7085604665499301E-2</v>
      </c>
      <c r="H67" s="364">
        <f ca="1">IF(OR('Data Validation'!$D$17&lt;H$4,H28&gt;0),H28/'Summary &amp; Assumptions'!$G$37,"")</f>
        <v>6.9161902202163866E-2</v>
      </c>
      <c r="I67" s="364">
        <f ca="1">IF(OR('Data Validation'!$D$17&lt;I$4,I28&gt;0),I28/'Summary &amp; Assumptions'!$G$37,"")</f>
        <v>7.2923820068065359E-2</v>
      </c>
      <c r="J67" s="364">
        <f ca="1">IF(OR('Data Validation'!$D$17&lt;J$4,J28&gt;0),J28/'Summary &amp; Assumptions'!$G$37,"")</f>
        <v>7.5260585429519883E-2</v>
      </c>
      <c r="K67" s="364">
        <f ca="1">IF(OR('Data Validation'!$D$17&lt;K$4,K28&gt;0),K28/'Summary &amp; Assumptions'!$G$37,"")</f>
        <v>7.7669354158015319E-2</v>
      </c>
      <c r="L67" s="364">
        <f ca="1">IF(OR('Data Validation'!$D$17&lt;L$4,L28&gt;0),L28/'Summary &amp; Assumptions'!$G$37,"")</f>
        <v>8.0152320011468312E-2</v>
      </c>
      <c r="M67" s="364">
        <f ca="1">IF(OR('Data Validation'!$D$17&lt;M$4,M28&gt;0),M28/'Summary &amp; Assumptions'!$G$37,"")</f>
        <v>8.2711743168402699E-2</v>
      </c>
      <c r="N67" s="364">
        <f ca="1">IF(OR('Data Validation'!$D$17&lt;N$4,N28&gt;0),N28/'Summary &amp; Assumptions'!$G$37,"")</f>
        <v>8.5349952231746282E-2</v>
      </c>
      <c r="O67" s="240">
        <f ca="1">IF(OR('Data Validation'!$D$17&lt;O$4,O28&gt;0),O28/'Summary &amp; Assumptions'!$G$37,"")</f>
        <v>8.8069346292950129E-2</v>
      </c>
    </row>
    <row r="68" spans="3:15" ht="15" x14ac:dyDescent="0.25">
      <c r="C68" s="359" t="s">
        <v>13</v>
      </c>
      <c r="D68" s="234">
        <f ca="1">XIRR(OFFSET(E42,0,0,1,'Summary &amp; Assumptions'!$D$19+1),OFFSET('Annual Cash Flow'!$E$3,0,0,1,'Summary &amp; Assumptions'!$D$19+1))</f>
        <v>8.938129246234898E-2</v>
      </c>
      <c r="G68" s="365"/>
      <c r="H68" s="365"/>
      <c r="I68" s="365"/>
      <c r="J68" s="365"/>
      <c r="K68" s="365"/>
      <c r="L68" s="365"/>
      <c r="M68" s="365"/>
      <c r="N68" s="365"/>
      <c r="O68" s="365"/>
    </row>
    <row r="69" spans="3:15" ht="15" x14ac:dyDescent="0.25">
      <c r="C69" s="359" t="s">
        <v>2</v>
      </c>
      <c r="D69" s="234">
        <f ca="1">XIRR(OFFSET(E58,0,0,1,'Summary &amp; Assumptions'!$D$19+1),OFFSET('Annual Cash Flow'!$E$3,0,0,1,'Summary &amp; Assumptions'!$D$19+1))</f>
        <v>0.13667055964469907</v>
      </c>
      <c r="F69" s="365"/>
      <c r="G69" s="366"/>
    </row>
    <row r="70" spans="3:15" ht="15" x14ac:dyDescent="0.25">
      <c r="C70" s="359" t="s">
        <v>78</v>
      </c>
      <c r="D70" s="236">
        <f ca="1">SUMIF(E42:O42,"&gt;0")/-SUMIF(E42:O42,"&lt;0")</f>
        <v>2.1025736840629232</v>
      </c>
      <c r="F70" s="365"/>
      <c r="G70" s="365"/>
    </row>
    <row r="71" spans="3:15" ht="15" x14ac:dyDescent="0.25">
      <c r="C71" s="362" t="s">
        <v>77</v>
      </c>
      <c r="D71" s="367">
        <f ca="1">(SUMIF(E64:O64,"&gt;0")+SUMIF(E65:O65,"&gt;0"))/-(SUMIF(E64:O64,"&lt;0")+SUMIF(E65:O65,"&lt;0"))</f>
        <v>2.5517275690402426</v>
      </c>
    </row>
    <row r="72" spans="3:15" ht="15" x14ac:dyDescent="0.25">
      <c r="C72" s="362" t="s">
        <v>130</v>
      </c>
      <c r="D72" s="589">
        <f ca="1">SUM(E58:P58)</f>
        <v>19785929.617717132</v>
      </c>
    </row>
    <row r="73" spans="3:15" x14ac:dyDescent="0.25">
      <c r="D73" s="368"/>
    </row>
  </sheetData>
  <conditionalFormatting sqref="F4:P4">
    <cfRule type="containsText" dxfId="6" priority="1" operator="containsText" text="FALSE">
      <formula>NOT(ISERROR(SEARCH("FALSE",F4)))</formula>
    </cfRule>
  </conditionalFormatting>
  <printOptions horizontalCentered="1" verticalCentered="1"/>
  <pageMargins left="0.25" right="0.25" top="0.75" bottom="0.75" header="0.3" footer="0.3"/>
  <pageSetup paperSize="17" scale="4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F0DB-6481-49E4-933E-624B0D58799E}">
  <sheetPr codeName="Sheet5">
    <tabColor rgb="FF92D050"/>
    <pageSetUpPr fitToPage="1"/>
  </sheetPr>
  <dimension ref="A2:EI79"/>
  <sheetViews>
    <sheetView showGridLines="0" zoomScale="85" zoomScaleNormal="85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D12" sqref="D12"/>
    </sheetView>
  </sheetViews>
  <sheetFormatPr defaultColWidth="9.140625" defaultRowHeight="14.25" outlineLevelRow="1" x14ac:dyDescent="0.2"/>
  <cols>
    <col min="1" max="1" width="2.42578125" style="82" customWidth="1"/>
    <col min="2" max="2" width="12.42578125" style="82" customWidth="1"/>
    <col min="3" max="3" width="26" style="82" customWidth="1"/>
    <col min="4" max="4" width="19.7109375" style="82" customWidth="1"/>
    <col min="5" max="5" width="21.85546875" style="82" bestFit="1" customWidth="1"/>
    <col min="6" max="6" width="16.7109375" style="83" customWidth="1"/>
    <col min="7" max="137" width="16.7109375" style="82" customWidth="1"/>
    <col min="138" max="138" width="11" style="2" bestFit="1" customWidth="1"/>
    <col min="139" max="16384" width="9.140625" style="82"/>
  </cols>
  <sheetData>
    <row r="2" spans="1:138" s="84" customFormat="1" ht="15" customHeight="1" outlineLevel="1" x14ac:dyDescent="0.25">
      <c r="A2" s="82"/>
      <c r="B2" s="444"/>
      <c r="C2" s="445"/>
      <c r="D2" s="446" t="s">
        <v>222</v>
      </c>
      <c r="E2" s="447"/>
      <c r="F2" s="448">
        <v>1</v>
      </c>
      <c r="G2" s="448">
        <v>1</v>
      </c>
      <c r="H2" s="448">
        <v>1</v>
      </c>
      <c r="I2" s="448">
        <v>1</v>
      </c>
      <c r="J2" s="448">
        <v>1</v>
      </c>
      <c r="K2" s="448">
        <v>1</v>
      </c>
      <c r="L2" s="448">
        <v>1</v>
      </c>
      <c r="M2" s="448">
        <v>1</v>
      </c>
      <c r="N2" s="448">
        <v>1</v>
      </c>
      <c r="O2" s="448">
        <v>1</v>
      </c>
      <c r="P2" s="448">
        <v>1</v>
      </c>
      <c r="Q2" s="448">
        <v>1</v>
      </c>
      <c r="R2" s="448">
        <f>F2+1</f>
        <v>2</v>
      </c>
      <c r="S2" s="448">
        <f t="shared" ref="S2:CD2" si="0">G2+1</f>
        <v>2</v>
      </c>
      <c r="T2" s="448">
        <f t="shared" si="0"/>
        <v>2</v>
      </c>
      <c r="U2" s="448">
        <f t="shared" si="0"/>
        <v>2</v>
      </c>
      <c r="V2" s="448">
        <f t="shared" si="0"/>
        <v>2</v>
      </c>
      <c r="W2" s="448">
        <f t="shared" si="0"/>
        <v>2</v>
      </c>
      <c r="X2" s="448">
        <f t="shared" si="0"/>
        <v>2</v>
      </c>
      <c r="Y2" s="448">
        <f t="shared" si="0"/>
        <v>2</v>
      </c>
      <c r="Z2" s="448">
        <f t="shared" si="0"/>
        <v>2</v>
      </c>
      <c r="AA2" s="448">
        <f t="shared" si="0"/>
        <v>2</v>
      </c>
      <c r="AB2" s="448">
        <f t="shared" si="0"/>
        <v>2</v>
      </c>
      <c r="AC2" s="448">
        <f t="shared" si="0"/>
        <v>2</v>
      </c>
      <c r="AD2" s="448">
        <f t="shared" si="0"/>
        <v>3</v>
      </c>
      <c r="AE2" s="448">
        <f t="shared" si="0"/>
        <v>3</v>
      </c>
      <c r="AF2" s="448">
        <f t="shared" si="0"/>
        <v>3</v>
      </c>
      <c r="AG2" s="448">
        <f t="shared" si="0"/>
        <v>3</v>
      </c>
      <c r="AH2" s="448">
        <f t="shared" si="0"/>
        <v>3</v>
      </c>
      <c r="AI2" s="448">
        <f t="shared" si="0"/>
        <v>3</v>
      </c>
      <c r="AJ2" s="448">
        <f t="shared" si="0"/>
        <v>3</v>
      </c>
      <c r="AK2" s="448">
        <f t="shared" si="0"/>
        <v>3</v>
      </c>
      <c r="AL2" s="448">
        <f t="shared" si="0"/>
        <v>3</v>
      </c>
      <c r="AM2" s="448">
        <f t="shared" si="0"/>
        <v>3</v>
      </c>
      <c r="AN2" s="448">
        <f t="shared" si="0"/>
        <v>3</v>
      </c>
      <c r="AO2" s="448">
        <f t="shared" si="0"/>
        <v>3</v>
      </c>
      <c r="AP2" s="448">
        <f t="shared" si="0"/>
        <v>4</v>
      </c>
      <c r="AQ2" s="448">
        <f t="shared" si="0"/>
        <v>4</v>
      </c>
      <c r="AR2" s="448">
        <f t="shared" si="0"/>
        <v>4</v>
      </c>
      <c r="AS2" s="448">
        <f t="shared" si="0"/>
        <v>4</v>
      </c>
      <c r="AT2" s="448">
        <f t="shared" si="0"/>
        <v>4</v>
      </c>
      <c r="AU2" s="448">
        <f t="shared" si="0"/>
        <v>4</v>
      </c>
      <c r="AV2" s="448">
        <f t="shared" si="0"/>
        <v>4</v>
      </c>
      <c r="AW2" s="448">
        <f t="shared" si="0"/>
        <v>4</v>
      </c>
      <c r="AX2" s="448">
        <f t="shared" si="0"/>
        <v>4</v>
      </c>
      <c r="AY2" s="448">
        <f t="shared" si="0"/>
        <v>4</v>
      </c>
      <c r="AZ2" s="448">
        <f t="shared" si="0"/>
        <v>4</v>
      </c>
      <c r="BA2" s="448">
        <f t="shared" si="0"/>
        <v>4</v>
      </c>
      <c r="BB2" s="448">
        <f t="shared" si="0"/>
        <v>5</v>
      </c>
      <c r="BC2" s="448">
        <f t="shared" si="0"/>
        <v>5</v>
      </c>
      <c r="BD2" s="448">
        <f t="shared" si="0"/>
        <v>5</v>
      </c>
      <c r="BE2" s="448">
        <f t="shared" si="0"/>
        <v>5</v>
      </c>
      <c r="BF2" s="448">
        <f t="shared" si="0"/>
        <v>5</v>
      </c>
      <c r="BG2" s="448">
        <f t="shared" si="0"/>
        <v>5</v>
      </c>
      <c r="BH2" s="448">
        <f t="shared" si="0"/>
        <v>5</v>
      </c>
      <c r="BI2" s="448">
        <f t="shared" si="0"/>
        <v>5</v>
      </c>
      <c r="BJ2" s="448">
        <f t="shared" si="0"/>
        <v>5</v>
      </c>
      <c r="BK2" s="448">
        <f t="shared" si="0"/>
        <v>5</v>
      </c>
      <c r="BL2" s="448">
        <f t="shared" si="0"/>
        <v>5</v>
      </c>
      <c r="BM2" s="448">
        <f t="shared" si="0"/>
        <v>5</v>
      </c>
      <c r="BN2" s="448">
        <f t="shared" si="0"/>
        <v>6</v>
      </c>
      <c r="BO2" s="448">
        <f t="shared" si="0"/>
        <v>6</v>
      </c>
      <c r="BP2" s="448">
        <f t="shared" si="0"/>
        <v>6</v>
      </c>
      <c r="BQ2" s="448">
        <f t="shared" si="0"/>
        <v>6</v>
      </c>
      <c r="BR2" s="448">
        <f t="shared" si="0"/>
        <v>6</v>
      </c>
      <c r="BS2" s="448">
        <f t="shared" si="0"/>
        <v>6</v>
      </c>
      <c r="BT2" s="448">
        <f t="shared" si="0"/>
        <v>6</v>
      </c>
      <c r="BU2" s="448">
        <f t="shared" si="0"/>
        <v>6</v>
      </c>
      <c r="BV2" s="448">
        <f t="shared" si="0"/>
        <v>6</v>
      </c>
      <c r="BW2" s="448">
        <f t="shared" si="0"/>
        <v>6</v>
      </c>
      <c r="BX2" s="448">
        <f t="shared" si="0"/>
        <v>6</v>
      </c>
      <c r="BY2" s="448">
        <f t="shared" si="0"/>
        <v>6</v>
      </c>
      <c r="BZ2" s="448">
        <f t="shared" si="0"/>
        <v>7</v>
      </c>
      <c r="CA2" s="448">
        <f t="shared" si="0"/>
        <v>7</v>
      </c>
      <c r="CB2" s="448">
        <f t="shared" si="0"/>
        <v>7</v>
      </c>
      <c r="CC2" s="448">
        <f t="shared" si="0"/>
        <v>7</v>
      </c>
      <c r="CD2" s="448">
        <f t="shared" si="0"/>
        <v>7</v>
      </c>
      <c r="CE2" s="448">
        <f t="shared" ref="CE2:EG2" si="1">BS2+1</f>
        <v>7</v>
      </c>
      <c r="CF2" s="448">
        <f t="shared" si="1"/>
        <v>7</v>
      </c>
      <c r="CG2" s="448">
        <f t="shared" si="1"/>
        <v>7</v>
      </c>
      <c r="CH2" s="448">
        <f t="shared" si="1"/>
        <v>7</v>
      </c>
      <c r="CI2" s="448">
        <f t="shared" si="1"/>
        <v>7</v>
      </c>
      <c r="CJ2" s="448">
        <f t="shared" si="1"/>
        <v>7</v>
      </c>
      <c r="CK2" s="448">
        <f t="shared" si="1"/>
        <v>7</v>
      </c>
      <c r="CL2" s="448">
        <f t="shared" si="1"/>
        <v>8</v>
      </c>
      <c r="CM2" s="448">
        <f t="shared" si="1"/>
        <v>8</v>
      </c>
      <c r="CN2" s="448">
        <f t="shared" si="1"/>
        <v>8</v>
      </c>
      <c r="CO2" s="448">
        <f t="shared" si="1"/>
        <v>8</v>
      </c>
      <c r="CP2" s="448">
        <f t="shared" si="1"/>
        <v>8</v>
      </c>
      <c r="CQ2" s="448">
        <f t="shared" si="1"/>
        <v>8</v>
      </c>
      <c r="CR2" s="448">
        <f t="shared" si="1"/>
        <v>8</v>
      </c>
      <c r="CS2" s="448">
        <f t="shared" si="1"/>
        <v>8</v>
      </c>
      <c r="CT2" s="448">
        <f t="shared" si="1"/>
        <v>8</v>
      </c>
      <c r="CU2" s="448">
        <f t="shared" si="1"/>
        <v>8</v>
      </c>
      <c r="CV2" s="448">
        <f t="shared" si="1"/>
        <v>8</v>
      </c>
      <c r="CW2" s="448">
        <f t="shared" si="1"/>
        <v>8</v>
      </c>
      <c r="CX2" s="448">
        <f t="shared" si="1"/>
        <v>9</v>
      </c>
      <c r="CY2" s="448">
        <f t="shared" si="1"/>
        <v>9</v>
      </c>
      <c r="CZ2" s="448">
        <f t="shared" si="1"/>
        <v>9</v>
      </c>
      <c r="DA2" s="448">
        <f t="shared" si="1"/>
        <v>9</v>
      </c>
      <c r="DB2" s="448">
        <f t="shared" si="1"/>
        <v>9</v>
      </c>
      <c r="DC2" s="448">
        <f t="shared" si="1"/>
        <v>9</v>
      </c>
      <c r="DD2" s="448">
        <f t="shared" si="1"/>
        <v>9</v>
      </c>
      <c r="DE2" s="448">
        <f t="shared" si="1"/>
        <v>9</v>
      </c>
      <c r="DF2" s="448">
        <f t="shared" si="1"/>
        <v>9</v>
      </c>
      <c r="DG2" s="448">
        <f t="shared" si="1"/>
        <v>9</v>
      </c>
      <c r="DH2" s="448">
        <f t="shared" si="1"/>
        <v>9</v>
      </c>
      <c r="DI2" s="448">
        <f t="shared" si="1"/>
        <v>9</v>
      </c>
      <c r="DJ2" s="448">
        <f t="shared" si="1"/>
        <v>10</v>
      </c>
      <c r="DK2" s="448">
        <f t="shared" si="1"/>
        <v>10</v>
      </c>
      <c r="DL2" s="448">
        <f t="shared" si="1"/>
        <v>10</v>
      </c>
      <c r="DM2" s="448">
        <f t="shared" si="1"/>
        <v>10</v>
      </c>
      <c r="DN2" s="448">
        <f t="shared" si="1"/>
        <v>10</v>
      </c>
      <c r="DO2" s="448">
        <f t="shared" si="1"/>
        <v>10</v>
      </c>
      <c r="DP2" s="448">
        <f t="shared" si="1"/>
        <v>10</v>
      </c>
      <c r="DQ2" s="448">
        <f t="shared" si="1"/>
        <v>10</v>
      </c>
      <c r="DR2" s="448">
        <f t="shared" si="1"/>
        <v>10</v>
      </c>
      <c r="DS2" s="448">
        <f t="shared" si="1"/>
        <v>10</v>
      </c>
      <c r="DT2" s="448">
        <f t="shared" si="1"/>
        <v>10</v>
      </c>
      <c r="DU2" s="448">
        <f t="shared" si="1"/>
        <v>10</v>
      </c>
      <c r="DV2" s="448">
        <f t="shared" si="1"/>
        <v>11</v>
      </c>
      <c r="DW2" s="448">
        <f t="shared" si="1"/>
        <v>11</v>
      </c>
      <c r="DX2" s="448">
        <f t="shared" si="1"/>
        <v>11</v>
      </c>
      <c r="DY2" s="448">
        <f t="shared" si="1"/>
        <v>11</v>
      </c>
      <c r="DZ2" s="448">
        <f t="shared" si="1"/>
        <v>11</v>
      </c>
      <c r="EA2" s="448">
        <f t="shared" si="1"/>
        <v>11</v>
      </c>
      <c r="EB2" s="448">
        <f t="shared" si="1"/>
        <v>11</v>
      </c>
      <c r="EC2" s="448">
        <f t="shared" si="1"/>
        <v>11</v>
      </c>
      <c r="ED2" s="448">
        <f t="shared" si="1"/>
        <v>11</v>
      </c>
      <c r="EE2" s="448">
        <f t="shared" si="1"/>
        <v>11</v>
      </c>
      <c r="EF2" s="448">
        <f t="shared" si="1"/>
        <v>11</v>
      </c>
      <c r="EG2" s="449">
        <f t="shared" si="1"/>
        <v>11</v>
      </c>
      <c r="EH2" s="177"/>
    </row>
    <row r="3" spans="1:138" s="86" customFormat="1" ht="15" customHeight="1" outlineLevel="1" x14ac:dyDescent="0.25">
      <c r="A3" s="85"/>
      <c r="B3" s="450"/>
      <c r="C3" s="451"/>
      <c r="D3" s="189" t="s">
        <v>221</v>
      </c>
      <c r="E3" s="452"/>
      <c r="F3" s="452">
        <f t="shared" ref="F3:AK3" si="2">MONTH(F5)</f>
        <v>10</v>
      </c>
      <c r="G3" s="453">
        <f t="shared" si="2"/>
        <v>11</v>
      </c>
      <c r="H3" s="453">
        <f t="shared" si="2"/>
        <v>12</v>
      </c>
      <c r="I3" s="453">
        <f t="shared" si="2"/>
        <v>1</v>
      </c>
      <c r="J3" s="453">
        <f t="shared" si="2"/>
        <v>2</v>
      </c>
      <c r="K3" s="453">
        <f t="shared" si="2"/>
        <v>3</v>
      </c>
      <c r="L3" s="453">
        <f t="shared" si="2"/>
        <v>4</v>
      </c>
      <c r="M3" s="453">
        <f t="shared" si="2"/>
        <v>5</v>
      </c>
      <c r="N3" s="453">
        <f t="shared" si="2"/>
        <v>6</v>
      </c>
      <c r="O3" s="453">
        <f t="shared" si="2"/>
        <v>7</v>
      </c>
      <c r="P3" s="453">
        <f t="shared" si="2"/>
        <v>8</v>
      </c>
      <c r="Q3" s="453">
        <f t="shared" si="2"/>
        <v>9</v>
      </c>
      <c r="R3" s="453">
        <f t="shared" si="2"/>
        <v>10</v>
      </c>
      <c r="S3" s="453">
        <f t="shared" si="2"/>
        <v>11</v>
      </c>
      <c r="T3" s="453">
        <f t="shared" si="2"/>
        <v>12</v>
      </c>
      <c r="U3" s="453">
        <f t="shared" si="2"/>
        <v>1</v>
      </c>
      <c r="V3" s="453">
        <f t="shared" si="2"/>
        <v>2</v>
      </c>
      <c r="W3" s="453">
        <f t="shared" si="2"/>
        <v>3</v>
      </c>
      <c r="X3" s="453">
        <f t="shared" si="2"/>
        <v>4</v>
      </c>
      <c r="Y3" s="453">
        <f t="shared" si="2"/>
        <v>5</v>
      </c>
      <c r="Z3" s="453">
        <f t="shared" si="2"/>
        <v>6</v>
      </c>
      <c r="AA3" s="453">
        <f t="shared" si="2"/>
        <v>7</v>
      </c>
      <c r="AB3" s="453">
        <f t="shared" si="2"/>
        <v>8</v>
      </c>
      <c r="AC3" s="453">
        <f t="shared" si="2"/>
        <v>9</v>
      </c>
      <c r="AD3" s="453">
        <f t="shared" si="2"/>
        <v>10</v>
      </c>
      <c r="AE3" s="453">
        <f t="shared" si="2"/>
        <v>11</v>
      </c>
      <c r="AF3" s="453">
        <f t="shared" si="2"/>
        <v>12</v>
      </c>
      <c r="AG3" s="453">
        <f t="shared" si="2"/>
        <v>1</v>
      </c>
      <c r="AH3" s="453">
        <f t="shared" si="2"/>
        <v>2</v>
      </c>
      <c r="AI3" s="453">
        <f t="shared" si="2"/>
        <v>3</v>
      </c>
      <c r="AJ3" s="453">
        <f t="shared" si="2"/>
        <v>4</v>
      </c>
      <c r="AK3" s="453">
        <f t="shared" si="2"/>
        <v>5</v>
      </c>
      <c r="AL3" s="453">
        <f t="shared" ref="AL3:BQ3" si="3">MONTH(AL5)</f>
        <v>6</v>
      </c>
      <c r="AM3" s="453">
        <f t="shared" si="3"/>
        <v>7</v>
      </c>
      <c r="AN3" s="453">
        <f t="shared" si="3"/>
        <v>8</v>
      </c>
      <c r="AO3" s="453">
        <f t="shared" si="3"/>
        <v>9</v>
      </c>
      <c r="AP3" s="453">
        <f t="shared" si="3"/>
        <v>10</v>
      </c>
      <c r="AQ3" s="453">
        <f t="shared" si="3"/>
        <v>11</v>
      </c>
      <c r="AR3" s="453">
        <f t="shared" si="3"/>
        <v>12</v>
      </c>
      <c r="AS3" s="453">
        <f t="shared" si="3"/>
        <v>1</v>
      </c>
      <c r="AT3" s="453">
        <f t="shared" si="3"/>
        <v>2</v>
      </c>
      <c r="AU3" s="453">
        <f t="shared" si="3"/>
        <v>3</v>
      </c>
      <c r="AV3" s="453">
        <f t="shared" si="3"/>
        <v>4</v>
      </c>
      <c r="AW3" s="453">
        <f t="shared" si="3"/>
        <v>5</v>
      </c>
      <c r="AX3" s="453">
        <f t="shared" si="3"/>
        <v>6</v>
      </c>
      <c r="AY3" s="453">
        <f t="shared" si="3"/>
        <v>7</v>
      </c>
      <c r="AZ3" s="453">
        <f t="shared" si="3"/>
        <v>8</v>
      </c>
      <c r="BA3" s="453">
        <f t="shared" si="3"/>
        <v>9</v>
      </c>
      <c r="BB3" s="453">
        <f t="shared" si="3"/>
        <v>10</v>
      </c>
      <c r="BC3" s="453">
        <f t="shared" si="3"/>
        <v>11</v>
      </c>
      <c r="BD3" s="453">
        <f t="shared" si="3"/>
        <v>12</v>
      </c>
      <c r="BE3" s="453">
        <f t="shared" si="3"/>
        <v>1</v>
      </c>
      <c r="BF3" s="453">
        <f t="shared" si="3"/>
        <v>2</v>
      </c>
      <c r="BG3" s="453">
        <f t="shared" si="3"/>
        <v>3</v>
      </c>
      <c r="BH3" s="453">
        <f t="shared" si="3"/>
        <v>4</v>
      </c>
      <c r="BI3" s="453">
        <f t="shared" si="3"/>
        <v>5</v>
      </c>
      <c r="BJ3" s="453">
        <f t="shared" si="3"/>
        <v>6</v>
      </c>
      <c r="BK3" s="453">
        <f t="shared" si="3"/>
        <v>7</v>
      </c>
      <c r="BL3" s="453">
        <f t="shared" si="3"/>
        <v>8</v>
      </c>
      <c r="BM3" s="453">
        <f t="shared" si="3"/>
        <v>9</v>
      </c>
      <c r="BN3" s="453">
        <f t="shared" si="3"/>
        <v>10</v>
      </c>
      <c r="BO3" s="453">
        <f t="shared" si="3"/>
        <v>11</v>
      </c>
      <c r="BP3" s="453">
        <f t="shared" si="3"/>
        <v>12</v>
      </c>
      <c r="BQ3" s="453">
        <f t="shared" si="3"/>
        <v>1</v>
      </c>
      <c r="BR3" s="453">
        <f t="shared" ref="BR3:CW3" si="4">MONTH(BR5)</f>
        <v>2</v>
      </c>
      <c r="BS3" s="453">
        <f t="shared" si="4"/>
        <v>3</v>
      </c>
      <c r="BT3" s="453">
        <f t="shared" si="4"/>
        <v>4</v>
      </c>
      <c r="BU3" s="453">
        <f t="shared" si="4"/>
        <v>5</v>
      </c>
      <c r="BV3" s="453">
        <f t="shared" si="4"/>
        <v>6</v>
      </c>
      <c r="BW3" s="453">
        <f t="shared" si="4"/>
        <v>7</v>
      </c>
      <c r="BX3" s="453">
        <f t="shared" si="4"/>
        <v>8</v>
      </c>
      <c r="BY3" s="453">
        <f t="shared" si="4"/>
        <v>9</v>
      </c>
      <c r="BZ3" s="453">
        <f t="shared" si="4"/>
        <v>10</v>
      </c>
      <c r="CA3" s="453">
        <f t="shared" si="4"/>
        <v>11</v>
      </c>
      <c r="CB3" s="453">
        <f t="shared" si="4"/>
        <v>12</v>
      </c>
      <c r="CC3" s="453">
        <f t="shared" si="4"/>
        <v>1</v>
      </c>
      <c r="CD3" s="453">
        <f t="shared" si="4"/>
        <v>2</v>
      </c>
      <c r="CE3" s="453">
        <f t="shared" si="4"/>
        <v>3</v>
      </c>
      <c r="CF3" s="453">
        <f t="shared" si="4"/>
        <v>4</v>
      </c>
      <c r="CG3" s="453">
        <f t="shared" si="4"/>
        <v>5</v>
      </c>
      <c r="CH3" s="453">
        <f t="shared" si="4"/>
        <v>6</v>
      </c>
      <c r="CI3" s="453">
        <f t="shared" si="4"/>
        <v>7</v>
      </c>
      <c r="CJ3" s="453">
        <f t="shared" si="4"/>
        <v>8</v>
      </c>
      <c r="CK3" s="453">
        <f t="shared" si="4"/>
        <v>9</v>
      </c>
      <c r="CL3" s="453">
        <f t="shared" si="4"/>
        <v>10</v>
      </c>
      <c r="CM3" s="453">
        <f t="shared" si="4"/>
        <v>11</v>
      </c>
      <c r="CN3" s="453">
        <f t="shared" si="4"/>
        <v>12</v>
      </c>
      <c r="CO3" s="453">
        <f t="shared" si="4"/>
        <v>1</v>
      </c>
      <c r="CP3" s="453">
        <f t="shared" si="4"/>
        <v>2</v>
      </c>
      <c r="CQ3" s="453">
        <f t="shared" si="4"/>
        <v>3</v>
      </c>
      <c r="CR3" s="453">
        <f t="shared" si="4"/>
        <v>4</v>
      </c>
      <c r="CS3" s="453">
        <f t="shared" si="4"/>
        <v>5</v>
      </c>
      <c r="CT3" s="453">
        <f t="shared" si="4"/>
        <v>6</v>
      </c>
      <c r="CU3" s="453">
        <f t="shared" si="4"/>
        <v>7</v>
      </c>
      <c r="CV3" s="453">
        <f t="shared" si="4"/>
        <v>8</v>
      </c>
      <c r="CW3" s="453">
        <f t="shared" si="4"/>
        <v>9</v>
      </c>
      <c r="CX3" s="453">
        <f t="shared" ref="CX3:EG3" si="5">MONTH(CX5)</f>
        <v>10</v>
      </c>
      <c r="CY3" s="453">
        <f t="shared" si="5"/>
        <v>11</v>
      </c>
      <c r="CZ3" s="453">
        <f t="shared" si="5"/>
        <v>12</v>
      </c>
      <c r="DA3" s="453">
        <f t="shared" si="5"/>
        <v>1</v>
      </c>
      <c r="DB3" s="453">
        <f t="shared" si="5"/>
        <v>2</v>
      </c>
      <c r="DC3" s="453">
        <f t="shared" si="5"/>
        <v>3</v>
      </c>
      <c r="DD3" s="453">
        <f t="shared" si="5"/>
        <v>4</v>
      </c>
      <c r="DE3" s="453">
        <f t="shared" si="5"/>
        <v>5</v>
      </c>
      <c r="DF3" s="453">
        <f t="shared" si="5"/>
        <v>6</v>
      </c>
      <c r="DG3" s="453">
        <f t="shared" si="5"/>
        <v>7</v>
      </c>
      <c r="DH3" s="453">
        <f t="shared" si="5"/>
        <v>8</v>
      </c>
      <c r="DI3" s="453">
        <f t="shared" si="5"/>
        <v>9</v>
      </c>
      <c r="DJ3" s="453">
        <f t="shared" si="5"/>
        <v>10</v>
      </c>
      <c r="DK3" s="453">
        <f t="shared" si="5"/>
        <v>11</v>
      </c>
      <c r="DL3" s="453">
        <f t="shared" si="5"/>
        <v>12</v>
      </c>
      <c r="DM3" s="453">
        <f t="shared" si="5"/>
        <v>1</v>
      </c>
      <c r="DN3" s="453">
        <f t="shared" si="5"/>
        <v>2</v>
      </c>
      <c r="DO3" s="453">
        <f t="shared" si="5"/>
        <v>3</v>
      </c>
      <c r="DP3" s="453">
        <f t="shared" si="5"/>
        <v>4</v>
      </c>
      <c r="DQ3" s="453">
        <f t="shared" si="5"/>
        <v>5</v>
      </c>
      <c r="DR3" s="453">
        <f t="shared" si="5"/>
        <v>6</v>
      </c>
      <c r="DS3" s="453">
        <f t="shared" si="5"/>
        <v>7</v>
      </c>
      <c r="DT3" s="453">
        <f t="shared" si="5"/>
        <v>8</v>
      </c>
      <c r="DU3" s="453">
        <f t="shared" si="5"/>
        <v>9</v>
      </c>
      <c r="DV3" s="453">
        <f t="shared" si="5"/>
        <v>10</v>
      </c>
      <c r="DW3" s="453">
        <f t="shared" si="5"/>
        <v>11</v>
      </c>
      <c r="DX3" s="453">
        <f t="shared" si="5"/>
        <v>12</v>
      </c>
      <c r="DY3" s="453">
        <f t="shared" si="5"/>
        <v>1</v>
      </c>
      <c r="DZ3" s="453">
        <f t="shared" si="5"/>
        <v>2</v>
      </c>
      <c r="EA3" s="453">
        <f t="shared" si="5"/>
        <v>3</v>
      </c>
      <c r="EB3" s="453">
        <f t="shared" si="5"/>
        <v>4</v>
      </c>
      <c r="EC3" s="453">
        <f t="shared" si="5"/>
        <v>5</v>
      </c>
      <c r="ED3" s="453">
        <f t="shared" si="5"/>
        <v>6</v>
      </c>
      <c r="EE3" s="453">
        <f t="shared" si="5"/>
        <v>7</v>
      </c>
      <c r="EF3" s="453">
        <f t="shared" si="5"/>
        <v>8</v>
      </c>
      <c r="EG3" s="454">
        <f t="shared" si="5"/>
        <v>9</v>
      </c>
      <c r="EH3" s="177"/>
    </row>
    <row r="4" spans="1:138" ht="15" customHeight="1" outlineLevel="1" x14ac:dyDescent="0.25">
      <c r="B4" s="450"/>
      <c r="C4" s="451"/>
      <c r="D4" s="310" t="s">
        <v>223</v>
      </c>
      <c r="E4" s="455"/>
      <c r="F4" s="456">
        <f t="shared" ref="F4:AK4" si="6">YEAR(F5)</f>
        <v>2022</v>
      </c>
      <c r="G4" s="457">
        <f t="shared" si="6"/>
        <v>2022</v>
      </c>
      <c r="H4" s="457">
        <f t="shared" si="6"/>
        <v>2022</v>
      </c>
      <c r="I4" s="457">
        <f t="shared" si="6"/>
        <v>2023</v>
      </c>
      <c r="J4" s="457">
        <f t="shared" si="6"/>
        <v>2023</v>
      </c>
      <c r="K4" s="457">
        <f t="shared" si="6"/>
        <v>2023</v>
      </c>
      <c r="L4" s="457">
        <f t="shared" si="6"/>
        <v>2023</v>
      </c>
      <c r="M4" s="457">
        <f t="shared" si="6"/>
        <v>2023</v>
      </c>
      <c r="N4" s="457">
        <f t="shared" si="6"/>
        <v>2023</v>
      </c>
      <c r="O4" s="457">
        <f t="shared" si="6"/>
        <v>2023</v>
      </c>
      <c r="P4" s="457">
        <f t="shared" si="6"/>
        <v>2023</v>
      </c>
      <c r="Q4" s="457">
        <f t="shared" si="6"/>
        <v>2023</v>
      </c>
      <c r="R4" s="457">
        <f t="shared" si="6"/>
        <v>2023</v>
      </c>
      <c r="S4" s="457">
        <f t="shared" si="6"/>
        <v>2023</v>
      </c>
      <c r="T4" s="457">
        <f t="shared" si="6"/>
        <v>2023</v>
      </c>
      <c r="U4" s="457">
        <f t="shared" si="6"/>
        <v>2024</v>
      </c>
      <c r="V4" s="457">
        <f t="shared" si="6"/>
        <v>2024</v>
      </c>
      <c r="W4" s="457">
        <f t="shared" si="6"/>
        <v>2024</v>
      </c>
      <c r="X4" s="457">
        <f t="shared" si="6"/>
        <v>2024</v>
      </c>
      <c r="Y4" s="457">
        <f t="shared" si="6"/>
        <v>2024</v>
      </c>
      <c r="Z4" s="457">
        <f t="shared" si="6"/>
        <v>2024</v>
      </c>
      <c r="AA4" s="457">
        <f t="shared" si="6"/>
        <v>2024</v>
      </c>
      <c r="AB4" s="457">
        <f t="shared" si="6"/>
        <v>2024</v>
      </c>
      <c r="AC4" s="457">
        <f t="shared" si="6"/>
        <v>2024</v>
      </c>
      <c r="AD4" s="457">
        <f t="shared" si="6"/>
        <v>2024</v>
      </c>
      <c r="AE4" s="457">
        <f t="shared" si="6"/>
        <v>2024</v>
      </c>
      <c r="AF4" s="457">
        <f t="shared" si="6"/>
        <v>2024</v>
      </c>
      <c r="AG4" s="457">
        <f t="shared" si="6"/>
        <v>2025</v>
      </c>
      <c r="AH4" s="457">
        <f t="shared" si="6"/>
        <v>2025</v>
      </c>
      <c r="AI4" s="457">
        <f t="shared" si="6"/>
        <v>2025</v>
      </c>
      <c r="AJ4" s="457">
        <f t="shared" si="6"/>
        <v>2025</v>
      </c>
      <c r="AK4" s="457">
        <f t="shared" si="6"/>
        <v>2025</v>
      </c>
      <c r="AL4" s="457">
        <f t="shared" ref="AL4:BQ4" si="7">YEAR(AL5)</f>
        <v>2025</v>
      </c>
      <c r="AM4" s="457">
        <f t="shared" si="7"/>
        <v>2025</v>
      </c>
      <c r="AN4" s="457">
        <f t="shared" si="7"/>
        <v>2025</v>
      </c>
      <c r="AO4" s="457">
        <f t="shared" si="7"/>
        <v>2025</v>
      </c>
      <c r="AP4" s="457">
        <f t="shared" si="7"/>
        <v>2025</v>
      </c>
      <c r="AQ4" s="457">
        <f t="shared" si="7"/>
        <v>2025</v>
      </c>
      <c r="AR4" s="457">
        <f t="shared" si="7"/>
        <v>2025</v>
      </c>
      <c r="AS4" s="457">
        <f t="shared" si="7"/>
        <v>2026</v>
      </c>
      <c r="AT4" s="457">
        <f t="shared" si="7"/>
        <v>2026</v>
      </c>
      <c r="AU4" s="457">
        <f t="shared" si="7"/>
        <v>2026</v>
      </c>
      <c r="AV4" s="457">
        <f t="shared" si="7"/>
        <v>2026</v>
      </c>
      <c r="AW4" s="457">
        <f t="shared" si="7"/>
        <v>2026</v>
      </c>
      <c r="AX4" s="457">
        <f t="shared" si="7"/>
        <v>2026</v>
      </c>
      <c r="AY4" s="457">
        <f t="shared" si="7"/>
        <v>2026</v>
      </c>
      <c r="AZ4" s="457">
        <f t="shared" si="7"/>
        <v>2026</v>
      </c>
      <c r="BA4" s="457">
        <f t="shared" si="7"/>
        <v>2026</v>
      </c>
      <c r="BB4" s="457">
        <f t="shared" si="7"/>
        <v>2026</v>
      </c>
      <c r="BC4" s="457">
        <f t="shared" si="7"/>
        <v>2026</v>
      </c>
      <c r="BD4" s="457">
        <f t="shared" si="7"/>
        <v>2026</v>
      </c>
      <c r="BE4" s="457">
        <f t="shared" si="7"/>
        <v>2027</v>
      </c>
      <c r="BF4" s="457">
        <f t="shared" si="7"/>
        <v>2027</v>
      </c>
      <c r="BG4" s="457">
        <f t="shared" si="7"/>
        <v>2027</v>
      </c>
      <c r="BH4" s="457">
        <f t="shared" si="7"/>
        <v>2027</v>
      </c>
      <c r="BI4" s="457">
        <f t="shared" si="7"/>
        <v>2027</v>
      </c>
      <c r="BJ4" s="457">
        <f t="shared" si="7"/>
        <v>2027</v>
      </c>
      <c r="BK4" s="457">
        <f t="shared" si="7"/>
        <v>2027</v>
      </c>
      <c r="BL4" s="457">
        <f t="shared" si="7"/>
        <v>2027</v>
      </c>
      <c r="BM4" s="457">
        <f t="shared" si="7"/>
        <v>2027</v>
      </c>
      <c r="BN4" s="457">
        <f t="shared" si="7"/>
        <v>2027</v>
      </c>
      <c r="BO4" s="457">
        <f t="shared" si="7"/>
        <v>2027</v>
      </c>
      <c r="BP4" s="457">
        <f t="shared" si="7"/>
        <v>2027</v>
      </c>
      <c r="BQ4" s="457">
        <f t="shared" si="7"/>
        <v>2028</v>
      </c>
      <c r="BR4" s="457">
        <f t="shared" ref="BR4:CW4" si="8">YEAR(BR5)</f>
        <v>2028</v>
      </c>
      <c r="BS4" s="457">
        <f t="shared" si="8"/>
        <v>2028</v>
      </c>
      <c r="BT4" s="457">
        <f t="shared" si="8"/>
        <v>2028</v>
      </c>
      <c r="BU4" s="457">
        <f t="shared" si="8"/>
        <v>2028</v>
      </c>
      <c r="BV4" s="457">
        <f t="shared" si="8"/>
        <v>2028</v>
      </c>
      <c r="BW4" s="457">
        <f t="shared" si="8"/>
        <v>2028</v>
      </c>
      <c r="BX4" s="457">
        <f t="shared" si="8"/>
        <v>2028</v>
      </c>
      <c r="BY4" s="457">
        <f t="shared" si="8"/>
        <v>2028</v>
      </c>
      <c r="BZ4" s="457">
        <f t="shared" si="8"/>
        <v>2028</v>
      </c>
      <c r="CA4" s="457">
        <f t="shared" si="8"/>
        <v>2028</v>
      </c>
      <c r="CB4" s="457">
        <f t="shared" si="8"/>
        <v>2028</v>
      </c>
      <c r="CC4" s="457">
        <f t="shared" si="8"/>
        <v>2029</v>
      </c>
      <c r="CD4" s="457">
        <f t="shared" si="8"/>
        <v>2029</v>
      </c>
      <c r="CE4" s="457">
        <f t="shared" si="8"/>
        <v>2029</v>
      </c>
      <c r="CF4" s="457">
        <f t="shared" si="8"/>
        <v>2029</v>
      </c>
      <c r="CG4" s="457">
        <f t="shared" si="8"/>
        <v>2029</v>
      </c>
      <c r="CH4" s="457">
        <f t="shared" si="8"/>
        <v>2029</v>
      </c>
      <c r="CI4" s="457">
        <f t="shared" si="8"/>
        <v>2029</v>
      </c>
      <c r="CJ4" s="457">
        <f t="shared" si="8"/>
        <v>2029</v>
      </c>
      <c r="CK4" s="457">
        <f t="shared" si="8"/>
        <v>2029</v>
      </c>
      <c r="CL4" s="457">
        <f t="shared" si="8"/>
        <v>2029</v>
      </c>
      <c r="CM4" s="457">
        <f t="shared" si="8"/>
        <v>2029</v>
      </c>
      <c r="CN4" s="457">
        <f t="shared" si="8"/>
        <v>2029</v>
      </c>
      <c r="CO4" s="457">
        <f t="shared" si="8"/>
        <v>2030</v>
      </c>
      <c r="CP4" s="457">
        <f t="shared" si="8"/>
        <v>2030</v>
      </c>
      <c r="CQ4" s="457">
        <f t="shared" si="8"/>
        <v>2030</v>
      </c>
      <c r="CR4" s="457">
        <f t="shared" si="8"/>
        <v>2030</v>
      </c>
      <c r="CS4" s="457">
        <f t="shared" si="8"/>
        <v>2030</v>
      </c>
      <c r="CT4" s="457">
        <f t="shared" si="8"/>
        <v>2030</v>
      </c>
      <c r="CU4" s="457">
        <f t="shared" si="8"/>
        <v>2030</v>
      </c>
      <c r="CV4" s="457">
        <f t="shared" si="8"/>
        <v>2030</v>
      </c>
      <c r="CW4" s="457">
        <f t="shared" si="8"/>
        <v>2030</v>
      </c>
      <c r="CX4" s="457">
        <f t="shared" ref="CX4:EC4" si="9">YEAR(CX5)</f>
        <v>2030</v>
      </c>
      <c r="CY4" s="457">
        <f t="shared" si="9"/>
        <v>2030</v>
      </c>
      <c r="CZ4" s="457">
        <f t="shared" si="9"/>
        <v>2030</v>
      </c>
      <c r="DA4" s="457">
        <f t="shared" si="9"/>
        <v>2031</v>
      </c>
      <c r="DB4" s="457">
        <f t="shared" si="9"/>
        <v>2031</v>
      </c>
      <c r="DC4" s="457">
        <f t="shared" si="9"/>
        <v>2031</v>
      </c>
      <c r="DD4" s="457">
        <f t="shared" si="9"/>
        <v>2031</v>
      </c>
      <c r="DE4" s="457">
        <f t="shared" si="9"/>
        <v>2031</v>
      </c>
      <c r="DF4" s="457">
        <f t="shared" si="9"/>
        <v>2031</v>
      </c>
      <c r="DG4" s="457">
        <f t="shared" si="9"/>
        <v>2031</v>
      </c>
      <c r="DH4" s="457">
        <f t="shared" si="9"/>
        <v>2031</v>
      </c>
      <c r="DI4" s="457">
        <f t="shared" si="9"/>
        <v>2031</v>
      </c>
      <c r="DJ4" s="457">
        <f t="shared" si="9"/>
        <v>2031</v>
      </c>
      <c r="DK4" s="457">
        <f t="shared" si="9"/>
        <v>2031</v>
      </c>
      <c r="DL4" s="457">
        <f t="shared" si="9"/>
        <v>2031</v>
      </c>
      <c r="DM4" s="457">
        <f t="shared" si="9"/>
        <v>2032</v>
      </c>
      <c r="DN4" s="457">
        <f t="shared" si="9"/>
        <v>2032</v>
      </c>
      <c r="DO4" s="457">
        <f t="shared" si="9"/>
        <v>2032</v>
      </c>
      <c r="DP4" s="457">
        <f t="shared" si="9"/>
        <v>2032</v>
      </c>
      <c r="DQ4" s="457">
        <f t="shared" si="9"/>
        <v>2032</v>
      </c>
      <c r="DR4" s="457">
        <f t="shared" si="9"/>
        <v>2032</v>
      </c>
      <c r="DS4" s="457">
        <f t="shared" si="9"/>
        <v>2032</v>
      </c>
      <c r="DT4" s="457">
        <f t="shared" si="9"/>
        <v>2032</v>
      </c>
      <c r="DU4" s="457">
        <f t="shared" si="9"/>
        <v>2032</v>
      </c>
      <c r="DV4" s="457">
        <f t="shared" si="9"/>
        <v>2032</v>
      </c>
      <c r="DW4" s="457">
        <f t="shared" si="9"/>
        <v>2032</v>
      </c>
      <c r="DX4" s="457">
        <f t="shared" si="9"/>
        <v>2032</v>
      </c>
      <c r="DY4" s="457">
        <f t="shared" si="9"/>
        <v>2033</v>
      </c>
      <c r="DZ4" s="457">
        <f t="shared" si="9"/>
        <v>2033</v>
      </c>
      <c r="EA4" s="457">
        <f t="shared" si="9"/>
        <v>2033</v>
      </c>
      <c r="EB4" s="457">
        <f t="shared" si="9"/>
        <v>2033</v>
      </c>
      <c r="EC4" s="457">
        <f t="shared" si="9"/>
        <v>2033</v>
      </c>
      <c r="ED4" s="457">
        <f t="shared" ref="ED4:EG4" si="10">YEAR(ED5)</f>
        <v>2033</v>
      </c>
      <c r="EE4" s="457">
        <f t="shared" si="10"/>
        <v>2033</v>
      </c>
      <c r="EF4" s="457">
        <f t="shared" si="10"/>
        <v>2033</v>
      </c>
      <c r="EG4" s="458">
        <f t="shared" si="10"/>
        <v>2033</v>
      </c>
      <c r="EH4" s="177"/>
    </row>
    <row r="5" spans="1:138" ht="15" customHeight="1" outlineLevel="1" x14ac:dyDescent="0.2">
      <c r="B5" s="450"/>
      <c r="C5" s="451"/>
      <c r="D5" s="325" t="s">
        <v>59</v>
      </c>
      <c r="E5" s="463">
        <f>'Summary &amp; Assumptions'!D18-1</f>
        <v>44834</v>
      </c>
      <c r="F5" s="464">
        <f>EOMONTH(E5,1)</f>
        <v>44865</v>
      </c>
      <c r="G5" s="464">
        <f>EOMONTH(F5,1)</f>
        <v>44895</v>
      </c>
      <c r="H5" s="464">
        <f t="shared" ref="H5:BR5" si="11">EOMONTH(G5,1)</f>
        <v>44926</v>
      </c>
      <c r="I5" s="464">
        <f t="shared" si="11"/>
        <v>44957</v>
      </c>
      <c r="J5" s="464">
        <f t="shared" si="11"/>
        <v>44985</v>
      </c>
      <c r="K5" s="464">
        <f t="shared" si="11"/>
        <v>45016</v>
      </c>
      <c r="L5" s="464">
        <f t="shared" si="11"/>
        <v>45046</v>
      </c>
      <c r="M5" s="464">
        <f t="shared" si="11"/>
        <v>45077</v>
      </c>
      <c r="N5" s="464">
        <f t="shared" si="11"/>
        <v>45107</v>
      </c>
      <c r="O5" s="464">
        <f t="shared" si="11"/>
        <v>45138</v>
      </c>
      <c r="P5" s="464">
        <f t="shared" si="11"/>
        <v>45169</v>
      </c>
      <c r="Q5" s="464">
        <f t="shared" si="11"/>
        <v>45199</v>
      </c>
      <c r="R5" s="464">
        <f t="shared" si="11"/>
        <v>45230</v>
      </c>
      <c r="S5" s="464">
        <f t="shared" si="11"/>
        <v>45260</v>
      </c>
      <c r="T5" s="464">
        <f t="shared" si="11"/>
        <v>45291</v>
      </c>
      <c r="U5" s="464">
        <f t="shared" si="11"/>
        <v>45322</v>
      </c>
      <c r="V5" s="464">
        <f t="shared" si="11"/>
        <v>45351</v>
      </c>
      <c r="W5" s="464">
        <f t="shared" si="11"/>
        <v>45382</v>
      </c>
      <c r="X5" s="464">
        <f t="shared" si="11"/>
        <v>45412</v>
      </c>
      <c r="Y5" s="464">
        <f t="shared" si="11"/>
        <v>45443</v>
      </c>
      <c r="Z5" s="464">
        <f t="shared" si="11"/>
        <v>45473</v>
      </c>
      <c r="AA5" s="464">
        <f t="shared" si="11"/>
        <v>45504</v>
      </c>
      <c r="AB5" s="464">
        <f t="shared" si="11"/>
        <v>45535</v>
      </c>
      <c r="AC5" s="464">
        <f t="shared" si="11"/>
        <v>45565</v>
      </c>
      <c r="AD5" s="464">
        <f t="shared" si="11"/>
        <v>45596</v>
      </c>
      <c r="AE5" s="464">
        <f t="shared" si="11"/>
        <v>45626</v>
      </c>
      <c r="AF5" s="464">
        <f t="shared" si="11"/>
        <v>45657</v>
      </c>
      <c r="AG5" s="464">
        <f t="shared" si="11"/>
        <v>45688</v>
      </c>
      <c r="AH5" s="464">
        <f t="shared" si="11"/>
        <v>45716</v>
      </c>
      <c r="AI5" s="464">
        <f t="shared" si="11"/>
        <v>45747</v>
      </c>
      <c r="AJ5" s="464">
        <f t="shared" si="11"/>
        <v>45777</v>
      </c>
      <c r="AK5" s="464">
        <f t="shared" si="11"/>
        <v>45808</v>
      </c>
      <c r="AL5" s="464">
        <f t="shared" si="11"/>
        <v>45838</v>
      </c>
      <c r="AM5" s="464">
        <f t="shared" si="11"/>
        <v>45869</v>
      </c>
      <c r="AN5" s="464">
        <f t="shared" si="11"/>
        <v>45900</v>
      </c>
      <c r="AO5" s="464">
        <f t="shared" si="11"/>
        <v>45930</v>
      </c>
      <c r="AP5" s="464">
        <f t="shared" si="11"/>
        <v>45961</v>
      </c>
      <c r="AQ5" s="464">
        <f t="shared" si="11"/>
        <v>45991</v>
      </c>
      <c r="AR5" s="464">
        <f t="shared" si="11"/>
        <v>46022</v>
      </c>
      <c r="AS5" s="464">
        <f t="shared" si="11"/>
        <v>46053</v>
      </c>
      <c r="AT5" s="464">
        <f t="shared" si="11"/>
        <v>46081</v>
      </c>
      <c r="AU5" s="464">
        <f t="shared" si="11"/>
        <v>46112</v>
      </c>
      <c r="AV5" s="464">
        <f t="shared" si="11"/>
        <v>46142</v>
      </c>
      <c r="AW5" s="464">
        <f t="shared" si="11"/>
        <v>46173</v>
      </c>
      <c r="AX5" s="464">
        <f t="shared" si="11"/>
        <v>46203</v>
      </c>
      <c r="AY5" s="464">
        <f t="shared" si="11"/>
        <v>46234</v>
      </c>
      <c r="AZ5" s="464">
        <f t="shared" si="11"/>
        <v>46265</v>
      </c>
      <c r="BA5" s="464">
        <f t="shared" si="11"/>
        <v>46295</v>
      </c>
      <c r="BB5" s="464">
        <f t="shared" si="11"/>
        <v>46326</v>
      </c>
      <c r="BC5" s="464">
        <f t="shared" si="11"/>
        <v>46356</v>
      </c>
      <c r="BD5" s="464">
        <f t="shared" si="11"/>
        <v>46387</v>
      </c>
      <c r="BE5" s="464">
        <f t="shared" si="11"/>
        <v>46418</v>
      </c>
      <c r="BF5" s="464">
        <f t="shared" si="11"/>
        <v>46446</v>
      </c>
      <c r="BG5" s="464">
        <f t="shared" si="11"/>
        <v>46477</v>
      </c>
      <c r="BH5" s="464">
        <f t="shared" si="11"/>
        <v>46507</v>
      </c>
      <c r="BI5" s="464">
        <f t="shared" si="11"/>
        <v>46538</v>
      </c>
      <c r="BJ5" s="464">
        <f t="shared" si="11"/>
        <v>46568</v>
      </c>
      <c r="BK5" s="464">
        <f t="shared" si="11"/>
        <v>46599</v>
      </c>
      <c r="BL5" s="464">
        <f t="shared" si="11"/>
        <v>46630</v>
      </c>
      <c r="BM5" s="464">
        <f t="shared" si="11"/>
        <v>46660</v>
      </c>
      <c r="BN5" s="464">
        <f t="shared" si="11"/>
        <v>46691</v>
      </c>
      <c r="BO5" s="464">
        <f t="shared" si="11"/>
        <v>46721</v>
      </c>
      <c r="BP5" s="464">
        <f t="shared" si="11"/>
        <v>46752</v>
      </c>
      <c r="BQ5" s="464">
        <f t="shared" si="11"/>
        <v>46783</v>
      </c>
      <c r="BR5" s="464">
        <f t="shared" si="11"/>
        <v>46812</v>
      </c>
      <c r="BS5" s="464">
        <f t="shared" ref="BS5:ED5" si="12">EOMONTH(BR5,1)</f>
        <v>46843</v>
      </c>
      <c r="BT5" s="464">
        <f t="shared" si="12"/>
        <v>46873</v>
      </c>
      <c r="BU5" s="464">
        <f t="shared" si="12"/>
        <v>46904</v>
      </c>
      <c r="BV5" s="464">
        <f t="shared" si="12"/>
        <v>46934</v>
      </c>
      <c r="BW5" s="464">
        <f t="shared" si="12"/>
        <v>46965</v>
      </c>
      <c r="BX5" s="464">
        <f t="shared" si="12"/>
        <v>46996</v>
      </c>
      <c r="BY5" s="464">
        <f t="shared" si="12"/>
        <v>47026</v>
      </c>
      <c r="BZ5" s="464">
        <f t="shared" si="12"/>
        <v>47057</v>
      </c>
      <c r="CA5" s="464">
        <f t="shared" si="12"/>
        <v>47087</v>
      </c>
      <c r="CB5" s="464">
        <f t="shared" si="12"/>
        <v>47118</v>
      </c>
      <c r="CC5" s="464">
        <f t="shared" si="12"/>
        <v>47149</v>
      </c>
      <c r="CD5" s="464">
        <f t="shared" si="12"/>
        <v>47177</v>
      </c>
      <c r="CE5" s="464">
        <f t="shared" si="12"/>
        <v>47208</v>
      </c>
      <c r="CF5" s="464">
        <f t="shared" si="12"/>
        <v>47238</v>
      </c>
      <c r="CG5" s="464">
        <f t="shared" si="12"/>
        <v>47269</v>
      </c>
      <c r="CH5" s="464">
        <f t="shared" si="12"/>
        <v>47299</v>
      </c>
      <c r="CI5" s="464">
        <f t="shared" si="12"/>
        <v>47330</v>
      </c>
      <c r="CJ5" s="464">
        <f t="shared" si="12"/>
        <v>47361</v>
      </c>
      <c r="CK5" s="464">
        <f t="shared" si="12"/>
        <v>47391</v>
      </c>
      <c r="CL5" s="464">
        <f t="shared" si="12"/>
        <v>47422</v>
      </c>
      <c r="CM5" s="464">
        <f t="shared" si="12"/>
        <v>47452</v>
      </c>
      <c r="CN5" s="464">
        <f t="shared" si="12"/>
        <v>47483</v>
      </c>
      <c r="CO5" s="464">
        <f t="shared" si="12"/>
        <v>47514</v>
      </c>
      <c r="CP5" s="464">
        <f t="shared" si="12"/>
        <v>47542</v>
      </c>
      <c r="CQ5" s="464">
        <f t="shared" si="12"/>
        <v>47573</v>
      </c>
      <c r="CR5" s="464">
        <f t="shared" si="12"/>
        <v>47603</v>
      </c>
      <c r="CS5" s="464">
        <f t="shared" si="12"/>
        <v>47634</v>
      </c>
      <c r="CT5" s="464">
        <f t="shared" si="12"/>
        <v>47664</v>
      </c>
      <c r="CU5" s="464">
        <f t="shared" si="12"/>
        <v>47695</v>
      </c>
      <c r="CV5" s="464">
        <f t="shared" si="12"/>
        <v>47726</v>
      </c>
      <c r="CW5" s="464">
        <f t="shared" si="12"/>
        <v>47756</v>
      </c>
      <c r="CX5" s="464">
        <f t="shared" si="12"/>
        <v>47787</v>
      </c>
      <c r="CY5" s="464">
        <f t="shared" si="12"/>
        <v>47817</v>
      </c>
      <c r="CZ5" s="464">
        <f t="shared" si="12"/>
        <v>47848</v>
      </c>
      <c r="DA5" s="464">
        <f t="shared" si="12"/>
        <v>47879</v>
      </c>
      <c r="DB5" s="464">
        <f t="shared" si="12"/>
        <v>47907</v>
      </c>
      <c r="DC5" s="464">
        <f t="shared" si="12"/>
        <v>47938</v>
      </c>
      <c r="DD5" s="464">
        <f t="shared" si="12"/>
        <v>47968</v>
      </c>
      <c r="DE5" s="464">
        <f t="shared" si="12"/>
        <v>47999</v>
      </c>
      <c r="DF5" s="464">
        <f t="shared" si="12"/>
        <v>48029</v>
      </c>
      <c r="DG5" s="464">
        <f t="shared" si="12"/>
        <v>48060</v>
      </c>
      <c r="DH5" s="464">
        <f t="shared" si="12"/>
        <v>48091</v>
      </c>
      <c r="DI5" s="464">
        <f t="shared" si="12"/>
        <v>48121</v>
      </c>
      <c r="DJ5" s="464">
        <f t="shared" si="12"/>
        <v>48152</v>
      </c>
      <c r="DK5" s="464">
        <f t="shared" si="12"/>
        <v>48182</v>
      </c>
      <c r="DL5" s="464">
        <f t="shared" si="12"/>
        <v>48213</v>
      </c>
      <c r="DM5" s="464">
        <f t="shared" si="12"/>
        <v>48244</v>
      </c>
      <c r="DN5" s="464">
        <f t="shared" si="12"/>
        <v>48273</v>
      </c>
      <c r="DO5" s="464">
        <f t="shared" si="12"/>
        <v>48304</v>
      </c>
      <c r="DP5" s="464">
        <f t="shared" si="12"/>
        <v>48334</v>
      </c>
      <c r="DQ5" s="464">
        <f t="shared" si="12"/>
        <v>48365</v>
      </c>
      <c r="DR5" s="464">
        <f t="shared" si="12"/>
        <v>48395</v>
      </c>
      <c r="DS5" s="464">
        <f t="shared" si="12"/>
        <v>48426</v>
      </c>
      <c r="DT5" s="464">
        <f t="shared" si="12"/>
        <v>48457</v>
      </c>
      <c r="DU5" s="464">
        <f t="shared" si="12"/>
        <v>48487</v>
      </c>
      <c r="DV5" s="464">
        <f t="shared" si="12"/>
        <v>48518</v>
      </c>
      <c r="DW5" s="464">
        <f t="shared" si="12"/>
        <v>48548</v>
      </c>
      <c r="DX5" s="464">
        <f t="shared" si="12"/>
        <v>48579</v>
      </c>
      <c r="DY5" s="464">
        <f t="shared" si="12"/>
        <v>48610</v>
      </c>
      <c r="DZ5" s="464">
        <f t="shared" si="12"/>
        <v>48638</v>
      </c>
      <c r="EA5" s="464">
        <f t="shared" si="12"/>
        <v>48669</v>
      </c>
      <c r="EB5" s="464">
        <f t="shared" si="12"/>
        <v>48699</v>
      </c>
      <c r="EC5" s="464">
        <f t="shared" si="12"/>
        <v>48730</v>
      </c>
      <c r="ED5" s="464">
        <f t="shared" si="12"/>
        <v>48760</v>
      </c>
      <c r="EE5" s="464">
        <f t="shared" ref="EE5:EG5" si="13">EOMONTH(ED5,1)</f>
        <v>48791</v>
      </c>
      <c r="EF5" s="464">
        <f t="shared" si="13"/>
        <v>48822</v>
      </c>
      <c r="EG5" s="465">
        <f t="shared" si="13"/>
        <v>48852</v>
      </c>
      <c r="EH5" s="177"/>
    </row>
    <row r="6" spans="1:138" s="85" customFormat="1" ht="23.25" x14ac:dyDescent="0.35">
      <c r="B6" s="408" t="s">
        <v>0</v>
      </c>
      <c r="C6" s="462"/>
      <c r="D6" s="442" t="s">
        <v>224</v>
      </c>
      <c r="E6" s="459">
        <v>0</v>
      </c>
      <c r="F6" s="460">
        <v>1</v>
      </c>
      <c r="G6" s="443">
        <f>F6+1</f>
        <v>2</v>
      </c>
      <c r="H6" s="443">
        <f t="shared" ref="H6:BS6" si="14">G6+1</f>
        <v>3</v>
      </c>
      <c r="I6" s="443">
        <f t="shared" si="14"/>
        <v>4</v>
      </c>
      <c r="J6" s="443">
        <f t="shared" si="14"/>
        <v>5</v>
      </c>
      <c r="K6" s="443">
        <f t="shared" si="14"/>
        <v>6</v>
      </c>
      <c r="L6" s="443">
        <f t="shared" si="14"/>
        <v>7</v>
      </c>
      <c r="M6" s="443">
        <f t="shared" si="14"/>
        <v>8</v>
      </c>
      <c r="N6" s="443">
        <f t="shared" si="14"/>
        <v>9</v>
      </c>
      <c r="O6" s="443">
        <f t="shared" si="14"/>
        <v>10</v>
      </c>
      <c r="P6" s="443">
        <f t="shared" si="14"/>
        <v>11</v>
      </c>
      <c r="Q6" s="443">
        <f t="shared" si="14"/>
        <v>12</v>
      </c>
      <c r="R6" s="443">
        <f t="shared" si="14"/>
        <v>13</v>
      </c>
      <c r="S6" s="443">
        <f t="shared" si="14"/>
        <v>14</v>
      </c>
      <c r="T6" s="443">
        <f t="shared" si="14"/>
        <v>15</v>
      </c>
      <c r="U6" s="443">
        <f t="shared" si="14"/>
        <v>16</v>
      </c>
      <c r="V6" s="443">
        <f t="shared" si="14"/>
        <v>17</v>
      </c>
      <c r="W6" s="443">
        <f t="shared" si="14"/>
        <v>18</v>
      </c>
      <c r="X6" s="443">
        <f t="shared" si="14"/>
        <v>19</v>
      </c>
      <c r="Y6" s="443">
        <f t="shared" si="14"/>
        <v>20</v>
      </c>
      <c r="Z6" s="443">
        <f t="shared" si="14"/>
        <v>21</v>
      </c>
      <c r="AA6" s="443">
        <f t="shared" si="14"/>
        <v>22</v>
      </c>
      <c r="AB6" s="443">
        <f t="shared" si="14"/>
        <v>23</v>
      </c>
      <c r="AC6" s="443">
        <f t="shared" si="14"/>
        <v>24</v>
      </c>
      <c r="AD6" s="443">
        <f t="shared" si="14"/>
        <v>25</v>
      </c>
      <c r="AE6" s="443">
        <f t="shared" si="14"/>
        <v>26</v>
      </c>
      <c r="AF6" s="443">
        <f t="shared" si="14"/>
        <v>27</v>
      </c>
      <c r="AG6" s="443">
        <f t="shared" si="14"/>
        <v>28</v>
      </c>
      <c r="AH6" s="443">
        <f t="shared" si="14"/>
        <v>29</v>
      </c>
      <c r="AI6" s="443">
        <f t="shared" si="14"/>
        <v>30</v>
      </c>
      <c r="AJ6" s="443">
        <f t="shared" si="14"/>
        <v>31</v>
      </c>
      <c r="AK6" s="443">
        <f t="shared" si="14"/>
        <v>32</v>
      </c>
      <c r="AL6" s="443">
        <f t="shared" si="14"/>
        <v>33</v>
      </c>
      <c r="AM6" s="443">
        <f t="shared" si="14"/>
        <v>34</v>
      </c>
      <c r="AN6" s="443">
        <f t="shared" si="14"/>
        <v>35</v>
      </c>
      <c r="AO6" s="443">
        <f t="shared" si="14"/>
        <v>36</v>
      </c>
      <c r="AP6" s="443">
        <f t="shared" si="14"/>
        <v>37</v>
      </c>
      <c r="AQ6" s="443">
        <f t="shared" si="14"/>
        <v>38</v>
      </c>
      <c r="AR6" s="443">
        <f t="shared" si="14"/>
        <v>39</v>
      </c>
      <c r="AS6" s="443">
        <f t="shared" si="14"/>
        <v>40</v>
      </c>
      <c r="AT6" s="443">
        <f t="shared" si="14"/>
        <v>41</v>
      </c>
      <c r="AU6" s="443">
        <f t="shared" si="14"/>
        <v>42</v>
      </c>
      <c r="AV6" s="443">
        <f t="shared" si="14"/>
        <v>43</v>
      </c>
      <c r="AW6" s="443">
        <f t="shared" si="14"/>
        <v>44</v>
      </c>
      <c r="AX6" s="443">
        <f t="shared" si="14"/>
        <v>45</v>
      </c>
      <c r="AY6" s="443">
        <f t="shared" si="14"/>
        <v>46</v>
      </c>
      <c r="AZ6" s="443">
        <f t="shared" si="14"/>
        <v>47</v>
      </c>
      <c r="BA6" s="443">
        <f t="shared" si="14"/>
        <v>48</v>
      </c>
      <c r="BB6" s="443">
        <f t="shared" si="14"/>
        <v>49</v>
      </c>
      <c r="BC6" s="443">
        <f t="shared" si="14"/>
        <v>50</v>
      </c>
      <c r="BD6" s="443">
        <f t="shared" si="14"/>
        <v>51</v>
      </c>
      <c r="BE6" s="443">
        <f t="shared" si="14"/>
        <v>52</v>
      </c>
      <c r="BF6" s="443">
        <f t="shared" si="14"/>
        <v>53</v>
      </c>
      <c r="BG6" s="443">
        <f t="shared" si="14"/>
        <v>54</v>
      </c>
      <c r="BH6" s="443">
        <f t="shared" si="14"/>
        <v>55</v>
      </c>
      <c r="BI6" s="443">
        <f t="shared" si="14"/>
        <v>56</v>
      </c>
      <c r="BJ6" s="443">
        <f t="shared" si="14"/>
        <v>57</v>
      </c>
      <c r="BK6" s="443">
        <f t="shared" si="14"/>
        <v>58</v>
      </c>
      <c r="BL6" s="443">
        <f t="shared" si="14"/>
        <v>59</v>
      </c>
      <c r="BM6" s="443">
        <f t="shared" si="14"/>
        <v>60</v>
      </c>
      <c r="BN6" s="443">
        <f t="shared" si="14"/>
        <v>61</v>
      </c>
      <c r="BO6" s="443">
        <f t="shared" si="14"/>
        <v>62</v>
      </c>
      <c r="BP6" s="443">
        <f t="shared" si="14"/>
        <v>63</v>
      </c>
      <c r="BQ6" s="443">
        <f t="shared" si="14"/>
        <v>64</v>
      </c>
      <c r="BR6" s="443">
        <f t="shared" si="14"/>
        <v>65</v>
      </c>
      <c r="BS6" s="443">
        <f t="shared" si="14"/>
        <v>66</v>
      </c>
      <c r="BT6" s="443">
        <f t="shared" ref="BT6:DU6" si="15">BS6+1</f>
        <v>67</v>
      </c>
      <c r="BU6" s="443">
        <f t="shared" si="15"/>
        <v>68</v>
      </c>
      <c r="BV6" s="443">
        <f t="shared" si="15"/>
        <v>69</v>
      </c>
      <c r="BW6" s="443">
        <f t="shared" si="15"/>
        <v>70</v>
      </c>
      <c r="BX6" s="443">
        <f t="shared" si="15"/>
        <v>71</v>
      </c>
      <c r="BY6" s="443">
        <f t="shared" si="15"/>
        <v>72</v>
      </c>
      <c r="BZ6" s="443">
        <f t="shared" si="15"/>
        <v>73</v>
      </c>
      <c r="CA6" s="443">
        <f t="shared" si="15"/>
        <v>74</v>
      </c>
      <c r="CB6" s="443">
        <f t="shared" si="15"/>
        <v>75</v>
      </c>
      <c r="CC6" s="443">
        <f t="shared" si="15"/>
        <v>76</v>
      </c>
      <c r="CD6" s="443">
        <f t="shared" si="15"/>
        <v>77</v>
      </c>
      <c r="CE6" s="443">
        <f t="shared" si="15"/>
        <v>78</v>
      </c>
      <c r="CF6" s="443">
        <f t="shared" si="15"/>
        <v>79</v>
      </c>
      <c r="CG6" s="443">
        <f t="shared" si="15"/>
        <v>80</v>
      </c>
      <c r="CH6" s="443">
        <f t="shared" si="15"/>
        <v>81</v>
      </c>
      <c r="CI6" s="443">
        <f t="shared" si="15"/>
        <v>82</v>
      </c>
      <c r="CJ6" s="443">
        <f t="shared" si="15"/>
        <v>83</v>
      </c>
      <c r="CK6" s="443">
        <f t="shared" si="15"/>
        <v>84</v>
      </c>
      <c r="CL6" s="443">
        <f t="shared" si="15"/>
        <v>85</v>
      </c>
      <c r="CM6" s="443">
        <f t="shared" si="15"/>
        <v>86</v>
      </c>
      <c r="CN6" s="443">
        <f t="shared" si="15"/>
        <v>87</v>
      </c>
      <c r="CO6" s="443">
        <f t="shared" si="15"/>
        <v>88</v>
      </c>
      <c r="CP6" s="443">
        <f t="shared" si="15"/>
        <v>89</v>
      </c>
      <c r="CQ6" s="443">
        <f t="shared" si="15"/>
        <v>90</v>
      </c>
      <c r="CR6" s="443">
        <f t="shared" si="15"/>
        <v>91</v>
      </c>
      <c r="CS6" s="443">
        <f t="shared" si="15"/>
        <v>92</v>
      </c>
      <c r="CT6" s="443">
        <f t="shared" si="15"/>
        <v>93</v>
      </c>
      <c r="CU6" s="443">
        <f t="shared" si="15"/>
        <v>94</v>
      </c>
      <c r="CV6" s="443">
        <f t="shared" si="15"/>
        <v>95</v>
      </c>
      <c r="CW6" s="443">
        <f t="shared" si="15"/>
        <v>96</v>
      </c>
      <c r="CX6" s="443">
        <f t="shared" si="15"/>
        <v>97</v>
      </c>
      <c r="CY6" s="443">
        <f t="shared" si="15"/>
        <v>98</v>
      </c>
      <c r="CZ6" s="443">
        <f t="shared" si="15"/>
        <v>99</v>
      </c>
      <c r="DA6" s="443">
        <f t="shared" si="15"/>
        <v>100</v>
      </c>
      <c r="DB6" s="443">
        <f t="shared" si="15"/>
        <v>101</v>
      </c>
      <c r="DC6" s="443">
        <f t="shared" si="15"/>
        <v>102</v>
      </c>
      <c r="DD6" s="443">
        <f t="shared" si="15"/>
        <v>103</v>
      </c>
      <c r="DE6" s="443">
        <f t="shared" si="15"/>
        <v>104</v>
      </c>
      <c r="DF6" s="443">
        <f t="shared" si="15"/>
        <v>105</v>
      </c>
      <c r="DG6" s="443">
        <f t="shared" si="15"/>
        <v>106</v>
      </c>
      <c r="DH6" s="443">
        <f t="shared" si="15"/>
        <v>107</v>
      </c>
      <c r="DI6" s="443">
        <f t="shared" si="15"/>
        <v>108</v>
      </c>
      <c r="DJ6" s="443">
        <f t="shared" si="15"/>
        <v>109</v>
      </c>
      <c r="DK6" s="443">
        <f t="shared" si="15"/>
        <v>110</v>
      </c>
      <c r="DL6" s="443">
        <f t="shared" si="15"/>
        <v>111</v>
      </c>
      <c r="DM6" s="443">
        <f t="shared" si="15"/>
        <v>112</v>
      </c>
      <c r="DN6" s="443">
        <f t="shared" si="15"/>
        <v>113</v>
      </c>
      <c r="DO6" s="443">
        <f t="shared" si="15"/>
        <v>114</v>
      </c>
      <c r="DP6" s="443">
        <f t="shared" si="15"/>
        <v>115</v>
      </c>
      <c r="DQ6" s="443">
        <f t="shared" si="15"/>
        <v>116</v>
      </c>
      <c r="DR6" s="443">
        <f t="shared" si="15"/>
        <v>117</v>
      </c>
      <c r="DS6" s="443">
        <f t="shared" si="15"/>
        <v>118</v>
      </c>
      <c r="DT6" s="443">
        <f t="shared" si="15"/>
        <v>119</v>
      </c>
      <c r="DU6" s="443">
        <f t="shared" si="15"/>
        <v>120</v>
      </c>
      <c r="DV6" s="443">
        <f t="shared" ref="DV6" si="16">DU6+1</f>
        <v>121</v>
      </c>
      <c r="DW6" s="443">
        <f t="shared" ref="DW6" si="17">DV6+1</f>
        <v>122</v>
      </c>
      <c r="DX6" s="443">
        <f t="shared" ref="DX6" si="18">DW6+1</f>
        <v>123</v>
      </c>
      <c r="DY6" s="443">
        <f t="shared" ref="DY6" si="19">DX6+1</f>
        <v>124</v>
      </c>
      <c r="DZ6" s="443">
        <f t="shared" ref="DZ6" si="20">DY6+1</f>
        <v>125</v>
      </c>
      <c r="EA6" s="443">
        <f t="shared" ref="EA6" si="21">DZ6+1</f>
        <v>126</v>
      </c>
      <c r="EB6" s="443">
        <f t="shared" ref="EB6" si="22">EA6+1</f>
        <v>127</v>
      </c>
      <c r="EC6" s="443">
        <f t="shared" ref="EC6" si="23">EB6+1</f>
        <v>128</v>
      </c>
      <c r="ED6" s="443">
        <f t="shared" ref="ED6" si="24">EC6+1</f>
        <v>129</v>
      </c>
      <c r="EE6" s="443">
        <f t="shared" ref="EE6" si="25">ED6+1</f>
        <v>130</v>
      </c>
      <c r="EF6" s="443">
        <f t="shared" ref="EF6" si="26">EE6+1</f>
        <v>131</v>
      </c>
      <c r="EG6" s="461">
        <f t="shared" ref="EG6" si="27">EF6+1</f>
        <v>132</v>
      </c>
      <c r="EH6" s="120"/>
    </row>
    <row r="7" spans="1:138" s="86" customFormat="1" ht="15" customHeight="1" x14ac:dyDescent="0.25">
      <c r="B7" s="466" t="s">
        <v>28</v>
      </c>
      <c r="C7" s="467"/>
      <c r="D7" s="468" t="s">
        <v>20</v>
      </c>
      <c r="E7" s="469"/>
      <c r="F7" s="470"/>
      <c r="G7" s="320"/>
      <c r="H7" s="320"/>
      <c r="I7" s="320"/>
      <c r="J7" s="320"/>
      <c r="K7" s="320"/>
      <c r="L7" s="320"/>
      <c r="M7" s="320"/>
      <c r="N7" s="320"/>
      <c r="O7" s="320"/>
      <c r="P7" s="320"/>
      <c r="Q7" s="320"/>
      <c r="R7" s="320"/>
      <c r="S7" s="320"/>
      <c r="T7" s="320"/>
      <c r="U7" s="320"/>
      <c r="V7" s="320"/>
      <c r="W7" s="320"/>
      <c r="X7" s="320"/>
      <c r="Y7" s="320"/>
      <c r="Z7" s="320"/>
      <c r="AA7" s="320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320"/>
      <c r="AW7" s="320"/>
      <c r="AX7" s="320"/>
      <c r="AY7" s="320"/>
      <c r="AZ7" s="320"/>
      <c r="BA7" s="320"/>
      <c r="BB7" s="320"/>
      <c r="BC7" s="320"/>
      <c r="BD7" s="320"/>
      <c r="BE7" s="320"/>
      <c r="BF7" s="320"/>
      <c r="BG7" s="320"/>
      <c r="BH7" s="320"/>
      <c r="BI7" s="320"/>
      <c r="BJ7" s="320"/>
      <c r="BK7" s="320"/>
      <c r="BL7" s="320"/>
      <c r="BM7" s="320"/>
      <c r="BN7" s="320"/>
      <c r="BO7" s="320"/>
      <c r="BP7" s="320"/>
      <c r="BQ7" s="320"/>
      <c r="BR7" s="320"/>
      <c r="BS7" s="320"/>
      <c r="BT7" s="320"/>
      <c r="BU7" s="320"/>
      <c r="BV7" s="320"/>
      <c r="BW7" s="320"/>
      <c r="BX7" s="320"/>
      <c r="BY7" s="320"/>
      <c r="BZ7" s="320"/>
      <c r="CA7" s="320"/>
      <c r="CB7" s="320"/>
      <c r="CC7" s="320"/>
      <c r="CD7" s="320"/>
      <c r="CE7" s="320"/>
      <c r="CF7" s="320"/>
      <c r="CG7" s="320"/>
      <c r="CH7" s="320"/>
      <c r="CI7" s="320"/>
      <c r="CJ7" s="320"/>
      <c r="CK7" s="320"/>
      <c r="CL7" s="320"/>
      <c r="CM7" s="320"/>
      <c r="CN7" s="320"/>
      <c r="CO7" s="320"/>
      <c r="CP7" s="320"/>
      <c r="CQ7" s="320"/>
      <c r="CR7" s="320"/>
      <c r="CS7" s="320"/>
      <c r="CT7" s="320"/>
      <c r="CU7" s="320"/>
      <c r="CV7" s="320"/>
      <c r="CW7" s="320"/>
      <c r="CX7" s="320"/>
      <c r="CY7" s="320"/>
      <c r="CZ7" s="320"/>
      <c r="DA7" s="320"/>
      <c r="DB7" s="320"/>
      <c r="DC7" s="320"/>
      <c r="DD7" s="320"/>
      <c r="DE7" s="320"/>
      <c r="DF7" s="320"/>
      <c r="DG7" s="320"/>
      <c r="DH7" s="320"/>
      <c r="DI7" s="320"/>
      <c r="DJ7" s="320"/>
      <c r="DK7" s="320"/>
      <c r="DL7" s="320"/>
      <c r="DM7" s="320"/>
      <c r="DN7" s="320"/>
      <c r="DO7" s="320"/>
      <c r="DP7" s="320"/>
      <c r="DQ7" s="320"/>
      <c r="DR7" s="320"/>
      <c r="DS7" s="320"/>
      <c r="DT7" s="320"/>
      <c r="DU7" s="320"/>
      <c r="DV7" s="320"/>
      <c r="DW7" s="320"/>
      <c r="DX7" s="320"/>
      <c r="DY7" s="320"/>
      <c r="DZ7" s="320"/>
      <c r="EA7" s="320"/>
      <c r="EB7" s="320"/>
      <c r="EC7" s="320"/>
      <c r="ED7" s="320"/>
      <c r="EE7" s="320"/>
      <c r="EF7" s="320"/>
      <c r="EG7" s="471"/>
      <c r="EH7" s="133"/>
    </row>
    <row r="8" spans="1:138" s="89" customFormat="1" ht="15" customHeight="1" x14ac:dyDescent="0.2">
      <c r="A8" s="87"/>
      <c r="B8" s="472"/>
      <c r="C8" s="473" t="s">
        <v>21</v>
      </c>
      <c r="D8" s="203">
        <f t="shared" ref="D8:D14" ca="1" si="28">SUM(E8:EG8)</f>
        <v>30683429.153371569</v>
      </c>
      <c r="E8" s="61"/>
      <c r="F8" s="88">
        <f>'Commercial Lease'!E31</f>
        <v>0</v>
      </c>
      <c r="G8" s="61">
        <f ca="1">'Commercial Lease'!F31</f>
        <v>0</v>
      </c>
      <c r="H8" s="61">
        <f ca="1">'Commercial Lease'!G31</f>
        <v>29510</v>
      </c>
      <c r="I8" s="61">
        <f ca="1">'Commercial Lease'!H31</f>
        <v>29510</v>
      </c>
      <c r="J8" s="61">
        <f ca="1">'Commercial Lease'!I31</f>
        <v>40741.810099999995</v>
      </c>
      <c r="K8" s="61">
        <f ca="1">'Commercial Lease'!J31</f>
        <v>40741.810099999995</v>
      </c>
      <c r="L8" s="61">
        <f ca="1">'Commercial Lease'!K31</f>
        <v>72521.810100000002</v>
      </c>
      <c r="M8" s="61">
        <f ca="1">'Commercial Lease'!L31</f>
        <v>72521.810100000002</v>
      </c>
      <c r="N8" s="61">
        <f ca="1">'Commercial Lease'!M31</f>
        <v>93338.810499999992</v>
      </c>
      <c r="O8" s="61">
        <f ca="1">'Commercial Lease'!N31</f>
        <v>93338.810499999992</v>
      </c>
      <c r="P8" s="61">
        <f ca="1">'Commercial Lease'!O31</f>
        <v>127956.31049999999</v>
      </c>
      <c r="Q8" s="61">
        <f ca="1">'Commercial Lease'!P31</f>
        <v>127956.31049999999</v>
      </c>
      <c r="R8" s="61">
        <f ca="1">'Commercial Lease'!Q31</f>
        <v>166546.31049999999</v>
      </c>
      <c r="S8" s="61">
        <f ca="1">'Commercial Lease'!R31</f>
        <v>216403.81049999999</v>
      </c>
      <c r="T8" s="61">
        <f ca="1">'Commercial Lease'!S31</f>
        <v>217289.11050000001</v>
      </c>
      <c r="U8" s="61">
        <f ca="1">'Commercial Lease'!T31</f>
        <v>217289.11050000001</v>
      </c>
      <c r="V8" s="61">
        <f ca="1">'Commercial Lease'!U31</f>
        <v>217626.06480299999</v>
      </c>
      <c r="W8" s="61">
        <f ca="1">'Commercial Lease'!V31</f>
        <v>217626.06480299999</v>
      </c>
      <c r="X8" s="61">
        <f ca="1">'Commercial Lease'!W31</f>
        <v>218579.46480299998</v>
      </c>
      <c r="Y8" s="61">
        <f ca="1">'Commercial Lease'!X31</f>
        <v>218579.46480299998</v>
      </c>
      <c r="Z8" s="61">
        <f ca="1">'Commercial Lease'!Y31</f>
        <v>219203.97481499999</v>
      </c>
      <c r="AA8" s="61">
        <f ca="1">'Commercial Lease'!Z31</f>
        <v>219203.97481499999</v>
      </c>
      <c r="AB8" s="61">
        <f ca="1">'Commercial Lease'!AA31</f>
        <v>220242.49981499999</v>
      </c>
      <c r="AC8" s="61">
        <f ca="1">'Commercial Lease'!AB31</f>
        <v>220242.49981499999</v>
      </c>
      <c r="AD8" s="61">
        <f ca="1">'Commercial Lease'!AC31</f>
        <v>221400.199815</v>
      </c>
      <c r="AE8" s="61">
        <f ca="1">'Commercial Lease'!AD31</f>
        <v>222895.92481500001</v>
      </c>
      <c r="AF8" s="61">
        <f ca="1">'Commercial Lease'!AE31</f>
        <v>223807.783815</v>
      </c>
      <c r="AG8" s="61">
        <f ca="1">'Commercial Lease'!AF31</f>
        <v>223807.783815</v>
      </c>
      <c r="AH8" s="61">
        <f ca="1">'Commercial Lease'!AG31</f>
        <v>224154.84674708999</v>
      </c>
      <c r="AI8" s="61">
        <f ca="1">'Commercial Lease'!AH31</f>
        <v>224154.84674708999</v>
      </c>
      <c r="AJ8" s="61">
        <f ca="1">'Commercial Lease'!AI31</f>
        <v>225136.84874709</v>
      </c>
      <c r="AK8" s="61">
        <f ca="1">'Commercial Lease'!AJ31</f>
        <v>225136.84874709</v>
      </c>
      <c r="AL8" s="61">
        <f ca="1">'Commercial Lease'!AK31</f>
        <v>225780.09405945</v>
      </c>
      <c r="AM8" s="61">
        <f ca="1">'Commercial Lease'!AL31</f>
        <v>225780.09405945</v>
      </c>
      <c r="AN8" s="61">
        <f ca="1">'Commercial Lease'!AM31</f>
        <v>226849.77480945</v>
      </c>
      <c r="AO8" s="61">
        <f ca="1">'Commercial Lease'!AN31</f>
        <v>226849.77480945</v>
      </c>
      <c r="AP8" s="61">
        <f ca="1">'Commercial Lease'!AO31</f>
        <v>228042.20580944998</v>
      </c>
      <c r="AQ8" s="61">
        <f ca="1">'Commercial Lease'!AP31</f>
        <v>229582.80255944998</v>
      </c>
      <c r="AR8" s="61">
        <f ca="1">'Commercial Lease'!AQ31</f>
        <v>230522.01732944997</v>
      </c>
      <c r="AS8" s="61">
        <f ca="1">'Commercial Lease'!AR31</f>
        <v>230522.01732944997</v>
      </c>
      <c r="AT8" s="61">
        <f ca="1">'Commercial Lease'!AS31</f>
        <v>230879.49214950268</v>
      </c>
      <c r="AU8" s="61">
        <f ca="1">'Commercial Lease'!AT31</f>
        <v>230879.49214950268</v>
      </c>
      <c r="AV8" s="61">
        <f ca="1">'Commercial Lease'!AU31</f>
        <v>231890.95420950267</v>
      </c>
      <c r="AW8" s="61">
        <f ca="1">'Commercial Lease'!AV31</f>
        <v>231890.95420950267</v>
      </c>
      <c r="AX8" s="61">
        <f ca="1">'Commercial Lease'!AW31</f>
        <v>232553.49688123347</v>
      </c>
      <c r="AY8" s="61">
        <f ca="1">'Commercial Lease'!AX31</f>
        <v>232553.49688123347</v>
      </c>
      <c r="AZ8" s="61">
        <f ca="1">'Commercial Lease'!AY31</f>
        <v>233655.26805373348</v>
      </c>
      <c r="BA8" s="61">
        <f ca="1">'Commercial Lease'!AZ31</f>
        <v>233655.26805373348</v>
      </c>
      <c r="BB8" s="61">
        <f ca="1">'Commercial Lease'!BA31</f>
        <v>234883.47198373347</v>
      </c>
      <c r="BC8" s="61">
        <f ca="1">'Commercial Lease'!BB31</f>
        <v>236470.2866362335</v>
      </c>
      <c r="BD8" s="61">
        <f ca="1">'Commercial Lease'!BC31</f>
        <v>237437.6778493335</v>
      </c>
      <c r="BE8" s="61">
        <f ca="1">'Commercial Lease'!BD31</f>
        <v>237437.6778493335</v>
      </c>
      <c r="BF8" s="61">
        <f ca="1">'Commercial Lease'!BE31</f>
        <v>237805.8769139878</v>
      </c>
      <c r="BG8" s="61">
        <f ca="1">'Commercial Lease'!BF31</f>
        <v>237805.8769139878</v>
      </c>
      <c r="BH8" s="61">
        <f ca="1">'Commercial Lease'!BG31</f>
        <v>238847.68283578777</v>
      </c>
      <c r="BI8" s="61">
        <f ca="1">'Commercial Lease'!BH31</f>
        <v>238847.68283578777</v>
      </c>
      <c r="BJ8" s="61">
        <f ca="1">'Commercial Lease'!BI31</f>
        <v>239530.10178767052</v>
      </c>
      <c r="BK8" s="61">
        <f ca="1">'Commercial Lease'!BJ31</f>
        <v>239530.10178767052</v>
      </c>
      <c r="BL8" s="61">
        <f ca="1">'Commercial Lease'!BK31</f>
        <v>240664.92609534552</v>
      </c>
      <c r="BM8" s="61">
        <f ca="1">'Commercial Lease'!BL31</f>
        <v>240664.92609534552</v>
      </c>
      <c r="BN8" s="61">
        <f ca="1">'Commercial Lease'!BM31</f>
        <v>241929.9761432455</v>
      </c>
      <c r="BO8" s="61">
        <f ca="1">'Commercial Lease'!BN31</f>
        <v>243564.39523532047</v>
      </c>
      <c r="BP8" s="61">
        <f ca="1">'Commercial Lease'!BO31</f>
        <v>244560.80818481345</v>
      </c>
      <c r="BQ8" s="61">
        <f ca="1">'Commercial Lease'!BP31</f>
        <v>244560.80818481345</v>
      </c>
      <c r="BR8" s="61">
        <f ca="1">'Commercial Lease'!BQ31</f>
        <v>244940.05322140738</v>
      </c>
      <c r="BS8" s="61">
        <f ca="1">'Commercial Lease'!BR31</f>
        <v>244940.05322140738</v>
      </c>
      <c r="BT8" s="61">
        <f ca="1">'Commercial Lease'!BS31</f>
        <v>246013.11332086139</v>
      </c>
      <c r="BU8" s="61">
        <f ca="1">'Commercial Lease'!BT31</f>
        <v>246013.11332086139</v>
      </c>
      <c r="BV8" s="61">
        <f ca="1">'Commercial Lease'!BU31</f>
        <v>246716.00484130057</v>
      </c>
      <c r="BW8" s="61">
        <f ca="1">'Commercial Lease'!BV31</f>
        <v>246716.00484130057</v>
      </c>
      <c r="BX8" s="61">
        <f ca="1">'Commercial Lease'!BW31</f>
        <v>247884.87387820584</v>
      </c>
      <c r="BY8" s="61">
        <f ca="1">'Commercial Lease'!BX31</f>
        <v>247884.87387820584</v>
      </c>
      <c r="BZ8" s="61">
        <f ca="1">'Commercial Lease'!BY31</f>
        <v>249187.87542754284</v>
      </c>
      <c r="CA8" s="61">
        <f ca="1">'Commercial Lease'!BZ31</f>
        <v>250871.32709238009</v>
      </c>
      <c r="CB8" s="61">
        <f ca="1">'Commercial Lease'!CA31</f>
        <v>251897.63243035789</v>
      </c>
      <c r="CC8" s="61">
        <f ca="1">'Commercial Lease'!CB31</f>
        <v>251897.63243035789</v>
      </c>
      <c r="CD8" s="61">
        <f ca="1">'Commercial Lease'!CC31</f>
        <v>252288.25481804961</v>
      </c>
      <c r="CE8" s="61">
        <f ca="1">'Commercial Lease'!CD31</f>
        <v>252288.25481804961</v>
      </c>
      <c r="CF8" s="61">
        <f ca="1">'Commercial Lease'!CE31</f>
        <v>253393.50672048723</v>
      </c>
      <c r="CG8" s="61">
        <f ca="1">'Commercial Lease'!CF31</f>
        <v>253393.50672048723</v>
      </c>
      <c r="CH8" s="61">
        <f ca="1">'Commercial Lease'!CG31</f>
        <v>254117.48498653961</v>
      </c>
      <c r="CI8" s="61">
        <f ca="1">'Commercial Lease'!CH31</f>
        <v>254117.48498653961</v>
      </c>
      <c r="CJ8" s="61">
        <f ca="1">'Commercial Lease'!CI31</f>
        <v>255321.42009455201</v>
      </c>
      <c r="CK8" s="61">
        <f ca="1">'Commercial Lease'!CJ31</f>
        <v>255321.42009455201</v>
      </c>
      <c r="CL8" s="61">
        <f ca="1">'Commercial Lease'!CK31</f>
        <v>256663.51169036914</v>
      </c>
      <c r="CM8" s="61">
        <f ca="1">'Commercial Lease'!CL31</f>
        <v>258397.46690515149</v>
      </c>
      <c r="CN8" s="61">
        <f ca="1">'Commercial Lease'!CM31</f>
        <v>259454.56140326863</v>
      </c>
      <c r="CO8" s="61">
        <f ca="1">'Commercial Lease'!CN31</f>
        <v>259454.56140326863</v>
      </c>
      <c r="CP8" s="61">
        <f ca="1">'Commercial Lease'!CO31</f>
        <v>259856.9024625911</v>
      </c>
      <c r="CQ8" s="61">
        <f ca="1">'Commercial Lease'!CP31</f>
        <v>259856.9024625911</v>
      </c>
      <c r="CR8" s="61">
        <f ca="1">'Commercial Lease'!CQ31</f>
        <v>260995.31192210186</v>
      </c>
      <c r="CS8" s="61">
        <f ca="1">'Commercial Lease'!CR31</f>
        <v>260995.31192210186</v>
      </c>
      <c r="CT8" s="61">
        <f ca="1">'Commercial Lease'!CS31</f>
        <v>261741.0095361358</v>
      </c>
      <c r="CU8" s="61">
        <f ca="1">'Commercial Lease'!CT31</f>
        <v>261741.0095361358</v>
      </c>
      <c r="CV8" s="61">
        <f ca="1">'Commercial Lease'!CU31</f>
        <v>262981.06269738858</v>
      </c>
      <c r="CW8" s="61">
        <f ca="1">'Commercial Lease'!CV31</f>
        <v>262981.06269738858</v>
      </c>
      <c r="CX8" s="61">
        <f ca="1">'Commercial Lease'!CW31</f>
        <v>264363.41704108019</v>
      </c>
      <c r="CY8" s="61">
        <f ca="1">'Commercial Lease'!CX31</f>
        <v>266149.39091230603</v>
      </c>
      <c r="CZ8" s="61">
        <f ca="1">'Commercial Lease'!CY31</f>
        <v>267238.19824536669</v>
      </c>
      <c r="DA8" s="61">
        <f ca="1">'Commercial Lease'!CZ31</f>
        <v>267238.19824536669</v>
      </c>
      <c r="DB8" s="61">
        <f ca="1">'Commercial Lease'!DA31</f>
        <v>267652.60953646881</v>
      </c>
      <c r="DC8" s="61">
        <f ca="1">'Commercial Lease'!DB31</f>
        <v>267652.60953646881</v>
      </c>
      <c r="DD8" s="61">
        <f ca="1">'Commercial Lease'!DC31</f>
        <v>268825.17127976491</v>
      </c>
      <c r="DE8" s="61">
        <f ca="1">'Commercial Lease'!DD31</f>
        <v>268825.17127976491</v>
      </c>
      <c r="DF8" s="61">
        <f ca="1">'Commercial Lease'!DE31</f>
        <v>269593.23982221988</v>
      </c>
      <c r="DG8" s="61">
        <f ca="1">'Commercial Lease'!DF31</f>
        <v>269593.23982221988</v>
      </c>
      <c r="DH8" s="61">
        <f ca="1">'Commercial Lease'!DG31</f>
        <v>270870.49457831023</v>
      </c>
      <c r="DI8" s="61">
        <f ca="1">'Commercial Lease'!DH31</f>
        <v>270870.49457831023</v>
      </c>
      <c r="DJ8" s="61">
        <f ca="1">'Commercial Lease'!DI31</f>
        <v>272294.31955231261</v>
      </c>
      <c r="DK8" s="61">
        <f ca="1">'Commercial Lease'!DJ31</f>
        <v>274133.87263967522</v>
      </c>
      <c r="DL8" s="61">
        <f ca="1">'Commercial Lease'!DK31</f>
        <v>275255.34419272764</v>
      </c>
      <c r="DM8" s="61">
        <f ca="1">'Commercial Lease'!DL31</f>
        <v>275255.34419272764</v>
      </c>
      <c r="DN8" s="61">
        <f ca="1">'Commercial Lease'!DM31</f>
        <v>275682.18782256288</v>
      </c>
      <c r="DO8" s="61">
        <f ca="1">'Commercial Lease'!DN31</f>
        <v>275682.18782256288</v>
      </c>
      <c r="DP8" s="61">
        <f ca="1">'Commercial Lease'!DO31</f>
        <v>276889.92641815782</v>
      </c>
      <c r="DQ8" s="61">
        <f ca="1">'Commercial Lease'!DP31</f>
        <v>276889.92641815782</v>
      </c>
      <c r="DR8" s="61">
        <f ca="1">'Commercial Lease'!DQ31</f>
        <v>277681.03701688646</v>
      </c>
      <c r="DS8" s="61">
        <f ca="1">'Commercial Lease'!DR31</f>
        <v>277681.03701688646</v>
      </c>
      <c r="DT8" s="61">
        <f ca="1">'Commercial Lease'!DS31</f>
        <v>278996.60941565956</v>
      </c>
      <c r="DU8" s="61">
        <f ca="1">'Commercial Lease'!DT31</f>
        <v>278996.60941565956</v>
      </c>
      <c r="DV8" s="61">
        <f ca="1">'Commercial Lease'!DU31</f>
        <v>280463.149138882</v>
      </c>
      <c r="DW8" s="61">
        <f ca="1">'Commercial Lease'!DV31</f>
        <v>282357.88881886547</v>
      </c>
      <c r="DX8" s="61">
        <f ca="1">'Commercial Lease'!DW31</f>
        <v>283513.00451850949</v>
      </c>
      <c r="DY8" s="61">
        <f ca="1">'Commercial Lease'!DX31</f>
        <v>283513.00451850949</v>
      </c>
      <c r="DZ8" s="61">
        <f ca="1">'Commercial Lease'!DY31</f>
        <v>283952.65345723979</v>
      </c>
      <c r="EA8" s="61">
        <f ca="1">'Commercial Lease'!DZ31</f>
        <v>283952.65345723979</v>
      </c>
      <c r="EB8" s="61">
        <f ca="1">'Commercial Lease'!EA31</f>
        <v>285196.6242107026</v>
      </c>
      <c r="EC8" s="61">
        <f ca="1">'Commercial Lease'!EB31</f>
        <v>285196.6242107026</v>
      </c>
      <c r="ED8" s="61">
        <f ca="1">'Commercial Lease'!EC31</f>
        <v>286011.46812739311</v>
      </c>
      <c r="EE8" s="61">
        <f ca="1">'Commercial Lease'!ED31</f>
        <v>286011.46812739311</v>
      </c>
      <c r="EF8" s="61">
        <f ca="1">'Commercial Lease'!EE31</f>
        <v>287366.50769812934</v>
      </c>
      <c r="EG8" s="474">
        <f ca="1">'Commercial Lease'!EF31</f>
        <v>287366.50769812934</v>
      </c>
      <c r="EH8" s="133"/>
    </row>
    <row r="9" spans="1:138" ht="15" customHeight="1" x14ac:dyDescent="0.25">
      <c r="B9" s="475"/>
      <c r="C9" s="62" t="s">
        <v>22</v>
      </c>
      <c r="D9" s="204">
        <f t="shared" ca="1" si="28"/>
        <v>-2263753.1050000004</v>
      </c>
      <c r="E9" s="63"/>
      <c r="F9" s="63">
        <f>'Commercial Lease'!E56</f>
        <v>0</v>
      </c>
      <c r="G9" s="63">
        <f>'Commercial Lease'!F56</f>
        <v>0</v>
      </c>
      <c r="H9" s="63">
        <f ca="1">'Commercial Lease'!G56</f>
        <v>-29510</v>
      </c>
      <c r="I9" s="63">
        <f ca="1">'Commercial Lease'!H56</f>
        <v>-29510</v>
      </c>
      <c r="J9" s="63">
        <f ca="1">'Commercial Lease'!I56</f>
        <v>-40741.810099999995</v>
      </c>
      <c r="K9" s="63">
        <f ca="1">'Commercial Lease'!J56</f>
        <v>-40741.810099999995</v>
      </c>
      <c r="L9" s="63">
        <f ca="1">'Commercial Lease'!K56</f>
        <v>-72521.810100000002</v>
      </c>
      <c r="M9" s="63">
        <f ca="1">'Commercial Lease'!L56</f>
        <v>-72521.810100000002</v>
      </c>
      <c r="N9" s="63">
        <f ca="1">'Commercial Lease'!M56</f>
        <v>-93338.810499999992</v>
      </c>
      <c r="O9" s="63">
        <f ca="1">'Commercial Lease'!N56</f>
        <v>-93338.810499999992</v>
      </c>
      <c r="P9" s="63">
        <f ca="1">'Commercial Lease'!O56</f>
        <v>-127956.31049999999</v>
      </c>
      <c r="Q9" s="63">
        <f ca="1">'Commercial Lease'!P56</f>
        <v>-127956.31049999999</v>
      </c>
      <c r="R9" s="63">
        <f ca="1">'Commercial Lease'!Q56</f>
        <v>-137036.31049999999</v>
      </c>
      <c r="S9" s="63">
        <f ca="1">'Commercial Lease'!R56</f>
        <v>-186893.81049999999</v>
      </c>
      <c r="T9" s="63">
        <f ca="1">'Commercial Lease'!S56</f>
        <v>-175662.00039999999</v>
      </c>
      <c r="U9" s="63">
        <f ca="1">'Commercial Lease'!T56</f>
        <v>-175662.00039999999</v>
      </c>
      <c r="V9" s="63">
        <f ca="1">'Commercial Lease'!U56</f>
        <v>-143882.00039999999</v>
      </c>
      <c r="W9" s="63">
        <f ca="1">'Commercial Lease'!V56</f>
        <v>-143882.00039999999</v>
      </c>
      <c r="X9" s="63">
        <f ca="1">'Commercial Lease'!W56</f>
        <v>-123065</v>
      </c>
      <c r="Y9" s="63">
        <f ca="1">'Commercial Lease'!X56</f>
        <v>-123065</v>
      </c>
      <c r="Z9" s="63">
        <f ca="1">'Commercial Lease'!Y56</f>
        <v>-88447.5</v>
      </c>
      <c r="AA9" s="63">
        <f ca="1">'Commercial Lease'!Z56</f>
        <v>-88447.5</v>
      </c>
      <c r="AB9" s="63">
        <f ca="1">'Commercial Lease'!AA56</f>
        <v>-49857.5</v>
      </c>
      <c r="AC9" s="63">
        <f ca="1">'Commercial Lease'!AB56</f>
        <v>-49857.5</v>
      </c>
      <c r="AD9" s="63">
        <f ca="1">'Commercial Lease'!AC56</f>
        <v>-49857.5</v>
      </c>
      <c r="AE9" s="63">
        <f>'Commercial Lease'!AD56</f>
        <v>0</v>
      </c>
      <c r="AF9" s="63">
        <f>'Commercial Lease'!AE56</f>
        <v>0</v>
      </c>
      <c r="AG9" s="63">
        <f>'Commercial Lease'!AF56</f>
        <v>0</v>
      </c>
      <c r="AH9" s="63">
        <f>'Commercial Lease'!AG56</f>
        <v>0</v>
      </c>
      <c r="AI9" s="63">
        <f>'Commercial Lease'!AH56</f>
        <v>0</v>
      </c>
      <c r="AJ9" s="63">
        <f>'Commercial Lease'!AI56</f>
        <v>0</v>
      </c>
      <c r="AK9" s="63">
        <f>'Commercial Lease'!AJ56</f>
        <v>0</v>
      </c>
      <c r="AL9" s="63">
        <f>'Commercial Lease'!AK56</f>
        <v>0</v>
      </c>
      <c r="AM9" s="63">
        <f>'Commercial Lease'!AL56</f>
        <v>0</v>
      </c>
      <c r="AN9" s="63">
        <f>'Commercial Lease'!AM56</f>
        <v>0</v>
      </c>
      <c r="AO9" s="63">
        <f>'Commercial Lease'!AN56</f>
        <v>0</v>
      </c>
      <c r="AP9" s="63">
        <f>'Commercial Lease'!AO56</f>
        <v>0</v>
      </c>
      <c r="AQ9" s="63">
        <f>'Commercial Lease'!AP56</f>
        <v>0</v>
      </c>
      <c r="AR9" s="63">
        <f>'Commercial Lease'!AQ56</f>
        <v>0</v>
      </c>
      <c r="AS9" s="63">
        <f>'Commercial Lease'!AR56</f>
        <v>0</v>
      </c>
      <c r="AT9" s="63">
        <f>'Commercial Lease'!AS56</f>
        <v>0</v>
      </c>
      <c r="AU9" s="63">
        <f>'Commercial Lease'!AT56</f>
        <v>0</v>
      </c>
      <c r="AV9" s="63">
        <f>'Commercial Lease'!AU56</f>
        <v>0</v>
      </c>
      <c r="AW9" s="63">
        <f>'Commercial Lease'!AV56</f>
        <v>0</v>
      </c>
      <c r="AX9" s="63">
        <f>'Commercial Lease'!AW56</f>
        <v>0</v>
      </c>
      <c r="AY9" s="63">
        <f>'Commercial Lease'!AX56</f>
        <v>0</v>
      </c>
      <c r="AZ9" s="63">
        <f>'Commercial Lease'!AY56</f>
        <v>0</v>
      </c>
      <c r="BA9" s="63">
        <f>'Commercial Lease'!AZ56</f>
        <v>0</v>
      </c>
      <c r="BB9" s="63">
        <f>'Commercial Lease'!BA56</f>
        <v>0</v>
      </c>
      <c r="BC9" s="63">
        <f>'Commercial Lease'!BB56</f>
        <v>0</v>
      </c>
      <c r="BD9" s="63">
        <f>'Commercial Lease'!BC56</f>
        <v>0</v>
      </c>
      <c r="BE9" s="63">
        <f>'Commercial Lease'!BD56</f>
        <v>0</v>
      </c>
      <c r="BF9" s="63">
        <f>'Commercial Lease'!BE56</f>
        <v>0</v>
      </c>
      <c r="BG9" s="63">
        <f>'Commercial Lease'!BF56</f>
        <v>0</v>
      </c>
      <c r="BH9" s="63">
        <f>'Commercial Lease'!BG56</f>
        <v>0</v>
      </c>
      <c r="BI9" s="63">
        <f>'Commercial Lease'!BH56</f>
        <v>0</v>
      </c>
      <c r="BJ9" s="63">
        <f>'Commercial Lease'!BI56</f>
        <v>0</v>
      </c>
      <c r="BK9" s="63">
        <f>'Commercial Lease'!BJ56</f>
        <v>0</v>
      </c>
      <c r="BL9" s="63">
        <f>'Commercial Lease'!BK56</f>
        <v>0</v>
      </c>
      <c r="BM9" s="63">
        <f>'Commercial Lease'!BL56</f>
        <v>0</v>
      </c>
      <c r="BN9" s="63">
        <f>'Commercial Lease'!BM56</f>
        <v>0</v>
      </c>
      <c r="BO9" s="63">
        <f>'Commercial Lease'!BN56</f>
        <v>0</v>
      </c>
      <c r="BP9" s="63">
        <f>'Commercial Lease'!BO56</f>
        <v>0</v>
      </c>
      <c r="BQ9" s="63">
        <f>'Commercial Lease'!BP56</f>
        <v>0</v>
      </c>
      <c r="BR9" s="63">
        <f>'Commercial Lease'!BQ56</f>
        <v>0</v>
      </c>
      <c r="BS9" s="63">
        <f>'Commercial Lease'!BR56</f>
        <v>0</v>
      </c>
      <c r="BT9" s="63">
        <f>'Commercial Lease'!BS56</f>
        <v>0</v>
      </c>
      <c r="BU9" s="63">
        <f>'Commercial Lease'!BT56</f>
        <v>0</v>
      </c>
      <c r="BV9" s="63">
        <f>'Commercial Lease'!BU56</f>
        <v>0</v>
      </c>
      <c r="BW9" s="63">
        <f>'Commercial Lease'!BV56</f>
        <v>0</v>
      </c>
      <c r="BX9" s="63">
        <f>'Commercial Lease'!BW56</f>
        <v>0</v>
      </c>
      <c r="BY9" s="63">
        <f>'Commercial Lease'!BX56</f>
        <v>0</v>
      </c>
      <c r="BZ9" s="63">
        <f>'Commercial Lease'!BY56</f>
        <v>0</v>
      </c>
      <c r="CA9" s="63">
        <f>'Commercial Lease'!BZ56</f>
        <v>0</v>
      </c>
      <c r="CB9" s="63">
        <f>'Commercial Lease'!CA56</f>
        <v>0</v>
      </c>
      <c r="CC9" s="63">
        <f>'Commercial Lease'!CB56</f>
        <v>0</v>
      </c>
      <c r="CD9" s="63">
        <f>'Commercial Lease'!CC56</f>
        <v>0</v>
      </c>
      <c r="CE9" s="63">
        <f>'Commercial Lease'!CD56</f>
        <v>0</v>
      </c>
      <c r="CF9" s="63">
        <f>'Commercial Lease'!CE56</f>
        <v>0</v>
      </c>
      <c r="CG9" s="63">
        <f>'Commercial Lease'!CF56</f>
        <v>0</v>
      </c>
      <c r="CH9" s="63">
        <f>'Commercial Lease'!CG56</f>
        <v>0</v>
      </c>
      <c r="CI9" s="63">
        <f>'Commercial Lease'!CH56</f>
        <v>0</v>
      </c>
      <c r="CJ9" s="63">
        <f>'Commercial Lease'!CI56</f>
        <v>0</v>
      </c>
      <c r="CK9" s="63">
        <f>'Commercial Lease'!CJ56</f>
        <v>0</v>
      </c>
      <c r="CL9" s="63">
        <f>'Commercial Lease'!CK56</f>
        <v>0</v>
      </c>
      <c r="CM9" s="63">
        <f>'Commercial Lease'!CL56</f>
        <v>0</v>
      </c>
      <c r="CN9" s="63">
        <f>'Commercial Lease'!CM56</f>
        <v>0</v>
      </c>
      <c r="CO9" s="63">
        <f>'Commercial Lease'!CN56</f>
        <v>0</v>
      </c>
      <c r="CP9" s="63">
        <f>'Commercial Lease'!CO56</f>
        <v>0</v>
      </c>
      <c r="CQ9" s="63">
        <f>'Commercial Lease'!CP56</f>
        <v>0</v>
      </c>
      <c r="CR9" s="63">
        <f>'Commercial Lease'!CQ56</f>
        <v>0</v>
      </c>
      <c r="CS9" s="63">
        <f>'Commercial Lease'!CR56</f>
        <v>0</v>
      </c>
      <c r="CT9" s="63">
        <f>'Commercial Lease'!CS56</f>
        <v>0</v>
      </c>
      <c r="CU9" s="63">
        <f>'Commercial Lease'!CT56</f>
        <v>0</v>
      </c>
      <c r="CV9" s="63">
        <f>'Commercial Lease'!CU56</f>
        <v>0</v>
      </c>
      <c r="CW9" s="63">
        <f>'Commercial Lease'!CV56</f>
        <v>0</v>
      </c>
      <c r="CX9" s="63">
        <f>'Commercial Lease'!CW56</f>
        <v>0</v>
      </c>
      <c r="CY9" s="63">
        <f>'Commercial Lease'!CX56</f>
        <v>0</v>
      </c>
      <c r="CZ9" s="63">
        <f>'Commercial Lease'!CY56</f>
        <v>0</v>
      </c>
      <c r="DA9" s="63">
        <f>'Commercial Lease'!CZ56</f>
        <v>0</v>
      </c>
      <c r="DB9" s="63">
        <f>'Commercial Lease'!DA56</f>
        <v>0</v>
      </c>
      <c r="DC9" s="63">
        <f>'Commercial Lease'!DB56</f>
        <v>0</v>
      </c>
      <c r="DD9" s="63">
        <f>'Commercial Lease'!DC56</f>
        <v>0</v>
      </c>
      <c r="DE9" s="63">
        <f>'Commercial Lease'!DD56</f>
        <v>0</v>
      </c>
      <c r="DF9" s="63">
        <f>'Commercial Lease'!DE56</f>
        <v>0</v>
      </c>
      <c r="DG9" s="63">
        <f>'Commercial Lease'!DF56</f>
        <v>0</v>
      </c>
      <c r="DH9" s="63">
        <f>'Commercial Lease'!DG56</f>
        <v>0</v>
      </c>
      <c r="DI9" s="63">
        <f>'Commercial Lease'!DH56</f>
        <v>0</v>
      </c>
      <c r="DJ9" s="63">
        <f>'Commercial Lease'!DI56</f>
        <v>0</v>
      </c>
      <c r="DK9" s="63">
        <f>'Commercial Lease'!DJ56</f>
        <v>0</v>
      </c>
      <c r="DL9" s="63">
        <f>'Commercial Lease'!DK56</f>
        <v>0</v>
      </c>
      <c r="DM9" s="63">
        <f>'Commercial Lease'!DL56</f>
        <v>0</v>
      </c>
      <c r="DN9" s="63">
        <f>'Commercial Lease'!DM56</f>
        <v>0</v>
      </c>
      <c r="DO9" s="63">
        <f>'Commercial Lease'!DN56</f>
        <v>0</v>
      </c>
      <c r="DP9" s="63">
        <f>'Commercial Lease'!DO56</f>
        <v>0</v>
      </c>
      <c r="DQ9" s="63">
        <f>'Commercial Lease'!DP56</f>
        <v>0</v>
      </c>
      <c r="DR9" s="63">
        <f>'Commercial Lease'!DQ56</f>
        <v>0</v>
      </c>
      <c r="DS9" s="63">
        <f>'Commercial Lease'!DR56</f>
        <v>0</v>
      </c>
      <c r="DT9" s="63">
        <f>'Commercial Lease'!DS56</f>
        <v>0</v>
      </c>
      <c r="DU9" s="63">
        <f>'Commercial Lease'!DT56</f>
        <v>0</v>
      </c>
      <c r="DV9" s="63">
        <f>'Commercial Lease'!DU56</f>
        <v>0</v>
      </c>
      <c r="DW9" s="63">
        <f>'Commercial Lease'!DV56</f>
        <v>0</v>
      </c>
      <c r="DX9" s="63">
        <f>'Commercial Lease'!DW56</f>
        <v>0</v>
      </c>
      <c r="DY9" s="63">
        <f>'Commercial Lease'!DX56</f>
        <v>0</v>
      </c>
      <c r="DZ9" s="63">
        <f>'Commercial Lease'!DY56</f>
        <v>0</v>
      </c>
      <c r="EA9" s="63">
        <f>'Commercial Lease'!DZ56</f>
        <v>0</v>
      </c>
      <c r="EB9" s="63">
        <f>'Commercial Lease'!EA56</f>
        <v>0</v>
      </c>
      <c r="EC9" s="63">
        <f>'Commercial Lease'!EB56</f>
        <v>0</v>
      </c>
      <c r="ED9" s="63">
        <f>'Commercial Lease'!EC56</f>
        <v>0</v>
      </c>
      <c r="EE9" s="63">
        <f>'Commercial Lease'!ED56</f>
        <v>0</v>
      </c>
      <c r="EF9" s="63">
        <f>'Commercial Lease'!EE56</f>
        <v>0</v>
      </c>
      <c r="EG9" s="476">
        <f>'Commercial Lease'!EF56</f>
        <v>0</v>
      </c>
      <c r="EH9" s="133"/>
    </row>
    <row r="10" spans="1:138" ht="15" customHeight="1" x14ac:dyDescent="0.25">
      <c r="B10" s="477" t="s">
        <v>184</v>
      </c>
      <c r="C10" s="478"/>
      <c r="D10" s="416">
        <f t="shared" ca="1" si="28"/>
        <v>28419676.048371576</v>
      </c>
      <c r="E10" s="321"/>
      <c r="F10" s="321">
        <f>SUM(F8:F9)</f>
        <v>0</v>
      </c>
      <c r="G10" s="321">
        <f t="shared" ref="G10:BR10" ca="1" si="29">SUM(G8:G9)</f>
        <v>0</v>
      </c>
      <c r="H10" s="321">
        <f t="shared" ca="1" si="29"/>
        <v>0</v>
      </c>
      <c r="I10" s="321">
        <f t="shared" ca="1" si="29"/>
        <v>0</v>
      </c>
      <c r="J10" s="321">
        <f t="shared" ca="1" si="29"/>
        <v>0</v>
      </c>
      <c r="K10" s="321">
        <f t="shared" ca="1" si="29"/>
        <v>0</v>
      </c>
      <c r="L10" s="321">
        <f t="shared" ca="1" si="29"/>
        <v>0</v>
      </c>
      <c r="M10" s="321">
        <f t="shared" ca="1" si="29"/>
        <v>0</v>
      </c>
      <c r="N10" s="321">
        <f t="shared" ca="1" si="29"/>
        <v>0</v>
      </c>
      <c r="O10" s="321">
        <f t="shared" ca="1" si="29"/>
        <v>0</v>
      </c>
      <c r="P10" s="321">
        <f t="shared" ca="1" si="29"/>
        <v>0</v>
      </c>
      <c r="Q10" s="321">
        <f t="shared" ca="1" si="29"/>
        <v>0</v>
      </c>
      <c r="R10" s="321">
        <f t="shared" ca="1" si="29"/>
        <v>29510</v>
      </c>
      <c r="S10" s="321">
        <f t="shared" ca="1" si="29"/>
        <v>29510</v>
      </c>
      <c r="T10" s="321">
        <f t="shared" ca="1" si="29"/>
        <v>41627.11010000002</v>
      </c>
      <c r="U10" s="321">
        <f t="shared" ca="1" si="29"/>
        <v>41627.11010000002</v>
      </c>
      <c r="V10" s="321">
        <f t="shared" ca="1" si="29"/>
        <v>73744.064402999997</v>
      </c>
      <c r="W10" s="321">
        <f t="shared" ca="1" si="29"/>
        <v>73744.064402999997</v>
      </c>
      <c r="X10" s="321">
        <f t="shared" ca="1" si="29"/>
        <v>95514.464802999981</v>
      </c>
      <c r="Y10" s="321">
        <f t="shared" ca="1" si="29"/>
        <v>95514.464802999981</v>
      </c>
      <c r="Z10" s="321">
        <f t="shared" ca="1" si="29"/>
        <v>130756.47481499999</v>
      </c>
      <c r="AA10" s="321">
        <f t="shared" ca="1" si="29"/>
        <v>130756.47481499999</v>
      </c>
      <c r="AB10" s="321">
        <f t="shared" ca="1" si="29"/>
        <v>170384.99981499999</v>
      </c>
      <c r="AC10" s="321">
        <f t="shared" ca="1" si="29"/>
        <v>170384.99981499999</v>
      </c>
      <c r="AD10" s="321">
        <f t="shared" ca="1" si="29"/>
        <v>171542.699815</v>
      </c>
      <c r="AE10" s="321">
        <f t="shared" ca="1" si="29"/>
        <v>222895.92481500001</v>
      </c>
      <c r="AF10" s="321">
        <f t="shared" ca="1" si="29"/>
        <v>223807.783815</v>
      </c>
      <c r="AG10" s="321">
        <f t="shared" ca="1" si="29"/>
        <v>223807.783815</v>
      </c>
      <c r="AH10" s="321">
        <f t="shared" ca="1" si="29"/>
        <v>224154.84674708999</v>
      </c>
      <c r="AI10" s="321">
        <f t="shared" ca="1" si="29"/>
        <v>224154.84674708999</v>
      </c>
      <c r="AJ10" s="321">
        <f t="shared" ca="1" si="29"/>
        <v>225136.84874709</v>
      </c>
      <c r="AK10" s="321">
        <f t="shared" ca="1" si="29"/>
        <v>225136.84874709</v>
      </c>
      <c r="AL10" s="321">
        <f t="shared" ca="1" si="29"/>
        <v>225780.09405945</v>
      </c>
      <c r="AM10" s="321">
        <f t="shared" ca="1" si="29"/>
        <v>225780.09405945</v>
      </c>
      <c r="AN10" s="321">
        <f t="shared" ca="1" si="29"/>
        <v>226849.77480945</v>
      </c>
      <c r="AO10" s="321">
        <f t="shared" ca="1" si="29"/>
        <v>226849.77480945</v>
      </c>
      <c r="AP10" s="321">
        <f t="shared" ca="1" si="29"/>
        <v>228042.20580944998</v>
      </c>
      <c r="AQ10" s="321">
        <f t="shared" ca="1" si="29"/>
        <v>229582.80255944998</v>
      </c>
      <c r="AR10" s="321">
        <f t="shared" ca="1" si="29"/>
        <v>230522.01732944997</v>
      </c>
      <c r="AS10" s="321">
        <f t="shared" ca="1" si="29"/>
        <v>230522.01732944997</v>
      </c>
      <c r="AT10" s="321">
        <f t="shared" ca="1" si="29"/>
        <v>230879.49214950268</v>
      </c>
      <c r="AU10" s="321">
        <f t="shared" ca="1" si="29"/>
        <v>230879.49214950268</v>
      </c>
      <c r="AV10" s="321">
        <f t="shared" ca="1" si="29"/>
        <v>231890.95420950267</v>
      </c>
      <c r="AW10" s="321">
        <f t="shared" ca="1" si="29"/>
        <v>231890.95420950267</v>
      </c>
      <c r="AX10" s="321">
        <f t="shared" ca="1" si="29"/>
        <v>232553.49688123347</v>
      </c>
      <c r="AY10" s="321">
        <f t="shared" ca="1" si="29"/>
        <v>232553.49688123347</v>
      </c>
      <c r="AZ10" s="321">
        <f t="shared" ca="1" si="29"/>
        <v>233655.26805373348</v>
      </c>
      <c r="BA10" s="321">
        <f t="shared" ca="1" si="29"/>
        <v>233655.26805373348</v>
      </c>
      <c r="BB10" s="321">
        <f t="shared" ca="1" si="29"/>
        <v>234883.47198373347</v>
      </c>
      <c r="BC10" s="321">
        <f t="shared" ca="1" si="29"/>
        <v>236470.2866362335</v>
      </c>
      <c r="BD10" s="321">
        <f t="shared" ca="1" si="29"/>
        <v>237437.6778493335</v>
      </c>
      <c r="BE10" s="321">
        <f t="shared" ca="1" si="29"/>
        <v>237437.6778493335</v>
      </c>
      <c r="BF10" s="321">
        <f t="shared" ca="1" si="29"/>
        <v>237805.8769139878</v>
      </c>
      <c r="BG10" s="321">
        <f t="shared" ca="1" si="29"/>
        <v>237805.8769139878</v>
      </c>
      <c r="BH10" s="321">
        <f t="shared" ca="1" si="29"/>
        <v>238847.68283578777</v>
      </c>
      <c r="BI10" s="321">
        <f t="shared" ca="1" si="29"/>
        <v>238847.68283578777</v>
      </c>
      <c r="BJ10" s="321">
        <f t="shared" ca="1" si="29"/>
        <v>239530.10178767052</v>
      </c>
      <c r="BK10" s="321">
        <f t="shared" ca="1" si="29"/>
        <v>239530.10178767052</v>
      </c>
      <c r="BL10" s="321">
        <f t="shared" ca="1" si="29"/>
        <v>240664.92609534552</v>
      </c>
      <c r="BM10" s="321">
        <f t="shared" ca="1" si="29"/>
        <v>240664.92609534552</v>
      </c>
      <c r="BN10" s="321">
        <f t="shared" ca="1" si="29"/>
        <v>241929.9761432455</v>
      </c>
      <c r="BO10" s="321">
        <f t="shared" ca="1" si="29"/>
        <v>243564.39523532047</v>
      </c>
      <c r="BP10" s="321">
        <f t="shared" ca="1" si="29"/>
        <v>244560.80818481345</v>
      </c>
      <c r="BQ10" s="321">
        <f t="shared" ca="1" si="29"/>
        <v>244560.80818481345</v>
      </c>
      <c r="BR10" s="321">
        <f t="shared" ca="1" si="29"/>
        <v>244940.05322140738</v>
      </c>
      <c r="BS10" s="321">
        <f t="shared" ref="BS10:ED10" ca="1" si="30">SUM(BS8:BS9)</f>
        <v>244940.05322140738</v>
      </c>
      <c r="BT10" s="321">
        <f t="shared" ca="1" si="30"/>
        <v>246013.11332086139</v>
      </c>
      <c r="BU10" s="321">
        <f t="shared" ca="1" si="30"/>
        <v>246013.11332086139</v>
      </c>
      <c r="BV10" s="321">
        <f t="shared" ca="1" si="30"/>
        <v>246716.00484130057</v>
      </c>
      <c r="BW10" s="321">
        <f t="shared" ca="1" si="30"/>
        <v>246716.00484130057</v>
      </c>
      <c r="BX10" s="321">
        <f t="shared" ca="1" si="30"/>
        <v>247884.87387820584</v>
      </c>
      <c r="BY10" s="321">
        <f t="shared" ca="1" si="30"/>
        <v>247884.87387820584</v>
      </c>
      <c r="BZ10" s="321">
        <f t="shared" ca="1" si="30"/>
        <v>249187.87542754284</v>
      </c>
      <c r="CA10" s="321">
        <f t="shared" ca="1" si="30"/>
        <v>250871.32709238009</v>
      </c>
      <c r="CB10" s="321">
        <f t="shared" ca="1" si="30"/>
        <v>251897.63243035789</v>
      </c>
      <c r="CC10" s="321">
        <f t="shared" ca="1" si="30"/>
        <v>251897.63243035789</v>
      </c>
      <c r="CD10" s="321">
        <f t="shared" ca="1" si="30"/>
        <v>252288.25481804961</v>
      </c>
      <c r="CE10" s="321">
        <f t="shared" ca="1" si="30"/>
        <v>252288.25481804961</v>
      </c>
      <c r="CF10" s="321">
        <f t="shared" ca="1" si="30"/>
        <v>253393.50672048723</v>
      </c>
      <c r="CG10" s="321">
        <f t="shared" ca="1" si="30"/>
        <v>253393.50672048723</v>
      </c>
      <c r="CH10" s="321">
        <f t="shared" ca="1" si="30"/>
        <v>254117.48498653961</v>
      </c>
      <c r="CI10" s="321">
        <f t="shared" ca="1" si="30"/>
        <v>254117.48498653961</v>
      </c>
      <c r="CJ10" s="321">
        <f t="shared" ca="1" si="30"/>
        <v>255321.42009455201</v>
      </c>
      <c r="CK10" s="321">
        <f t="shared" ca="1" si="30"/>
        <v>255321.42009455201</v>
      </c>
      <c r="CL10" s="321">
        <f t="shared" ca="1" si="30"/>
        <v>256663.51169036914</v>
      </c>
      <c r="CM10" s="321">
        <f t="shared" ca="1" si="30"/>
        <v>258397.46690515149</v>
      </c>
      <c r="CN10" s="321">
        <f t="shared" ca="1" si="30"/>
        <v>259454.56140326863</v>
      </c>
      <c r="CO10" s="321">
        <f t="shared" ca="1" si="30"/>
        <v>259454.56140326863</v>
      </c>
      <c r="CP10" s="321">
        <f t="shared" ca="1" si="30"/>
        <v>259856.9024625911</v>
      </c>
      <c r="CQ10" s="321">
        <f t="shared" ca="1" si="30"/>
        <v>259856.9024625911</v>
      </c>
      <c r="CR10" s="321">
        <f t="shared" ca="1" si="30"/>
        <v>260995.31192210186</v>
      </c>
      <c r="CS10" s="321">
        <f t="shared" ca="1" si="30"/>
        <v>260995.31192210186</v>
      </c>
      <c r="CT10" s="321">
        <f t="shared" ca="1" si="30"/>
        <v>261741.0095361358</v>
      </c>
      <c r="CU10" s="321">
        <f t="shared" ca="1" si="30"/>
        <v>261741.0095361358</v>
      </c>
      <c r="CV10" s="321">
        <f t="shared" ca="1" si="30"/>
        <v>262981.06269738858</v>
      </c>
      <c r="CW10" s="321">
        <f t="shared" ca="1" si="30"/>
        <v>262981.06269738858</v>
      </c>
      <c r="CX10" s="321">
        <f t="shared" ca="1" si="30"/>
        <v>264363.41704108019</v>
      </c>
      <c r="CY10" s="321">
        <f t="shared" ca="1" si="30"/>
        <v>266149.39091230603</v>
      </c>
      <c r="CZ10" s="321">
        <f t="shared" ca="1" si="30"/>
        <v>267238.19824536669</v>
      </c>
      <c r="DA10" s="321">
        <f t="shared" ca="1" si="30"/>
        <v>267238.19824536669</v>
      </c>
      <c r="DB10" s="321">
        <f t="shared" ca="1" si="30"/>
        <v>267652.60953646881</v>
      </c>
      <c r="DC10" s="321">
        <f t="shared" ca="1" si="30"/>
        <v>267652.60953646881</v>
      </c>
      <c r="DD10" s="321">
        <f t="shared" ca="1" si="30"/>
        <v>268825.17127976491</v>
      </c>
      <c r="DE10" s="321">
        <f t="shared" ca="1" si="30"/>
        <v>268825.17127976491</v>
      </c>
      <c r="DF10" s="321">
        <f t="shared" ca="1" si="30"/>
        <v>269593.23982221988</v>
      </c>
      <c r="DG10" s="321">
        <f t="shared" ca="1" si="30"/>
        <v>269593.23982221988</v>
      </c>
      <c r="DH10" s="321">
        <f t="shared" ca="1" si="30"/>
        <v>270870.49457831023</v>
      </c>
      <c r="DI10" s="321">
        <f t="shared" ca="1" si="30"/>
        <v>270870.49457831023</v>
      </c>
      <c r="DJ10" s="321">
        <f t="shared" ca="1" si="30"/>
        <v>272294.31955231261</v>
      </c>
      <c r="DK10" s="321">
        <f t="shared" ca="1" si="30"/>
        <v>274133.87263967522</v>
      </c>
      <c r="DL10" s="321">
        <f t="shared" ca="1" si="30"/>
        <v>275255.34419272764</v>
      </c>
      <c r="DM10" s="321">
        <f t="shared" ca="1" si="30"/>
        <v>275255.34419272764</v>
      </c>
      <c r="DN10" s="321">
        <f t="shared" ca="1" si="30"/>
        <v>275682.18782256288</v>
      </c>
      <c r="DO10" s="321">
        <f t="shared" ca="1" si="30"/>
        <v>275682.18782256288</v>
      </c>
      <c r="DP10" s="321">
        <f t="shared" ca="1" si="30"/>
        <v>276889.92641815782</v>
      </c>
      <c r="DQ10" s="321">
        <f t="shared" ca="1" si="30"/>
        <v>276889.92641815782</v>
      </c>
      <c r="DR10" s="321">
        <f t="shared" ca="1" si="30"/>
        <v>277681.03701688646</v>
      </c>
      <c r="DS10" s="321">
        <f t="shared" ca="1" si="30"/>
        <v>277681.03701688646</v>
      </c>
      <c r="DT10" s="321">
        <f t="shared" ca="1" si="30"/>
        <v>278996.60941565956</v>
      </c>
      <c r="DU10" s="321">
        <f t="shared" ca="1" si="30"/>
        <v>278996.60941565956</v>
      </c>
      <c r="DV10" s="321">
        <f t="shared" ca="1" si="30"/>
        <v>280463.149138882</v>
      </c>
      <c r="DW10" s="321">
        <f t="shared" ca="1" si="30"/>
        <v>282357.88881886547</v>
      </c>
      <c r="DX10" s="321">
        <f t="shared" ca="1" si="30"/>
        <v>283513.00451850949</v>
      </c>
      <c r="DY10" s="321">
        <f t="shared" ca="1" si="30"/>
        <v>283513.00451850949</v>
      </c>
      <c r="DZ10" s="321">
        <f t="shared" ca="1" si="30"/>
        <v>283952.65345723979</v>
      </c>
      <c r="EA10" s="321">
        <f t="shared" ca="1" si="30"/>
        <v>283952.65345723979</v>
      </c>
      <c r="EB10" s="321">
        <f t="shared" ca="1" si="30"/>
        <v>285196.6242107026</v>
      </c>
      <c r="EC10" s="321">
        <f t="shared" ca="1" si="30"/>
        <v>285196.6242107026</v>
      </c>
      <c r="ED10" s="321">
        <f t="shared" ca="1" si="30"/>
        <v>286011.46812739311</v>
      </c>
      <c r="EE10" s="321">
        <f t="shared" ref="EE10:EG10" ca="1" si="31">SUM(EE8:EE9)</f>
        <v>286011.46812739311</v>
      </c>
      <c r="EF10" s="321">
        <f t="shared" ca="1" si="31"/>
        <v>287366.50769812934</v>
      </c>
      <c r="EG10" s="479">
        <f t="shared" ca="1" si="31"/>
        <v>287366.50769812934</v>
      </c>
      <c r="EH10" s="133"/>
    </row>
    <row r="11" spans="1:138" ht="15" customHeight="1" x14ac:dyDescent="0.25">
      <c r="B11" s="480"/>
      <c r="C11" s="67" t="s">
        <v>24</v>
      </c>
      <c r="D11" s="204">
        <f t="shared" si="28"/>
        <v>179188.67999999988</v>
      </c>
      <c r="E11" s="63"/>
      <c r="F11" s="90">
        <f>'Commercial Lease'!E64</f>
        <v>1357.49</v>
      </c>
      <c r="G11" s="91">
        <f>'Commercial Lease'!F64</f>
        <v>1357.49</v>
      </c>
      <c r="H11" s="63">
        <f>'Commercial Lease'!G64</f>
        <v>1357.49</v>
      </c>
      <c r="I11" s="63">
        <f>'Commercial Lease'!H64</f>
        <v>1357.49</v>
      </c>
      <c r="J11" s="63">
        <f>'Commercial Lease'!I64</f>
        <v>1357.49</v>
      </c>
      <c r="K11" s="63">
        <f>'Commercial Lease'!J64</f>
        <v>1357.49</v>
      </c>
      <c r="L11" s="63">
        <f>'Commercial Lease'!K64</f>
        <v>1357.49</v>
      </c>
      <c r="M11" s="63">
        <f>'Commercial Lease'!L64</f>
        <v>1357.49</v>
      </c>
      <c r="N11" s="63">
        <f>'Commercial Lease'!M64</f>
        <v>1357.49</v>
      </c>
      <c r="O11" s="63">
        <f>'Commercial Lease'!N64</f>
        <v>1357.49</v>
      </c>
      <c r="P11" s="63">
        <f>'Commercial Lease'!O64</f>
        <v>1357.49</v>
      </c>
      <c r="Q11" s="63">
        <f>'Commercial Lease'!P64</f>
        <v>1357.49</v>
      </c>
      <c r="R11" s="63">
        <f>'Commercial Lease'!Q64</f>
        <v>1357.49</v>
      </c>
      <c r="S11" s="63">
        <f>'Commercial Lease'!R64</f>
        <v>1357.49</v>
      </c>
      <c r="T11" s="63">
        <f>'Commercial Lease'!S64</f>
        <v>1357.49</v>
      </c>
      <c r="U11" s="63">
        <f>'Commercial Lease'!T64</f>
        <v>1357.49</v>
      </c>
      <c r="V11" s="63">
        <f>'Commercial Lease'!U64</f>
        <v>1357.49</v>
      </c>
      <c r="W11" s="63">
        <f>'Commercial Lease'!V64</f>
        <v>1357.49</v>
      </c>
      <c r="X11" s="63">
        <f>'Commercial Lease'!W64</f>
        <v>1357.49</v>
      </c>
      <c r="Y11" s="63">
        <f>'Commercial Lease'!X64</f>
        <v>1357.49</v>
      </c>
      <c r="Z11" s="63">
        <f>'Commercial Lease'!Y64</f>
        <v>1357.49</v>
      </c>
      <c r="AA11" s="63">
        <f>'Commercial Lease'!Z64</f>
        <v>1357.49</v>
      </c>
      <c r="AB11" s="63">
        <f>'Commercial Lease'!AA64</f>
        <v>1357.49</v>
      </c>
      <c r="AC11" s="63">
        <f>'Commercial Lease'!AB64</f>
        <v>1357.49</v>
      </c>
      <c r="AD11" s="63">
        <f>'Commercial Lease'!AC64</f>
        <v>1357.49</v>
      </c>
      <c r="AE11" s="63">
        <f>'Commercial Lease'!AD64</f>
        <v>1357.49</v>
      </c>
      <c r="AF11" s="63">
        <f>'Commercial Lease'!AE64</f>
        <v>1357.49</v>
      </c>
      <c r="AG11" s="63">
        <f>'Commercial Lease'!AF64</f>
        <v>1357.49</v>
      </c>
      <c r="AH11" s="63">
        <f>'Commercial Lease'!AG64</f>
        <v>1357.49</v>
      </c>
      <c r="AI11" s="63">
        <f>'Commercial Lease'!AH64</f>
        <v>1357.49</v>
      </c>
      <c r="AJ11" s="63">
        <f>'Commercial Lease'!AI64</f>
        <v>1357.49</v>
      </c>
      <c r="AK11" s="63">
        <f>'Commercial Lease'!AJ64</f>
        <v>1357.49</v>
      </c>
      <c r="AL11" s="63">
        <f>'Commercial Lease'!AK64</f>
        <v>1357.49</v>
      </c>
      <c r="AM11" s="63">
        <f>'Commercial Lease'!AL64</f>
        <v>1357.49</v>
      </c>
      <c r="AN11" s="63">
        <f>'Commercial Lease'!AM64</f>
        <v>1357.49</v>
      </c>
      <c r="AO11" s="63">
        <f>'Commercial Lease'!AN64</f>
        <v>1357.49</v>
      </c>
      <c r="AP11" s="63">
        <f>'Commercial Lease'!AO64</f>
        <v>1357.49</v>
      </c>
      <c r="AQ11" s="63">
        <f>'Commercial Lease'!AP64</f>
        <v>1357.49</v>
      </c>
      <c r="AR11" s="63">
        <f>'Commercial Lease'!AQ64</f>
        <v>1357.49</v>
      </c>
      <c r="AS11" s="63">
        <f>'Commercial Lease'!AR64</f>
        <v>1357.49</v>
      </c>
      <c r="AT11" s="63">
        <f>'Commercial Lease'!AS64</f>
        <v>1357.49</v>
      </c>
      <c r="AU11" s="63">
        <f>'Commercial Lease'!AT64</f>
        <v>1357.49</v>
      </c>
      <c r="AV11" s="63">
        <f>'Commercial Lease'!AU64</f>
        <v>1357.49</v>
      </c>
      <c r="AW11" s="63">
        <f>'Commercial Lease'!AV64</f>
        <v>1357.49</v>
      </c>
      <c r="AX11" s="63">
        <f>'Commercial Lease'!AW64</f>
        <v>1357.49</v>
      </c>
      <c r="AY11" s="63">
        <f>'Commercial Lease'!AX64</f>
        <v>1357.49</v>
      </c>
      <c r="AZ11" s="63">
        <f>'Commercial Lease'!AY64</f>
        <v>1357.49</v>
      </c>
      <c r="BA11" s="63">
        <f>'Commercial Lease'!AZ64</f>
        <v>1357.49</v>
      </c>
      <c r="BB11" s="63">
        <f>'Commercial Lease'!BA64</f>
        <v>1357.49</v>
      </c>
      <c r="BC11" s="63">
        <f>'Commercial Lease'!BB64</f>
        <v>1357.49</v>
      </c>
      <c r="BD11" s="63">
        <f>'Commercial Lease'!BC64</f>
        <v>1357.49</v>
      </c>
      <c r="BE11" s="63">
        <f>'Commercial Lease'!BD64</f>
        <v>1357.49</v>
      </c>
      <c r="BF11" s="63">
        <f>'Commercial Lease'!BE64</f>
        <v>1357.49</v>
      </c>
      <c r="BG11" s="63">
        <f>'Commercial Lease'!BF64</f>
        <v>1357.49</v>
      </c>
      <c r="BH11" s="63">
        <f>'Commercial Lease'!BG64</f>
        <v>1357.49</v>
      </c>
      <c r="BI11" s="63">
        <f>'Commercial Lease'!BH64</f>
        <v>1357.49</v>
      </c>
      <c r="BJ11" s="63">
        <f>'Commercial Lease'!BI64</f>
        <v>1357.49</v>
      </c>
      <c r="BK11" s="63">
        <f>'Commercial Lease'!BJ64</f>
        <v>1357.49</v>
      </c>
      <c r="BL11" s="63">
        <f>'Commercial Lease'!BK64</f>
        <v>1357.49</v>
      </c>
      <c r="BM11" s="63">
        <f>'Commercial Lease'!BL64</f>
        <v>1357.49</v>
      </c>
      <c r="BN11" s="63">
        <f>'Commercial Lease'!BM64</f>
        <v>1357.49</v>
      </c>
      <c r="BO11" s="63">
        <f>'Commercial Lease'!BN64</f>
        <v>1357.49</v>
      </c>
      <c r="BP11" s="63">
        <f>'Commercial Lease'!BO64</f>
        <v>1357.49</v>
      </c>
      <c r="BQ11" s="63">
        <f>'Commercial Lease'!BP64</f>
        <v>1357.49</v>
      </c>
      <c r="BR11" s="63">
        <f>'Commercial Lease'!BQ64</f>
        <v>1357.49</v>
      </c>
      <c r="BS11" s="63">
        <f>'Commercial Lease'!BR64</f>
        <v>1357.49</v>
      </c>
      <c r="BT11" s="63">
        <f>'Commercial Lease'!BS64</f>
        <v>1357.49</v>
      </c>
      <c r="BU11" s="63">
        <f>'Commercial Lease'!BT64</f>
        <v>1357.49</v>
      </c>
      <c r="BV11" s="63">
        <f>'Commercial Lease'!BU64</f>
        <v>1357.49</v>
      </c>
      <c r="BW11" s="63">
        <f>'Commercial Lease'!BV64</f>
        <v>1357.49</v>
      </c>
      <c r="BX11" s="63">
        <f>'Commercial Lease'!BW64</f>
        <v>1357.49</v>
      </c>
      <c r="BY11" s="63">
        <f>'Commercial Lease'!BX64</f>
        <v>1357.49</v>
      </c>
      <c r="BZ11" s="63">
        <f>'Commercial Lease'!BY64</f>
        <v>1357.49</v>
      </c>
      <c r="CA11" s="63">
        <f>'Commercial Lease'!BZ64</f>
        <v>1357.49</v>
      </c>
      <c r="CB11" s="63">
        <f>'Commercial Lease'!CA64</f>
        <v>1357.49</v>
      </c>
      <c r="CC11" s="63">
        <f>'Commercial Lease'!CB64</f>
        <v>1357.49</v>
      </c>
      <c r="CD11" s="63">
        <f>'Commercial Lease'!CC64</f>
        <v>1357.49</v>
      </c>
      <c r="CE11" s="63">
        <f>'Commercial Lease'!CD64</f>
        <v>1357.49</v>
      </c>
      <c r="CF11" s="63">
        <f>'Commercial Lease'!CE64</f>
        <v>1357.49</v>
      </c>
      <c r="CG11" s="63">
        <f>'Commercial Lease'!CF64</f>
        <v>1357.49</v>
      </c>
      <c r="CH11" s="63">
        <f>'Commercial Lease'!CG64</f>
        <v>1357.49</v>
      </c>
      <c r="CI11" s="63">
        <f>'Commercial Lease'!CH64</f>
        <v>1357.49</v>
      </c>
      <c r="CJ11" s="63">
        <f>'Commercial Lease'!CI64</f>
        <v>1357.49</v>
      </c>
      <c r="CK11" s="63">
        <f>'Commercial Lease'!CJ64</f>
        <v>1357.49</v>
      </c>
      <c r="CL11" s="63">
        <f>'Commercial Lease'!CK64</f>
        <v>1357.49</v>
      </c>
      <c r="CM11" s="63">
        <f>'Commercial Lease'!CL64</f>
        <v>1357.49</v>
      </c>
      <c r="CN11" s="63">
        <f>'Commercial Lease'!CM64</f>
        <v>1357.49</v>
      </c>
      <c r="CO11" s="63">
        <f>'Commercial Lease'!CN64</f>
        <v>1357.49</v>
      </c>
      <c r="CP11" s="63">
        <f>'Commercial Lease'!CO64</f>
        <v>1357.49</v>
      </c>
      <c r="CQ11" s="63">
        <f>'Commercial Lease'!CP64</f>
        <v>1357.49</v>
      </c>
      <c r="CR11" s="63">
        <f>'Commercial Lease'!CQ64</f>
        <v>1357.49</v>
      </c>
      <c r="CS11" s="63">
        <f>'Commercial Lease'!CR64</f>
        <v>1357.49</v>
      </c>
      <c r="CT11" s="63">
        <f>'Commercial Lease'!CS64</f>
        <v>1357.49</v>
      </c>
      <c r="CU11" s="63">
        <f>'Commercial Lease'!CT64</f>
        <v>1357.49</v>
      </c>
      <c r="CV11" s="63">
        <f>'Commercial Lease'!CU64</f>
        <v>1357.49</v>
      </c>
      <c r="CW11" s="63">
        <f>'Commercial Lease'!CV64</f>
        <v>1357.49</v>
      </c>
      <c r="CX11" s="63">
        <f>'Commercial Lease'!CW64</f>
        <v>1357.49</v>
      </c>
      <c r="CY11" s="63">
        <f>'Commercial Lease'!CX64</f>
        <v>1357.49</v>
      </c>
      <c r="CZ11" s="63">
        <f>'Commercial Lease'!CY64</f>
        <v>1357.49</v>
      </c>
      <c r="DA11" s="63">
        <f>'Commercial Lease'!CZ64</f>
        <v>1357.49</v>
      </c>
      <c r="DB11" s="63">
        <f>'Commercial Lease'!DA64</f>
        <v>1357.49</v>
      </c>
      <c r="DC11" s="63">
        <f>'Commercial Lease'!DB64</f>
        <v>1357.49</v>
      </c>
      <c r="DD11" s="63">
        <f>'Commercial Lease'!DC64</f>
        <v>1357.49</v>
      </c>
      <c r="DE11" s="63">
        <f>'Commercial Lease'!DD64</f>
        <v>1357.49</v>
      </c>
      <c r="DF11" s="63">
        <f>'Commercial Lease'!DE64</f>
        <v>1357.49</v>
      </c>
      <c r="DG11" s="63">
        <f>'Commercial Lease'!DF64</f>
        <v>1357.49</v>
      </c>
      <c r="DH11" s="63">
        <f>'Commercial Lease'!DG64</f>
        <v>1357.49</v>
      </c>
      <c r="DI11" s="63">
        <f>'Commercial Lease'!DH64</f>
        <v>1357.49</v>
      </c>
      <c r="DJ11" s="63">
        <f>'Commercial Lease'!DI64</f>
        <v>1357.49</v>
      </c>
      <c r="DK11" s="63">
        <f>'Commercial Lease'!DJ64</f>
        <v>1357.49</v>
      </c>
      <c r="DL11" s="63">
        <f>'Commercial Lease'!DK64</f>
        <v>1357.49</v>
      </c>
      <c r="DM11" s="63">
        <f>'Commercial Lease'!DL64</f>
        <v>1357.49</v>
      </c>
      <c r="DN11" s="63">
        <f>'Commercial Lease'!DM64</f>
        <v>1357.49</v>
      </c>
      <c r="DO11" s="63">
        <f>'Commercial Lease'!DN64</f>
        <v>1357.49</v>
      </c>
      <c r="DP11" s="63">
        <f>'Commercial Lease'!DO64</f>
        <v>1357.49</v>
      </c>
      <c r="DQ11" s="63">
        <f>'Commercial Lease'!DP64</f>
        <v>1357.49</v>
      </c>
      <c r="DR11" s="63">
        <f>'Commercial Lease'!DQ64</f>
        <v>1357.49</v>
      </c>
      <c r="DS11" s="63">
        <f>'Commercial Lease'!DR64</f>
        <v>1357.49</v>
      </c>
      <c r="DT11" s="63">
        <f>'Commercial Lease'!DS64</f>
        <v>1357.49</v>
      </c>
      <c r="DU11" s="63">
        <f>'Commercial Lease'!DT64</f>
        <v>1357.49</v>
      </c>
      <c r="DV11" s="63">
        <f>'Commercial Lease'!DU64</f>
        <v>1357.49</v>
      </c>
      <c r="DW11" s="63">
        <f>'Commercial Lease'!DV64</f>
        <v>1357.49</v>
      </c>
      <c r="DX11" s="63">
        <f>'Commercial Lease'!DW64</f>
        <v>1357.49</v>
      </c>
      <c r="DY11" s="63">
        <f>'Commercial Lease'!DX64</f>
        <v>1357.49</v>
      </c>
      <c r="DZ11" s="63">
        <f>'Commercial Lease'!DY64</f>
        <v>1357.49</v>
      </c>
      <c r="EA11" s="63">
        <f>'Commercial Lease'!DZ64</f>
        <v>1357.49</v>
      </c>
      <c r="EB11" s="63">
        <f>'Commercial Lease'!EA64</f>
        <v>1357.49</v>
      </c>
      <c r="EC11" s="63">
        <f>'Commercial Lease'!EB64</f>
        <v>1357.49</v>
      </c>
      <c r="ED11" s="63">
        <f>'Commercial Lease'!EC64</f>
        <v>1357.49</v>
      </c>
      <c r="EE11" s="63">
        <f>'Commercial Lease'!ED64</f>
        <v>1357.49</v>
      </c>
      <c r="EF11" s="63">
        <f>'Commercial Lease'!EE64</f>
        <v>1357.49</v>
      </c>
      <c r="EG11" s="64">
        <f>'Commercial Lease'!EF64</f>
        <v>1357.49</v>
      </c>
      <c r="EH11" s="133"/>
    </row>
    <row r="12" spans="1:138" ht="15" customHeight="1" x14ac:dyDescent="0.25">
      <c r="B12" s="480"/>
      <c r="C12" s="67" t="s">
        <v>292</v>
      </c>
      <c r="D12" s="204">
        <f t="shared" ca="1" si="28"/>
        <v>1795561.458617474</v>
      </c>
      <c r="E12" s="63"/>
      <c r="F12" s="90">
        <f>'Reimbursement Breakout'!E30</f>
        <v>0</v>
      </c>
      <c r="G12" s="91">
        <f>'Reimbursement Breakout'!F30</f>
        <v>0</v>
      </c>
      <c r="H12" s="63">
        <f>'Reimbursement Breakout'!G30</f>
        <v>0</v>
      </c>
      <c r="I12" s="63">
        <f>'Reimbursement Breakout'!H30</f>
        <v>0</v>
      </c>
      <c r="J12" s="63">
        <f>'Reimbursement Breakout'!I30</f>
        <v>0</v>
      </c>
      <c r="K12" s="63">
        <f>'Reimbursement Breakout'!J30</f>
        <v>0</v>
      </c>
      <c r="L12" s="63">
        <f>'Reimbursement Breakout'!K30</f>
        <v>0</v>
      </c>
      <c r="M12" s="63">
        <f>'Reimbursement Breakout'!L30</f>
        <v>0</v>
      </c>
      <c r="N12" s="63">
        <f>'Reimbursement Breakout'!M30</f>
        <v>0</v>
      </c>
      <c r="O12" s="63">
        <f>'Reimbursement Breakout'!N30</f>
        <v>92253.668983828495</v>
      </c>
      <c r="P12" s="63">
        <f>'Reimbursement Breakout'!O30</f>
        <v>0</v>
      </c>
      <c r="Q12" s="63">
        <f>'Reimbursement Breakout'!P30</f>
        <v>0</v>
      </c>
      <c r="R12" s="63">
        <f>'Reimbursement Breakout'!Q30</f>
        <v>0</v>
      </c>
      <c r="S12" s="63">
        <f>'Reimbursement Breakout'!R30</f>
        <v>0</v>
      </c>
      <c r="T12" s="63">
        <f>'Reimbursement Breakout'!S30</f>
        <v>0</v>
      </c>
      <c r="U12" s="63">
        <f>'Reimbursement Breakout'!T30</f>
        <v>0</v>
      </c>
      <c r="V12" s="63">
        <f>'Reimbursement Breakout'!U30</f>
        <v>0</v>
      </c>
      <c r="W12" s="63">
        <f>'Reimbursement Breakout'!V30</f>
        <v>0</v>
      </c>
      <c r="X12" s="63">
        <f>'Reimbursement Breakout'!W30</f>
        <v>0</v>
      </c>
      <c r="Y12" s="63">
        <f>'Reimbursement Breakout'!X30</f>
        <v>0</v>
      </c>
      <c r="Z12" s="63">
        <f>'Reimbursement Breakout'!Y30</f>
        <v>0</v>
      </c>
      <c r="AA12" s="63">
        <f>'Reimbursement Breakout'!Z30</f>
        <v>105050.00587285323</v>
      </c>
      <c r="AB12" s="63">
        <f>'Reimbursement Breakout'!AA30</f>
        <v>0</v>
      </c>
      <c r="AC12" s="63">
        <f>'Reimbursement Breakout'!AB30</f>
        <v>0</v>
      </c>
      <c r="AD12" s="63">
        <f>'Reimbursement Breakout'!AC30</f>
        <v>0</v>
      </c>
      <c r="AE12" s="63">
        <f>'Reimbursement Breakout'!AD30</f>
        <v>0</v>
      </c>
      <c r="AF12" s="63">
        <f>'Reimbursement Breakout'!AE30</f>
        <v>0</v>
      </c>
      <c r="AG12" s="63">
        <f>'Reimbursement Breakout'!AF30</f>
        <v>0</v>
      </c>
      <c r="AH12" s="63">
        <f>'Reimbursement Breakout'!AG30</f>
        <v>0</v>
      </c>
      <c r="AI12" s="63">
        <f>'Reimbursement Breakout'!AH30</f>
        <v>0</v>
      </c>
      <c r="AJ12" s="63">
        <f>'Reimbursement Breakout'!AI30</f>
        <v>0</v>
      </c>
      <c r="AK12" s="63">
        <f>'Reimbursement Breakout'!AJ30</f>
        <v>0</v>
      </c>
      <c r="AL12" s="63">
        <f>'Reimbursement Breakout'!AK30</f>
        <v>0</v>
      </c>
      <c r="AM12" s="63">
        <f ca="1">'Reimbursement Breakout'!AL30</f>
        <v>181099.66134438783</v>
      </c>
      <c r="AN12" s="63">
        <f>'Reimbursement Breakout'!AM30</f>
        <v>0</v>
      </c>
      <c r="AO12" s="63">
        <f>'Reimbursement Breakout'!AN30</f>
        <v>0</v>
      </c>
      <c r="AP12" s="63">
        <f>'Reimbursement Breakout'!AO30</f>
        <v>0</v>
      </c>
      <c r="AQ12" s="63">
        <f>'Reimbursement Breakout'!AP30</f>
        <v>0</v>
      </c>
      <c r="AR12" s="63">
        <f>'Reimbursement Breakout'!AQ30</f>
        <v>0</v>
      </c>
      <c r="AS12" s="63">
        <f>'Reimbursement Breakout'!AR30</f>
        <v>0</v>
      </c>
      <c r="AT12" s="63">
        <f>'Reimbursement Breakout'!AS30</f>
        <v>0</v>
      </c>
      <c r="AU12" s="63">
        <f>'Reimbursement Breakout'!AT30</f>
        <v>0</v>
      </c>
      <c r="AV12" s="63">
        <f>'Reimbursement Breakout'!AU30</f>
        <v>0</v>
      </c>
      <c r="AW12" s="63">
        <f>'Reimbursement Breakout'!AV30</f>
        <v>0</v>
      </c>
      <c r="AX12" s="63">
        <f>'Reimbursement Breakout'!AW30</f>
        <v>0</v>
      </c>
      <c r="AY12" s="63">
        <f ca="1">'Reimbursement Breakout'!AX30</f>
        <v>185888.61094186534</v>
      </c>
      <c r="AZ12" s="63">
        <f>'Reimbursement Breakout'!AY30</f>
        <v>0</v>
      </c>
      <c r="BA12" s="63">
        <f>'Reimbursement Breakout'!AZ30</f>
        <v>0</v>
      </c>
      <c r="BB12" s="63">
        <f>'Reimbursement Breakout'!BA30</f>
        <v>0</v>
      </c>
      <c r="BC12" s="63">
        <f>'Reimbursement Breakout'!BB30</f>
        <v>0</v>
      </c>
      <c r="BD12" s="63">
        <f>'Reimbursement Breakout'!BC30</f>
        <v>0</v>
      </c>
      <c r="BE12" s="63">
        <f>'Reimbursement Breakout'!BD30</f>
        <v>0</v>
      </c>
      <c r="BF12" s="63">
        <f>'Reimbursement Breakout'!BE30</f>
        <v>0</v>
      </c>
      <c r="BG12" s="63">
        <f>'Reimbursement Breakout'!BF30</f>
        <v>0</v>
      </c>
      <c r="BH12" s="63">
        <f>'Reimbursement Breakout'!BG30</f>
        <v>0</v>
      </c>
      <c r="BI12" s="63">
        <f>'Reimbursement Breakout'!BH30</f>
        <v>0</v>
      </c>
      <c r="BJ12" s="63">
        <f>'Reimbursement Breakout'!BI30</f>
        <v>0</v>
      </c>
      <c r="BK12" s="63">
        <f ca="1">'Reimbursement Breakout'!BJ30</f>
        <v>190340.60220058617</v>
      </c>
      <c r="BL12" s="63">
        <f>'Reimbursement Breakout'!BK30</f>
        <v>0</v>
      </c>
      <c r="BM12" s="63">
        <f>'Reimbursement Breakout'!BL30</f>
        <v>0</v>
      </c>
      <c r="BN12" s="63">
        <f>'Reimbursement Breakout'!BM30</f>
        <v>0</v>
      </c>
      <c r="BO12" s="63">
        <f>'Reimbursement Breakout'!BN30</f>
        <v>0</v>
      </c>
      <c r="BP12" s="63">
        <f>'Reimbursement Breakout'!BO30</f>
        <v>0</v>
      </c>
      <c r="BQ12" s="63">
        <f>'Reimbursement Breakout'!BP30</f>
        <v>0</v>
      </c>
      <c r="BR12" s="63">
        <f>'Reimbursement Breakout'!BQ30</f>
        <v>0</v>
      </c>
      <c r="BS12" s="63">
        <f>'Reimbursement Breakout'!BR30</f>
        <v>0</v>
      </c>
      <c r="BT12" s="63">
        <f>'Reimbursement Breakout'!BS30</f>
        <v>0</v>
      </c>
      <c r="BU12" s="63">
        <f>'Reimbursement Breakout'!BT30</f>
        <v>0</v>
      </c>
      <c r="BV12" s="63">
        <f>'Reimbursement Breakout'!BU30</f>
        <v>0</v>
      </c>
      <c r="BW12" s="63">
        <f ca="1">'Reimbursement Breakout'!BV30</f>
        <v>194878.52687945028</v>
      </c>
      <c r="BX12" s="63">
        <f>'Reimbursement Breakout'!BW30</f>
        <v>0</v>
      </c>
      <c r="BY12" s="63">
        <f>'Reimbursement Breakout'!BX30</f>
        <v>0</v>
      </c>
      <c r="BZ12" s="63">
        <f>'Reimbursement Breakout'!BY30</f>
        <v>0</v>
      </c>
      <c r="CA12" s="63">
        <f>'Reimbursement Breakout'!BZ30</f>
        <v>0</v>
      </c>
      <c r="CB12" s="63">
        <f>'Reimbursement Breakout'!CA30</f>
        <v>0</v>
      </c>
      <c r="CC12" s="63">
        <f>'Reimbursement Breakout'!CB30</f>
        <v>0</v>
      </c>
      <c r="CD12" s="63">
        <f>'Reimbursement Breakout'!CC30</f>
        <v>0</v>
      </c>
      <c r="CE12" s="63">
        <f>'Reimbursement Breakout'!CD30</f>
        <v>0</v>
      </c>
      <c r="CF12" s="63">
        <f>'Reimbursement Breakout'!CE30</f>
        <v>0</v>
      </c>
      <c r="CG12" s="63">
        <f>'Reimbursement Breakout'!CF30</f>
        <v>0</v>
      </c>
      <c r="CH12" s="63">
        <f>'Reimbursement Breakout'!CG30</f>
        <v>0</v>
      </c>
      <c r="CI12" s="63">
        <f ca="1">'Reimbursement Breakout'!CH30</f>
        <v>199504.1625961934</v>
      </c>
      <c r="CJ12" s="63">
        <f>'Reimbursement Breakout'!CI30</f>
        <v>0</v>
      </c>
      <c r="CK12" s="63">
        <f>'Reimbursement Breakout'!CJ30</f>
        <v>0</v>
      </c>
      <c r="CL12" s="63">
        <f>'Reimbursement Breakout'!CK30</f>
        <v>0</v>
      </c>
      <c r="CM12" s="63">
        <f>'Reimbursement Breakout'!CL30</f>
        <v>0</v>
      </c>
      <c r="CN12" s="63">
        <f>'Reimbursement Breakout'!CM30</f>
        <v>0</v>
      </c>
      <c r="CO12" s="63">
        <f>'Reimbursement Breakout'!CN30</f>
        <v>0</v>
      </c>
      <c r="CP12" s="63">
        <f>'Reimbursement Breakout'!CO30</f>
        <v>0</v>
      </c>
      <c r="CQ12" s="63">
        <f>'Reimbursement Breakout'!CP30</f>
        <v>0</v>
      </c>
      <c r="CR12" s="63">
        <f>'Reimbursement Breakout'!CQ30</f>
        <v>0</v>
      </c>
      <c r="CS12" s="63">
        <f>'Reimbursement Breakout'!CR30</f>
        <v>0</v>
      </c>
      <c r="CT12" s="63">
        <f>'Reimbursement Breakout'!CS30</f>
        <v>0</v>
      </c>
      <c r="CU12" s="63">
        <f ca="1">'Reimbursement Breakout'!CT30</f>
        <v>204219.32657150817</v>
      </c>
      <c r="CV12" s="63">
        <f>'Reimbursement Breakout'!CU30</f>
        <v>0</v>
      </c>
      <c r="CW12" s="63">
        <f>'Reimbursement Breakout'!CV30</f>
        <v>0</v>
      </c>
      <c r="CX12" s="63">
        <f>'Reimbursement Breakout'!CW30</f>
        <v>0</v>
      </c>
      <c r="CY12" s="63">
        <f>'Reimbursement Breakout'!CX30</f>
        <v>0</v>
      </c>
      <c r="CZ12" s="63">
        <f>'Reimbursement Breakout'!CY30</f>
        <v>0</v>
      </c>
      <c r="DA12" s="63">
        <f>'Reimbursement Breakout'!CZ30</f>
        <v>0</v>
      </c>
      <c r="DB12" s="63">
        <f>'Reimbursement Breakout'!DA30</f>
        <v>0</v>
      </c>
      <c r="DC12" s="63">
        <f>'Reimbursement Breakout'!DB30</f>
        <v>0</v>
      </c>
      <c r="DD12" s="63">
        <f>'Reimbursement Breakout'!DC30</f>
        <v>0</v>
      </c>
      <c r="DE12" s="63">
        <f>'Reimbursement Breakout'!DD30</f>
        <v>0</v>
      </c>
      <c r="DF12" s="63">
        <f>'Reimbursement Breakout'!DE30</f>
        <v>0</v>
      </c>
      <c r="DG12" s="63">
        <f ca="1">'Reimbursement Breakout'!DF30</f>
        <v>209025.87657685313</v>
      </c>
      <c r="DH12" s="63">
        <f>'Reimbursement Breakout'!DG30</f>
        <v>0</v>
      </c>
      <c r="DI12" s="63">
        <f>'Reimbursement Breakout'!DH30</f>
        <v>0</v>
      </c>
      <c r="DJ12" s="63">
        <f>'Reimbursement Breakout'!DI30</f>
        <v>0</v>
      </c>
      <c r="DK12" s="63">
        <f>'Reimbursement Breakout'!DJ30</f>
        <v>0</v>
      </c>
      <c r="DL12" s="63">
        <f>'Reimbursement Breakout'!DK30</f>
        <v>0</v>
      </c>
      <c r="DM12" s="63">
        <f>'Reimbursement Breakout'!DL30</f>
        <v>0</v>
      </c>
      <c r="DN12" s="63">
        <f>'Reimbursement Breakout'!DM30</f>
        <v>0</v>
      </c>
      <c r="DO12" s="63">
        <f>'Reimbursement Breakout'!DN30</f>
        <v>0</v>
      </c>
      <c r="DP12" s="63">
        <f>'Reimbursement Breakout'!DO30</f>
        <v>0</v>
      </c>
      <c r="DQ12" s="63">
        <f>'Reimbursement Breakout'!DP30</f>
        <v>0</v>
      </c>
      <c r="DR12" s="63">
        <f>'Reimbursement Breakout'!DQ30</f>
        <v>0</v>
      </c>
      <c r="DS12" s="63">
        <f ca="1">'Reimbursement Breakout'!DR30</f>
        <v>213925.71190640397</v>
      </c>
      <c r="DT12" s="63">
        <f>'Reimbursement Breakout'!DS30</f>
        <v>0</v>
      </c>
      <c r="DU12" s="63">
        <f>'Reimbursement Breakout'!DT30</f>
        <v>0</v>
      </c>
      <c r="DV12" s="63">
        <f>'Reimbursement Breakout'!DU30</f>
        <v>0</v>
      </c>
      <c r="DW12" s="63">
        <f>'Reimbursement Breakout'!DV30</f>
        <v>0</v>
      </c>
      <c r="DX12" s="63">
        <f>'Reimbursement Breakout'!DW30</f>
        <v>0</v>
      </c>
      <c r="DY12" s="63">
        <f>'Reimbursement Breakout'!DX30</f>
        <v>0</v>
      </c>
      <c r="DZ12" s="63">
        <f>'Reimbursement Breakout'!DY30</f>
        <v>0</v>
      </c>
      <c r="EA12" s="63">
        <f>'Reimbursement Breakout'!DZ30</f>
        <v>0</v>
      </c>
      <c r="EB12" s="63">
        <f>'Reimbursement Breakout'!EA30</f>
        <v>0</v>
      </c>
      <c r="EC12" s="63">
        <f>'Reimbursement Breakout'!EB30</f>
        <v>0</v>
      </c>
      <c r="ED12" s="63">
        <f>'Reimbursement Breakout'!EC30</f>
        <v>0</v>
      </c>
      <c r="EE12" s="63">
        <f>'Reimbursement Breakout'!ED30</f>
        <v>19375.304743543908</v>
      </c>
      <c r="EF12" s="63">
        <f>'Reimbursement Breakout'!EE30</f>
        <v>0</v>
      </c>
      <c r="EG12" s="64">
        <f>'Reimbursement Breakout'!EF30</f>
        <v>0</v>
      </c>
      <c r="EH12" s="133"/>
    </row>
    <row r="13" spans="1:138" ht="15" customHeight="1" x14ac:dyDescent="0.25">
      <c r="B13" s="477" t="s">
        <v>183</v>
      </c>
      <c r="C13" s="481"/>
      <c r="D13" s="416">
        <f t="shared" ca="1" si="28"/>
        <v>1974750.1386174732</v>
      </c>
      <c r="E13" s="321"/>
      <c r="F13" s="322">
        <f t="shared" ref="F13:AK13" si="32">SUM(F11:F12)</f>
        <v>1357.49</v>
      </c>
      <c r="G13" s="322">
        <f t="shared" si="32"/>
        <v>1357.49</v>
      </c>
      <c r="H13" s="322">
        <f t="shared" si="32"/>
        <v>1357.49</v>
      </c>
      <c r="I13" s="322">
        <f t="shared" si="32"/>
        <v>1357.49</v>
      </c>
      <c r="J13" s="322">
        <f t="shared" si="32"/>
        <v>1357.49</v>
      </c>
      <c r="K13" s="322">
        <f t="shared" si="32"/>
        <v>1357.49</v>
      </c>
      <c r="L13" s="322">
        <f t="shared" si="32"/>
        <v>1357.49</v>
      </c>
      <c r="M13" s="322">
        <f t="shared" si="32"/>
        <v>1357.49</v>
      </c>
      <c r="N13" s="322">
        <f t="shared" si="32"/>
        <v>1357.49</v>
      </c>
      <c r="O13" s="322">
        <f t="shared" si="32"/>
        <v>93611.1589838285</v>
      </c>
      <c r="P13" s="322">
        <f t="shared" si="32"/>
        <v>1357.49</v>
      </c>
      <c r="Q13" s="322">
        <f t="shared" si="32"/>
        <v>1357.49</v>
      </c>
      <c r="R13" s="322">
        <f t="shared" si="32"/>
        <v>1357.49</v>
      </c>
      <c r="S13" s="322">
        <f t="shared" si="32"/>
        <v>1357.49</v>
      </c>
      <c r="T13" s="322">
        <f t="shared" si="32"/>
        <v>1357.49</v>
      </c>
      <c r="U13" s="322">
        <f t="shared" si="32"/>
        <v>1357.49</v>
      </c>
      <c r="V13" s="322">
        <f t="shared" si="32"/>
        <v>1357.49</v>
      </c>
      <c r="W13" s="322">
        <f t="shared" si="32"/>
        <v>1357.49</v>
      </c>
      <c r="X13" s="322">
        <f t="shared" si="32"/>
        <v>1357.49</v>
      </c>
      <c r="Y13" s="322">
        <f t="shared" si="32"/>
        <v>1357.49</v>
      </c>
      <c r="Z13" s="322">
        <f t="shared" si="32"/>
        <v>1357.49</v>
      </c>
      <c r="AA13" s="322">
        <f t="shared" si="32"/>
        <v>106407.49587285324</v>
      </c>
      <c r="AB13" s="322">
        <f t="shared" si="32"/>
        <v>1357.49</v>
      </c>
      <c r="AC13" s="322">
        <f t="shared" si="32"/>
        <v>1357.49</v>
      </c>
      <c r="AD13" s="322">
        <f t="shared" si="32"/>
        <v>1357.49</v>
      </c>
      <c r="AE13" s="322">
        <f t="shared" si="32"/>
        <v>1357.49</v>
      </c>
      <c r="AF13" s="322">
        <f t="shared" si="32"/>
        <v>1357.49</v>
      </c>
      <c r="AG13" s="322">
        <f t="shared" si="32"/>
        <v>1357.49</v>
      </c>
      <c r="AH13" s="322">
        <f t="shared" si="32"/>
        <v>1357.49</v>
      </c>
      <c r="AI13" s="322">
        <f t="shared" si="32"/>
        <v>1357.49</v>
      </c>
      <c r="AJ13" s="322">
        <f t="shared" si="32"/>
        <v>1357.49</v>
      </c>
      <c r="AK13" s="322">
        <f t="shared" si="32"/>
        <v>1357.49</v>
      </c>
      <c r="AL13" s="322">
        <f t="shared" ref="AL13:BQ13" si="33">SUM(AL11:AL12)</f>
        <v>1357.49</v>
      </c>
      <c r="AM13" s="322">
        <f t="shared" ca="1" si="33"/>
        <v>182457.15134438782</v>
      </c>
      <c r="AN13" s="322">
        <f t="shared" si="33"/>
        <v>1357.49</v>
      </c>
      <c r="AO13" s="322">
        <f t="shared" si="33"/>
        <v>1357.49</v>
      </c>
      <c r="AP13" s="322">
        <f t="shared" si="33"/>
        <v>1357.49</v>
      </c>
      <c r="AQ13" s="322">
        <f t="shared" si="33"/>
        <v>1357.49</v>
      </c>
      <c r="AR13" s="322">
        <f t="shared" si="33"/>
        <v>1357.49</v>
      </c>
      <c r="AS13" s="322">
        <f t="shared" si="33"/>
        <v>1357.49</v>
      </c>
      <c r="AT13" s="322">
        <f t="shared" si="33"/>
        <v>1357.49</v>
      </c>
      <c r="AU13" s="322">
        <f t="shared" si="33"/>
        <v>1357.49</v>
      </c>
      <c r="AV13" s="322">
        <f t="shared" si="33"/>
        <v>1357.49</v>
      </c>
      <c r="AW13" s="322">
        <f t="shared" si="33"/>
        <v>1357.49</v>
      </c>
      <c r="AX13" s="322">
        <f t="shared" si="33"/>
        <v>1357.49</v>
      </c>
      <c r="AY13" s="322">
        <f t="shared" ca="1" si="33"/>
        <v>187246.10094186533</v>
      </c>
      <c r="AZ13" s="322">
        <f t="shared" si="33"/>
        <v>1357.49</v>
      </c>
      <c r="BA13" s="322">
        <f t="shared" si="33"/>
        <v>1357.49</v>
      </c>
      <c r="BB13" s="322">
        <f t="shared" si="33"/>
        <v>1357.49</v>
      </c>
      <c r="BC13" s="322">
        <f t="shared" si="33"/>
        <v>1357.49</v>
      </c>
      <c r="BD13" s="322">
        <f t="shared" si="33"/>
        <v>1357.49</v>
      </c>
      <c r="BE13" s="322">
        <f t="shared" si="33"/>
        <v>1357.49</v>
      </c>
      <c r="BF13" s="322">
        <f t="shared" si="33"/>
        <v>1357.49</v>
      </c>
      <c r="BG13" s="322">
        <f t="shared" si="33"/>
        <v>1357.49</v>
      </c>
      <c r="BH13" s="322">
        <f t="shared" si="33"/>
        <v>1357.49</v>
      </c>
      <c r="BI13" s="322">
        <f t="shared" si="33"/>
        <v>1357.49</v>
      </c>
      <c r="BJ13" s="322">
        <f t="shared" si="33"/>
        <v>1357.49</v>
      </c>
      <c r="BK13" s="322">
        <f t="shared" ca="1" si="33"/>
        <v>191698.09220058616</v>
      </c>
      <c r="BL13" s="322">
        <f t="shared" si="33"/>
        <v>1357.49</v>
      </c>
      <c r="BM13" s="322">
        <f t="shared" si="33"/>
        <v>1357.49</v>
      </c>
      <c r="BN13" s="322">
        <f t="shared" si="33"/>
        <v>1357.49</v>
      </c>
      <c r="BO13" s="322">
        <f t="shared" si="33"/>
        <v>1357.49</v>
      </c>
      <c r="BP13" s="322">
        <f t="shared" si="33"/>
        <v>1357.49</v>
      </c>
      <c r="BQ13" s="322">
        <f t="shared" si="33"/>
        <v>1357.49</v>
      </c>
      <c r="BR13" s="322">
        <f t="shared" ref="BR13:CW13" si="34">SUM(BR11:BR12)</f>
        <v>1357.49</v>
      </c>
      <c r="BS13" s="322">
        <f t="shared" si="34"/>
        <v>1357.49</v>
      </c>
      <c r="BT13" s="322">
        <f t="shared" si="34"/>
        <v>1357.49</v>
      </c>
      <c r="BU13" s="322">
        <f t="shared" si="34"/>
        <v>1357.49</v>
      </c>
      <c r="BV13" s="322">
        <f t="shared" si="34"/>
        <v>1357.49</v>
      </c>
      <c r="BW13" s="322">
        <f t="shared" ca="1" si="34"/>
        <v>196236.01687945027</v>
      </c>
      <c r="BX13" s="322">
        <f t="shared" si="34"/>
        <v>1357.49</v>
      </c>
      <c r="BY13" s="322">
        <f t="shared" si="34"/>
        <v>1357.49</v>
      </c>
      <c r="BZ13" s="322">
        <f t="shared" si="34"/>
        <v>1357.49</v>
      </c>
      <c r="CA13" s="322">
        <f t="shared" si="34"/>
        <v>1357.49</v>
      </c>
      <c r="CB13" s="322">
        <f t="shared" si="34"/>
        <v>1357.49</v>
      </c>
      <c r="CC13" s="322">
        <f t="shared" si="34"/>
        <v>1357.49</v>
      </c>
      <c r="CD13" s="322">
        <f t="shared" si="34"/>
        <v>1357.49</v>
      </c>
      <c r="CE13" s="322">
        <f t="shared" si="34"/>
        <v>1357.49</v>
      </c>
      <c r="CF13" s="322">
        <f t="shared" si="34"/>
        <v>1357.49</v>
      </c>
      <c r="CG13" s="322">
        <f t="shared" si="34"/>
        <v>1357.49</v>
      </c>
      <c r="CH13" s="322">
        <f t="shared" si="34"/>
        <v>1357.49</v>
      </c>
      <c r="CI13" s="322">
        <f t="shared" ca="1" si="34"/>
        <v>200861.65259619339</v>
      </c>
      <c r="CJ13" s="322">
        <f t="shared" si="34"/>
        <v>1357.49</v>
      </c>
      <c r="CK13" s="322">
        <f t="shared" si="34"/>
        <v>1357.49</v>
      </c>
      <c r="CL13" s="322">
        <f t="shared" si="34"/>
        <v>1357.49</v>
      </c>
      <c r="CM13" s="322">
        <f t="shared" si="34"/>
        <v>1357.49</v>
      </c>
      <c r="CN13" s="322">
        <f t="shared" si="34"/>
        <v>1357.49</v>
      </c>
      <c r="CO13" s="322">
        <f t="shared" si="34"/>
        <v>1357.49</v>
      </c>
      <c r="CP13" s="322">
        <f t="shared" si="34"/>
        <v>1357.49</v>
      </c>
      <c r="CQ13" s="322">
        <f t="shared" si="34"/>
        <v>1357.49</v>
      </c>
      <c r="CR13" s="322">
        <f t="shared" si="34"/>
        <v>1357.49</v>
      </c>
      <c r="CS13" s="322">
        <f t="shared" si="34"/>
        <v>1357.49</v>
      </c>
      <c r="CT13" s="322">
        <f t="shared" si="34"/>
        <v>1357.49</v>
      </c>
      <c r="CU13" s="322">
        <f t="shared" ca="1" si="34"/>
        <v>205576.81657150816</v>
      </c>
      <c r="CV13" s="322">
        <f t="shared" si="34"/>
        <v>1357.49</v>
      </c>
      <c r="CW13" s="322">
        <f t="shared" si="34"/>
        <v>1357.49</v>
      </c>
      <c r="CX13" s="322">
        <f t="shared" ref="CX13:EC13" si="35">SUM(CX11:CX12)</f>
        <v>1357.49</v>
      </c>
      <c r="CY13" s="322">
        <f t="shared" si="35"/>
        <v>1357.49</v>
      </c>
      <c r="CZ13" s="322">
        <f t="shared" si="35"/>
        <v>1357.49</v>
      </c>
      <c r="DA13" s="322">
        <f t="shared" si="35"/>
        <v>1357.49</v>
      </c>
      <c r="DB13" s="322">
        <f t="shared" si="35"/>
        <v>1357.49</v>
      </c>
      <c r="DC13" s="322">
        <f t="shared" si="35"/>
        <v>1357.49</v>
      </c>
      <c r="DD13" s="322">
        <f t="shared" si="35"/>
        <v>1357.49</v>
      </c>
      <c r="DE13" s="322">
        <f t="shared" si="35"/>
        <v>1357.49</v>
      </c>
      <c r="DF13" s="322">
        <f t="shared" si="35"/>
        <v>1357.49</v>
      </c>
      <c r="DG13" s="322">
        <f t="shared" ca="1" si="35"/>
        <v>210383.36657685312</v>
      </c>
      <c r="DH13" s="322">
        <f t="shared" si="35"/>
        <v>1357.49</v>
      </c>
      <c r="DI13" s="322">
        <f t="shared" si="35"/>
        <v>1357.49</v>
      </c>
      <c r="DJ13" s="322">
        <f t="shared" si="35"/>
        <v>1357.49</v>
      </c>
      <c r="DK13" s="322">
        <f t="shared" si="35"/>
        <v>1357.49</v>
      </c>
      <c r="DL13" s="322">
        <f t="shared" si="35"/>
        <v>1357.49</v>
      </c>
      <c r="DM13" s="322">
        <f t="shared" si="35"/>
        <v>1357.49</v>
      </c>
      <c r="DN13" s="322">
        <f t="shared" si="35"/>
        <v>1357.49</v>
      </c>
      <c r="DO13" s="322">
        <f t="shared" si="35"/>
        <v>1357.49</v>
      </c>
      <c r="DP13" s="322">
        <f t="shared" si="35"/>
        <v>1357.49</v>
      </c>
      <c r="DQ13" s="322">
        <f t="shared" si="35"/>
        <v>1357.49</v>
      </c>
      <c r="DR13" s="322">
        <f t="shared" si="35"/>
        <v>1357.49</v>
      </c>
      <c r="DS13" s="322">
        <f t="shared" ca="1" si="35"/>
        <v>215283.20190640396</v>
      </c>
      <c r="DT13" s="322">
        <f t="shared" si="35"/>
        <v>1357.49</v>
      </c>
      <c r="DU13" s="322">
        <f t="shared" si="35"/>
        <v>1357.49</v>
      </c>
      <c r="DV13" s="322">
        <f t="shared" si="35"/>
        <v>1357.49</v>
      </c>
      <c r="DW13" s="322">
        <f t="shared" si="35"/>
        <v>1357.49</v>
      </c>
      <c r="DX13" s="322">
        <f t="shared" si="35"/>
        <v>1357.49</v>
      </c>
      <c r="DY13" s="322">
        <f t="shared" si="35"/>
        <v>1357.49</v>
      </c>
      <c r="DZ13" s="322">
        <f t="shared" si="35"/>
        <v>1357.49</v>
      </c>
      <c r="EA13" s="322">
        <f t="shared" si="35"/>
        <v>1357.49</v>
      </c>
      <c r="EB13" s="322">
        <f t="shared" si="35"/>
        <v>1357.49</v>
      </c>
      <c r="EC13" s="322">
        <f t="shared" si="35"/>
        <v>1357.49</v>
      </c>
      <c r="ED13" s="322">
        <f t="shared" ref="ED13:EG13" si="36">SUM(ED11:ED12)</f>
        <v>1357.49</v>
      </c>
      <c r="EE13" s="322">
        <f t="shared" si="36"/>
        <v>20732.794743543909</v>
      </c>
      <c r="EF13" s="322">
        <f t="shared" si="36"/>
        <v>1357.49</v>
      </c>
      <c r="EG13" s="482">
        <f t="shared" si="36"/>
        <v>1357.49</v>
      </c>
      <c r="EH13" s="133"/>
    </row>
    <row r="14" spans="1:138" ht="15" customHeight="1" thickBot="1" x14ac:dyDescent="0.3">
      <c r="B14" s="483" t="s">
        <v>27</v>
      </c>
      <c r="C14" s="65"/>
      <c r="D14" s="186">
        <f t="shared" ca="1" si="28"/>
        <v>30394426.186989054</v>
      </c>
      <c r="E14" s="66"/>
      <c r="F14" s="92">
        <f t="shared" ref="F14:AK14" si="37">F10+F13</f>
        <v>1357.49</v>
      </c>
      <c r="G14" s="93">
        <f t="shared" ca="1" si="37"/>
        <v>1357.49</v>
      </c>
      <c r="H14" s="93">
        <f t="shared" ca="1" si="37"/>
        <v>1357.49</v>
      </c>
      <c r="I14" s="93">
        <f t="shared" ca="1" si="37"/>
        <v>1357.49</v>
      </c>
      <c r="J14" s="93">
        <f t="shared" ca="1" si="37"/>
        <v>1357.49</v>
      </c>
      <c r="K14" s="93">
        <f t="shared" ca="1" si="37"/>
        <v>1357.49</v>
      </c>
      <c r="L14" s="93">
        <f t="shared" ca="1" si="37"/>
        <v>1357.49</v>
      </c>
      <c r="M14" s="93">
        <f t="shared" ca="1" si="37"/>
        <v>1357.49</v>
      </c>
      <c r="N14" s="93">
        <f t="shared" ca="1" si="37"/>
        <v>1357.49</v>
      </c>
      <c r="O14" s="93">
        <f t="shared" ca="1" si="37"/>
        <v>93611.1589838285</v>
      </c>
      <c r="P14" s="93">
        <f t="shared" ca="1" si="37"/>
        <v>1357.49</v>
      </c>
      <c r="Q14" s="93">
        <f t="shared" ca="1" si="37"/>
        <v>1357.49</v>
      </c>
      <c r="R14" s="93">
        <f t="shared" ca="1" si="37"/>
        <v>30867.49</v>
      </c>
      <c r="S14" s="93">
        <f t="shared" ca="1" si="37"/>
        <v>30867.49</v>
      </c>
      <c r="T14" s="93">
        <f t="shared" ca="1" si="37"/>
        <v>42984.600100000018</v>
      </c>
      <c r="U14" s="93">
        <f t="shared" ca="1" si="37"/>
        <v>42984.600100000018</v>
      </c>
      <c r="V14" s="93">
        <f t="shared" ca="1" si="37"/>
        <v>75101.554403000002</v>
      </c>
      <c r="W14" s="93">
        <f t="shared" ca="1" si="37"/>
        <v>75101.554403000002</v>
      </c>
      <c r="X14" s="93">
        <f t="shared" ca="1" si="37"/>
        <v>96871.954802999986</v>
      </c>
      <c r="Y14" s="93">
        <f t="shared" ca="1" si="37"/>
        <v>96871.954802999986</v>
      </c>
      <c r="Z14" s="93">
        <f t="shared" ca="1" si="37"/>
        <v>132113.96481499998</v>
      </c>
      <c r="AA14" s="93">
        <f t="shared" ca="1" si="37"/>
        <v>237163.97068785323</v>
      </c>
      <c r="AB14" s="93">
        <f t="shared" ca="1" si="37"/>
        <v>171742.48981499998</v>
      </c>
      <c r="AC14" s="93">
        <f t="shared" ca="1" si="37"/>
        <v>171742.48981499998</v>
      </c>
      <c r="AD14" s="93">
        <f t="shared" ca="1" si="37"/>
        <v>172900.18981499999</v>
      </c>
      <c r="AE14" s="93">
        <f t="shared" ca="1" si="37"/>
        <v>224253.414815</v>
      </c>
      <c r="AF14" s="93">
        <f t="shared" ca="1" si="37"/>
        <v>225165.27381499999</v>
      </c>
      <c r="AG14" s="93">
        <f t="shared" ca="1" si="37"/>
        <v>225165.27381499999</v>
      </c>
      <c r="AH14" s="93">
        <f t="shared" ca="1" si="37"/>
        <v>225512.33674708998</v>
      </c>
      <c r="AI14" s="93">
        <f t="shared" ca="1" si="37"/>
        <v>225512.33674708998</v>
      </c>
      <c r="AJ14" s="93">
        <f t="shared" ca="1" si="37"/>
        <v>226494.33874708999</v>
      </c>
      <c r="AK14" s="93">
        <f t="shared" ca="1" si="37"/>
        <v>226494.33874708999</v>
      </c>
      <c r="AL14" s="93">
        <f t="shared" ref="AL14:BQ14" ca="1" si="38">AL10+AL13</f>
        <v>227137.58405944999</v>
      </c>
      <c r="AM14" s="93">
        <f t="shared" ca="1" si="38"/>
        <v>408237.24540383782</v>
      </c>
      <c r="AN14" s="93">
        <f t="shared" ca="1" si="38"/>
        <v>228207.26480944999</v>
      </c>
      <c r="AO14" s="93">
        <f t="shared" ca="1" si="38"/>
        <v>228207.26480944999</v>
      </c>
      <c r="AP14" s="93">
        <f t="shared" ca="1" si="38"/>
        <v>229399.69580944997</v>
      </c>
      <c r="AQ14" s="93">
        <f t="shared" ca="1" si="38"/>
        <v>230940.29255944997</v>
      </c>
      <c r="AR14" s="93">
        <f t="shared" ca="1" si="38"/>
        <v>231879.50732944996</v>
      </c>
      <c r="AS14" s="93">
        <f t="shared" ca="1" si="38"/>
        <v>231879.50732944996</v>
      </c>
      <c r="AT14" s="93">
        <f t="shared" ca="1" si="38"/>
        <v>232236.98214950267</v>
      </c>
      <c r="AU14" s="93">
        <f t="shared" ca="1" si="38"/>
        <v>232236.98214950267</v>
      </c>
      <c r="AV14" s="93">
        <f t="shared" ca="1" si="38"/>
        <v>233248.44420950266</v>
      </c>
      <c r="AW14" s="93">
        <f t="shared" ca="1" si="38"/>
        <v>233248.44420950266</v>
      </c>
      <c r="AX14" s="93">
        <f t="shared" ca="1" si="38"/>
        <v>233910.98688123346</v>
      </c>
      <c r="AY14" s="93">
        <f t="shared" ca="1" si="38"/>
        <v>419799.59782309877</v>
      </c>
      <c r="AZ14" s="93">
        <f t="shared" ca="1" si="38"/>
        <v>235012.75805373347</v>
      </c>
      <c r="BA14" s="93">
        <f t="shared" ca="1" si="38"/>
        <v>235012.75805373347</v>
      </c>
      <c r="BB14" s="93">
        <f t="shared" ca="1" si="38"/>
        <v>236240.96198373346</v>
      </c>
      <c r="BC14" s="93">
        <f t="shared" ca="1" si="38"/>
        <v>237827.7766362335</v>
      </c>
      <c r="BD14" s="93">
        <f t="shared" ca="1" si="38"/>
        <v>238795.16784933349</v>
      </c>
      <c r="BE14" s="93">
        <f t="shared" ca="1" si="38"/>
        <v>238795.16784933349</v>
      </c>
      <c r="BF14" s="93">
        <f t="shared" ca="1" si="38"/>
        <v>239163.36691398779</v>
      </c>
      <c r="BG14" s="93">
        <f t="shared" ca="1" si="38"/>
        <v>239163.36691398779</v>
      </c>
      <c r="BH14" s="93">
        <f t="shared" ca="1" si="38"/>
        <v>240205.17283578776</v>
      </c>
      <c r="BI14" s="93">
        <f t="shared" ca="1" si="38"/>
        <v>240205.17283578776</v>
      </c>
      <c r="BJ14" s="93">
        <f t="shared" ca="1" si="38"/>
        <v>240887.59178767051</v>
      </c>
      <c r="BK14" s="93">
        <f t="shared" ca="1" si="38"/>
        <v>431228.19398825668</v>
      </c>
      <c r="BL14" s="93">
        <f t="shared" ca="1" si="38"/>
        <v>242022.41609534551</v>
      </c>
      <c r="BM14" s="93">
        <f t="shared" ca="1" si="38"/>
        <v>242022.41609534551</v>
      </c>
      <c r="BN14" s="93">
        <f t="shared" ca="1" si="38"/>
        <v>243287.46614324549</v>
      </c>
      <c r="BO14" s="93">
        <f t="shared" ca="1" si="38"/>
        <v>244921.88523532046</v>
      </c>
      <c r="BP14" s="93">
        <f t="shared" ca="1" si="38"/>
        <v>245918.29818481344</v>
      </c>
      <c r="BQ14" s="93">
        <f t="shared" ca="1" si="38"/>
        <v>245918.29818481344</v>
      </c>
      <c r="BR14" s="93">
        <f t="shared" ref="BR14:CW14" ca="1" si="39">BR10+BR13</f>
        <v>246297.54322140737</v>
      </c>
      <c r="BS14" s="93">
        <f t="shared" ca="1" si="39"/>
        <v>246297.54322140737</v>
      </c>
      <c r="BT14" s="93">
        <f t="shared" ca="1" si="39"/>
        <v>247370.60332086138</v>
      </c>
      <c r="BU14" s="93">
        <f t="shared" ca="1" si="39"/>
        <v>247370.60332086138</v>
      </c>
      <c r="BV14" s="93">
        <f t="shared" ca="1" si="39"/>
        <v>248073.49484130056</v>
      </c>
      <c r="BW14" s="93">
        <f t="shared" ca="1" si="39"/>
        <v>442952.02172075084</v>
      </c>
      <c r="BX14" s="93">
        <f t="shared" ca="1" si="39"/>
        <v>249242.36387820583</v>
      </c>
      <c r="BY14" s="93">
        <f t="shared" ca="1" si="39"/>
        <v>249242.36387820583</v>
      </c>
      <c r="BZ14" s="93">
        <f t="shared" ca="1" si="39"/>
        <v>250545.36542754283</v>
      </c>
      <c r="CA14" s="93">
        <f t="shared" ca="1" si="39"/>
        <v>252228.81709238008</v>
      </c>
      <c r="CB14" s="93">
        <f t="shared" ca="1" si="39"/>
        <v>253255.12243035788</v>
      </c>
      <c r="CC14" s="93">
        <f t="shared" ca="1" si="39"/>
        <v>253255.12243035788</v>
      </c>
      <c r="CD14" s="93">
        <f t="shared" ca="1" si="39"/>
        <v>253645.7448180496</v>
      </c>
      <c r="CE14" s="93">
        <f t="shared" ca="1" si="39"/>
        <v>253645.7448180496</v>
      </c>
      <c r="CF14" s="93">
        <f t="shared" ca="1" si="39"/>
        <v>254750.99672048722</v>
      </c>
      <c r="CG14" s="93">
        <f t="shared" ca="1" si="39"/>
        <v>254750.99672048722</v>
      </c>
      <c r="CH14" s="93">
        <f t="shared" ca="1" si="39"/>
        <v>255474.9749865396</v>
      </c>
      <c r="CI14" s="93">
        <f t="shared" ca="1" si="39"/>
        <v>454979.137582733</v>
      </c>
      <c r="CJ14" s="93">
        <f t="shared" ca="1" si="39"/>
        <v>256678.910094552</v>
      </c>
      <c r="CK14" s="93">
        <f t="shared" ca="1" si="39"/>
        <v>256678.910094552</v>
      </c>
      <c r="CL14" s="93">
        <f t="shared" ca="1" si="39"/>
        <v>258021.00169036913</v>
      </c>
      <c r="CM14" s="93">
        <f t="shared" ca="1" si="39"/>
        <v>259754.95690515148</v>
      </c>
      <c r="CN14" s="93">
        <f t="shared" ca="1" si="39"/>
        <v>260812.05140326862</v>
      </c>
      <c r="CO14" s="93">
        <f t="shared" ca="1" si="39"/>
        <v>260812.05140326862</v>
      </c>
      <c r="CP14" s="93">
        <f t="shared" ca="1" si="39"/>
        <v>261214.39246259109</v>
      </c>
      <c r="CQ14" s="93">
        <f t="shared" ca="1" si="39"/>
        <v>261214.39246259109</v>
      </c>
      <c r="CR14" s="93">
        <f t="shared" ca="1" si="39"/>
        <v>262352.80192210188</v>
      </c>
      <c r="CS14" s="93">
        <f t="shared" ca="1" si="39"/>
        <v>262352.80192210188</v>
      </c>
      <c r="CT14" s="93">
        <f t="shared" ca="1" si="39"/>
        <v>263098.49953613582</v>
      </c>
      <c r="CU14" s="93">
        <f t="shared" ca="1" si="39"/>
        <v>467317.82610764395</v>
      </c>
      <c r="CV14" s="93">
        <f t="shared" ca="1" si="39"/>
        <v>264338.55269738857</v>
      </c>
      <c r="CW14" s="93">
        <f t="shared" ca="1" si="39"/>
        <v>264338.55269738857</v>
      </c>
      <c r="CX14" s="93">
        <f t="shared" ref="CX14:EC14" ca="1" si="40">CX10+CX13</f>
        <v>265720.90704108018</v>
      </c>
      <c r="CY14" s="93">
        <f t="shared" ca="1" si="40"/>
        <v>267506.88091230602</v>
      </c>
      <c r="CZ14" s="93">
        <f t="shared" ca="1" si="40"/>
        <v>268595.68824536668</v>
      </c>
      <c r="DA14" s="93">
        <f t="shared" ca="1" si="40"/>
        <v>268595.68824536668</v>
      </c>
      <c r="DB14" s="93">
        <f t="shared" ca="1" si="40"/>
        <v>269010.0995364688</v>
      </c>
      <c r="DC14" s="93">
        <f t="shared" ca="1" si="40"/>
        <v>269010.0995364688</v>
      </c>
      <c r="DD14" s="93">
        <f t="shared" ca="1" si="40"/>
        <v>270182.6612797649</v>
      </c>
      <c r="DE14" s="93">
        <f t="shared" ca="1" si="40"/>
        <v>270182.6612797649</v>
      </c>
      <c r="DF14" s="93">
        <f t="shared" ca="1" si="40"/>
        <v>270950.72982221987</v>
      </c>
      <c r="DG14" s="93">
        <f t="shared" ca="1" si="40"/>
        <v>479976.60639907303</v>
      </c>
      <c r="DH14" s="93">
        <f t="shared" ca="1" si="40"/>
        <v>272227.98457831022</v>
      </c>
      <c r="DI14" s="93">
        <f t="shared" ca="1" si="40"/>
        <v>272227.98457831022</v>
      </c>
      <c r="DJ14" s="93">
        <f t="shared" ca="1" si="40"/>
        <v>273651.8095523126</v>
      </c>
      <c r="DK14" s="93">
        <f t="shared" ca="1" si="40"/>
        <v>275491.36263967521</v>
      </c>
      <c r="DL14" s="93">
        <f t="shared" ca="1" si="40"/>
        <v>276612.83419272763</v>
      </c>
      <c r="DM14" s="93">
        <f t="shared" ca="1" si="40"/>
        <v>276612.83419272763</v>
      </c>
      <c r="DN14" s="93">
        <f t="shared" ca="1" si="40"/>
        <v>277039.67782256287</v>
      </c>
      <c r="DO14" s="93">
        <f t="shared" ca="1" si="40"/>
        <v>277039.67782256287</v>
      </c>
      <c r="DP14" s="93">
        <f t="shared" ca="1" si="40"/>
        <v>278247.41641815781</v>
      </c>
      <c r="DQ14" s="93">
        <f t="shared" ca="1" si="40"/>
        <v>278247.41641815781</v>
      </c>
      <c r="DR14" s="93">
        <f t="shared" ca="1" si="40"/>
        <v>279038.52701688645</v>
      </c>
      <c r="DS14" s="93">
        <f t="shared" ca="1" si="40"/>
        <v>492964.2389232904</v>
      </c>
      <c r="DT14" s="93">
        <f t="shared" ca="1" si="40"/>
        <v>280354.09941565956</v>
      </c>
      <c r="DU14" s="93">
        <f t="shared" ca="1" si="40"/>
        <v>280354.09941565956</v>
      </c>
      <c r="DV14" s="93">
        <f t="shared" ca="1" si="40"/>
        <v>281820.63913888199</v>
      </c>
      <c r="DW14" s="93">
        <f t="shared" ca="1" si="40"/>
        <v>283715.37881886546</v>
      </c>
      <c r="DX14" s="93">
        <f t="shared" ca="1" si="40"/>
        <v>284870.49451850948</v>
      </c>
      <c r="DY14" s="93">
        <f t="shared" ca="1" si="40"/>
        <v>284870.49451850948</v>
      </c>
      <c r="DZ14" s="93">
        <f t="shared" ca="1" si="40"/>
        <v>285310.14345723978</v>
      </c>
      <c r="EA14" s="93">
        <f t="shared" ca="1" si="40"/>
        <v>285310.14345723978</v>
      </c>
      <c r="EB14" s="93">
        <f t="shared" ca="1" si="40"/>
        <v>286554.1142107026</v>
      </c>
      <c r="EC14" s="93">
        <f t="shared" ca="1" si="40"/>
        <v>286554.1142107026</v>
      </c>
      <c r="ED14" s="93">
        <f t="shared" ref="ED14:EG14" ca="1" si="41">ED10+ED13</f>
        <v>287368.9581273931</v>
      </c>
      <c r="EE14" s="93">
        <f t="shared" ca="1" si="41"/>
        <v>306744.262870937</v>
      </c>
      <c r="EF14" s="93">
        <f t="shared" ca="1" si="41"/>
        <v>288723.99769812933</v>
      </c>
      <c r="EG14" s="484">
        <f t="shared" ca="1" si="41"/>
        <v>288723.99769812933</v>
      </c>
      <c r="EH14" s="133"/>
    </row>
    <row r="15" spans="1:138" s="84" customFormat="1" ht="15" customHeight="1" thickTop="1" x14ac:dyDescent="0.25">
      <c r="B15" s="485"/>
      <c r="C15" s="202"/>
      <c r="D15" s="194"/>
      <c r="E15" s="195"/>
      <c r="F15" s="94"/>
      <c r="G15" s="94"/>
      <c r="H15" s="9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  <c r="AB15" s="94"/>
      <c r="AC15" s="94"/>
      <c r="AD15" s="94"/>
      <c r="AE15" s="94"/>
      <c r="AF15" s="94"/>
      <c r="AG15" s="94"/>
      <c r="AH15" s="94"/>
      <c r="AI15" s="94"/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  <c r="BD15" s="94"/>
      <c r="BE15" s="94"/>
      <c r="BF15" s="94"/>
      <c r="BG15" s="94"/>
      <c r="BH15" s="94"/>
      <c r="BI15" s="94"/>
      <c r="BJ15" s="94"/>
      <c r="BK15" s="94"/>
      <c r="BL15" s="94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94"/>
      <c r="CB15" s="94"/>
      <c r="CC15" s="94"/>
      <c r="CD15" s="94"/>
      <c r="CE15" s="94"/>
      <c r="CF15" s="94"/>
      <c r="CG15" s="94"/>
      <c r="CH15" s="94"/>
      <c r="CI15" s="94"/>
      <c r="CJ15" s="94"/>
      <c r="CK15" s="94"/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4"/>
      <c r="DC15" s="94"/>
      <c r="DD15" s="94"/>
      <c r="DE15" s="94"/>
      <c r="DF15" s="94"/>
      <c r="DG15" s="94"/>
      <c r="DH15" s="94"/>
      <c r="DI15" s="94"/>
      <c r="DJ15" s="94"/>
      <c r="DK15" s="94"/>
      <c r="DL15" s="94"/>
      <c r="DM15" s="94"/>
      <c r="DN15" s="94"/>
      <c r="DO15" s="94"/>
      <c r="DP15" s="94"/>
      <c r="DQ15" s="94"/>
      <c r="DR15" s="94"/>
      <c r="DS15" s="94"/>
      <c r="DT15" s="94"/>
      <c r="DU15" s="94"/>
      <c r="DV15" s="94"/>
      <c r="DW15" s="94"/>
      <c r="DX15" s="94"/>
      <c r="DY15" s="94"/>
      <c r="DZ15" s="94"/>
      <c r="EA15" s="94"/>
      <c r="EB15" s="94"/>
      <c r="EC15" s="94"/>
      <c r="ED15" s="94"/>
      <c r="EE15" s="94"/>
      <c r="EF15" s="94"/>
      <c r="EG15" s="486"/>
      <c r="EH15" s="133"/>
    </row>
    <row r="16" spans="1:138" ht="15" customHeight="1" x14ac:dyDescent="0.25">
      <c r="B16" s="477" t="s">
        <v>32</v>
      </c>
      <c r="C16" s="481"/>
      <c r="D16" s="439"/>
      <c r="E16" s="487"/>
      <c r="F16" s="322"/>
      <c r="G16" s="321"/>
      <c r="H16" s="321"/>
      <c r="I16" s="321"/>
      <c r="J16" s="321"/>
      <c r="K16" s="321"/>
      <c r="L16" s="321"/>
      <c r="M16" s="321"/>
      <c r="N16" s="321"/>
      <c r="O16" s="321"/>
      <c r="P16" s="321"/>
      <c r="Q16" s="321"/>
      <c r="R16" s="321"/>
      <c r="S16" s="321"/>
      <c r="T16" s="321"/>
      <c r="U16" s="321"/>
      <c r="V16" s="321"/>
      <c r="W16" s="321"/>
      <c r="X16" s="321"/>
      <c r="Y16" s="321"/>
      <c r="Z16" s="321"/>
      <c r="AA16" s="321"/>
      <c r="AB16" s="321"/>
      <c r="AC16" s="321"/>
      <c r="AD16" s="321"/>
      <c r="AE16" s="321"/>
      <c r="AF16" s="321"/>
      <c r="AG16" s="321"/>
      <c r="AH16" s="321"/>
      <c r="AI16" s="321"/>
      <c r="AJ16" s="321"/>
      <c r="AK16" s="321"/>
      <c r="AL16" s="321"/>
      <c r="AM16" s="321"/>
      <c r="AN16" s="321"/>
      <c r="AO16" s="321"/>
      <c r="AP16" s="321"/>
      <c r="AQ16" s="321"/>
      <c r="AR16" s="321"/>
      <c r="AS16" s="321"/>
      <c r="AT16" s="321"/>
      <c r="AU16" s="321"/>
      <c r="AV16" s="321"/>
      <c r="AW16" s="321"/>
      <c r="AX16" s="321"/>
      <c r="AY16" s="321"/>
      <c r="AZ16" s="321"/>
      <c r="BA16" s="321"/>
      <c r="BB16" s="321"/>
      <c r="BC16" s="321"/>
      <c r="BD16" s="321"/>
      <c r="BE16" s="321"/>
      <c r="BF16" s="321"/>
      <c r="BG16" s="321"/>
      <c r="BH16" s="321"/>
      <c r="BI16" s="321"/>
      <c r="BJ16" s="321"/>
      <c r="BK16" s="321"/>
      <c r="BL16" s="321"/>
      <c r="BM16" s="321"/>
      <c r="BN16" s="321"/>
      <c r="BO16" s="321"/>
      <c r="BP16" s="321"/>
      <c r="BQ16" s="321"/>
      <c r="BR16" s="321"/>
      <c r="BS16" s="321"/>
      <c r="BT16" s="321"/>
      <c r="BU16" s="321"/>
      <c r="BV16" s="321"/>
      <c r="BW16" s="321"/>
      <c r="BX16" s="321"/>
      <c r="BY16" s="321"/>
      <c r="BZ16" s="321"/>
      <c r="CA16" s="321"/>
      <c r="CB16" s="321"/>
      <c r="CC16" s="321"/>
      <c r="CD16" s="321"/>
      <c r="CE16" s="321"/>
      <c r="CF16" s="321"/>
      <c r="CG16" s="321"/>
      <c r="CH16" s="321"/>
      <c r="CI16" s="321"/>
      <c r="CJ16" s="321"/>
      <c r="CK16" s="321"/>
      <c r="CL16" s="321"/>
      <c r="CM16" s="321"/>
      <c r="CN16" s="321"/>
      <c r="CO16" s="321"/>
      <c r="CP16" s="321"/>
      <c r="CQ16" s="321"/>
      <c r="CR16" s="321"/>
      <c r="CS16" s="321"/>
      <c r="CT16" s="321"/>
      <c r="CU16" s="321"/>
      <c r="CV16" s="321"/>
      <c r="CW16" s="321"/>
      <c r="CX16" s="321"/>
      <c r="CY16" s="321"/>
      <c r="CZ16" s="321"/>
      <c r="DA16" s="321"/>
      <c r="DB16" s="321"/>
      <c r="DC16" s="321"/>
      <c r="DD16" s="321"/>
      <c r="DE16" s="321"/>
      <c r="DF16" s="321"/>
      <c r="DG16" s="321"/>
      <c r="DH16" s="321"/>
      <c r="DI16" s="321"/>
      <c r="DJ16" s="321"/>
      <c r="DK16" s="321"/>
      <c r="DL16" s="321"/>
      <c r="DM16" s="321"/>
      <c r="DN16" s="321"/>
      <c r="DO16" s="321"/>
      <c r="DP16" s="321"/>
      <c r="DQ16" s="321"/>
      <c r="DR16" s="321"/>
      <c r="DS16" s="321"/>
      <c r="DT16" s="321"/>
      <c r="DU16" s="321"/>
      <c r="DV16" s="321"/>
      <c r="DW16" s="321"/>
      <c r="DX16" s="321"/>
      <c r="DY16" s="321"/>
      <c r="DZ16" s="321"/>
      <c r="EA16" s="321"/>
      <c r="EB16" s="321"/>
      <c r="EC16" s="321"/>
      <c r="ED16" s="321"/>
      <c r="EE16" s="321"/>
      <c r="EF16" s="321"/>
      <c r="EG16" s="479"/>
      <c r="EH16" s="133"/>
    </row>
    <row r="17" spans="2:138" ht="15" customHeight="1" x14ac:dyDescent="0.25">
      <c r="B17" s="480"/>
      <c r="C17" s="62" t="s">
        <v>3</v>
      </c>
      <c r="D17" s="204">
        <f t="shared" ref="D17:D28" si="42">SUM(E17:EG17)</f>
        <v>-2966070.9207509775</v>
      </c>
      <c r="E17" s="63"/>
      <c r="F17" s="90">
        <f>-IF(F$3=7,
IF('Summary &amp; Assumptions'!$M$36='Data Validation'!$M$2,
'Summary &amp; Assumptions'!$N$37*((1+'Summary &amp; Assumptions'!$N$51)^ROUNDDOWN(DATEDIF('Summary &amp; Assumptions'!$D$18,'Monthly Cash Flow'!F5,"Y"),0)),VLOOKUP(F4,ICAP!$B$4:$J$29,9,FALSE)),
0)</f>
        <v>0</v>
      </c>
      <c r="G17" s="90">
        <f>-IF(G$3=7,
IF('Summary &amp; Assumptions'!$M$36='Data Validation'!$M$2,
'Summary &amp; Assumptions'!$N$37*((1+'Summary &amp; Assumptions'!$N$51)^ROUNDDOWN(DATEDIF('Summary &amp; Assumptions'!$D$18,'Monthly Cash Flow'!G5,"Y"),0)),VLOOKUP(G4,ICAP!$B$4:$J$29,9,FALSE)),
0)</f>
        <v>0</v>
      </c>
      <c r="H17" s="90">
        <f>-IF(H$3=7,
IF('Summary &amp; Assumptions'!$M$36='Data Validation'!$M$2,
'Summary &amp; Assumptions'!$N$37*((1+'Summary &amp; Assumptions'!$N$51)^ROUNDDOWN(DATEDIF('Summary &amp; Assumptions'!$D$18,'Monthly Cash Flow'!H5,"Y"),0)),VLOOKUP(H4,ICAP!$B$4:$J$29,9,FALSE)),
0)</f>
        <v>0</v>
      </c>
      <c r="I17" s="90">
        <f>-IF(I$3=7,
IF('Summary &amp; Assumptions'!$M$36='Data Validation'!$M$2,
'Summary &amp; Assumptions'!$N$37*((1+'Summary &amp; Assumptions'!$N$51)^ROUNDDOWN(DATEDIF('Summary &amp; Assumptions'!$D$18,'Monthly Cash Flow'!I5,"Y"),0)),VLOOKUP(I4,ICAP!$B$4:$J$29,9,FALSE)),
0)</f>
        <v>0</v>
      </c>
      <c r="J17" s="90">
        <f>-IF(J$3=7,
IF('Summary &amp; Assumptions'!$M$36='Data Validation'!$M$2,
'Summary &amp; Assumptions'!$N$37*((1+'Summary &amp; Assumptions'!$N$51)^ROUNDDOWN(DATEDIF('Summary &amp; Assumptions'!$D$18,'Monthly Cash Flow'!J5,"Y"),0)),VLOOKUP(J4,ICAP!$B$4:$J$29,9,FALSE)),
0)</f>
        <v>0</v>
      </c>
      <c r="K17" s="90">
        <f>-IF(K$3=7,
IF('Summary &amp; Assumptions'!$M$36='Data Validation'!$M$2,
'Summary &amp; Assumptions'!$N$37*((1+'Summary &amp; Assumptions'!$N$51)^ROUNDDOWN(DATEDIF('Summary &amp; Assumptions'!$D$18,'Monthly Cash Flow'!K5,"Y"),0)),VLOOKUP(K4,ICAP!$B$4:$J$29,9,FALSE)),
0)</f>
        <v>0</v>
      </c>
      <c r="L17" s="90">
        <f>-IF(L$3=7,
IF('Summary &amp; Assumptions'!$M$36='Data Validation'!$M$2,
'Summary &amp; Assumptions'!$N$37*((1+'Summary &amp; Assumptions'!$N$51)^ROUNDDOWN(DATEDIF('Summary &amp; Assumptions'!$D$18,'Monthly Cash Flow'!L5,"Y"),0)),VLOOKUP(L4,ICAP!$B$4:$J$29,9,FALSE)),
0)</f>
        <v>0</v>
      </c>
      <c r="M17" s="90">
        <f>-IF(M$3=7,
IF('Summary &amp; Assumptions'!$M$36='Data Validation'!$M$2,
'Summary &amp; Assumptions'!$N$37*((1+'Summary &amp; Assumptions'!$N$51)^ROUNDDOWN(DATEDIF('Summary &amp; Assumptions'!$D$18,'Monthly Cash Flow'!M5,"Y"),0)),VLOOKUP(M4,ICAP!$B$4:$J$29,9,FALSE)),
0)</f>
        <v>0</v>
      </c>
      <c r="N17" s="90">
        <f>-IF(N$3=7,
IF('Summary &amp; Assumptions'!$M$36='Data Validation'!$M$2,
'Summary &amp; Assumptions'!$N$37*((1+'Summary &amp; Assumptions'!$N$51)^ROUNDDOWN(DATEDIF('Summary &amp; Assumptions'!$D$18,'Monthly Cash Flow'!N5,"Y"),0)),VLOOKUP(N4,ICAP!$B$4:$J$29,9,FALSE)),
0)</f>
        <v>0</v>
      </c>
      <c r="O17" s="90">
        <f>-IF(O$3=7,
IF('Summary &amp; Assumptions'!$M$36='Data Validation'!$M$2,
'Summary &amp; Assumptions'!$N$37*((1+'Summary &amp; Assumptions'!$N$51)^ROUNDDOWN(DATEDIF('Summary &amp; Assumptions'!$D$18,'Monthly Cash Flow'!O5,"Y"),0)),VLOOKUP(O4,ICAP!$B$4:$J$29,9,FALSE)),
0)</f>
        <v>-250021.52</v>
      </c>
      <c r="P17" s="90">
        <f>-IF(P$3=7,
IF('Summary &amp; Assumptions'!$M$36='Data Validation'!$M$2,
'Summary &amp; Assumptions'!$N$37*((1+'Summary &amp; Assumptions'!$N$51)^ROUNDDOWN(DATEDIF('Summary &amp; Assumptions'!$D$18,'Monthly Cash Flow'!P5,"Y"),0)),VLOOKUP(P4,ICAP!$B$4:$J$29,9,FALSE)),
0)</f>
        <v>0</v>
      </c>
      <c r="Q17" s="90">
        <f>-IF(Q$3=7,
IF('Summary &amp; Assumptions'!$M$36='Data Validation'!$M$2,
'Summary &amp; Assumptions'!$N$37*((1+'Summary &amp; Assumptions'!$N$51)^ROUNDDOWN(DATEDIF('Summary &amp; Assumptions'!$D$18,'Monthly Cash Flow'!Q5,"Y"),0)),VLOOKUP(Q4,ICAP!$B$4:$J$29,9,FALSE)),
0)</f>
        <v>0</v>
      </c>
      <c r="R17" s="90">
        <f>-IF(R$3=7,
IF('Summary &amp; Assumptions'!$M$36='Data Validation'!$M$2,
'Summary &amp; Assumptions'!$N$37*((1+'Summary &amp; Assumptions'!$N$51)^ROUNDDOWN(DATEDIF('Summary &amp; Assumptions'!$D$18,'Monthly Cash Flow'!R5,"Y"),0)),VLOOKUP(R4,ICAP!$B$4:$J$29,9,FALSE)),
0)</f>
        <v>0</v>
      </c>
      <c r="S17" s="90">
        <f>-IF(S$3=7,
IF('Summary &amp; Assumptions'!$M$36='Data Validation'!$M$2,
'Summary &amp; Assumptions'!$N$37*((1+'Summary &amp; Assumptions'!$N$51)^ROUNDDOWN(DATEDIF('Summary &amp; Assumptions'!$D$18,'Monthly Cash Flow'!S5,"Y"),0)),VLOOKUP(S4,ICAP!$B$4:$J$29,9,FALSE)),
0)</f>
        <v>0</v>
      </c>
      <c r="T17" s="90">
        <f>-IF(T$3=7,
IF('Summary &amp; Assumptions'!$M$36='Data Validation'!$M$2,
'Summary &amp; Assumptions'!$N$37*((1+'Summary &amp; Assumptions'!$N$51)^ROUNDDOWN(DATEDIF('Summary &amp; Assumptions'!$D$18,'Monthly Cash Flow'!T5,"Y"),0)),VLOOKUP(T4,ICAP!$B$4:$J$29,9,FALSE)),
0)</f>
        <v>0</v>
      </c>
      <c r="U17" s="90">
        <f>-IF(U$3=7,
IF('Summary &amp; Assumptions'!$M$36='Data Validation'!$M$2,
'Summary &amp; Assumptions'!$N$37*((1+'Summary &amp; Assumptions'!$N$51)^ROUNDDOWN(DATEDIF('Summary &amp; Assumptions'!$D$18,'Monthly Cash Flow'!U5,"Y"),0)),VLOOKUP(U4,ICAP!$B$4:$J$29,9,FALSE)),
0)</f>
        <v>0</v>
      </c>
      <c r="V17" s="90">
        <f>-IF(V$3=7,
IF('Summary &amp; Assumptions'!$M$36='Data Validation'!$M$2,
'Summary &amp; Assumptions'!$N$37*((1+'Summary &amp; Assumptions'!$N$51)^ROUNDDOWN(DATEDIF('Summary &amp; Assumptions'!$D$18,'Monthly Cash Flow'!V5,"Y"),0)),VLOOKUP(V4,ICAP!$B$4:$J$29,9,FALSE)),
0)</f>
        <v>0</v>
      </c>
      <c r="W17" s="90">
        <f>-IF(W$3=7,
IF('Summary &amp; Assumptions'!$M$36='Data Validation'!$M$2,
'Summary &amp; Assumptions'!$N$37*((1+'Summary &amp; Assumptions'!$N$51)^ROUNDDOWN(DATEDIF('Summary &amp; Assumptions'!$D$18,'Monthly Cash Flow'!W5,"Y"),0)),VLOOKUP(W4,ICAP!$B$4:$J$29,9,FALSE)),
0)</f>
        <v>0</v>
      </c>
      <c r="X17" s="90">
        <f>-IF(X$3=7,
IF('Summary &amp; Assumptions'!$M$36='Data Validation'!$M$2,
'Summary &amp; Assumptions'!$N$37*((1+'Summary &amp; Assumptions'!$N$51)^ROUNDDOWN(DATEDIF('Summary &amp; Assumptions'!$D$18,'Monthly Cash Flow'!X5,"Y"),0)),VLOOKUP(X4,ICAP!$B$4:$J$29,9,FALSE)),
0)</f>
        <v>0</v>
      </c>
      <c r="Y17" s="90">
        <f>-IF(Y$3=7,
IF('Summary &amp; Assumptions'!$M$36='Data Validation'!$M$2,
'Summary &amp; Assumptions'!$N$37*((1+'Summary &amp; Assumptions'!$N$51)^ROUNDDOWN(DATEDIF('Summary &amp; Assumptions'!$D$18,'Monthly Cash Flow'!Y5,"Y"),0)),VLOOKUP(Y4,ICAP!$B$4:$J$29,9,FALSE)),
0)</f>
        <v>0</v>
      </c>
      <c r="Z17" s="90">
        <f>-IF(Z$3=7,
IF('Summary &amp; Assumptions'!$M$36='Data Validation'!$M$2,
'Summary &amp; Assumptions'!$N$37*((1+'Summary &amp; Assumptions'!$N$51)^ROUNDDOWN(DATEDIF('Summary &amp; Assumptions'!$D$18,'Monthly Cash Flow'!Z5,"Y"),0)),VLOOKUP(Z4,ICAP!$B$4:$J$29,9,FALSE)),
0)</f>
        <v>0</v>
      </c>
      <c r="AA17" s="90">
        <f>-IF(AA$3=7,
IF('Summary &amp; Assumptions'!$M$36='Data Validation'!$M$2,
'Summary &amp; Assumptions'!$N$37*((1+'Summary &amp; Assumptions'!$N$51)^ROUNDDOWN(DATEDIF('Summary &amp; Assumptions'!$D$18,'Monthly Cash Flow'!AA5,"Y"),0)),VLOOKUP(AA4,ICAP!$B$4:$J$29,9,FALSE)),
0)</f>
        <v>-253771.84279999995</v>
      </c>
      <c r="AB17" s="90">
        <f>-IF(AB$3=7,
IF('Summary &amp; Assumptions'!$M$36='Data Validation'!$M$2,
'Summary &amp; Assumptions'!$N$37*((1+'Summary &amp; Assumptions'!$N$51)^ROUNDDOWN(DATEDIF('Summary &amp; Assumptions'!$D$18,'Monthly Cash Flow'!AB5,"Y"),0)),VLOOKUP(AB4,ICAP!$B$4:$J$29,9,FALSE)),
0)</f>
        <v>0</v>
      </c>
      <c r="AC17" s="90">
        <f>-IF(AC$3=7,
IF('Summary &amp; Assumptions'!$M$36='Data Validation'!$M$2,
'Summary &amp; Assumptions'!$N$37*((1+'Summary &amp; Assumptions'!$N$51)^ROUNDDOWN(DATEDIF('Summary &amp; Assumptions'!$D$18,'Monthly Cash Flow'!AC5,"Y"),0)),VLOOKUP(AC4,ICAP!$B$4:$J$29,9,FALSE)),
0)</f>
        <v>0</v>
      </c>
      <c r="AD17" s="90">
        <f>-IF(AD$3=7,
IF('Summary &amp; Assumptions'!$M$36='Data Validation'!$M$2,
'Summary &amp; Assumptions'!$N$37*((1+'Summary &amp; Assumptions'!$N$51)^ROUNDDOWN(DATEDIF('Summary &amp; Assumptions'!$D$18,'Monthly Cash Flow'!AD5,"Y"),0)),VLOOKUP(AD4,ICAP!$B$4:$J$29,9,FALSE)),
0)</f>
        <v>0</v>
      </c>
      <c r="AE17" s="90">
        <f>-IF(AE$3=7,
IF('Summary &amp; Assumptions'!$M$36='Data Validation'!$M$2,
'Summary &amp; Assumptions'!$N$37*((1+'Summary &amp; Assumptions'!$N$51)^ROUNDDOWN(DATEDIF('Summary &amp; Assumptions'!$D$18,'Monthly Cash Flow'!AE5,"Y"),0)),VLOOKUP(AE4,ICAP!$B$4:$J$29,9,FALSE)),
0)</f>
        <v>0</v>
      </c>
      <c r="AF17" s="90">
        <f>-IF(AF$3=7,
IF('Summary &amp; Assumptions'!$M$36='Data Validation'!$M$2,
'Summary &amp; Assumptions'!$N$37*((1+'Summary &amp; Assumptions'!$N$51)^ROUNDDOWN(DATEDIF('Summary &amp; Assumptions'!$D$18,'Monthly Cash Flow'!AF5,"Y"),0)),VLOOKUP(AF4,ICAP!$B$4:$J$29,9,FALSE)),
0)</f>
        <v>0</v>
      </c>
      <c r="AG17" s="90">
        <f>-IF(AG$3=7,
IF('Summary &amp; Assumptions'!$M$36='Data Validation'!$M$2,
'Summary &amp; Assumptions'!$N$37*((1+'Summary &amp; Assumptions'!$N$51)^ROUNDDOWN(DATEDIF('Summary &amp; Assumptions'!$D$18,'Monthly Cash Flow'!AG5,"Y"),0)),VLOOKUP(AG4,ICAP!$B$4:$J$29,9,FALSE)),
0)</f>
        <v>0</v>
      </c>
      <c r="AH17" s="90">
        <f>-IF(AH$3=7,
IF('Summary &amp; Assumptions'!$M$36='Data Validation'!$M$2,
'Summary &amp; Assumptions'!$N$37*((1+'Summary &amp; Assumptions'!$N$51)^ROUNDDOWN(DATEDIF('Summary &amp; Assumptions'!$D$18,'Monthly Cash Flow'!AH5,"Y"),0)),VLOOKUP(AH4,ICAP!$B$4:$J$29,9,FALSE)),
0)</f>
        <v>0</v>
      </c>
      <c r="AI17" s="90">
        <f>-IF(AI$3=7,
IF('Summary &amp; Assumptions'!$M$36='Data Validation'!$M$2,
'Summary &amp; Assumptions'!$N$37*((1+'Summary &amp; Assumptions'!$N$51)^ROUNDDOWN(DATEDIF('Summary &amp; Assumptions'!$D$18,'Monthly Cash Flow'!AI5,"Y"),0)),VLOOKUP(AI4,ICAP!$B$4:$J$29,9,FALSE)),
0)</f>
        <v>0</v>
      </c>
      <c r="AJ17" s="90">
        <f>-IF(AJ$3=7,
IF('Summary &amp; Assumptions'!$M$36='Data Validation'!$M$2,
'Summary &amp; Assumptions'!$N$37*((1+'Summary &amp; Assumptions'!$N$51)^ROUNDDOWN(DATEDIF('Summary &amp; Assumptions'!$D$18,'Monthly Cash Flow'!AJ5,"Y"),0)),VLOOKUP(AJ4,ICAP!$B$4:$J$29,9,FALSE)),
0)</f>
        <v>0</v>
      </c>
      <c r="AK17" s="90">
        <f>-IF(AK$3=7,
IF('Summary &amp; Assumptions'!$M$36='Data Validation'!$M$2,
'Summary &amp; Assumptions'!$N$37*((1+'Summary &amp; Assumptions'!$N$51)^ROUNDDOWN(DATEDIF('Summary &amp; Assumptions'!$D$18,'Monthly Cash Flow'!AK5,"Y"),0)),VLOOKUP(AK4,ICAP!$B$4:$J$29,9,FALSE)),
0)</f>
        <v>0</v>
      </c>
      <c r="AL17" s="90">
        <f>-IF(AL$3=7,
IF('Summary &amp; Assumptions'!$M$36='Data Validation'!$M$2,
'Summary &amp; Assumptions'!$N$37*((1+'Summary &amp; Assumptions'!$N$51)^ROUNDDOWN(DATEDIF('Summary &amp; Assumptions'!$D$18,'Monthly Cash Flow'!AL5,"Y"),0)),VLOOKUP(AL4,ICAP!$B$4:$J$29,9,FALSE)),
0)</f>
        <v>0</v>
      </c>
      <c r="AM17" s="90">
        <f>-IF(AM$3=7,
IF('Summary &amp; Assumptions'!$M$36='Data Validation'!$M$2,
'Summary &amp; Assumptions'!$N$37*((1+'Summary &amp; Assumptions'!$N$51)^ROUNDDOWN(DATEDIF('Summary &amp; Assumptions'!$D$18,'Monthly Cash Flow'!AM5,"Y"),0)),VLOOKUP(AM4,ICAP!$B$4:$J$29,9,FALSE)),
0)</f>
        <v>-257578.42044199992</v>
      </c>
      <c r="AN17" s="90">
        <f>-IF(AN$3=7,
IF('Summary &amp; Assumptions'!$M$36='Data Validation'!$M$2,
'Summary &amp; Assumptions'!$N$37*((1+'Summary &amp; Assumptions'!$N$51)^ROUNDDOWN(DATEDIF('Summary &amp; Assumptions'!$D$18,'Monthly Cash Flow'!AN5,"Y"),0)),VLOOKUP(AN4,ICAP!$B$4:$J$29,9,FALSE)),
0)</f>
        <v>0</v>
      </c>
      <c r="AO17" s="90">
        <f>-IF(AO$3=7,
IF('Summary &amp; Assumptions'!$M$36='Data Validation'!$M$2,
'Summary &amp; Assumptions'!$N$37*((1+'Summary &amp; Assumptions'!$N$51)^ROUNDDOWN(DATEDIF('Summary &amp; Assumptions'!$D$18,'Monthly Cash Flow'!AO5,"Y"),0)),VLOOKUP(AO4,ICAP!$B$4:$J$29,9,FALSE)),
0)</f>
        <v>0</v>
      </c>
      <c r="AP17" s="90">
        <f>-IF(AP$3=7,
IF('Summary &amp; Assumptions'!$M$36='Data Validation'!$M$2,
'Summary &amp; Assumptions'!$N$37*((1+'Summary &amp; Assumptions'!$N$51)^ROUNDDOWN(DATEDIF('Summary &amp; Assumptions'!$D$18,'Monthly Cash Flow'!AP5,"Y"),0)),VLOOKUP(AP4,ICAP!$B$4:$J$29,9,FALSE)),
0)</f>
        <v>0</v>
      </c>
      <c r="AQ17" s="90">
        <f>-IF(AQ$3=7,
IF('Summary &amp; Assumptions'!$M$36='Data Validation'!$M$2,
'Summary &amp; Assumptions'!$N$37*((1+'Summary &amp; Assumptions'!$N$51)^ROUNDDOWN(DATEDIF('Summary &amp; Assumptions'!$D$18,'Monthly Cash Flow'!AQ5,"Y"),0)),VLOOKUP(AQ4,ICAP!$B$4:$J$29,9,FALSE)),
0)</f>
        <v>0</v>
      </c>
      <c r="AR17" s="90">
        <f>-IF(AR$3=7,
IF('Summary &amp; Assumptions'!$M$36='Data Validation'!$M$2,
'Summary &amp; Assumptions'!$N$37*((1+'Summary &amp; Assumptions'!$N$51)^ROUNDDOWN(DATEDIF('Summary &amp; Assumptions'!$D$18,'Monthly Cash Flow'!AR5,"Y"),0)),VLOOKUP(AR4,ICAP!$B$4:$J$29,9,FALSE)),
0)</f>
        <v>0</v>
      </c>
      <c r="AS17" s="90">
        <f>-IF(AS$3=7,
IF('Summary &amp; Assumptions'!$M$36='Data Validation'!$M$2,
'Summary &amp; Assumptions'!$N$37*((1+'Summary &amp; Assumptions'!$N$51)^ROUNDDOWN(DATEDIF('Summary &amp; Assumptions'!$D$18,'Monthly Cash Flow'!AS5,"Y"),0)),VLOOKUP(AS4,ICAP!$B$4:$J$29,9,FALSE)),
0)</f>
        <v>0</v>
      </c>
      <c r="AT17" s="90">
        <f>-IF(AT$3=7,
IF('Summary &amp; Assumptions'!$M$36='Data Validation'!$M$2,
'Summary &amp; Assumptions'!$N$37*((1+'Summary &amp; Assumptions'!$N$51)^ROUNDDOWN(DATEDIF('Summary &amp; Assumptions'!$D$18,'Monthly Cash Flow'!AT5,"Y"),0)),VLOOKUP(AT4,ICAP!$B$4:$J$29,9,FALSE)),
0)</f>
        <v>0</v>
      </c>
      <c r="AU17" s="90">
        <f>-IF(AU$3=7,
IF('Summary &amp; Assumptions'!$M$36='Data Validation'!$M$2,
'Summary &amp; Assumptions'!$N$37*((1+'Summary &amp; Assumptions'!$N$51)^ROUNDDOWN(DATEDIF('Summary &amp; Assumptions'!$D$18,'Monthly Cash Flow'!AU5,"Y"),0)),VLOOKUP(AU4,ICAP!$B$4:$J$29,9,FALSE)),
0)</f>
        <v>0</v>
      </c>
      <c r="AV17" s="90">
        <f>-IF(AV$3=7,
IF('Summary &amp; Assumptions'!$M$36='Data Validation'!$M$2,
'Summary &amp; Assumptions'!$N$37*((1+'Summary &amp; Assumptions'!$N$51)^ROUNDDOWN(DATEDIF('Summary &amp; Assumptions'!$D$18,'Monthly Cash Flow'!AV5,"Y"),0)),VLOOKUP(AV4,ICAP!$B$4:$J$29,9,FALSE)),
0)</f>
        <v>0</v>
      </c>
      <c r="AW17" s="90">
        <f>-IF(AW$3=7,
IF('Summary &amp; Assumptions'!$M$36='Data Validation'!$M$2,
'Summary &amp; Assumptions'!$N$37*((1+'Summary &amp; Assumptions'!$N$51)^ROUNDDOWN(DATEDIF('Summary &amp; Assumptions'!$D$18,'Monthly Cash Flow'!AW5,"Y"),0)),VLOOKUP(AW4,ICAP!$B$4:$J$29,9,FALSE)),
0)</f>
        <v>0</v>
      </c>
      <c r="AX17" s="90">
        <f>-IF(AX$3=7,
IF('Summary &amp; Assumptions'!$M$36='Data Validation'!$M$2,
'Summary &amp; Assumptions'!$N$37*((1+'Summary &amp; Assumptions'!$N$51)^ROUNDDOWN(DATEDIF('Summary &amp; Assumptions'!$D$18,'Monthly Cash Flow'!AX5,"Y"),0)),VLOOKUP(AX4,ICAP!$B$4:$J$29,9,FALSE)),
0)</f>
        <v>0</v>
      </c>
      <c r="AY17" s="90">
        <f>-IF(AY$3=7,
IF('Summary &amp; Assumptions'!$M$36='Data Validation'!$M$2,
'Summary &amp; Assumptions'!$N$37*((1+'Summary &amp; Assumptions'!$N$51)^ROUNDDOWN(DATEDIF('Summary &amp; Assumptions'!$D$18,'Monthly Cash Flow'!AY5,"Y"),0)),VLOOKUP(AY4,ICAP!$B$4:$J$29,9,FALSE)),
0)</f>
        <v>-261442.09674862988</v>
      </c>
      <c r="AZ17" s="90">
        <f>-IF(AZ$3=7,
IF('Summary &amp; Assumptions'!$M$36='Data Validation'!$M$2,
'Summary &amp; Assumptions'!$N$37*((1+'Summary &amp; Assumptions'!$N$51)^ROUNDDOWN(DATEDIF('Summary &amp; Assumptions'!$D$18,'Monthly Cash Flow'!AZ5,"Y"),0)),VLOOKUP(AZ4,ICAP!$B$4:$J$29,9,FALSE)),
0)</f>
        <v>0</v>
      </c>
      <c r="BA17" s="90">
        <f>-IF(BA$3=7,
IF('Summary &amp; Assumptions'!$M$36='Data Validation'!$M$2,
'Summary &amp; Assumptions'!$N$37*((1+'Summary &amp; Assumptions'!$N$51)^ROUNDDOWN(DATEDIF('Summary &amp; Assumptions'!$D$18,'Monthly Cash Flow'!BA5,"Y"),0)),VLOOKUP(BA4,ICAP!$B$4:$J$29,9,FALSE)),
0)</f>
        <v>0</v>
      </c>
      <c r="BB17" s="90">
        <f>-IF(BB$3=7,
IF('Summary &amp; Assumptions'!$M$36='Data Validation'!$M$2,
'Summary &amp; Assumptions'!$N$37*((1+'Summary &amp; Assumptions'!$N$51)^ROUNDDOWN(DATEDIF('Summary &amp; Assumptions'!$D$18,'Monthly Cash Flow'!BB5,"Y"),0)),VLOOKUP(BB4,ICAP!$B$4:$J$29,9,FALSE)),
0)</f>
        <v>0</v>
      </c>
      <c r="BC17" s="90">
        <f>-IF(BC$3=7,
IF('Summary &amp; Assumptions'!$M$36='Data Validation'!$M$2,
'Summary &amp; Assumptions'!$N$37*((1+'Summary &amp; Assumptions'!$N$51)^ROUNDDOWN(DATEDIF('Summary &amp; Assumptions'!$D$18,'Monthly Cash Flow'!BC5,"Y"),0)),VLOOKUP(BC4,ICAP!$B$4:$J$29,9,FALSE)),
0)</f>
        <v>0</v>
      </c>
      <c r="BD17" s="90">
        <f>-IF(BD$3=7,
IF('Summary &amp; Assumptions'!$M$36='Data Validation'!$M$2,
'Summary &amp; Assumptions'!$N$37*((1+'Summary &amp; Assumptions'!$N$51)^ROUNDDOWN(DATEDIF('Summary &amp; Assumptions'!$D$18,'Monthly Cash Flow'!BD5,"Y"),0)),VLOOKUP(BD4,ICAP!$B$4:$J$29,9,FALSE)),
0)</f>
        <v>0</v>
      </c>
      <c r="BE17" s="90">
        <f>-IF(BE$3=7,
IF('Summary &amp; Assumptions'!$M$36='Data Validation'!$M$2,
'Summary &amp; Assumptions'!$N$37*((1+'Summary &amp; Assumptions'!$N$51)^ROUNDDOWN(DATEDIF('Summary &amp; Assumptions'!$D$18,'Monthly Cash Flow'!BE5,"Y"),0)),VLOOKUP(BE4,ICAP!$B$4:$J$29,9,FALSE)),
0)</f>
        <v>0</v>
      </c>
      <c r="BF17" s="90">
        <f>-IF(BF$3=7,
IF('Summary &amp; Assumptions'!$M$36='Data Validation'!$M$2,
'Summary &amp; Assumptions'!$N$37*((1+'Summary &amp; Assumptions'!$N$51)^ROUNDDOWN(DATEDIF('Summary &amp; Assumptions'!$D$18,'Monthly Cash Flow'!BF5,"Y"),0)),VLOOKUP(BF4,ICAP!$B$4:$J$29,9,FALSE)),
0)</f>
        <v>0</v>
      </c>
      <c r="BG17" s="90">
        <f>-IF(BG$3=7,
IF('Summary &amp; Assumptions'!$M$36='Data Validation'!$M$2,
'Summary &amp; Assumptions'!$N$37*((1+'Summary &amp; Assumptions'!$N$51)^ROUNDDOWN(DATEDIF('Summary &amp; Assumptions'!$D$18,'Monthly Cash Flow'!BG5,"Y"),0)),VLOOKUP(BG4,ICAP!$B$4:$J$29,9,FALSE)),
0)</f>
        <v>0</v>
      </c>
      <c r="BH17" s="90">
        <f>-IF(BH$3=7,
IF('Summary &amp; Assumptions'!$M$36='Data Validation'!$M$2,
'Summary &amp; Assumptions'!$N$37*((1+'Summary &amp; Assumptions'!$N$51)^ROUNDDOWN(DATEDIF('Summary &amp; Assumptions'!$D$18,'Monthly Cash Flow'!BH5,"Y"),0)),VLOOKUP(BH4,ICAP!$B$4:$J$29,9,FALSE)),
0)</f>
        <v>0</v>
      </c>
      <c r="BI17" s="90">
        <f>-IF(BI$3=7,
IF('Summary &amp; Assumptions'!$M$36='Data Validation'!$M$2,
'Summary &amp; Assumptions'!$N$37*((1+'Summary &amp; Assumptions'!$N$51)^ROUNDDOWN(DATEDIF('Summary &amp; Assumptions'!$D$18,'Monthly Cash Flow'!BI5,"Y"),0)),VLOOKUP(BI4,ICAP!$B$4:$J$29,9,FALSE)),
0)</f>
        <v>0</v>
      </c>
      <c r="BJ17" s="90">
        <f>-IF(BJ$3=7,
IF('Summary &amp; Assumptions'!$M$36='Data Validation'!$M$2,
'Summary &amp; Assumptions'!$N$37*((1+'Summary &amp; Assumptions'!$N$51)^ROUNDDOWN(DATEDIF('Summary &amp; Assumptions'!$D$18,'Monthly Cash Flow'!BJ5,"Y"),0)),VLOOKUP(BJ4,ICAP!$B$4:$J$29,9,FALSE)),
0)</f>
        <v>0</v>
      </c>
      <c r="BK17" s="90">
        <f>-IF(BK$3=7,
IF('Summary &amp; Assumptions'!$M$36='Data Validation'!$M$2,
'Summary &amp; Assumptions'!$N$37*((1+'Summary &amp; Assumptions'!$N$51)^ROUNDDOWN(DATEDIF('Summary &amp; Assumptions'!$D$18,'Monthly Cash Flow'!BK5,"Y"),0)),VLOOKUP(BK4,ICAP!$B$4:$J$29,9,FALSE)),
0)</f>
        <v>-265363.72819985932</v>
      </c>
      <c r="BL17" s="90">
        <f>-IF(BL$3=7,
IF('Summary &amp; Assumptions'!$M$36='Data Validation'!$M$2,
'Summary &amp; Assumptions'!$N$37*((1+'Summary &amp; Assumptions'!$N$51)^ROUNDDOWN(DATEDIF('Summary &amp; Assumptions'!$D$18,'Monthly Cash Flow'!BL5,"Y"),0)),VLOOKUP(BL4,ICAP!$B$4:$J$29,9,FALSE)),
0)</f>
        <v>0</v>
      </c>
      <c r="BM17" s="90">
        <f>-IF(BM$3=7,
IF('Summary &amp; Assumptions'!$M$36='Data Validation'!$M$2,
'Summary &amp; Assumptions'!$N$37*((1+'Summary &amp; Assumptions'!$N$51)^ROUNDDOWN(DATEDIF('Summary &amp; Assumptions'!$D$18,'Monthly Cash Flow'!BM5,"Y"),0)),VLOOKUP(BM4,ICAP!$B$4:$J$29,9,FALSE)),
0)</f>
        <v>0</v>
      </c>
      <c r="BN17" s="90">
        <f>-IF(BN$3=7,
IF('Summary &amp; Assumptions'!$M$36='Data Validation'!$M$2,
'Summary &amp; Assumptions'!$N$37*((1+'Summary &amp; Assumptions'!$N$51)^ROUNDDOWN(DATEDIF('Summary &amp; Assumptions'!$D$18,'Monthly Cash Flow'!BN5,"Y"),0)),VLOOKUP(BN4,ICAP!$B$4:$J$29,9,FALSE)),
0)</f>
        <v>0</v>
      </c>
      <c r="BO17" s="90">
        <f>-IF(BO$3=7,
IF('Summary &amp; Assumptions'!$M$36='Data Validation'!$M$2,
'Summary &amp; Assumptions'!$N$37*((1+'Summary &amp; Assumptions'!$N$51)^ROUNDDOWN(DATEDIF('Summary &amp; Assumptions'!$D$18,'Monthly Cash Flow'!BO5,"Y"),0)),VLOOKUP(BO4,ICAP!$B$4:$J$29,9,FALSE)),
0)</f>
        <v>0</v>
      </c>
      <c r="BP17" s="90">
        <f>-IF(BP$3=7,
IF('Summary &amp; Assumptions'!$M$36='Data Validation'!$M$2,
'Summary &amp; Assumptions'!$N$37*((1+'Summary &amp; Assumptions'!$N$51)^ROUNDDOWN(DATEDIF('Summary &amp; Assumptions'!$D$18,'Monthly Cash Flow'!BP5,"Y"),0)),VLOOKUP(BP4,ICAP!$B$4:$J$29,9,FALSE)),
0)</f>
        <v>0</v>
      </c>
      <c r="BQ17" s="90">
        <f>-IF(BQ$3=7,
IF('Summary &amp; Assumptions'!$M$36='Data Validation'!$M$2,
'Summary &amp; Assumptions'!$N$37*((1+'Summary &amp; Assumptions'!$N$51)^ROUNDDOWN(DATEDIF('Summary &amp; Assumptions'!$D$18,'Monthly Cash Flow'!BQ5,"Y"),0)),VLOOKUP(BQ4,ICAP!$B$4:$J$29,9,FALSE)),
0)</f>
        <v>0</v>
      </c>
      <c r="BR17" s="90">
        <f>-IF(BR$3=7,
IF('Summary &amp; Assumptions'!$M$36='Data Validation'!$M$2,
'Summary &amp; Assumptions'!$N$37*((1+'Summary &amp; Assumptions'!$N$51)^ROUNDDOWN(DATEDIF('Summary &amp; Assumptions'!$D$18,'Monthly Cash Flow'!BR5,"Y"),0)),VLOOKUP(BR4,ICAP!$B$4:$J$29,9,FALSE)),
0)</f>
        <v>0</v>
      </c>
      <c r="BS17" s="90">
        <f>-IF(BS$3=7,
IF('Summary &amp; Assumptions'!$M$36='Data Validation'!$M$2,
'Summary &amp; Assumptions'!$N$37*((1+'Summary &amp; Assumptions'!$N$51)^ROUNDDOWN(DATEDIF('Summary &amp; Assumptions'!$D$18,'Monthly Cash Flow'!BS5,"Y"),0)),VLOOKUP(BS4,ICAP!$B$4:$J$29,9,FALSE)),
0)</f>
        <v>0</v>
      </c>
      <c r="BT17" s="90">
        <f>-IF(BT$3=7,
IF('Summary &amp; Assumptions'!$M$36='Data Validation'!$M$2,
'Summary &amp; Assumptions'!$N$37*((1+'Summary &amp; Assumptions'!$N$51)^ROUNDDOWN(DATEDIF('Summary &amp; Assumptions'!$D$18,'Monthly Cash Flow'!BT5,"Y"),0)),VLOOKUP(BT4,ICAP!$B$4:$J$29,9,FALSE)),
0)</f>
        <v>0</v>
      </c>
      <c r="BU17" s="90">
        <f>-IF(BU$3=7,
IF('Summary &amp; Assumptions'!$M$36='Data Validation'!$M$2,
'Summary &amp; Assumptions'!$N$37*((1+'Summary &amp; Assumptions'!$N$51)^ROUNDDOWN(DATEDIF('Summary &amp; Assumptions'!$D$18,'Monthly Cash Flow'!BU5,"Y"),0)),VLOOKUP(BU4,ICAP!$B$4:$J$29,9,FALSE)),
0)</f>
        <v>0</v>
      </c>
      <c r="BV17" s="90">
        <f>-IF(BV$3=7,
IF('Summary &amp; Assumptions'!$M$36='Data Validation'!$M$2,
'Summary &amp; Assumptions'!$N$37*((1+'Summary &amp; Assumptions'!$N$51)^ROUNDDOWN(DATEDIF('Summary &amp; Assumptions'!$D$18,'Monthly Cash Flow'!BV5,"Y"),0)),VLOOKUP(BV4,ICAP!$B$4:$J$29,9,FALSE)),
0)</f>
        <v>0</v>
      </c>
      <c r="BW17" s="90">
        <f>-IF(BW$3=7,
IF('Summary &amp; Assumptions'!$M$36='Data Validation'!$M$2,
'Summary &amp; Assumptions'!$N$37*((1+'Summary &amp; Assumptions'!$N$51)^ROUNDDOWN(DATEDIF('Summary &amp; Assumptions'!$D$18,'Monthly Cash Flow'!BW5,"Y"),0)),VLOOKUP(BW4,ICAP!$B$4:$J$29,9,FALSE)),
0)</f>
        <v>-269344.18412285717</v>
      </c>
      <c r="BX17" s="90">
        <f>-IF(BX$3=7,
IF('Summary &amp; Assumptions'!$M$36='Data Validation'!$M$2,
'Summary &amp; Assumptions'!$N$37*((1+'Summary &amp; Assumptions'!$N$51)^ROUNDDOWN(DATEDIF('Summary &amp; Assumptions'!$D$18,'Monthly Cash Flow'!BX5,"Y"),0)),VLOOKUP(BX4,ICAP!$B$4:$J$29,9,FALSE)),
0)</f>
        <v>0</v>
      </c>
      <c r="BY17" s="90">
        <f>-IF(BY$3=7,
IF('Summary &amp; Assumptions'!$M$36='Data Validation'!$M$2,
'Summary &amp; Assumptions'!$N$37*((1+'Summary &amp; Assumptions'!$N$51)^ROUNDDOWN(DATEDIF('Summary &amp; Assumptions'!$D$18,'Monthly Cash Flow'!BY5,"Y"),0)),VLOOKUP(BY4,ICAP!$B$4:$J$29,9,FALSE)),
0)</f>
        <v>0</v>
      </c>
      <c r="BZ17" s="90">
        <f>-IF(BZ$3=7,
IF('Summary &amp; Assumptions'!$M$36='Data Validation'!$M$2,
'Summary &amp; Assumptions'!$N$37*((1+'Summary &amp; Assumptions'!$N$51)^ROUNDDOWN(DATEDIF('Summary &amp; Assumptions'!$D$18,'Monthly Cash Flow'!BZ5,"Y"),0)),VLOOKUP(BZ4,ICAP!$B$4:$J$29,9,FALSE)),
0)</f>
        <v>0</v>
      </c>
      <c r="CA17" s="90">
        <f>-IF(CA$3=7,
IF('Summary &amp; Assumptions'!$M$36='Data Validation'!$M$2,
'Summary &amp; Assumptions'!$N$37*((1+'Summary &amp; Assumptions'!$N$51)^ROUNDDOWN(DATEDIF('Summary &amp; Assumptions'!$D$18,'Monthly Cash Flow'!CA5,"Y"),0)),VLOOKUP(CA4,ICAP!$B$4:$J$29,9,FALSE)),
0)</f>
        <v>0</v>
      </c>
      <c r="CB17" s="90">
        <f>-IF(CB$3=7,
IF('Summary &amp; Assumptions'!$M$36='Data Validation'!$M$2,
'Summary &amp; Assumptions'!$N$37*((1+'Summary &amp; Assumptions'!$N$51)^ROUNDDOWN(DATEDIF('Summary &amp; Assumptions'!$D$18,'Monthly Cash Flow'!CB5,"Y"),0)),VLOOKUP(CB4,ICAP!$B$4:$J$29,9,FALSE)),
0)</f>
        <v>0</v>
      </c>
      <c r="CC17" s="90">
        <f>-IF(CC$3=7,
IF('Summary &amp; Assumptions'!$M$36='Data Validation'!$M$2,
'Summary &amp; Assumptions'!$N$37*((1+'Summary &amp; Assumptions'!$N$51)^ROUNDDOWN(DATEDIF('Summary &amp; Assumptions'!$D$18,'Monthly Cash Flow'!CC5,"Y"),0)),VLOOKUP(CC4,ICAP!$B$4:$J$29,9,FALSE)),
0)</f>
        <v>0</v>
      </c>
      <c r="CD17" s="90">
        <f>-IF(CD$3=7,
IF('Summary &amp; Assumptions'!$M$36='Data Validation'!$M$2,
'Summary &amp; Assumptions'!$N$37*((1+'Summary &amp; Assumptions'!$N$51)^ROUNDDOWN(DATEDIF('Summary &amp; Assumptions'!$D$18,'Monthly Cash Flow'!CD5,"Y"),0)),VLOOKUP(CD4,ICAP!$B$4:$J$29,9,FALSE)),
0)</f>
        <v>0</v>
      </c>
      <c r="CE17" s="90">
        <f>-IF(CE$3=7,
IF('Summary &amp; Assumptions'!$M$36='Data Validation'!$M$2,
'Summary &amp; Assumptions'!$N$37*((1+'Summary &amp; Assumptions'!$N$51)^ROUNDDOWN(DATEDIF('Summary &amp; Assumptions'!$D$18,'Monthly Cash Flow'!CE5,"Y"),0)),VLOOKUP(CE4,ICAP!$B$4:$J$29,9,FALSE)),
0)</f>
        <v>0</v>
      </c>
      <c r="CF17" s="90">
        <f>-IF(CF$3=7,
IF('Summary &amp; Assumptions'!$M$36='Data Validation'!$M$2,
'Summary &amp; Assumptions'!$N$37*((1+'Summary &amp; Assumptions'!$N$51)^ROUNDDOWN(DATEDIF('Summary &amp; Assumptions'!$D$18,'Monthly Cash Flow'!CF5,"Y"),0)),VLOOKUP(CF4,ICAP!$B$4:$J$29,9,FALSE)),
0)</f>
        <v>0</v>
      </c>
      <c r="CG17" s="90">
        <f>-IF(CG$3=7,
IF('Summary &amp; Assumptions'!$M$36='Data Validation'!$M$2,
'Summary &amp; Assumptions'!$N$37*((1+'Summary &amp; Assumptions'!$N$51)^ROUNDDOWN(DATEDIF('Summary &amp; Assumptions'!$D$18,'Monthly Cash Flow'!CG5,"Y"),0)),VLOOKUP(CG4,ICAP!$B$4:$J$29,9,FALSE)),
0)</f>
        <v>0</v>
      </c>
      <c r="CH17" s="90">
        <f>-IF(CH$3=7,
IF('Summary &amp; Assumptions'!$M$36='Data Validation'!$M$2,
'Summary &amp; Assumptions'!$N$37*((1+'Summary &amp; Assumptions'!$N$51)^ROUNDDOWN(DATEDIF('Summary &amp; Assumptions'!$D$18,'Monthly Cash Flow'!CH5,"Y"),0)),VLOOKUP(CH4,ICAP!$B$4:$J$29,9,FALSE)),
0)</f>
        <v>0</v>
      </c>
      <c r="CI17" s="90">
        <f>-IF(CI$3=7,
IF('Summary &amp; Assumptions'!$M$36='Data Validation'!$M$2,
'Summary &amp; Assumptions'!$N$37*((1+'Summary &amp; Assumptions'!$N$51)^ROUNDDOWN(DATEDIF('Summary &amp; Assumptions'!$D$18,'Monthly Cash Flow'!CI5,"Y"),0)),VLOOKUP(CI4,ICAP!$B$4:$J$29,9,FALSE)),
0)</f>
        <v>-273384.34688469995</v>
      </c>
      <c r="CJ17" s="90">
        <f>-IF(CJ$3=7,
IF('Summary &amp; Assumptions'!$M$36='Data Validation'!$M$2,
'Summary &amp; Assumptions'!$N$37*((1+'Summary &amp; Assumptions'!$N$51)^ROUNDDOWN(DATEDIF('Summary &amp; Assumptions'!$D$18,'Monthly Cash Flow'!CJ5,"Y"),0)),VLOOKUP(CJ4,ICAP!$B$4:$J$29,9,FALSE)),
0)</f>
        <v>0</v>
      </c>
      <c r="CK17" s="90">
        <f>-IF(CK$3=7,
IF('Summary &amp; Assumptions'!$M$36='Data Validation'!$M$2,
'Summary &amp; Assumptions'!$N$37*((1+'Summary &amp; Assumptions'!$N$51)^ROUNDDOWN(DATEDIF('Summary &amp; Assumptions'!$D$18,'Monthly Cash Flow'!CK5,"Y"),0)),VLOOKUP(CK4,ICAP!$B$4:$J$29,9,FALSE)),
0)</f>
        <v>0</v>
      </c>
      <c r="CL17" s="90">
        <f>-IF(CL$3=7,
IF('Summary &amp; Assumptions'!$M$36='Data Validation'!$M$2,
'Summary &amp; Assumptions'!$N$37*((1+'Summary &amp; Assumptions'!$N$51)^ROUNDDOWN(DATEDIF('Summary &amp; Assumptions'!$D$18,'Monthly Cash Flow'!CL5,"Y"),0)),VLOOKUP(CL4,ICAP!$B$4:$J$29,9,FALSE)),
0)</f>
        <v>0</v>
      </c>
      <c r="CM17" s="90">
        <f>-IF(CM$3=7,
IF('Summary &amp; Assumptions'!$M$36='Data Validation'!$M$2,
'Summary &amp; Assumptions'!$N$37*((1+'Summary &amp; Assumptions'!$N$51)^ROUNDDOWN(DATEDIF('Summary &amp; Assumptions'!$D$18,'Monthly Cash Flow'!CM5,"Y"),0)),VLOOKUP(CM4,ICAP!$B$4:$J$29,9,FALSE)),
0)</f>
        <v>0</v>
      </c>
      <c r="CN17" s="90">
        <f>-IF(CN$3=7,
IF('Summary &amp; Assumptions'!$M$36='Data Validation'!$M$2,
'Summary &amp; Assumptions'!$N$37*((1+'Summary &amp; Assumptions'!$N$51)^ROUNDDOWN(DATEDIF('Summary &amp; Assumptions'!$D$18,'Monthly Cash Flow'!CN5,"Y"),0)),VLOOKUP(CN4,ICAP!$B$4:$J$29,9,FALSE)),
0)</f>
        <v>0</v>
      </c>
      <c r="CO17" s="90">
        <f>-IF(CO$3=7,
IF('Summary &amp; Assumptions'!$M$36='Data Validation'!$M$2,
'Summary &amp; Assumptions'!$N$37*((1+'Summary &amp; Assumptions'!$N$51)^ROUNDDOWN(DATEDIF('Summary &amp; Assumptions'!$D$18,'Monthly Cash Flow'!CO5,"Y"),0)),VLOOKUP(CO4,ICAP!$B$4:$J$29,9,FALSE)),
0)</f>
        <v>0</v>
      </c>
      <c r="CP17" s="90">
        <f>-IF(CP$3=7,
IF('Summary &amp; Assumptions'!$M$36='Data Validation'!$M$2,
'Summary &amp; Assumptions'!$N$37*((1+'Summary &amp; Assumptions'!$N$51)^ROUNDDOWN(DATEDIF('Summary &amp; Assumptions'!$D$18,'Monthly Cash Flow'!CP5,"Y"),0)),VLOOKUP(CP4,ICAP!$B$4:$J$29,9,FALSE)),
0)</f>
        <v>0</v>
      </c>
      <c r="CQ17" s="90">
        <f>-IF(CQ$3=7,
IF('Summary &amp; Assumptions'!$M$36='Data Validation'!$M$2,
'Summary &amp; Assumptions'!$N$37*((1+'Summary &amp; Assumptions'!$N$51)^ROUNDDOWN(DATEDIF('Summary &amp; Assumptions'!$D$18,'Monthly Cash Flow'!CQ5,"Y"),0)),VLOOKUP(CQ4,ICAP!$B$4:$J$29,9,FALSE)),
0)</f>
        <v>0</v>
      </c>
      <c r="CR17" s="90">
        <f>-IF(CR$3=7,
IF('Summary &amp; Assumptions'!$M$36='Data Validation'!$M$2,
'Summary &amp; Assumptions'!$N$37*((1+'Summary &amp; Assumptions'!$N$51)^ROUNDDOWN(DATEDIF('Summary &amp; Assumptions'!$D$18,'Monthly Cash Flow'!CR5,"Y"),0)),VLOOKUP(CR4,ICAP!$B$4:$J$29,9,FALSE)),
0)</f>
        <v>0</v>
      </c>
      <c r="CS17" s="90">
        <f>-IF(CS$3=7,
IF('Summary &amp; Assumptions'!$M$36='Data Validation'!$M$2,
'Summary &amp; Assumptions'!$N$37*((1+'Summary &amp; Assumptions'!$N$51)^ROUNDDOWN(DATEDIF('Summary &amp; Assumptions'!$D$18,'Monthly Cash Flow'!CS5,"Y"),0)),VLOOKUP(CS4,ICAP!$B$4:$J$29,9,FALSE)),
0)</f>
        <v>0</v>
      </c>
      <c r="CT17" s="90">
        <f>-IF(CT$3=7,
IF('Summary &amp; Assumptions'!$M$36='Data Validation'!$M$2,
'Summary &amp; Assumptions'!$N$37*((1+'Summary &amp; Assumptions'!$N$51)^ROUNDDOWN(DATEDIF('Summary &amp; Assumptions'!$D$18,'Monthly Cash Flow'!CT5,"Y"),0)),VLOOKUP(CT4,ICAP!$B$4:$J$29,9,FALSE)),
0)</f>
        <v>0</v>
      </c>
      <c r="CU17" s="90">
        <f>-IF(CU$3=7,
IF('Summary &amp; Assumptions'!$M$36='Data Validation'!$M$2,
'Summary &amp; Assumptions'!$N$37*((1+'Summary &amp; Assumptions'!$N$51)^ROUNDDOWN(DATEDIF('Summary &amp; Assumptions'!$D$18,'Monthly Cash Flow'!CU5,"Y"),0)),VLOOKUP(CU4,ICAP!$B$4:$J$29,9,FALSE)),
0)</f>
        <v>-277485.11208797042</v>
      </c>
      <c r="CV17" s="90">
        <f>-IF(CV$3=7,
IF('Summary &amp; Assumptions'!$M$36='Data Validation'!$M$2,
'Summary &amp; Assumptions'!$N$37*((1+'Summary &amp; Assumptions'!$N$51)^ROUNDDOWN(DATEDIF('Summary &amp; Assumptions'!$D$18,'Monthly Cash Flow'!CV5,"Y"),0)),VLOOKUP(CV4,ICAP!$B$4:$J$29,9,FALSE)),
0)</f>
        <v>0</v>
      </c>
      <c r="CW17" s="90">
        <f>-IF(CW$3=7,
IF('Summary &amp; Assumptions'!$M$36='Data Validation'!$M$2,
'Summary &amp; Assumptions'!$N$37*((1+'Summary &amp; Assumptions'!$N$51)^ROUNDDOWN(DATEDIF('Summary &amp; Assumptions'!$D$18,'Monthly Cash Flow'!CW5,"Y"),0)),VLOOKUP(CW4,ICAP!$B$4:$J$29,9,FALSE)),
0)</f>
        <v>0</v>
      </c>
      <c r="CX17" s="90">
        <f>-IF(CX$3=7,
IF('Summary &amp; Assumptions'!$M$36='Data Validation'!$M$2,
'Summary &amp; Assumptions'!$N$37*((1+'Summary &amp; Assumptions'!$N$51)^ROUNDDOWN(DATEDIF('Summary &amp; Assumptions'!$D$18,'Monthly Cash Flow'!CX5,"Y"),0)),VLOOKUP(CX4,ICAP!$B$4:$J$29,9,FALSE)),
0)</f>
        <v>0</v>
      </c>
      <c r="CY17" s="90">
        <f>-IF(CY$3=7,
IF('Summary &amp; Assumptions'!$M$36='Data Validation'!$M$2,
'Summary &amp; Assumptions'!$N$37*((1+'Summary &amp; Assumptions'!$N$51)^ROUNDDOWN(DATEDIF('Summary &amp; Assumptions'!$D$18,'Monthly Cash Flow'!CY5,"Y"),0)),VLOOKUP(CY4,ICAP!$B$4:$J$29,9,FALSE)),
0)</f>
        <v>0</v>
      </c>
      <c r="CZ17" s="90">
        <f>-IF(CZ$3=7,
IF('Summary &amp; Assumptions'!$M$36='Data Validation'!$M$2,
'Summary &amp; Assumptions'!$N$37*((1+'Summary &amp; Assumptions'!$N$51)^ROUNDDOWN(DATEDIF('Summary &amp; Assumptions'!$D$18,'Monthly Cash Flow'!CZ5,"Y"),0)),VLOOKUP(CZ4,ICAP!$B$4:$J$29,9,FALSE)),
0)</f>
        <v>0</v>
      </c>
      <c r="DA17" s="90">
        <f>-IF(DA$3=7,
IF('Summary &amp; Assumptions'!$M$36='Data Validation'!$M$2,
'Summary &amp; Assumptions'!$N$37*((1+'Summary &amp; Assumptions'!$N$51)^ROUNDDOWN(DATEDIF('Summary &amp; Assumptions'!$D$18,'Monthly Cash Flow'!DA5,"Y"),0)),VLOOKUP(DA4,ICAP!$B$4:$J$29,9,FALSE)),
0)</f>
        <v>0</v>
      </c>
      <c r="DB17" s="90">
        <f>-IF(DB$3=7,
IF('Summary &amp; Assumptions'!$M$36='Data Validation'!$M$2,
'Summary &amp; Assumptions'!$N$37*((1+'Summary &amp; Assumptions'!$N$51)^ROUNDDOWN(DATEDIF('Summary &amp; Assumptions'!$D$18,'Monthly Cash Flow'!DB5,"Y"),0)),VLOOKUP(DB4,ICAP!$B$4:$J$29,9,FALSE)),
0)</f>
        <v>0</v>
      </c>
      <c r="DC17" s="90">
        <f>-IF(DC$3=7,
IF('Summary &amp; Assumptions'!$M$36='Data Validation'!$M$2,
'Summary &amp; Assumptions'!$N$37*((1+'Summary &amp; Assumptions'!$N$51)^ROUNDDOWN(DATEDIF('Summary &amp; Assumptions'!$D$18,'Monthly Cash Flow'!DC5,"Y"),0)),VLOOKUP(DC4,ICAP!$B$4:$J$29,9,FALSE)),
0)</f>
        <v>0</v>
      </c>
      <c r="DD17" s="90">
        <f>-IF(DD$3=7,
IF('Summary &amp; Assumptions'!$M$36='Data Validation'!$M$2,
'Summary &amp; Assumptions'!$N$37*((1+'Summary &amp; Assumptions'!$N$51)^ROUNDDOWN(DATEDIF('Summary &amp; Assumptions'!$D$18,'Monthly Cash Flow'!DD5,"Y"),0)),VLOOKUP(DD4,ICAP!$B$4:$J$29,9,FALSE)),
0)</f>
        <v>0</v>
      </c>
      <c r="DE17" s="90">
        <f>-IF(DE$3=7,
IF('Summary &amp; Assumptions'!$M$36='Data Validation'!$M$2,
'Summary &amp; Assumptions'!$N$37*((1+'Summary &amp; Assumptions'!$N$51)^ROUNDDOWN(DATEDIF('Summary &amp; Assumptions'!$D$18,'Monthly Cash Flow'!DE5,"Y"),0)),VLOOKUP(DE4,ICAP!$B$4:$J$29,9,FALSE)),
0)</f>
        <v>0</v>
      </c>
      <c r="DF17" s="90">
        <f>-IF(DF$3=7,
IF('Summary &amp; Assumptions'!$M$36='Data Validation'!$M$2,
'Summary &amp; Assumptions'!$N$37*((1+'Summary &amp; Assumptions'!$N$51)^ROUNDDOWN(DATEDIF('Summary &amp; Assumptions'!$D$18,'Monthly Cash Flow'!DF5,"Y"),0)),VLOOKUP(DF4,ICAP!$B$4:$J$29,9,FALSE)),
0)</f>
        <v>0</v>
      </c>
      <c r="DG17" s="90">
        <f>-IF(DG$3=7,
IF('Summary &amp; Assumptions'!$M$36='Data Validation'!$M$2,
'Summary &amp; Assumptions'!$N$37*((1+'Summary &amp; Assumptions'!$N$51)^ROUNDDOWN(DATEDIF('Summary &amp; Assumptions'!$D$18,'Monthly Cash Flow'!DG5,"Y"),0)),VLOOKUP(DG4,ICAP!$B$4:$J$29,9,FALSE)),
0)</f>
        <v>-281647.38876928994</v>
      </c>
      <c r="DH17" s="90">
        <f>-IF(DH$3=7,
IF('Summary &amp; Assumptions'!$M$36='Data Validation'!$M$2,
'Summary &amp; Assumptions'!$N$37*((1+'Summary &amp; Assumptions'!$N$51)^ROUNDDOWN(DATEDIF('Summary &amp; Assumptions'!$D$18,'Monthly Cash Flow'!DH5,"Y"),0)),VLOOKUP(DH4,ICAP!$B$4:$J$29,9,FALSE)),
0)</f>
        <v>0</v>
      </c>
      <c r="DI17" s="90">
        <f>-IF(DI$3=7,
IF('Summary &amp; Assumptions'!$M$36='Data Validation'!$M$2,
'Summary &amp; Assumptions'!$N$37*((1+'Summary &amp; Assumptions'!$N$51)^ROUNDDOWN(DATEDIF('Summary &amp; Assumptions'!$D$18,'Monthly Cash Flow'!DI5,"Y"),0)),VLOOKUP(DI4,ICAP!$B$4:$J$29,9,FALSE)),
0)</f>
        <v>0</v>
      </c>
      <c r="DJ17" s="90">
        <f>-IF(DJ$3=7,
IF('Summary &amp; Assumptions'!$M$36='Data Validation'!$M$2,
'Summary &amp; Assumptions'!$N$37*((1+'Summary &amp; Assumptions'!$N$51)^ROUNDDOWN(DATEDIF('Summary &amp; Assumptions'!$D$18,'Monthly Cash Flow'!DJ5,"Y"),0)),VLOOKUP(DJ4,ICAP!$B$4:$J$29,9,FALSE)),
0)</f>
        <v>0</v>
      </c>
      <c r="DK17" s="90">
        <f>-IF(DK$3=7,
IF('Summary &amp; Assumptions'!$M$36='Data Validation'!$M$2,
'Summary &amp; Assumptions'!$N$37*((1+'Summary &amp; Assumptions'!$N$51)^ROUNDDOWN(DATEDIF('Summary &amp; Assumptions'!$D$18,'Monthly Cash Flow'!DK5,"Y"),0)),VLOOKUP(DK4,ICAP!$B$4:$J$29,9,FALSE)),
0)</f>
        <v>0</v>
      </c>
      <c r="DL17" s="90">
        <f>-IF(DL$3=7,
IF('Summary &amp; Assumptions'!$M$36='Data Validation'!$M$2,
'Summary &amp; Assumptions'!$N$37*((1+'Summary &amp; Assumptions'!$N$51)^ROUNDDOWN(DATEDIF('Summary &amp; Assumptions'!$D$18,'Monthly Cash Flow'!DL5,"Y"),0)),VLOOKUP(DL4,ICAP!$B$4:$J$29,9,FALSE)),
0)</f>
        <v>0</v>
      </c>
      <c r="DM17" s="90">
        <f>-IF(DM$3=7,
IF('Summary &amp; Assumptions'!$M$36='Data Validation'!$M$2,
'Summary &amp; Assumptions'!$N$37*((1+'Summary &amp; Assumptions'!$N$51)^ROUNDDOWN(DATEDIF('Summary &amp; Assumptions'!$D$18,'Monthly Cash Flow'!DM5,"Y"),0)),VLOOKUP(DM4,ICAP!$B$4:$J$29,9,FALSE)),
0)</f>
        <v>0</v>
      </c>
      <c r="DN17" s="90">
        <f>-IF(DN$3=7,
IF('Summary &amp; Assumptions'!$M$36='Data Validation'!$M$2,
'Summary &amp; Assumptions'!$N$37*((1+'Summary &amp; Assumptions'!$N$51)^ROUNDDOWN(DATEDIF('Summary &amp; Assumptions'!$D$18,'Monthly Cash Flow'!DN5,"Y"),0)),VLOOKUP(DN4,ICAP!$B$4:$J$29,9,FALSE)),
0)</f>
        <v>0</v>
      </c>
      <c r="DO17" s="90">
        <f>-IF(DO$3=7,
IF('Summary &amp; Assumptions'!$M$36='Data Validation'!$M$2,
'Summary &amp; Assumptions'!$N$37*((1+'Summary &amp; Assumptions'!$N$51)^ROUNDDOWN(DATEDIF('Summary &amp; Assumptions'!$D$18,'Monthly Cash Flow'!DO5,"Y"),0)),VLOOKUP(DO4,ICAP!$B$4:$J$29,9,FALSE)),
0)</f>
        <v>0</v>
      </c>
      <c r="DP17" s="90">
        <f>-IF(DP$3=7,
IF('Summary &amp; Assumptions'!$M$36='Data Validation'!$M$2,
'Summary &amp; Assumptions'!$N$37*((1+'Summary &amp; Assumptions'!$N$51)^ROUNDDOWN(DATEDIF('Summary &amp; Assumptions'!$D$18,'Monthly Cash Flow'!DP5,"Y"),0)),VLOOKUP(DP4,ICAP!$B$4:$J$29,9,FALSE)),
0)</f>
        <v>0</v>
      </c>
      <c r="DQ17" s="90">
        <f>-IF(DQ$3=7,
IF('Summary &amp; Assumptions'!$M$36='Data Validation'!$M$2,
'Summary &amp; Assumptions'!$N$37*((1+'Summary &amp; Assumptions'!$N$51)^ROUNDDOWN(DATEDIF('Summary &amp; Assumptions'!$D$18,'Monthly Cash Flow'!DQ5,"Y"),0)),VLOOKUP(DQ4,ICAP!$B$4:$J$29,9,FALSE)),
0)</f>
        <v>0</v>
      </c>
      <c r="DR17" s="90">
        <f>-IF(DR$3=7,
IF('Summary &amp; Assumptions'!$M$36='Data Validation'!$M$2,
'Summary &amp; Assumptions'!$N$37*((1+'Summary &amp; Assumptions'!$N$51)^ROUNDDOWN(DATEDIF('Summary &amp; Assumptions'!$D$18,'Monthly Cash Flow'!DR5,"Y"),0)),VLOOKUP(DR4,ICAP!$B$4:$J$29,9,FALSE)),
0)</f>
        <v>0</v>
      </c>
      <c r="DS17" s="90">
        <f>-IF(DS$3=7,
IF('Summary &amp; Assumptions'!$M$36='Data Validation'!$M$2,
'Summary &amp; Assumptions'!$N$37*((1+'Summary &amp; Assumptions'!$N$51)^ROUNDDOWN(DATEDIF('Summary &amp; Assumptions'!$D$18,'Monthly Cash Flow'!DS5,"Y"),0)),VLOOKUP(DS4,ICAP!$B$4:$J$29,9,FALSE)),
0)</f>
        <v>-285872.09960082924</v>
      </c>
      <c r="DT17" s="90">
        <f>-IF(DT$3=7,
IF('Summary &amp; Assumptions'!$M$36='Data Validation'!$M$2,
'Summary &amp; Assumptions'!$N$37*((1+'Summary &amp; Assumptions'!$N$51)^ROUNDDOWN(DATEDIF('Summary &amp; Assumptions'!$D$18,'Monthly Cash Flow'!DT5,"Y"),0)),VLOOKUP(DT4,ICAP!$B$4:$J$29,9,FALSE)),
0)</f>
        <v>0</v>
      </c>
      <c r="DU17" s="90">
        <f>-IF(DU$3=7,
IF('Summary &amp; Assumptions'!$M$36='Data Validation'!$M$2,
'Summary &amp; Assumptions'!$N$37*((1+'Summary &amp; Assumptions'!$N$51)^ROUNDDOWN(DATEDIF('Summary &amp; Assumptions'!$D$18,'Monthly Cash Flow'!DU5,"Y"),0)),VLOOKUP(DU4,ICAP!$B$4:$J$29,9,FALSE)),
0)</f>
        <v>0</v>
      </c>
      <c r="DV17" s="90">
        <f>-IF(DV$3=7,
IF('Summary &amp; Assumptions'!$M$36='Data Validation'!$M$2,
'Summary &amp; Assumptions'!$N$37*((1+'Summary &amp; Assumptions'!$N$51)^ROUNDDOWN(DATEDIF('Summary &amp; Assumptions'!$D$18,'Monthly Cash Flow'!DV5,"Y"),0)),VLOOKUP(DV4,ICAP!$B$4:$J$29,9,FALSE)),
0)</f>
        <v>0</v>
      </c>
      <c r="DW17" s="90">
        <f>-IF(DW$3=7,
IF('Summary &amp; Assumptions'!$M$36='Data Validation'!$M$2,
'Summary &amp; Assumptions'!$N$37*((1+'Summary &amp; Assumptions'!$N$51)^ROUNDDOWN(DATEDIF('Summary &amp; Assumptions'!$D$18,'Monthly Cash Flow'!DW5,"Y"),0)),VLOOKUP(DW4,ICAP!$B$4:$J$29,9,FALSE)),
0)</f>
        <v>0</v>
      </c>
      <c r="DX17" s="90">
        <f>-IF(DX$3=7,
IF('Summary &amp; Assumptions'!$M$36='Data Validation'!$M$2,
'Summary &amp; Assumptions'!$N$37*((1+'Summary &amp; Assumptions'!$N$51)^ROUNDDOWN(DATEDIF('Summary &amp; Assumptions'!$D$18,'Monthly Cash Flow'!DX5,"Y"),0)),VLOOKUP(DX4,ICAP!$B$4:$J$29,9,FALSE)),
0)</f>
        <v>0</v>
      </c>
      <c r="DY17" s="90">
        <f>-IF(DY$3=7,
IF('Summary &amp; Assumptions'!$M$36='Data Validation'!$M$2,
'Summary &amp; Assumptions'!$N$37*((1+'Summary &amp; Assumptions'!$N$51)^ROUNDDOWN(DATEDIF('Summary &amp; Assumptions'!$D$18,'Monthly Cash Flow'!DY5,"Y"),0)),VLOOKUP(DY4,ICAP!$B$4:$J$29,9,FALSE)),
0)</f>
        <v>0</v>
      </c>
      <c r="DZ17" s="90">
        <f>-IF(DZ$3=7,
IF('Summary &amp; Assumptions'!$M$36='Data Validation'!$M$2,
'Summary &amp; Assumptions'!$N$37*((1+'Summary &amp; Assumptions'!$N$51)^ROUNDDOWN(DATEDIF('Summary &amp; Assumptions'!$D$18,'Monthly Cash Flow'!DZ5,"Y"),0)),VLOOKUP(DZ4,ICAP!$B$4:$J$29,9,FALSE)),
0)</f>
        <v>0</v>
      </c>
      <c r="EA17" s="90">
        <f>-IF(EA$3=7,
IF('Summary &amp; Assumptions'!$M$36='Data Validation'!$M$2,
'Summary &amp; Assumptions'!$N$37*((1+'Summary &amp; Assumptions'!$N$51)^ROUNDDOWN(DATEDIF('Summary &amp; Assumptions'!$D$18,'Monthly Cash Flow'!EA5,"Y"),0)),VLOOKUP(EA4,ICAP!$B$4:$J$29,9,FALSE)),
0)</f>
        <v>0</v>
      </c>
      <c r="EB17" s="90">
        <f>-IF(EB$3=7,
IF('Summary &amp; Assumptions'!$M$36='Data Validation'!$M$2,
'Summary &amp; Assumptions'!$N$37*((1+'Summary &amp; Assumptions'!$N$51)^ROUNDDOWN(DATEDIF('Summary &amp; Assumptions'!$D$18,'Monthly Cash Flow'!EB5,"Y"),0)),VLOOKUP(EB4,ICAP!$B$4:$J$29,9,FALSE)),
0)</f>
        <v>0</v>
      </c>
      <c r="EC17" s="90">
        <f>-IF(EC$3=7,
IF('Summary &amp; Assumptions'!$M$36='Data Validation'!$M$2,
'Summary &amp; Assumptions'!$N$37*((1+'Summary &amp; Assumptions'!$N$51)^ROUNDDOWN(DATEDIF('Summary &amp; Assumptions'!$D$18,'Monthly Cash Flow'!EC5,"Y"),0)),VLOOKUP(EC4,ICAP!$B$4:$J$29,9,FALSE)),
0)</f>
        <v>0</v>
      </c>
      <c r="ED17" s="90">
        <f>-IF(ED$3=7,
IF('Summary &amp; Assumptions'!$M$36='Data Validation'!$M$2,
'Summary &amp; Assumptions'!$N$37*((1+'Summary &amp; Assumptions'!$N$51)^ROUNDDOWN(DATEDIF('Summary &amp; Assumptions'!$D$18,'Monthly Cash Flow'!ED5,"Y"),0)),VLOOKUP(ED4,ICAP!$B$4:$J$29,9,FALSE)),
0)</f>
        <v>0</v>
      </c>
      <c r="EE17" s="90">
        <f>-IF(EE$3=7,
IF('Summary &amp; Assumptions'!$M$36='Data Validation'!$M$2,
'Summary &amp; Assumptions'!$N$37*((1+'Summary &amp; Assumptions'!$N$51)^ROUNDDOWN(DATEDIF('Summary &amp; Assumptions'!$D$18,'Monthly Cash Flow'!EE5,"Y"),0)),VLOOKUP(EE4,ICAP!$B$4:$J$29,9,FALSE)),
0)</f>
        <v>-290160.18109484168</v>
      </c>
      <c r="EF17" s="90">
        <f>-IF(EF$3=7,
IF('Summary &amp; Assumptions'!$M$36='Data Validation'!$M$2,
'Summary &amp; Assumptions'!$N$37*((1+'Summary &amp; Assumptions'!$N$51)^ROUNDDOWN(DATEDIF('Summary &amp; Assumptions'!$D$18,'Monthly Cash Flow'!EF5,"Y"),0)),VLOOKUP(EF4,ICAP!$B$4:$J$29,9,FALSE)),
0)</f>
        <v>0</v>
      </c>
      <c r="EG17" s="488">
        <f>-IF(EG$3=7,
IF('Summary &amp; Assumptions'!$M$36='Data Validation'!$M$2,
'Summary &amp; Assumptions'!$N$37*((1+'Summary &amp; Assumptions'!$N$51)^ROUNDDOWN(DATEDIF('Summary &amp; Assumptions'!$D$18,'Monthly Cash Flow'!EG5,"Y"),0)),VLOOKUP(EG4,ICAP!$B$4:$J$29,9,FALSE)),
0)</f>
        <v>0</v>
      </c>
      <c r="EH17" s="133"/>
    </row>
    <row r="18" spans="2:138" ht="15" customHeight="1" x14ac:dyDescent="0.25">
      <c r="B18" s="480"/>
      <c r="C18" s="62" t="s">
        <v>4</v>
      </c>
      <c r="D18" s="204">
        <f t="shared" si="42"/>
        <v>-505752.35742856236</v>
      </c>
      <c r="E18" s="63"/>
      <c r="F18" s="90">
        <f>IF(AND('Summary &amp; Assumptions'!$M38='Data Validation'!$N$2,'Monthly Cash Flow'!F$2&lt;'Data Validation'!$D$17),0,-'Summary &amp; Assumptions'!N38/12)</f>
        <v>-3463.4740259740261</v>
      </c>
      <c r="G18" s="90">
        <f>IF(AND('Summary &amp; Assumptions'!$M38='Data Validation'!$N$2,'Monthly Cash Flow'!G$2&lt;'Data Validation'!$D$17),0,(-'Summary &amp; Assumptions'!$N38/12)*((1+'Summary &amp; Assumptions'!$N$50)^ROUNDDOWN(DATEDIF('Summary &amp; Assumptions'!$D$18,'Monthly Cash Flow'!G$5,"Y"),0)))</f>
        <v>-3463.4740259740261</v>
      </c>
      <c r="H18" s="90">
        <f>IF(AND('Summary &amp; Assumptions'!$M38='Data Validation'!$N$2,'Monthly Cash Flow'!H$2&lt;'Data Validation'!$D$17),0,(-'Summary &amp; Assumptions'!$N38/12)*((1+'Summary &amp; Assumptions'!$N$50)^ROUNDDOWN(DATEDIF('Summary &amp; Assumptions'!$D$18,'Monthly Cash Flow'!H$5,"Y"),0)))</f>
        <v>-3463.4740259740261</v>
      </c>
      <c r="I18" s="90">
        <f>IF(AND('Summary &amp; Assumptions'!$M38='Data Validation'!$N$2,'Monthly Cash Flow'!I$2&lt;'Data Validation'!$D$17),0,(-'Summary &amp; Assumptions'!$N38/12)*((1+'Summary &amp; Assumptions'!$N$50)^ROUNDDOWN(DATEDIF('Summary &amp; Assumptions'!$D$18,'Monthly Cash Flow'!I$5,"Y"),0)))</f>
        <v>-3463.4740259740261</v>
      </c>
      <c r="J18" s="90">
        <f>IF(AND('Summary &amp; Assumptions'!$M38='Data Validation'!$N$2,'Monthly Cash Flow'!J$2&lt;'Data Validation'!$D$17),0,(-'Summary &amp; Assumptions'!$N38/12)*((1+'Summary &amp; Assumptions'!$N$50)^ROUNDDOWN(DATEDIF('Summary &amp; Assumptions'!$D$18,'Monthly Cash Flow'!J$5,"Y"),0)))</f>
        <v>-3463.4740259740261</v>
      </c>
      <c r="K18" s="90">
        <f>IF(AND('Summary &amp; Assumptions'!$M38='Data Validation'!$N$2,'Monthly Cash Flow'!K$2&lt;'Data Validation'!$D$17),0,(-'Summary &amp; Assumptions'!$N38/12)*((1+'Summary &amp; Assumptions'!$N$50)^ROUNDDOWN(DATEDIF('Summary &amp; Assumptions'!$D$18,'Monthly Cash Flow'!K$5,"Y"),0)))</f>
        <v>-3463.4740259740261</v>
      </c>
      <c r="L18" s="90">
        <f>IF(AND('Summary &amp; Assumptions'!$M38='Data Validation'!$N$2,'Monthly Cash Flow'!L$2&lt;'Data Validation'!$D$17),0,(-'Summary &amp; Assumptions'!$N38/12)*((1+'Summary &amp; Assumptions'!$N$50)^ROUNDDOWN(DATEDIF('Summary &amp; Assumptions'!$D$18,'Monthly Cash Flow'!L$5,"Y"),0)))</f>
        <v>-3463.4740259740261</v>
      </c>
      <c r="M18" s="90">
        <f>IF(AND('Summary &amp; Assumptions'!$M38='Data Validation'!$N$2,'Monthly Cash Flow'!M$2&lt;'Data Validation'!$D$17),0,(-'Summary &amp; Assumptions'!$N38/12)*((1+'Summary &amp; Assumptions'!$N$50)^ROUNDDOWN(DATEDIF('Summary &amp; Assumptions'!$D$18,'Monthly Cash Flow'!M$5,"Y"),0)))</f>
        <v>-3463.4740259740261</v>
      </c>
      <c r="N18" s="90">
        <f>IF(AND('Summary &amp; Assumptions'!$M38='Data Validation'!$N$2,'Monthly Cash Flow'!N$2&lt;'Data Validation'!$D$17),0,(-'Summary &amp; Assumptions'!$N38/12)*((1+'Summary &amp; Assumptions'!$N$50)^ROUNDDOWN(DATEDIF('Summary &amp; Assumptions'!$D$18,'Monthly Cash Flow'!N$5,"Y"),0)))</f>
        <v>-3463.4740259740261</v>
      </c>
      <c r="O18" s="90">
        <f>IF(AND('Summary &amp; Assumptions'!$M38='Data Validation'!$N$2,'Monthly Cash Flow'!O$2&lt;'Data Validation'!$D$17),0,(-'Summary &amp; Assumptions'!$N38/12)*((1+'Summary &amp; Assumptions'!$N$50)^ROUNDDOWN(DATEDIF('Summary &amp; Assumptions'!$D$18,'Monthly Cash Flow'!O$5,"Y"),0)))</f>
        <v>-3463.4740259740261</v>
      </c>
      <c r="P18" s="90">
        <f>IF(AND('Summary &amp; Assumptions'!$M38='Data Validation'!$N$2,'Monthly Cash Flow'!P$2&lt;'Data Validation'!$D$17),0,(-'Summary &amp; Assumptions'!$N38/12)*((1+'Summary &amp; Assumptions'!$N$50)^ROUNDDOWN(DATEDIF('Summary &amp; Assumptions'!$D$18,'Monthly Cash Flow'!P$5,"Y"),0)))</f>
        <v>-3463.4740259740261</v>
      </c>
      <c r="Q18" s="90">
        <f>IF(AND('Summary &amp; Assumptions'!$M38='Data Validation'!$N$2,'Monthly Cash Flow'!Q$2&lt;'Data Validation'!$D$17),0,(-'Summary &amp; Assumptions'!$N38/12)*((1+'Summary &amp; Assumptions'!$N$50)^ROUNDDOWN(DATEDIF('Summary &amp; Assumptions'!$D$18,'Monthly Cash Flow'!Q$5,"Y"),0)))</f>
        <v>-3463.4740259740261</v>
      </c>
      <c r="R18" s="90">
        <f>IF(AND('Summary &amp; Assumptions'!$M38='Data Validation'!$N$2,'Monthly Cash Flow'!R$2&lt;'Data Validation'!$D$17),0,(-'Summary &amp; Assumptions'!$N38/12)*((1+'Summary &amp; Assumptions'!$N$50)^ROUNDDOWN(DATEDIF('Summary &amp; Assumptions'!$D$18,'Monthly Cash Flow'!R$5,"Y"),0)))</f>
        <v>-3532.7435064935066</v>
      </c>
      <c r="S18" s="90">
        <f>IF(AND('Summary &amp; Assumptions'!$M38='Data Validation'!$N$2,'Monthly Cash Flow'!S$2&lt;'Data Validation'!$D$17),0,(-'Summary &amp; Assumptions'!$N38/12)*((1+'Summary &amp; Assumptions'!$N$50)^ROUNDDOWN(DATEDIF('Summary &amp; Assumptions'!$D$18,'Monthly Cash Flow'!S$5,"Y"),0)))</f>
        <v>-3532.7435064935066</v>
      </c>
      <c r="T18" s="90">
        <f>IF(AND('Summary &amp; Assumptions'!$M38='Data Validation'!$N$2,'Monthly Cash Flow'!T$2&lt;'Data Validation'!$D$17),0,(-'Summary &amp; Assumptions'!$N38/12)*((1+'Summary &amp; Assumptions'!$N$50)^ROUNDDOWN(DATEDIF('Summary &amp; Assumptions'!$D$18,'Monthly Cash Flow'!T$5,"Y"),0)))</f>
        <v>-3532.7435064935066</v>
      </c>
      <c r="U18" s="90">
        <f>IF(AND('Summary &amp; Assumptions'!$M38='Data Validation'!$N$2,'Monthly Cash Flow'!U$2&lt;'Data Validation'!$D$17),0,(-'Summary &amp; Assumptions'!$N38/12)*((1+'Summary &amp; Assumptions'!$N$50)^ROUNDDOWN(DATEDIF('Summary &amp; Assumptions'!$D$18,'Monthly Cash Flow'!U$5,"Y"),0)))</f>
        <v>-3532.7435064935066</v>
      </c>
      <c r="V18" s="90">
        <f>IF(AND('Summary &amp; Assumptions'!$M38='Data Validation'!$N$2,'Monthly Cash Flow'!V$2&lt;'Data Validation'!$D$17),0,(-'Summary &amp; Assumptions'!$N38/12)*((1+'Summary &amp; Assumptions'!$N$50)^ROUNDDOWN(DATEDIF('Summary &amp; Assumptions'!$D$18,'Monthly Cash Flow'!V$5,"Y"),0)))</f>
        <v>-3532.7435064935066</v>
      </c>
      <c r="W18" s="90">
        <f>IF(AND('Summary &amp; Assumptions'!$M38='Data Validation'!$N$2,'Monthly Cash Flow'!W$2&lt;'Data Validation'!$D$17),0,(-'Summary &amp; Assumptions'!$N38/12)*((1+'Summary &amp; Assumptions'!$N$50)^ROUNDDOWN(DATEDIF('Summary &amp; Assumptions'!$D$18,'Monthly Cash Flow'!W$5,"Y"),0)))</f>
        <v>-3532.7435064935066</v>
      </c>
      <c r="X18" s="90">
        <f>IF(AND('Summary &amp; Assumptions'!$M38='Data Validation'!$N$2,'Monthly Cash Flow'!X$2&lt;'Data Validation'!$D$17),0,(-'Summary &amp; Assumptions'!$N38/12)*((1+'Summary &amp; Assumptions'!$N$50)^ROUNDDOWN(DATEDIF('Summary &amp; Assumptions'!$D$18,'Monthly Cash Flow'!X$5,"Y"),0)))</f>
        <v>-3532.7435064935066</v>
      </c>
      <c r="Y18" s="90">
        <f>IF(AND('Summary &amp; Assumptions'!$M38='Data Validation'!$N$2,'Monthly Cash Flow'!Y$2&lt;'Data Validation'!$D$17),0,(-'Summary &amp; Assumptions'!$N38/12)*((1+'Summary &amp; Assumptions'!$N$50)^ROUNDDOWN(DATEDIF('Summary &amp; Assumptions'!$D$18,'Monthly Cash Flow'!Y$5,"Y"),0)))</f>
        <v>-3532.7435064935066</v>
      </c>
      <c r="Z18" s="90">
        <f>IF(AND('Summary &amp; Assumptions'!$M38='Data Validation'!$N$2,'Monthly Cash Flow'!Z$2&lt;'Data Validation'!$D$17),0,(-'Summary &amp; Assumptions'!$N38/12)*((1+'Summary &amp; Assumptions'!$N$50)^ROUNDDOWN(DATEDIF('Summary &amp; Assumptions'!$D$18,'Monthly Cash Flow'!Z$5,"Y"),0)))</f>
        <v>-3532.7435064935066</v>
      </c>
      <c r="AA18" s="90">
        <f>IF(AND('Summary &amp; Assumptions'!$M38='Data Validation'!$N$2,'Monthly Cash Flow'!AA$2&lt;'Data Validation'!$D$17),0,(-'Summary &amp; Assumptions'!$N38/12)*((1+'Summary &amp; Assumptions'!$N$50)^ROUNDDOWN(DATEDIF('Summary &amp; Assumptions'!$D$18,'Monthly Cash Flow'!AA$5,"Y"),0)))</f>
        <v>-3532.7435064935066</v>
      </c>
      <c r="AB18" s="90">
        <f>IF(AND('Summary &amp; Assumptions'!$M38='Data Validation'!$N$2,'Monthly Cash Flow'!AB$2&lt;'Data Validation'!$D$17),0,(-'Summary &amp; Assumptions'!$N38/12)*((1+'Summary &amp; Assumptions'!$N$50)^ROUNDDOWN(DATEDIF('Summary &amp; Assumptions'!$D$18,'Monthly Cash Flow'!AB$5,"Y"),0)))</f>
        <v>-3532.7435064935066</v>
      </c>
      <c r="AC18" s="90">
        <f>IF(AND('Summary &amp; Assumptions'!$M38='Data Validation'!$N$2,'Monthly Cash Flow'!AC$2&lt;'Data Validation'!$D$17),0,(-'Summary &amp; Assumptions'!$N38/12)*((1+'Summary &amp; Assumptions'!$N$50)^ROUNDDOWN(DATEDIF('Summary &amp; Assumptions'!$D$18,'Monthly Cash Flow'!AC$5,"Y"),0)))</f>
        <v>-3532.7435064935066</v>
      </c>
      <c r="AD18" s="90">
        <f>IF(AND('Summary &amp; Assumptions'!$M38='Data Validation'!$N$2,'Monthly Cash Flow'!AD$2&lt;'Data Validation'!$D$17),0,(-'Summary &amp; Assumptions'!$N38/12)*((1+'Summary &amp; Assumptions'!$N$50)^ROUNDDOWN(DATEDIF('Summary &amp; Assumptions'!$D$18,'Monthly Cash Flow'!AD$5,"Y"),0)))</f>
        <v>-3603.3983766233769</v>
      </c>
      <c r="AE18" s="90">
        <f>IF(AND('Summary &amp; Assumptions'!$M38='Data Validation'!$N$2,'Monthly Cash Flow'!AE$2&lt;'Data Validation'!$D$17),0,(-'Summary &amp; Assumptions'!$N38/12)*((1+'Summary &amp; Assumptions'!$N$50)^ROUNDDOWN(DATEDIF('Summary &amp; Assumptions'!$D$18,'Monthly Cash Flow'!AE$5,"Y"),0)))</f>
        <v>-3603.3983766233769</v>
      </c>
      <c r="AF18" s="90">
        <f>IF(AND('Summary &amp; Assumptions'!$M38='Data Validation'!$N$2,'Monthly Cash Flow'!AF$2&lt;'Data Validation'!$D$17),0,(-'Summary &amp; Assumptions'!$N38/12)*((1+'Summary &amp; Assumptions'!$N$50)^ROUNDDOWN(DATEDIF('Summary &amp; Assumptions'!$D$18,'Monthly Cash Flow'!AF$5,"Y"),0)))</f>
        <v>-3603.3983766233769</v>
      </c>
      <c r="AG18" s="90">
        <f>IF(AND('Summary &amp; Assumptions'!$M38='Data Validation'!$N$2,'Monthly Cash Flow'!AG$2&lt;'Data Validation'!$D$17),0,(-'Summary &amp; Assumptions'!$N38/12)*((1+'Summary &amp; Assumptions'!$N$50)^ROUNDDOWN(DATEDIF('Summary &amp; Assumptions'!$D$18,'Monthly Cash Flow'!AG$5,"Y"),0)))</f>
        <v>-3603.3983766233769</v>
      </c>
      <c r="AH18" s="90">
        <f>IF(AND('Summary &amp; Assumptions'!$M38='Data Validation'!$N$2,'Monthly Cash Flow'!AH$2&lt;'Data Validation'!$D$17),0,(-'Summary &amp; Assumptions'!$N38/12)*((1+'Summary &amp; Assumptions'!$N$50)^ROUNDDOWN(DATEDIF('Summary &amp; Assumptions'!$D$18,'Monthly Cash Flow'!AH$5,"Y"),0)))</f>
        <v>-3603.3983766233769</v>
      </c>
      <c r="AI18" s="90">
        <f>IF(AND('Summary &amp; Assumptions'!$M38='Data Validation'!$N$2,'Monthly Cash Flow'!AI$2&lt;'Data Validation'!$D$17),0,(-'Summary &amp; Assumptions'!$N38/12)*((1+'Summary &amp; Assumptions'!$N$50)^ROUNDDOWN(DATEDIF('Summary &amp; Assumptions'!$D$18,'Monthly Cash Flow'!AI$5,"Y"),0)))</f>
        <v>-3603.3983766233769</v>
      </c>
      <c r="AJ18" s="90">
        <f>IF(AND('Summary &amp; Assumptions'!$M38='Data Validation'!$N$2,'Monthly Cash Flow'!AJ$2&lt;'Data Validation'!$D$17),0,(-'Summary &amp; Assumptions'!$N38/12)*((1+'Summary &amp; Assumptions'!$N$50)^ROUNDDOWN(DATEDIF('Summary &amp; Assumptions'!$D$18,'Monthly Cash Flow'!AJ$5,"Y"),0)))</f>
        <v>-3603.3983766233769</v>
      </c>
      <c r="AK18" s="90">
        <f>IF(AND('Summary &amp; Assumptions'!$M38='Data Validation'!$N$2,'Monthly Cash Flow'!AK$2&lt;'Data Validation'!$D$17),0,(-'Summary &amp; Assumptions'!$N38/12)*((1+'Summary &amp; Assumptions'!$N$50)^ROUNDDOWN(DATEDIF('Summary &amp; Assumptions'!$D$18,'Monthly Cash Flow'!AK$5,"Y"),0)))</f>
        <v>-3603.3983766233769</v>
      </c>
      <c r="AL18" s="90">
        <f>IF(AND('Summary &amp; Assumptions'!$M38='Data Validation'!$N$2,'Monthly Cash Flow'!AL$2&lt;'Data Validation'!$D$17),0,(-'Summary &amp; Assumptions'!$N38/12)*((1+'Summary &amp; Assumptions'!$N$50)^ROUNDDOWN(DATEDIF('Summary &amp; Assumptions'!$D$18,'Monthly Cash Flow'!AL$5,"Y"),0)))</f>
        <v>-3603.3983766233769</v>
      </c>
      <c r="AM18" s="90">
        <f>IF(AND('Summary &amp; Assumptions'!$M38='Data Validation'!$N$2,'Monthly Cash Flow'!AM$2&lt;'Data Validation'!$D$17),0,(-'Summary &amp; Assumptions'!$N38/12)*((1+'Summary &amp; Assumptions'!$N$50)^ROUNDDOWN(DATEDIF('Summary &amp; Assumptions'!$D$18,'Monthly Cash Flow'!AM$5,"Y"),0)))</f>
        <v>-3603.3983766233769</v>
      </c>
      <c r="AN18" s="90">
        <f>IF(AND('Summary &amp; Assumptions'!$M38='Data Validation'!$N$2,'Monthly Cash Flow'!AN$2&lt;'Data Validation'!$D$17),0,(-'Summary &amp; Assumptions'!$N38/12)*((1+'Summary &amp; Assumptions'!$N$50)^ROUNDDOWN(DATEDIF('Summary &amp; Assumptions'!$D$18,'Monthly Cash Flow'!AN$5,"Y"),0)))</f>
        <v>-3603.3983766233769</v>
      </c>
      <c r="AO18" s="90">
        <f>IF(AND('Summary &amp; Assumptions'!$M38='Data Validation'!$N$2,'Monthly Cash Flow'!AO$2&lt;'Data Validation'!$D$17),0,(-'Summary &amp; Assumptions'!$N38/12)*((1+'Summary &amp; Assumptions'!$N$50)^ROUNDDOWN(DATEDIF('Summary &amp; Assumptions'!$D$18,'Monthly Cash Flow'!AO$5,"Y"),0)))</f>
        <v>-3603.3983766233769</v>
      </c>
      <c r="AP18" s="90">
        <f>IF(AND('Summary &amp; Assumptions'!$M38='Data Validation'!$N$2,'Monthly Cash Flow'!AP$2&lt;'Data Validation'!$D$17),0,(-'Summary &amp; Assumptions'!$N38/12)*((1+'Summary &amp; Assumptions'!$N$50)^ROUNDDOWN(DATEDIF('Summary &amp; Assumptions'!$D$18,'Monthly Cash Flow'!AP$5,"Y"),0)))</f>
        <v>-3675.4663441558441</v>
      </c>
      <c r="AQ18" s="90">
        <f>IF(AND('Summary &amp; Assumptions'!$M38='Data Validation'!$N$2,'Monthly Cash Flow'!AQ$2&lt;'Data Validation'!$D$17),0,(-'Summary &amp; Assumptions'!$N38/12)*((1+'Summary &amp; Assumptions'!$N$50)^ROUNDDOWN(DATEDIF('Summary &amp; Assumptions'!$D$18,'Monthly Cash Flow'!AQ$5,"Y"),0)))</f>
        <v>-3675.4663441558441</v>
      </c>
      <c r="AR18" s="90">
        <f>IF(AND('Summary &amp; Assumptions'!$M38='Data Validation'!$N$2,'Monthly Cash Flow'!AR$2&lt;'Data Validation'!$D$17),0,(-'Summary &amp; Assumptions'!$N38/12)*((1+'Summary &amp; Assumptions'!$N$50)^ROUNDDOWN(DATEDIF('Summary &amp; Assumptions'!$D$18,'Monthly Cash Flow'!AR$5,"Y"),0)))</f>
        <v>-3675.4663441558441</v>
      </c>
      <c r="AS18" s="90">
        <f>IF(AND('Summary &amp; Assumptions'!$M38='Data Validation'!$N$2,'Monthly Cash Flow'!AS$2&lt;'Data Validation'!$D$17),0,(-'Summary &amp; Assumptions'!$N38/12)*((1+'Summary &amp; Assumptions'!$N$50)^ROUNDDOWN(DATEDIF('Summary &amp; Assumptions'!$D$18,'Monthly Cash Flow'!AS$5,"Y"),0)))</f>
        <v>-3675.4663441558441</v>
      </c>
      <c r="AT18" s="90">
        <f>IF(AND('Summary &amp; Assumptions'!$M38='Data Validation'!$N$2,'Monthly Cash Flow'!AT$2&lt;'Data Validation'!$D$17),0,(-'Summary &amp; Assumptions'!$N38/12)*((1+'Summary &amp; Assumptions'!$N$50)^ROUNDDOWN(DATEDIF('Summary &amp; Assumptions'!$D$18,'Monthly Cash Flow'!AT$5,"Y"),0)))</f>
        <v>-3675.4663441558441</v>
      </c>
      <c r="AU18" s="90">
        <f>IF(AND('Summary &amp; Assumptions'!$M38='Data Validation'!$N$2,'Monthly Cash Flow'!AU$2&lt;'Data Validation'!$D$17),0,(-'Summary &amp; Assumptions'!$N38/12)*((1+'Summary &amp; Assumptions'!$N$50)^ROUNDDOWN(DATEDIF('Summary &amp; Assumptions'!$D$18,'Monthly Cash Flow'!AU$5,"Y"),0)))</f>
        <v>-3675.4663441558441</v>
      </c>
      <c r="AV18" s="90">
        <f>IF(AND('Summary &amp; Assumptions'!$M38='Data Validation'!$N$2,'Monthly Cash Flow'!AV$2&lt;'Data Validation'!$D$17),0,(-'Summary &amp; Assumptions'!$N38/12)*((1+'Summary &amp; Assumptions'!$N$50)^ROUNDDOWN(DATEDIF('Summary &amp; Assumptions'!$D$18,'Monthly Cash Flow'!AV$5,"Y"),0)))</f>
        <v>-3675.4663441558441</v>
      </c>
      <c r="AW18" s="90">
        <f>IF(AND('Summary &amp; Assumptions'!$M38='Data Validation'!$N$2,'Monthly Cash Flow'!AW$2&lt;'Data Validation'!$D$17),0,(-'Summary &amp; Assumptions'!$N38/12)*((1+'Summary &amp; Assumptions'!$N$50)^ROUNDDOWN(DATEDIF('Summary &amp; Assumptions'!$D$18,'Monthly Cash Flow'!AW$5,"Y"),0)))</f>
        <v>-3675.4663441558441</v>
      </c>
      <c r="AX18" s="90">
        <f>IF(AND('Summary &amp; Assumptions'!$M38='Data Validation'!$N$2,'Monthly Cash Flow'!AX$2&lt;'Data Validation'!$D$17),0,(-'Summary &amp; Assumptions'!$N38/12)*((1+'Summary &amp; Assumptions'!$N$50)^ROUNDDOWN(DATEDIF('Summary &amp; Assumptions'!$D$18,'Monthly Cash Flow'!AX$5,"Y"),0)))</f>
        <v>-3675.4663441558441</v>
      </c>
      <c r="AY18" s="90">
        <f>IF(AND('Summary &amp; Assumptions'!$M38='Data Validation'!$N$2,'Monthly Cash Flow'!AY$2&lt;'Data Validation'!$D$17),0,(-'Summary &amp; Assumptions'!$N38/12)*((1+'Summary &amp; Assumptions'!$N$50)^ROUNDDOWN(DATEDIF('Summary &amp; Assumptions'!$D$18,'Monthly Cash Flow'!AY$5,"Y"),0)))</f>
        <v>-3675.4663441558441</v>
      </c>
      <c r="AZ18" s="90">
        <f>IF(AND('Summary &amp; Assumptions'!$M38='Data Validation'!$N$2,'Monthly Cash Flow'!AZ$2&lt;'Data Validation'!$D$17),0,(-'Summary &amp; Assumptions'!$N38/12)*((1+'Summary &amp; Assumptions'!$N$50)^ROUNDDOWN(DATEDIF('Summary &amp; Assumptions'!$D$18,'Monthly Cash Flow'!AZ$5,"Y"),0)))</f>
        <v>-3675.4663441558441</v>
      </c>
      <c r="BA18" s="90">
        <f>IF(AND('Summary &amp; Assumptions'!$M38='Data Validation'!$N$2,'Monthly Cash Flow'!BA$2&lt;'Data Validation'!$D$17),0,(-'Summary &amp; Assumptions'!$N38/12)*((1+'Summary &amp; Assumptions'!$N$50)^ROUNDDOWN(DATEDIF('Summary &amp; Assumptions'!$D$18,'Monthly Cash Flow'!BA$5,"Y"),0)))</f>
        <v>-3675.4663441558441</v>
      </c>
      <c r="BB18" s="90">
        <f>IF(AND('Summary &amp; Assumptions'!$M38='Data Validation'!$N$2,'Monthly Cash Flow'!BB$2&lt;'Data Validation'!$D$17),0,(-'Summary &amp; Assumptions'!$N38/12)*((1+'Summary &amp; Assumptions'!$N$50)^ROUNDDOWN(DATEDIF('Summary &amp; Assumptions'!$D$18,'Monthly Cash Flow'!BB$5,"Y"),0)))</f>
        <v>-3748.9756710389611</v>
      </c>
      <c r="BC18" s="90">
        <f>IF(AND('Summary &amp; Assumptions'!$M38='Data Validation'!$N$2,'Monthly Cash Flow'!BC$2&lt;'Data Validation'!$D$17),0,(-'Summary &amp; Assumptions'!$N38/12)*((1+'Summary &amp; Assumptions'!$N$50)^ROUNDDOWN(DATEDIF('Summary &amp; Assumptions'!$D$18,'Monthly Cash Flow'!BC$5,"Y"),0)))</f>
        <v>-3748.9756710389611</v>
      </c>
      <c r="BD18" s="90">
        <f>IF(AND('Summary &amp; Assumptions'!$M38='Data Validation'!$N$2,'Monthly Cash Flow'!BD$2&lt;'Data Validation'!$D$17),0,(-'Summary &amp; Assumptions'!$N38/12)*((1+'Summary &amp; Assumptions'!$N$50)^ROUNDDOWN(DATEDIF('Summary &amp; Assumptions'!$D$18,'Monthly Cash Flow'!BD$5,"Y"),0)))</f>
        <v>-3748.9756710389611</v>
      </c>
      <c r="BE18" s="90">
        <f>IF(AND('Summary &amp; Assumptions'!$M38='Data Validation'!$N$2,'Monthly Cash Flow'!BE$2&lt;'Data Validation'!$D$17),0,(-'Summary &amp; Assumptions'!$N38/12)*((1+'Summary &amp; Assumptions'!$N$50)^ROUNDDOWN(DATEDIF('Summary &amp; Assumptions'!$D$18,'Monthly Cash Flow'!BE$5,"Y"),0)))</f>
        <v>-3748.9756710389611</v>
      </c>
      <c r="BF18" s="90">
        <f>IF(AND('Summary &amp; Assumptions'!$M38='Data Validation'!$N$2,'Monthly Cash Flow'!BF$2&lt;'Data Validation'!$D$17),0,(-'Summary &amp; Assumptions'!$N38/12)*((1+'Summary &amp; Assumptions'!$N$50)^ROUNDDOWN(DATEDIF('Summary &amp; Assumptions'!$D$18,'Monthly Cash Flow'!BF$5,"Y"),0)))</f>
        <v>-3748.9756710389611</v>
      </c>
      <c r="BG18" s="90">
        <f>IF(AND('Summary &amp; Assumptions'!$M38='Data Validation'!$N$2,'Monthly Cash Flow'!BG$2&lt;'Data Validation'!$D$17),0,(-'Summary &amp; Assumptions'!$N38/12)*((1+'Summary &amp; Assumptions'!$N$50)^ROUNDDOWN(DATEDIF('Summary &amp; Assumptions'!$D$18,'Monthly Cash Flow'!BG$5,"Y"),0)))</f>
        <v>-3748.9756710389611</v>
      </c>
      <c r="BH18" s="90">
        <f>IF(AND('Summary &amp; Assumptions'!$M38='Data Validation'!$N$2,'Monthly Cash Flow'!BH$2&lt;'Data Validation'!$D$17),0,(-'Summary &amp; Assumptions'!$N38/12)*((1+'Summary &amp; Assumptions'!$N$50)^ROUNDDOWN(DATEDIF('Summary &amp; Assumptions'!$D$18,'Monthly Cash Flow'!BH$5,"Y"),0)))</f>
        <v>-3748.9756710389611</v>
      </c>
      <c r="BI18" s="90">
        <f>IF(AND('Summary &amp; Assumptions'!$M38='Data Validation'!$N$2,'Monthly Cash Flow'!BI$2&lt;'Data Validation'!$D$17),0,(-'Summary &amp; Assumptions'!$N38/12)*((1+'Summary &amp; Assumptions'!$N$50)^ROUNDDOWN(DATEDIF('Summary &amp; Assumptions'!$D$18,'Monthly Cash Flow'!BI$5,"Y"),0)))</f>
        <v>-3748.9756710389611</v>
      </c>
      <c r="BJ18" s="90">
        <f>IF(AND('Summary &amp; Assumptions'!$M38='Data Validation'!$N$2,'Monthly Cash Flow'!BJ$2&lt;'Data Validation'!$D$17),0,(-'Summary &amp; Assumptions'!$N38/12)*((1+'Summary &amp; Assumptions'!$N$50)^ROUNDDOWN(DATEDIF('Summary &amp; Assumptions'!$D$18,'Monthly Cash Flow'!BJ$5,"Y"),0)))</f>
        <v>-3748.9756710389611</v>
      </c>
      <c r="BK18" s="90">
        <f>IF(AND('Summary &amp; Assumptions'!$M38='Data Validation'!$N$2,'Monthly Cash Flow'!BK$2&lt;'Data Validation'!$D$17),0,(-'Summary &amp; Assumptions'!$N38/12)*((1+'Summary &amp; Assumptions'!$N$50)^ROUNDDOWN(DATEDIF('Summary &amp; Assumptions'!$D$18,'Monthly Cash Flow'!BK$5,"Y"),0)))</f>
        <v>-3748.9756710389611</v>
      </c>
      <c r="BL18" s="90">
        <f>IF(AND('Summary &amp; Assumptions'!$M38='Data Validation'!$N$2,'Monthly Cash Flow'!BL$2&lt;'Data Validation'!$D$17),0,(-'Summary &amp; Assumptions'!$N38/12)*((1+'Summary &amp; Assumptions'!$N$50)^ROUNDDOWN(DATEDIF('Summary &amp; Assumptions'!$D$18,'Monthly Cash Flow'!BL$5,"Y"),0)))</f>
        <v>-3748.9756710389611</v>
      </c>
      <c r="BM18" s="90">
        <f>IF(AND('Summary &amp; Assumptions'!$M38='Data Validation'!$N$2,'Monthly Cash Flow'!BM$2&lt;'Data Validation'!$D$17),0,(-'Summary &amp; Assumptions'!$N38/12)*((1+'Summary &amp; Assumptions'!$N$50)^ROUNDDOWN(DATEDIF('Summary &amp; Assumptions'!$D$18,'Monthly Cash Flow'!BM$5,"Y"),0)))</f>
        <v>-3748.9756710389611</v>
      </c>
      <c r="BN18" s="90">
        <f>IF(AND('Summary &amp; Assumptions'!$M38='Data Validation'!$N$2,'Monthly Cash Flow'!BN$2&lt;'Data Validation'!$D$17),0,(-'Summary &amp; Assumptions'!$N38/12)*((1+'Summary &amp; Assumptions'!$N$50)^ROUNDDOWN(DATEDIF('Summary &amp; Assumptions'!$D$18,'Monthly Cash Flow'!BN$5,"Y"),0)))</f>
        <v>-3823.9551844597404</v>
      </c>
      <c r="BO18" s="90">
        <f>IF(AND('Summary &amp; Assumptions'!$M38='Data Validation'!$N$2,'Monthly Cash Flow'!BO$2&lt;'Data Validation'!$D$17),0,(-'Summary &amp; Assumptions'!$N38/12)*((1+'Summary &amp; Assumptions'!$N$50)^ROUNDDOWN(DATEDIF('Summary &amp; Assumptions'!$D$18,'Monthly Cash Flow'!BO$5,"Y"),0)))</f>
        <v>-3823.9551844597404</v>
      </c>
      <c r="BP18" s="90">
        <f>IF(AND('Summary &amp; Assumptions'!$M38='Data Validation'!$N$2,'Monthly Cash Flow'!BP$2&lt;'Data Validation'!$D$17),0,(-'Summary &amp; Assumptions'!$N38/12)*((1+'Summary &amp; Assumptions'!$N$50)^ROUNDDOWN(DATEDIF('Summary &amp; Assumptions'!$D$18,'Monthly Cash Flow'!BP$5,"Y"),0)))</f>
        <v>-3823.9551844597404</v>
      </c>
      <c r="BQ18" s="90">
        <f>IF(AND('Summary &amp; Assumptions'!$M38='Data Validation'!$N$2,'Monthly Cash Flow'!BQ$2&lt;'Data Validation'!$D$17),0,(-'Summary &amp; Assumptions'!$N38/12)*((1+'Summary &amp; Assumptions'!$N$50)^ROUNDDOWN(DATEDIF('Summary &amp; Assumptions'!$D$18,'Monthly Cash Flow'!BQ$5,"Y"),0)))</f>
        <v>-3823.9551844597404</v>
      </c>
      <c r="BR18" s="90">
        <f>IF(AND('Summary &amp; Assumptions'!$M38='Data Validation'!$N$2,'Monthly Cash Flow'!BR$2&lt;'Data Validation'!$D$17),0,(-'Summary &amp; Assumptions'!$N38/12)*((1+'Summary &amp; Assumptions'!$N$50)^ROUNDDOWN(DATEDIF('Summary &amp; Assumptions'!$D$18,'Monthly Cash Flow'!BR$5,"Y"),0)))</f>
        <v>-3823.9551844597404</v>
      </c>
      <c r="BS18" s="90">
        <f>IF(AND('Summary &amp; Assumptions'!$M38='Data Validation'!$N$2,'Monthly Cash Flow'!BS$2&lt;'Data Validation'!$D$17),0,(-'Summary &amp; Assumptions'!$N38/12)*((1+'Summary &amp; Assumptions'!$N$50)^ROUNDDOWN(DATEDIF('Summary &amp; Assumptions'!$D$18,'Monthly Cash Flow'!BS$5,"Y"),0)))</f>
        <v>-3823.9551844597404</v>
      </c>
      <c r="BT18" s="90">
        <f>IF(AND('Summary &amp; Assumptions'!$M38='Data Validation'!$N$2,'Monthly Cash Flow'!BT$2&lt;'Data Validation'!$D$17),0,(-'Summary &amp; Assumptions'!$N38/12)*((1+'Summary &amp; Assumptions'!$N$50)^ROUNDDOWN(DATEDIF('Summary &amp; Assumptions'!$D$18,'Monthly Cash Flow'!BT$5,"Y"),0)))</f>
        <v>-3823.9551844597404</v>
      </c>
      <c r="BU18" s="90">
        <f>IF(AND('Summary &amp; Assumptions'!$M38='Data Validation'!$N$2,'Monthly Cash Flow'!BU$2&lt;'Data Validation'!$D$17),0,(-'Summary &amp; Assumptions'!$N38/12)*((1+'Summary &amp; Assumptions'!$N$50)^ROUNDDOWN(DATEDIF('Summary &amp; Assumptions'!$D$18,'Monthly Cash Flow'!BU$5,"Y"),0)))</f>
        <v>-3823.9551844597404</v>
      </c>
      <c r="BV18" s="90">
        <f>IF(AND('Summary &amp; Assumptions'!$M38='Data Validation'!$N$2,'Monthly Cash Flow'!BV$2&lt;'Data Validation'!$D$17),0,(-'Summary &amp; Assumptions'!$N38/12)*((1+'Summary &amp; Assumptions'!$N$50)^ROUNDDOWN(DATEDIF('Summary &amp; Assumptions'!$D$18,'Monthly Cash Flow'!BV$5,"Y"),0)))</f>
        <v>-3823.9551844597404</v>
      </c>
      <c r="BW18" s="90">
        <f>IF(AND('Summary &amp; Assumptions'!$M38='Data Validation'!$N$2,'Monthly Cash Flow'!BW$2&lt;'Data Validation'!$D$17),0,(-'Summary &amp; Assumptions'!$N38/12)*((1+'Summary &amp; Assumptions'!$N$50)^ROUNDDOWN(DATEDIF('Summary &amp; Assumptions'!$D$18,'Monthly Cash Flow'!BW$5,"Y"),0)))</f>
        <v>-3823.9551844597404</v>
      </c>
      <c r="BX18" s="90">
        <f>IF(AND('Summary &amp; Assumptions'!$M38='Data Validation'!$N$2,'Monthly Cash Flow'!BX$2&lt;'Data Validation'!$D$17),0,(-'Summary &amp; Assumptions'!$N38/12)*((1+'Summary &amp; Assumptions'!$N$50)^ROUNDDOWN(DATEDIF('Summary &amp; Assumptions'!$D$18,'Monthly Cash Flow'!BX$5,"Y"),0)))</f>
        <v>-3823.9551844597404</v>
      </c>
      <c r="BY18" s="90">
        <f>IF(AND('Summary &amp; Assumptions'!$M38='Data Validation'!$N$2,'Monthly Cash Flow'!BY$2&lt;'Data Validation'!$D$17),0,(-'Summary &amp; Assumptions'!$N38/12)*((1+'Summary &amp; Assumptions'!$N$50)^ROUNDDOWN(DATEDIF('Summary &amp; Assumptions'!$D$18,'Monthly Cash Flow'!BY$5,"Y"),0)))</f>
        <v>-3823.9551844597404</v>
      </c>
      <c r="BZ18" s="90">
        <f>IF(AND('Summary &amp; Assumptions'!$M38='Data Validation'!$N$2,'Monthly Cash Flow'!BZ$2&lt;'Data Validation'!$D$17),0,(-'Summary &amp; Assumptions'!$N38/12)*((1+'Summary &amp; Assumptions'!$N$50)^ROUNDDOWN(DATEDIF('Summary &amp; Assumptions'!$D$18,'Monthly Cash Flow'!BZ$5,"Y"),0)))</f>
        <v>-3900.4342881489356</v>
      </c>
      <c r="CA18" s="90">
        <f>IF(AND('Summary &amp; Assumptions'!$M38='Data Validation'!$N$2,'Monthly Cash Flow'!CA$2&lt;'Data Validation'!$D$17),0,(-'Summary &amp; Assumptions'!$N38/12)*((1+'Summary &amp; Assumptions'!$N$50)^ROUNDDOWN(DATEDIF('Summary &amp; Assumptions'!$D$18,'Monthly Cash Flow'!CA$5,"Y"),0)))</f>
        <v>-3900.4342881489356</v>
      </c>
      <c r="CB18" s="90">
        <f>IF(AND('Summary &amp; Assumptions'!$M38='Data Validation'!$N$2,'Monthly Cash Flow'!CB$2&lt;'Data Validation'!$D$17),0,(-'Summary &amp; Assumptions'!$N38/12)*((1+'Summary &amp; Assumptions'!$N$50)^ROUNDDOWN(DATEDIF('Summary &amp; Assumptions'!$D$18,'Monthly Cash Flow'!CB$5,"Y"),0)))</f>
        <v>-3900.4342881489356</v>
      </c>
      <c r="CC18" s="90">
        <f>IF(AND('Summary &amp; Assumptions'!$M38='Data Validation'!$N$2,'Monthly Cash Flow'!CC$2&lt;'Data Validation'!$D$17),0,(-'Summary &amp; Assumptions'!$N38/12)*((1+'Summary &amp; Assumptions'!$N$50)^ROUNDDOWN(DATEDIF('Summary &amp; Assumptions'!$D$18,'Monthly Cash Flow'!CC$5,"Y"),0)))</f>
        <v>-3900.4342881489356</v>
      </c>
      <c r="CD18" s="90">
        <f>IF(AND('Summary &amp; Assumptions'!$M38='Data Validation'!$N$2,'Monthly Cash Flow'!CD$2&lt;'Data Validation'!$D$17),0,(-'Summary &amp; Assumptions'!$N38/12)*((1+'Summary &amp; Assumptions'!$N$50)^ROUNDDOWN(DATEDIF('Summary &amp; Assumptions'!$D$18,'Monthly Cash Flow'!CD$5,"Y"),0)))</f>
        <v>-3900.4342881489356</v>
      </c>
      <c r="CE18" s="90">
        <f>IF(AND('Summary &amp; Assumptions'!$M38='Data Validation'!$N$2,'Monthly Cash Flow'!CE$2&lt;'Data Validation'!$D$17),0,(-'Summary &amp; Assumptions'!$N38/12)*((1+'Summary &amp; Assumptions'!$N$50)^ROUNDDOWN(DATEDIF('Summary &amp; Assumptions'!$D$18,'Monthly Cash Flow'!CE$5,"Y"),0)))</f>
        <v>-3900.4342881489356</v>
      </c>
      <c r="CF18" s="90">
        <f>IF(AND('Summary &amp; Assumptions'!$M38='Data Validation'!$N$2,'Monthly Cash Flow'!CF$2&lt;'Data Validation'!$D$17),0,(-'Summary &amp; Assumptions'!$N38/12)*((1+'Summary &amp; Assumptions'!$N$50)^ROUNDDOWN(DATEDIF('Summary &amp; Assumptions'!$D$18,'Monthly Cash Flow'!CF$5,"Y"),0)))</f>
        <v>-3900.4342881489356</v>
      </c>
      <c r="CG18" s="90">
        <f>IF(AND('Summary &amp; Assumptions'!$M38='Data Validation'!$N$2,'Monthly Cash Flow'!CG$2&lt;'Data Validation'!$D$17),0,(-'Summary &amp; Assumptions'!$N38/12)*((1+'Summary &amp; Assumptions'!$N$50)^ROUNDDOWN(DATEDIF('Summary &amp; Assumptions'!$D$18,'Monthly Cash Flow'!CG$5,"Y"),0)))</f>
        <v>-3900.4342881489356</v>
      </c>
      <c r="CH18" s="90">
        <f>IF(AND('Summary &amp; Assumptions'!$M38='Data Validation'!$N$2,'Monthly Cash Flow'!CH$2&lt;'Data Validation'!$D$17),0,(-'Summary &amp; Assumptions'!$N38/12)*((1+'Summary &amp; Assumptions'!$N$50)^ROUNDDOWN(DATEDIF('Summary &amp; Assumptions'!$D$18,'Monthly Cash Flow'!CH$5,"Y"),0)))</f>
        <v>-3900.4342881489356</v>
      </c>
      <c r="CI18" s="90">
        <f>IF(AND('Summary &amp; Assumptions'!$M38='Data Validation'!$N$2,'Monthly Cash Flow'!CI$2&lt;'Data Validation'!$D$17),0,(-'Summary &amp; Assumptions'!$N38/12)*((1+'Summary &amp; Assumptions'!$N$50)^ROUNDDOWN(DATEDIF('Summary &amp; Assumptions'!$D$18,'Monthly Cash Flow'!CI$5,"Y"),0)))</f>
        <v>-3900.4342881489356</v>
      </c>
      <c r="CJ18" s="90">
        <f>IF(AND('Summary &amp; Assumptions'!$M38='Data Validation'!$N$2,'Monthly Cash Flow'!CJ$2&lt;'Data Validation'!$D$17),0,(-'Summary &amp; Assumptions'!$N38/12)*((1+'Summary &amp; Assumptions'!$N$50)^ROUNDDOWN(DATEDIF('Summary &amp; Assumptions'!$D$18,'Monthly Cash Flow'!CJ$5,"Y"),0)))</f>
        <v>-3900.4342881489356</v>
      </c>
      <c r="CK18" s="90">
        <f>IF(AND('Summary &amp; Assumptions'!$M38='Data Validation'!$N$2,'Monthly Cash Flow'!CK$2&lt;'Data Validation'!$D$17),0,(-'Summary &amp; Assumptions'!$N38/12)*((1+'Summary &amp; Assumptions'!$N$50)^ROUNDDOWN(DATEDIF('Summary &amp; Assumptions'!$D$18,'Monthly Cash Flow'!CK$5,"Y"),0)))</f>
        <v>-3900.4342881489356</v>
      </c>
      <c r="CL18" s="90">
        <f>IF(AND('Summary &amp; Assumptions'!$M38='Data Validation'!$N$2,'Monthly Cash Flow'!CL$2&lt;'Data Validation'!$D$17),0,(-'Summary &amp; Assumptions'!$N38/12)*((1+'Summary &amp; Assumptions'!$N$50)^ROUNDDOWN(DATEDIF('Summary &amp; Assumptions'!$D$18,'Monthly Cash Flow'!CL$5,"Y"),0)))</f>
        <v>-3978.4429739119132</v>
      </c>
      <c r="CM18" s="90">
        <f>IF(AND('Summary &amp; Assumptions'!$M38='Data Validation'!$N$2,'Monthly Cash Flow'!CM$2&lt;'Data Validation'!$D$17),0,(-'Summary &amp; Assumptions'!$N38/12)*((1+'Summary &amp; Assumptions'!$N$50)^ROUNDDOWN(DATEDIF('Summary &amp; Assumptions'!$D$18,'Monthly Cash Flow'!CM$5,"Y"),0)))</f>
        <v>-3978.4429739119132</v>
      </c>
      <c r="CN18" s="90">
        <f>IF(AND('Summary &amp; Assumptions'!$M38='Data Validation'!$N$2,'Monthly Cash Flow'!CN$2&lt;'Data Validation'!$D$17),0,(-'Summary &amp; Assumptions'!$N38/12)*((1+'Summary &amp; Assumptions'!$N$50)^ROUNDDOWN(DATEDIF('Summary &amp; Assumptions'!$D$18,'Monthly Cash Flow'!CN$5,"Y"),0)))</f>
        <v>-3978.4429739119132</v>
      </c>
      <c r="CO18" s="90">
        <f>IF(AND('Summary &amp; Assumptions'!$M38='Data Validation'!$N$2,'Monthly Cash Flow'!CO$2&lt;'Data Validation'!$D$17),0,(-'Summary &amp; Assumptions'!$N38/12)*((1+'Summary &amp; Assumptions'!$N$50)^ROUNDDOWN(DATEDIF('Summary &amp; Assumptions'!$D$18,'Monthly Cash Flow'!CO$5,"Y"),0)))</f>
        <v>-3978.4429739119132</v>
      </c>
      <c r="CP18" s="90">
        <f>IF(AND('Summary &amp; Assumptions'!$M38='Data Validation'!$N$2,'Monthly Cash Flow'!CP$2&lt;'Data Validation'!$D$17),0,(-'Summary &amp; Assumptions'!$N38/12)*((1+'Summary &amp; Assumptions'!$N$50)^ROUNDDOWN(DATEDIF('Summary &amp; Assumptions'!$D$18,'Monthly Cash Flow'!CP$5,"Y"),0)))</f>
        <v>-3978.4429739119132</v>
      </c>
      <c r="CQ18" s="90">
        <f>IF(AND('Summary &amp; Assumptions'!$M38='Data Validation'!$N$2,'Monthly Cash Flow'!CQ$2&lt;'Data Validation'!$D$17),0,(-'Summary &amp; Assumptions'!$N38/12)*((1+'Summary &amp; Assumptions'!$N$50)^ROUNDDOWN(DATEDIF('Summary &amp; Assumptions'!$D$18,'Monthly Cash Flow'!CQ$5,"Y"),0)))</f>
        <v>-3978.4429739119132</v>
      </c>
      <c r="CR18" s="90">
        <f>IF(AND('Summary &amp; Assumptions'!$M38='Data Validation'!$N$2,'Monthly Cash Flow'!CR$2&lt;'Data Validation'!$D$17),0,(-'Summary &amp; Assumptions'!$N38/12)*((1+'Summary &amp; Assumptions'!$N$50)^ROUNDDOWN(DATEDIF('Summary &amp; Assumptions'!$D$18,'Monthly Cash Flow'!CR$5,"Y"),0)))</f>
        <v>-3978.4429739119132</v>
      </c>
      <c r="CS18" s="90">
        <f>IF(AND('Summary &amp; Assumptions'!$M38='Data Validation'!$N$2,'Monthly Cash Flow'!CS$2&lt;'Data Validation'!$D$17),0,(-'Summary &amp; Assumptions'!$N38/12)*((1+'Summary &amp; Assumptions'!$N$50)^ROUNDDOWN(DATEDIF('Summary &amp; Assumptions'!$D$18,'Monthly Cash Flow'!CS$5,"Y"),0)))</f>
        <v>-3978.4429739119132</v>
      </c>
      <c r="CT18" s="90">
        <f>IF(AND('Summary &amp; Assumptions'!$M38='Data Validation'!$N$2,'Monthly Cash Flow'!CT$2&lt;'Data Validation'!$D$17),0,(-'Summary &amp; Assumptions'!$N38/12)*((1+'Summary &amp; Assumptions'!$N$50)^ROUNDDOWN(DATEDIF('Summary &amp; Assumptions'!$D$18,'Monthly Cash Flow'!CT$5,"Y"),0)))</f>
        <v>-3978.4429739119132</v>
      </c>
      <c r="CU18" s="90">
        <f>IF(AND('Summary &amp; Assumptions'!$M38='Data Validation'!$N$2,'Monthly Cash Flow'!CU$2&lt;'Data Validation'!$D$17),0,(-'Summary &amp; Assumptions'!$N38/12)*((1+'Summary &amp; Assumptions'!$N$50)^ROUNDDOWN(DATEDIF('Summary &amp; Assumptions'!$D$18,'Monthly Cash Flow'!CU$5,"Y"),0)))</f>
        <v>-3978.4429739119132</v>
      </c>
      <c r="CV18" s="90">
        <f>IF(AND('Summary &amp; Assumptions'!$M38='Data Validation'!$N$2,'Monthly Cash Flow'!CV$2&lt;'Data Validation'!$D$17),0,(-'Summary &amp; Assumptions'!$N38/12)*((1+'Summary &amp; Assumptions'!$N$50)^ROUNDDOWN(DATEDIF('Summary &amp; Assumptions'!$D$18,'Monthly Cash Flow'!CV$5,"Y"),0)))</f>
        <v>-3978.4429739119132</v>
      </c>
      <c r="CW18" s="90">
        <f>IF(AND('Summary &amp; Assumptions'!$M38='Data Validation'!$N$2,'Monthly Cash Flow'!CW$2&lt;'Data Validation'!$D$17),0,(-'Summary &amp; Assumptions'!$N38/12)*((1+'Summary &amp; Assumptions'!$N$50)^ROUNDDOWN(DATEDIF('Summary &amp; Assumptions'!$D$18,'Monthly Cash Flow'!CW$5,"Y"),0)))</f>
        <v>-3978.4429739119132</v>
      </c>
      <c r="CX18" s="90">
        <f>IF(AND('Summary &amp; Assumptions'!$M38='Data Validation'!$N$2,'Monthly Cash Flow'!CX$2&lt;'Data Validation'!$D$17),0,(-'Summary &amp; Assumptions'!$N38/12)*((1+'Summary &amp; Assumptions'!$N$50)^ROUNDDOWN(DATEDIF('Summary &amp; Assumptions'!$D$18,'Monthly Cash Flow'!CX$5,"Y"),0)))</f>
        <v>-4058.0118333901519</v>
      </c>
      <c r="CY18" s="90">
        <f>IF(AND('Summary &amp; Assumptions'!$M38='Data Validation'!$N$2,'Monthly Cash Flow'!CY$2&lt;'Data Validation'!$D$17),0,(-'Summary &amp; Assumptions'!$N38/12)*((1+'Summary &amp; Assumptions'!$N$50)^ROUNDDOWN(DATEDIF('Summary &amp; Assumptions'!$D$18,'Monthly Cash Flow'!CY$5,"Y"),0)))</f>
        <v>-4058.0118333901519</v>
      </c>
      <c r="CZ18" s="90">
        <f>IF(AND('Summary &amp; Assumptions'!$M38='Data Validation'!$N$2,'Monthly Cash Flow'!CZ$2&lt;'Data Validation'!$D$17),0,(-'Summary &amp; Assumptions'!$N38/12)*((1+'Summary &amp; Assumptions'!$N$50)^ROUNDDOWN(DATEDIF('Summary &amp; Assumptions'!$D$18,'Monthly Cash Flow'!CZ$5,"Y"),0)))</f>
        <v>-4058.0118333901519</v>
      </c>
      <c r="DA18" s="90">
        <f>IF(AND('Summary &amp; Assumptions'!$M38='Data Validation'!$N$2,'Monthly Cash Flow'!DA$2&lt;'Data Validation'!$D$17),0,(-'Summary &amp; Assumptions'!$N38/12)*((1+'Summary &amp; Assumptions'!$N$50)^ROUNDDOWN(DATEDIF('Summary &amp; Assumptions'!$D$18,'Monthly Cash Flow'!DA$5,"Y"),0)))</f>
        <v>-4058.0118333901519</v>
      </c>
      <c r="DB18" s="90">
        <f>IF(AND('Summary &amp; Assumptions'!$M38='Data Validation'!$N$2,'Monthly Cash Flow'!DB$2&lt;'Data Validation'!$D$17),0,(-'Summary &amp; Assumptions'!$N38/12)*((1+'Summary &amp; Assumptions'!$N$50)^ROUNDDOWN(DATEDIF('Summary &amp; Assumptions'!$D$18,'Monthly Cash Flow'!DB$5,"Y"),0)))</f>
        <v>-4058.0118333901519</v>
      </c>
      <c r="DC18" s="90">
        <f>IF(AND('Summary &amp; Assumptions'!$M38='Data Validation'!$N$2,'Monthly Cash Flow'!DC$2&lt;'Data Validation'!$D$17),0,(-'Summary &amp; Assumptions'!$N38/12)*((1+'Summary &amp; Assumptions'!$N$50)^ROUNDDOWN(DATEDIF('Summary &amp; Assumptions'!$D$18,'Monthly Cash Flow'!DC$5,"Y"),0)))</f>
        <v>-4058.0118333901519</v>
      </c>
      <c r="DD18" s="90">
        <f>IF(AND('Summary &amp; Assumptions'!$M38='Data Validation'!$N$2,'Monthly Cash Flow'!DD$2&lt;'Data Validation'!$D$17),0,(-'Summary &amp; Assumptions'!$N38/12)*((1+'Summary &amp; Assumptions'!$N$50)^ROUNDDOWN(DATEDIF('Summary &amp; Assumptions'!$D$18,'Monthly Cash Flow'!DD$5,"Y"),0)))</f>
        <v>-4058.0118333901519</v>
      </c>
      <c r="DE18" s="90">
        <f>IF(AND('Summary &amp; Assumptions'!$M38='Data Validation'!$N$2,'Monthly Cash Flow'!DE$2&lt;'Data Validation'!$D$17),0,(-'Summary &amp; Assumptions'!$N38/12)*((1+'Summary &amp; Assumptions'!$N$50)^ROUNDDOWN(DATEDIF('Summary &amp; Assumptions'!$D$18,'Monthly Cash Flow'!DE$5,"Y"),0)))</f>
        <v>-4058.0118333901519</v>
      </c>
      <c r="DF18" s="90">
        <f>IF(AND('Summary &amp; Assumptions'!$M38='Data Validation'!$N$2,'Monthly Cash Flow'!DF$2&lt;'Data Validation'!$D$17),0,(-'Summary &amp; Assumptions'!$N38/12)*((1+'Summary &amp; Assumptions'!$N$50)^ROUNDDOWN(DATEDIF('Summary &amp; Assumptions'!$D$18,'Monthly Cash Flow'!DF$5,"Y"),0)))</f>
        <v>-4058.0118333901519</v>
      </c>
      <c r="DG18" s="90">
        <f>IF(AND('Summary &amp; Assumptions'!$M38='Data Validation'!$N$2,'Monthly Cash Flow'!DG$2&lt;'Data Validation'!$D$17),0,(-'Summary &amp; Assumptions'!$N38/12)*((1+'Summary &amp; Assumptions'!$N$50)^ROUNDDOWN(DATEDIF('Summary &amp; Assumptions'!$D$18,'Monthly Cash Flow'!DG$5,"Y"),0)))</f>
        <v>-4058.0118333901519</v>
      </c>
      <c r="DH18" s="90">
        <f>IF(AND('Summary &amp; Assumptions'!$M38='Data Validation'!$N$2,'Monthly Cash Flow'!DH$2&lt;'Data Validation'!$D$17),0,(-'Summary &amp; Assumptions'!$N38/12)*((1+'Summary &amp; Assumptions'!$N$50)^ROUNDDOWN(DATEDIF('Summary &amp; Assumptions'!$D$18,'Monthly Cash Flow'!DH$5,"Y"),0)))</f>
        <v>-4058.0118333901519</v>
      </c>
      <c r="DI18" s="90">
        <f>IF(AND('Summary &amp; Assumptions'!$M38='Data Validation'!$N$2,'Monthly Cash Flow'!DI$2&lt;'Data Validation'!$D$17),0,(-'Summary &amp; Assumptions'!$N38/12)*((1+'Summary &amp; Assumptions'!$N$50)^ROUNDDOWN(DATEDIF('Summary &amp; Assumptions'!$D$18,'Monthly Cash Flow'!DI$5,"Y"),0)))</f>
        <v>-4058.0118333901519</v>
      </c>
      <c r="DJ18" s="90">
        <f>IF(AND('Summary &amp; Assumptions'!$M38='Data Validation'!$N$2,'Monthly Cash Flow'!DJ$2&lt;'Data Validation'!$D$17),0,(-'Summary &amp; Assumptions'!$N38/12)*((1+'Summary &amp; Assumptions'!$N$50)^ROUNDDOWN(DATEDIF('Summary &amp; Assumptions'!$D$18,'Monthly Cash Flow'!DJ$5,"Y"),0)))</f>
        <v>-4139.1720700579554</v>
      </c>
      <c r="DK18" s="90">
        <f>IF(AND('Summary &amp; Assumptions'!$M38='Data Validation'!$N$2,'Monthly Cash Flow'!DK$2&lt;'Data Validation'!$D$17),0,(-'Summary &amp; Assumptions'!$N38/12)*((1+'Summary &amp; Assumptions'!$N$50)^ROUNDDOWN(DATEDIF('Summary &amp; Assumptions'!$D$18,'Monthly Cash Flow'!DK$5,"Y"),0)))</f>
        <v>-4139.1720700579554</v>
      </c>
      <c r="DL18" s="90">
        <f>IF(AND('Summary &amp; Assumptions'!$M38='Data Validation'!$N$2,'Monthly Cash Flow'!DL$2&lt;'Data Validation'!$D$17),0,(-'Summary &amp; Assumptions'!$N38/12)*((1+'Summary &amp; Assumptions'!$N$50)^ROUNDDOWN(DATEDIF('Summary &amp; Assumptions'!$D$18,'Monthly Cash Flow'!DL$5,"Y"),0)))</f>
        <v>-4139.1720700579554</v>
      </c>
      <c r="DM18" s="90">
        <f>IF(AND('Summary &amp; Assumptions'!$M38='Data Validation'!$N$2,'Monthly Cash Flow'!DM$2&lt;'Data Validation'!$D$17),0,(-'Summary &amp; Assumptions'!$N38/12)*((1+'Summary &amp; Assumptions'!$N$50)^ROUNDDOWN(DATEDIF('Summary &amp; Assumptions'!$D$18,'Monthly Cash Flow'!DM$5,"Y"),0)))</f>
        <v>-4139.1720700579554</v>
      </c>
      <c r="DN18" s="90">
        <f>IF(AND('Summary &amp; Assumptions'!$M38='Data Validation'!$N$2,'Monthly Cash Flow'!DN$2&lt;'Data Validation'!$D$17),0,(-'Summary &amp; Assumptions'!$N38/12)*((1+'Summary &amp; Assumptions'!$N$50)^ROUNDDOWN(DATEDIF('Summary &amp; Assumptions'!$D$18,'Monthly Cash Flow'!DN$5,"Y"),0)))</f>
        <v>-4139.1720700579554</v>
      </c>
      <c r="DO18" s="90">
        <f>IF(AND('Summary &amp; Assumptions'!$M38='Data Validation'!$N$2,'Monthly Cash Flow'!DO$2&lt;'Data Validation'!$D$17),0,(-'Summary &amp; Assumptions'!$N38/12)*((1+'Summary &amp; Assumptions'!$N$50)^ROUNDDOWN(DATEDIF('Summary &amp; Assumptions'!$D$18,'Monthly Cash Flow'!DO$5,"Y"),0)))</f>
        <v>-4139.1720700579554</v>
      </c>
      <c r="DP18" s="90">
        <f>IF(AND('Summary &amp; Assumptions'!$M38='Data Validation'!$N$2,'Monthly Cash Flow'!DP$2&lt;'Data Validation'!$D$17),0,(-'Summary &amp; Assumptions'!$N38/12)*((1+'Summary &amp; Assumptions'!$N$50)^ROUNDDOWN(DATEDIF('Summary &amp; Assumptions'!$D$18,'Monthly Cash Flow'!DP$5,"Y"),0)))</f>
        <v>-4139.1720700579554</v>
      </c>
      <c r="DQ18" s="90">
        <f>IF(AND('Summary &amp; Assumptions'!$M38='Data Validation'!$N$2,'Monthly Cash Flow'!DQ$2&lt;'Data Validation'!$D$17),0,(-'Summary &amp; Assumptions'!$N38/12)*((1+'Summary &amp; Assumptions'!$N$50)^ROUNDDOWN(DATEDIF('Summary &amp; Assumptions'!$D$18,'Monthly Cash Flow'!DQ$5,"Y"),0)))</f>
        <v>-4139.1720700579554</v>
      </c>
      <c r="DR18" s="90">
        <f>IF(AND('Summary &amp; Assumptions'!$M38='Data Validation'!$N$2,'Monthly Cash Flow'!DR$2&lt;'Data Validation'!$D$17),0,(-'Summary &amp; Assumptions'!$N38/12)*((1+'Summary &amp; Assumptions'!$N$50)^ROUNDDOWN(DATEDIF('Summary &amp; Assumptions'!$D$18,'Monthly Cash Flow'!DR$5,"Y"),0)))</f>
        <v>-4139.1720700579554</v>
      </c>
      <c r="DS18" s="90">
        <f>IF(AND('Summary &amp; Assumptions'!$M38='Data Validation'!$N$2,'Monthly Cash Flow'!DS$2&lt;'Data Validation'!$D$17),0,(-'Summary &amp; Assumptions'!$N38/12)*((1+'Summary &amp; Assumptions'!$N$50)^ROUNDDOWN(DATEDIF('Summary &amp; Assumptions'!$D$18,'Monthly Cash Flow'!DS$5,"Y"),0)))</f>
        <v>-4139.1720700579554</v>
      </c>
      <c r="DT18" s="90">
        <f>IF(AND('Summary &amp; Assumptions'!$M38='Data Validation'!$N$2,'Monthly Cash Flow'!DT$2&lt;'Data Validation'!$D$17),0,(-'Summary &amp; Assumptions'!$N38/12)*((1+'Summary &amp; Assumptions'!$N$50)^ROUNDDOWN(DATEDIF('Summary &amp; Assumptions'!$D$18,'Monthly Cash Flow'!DT$5,"Y"),0)))</f>
        <v>-4139.1720700579554</v>
      </c>
      <c r="DU18" s="90">
        <f>IF(AND('Summary &amp; Assumptions'!$M38='Data Validation'!$N$2,'Monthly Cash Flow'!DU$2&lt;'Data Validation'!$D$17),0,(-'Summary &amp; Assumptions'!$N38/12)*((1+'Summary &amp; Assumptions'!$N$50)^ROUNDDOWN(DATEDIF('Summary &amp; Assumptions'!$D$18,'Monthly Cash Flow'!DU$5,"Y"),0)))</f>
        <v>-4139.1720700579554</v>
      </c>
      <c r="DV18" s="90">
        <f>IF(AND('Summary &amp; Assumptions'!$M38='Data Validation'!$N$2,'Monthly Cash Flow'!DV$2&lt;'Data Validation'!$D$17),0,(-'Summary &amp; Assumptions'!$N38/12)*((1+'Summary &amp; Assumptions'!$N$50)^ROUNDDOWN(DATEDIF('Summary &amp; Assumptions'!$D$18,'Monthly Cash Flow'!DV$5,"Y"),0)))</f>
        <v>-4221.9555114591139</v>
      </c>
      <c r="DW18" s="90">
        <f>IF(AND('Summary &amp; Assumptions'!$M38='Data Validation'!$N$2,'Monthly Cash Flow'!DW$2&lt;'Data Validation'!$D$17),0,(-'Summary &amp; Assumptions'!$N38/12)*((1+'Summary &amp; Assumptions'!$N$50)^ROUNDDOWN(DATEDIF('Summary &amp; Assumptions'!$D$18,'Monthly Cash Flow'!DW$5,"Y"),0)))</f>
        <v>-4221.9555114591139</v>
      </c>
      <c r="DX18" s="90">
        <f>IF(AND('Summary &amp; Assumptions'!$M38='Data Validation'!$N$2,'Monthly Cash Flow'!DX$2&lt;'Data Validation'!$D$17),0,(-'Summary &amp; Assumptions'!$N38/12)*((1+'Summary &amp; Assumptions'!$N$50)^ROUNDDOWN(DATEDIF('Summary &amp; Assumptions'!$D$18,'Monthly Cash Flow'!DX$5,"Y"),0)))</f>
        <v>-4221.9555114591139</v>
      </c>
      <c r="DY18" s="90">
        <f>IF(AND('Summary &amp; Assumptions'!$M38='Data Validation'!$N$2,'Monthly Cash Flow'!DY$2&lt;'Data Validation'!$D$17),0,(-'Summary &amp; Assumptions'!$N38/12)*((1+'Summary &amp; Assumptions'!$N$50)^ROUNDDOWN(DATEDIF('Summary &amp; Assumptions'!$D$18,'Monthly Cash Flow'!DY$5,"Y"),0)))</f>
        <v>-4221.9555114591139</v>
      </c>
      <c r="DZ18" s="90">
        <f>IF(AND('Summary &amp; Assumptions'!$M38='Data Validation'!$N$2,'Monthly Cash Flow'!DZ$2&lt;'Data Validation'!$D$17),0,(-'Summary &amp; Assumptions'!$N38/12)*((1+'Summary &amp; Assumptions'!$N$50)^ROUNDDOWN(DATEDIF('Summary &amp; Assumptions'!$D$18,'Monthly Cash Flow'!DZ$5,"Y"),0)))</f>
        <v>-4221.9555114591139</v>
      </c>
      <c r="EA18" s="90">
        <f>IF(AND('Summary &amp; Assumptions'!$M38='Data Validation'!$N$2,'Monthly Cash Flow'!EA$2&lt;'Data Validation'!$D$17),0,(-'Summary &amp; Assumptions'!$N38/12)*((1+'Summary &amp; Assumptions'!$N$50)^ROUNDDOWN(DATEDIF('Summary &amp; Assumptions'!$D$18,'Monthly Cash Flow'!EA$5,"Y"),0)))</f>
        <v>-4221.9555114591139</v>
      </c>
      <c r="EB18" s="90">
        <f>IF(AND('Summary &amp; Assumptions'!$M38='Data Validation'!$N$2,'Monthly Cash Flow'!EB$2&lt;'Data Validation'!$D$17),0,(-'Summary &amp; Assumptions'!$N38/12)*((1+'Summary &amp; Assumptions'!$N$50)^ROUNDDOWN(DATEDIF('Summary &amp; Assumptions'!$D$18,'Monthly Cash Flow'!EB$5,"Y"),0)))</f>
        <v>-4221.9555114591139</v>
      </c>
      <c r="EC18" s="90">
        <f>IF(AND('Summary &amp; Assumptions'!$M38='Data Validation'!$N$2,'Monthly Cash Flow'!EC$2&lt;'Data Validation'!$D$17),0,(-'Summary &amp; Assumptions'!$N38/12)*((1+'Summary &amp; Assumptions'!$N$50)^ROUNDDOWN(DATEDIF('Summary &amp; Assumptions'!$D$18,'Monthly Cash Flow'!EC$5,"Y"),0)))</f>
        <v>-4221.9555114591139</v>
      </c>
      <c r="ED18" s="90">
        <f>IF(AND('Summary &amp; Assumptions'!$M38='Data Validation'!$N$2,'Monthly Cash Flow'!ED$2&lt;'Data Validation'!$D$17),0,(-'Summary &amp; Assumptions'!$N38/12)*((1+'Summary &amp; Assumptions'!$N$50)^ROUNDDOWN(DATEDIF('Summary &amp; Assumptions'!$D$18,'Monthly Cash Flow'!ED$5,"Y"),0)))</f>
        <v>-4221.9555114591139</v>
      </c>
      <c r="EE18" s="90">
        <f>IF(AND('Summary &amp; Assumptions'!$M38='Data Validation'!$N$2,'Monthly Cash Flow'!EE$2&lt;'Data Validation'!$D$17),0,(-'Summary &amp; Assumptions'!$N38/12)*((1+'Summary &amp; Assumptions'!$N$50)^ROUNDDOWN(DATEDIF('Summary &amp; Assumptions'!$D$18,'Monthly Cash Flow'!EE$5,"Y"),0)))</f>
        <v>-4221.9555114591139</v>
      </c>
      <c r="EF18" s="90">
        <f>IF(AND('Summary &amp; Assumptions'!$M38='Data Validation'!$N$2,'Monthly Cash Flow'!EF$2&lt;'Data Validation'!$D$17),0,(-'Summary &amp; Assumptions'!$N38/12)*((1+'Summary &amp; Assumptions'!$N$50)^ROUNDDOWN(DATEDIF('Summary &amp; Assumptions'!$D$18,'Monthly Cash Flow'!EF$5,"Y"),0)))</f>
        <v>-4221.9555114591139</v>
      </c>
      <c r="EG18" s="488">
        <f>IF(AND('Summary &amp; Assumptions'!$M38='Data Validation'!$N$2,'Monthly Cash Flow'!EG$2&lt;'Data Validation'!$D$17),0,(-'Summary &amp; Assumptions'!$N38/12)*((1+'Summary &amp; Assumptions'!$N$50)^ROUNDDOWN(DATEDIF('Summary &amp; Assumptions'!$D$18,'Monthly Cash Flow'!EG$5,"Y"),0)))</f>
        <v>-4221.9555114591139</v>
      </c>
      <c r="EH18" s="133"/>
    </row>
    <row r="19" spans="2:138" ht="15" customHeight="1" x14ac:dyDescent="0.25">
      <c r="B19" s="480"/>
      <c r="C19" s="62" t="s">
        <v>5</v>
      </c>
      <c r="D19" s="204">
        <f t="shared" si="42"/>
        <v>-116661.47472897632</v>
      </c>
      <c r="E19" s="63"/>
      <c r="F19" s="90">
        <f>IF(AND('Summary &amp; Assumptions'!$M39='Data Validation'!$N$2,'Monthly Cash Flow'!F$2&lt;'Data Validation'!$D$17),0,-'Summary &amp; Assumptions'!N39/12)</f>
        <v>-798.91666666666663</v>
      </c>
      <c r="G19" s="90">
        <f>IF(AND('Summary &amp; Assumptions'!$M39='Data Validation'!$N$2,'Monthly Cash Flow'!G$2&lt;'Data Validation'!$D$17),0,(-'Summary &amp; Assumptions'!$N39/12)*((1+'Summary &amp; Assumptions'!$N$50)^ROUNDDOWN(DATEDIF('Summary &amp; Assumptions'!$D$18,'Monthly Cash Flow'!G$5,"Y"),0)))</f>
        <v>-798.91666666666663</v>
      </c>
      <c r="H19" s="90">
        <f>IF(AND('Summary &amp; Assumptions'!$M39='Data Validation'!$N$2,'Monthly Cash Flow'!H$2&lt;'Data Validation'!$D$17),0,(-'Summary &amp; Assumptions'!$N39/12)*((1+'Summary &amp; Assumptions'!$N$50)^ROUNDDOWN(DATEDIF('Summary &amp; Assumptions'!$D$18,'Monthly Cash Flow'!H$5,"Y"),0)))</f>
        <v>-798.91666666666663</v>
      </c>
      <c r="I19" s="90">
        <f>IF(AND('Summary &amp; Assumptions'!$M39='Data Validation'!$N$2,'Monthly Cash Flow'!I$2&lt;'Data Validation'!$D$17),0,(-'Summary &amp; Assumptions'!$N39/12)*((1+'Summary &amp; Assumptions'!$N$50)^ROUNDDOWN(DATEDIF('Summary &amp; Assumptions'!$D$18,'Monthly Cash Flow'!I$5,"Y"),0)))</f>
        <v>-798.91666666666663</v>
      </c>
      <c r="J19" s="90">
        <f>IF(AND('Summary &amp; Assumptions'!$M39='Data Validation'!$N$2,'Monthly Cash Flow'!J$2&lt;'Data Validation'!$D$17),0,(-'Summary &amp; Assumptions'!$N39/12)*((1+'Summary &amp; Assumptions'!$N$50)^ROUNDDOWN(DATEDIF('Summary &amp; Assumptions'!$D$18,'Monthly Cash Flow'!J$5,"Y"),0)))</f>
        <v>-798.91666666666663</v>
      </c>
      <c r="K19" s="90">
        <f>IF(AND('Summary &amp; Assumptions'!$M39='Data Validation'!$N$2,'Monthly Cash Flow'!K$2&lt;'Data Validation'!$D$17),0,(-'Summary &amp; Assumptions'!$N39/12)*((1+'Summary &amp; Assumptions'!$N$50)^ROUNDDOWN(DATEDIF('Summary &amp; Assumptions'!$D$18,'Monthly Cash Flow'!K$5,"Y"),0)))</f>
        <v>-798.91666666666663</v>
      </c>
      <c r="L19" s="90">
        <f>IF(AND('Summary &amp; Assumptions'!$M39='Data Validation'!$N$2,'Monthly Cash Flow'!L$2&lt;'Data Validation'!$D$17),0,(-'Summary &amp; Assumptions'!$N39/12)*((1+'Summary &amp; Assumptions'!$N$50)^ROUNDDOWN(DATEDIF('Summary &amp; Assumptions'!$D$18,'Monthly Cash Flow'!L$5,"Y"),0)))</f>
        <v>-798.91666666666663</v>
      </c>
      <c r="M19" s="90">
        <f>IF(AND('Summary &amp; Assumptions'!$M39='Data Validation'!$N$2,'Monthly Cash Flow'!M$2&lt;'Data Validation'!$D$17),0,(-'Summary &amp; Assumptions'!$N39/12)*((1+'Summary &amp; Assumptions'!$N$50)^ROUNDDOWN(DATEDIF('Summary &amp; Assumptions'!$D$18,'Monthly Cash Flow'!M$5,"Y"),0)))</f>
        <v>-798.91666666666663</v>
      </c>
      <c r="N19" s="90">
        <f>IF(AND('Summary &amp; Assumptions'!$M39='Data Validation'!$N$2,'Monthly Cash Flow'!N$2&lt;'Data Validation'!$D$17),0,(-'Summary &amp; Assumptions'!$N39/12)*((1+'Summary &amp; Assumptions'!$N$50)^ROUNDDOWN(DATEDIF('Summary &amp; Assumptions'!$D$18,'Monthly Cash Flow'!N$5,"Y"),0)))</f>
        <v>-798.91666666666663</v>
      </c>
      <c r="O19" s="90">
        <f>IF(AND('Summary &amp; Assumptions'!$M39='Data Validation'!$N$2,'Monthly Cash Flow'!O$2&lt;'Data Validation'!$D$17),0,(-'Summary &amp; Assumptions'!$N39/12)*((1+'Summary &amp; Assumptions'!$N$50)^ROUNDDOWN(DATEDIF('Summary &amp; Assumptions'!$D$18,'Monthly Cash Flow'!O$5,"Y"),0)))</f>
        <v>-798.91666666666663</v>
      </c>
      <c r="P19" s="90">
        <f>IF(AND('Summary &amp; Assumptions'!$M39='Data Validation'!$N$2,'Monthly Cash Flow'!P$2&lt;'Data Validation'!$D$17),0,(-'Summary &amp; Assumptions'!$N39/12)*((1+'Summary &amp; Assumptions'!$N$50)^ROUNDDOWN(DATEDIF('Summary &amp; Assumptions'!$D$18,'Monthly Cash Flow'!P$5,"Y"),0)))</f>
        <v>-798.91666666666663</v>
      </c>
      <c r="Q19" s="90">
        <f>IF(AND('Summary &amp; Assumptions'!$M39='Data Validation'!$N$2,'Monthly Cash Flow'!Q$2&lt;'Data Validation'!$D$17),0,(-'Summary &amp; Assumptions'!$N39/12)*((1+'Summary &amp; Assumptions'!$N$50)^ROUNDDOWN(DATEDIF('Summary &amp; Assumptions'!$D$18,'Monthly Cash Flow'!Q$5,"Y"),0)))</f>
        <v>-798.91666666666663</v>
      </c>
      <c r="R19" s="90">
        <f>IF(AND('Summary &amp; Assumptions'!$M39='Data Validation'!$N$2,'Monthly Cash Flow'!R$2&lt;'Data Validation'!$D$17),0,(-'Summary &amp; Assumptions'!$N39/12)*((1+'Summary &amp; Assumptions'!$N$50)^ROUNDDOWN(DATEDIF('Summary &amp; Assumptions'!$D$18,'Monthly Cash Flow'!R$5,"Y"),0)))</f>
        <v>-814.89499999999998</v>
      </c>
      <c r="S19" s="90">
        <f>IF(AND('Summary &amp; Assumptions'!$M39='Data Validation'!$N$2,'Monthly Cash Flow'!S$2&lt;'Data Validation'!$D$17),0,(-'Summary &amp; Assumptions'!$N39/12)*((1+'Summary &amp; Assumptions'!$N$50)^ROUNDDOWN(DATEDIF('Summary &amp; Assumptions'!$D$18,'Monthly Cash Flow'!S$5,"Y"),0)))</f>
        <v>-814.89499999999998</v>
      </c>
      <c r="T19" s="90">
        <f>IF(AND('Summary &amp; Assumptions'!$M39='Data Validation'!$N$2,'Monthly Cash Flow'!T$2&lt;'Data Validation'!$D$17),0,(-'Summary &amp; Assumptions'!$N39/12)*((1+'Summary &amp; Assumptions'!$N$50)^ROUNDDOWN(DATEDIF('Summary &amp; Assumptions'!$D$18,'Monthly Cash Flow'!T$5,"Y"),0)))</f>
        <v>-814.89499999999998</v>
      </c>
      <c r="U19" s="90">
        <f>IF(AND('Summary &amp; Assumptions'!$M39='Data Validation'!$N$2,'Monthly Cash Flow'!U$2&lt;'Data Validation'!$D$17),0,(-'Summary &amp; Assumptions'!$N39/12)*((1+'Summary &amp; Assumptions'!$N$50)^ROUNDDOWN(DATEDIF('Summary &amp; Assumptions'!$D$18,'Monthly Cash Flow'!U$5,"Y"),0)))</f>
        <v>-814.89499999999998</v>
      </c>
      <c r="V19" s="90">
        <f>IF(AND('Summary &amp; Assumptions'!$M39='Data Validation'!$N$2,'Monthly Cash Flow'!V$2&lt;'Data Validation'!$D$17),0,(-'Summary &amp; Assumptions'!$N39/12)*((1+'Summary &amp; Assumptions'!$N$50)^ROUNDDOWN(DATEDIF('Summary &amp; Assumptions'!$D$18,'Monthly Cash Flow'!V$5,"Y"),0)))</f>
        <v>-814.89499999999998</v>
      </c>
      <c r="W19" s="90">
        <f>IF(AND('Summary &amp; Assumptions'!$M39='Data Validation'!$N$2,'Monthly Cash Flow'!W$2&lt;'Data Validation'!$D$17),0,(-'Summary &amp; Assumptions'!$N39/12)*((1+'Summary &amp; Assumptions'!$N$50)^ROUNDDOWN(DATEDIF('Summary &amp; Assumptions'!$D$18,'Monthly Cash Flow'!W$5,"Y"),0)))</f>
        <v>-814.89499999999998</v>
      </c>
      <c r="X19" s="90">
        <f>IF(AND('Summary &amp; Assumptions'!$M39='Data Validation'!$N$2,'Monthly Cash Flow'!X$2&lt;'Data Validation'!$D$17),0,(-'Summary &amp; Assumptions'!$N39/12)*((1+'Summary &amp; Assumptions'!$N$50)^ROUNDDOWN(DATEDIF('Summary &amp; Assumptions'!$D$18,'Monthly Cash Flow'!X$5,"Y"),0)))</f>
        <v>-814.89499999999998</v>
      </c>
      <c r="Y19" s="90">
        <f>IF(AND('Summary &amp; Assumptions'!$M39='Data Validation'!$N$2,'Monthly Cash Flow'!Y$2&lt;'Data Validation'!$D$17),0,(-'Summary &amp; Assumptions'!$N39/12)*((1+'Summary &amp; Assumptions'!$N$50)^ROUNDDOWN(DATEDIF('Summary &amp; Assumptions'!$D$18,'Monthly Cash Flow'!Y$5,"Y"),0)))</f>
        <v>-814.89499999999998</v>
      </c>
      <c r="Z19" s="90">
        <f>IF(AND('Summary &amp; Assumptions'!$M39='Data Validation'!$N$2,'Monthly Cash Flow'!Z$2&lt;'Data Validation'!$D$17),0,(-'Summary &amp; Assumptions'!$N39/12)*((1+'Summary &amp; Assumptions'!$N$50)^ROUNDDOWN(DATEDIF('Summary &amp; Assumptions'!$D$18,'Monthly Cash Flow'!Z$5,"Y"),0)))</f>
        <v>-814.89499999999998</v>
      </c>
      <c r="AA19" s="90">
        <f>IF(AND('Summary &amp; Assumptions'!$M39='Data Validation'!$N$2,'Monthly Cash Flow'!AA$2&lt;'Data Validation'!$D$17),0,(-'Summary &amp; Assumptions'!$N39/12)*((1+'Summary &amp; Assumptions'!$N$50)^ROUNDDOWN(DATEDIF('Summary &amp; Assumptions'!$D$18,'Monthly Cash Flow'!AA$5,"Y"),0)))</f>
        <v>-814.89499999999998</v>
      </c>
      <c r="AB19" s="90">
        <f>IF(AND('Summary &amp; Assumptions'!$M39='Data Validation'!$N$2,'Monthly Cash Flow'!AB$2&lt;'Data Validation'!$D$17),0,(-'Summary &amp; Assumptions'!$N39/12)*((1+'Summary &amp; Assumptions'!$N$50)^ROUNDDOWN(DATEDIF('Summary &amp; Assumptions'!$D$18,'Monthly Cash Flow'!AB$5,"Y"),0)))</f>
        <v>-814.89499999999998</v>
      </c>
      <c r="AC19" s="90">
        <f>IF(AND('Summary &amp; Assumptions'!$M39='Data Validation'!$N$2,'Monthly Cash Flow'!AC$2&lt;'Data Validation'!$D$17),0,(-'Summary &amp; Assumptions'!$N39/12)*((1+'Summary &amp; Assumptions'!$N$50)^ROUNDDOWN(DATEDIF('Summary &amp; Assumptions'!$D$18,'Monthly Cash Flow'!AC$5,"Y"),0)))</f>
        <v>-814.89499999999998</v>
      </c>
      <c r="AD19" s="90">
        <f>IF(AND('Summary &amp; Assumptions'!$M39='Data Validation'!$N$2,'Monthly Cash Flow'!AD$2&lt;'Data Validation'!$D$17),0,(-'Summary &amp; Assumptions'!$N39/12)*((1+'Summary &amp; Assumptions'!$N$50)^ROUNDDOWN(DATEDIF('Summary &amp; Assumptions'!$D$18,'Monthly Cash Flow'!AD$5,"Y"),0)))</f>
        <v>-831.19290000000001</v>
      </c>
      <c r="AE19" s="90">
        <f>IF(AND('Summary &amp; Assumptions'!$M39='Data Validation'!$N$2,'Monthly Cash Flow'!AE$2&lt;'Data Validation'!$D$17),0,(-'Summary &amp; Assumptions'!$N39/12)*((1+'Summary &amp; Assumptions'!$N$50)^ROUNDDOWN(DATEDIF('Summary &amp; Assumptions'!$D$18,'Monthly Cash Flow'!AE$5,"Y"),0)))</f>
        <v>-831.19290000000001</v>
      </c>
      <c r="AF19" s="90">
        <f>IF(AND('Summary &amp; Assumptions'!$M39='Data Validation'!$N$2,'Monthly Cash Flow'!AF$2&lt;'Data Validation'!$D$17),0,(-'Summary &amp; Assumptions'!$N39/12)*((1+'Summary &amp; Assumptions'!$N$50)^ROUNDDOWN(DATEDIF('Summary &amp; Assumptions'!$D$18,'Monthly Cash Flow'!AF$5,"Y"),0)))</f>
        <v>-831.19290000000001</v>
      </c>
      <c r="AG19" s="90">
        <f>IF(AND('Summary &amp; Assumptions'!$M39='Data Validation'!$N$2,'Monthly Cash Flow'!AG$2&lt;'Data Validation'!$D$17),0,(-'Summary &amp; Assumptions'!$N39/12)*((1+'Summary &amp; Assumptions'!$N$50)^ROUNDDOWN(DATEDIF('Summary &amp; Assumptions'!$D$18,'Monthly Cash Flow'!AG$5,"Y"),0)))</f>
        <v>-831.19290000000001</v>
      </c>
      <c r="AH19" s="90">
        <f>IF(AND('Summary &amp; Assumptions'!$M39='Data Validation'!$N$2,'Monthly Cash Flow'!AH$2&lt;'Data Validation'!$D$17),0,(-'Summary &amp; Assumptions'!$N39/12)*((1+'Summary &amp; Assumptions'!$N$50)^ROUNDDOWN(DATEDIF('Summary &amp; Assumptions'!$D$18,'Monthly Cash Flow'!AH$5,"Y"),0)))</f>
        <v>-831.19290000000001</v>
      </c>
      <c r="AI19" s="90">
        <f>IF(AND('Summary &amp; Assumptions'!$M39='Data Validation'!$N$2,'Monthly Cash Flow'!AI$2&lt;'Data Validation'!$D$17),0,(-'Summary &amp; Assumptions'!$N39/12)*((1+'Summary &amp; Assumptions'!$N$50)^ROUNDDOWN(DATEDIF('Summary &amp; Assumptions'!$D$18,'Monthly Cash Flow'!AI$5,"Y"),0)))</f>
        <v>-831.19290000000001</v>
      </c>
      <c r="AJ19" s="90">
        <f>IF(AND('Summary &amp; Assumptions'!$M39='Data Validation'!$N$2,'Monthly Cash Flow'!AJ$2&lt;'Data Validation'!$D$17),0,(-'Summary &amp; Assumptions'!$N39/12)*((1+'Summary &amp; Assumptions'!$N$50)^ROUNDDOWN(DATEDIF('Summary &amp; Assumptions'!$D$18,'Monthly Cash Flow'!AJ$5,"Y"),0)))</f>
        <v>-831.19290000000001</v>
      </c>
      <c r="AK19" s="90">
        <f>IF(AND('Summary &amp; Assumptions'!$M39='Data Validation'!$N$2,'Monthly Cash Flow'!AK$2&lt;'Data Validation'!$D$17),0,(-'Summary &amp; Assumptions'!$N39/12)*((1+'Summary &amp; Assumptions'!$N$50)^ROUNDDOWN(DATEDIF('Summary &amp; Assumptions'!$D$18,'Monthly Cash Flow'!AK$5,"Y"),0)))</f>
        <v>-831.19290000000001</v>
      </c>
      <c r="AL19" s="90">
        <f>IF(AND('Summary &amp; Assumptions'!$M39='Data Validation'!$N$2,'Monthly Cash Flow'!AL$2&lt;'Data Validation'!$D$17),0,(-'Summary &amp; Assumptions'!$N39/12)*((1+'Summary &amp; Assumptions'!$N$50)^ROUNDDOWN(DATEDIF('Summary &amp; Assumptions'!$D$18,'Monthly Cash Flow'!AL$5,"Y"),0)))</f>
        <v>-831.19290000000001</v>
      </c>
      <c r="AM19" s="90">
        <f>IF(AND('Summary &amp; Assumptions'!$M39='Data Validation'!$N$2,'Monthly Cash Flow'!AM$2&lt;'Data Validation'!$D$17),0,(-'Summary &amp; Assumptions'!$N39/12)*((1+'Summary &amp; Assumptions'!$N$50)^ROUNDDOWN(DATEDIF('Summary &amp; Assumptions'!$D$18,'Monthly Cash Flow'!AM$5,"Y"),0)))</f>
        <v>-831.19290000000001</v>
      </c>
      <c r="AN19" s="90">
        <f>IF(AND('Summary &amp; Assumptions'!$M39='Data Validation'!$N$2,'Monthly Cash Flow'!AN$2&lt;'Data Validation'!$D$17),0,(-'Summary &amp; Assumptions'!$N39/12)*((1+'Summary &amp; Assumptions'!$N$50)^ROUNDDOWN(DATEDIF('Summary &amp; Assumptions'!$D$18,'Monthly Cash Flow'!AN$5,"Y"),0)))</f>
        <v>-831.19290000000001</v>
      </c>
      <c r="AO19" s="90">
        <f>IF(AND('Summary &amp; Assumptions'!$M39='Data Validation'!$N$2,'Monthly Cash Flow'!AO$2&lt;'Data Validation'!$D$17),0,(-'Summary &amp; Assumptions'!$N39/12)*((1+'Summary &amp; Assumptions'!$N$50)^ROUNDDOWN(DATEDIF('Summary &amp; Assumptions'!$D$18,'Monthly Cash Flow'!AO$5,"Y"),0)))</f>
        <v>-831.19290000000001</v>
      </c>
      <c r="AP19" s="90">
        <f>IF(AND('Summary &amp; Assumptions'!$M39='Data Validation'!$N$2,'Monthly Cash Flow'!AP$2&lt;'Data Validation'!$D$17),0,(-'Summary &amp; Assumptions'!$N39/12)*((1+'Summary &amp; Assumptions'!$N$50)^ROUNDDOWN(DATEDIF('Summary &amp; Assumptions'!$D$18,'Monthly Cash Flow'!AP$5,"Y"),0)))</f>
        <v>-847.81675799999994</v>
      </c>
      <c r="AQ19" s="90">
        <f>IF(AND('Summary &amp; Assumptions'!$M39='Data Validation'!$N$2,'Monthly Cash Flow'!AQ$2&lt;'Data Validation'!$D$17),0,(-'Summary &amp; Assumptions'!$N39/12)*((1+'Summary &amp; Assumptions'!$N$50)^ROUNDDOWN(DATEDIF('Summary &amp; Assumptions'!$D$18,'Monthly Cash Flow'!AQ$5,"Y"),0)))</f>
        <v>-847.81675799999994</v>
      </c>
      <c r="AR19" s="90">
        <f>IF(AND('Summary &amp; Assumptions'!$M39='Data Validation'!$N$2,'Monthly Cash Flow'!AR$2&lt;'Data Validation'!$D$17),0,(-'Summary &amp; Assumptions'!$N39/12)*((1+'Summary &amp; Assumptions'!$N$50)^ROUNDDOWN(DATEDIF('Summary &amp; Assumptions'!$D$18,'Monthly Cash Flow'!AR$5,"Y"),0)))</f>
        <v>-847.81675799999994</v>
      </c>
      <c r="AS19" s="90">
        <f>IF(AND('Summary &amp; Assumptions'!$M39='Data Validation'!$N$2,'Monthly Cash Flow'!AS$2&lt;'Data Validation'!$D$17),0,(-'Summary &amp; Assumptions'!$N39/12)*((1+'Summary &amp; Assumptions'!$N$50)^ROUNDDOWN(DATEDIF('Summary &amp; Assumptions'!$D$18,'Monthly Cash Flow'!AS$5,"Y"),0)))</f>
        <v>-847.81675799999994</v>
      </c>
      <c r="AT19" s="90">
        <f>IF(AND('Summary &amp; Assumptions'!$M39='Data Validation'!$N$2,'Monthly Cash Flow'!AT$2&lt;'Data Validation'!$D$17),0,(-'Summary &amp; Assumptions'!$N39/12)*((1+'Summary &amp; Assumptions'!$N$50)^ROUNDDOWN(DATEDIF('Summary &amp; Assumptions'!$D$18,'Monthly Cash Flow'!AT$5,"Y"),0)))</f>
        <v>-847.81675799999994</v>
      </c>
      <c r="AU19" s="90">
        <f>IF(AND('Summary &amp; Assumptions'!$M39='Data Validation'!$N$2,'Monthly Cash Flow'!AU$2&lt;'Data Validation'!$D$17),0,(-'Summary &amp; Assumptions'!$N39/12)*((1+'Summary &amp; Assumptions'!$N$50)^ROUNDDOWN(DATEDIF('Summary &amp; Assumptions'!$D$18,'Monthly Cash Flow'!AU$5,"Y"),0)))</f>
        <v>-847.81675799999994</v>
      </c>
      <c r="AV19" s="90">
        <f>IF(AND('Summary &amp; Assumptions'!$M39='Data Validation'!$N$2,'Monthly Cash Flow'!AV$2&lt;'Data Validation'!$D$17),0,(-'Summary &amp; Assumptions'!$N39/12)*((1+'Summary &amp; Assumptions'!$N$50)^ROUNDDOWN(DATEDIF('Summary &amp; Assumptions'!$D$18,'Monthly Cash Flow'!AV$5,"Y"),0)))</f>
        <v>-847.81675799999994</v>
      </c>
      <c r="AW19" s="90">
        <f>IF(AND('Summary &amp; Assumptions'!$M39='Data Validation'!$N$2,'Monthly Cash Flow'!AW$2&lt;'Data Validation'!$D$17),0,(-'Summary &amp; Assumptions'!$N39/12)*((1+'Summary &amp; Assumptions'!$N$50)^ROUNDDOWN(DATEDIF('Summary &amp; Assumptions'!$D$18,'Monthly Cash Flow'!AW$5,"Y"),0)))</f>
        <v>-847.81675799999994</v>
      </c>
      <c r="AX19" s="90">
        <f>IF(AND('Summary &amp; Assumptions'!$M39='Data Validation'!$N$2,'Monthly Cash Flow'!AX$2&lt;'Data Validation'!$D$17),0,(-'Summary &amp; Assumptions'!$N39/12)*((1+'Summary &amp; Assumptions'!$N$50)^ROUNDDOWN(DATEDIF('Summary &amp; Assumptions'!$D$18,'Monthly Cash Flow'!AX$5,"Y"),0)))</f>
        <v>-847.81675799999994</v>
      </c>
      <c r="AY19" s="90">
        <f>IF(AND('Summary &amp; Assumptions'!$M39='Data Validation'!$N$2,'Monthly Cash Flow'!AY$2&lt;'Data Validation'!$D$17),0,(-'Summary &amp; Assumptions'!$N39/12)*((1+'Summary &amp; Assumptions'!$N$50)^ROUNDDOWN(DATEDIF('Summary &amp; Assumptions'!$D$18,'Monthly Cash Flow'!AY$5,"Y"),0)))</f>
        <v>-847.81675799999994</v>
      </c>
      <c r="AZ19" s="90">
        <f>IF(AND('Summary &amp; Assumptions'!$M39='Data Validation'!$N$2,'Monthly Cash Flow'!AZ$2&lt;'Data Validation'!$D$17),0,(-'Summary &amp; Assumptions'!$N39/12)*((1+'Summary &amp; Assumptions'!$N$50)^ROUNDDOWN(DATEDIF('Summary &amp; Assumptions'!$D$18,'Monthly Cash Flow'!AZ$5,"Y"),0)))</f>
        <v>-847.81675799999994</v>
      </c>
      <c r="BA19" s="90">
        <f>IF(AND('Summary &amp; Assumptions'!$M39='Data Validation'!$N$2,'Monthly Cash Flow'!BA$2&lt;'Data Validation'!$D$17),0,(-'Summary &amp; Assumptions'!$N39/12)*((1+'Summary &amp; Assumptions'!$N$50)^ROUNDDOWN(DATEDIF('Summary &amp; Assumptions'!$D$18,'Monthly Cash Flow'!BA$5,"Y"),0)))</f>
        <v>-847.81675799999994</v>
      </c>
      <c r="BB19" s="90">
        <f>IF(AND('Summary &amp; Assumptions'!$M39='Data Validation'!$N$2,'Monthly Cash Flow'!BB$2&lt;'Data Validation'!$D$17),0,(-'Summary &amp; Assumptions'!$N39/12)*((1+'Summary &amp; Assumptions'!$N$50)^ROUNDDOWN(DATEDIF('Summary &amp; Assumptions'!$D$18,'Monthly Cash Flow'!BB$5,"Y"),0)))</f>
        <v>-864.77309315999992</v>
      </c>
      <c r="BC19" s="90">
        <f>IF(AND('Summary &amp; Assumptions'!$M39='Data Validation'!$N$2,'Monthly Cash Flow'!BC$2&lt;'Data Validation'!$D$17),0,(-'Summary &amp; Assumptions'!$N39/12)*((1+'Summary &amp; Assumptions'!$N$50)^ROUNDDOWN(DATEDIF('Summary &amp; Assumptions'!$D$18,'Monthly Cash Flow'!BC$5,"Y"),0)))</f>
        <v>-864.77309315999992</v>
      </c>
      <c r="BD19" s="90">
        <f>IF(AND('Summary &amp; Assumptions'!$M39='Data Validation'!$N$2,'Monthly Cash Flow'!BD$2&lt;'Data Validation'!$D$17),0,(-'Summary &amp; Assumptions'!$N39/12)*((1+'Summary &amp; Assumptions'!$N$50)^ROUNDDOWN(DATEDIF('Summary &amp; Assumptions'!$D$18,'Monthly Cash Flow'!BD$5,"Y"),0)))</f>
        <v>-864.77309315999992</v>
      </c>
      <c r="BE19" s="90">
        <f>IF(AND('Summary &amp; Assumptions'!$M39='Data Validation'!$N$2,'Monthly Cash Flow'!BE$2&lt;'Data Validation'!$D$17),0,(-'Summary &amp; Assumptions'!$N39/12)*((1+'Summary &amp; Assumptions'!$N$50)^ROUNDDOWN(DATEDIF('Summary &amp; Assumptions'!$D$18,'Monthly Cash Flow'!BE$5,"Y"),0)))</f>
        <v>-864.77309315999992</v>
      </c>
      <c r="BF19" s="90">
        <f>IF(AND('Summary &amp; Assumptions'!$M39='Data Validation'!$N$2,'Monthly Cash Flow'!BF$2&lt;'Data Validation'!$D$17),0,(-'Summary &amp; Assumptions'!$N39/12)*((1+'Summary &amp; Assumptions'!$N$50)^ROUNDDOWN(DATEDIF('Summary &amp; Assumptions'!$D$18,'Monthly Cash Flow'!BF$5,"Y"),0)))</f>
        <v>-864.77309315999992</v>
      </c>
      <c r="BG19" s="90">
        <f>IF(AND('Summary &amp; Assumptions'!$M39='Data Validation'!$N$2,'Monthly Cash Flow'!BG$2&lt;'Data Validation'!$D$17),0,(-'Summary &amp; Assumptions'!$N39/12)*((1+'Summary &amp; Assumptions'!$N$50)^ROUNDDOWN(DATEDIF('Summary &amp; Assumptions'!$D$18,'Monthly Cash Flow'!BG$5,"Y"),0)))</f>
        <v>-864.77309315999992</v>
      </c>
      <c r="BH19" s="90">
        <f>IF(AND('Summary &amp; Assumptions'!$M39='Data Validation'!$N$2,'Monthly Cash Flow'!BH$2&lt;'Data Validation'!$D$17),0,(-'Summary &amp; Assumptions'!$N39/12)*((1+'Summary &amp; Assumptions'!$N$50)^ROUNDDOWN(DATEDIF('Summary &amp; Assumptions'!$D$18,'Monthly Cash Flow'!BH$5,"Y"),0)))</f>
        <v>-864.77309315999992</v>
      </c>
      <c r="BI19" s="90">
        <f>IF(AND('Summary &amp; Assumptions'!$M39='Data Validation'!$N$2,'Monthly Cash Flow'!BI$2&lt;'Data Validation'!$D$17),0,(-'Summary &amp; Assumptions'!$N39/12)*((1+'Summary &amp; Assumptions'!$N$50)^ROUNDDOWN(DATEDIF('Summary &amp; Assumptions'!$D$18,'Monthly Cash Flow'!BI$5,"Y"),0)))</f>
        <v>-864.77309315999992</v>
      </c>
      <c r="BJ19" s="90">
        <f>IF(AND('Summary &amp; Assumptions'!$M39='Data Validation'!$N$2,'Monthly Cash Flow'!BJ$2&lt;'Data Validation'!$D$17),0,(-'Summary &amp; Assumptions'!$N39/12)*((1+'Summary &amp; Assumptions'!$N$50)^ROUNDDOWN(DATEDIF('Summary &amp; Assumptions'!$D$18,'Monthly Cash Flow'!BJ$5,"Y"),0)))</f>
        <v>-864.77309315999992</v>
      </c>
      <c r="BK19" s="90">
        <f>IF(AND('Summary &amp; Assumptions'!$M39='Data Validation'!$N$2,'Monthly Cash Flow'!BK$2&lt;'Data Validation'!$D$17),0,(-'Summary &amp; Assumptions'!$N39/12)*((1+'Summary &amp; Assumptions'!$N$50)^ROUNDDOWN(DATEDIF('Summary &amp; Assumptions'!$D$18,'Monthly Cash Flow'!BK$5,"Y"),0)))</f>
        <v>-864.77309315999992</v>
      </c>
      <c r="BL19" s="90">
        <f>IF(AND('Summary &amp; Assumptions'!$M39='Data Validation'!$N$2,'Monthly Cash Flow'!BL$2&lt;'Data Validation'!$D$17),0,(-'Summary &amp; Assumptions'!$N39/12)*((1+'Summary &amp; Assumptions'!$N$50)^ROUNDDOWN(DATEDIF('Summary &amp; Assumptions'!$D$18,'Monthly Cash Flow'!BL$5,"Y"),0)))</f>
        <v>-864.77309315999992</v>
      </c>
      <c r="BM19" s="90">
        <f>IF(AND('Summary &amp; Assumptions'!$M39='Data Validation'!$N$2,'Monthly Cash Flow'!BM$2&lt;'Data Validation'!$D$17),0,(-'Summary &amp; Assumptions'!$N39/12)*((1+'Summary &amp; Assumptions'!$N$50)^ROUNDDOWN(DATEDIF('Summary &amp; Assumptions'!$D$18,'Monthly Cash Flow'!BM$5,"Y"),0)))</f>
        <v>-864.77309315999992</v>
      </c>
      <c r="BN19" s="90">
        <f>IF(AND('Summary &amp; Assumptions'!$M39='Data Validation'!$N$2,'Monthly Cash Flow'!BN$2&lt;'Data Validation'!$D$17),0,(-'Summary &amp; Assumptions'!$N39/12)*((1+'Summary &amp; Assumptions'!$N$50)^ROUNDDOWN(DATEDIF('Summary &amp; Assumptions'!$D$18,'Monthly Cash Flow'!BN$5,"Y"),0)))</f>
        <v>-882.06855502320002</v>
      </c>
      <c r="BO19" s="90">
        <f>IF(AND('Summary &amp; Assumptions'!$M39='Data Validation'!$N$2,'Monthly Cash Flow'!BO$2&lt;'Data Validation'!$D$17),0,(-'Summary &amp; Assumptions'!$N39/12)*((1+'Summary &amp; Assumptions'!$N$50)^ROUNDDOWN(DATEDIF('Summary &amp; Assumptions'!$D$18,'Monthly Cash Flow'!BO$5,"Y"),0)))</f>
        <v>-882.06855502320002</v>
      </c>
      <c r="BP19" s="90">
        <f>IF(AND('Summary &amp; Assumptions'!$M39='Data Validation'!$N$2,'Monthly Cash Flow'!BP$2&lt;'Data Validation'!$D$17),0,(-'Summary &amp; Assumptions'!$N39/12)*((1+'Summary &amp; Assumptions'!$N$50)^ROUNDDOWN(DATEDIF('Summary &amp; Assumptions'!$D$18,'Monthly Cash Flow'!BP$5,"Y"),0)))</f>
        <v>-882.06855502320002</v>
      </c>
      <c r="BQ19" s="90">
        <f>IF(AND('Summary &amp; Assumptions'!$M39='Data Validation'!$N$2,'Monthly Cash Flow'!BQ$2&lt;'Data Validation'!$D$17),0,(-'Summary &amp; Assumptions'!$N39/12)*((1+'Summary &amp; Assumptions'!$N$50)^ROUNDDOWN(DATEDIF('Summary &amp; Assumptions'!$D$18,'Monthly Cash Flow'!BQ$5,"Y"),0)))</f>
        <v>-882.06855502320002</v>
      </c>
      <c r="BR19" s="90">
        <f>IF(AND('Summary &amp; Assumptions'!$M39='Data Validation'!$N$2,'Monthly Cash Flow'!BR$2&lt;'Data Validation'!$D$17),0,(-'Summary &amp; Assumptions'!$N39/12)*((1+'Summary &amp; Assumptions'!$N$50)^ROUNDDOWN(DATEDIF('Summary &amp; Assumptions'!$D$18,'Monthly Cash Flow'!BR$5,"Y"),0)))</f>
        <v>-882.06855502320002</v>
      </c>
      <c r="BS19" s="90">
        <f>IF(AND('Summary &amp; Assumptions'!$M39='Data Validation'!$N$2,'Monthly Cash Flow'!BS$2&lt;'Data Validation'!$D$17),0,(-'Summary &amp; Assumptions'!$N39/12)*((1+'Summary &amp; Assumptions'!$N$50)^ROUNDDOWN(DATEDIF('Summary &amp; Assumptions'!$D$18,'Monthly Cash Flow'!BS$5,"Y"),0)))</f>
        <v>-882.06855502320002</v>
      </c>
      <c r="BT19" s="90">
        <f>IF(AND('Summary &amp; Assumptions'!$M39='Data Validation'!$N$2,'Monthly Cash Flow'!BT$2&lt;'Data Validation'!$D$17),0,(-'Summary &amp; Assumptions'!$N39/12)*((1+'Summary &amp; Assumptions'!$N$50)^ROUNDDOWN(DATEDIF('Summary &amp; Assumptions'!$D$18,'Monthly Cash Flow'!BT$5,"Y"),0)))</f>
        <v>-882.06855502320002</v>
      </c>
      <c r="BU19" s="90">
        <f>IF(AND('Summary &amp; Assumptions'!$M39='Data Validation'!$N$2,'Monthly Cash Flow'!BU$2&lt;'Data Validation'!$D$17),0,(-'Summary &amp; Assumptions'!$N39/12)*((1+'Summary &amp; Assumptions'!$N$50)^ROUNDDOWN(DATEDIF('Summary &amp; Assumptions'!$D$18,'Monthly Cash Flow'!BU$5,"Y"),0)))</f>
        <v>-882.06855502320002</v>
      </c>
      <c r="BV19" s="90">
        <f>IF(AND('Summary &amp; Assumptions'!$M39='Data Validation'!$N$2,'Monthly Cash Flow'!BV$2&lt;'Data Validation'!$D$17),0,(-'Summary &amp; Assumptions'!$N39/12)*((1+'Summary &amp; Assumptions'!$N$50)^ROUNDDOWN(DATEDIF('Summary &amp; Assumptions'!$D$18,'Monthly Cash Flow'!BV$5,"Y"),0)))</f>
        <v>-882.06855502320002</v>
      </c>
      <c r="BW19" s="90">
        <f>IF(AND('Summary &amp; Assumptions'!$M39='Data Validation'!$N$2,'Monthly Cash Flow'!BW$2&lt;'Data Validation'!$D$17),0,(-'Summary &amp; Assumptions'!$N39/12)*((1+'Summary &amp; Assumptions'!$N$50)^ROUNDDOWN(DATEDIF('Summary &amp; Assumptions'!$D$18,'Monthly Cash Flow'!BW$5,"Y"),0)))</f>
        <v>-882.06855502320002</v>
      </c>
      <c r="BX19" s="90">
        <f>IF(AND('Summary &amp; Assumptions'!$M39='Data Validation'!$N$2,'Monthly Cash Flow'!BX$2&lt;'Data Validation'!$D$17),0,(-'Summary &amp; Assumptions'!$N39/12)*((1+'Summary &amp; Assumptions'!$N$50)^ROUNDDOWN(DATEDIF('Summary &amp; Assumptions'!$D$18,'Monthly Cash Flow'!BX$5,"Y"),0)))</f>
        <v>-882.06855502320002</v>
      </c>
      <c r="BY19" s="90">
        <f>IF(AND('Summary &amp; Assumptions'!$M39='Data Validation'!$N$2,'Monthly Cash Flow'!BY$2&lt;'Data Validation'!$D$17),0,(-'Summary &amp; Assumptions'!$N39/12)*((1+'Summary &amp; Assumptions'!$N$50)^ROUNDDOWN(DATEDIF('Summary &amp; Assumptions'!$D$18,'Monthly Cash Flow'!BY$5,"Y"),0)))</f>
        <v>-882.06855502320002</v>
      </c>
      <c r="BZ19" s="90">
        <f>IF(AND('Summary &amp; Assumptions'!$M39='Data Validation'!$N$2,'Monthly Cash Flow'!BZ$2&lt;'Data Validation'!$D$17),0,(-'Summary &amp; Assumptions'!$N39/12)*((1+'Summary &amp; Assumptions'!$N$50)^ROUNDDOWN(DATEDIF('Summary &amp; Assumptions'!$D$18,'Monthly Cash Flow'!BZ$5,"Y"),0)))</f>
        <v>-899.70992612366399</v>
      </c>
      <c r="CA19" s="90">
        <f>IF(AND('Summary &amp; Assumptions'!$M39='Data Validation'!$N$2,'Monthly Cash Flow'!CA$2&lt;'Data Validation'!$D$17),0,(-'Summary &amp; Assumptions'!$N39/12)*((1+'Summary &amp; Assumptions'!$N$50)^ROUNDDOWN(DATEDIF('Summary &amp; Assumptions'!$D$18,'Monthly Cash Flow'!CA$5,"Y"),0)))</f>
        <v>-899.70992612366399</v>
      </c>
      <c r="CB19" s="90">
        <f>IF(AND('Summary &amp; Assumptions'!$M39='Data Validation'!$N$2,'Monthly Cash Flow'!CB$2&lt;'Data Validation'!$D$17),0,(-'Summary &amp; Assumptions'!$N39/12)*((1+'Summary &amp; Assumptions'!$N$50)^ROUNDDOWN(DATEDIF('Summary &amp; Assumptions'!$D$18,'Monthly Cash Flow'!CB$5,"Y"),0)))</f>
        <v>-899.70992612366399</v>
      </c>
      <c r="CC19" s="90">
        <f>IF(AND('Summary &amp; Assumptions'!$M39='Data Validation'!$N$2,'Monthly Cash Flow'!CC$2&lt;'Data Validation'!$D$17),0,(-'Summary &amp; Assumptions'!$N39/12)*((1+'Summary &amp; Assumptions'!$N$50)^ROUNDDOWN(DATEDIF('Summary &amp; Assumptions'!$D$18,'Monthly Cash Flow'!CC$5,"Y"),0)))</f>
        <v>-899.70992612366399</v>
      </c>
      <c r="CD19" s="90">
        <f>IF(AND('Summary &amp; Assumptions'!$M39='Data Validation'!$N$2,'Monthly Cash Flow'!CD$2&lt;'Data Validation'!$D$17),0,(-'Summary &amp; Assumptions'!$N39/12)*((1+'Summary &amp; Assumptions'!$N$50)^ROUNDDOWN(DATEDIF('Summary &amp; Assumptions'!$D$18,'Monthly Cash Flow'!CD$5,"Y"),0)))</f>
        <v>-899.70992612366399</v>
      </c>
      <c r="CE19" s="90">
        <f>IF(AND('Summary &amp; Assumptions'!$M39='Data Validation'!$N$2,'Monthly Cash Flow'!CE$2&lt;'Data Validation'!$D$17),0,(-'Summary &amp; Assumptions'!$N39/12)*((1+'Summary &amp; Assumptions'!$N$50)^ROUNDDOWN(DATEDIF('Summary &amp; Assumptions'!$D$18,'Monthly Cash Flow'!CE$5,"Y"),0)))</f>
        <v>-899.70992612366399</v>
      </c>
      <c r="CF19" s="90">
        <f>IF(AND('Summary &amp; Assumptions'!$M39='Data Validation'!$N$2,'Monthly Cash Flow'!CF$2&lt;'Data Validation'!$D$17),0,(-'Summary &amp; Assumptions'!$N39/12)*((1+'Summary &amp; Assumptions'!$N$50)^ROUNDDOWN(DATEDIF('Summary &amp; Assumptions'!$D$18,'Monthly Cash Flow'!CF$5,"Y"),0)))</f>
        <v>-899.70992612366399</v>
      </c>
      <c r="CG19" s="90">
        <f>IF(AND('Summary &amp; Assumptions'!$M39='Data Validation'!$N$2,'Monthly Cash Flow'!CG$2&lt;'Data Validation'!$D$17),0,(-'Summary &amp; Assumptions'!$N39/12)*((1+'Summary &amp; Assumptions'!$N$50)^ROUNDDOWN(DATEDIF('Summary &amp; Assumptions'!$D$18,'Monthly Cash Flow'!CG$5,"Y"),0)))</f>
        <v>-899.70992612366399</v>
      </c>
      <c r="CH19" s="90">
        <f>IF(AND('Summary &amp; Assumptions'!$M39='Data Validation'!$N$2,'Monthly Cash Flow'!CH$2&lt;'Data Validation'!$D$17),0,(-'Summary &amp; Assumptions'!$N39/12)*((1+'Summary &amp; Assumptions'!$N$50)^ROUNDDOWN(DATEDIF('Summary &amp; Assumptions'!$D$18,'Monthly Cash Flow'!CH$5,"Y"),0)))</f>
        <v>-899.70992612366399</v>
      </c>
      <c r="CI19" s="90">
        <f>IF(AND('Summary &amp; Assumptions'!$M39='Data Validation'!$N$2,'Monthly Cash Flow'!CI$2&lt;'Data Validation'!$D$17),0,(-'Summary &amp; Assumptions'!$N39/12)*((1+'Summary &amp; Assumptions'!$N$50)^ROUNDDOWN(DATEDIF('Summary &amp; Assumptions'!$D$18,'Monthly Cash Flow'!CI$5,"Y"),0)))</f>
        <v>-899.70992612366399</v>
      </c>
      <c r="CJ19" s="90">
        <f>IF(AND('Summary &amp; Assumptions'!$M39='Data Validation'!$N$2,'Monthly Cash Flow'!CJ$2&lt;'Data Validation'!$D$17),0,(-'Summary &amp; Assumptions'!$N39/12)*((1+'Summary &amp; Assumptions'!$N$50)^ROUNDDOWN(DATEDIF('Summary &amp; Assumptions'!$D$18,'Monthly Cash Flow'!CJ$5,"Y"),0)))</f>
        <v>-899.70992612366399</v>
      </c>
      <c r="CK19" s="90">
        <f>IF(AND('Summary &amp; Assumptions'!$M39='Data Validation'!$N$2,'Monthly Cash Flow'!CK$2&lt;'Data Validation'!$D$17),0,(-'Summary &amp; Assumptions'!$N39/12)*((1+'Summary &amp; Assumptions'!$N$50)^ROUNDDOWN(DATEDIF('Summary &amp; Assumptions'!$D$18,'Monthly Cash Flow'!CK$5,"Y"),0)))</f>
        <v>-899.70992612366399</v>
      </c>
      <c r="CL19" s="90">
        <f>IF(AND('Summary &amp; Assumptions'!$M39='Data Validation'!$N$2,'Monthly Cash Flow'!CL$2&lt;'Data Validation'!$D$17),0,(-'Summary &amp; Assumptions'!$N39/12)*((1+'Summary &amp; Assumptions'!$N$50)^ROUNDDOWN(DATEDIF('Summary &amp; Assumptions'!$D$18,'Monthly Cash Flow'!CL$5,"Y"),0)))</f>
        <v>-917.70412464613707</v>
      </c>
      <c r="CM19" s="90">
        <f>IF(AND('Summary &amp; Assumptions'!$M39='Data Validation'!$N$2,'Monthly Cash Flow'!CM$2&lt;'Data Validation'!$D$17),0,(-'Summary &amp; Assumptions'!$N39/12)*((1+'Summary &amp; Assumptions'!$N$50)^ROUNDDOWN(DATEDIF('Summary &amp; Assumptions'!$D$18,'Monthly Cash Flow'!CM$5,"Y"),0)))</f>
        <v>-917.70412464613707</v>
      </c>
      <c r="CN19" s="90">
        <f>IF(AND('Summary &amp; Assumptions'!$M39='Data Validation'!$N$2,'Monthly Cash Flow'!CN$2&lt;'Data Validation'!$D$17),0,(-'Summary &amp; Assumptions'!$N39/12)*((1+'Summary &amp; Assumptions'!$N$50)^ROUNDDOWN(DATEDIF('Summary &amp; Assumptions'!$D$18,'Monthly Cash Flow'!CN$5,"Y"),0)))</f>
        <v>-917.70412464613707</v>
      </c>
      <c r="CO19" s="90">
        <f>IF(AND('Summary &amp; Assumptions'!$M39='Data Validation'!$N$2,'Monthly Cash Flow'!CO$2&lt;'Data Validation'!$D$17),0,(-'Summary &amp; Assumptions'!$N39/12)*((1+'Summary &amp; Assumptions'!$N$50)^ROUNDDOWN(DATEDIF('Summary &amp; Assumptions'!$D$18,'Monthly Cash Flow'!CO$5,"Y"),0)))</f>
        <v>-917.70412464613707</v>
      </c>
      <c r="CP19" s="90">
        <f>IF(AND('Summary &amp; Assumptions'!$M39='Data Validation'!$N$2,'Monthly Cash Flow'!CP$2&lt;'Data Validation'!$D$17),0,(-'Summary &amp; Assumptions'!$N39/12)*((1+'Summary &amp; Assumptions'!$N$50)^ROUNDDOWN(DATEDIF('Summary &amp; Assumptions'!$D$18,'Monthly Cash Flow'!CP$5,"Y"),0)))</f>
        <v>-917.70412464613707</v>
      </c>
      <c r="CQ19" s="90">
        <f>IF(AND('Summary &amp; Assumptions'!$M39='Data Validation'!$N$2,'Monthly Cash Flow'!CQ$2&lt;'Data Validation'!$D$17),0,(-'Summary &amp; Assumptions'!$N39/12)*((1+'Summary &amp; Assumptions'!$N$50)^ROUNDDOWN(DATEDIF('Summary &amp; Assumptions'!$D$18,'Monthly Cash Flow'!CQ$5,"Y"),0)))</f>
        <v>-917.70412464613707</v>
      </c>
      <c r="CR19" s="90">
        <f>IF(AND('Summary &amp; Assumptions'!$M39='Data Validation'!$N$2,'Monthly Cash Flow'!CR$2&lt;'Data Validation'!$D$17),0,(-'Summary &amp; Assumptions'!$N39/12)*((1+'Summary &amp; Assumptions'!$N$50)^ROUNDDOWN(DATEDIF('Summary &amp; Assumptions'!$D$18,'Monthly Cash Flow'!CR$5,"Y"),0)))</f>
        <v>-917.70412464613707</v>
      </c>
      <c r="CS19" s="90">
        <f>IF(AND('Summary &amp; Assumptions'!$M39='Data Validation'!$N$2,'Monthly Cash Flow'!CS$2&lt;'Data Validation'!$D$17),0,(-'Summary &amp; Assumptions'!$N39/12)*((1+'Summary &amp; Assumptions'!$N$50)^ROUNDDOWN(DATEDIF('Summary &amp; Assumptions'!$D$18,'Monthly Cash Flow'!CS$5,"Y"),0)))</f>
        <v>-917.70412464613707</v>
      </c>
      <c r="CT19" s="90">
        <f>IF(AND('Summary &amp; Assumptions'!$M39='Data Validation'!$N$2,'Monthly Cash Flow'!CT$2&lt;'Data Validation'!$D$17),0,(-'Summary &amp; Assumptions'!$N39/12)*((1+'Summary &amp; Assumptions'!$N$50)^ROUNDDOWN(DATEDIF('Summary &amp; Assumptions'!$D$18,'Monthly Cash Flow'!CT$5,"Y"),0)))</f>
        <v>-917.70412464613707</v>
      </c>
      <c r="CU19" s="90">
        <f>IF(AND('Summary &amp; Assumptions'!$M39='Data Validation'!$N$2,'Monthly Cash Flow'!CU$2&lt;'Data Validation'!$D$17),0,(-'Summary &amp; Assumptions'!$N39/12)*((1+'Summary &amp; Assumptions'!$N$50)^ROUNDDOWN(DATEDIF('Summary &amp; Assumptions'!$D$18,'Monthly Cash Flow'!CU$5,"Y"),0)))</f>
        <v>-917.70412464613707</v>
      </c>
      <c r="CV19" s="90">
        <f>IF(AND('Summary &amp; Assumptions'!$M39='Data Validation'!$N$2,'Monthly Cash Flow'!CV$2&lt;'Data Validation'!$D$17),0,(-'Summary &amp; Assumptions'!$N39/12)*((1+'Summary &amp; Assumptions'!$N$50)^ROUNDDOWN(DATEDIF('Summary &amp; Assumptions'!$D$18,'Monthly Cash Flow'!CV$5,"Y"),0)))</f>
        <v>-917.70412464613707</v>
      </c>
      <c r="CW19" s="90">
        <f>IF(AND('Summary &amp; Assumptions'!$M39='Data Validation'!$N$2,'Monthly Cash Flow'!CW$2&lt;'Data Validation'!$D$17),0,(-'Summary &amp; Assumptions'!$N39/12)*((1+'Summary &amp; Assumptions'!$N$50)^ROUNDDOWN(DATEDIF('Summary &amp; Assumptions'!$D$18,'Monthly Cash Flow'!CW$5,"Y"),0)))</f>
        <v>-917.70412464613707</v>
      </c>
      <c r="CX19" s="90">
        <f>IF(AND('Summary &amp; Assumptions'!$M39='Data Validation'!$N$2,'Monthly Cash Flow'!CX$2&lt;'Data Validation'!$D$17),0,(-'Summary &amp; Assumptions'!$N39/12)*((1+'Summary &amp; Assumptions'!$N$50)^ROUNDDOWN(DATEDIF('Summary &amp; Assumptions'!$D$18,'Monthly Cash Flow'!CX$5,"Y"),0)))</f>
        <v>-936.05820713905996</v>
      </c>
      <c r="CY19" s="90">
        <f>IF(AND('Summary &amp; Assumptions'!$M39='Data Validation'!$N$2,'Monthly Cash Flow'!CY$2&lt;'Data Validation'!$D$17),0,(-'Summary &amp; Assumptions'!$N39/12)*((1+'Summary &amp; Assumptions'!$N$50)^ROUNDDOWN(DATEDIF('Summary &amp; Assumptions'!$D$18,'Monthly Cash Flow'!CY$5,"Y"),0)))</f>
        <v>-936.05820713905996</v>
      </c>
      <c r="CZ19" s="90">
        <f>IF(AND('Summary &amp; Assumptions'!$M39='Data Validation'!$N$2,'Monthly Cash Flow'!CZ$2&lt;'Data Validation'!$D$17),0,(-'Summary &amp; Assumptions'!$N39/12)*((1+'Summary &amp; Assumptions'!$N$50)^ROUNDDOWN(DATEDIF('Summary &amp; Assumptions'!$D$18,'Monthly Cash Flow'!CZ$5,"Y"),0)))</f>
        <v>-936.05820713905996</v>
      </c>
      <c r="DA19" s="90">
        <f>IF(AND('Summary &amp; Assumptions'!$M39='Data Validation'!$N$2,'Monthly Cash Flow'!DA$2&lt;'Data Validation'!$D$17),0,(-'Summary &amp; Assumptions'!$N39/12)*((1+'Summary &amp; Assumptions'!$N$50)^ROUNDDOWN(DATEDIF('Summary &amp; Assumptions'!$D$18,'Monthly Cash Flow'!DA$5,"Y"),0)))</f>
        <v>-936.05820713905996</v>
      </c>
      <c r="DB19" s="90">
        <f>IF(AND('Summary &amp; Assumptions'!$M39='Data Validation'!$N$2,'Monthly Cash Flow'!DB$2&lt;'Data Validation'!$D$17),0,(-'Summary &amp; Assumptions'!$N39/12)*((1+'Summary &amp; Assumptions'!$N$50)^ROUNDDOWN(DATEDIF('Summary &amp; Assumptions'!$D$18,'Monthly Cash Flow'!DB$5,"Y"),0)))</f>
        <v>-936.05820713905996</v>
      </c>
      <c r="DC19" s="90">
        <f>IF(AND('Summary &amp; Assumptions'!$M39='Data Validation'!$N$2,'Monthly Cash Flow'!DC$2&lt;'Data Validation'!$D$17),0,(-'Summary &amp; Assumptions'!$N39/12)*((1+'Summary &amp; Assumptions'!$N$50)^ROUNDDOWN(DATEDIF('Summary &amp; Assumptions'!$D$18,'Monthly Cash Flow'!DC$5,"Y"),0)))</f>
        <v>-936.05820713905996</v>
      </c>
      <c r="DD19" s="90">
        <f>IF(AND('Summary &amp; Assumptions'!$M39='Data Validation'!$N$2,'Monthly Cash Flow'!DD$2&lt;'Data Validation'!$D$17),0,(-'Summary &amp; Assumptions'!$N39/12)*((1+'Summary &amp; Assumptions'!$N$50)^ROUNDDOWN(DATEDIF('Summary &amp; Assumptions'!$D$18,'Monthly Cash Flow'!DD$5,"Y"),0)))</f>
        <v>-936.05820713905996</v>
      </c>
      <c r="DE19" s="90">
        <f>IF(AND('Summary &amp; Assumptions'!$M39='Data Validation'!$N$2,'Monthly Cash Flow'!DE$2&lt;'Data Validation'!$D$17),0,(-'Summary &amp; Assumptions'!$N39/12)*((1+'Summary &amp; Assumptions'!$N$50)^ROUNDDOWN(DATEDIF('Summary &amp; Assumptions'!$D$18,'Monthly Cash Flow'!DE$5,"Y"),0)))</f>
        <v>-936.05820713905996</v>
      </c>
      <c r="DF19" s="90">
        <f>IF(AND('Summary &amp; Assumptions'!$M39='Data Validation'!$N$2,'Monthly Cash Flow'!DF$2&lt;'Data Validation'!$D$17),0,(-'Summary &amp; Assumptions'!$N39/12)*((1+'Summary &amp; Assumptions'!$N$50)^ROUNDDOWN(DATEDIF('Summary &amp; Assumptions'!$D$18,'Monthly Cash Flow'!DF$5,"Y"),0)))</f>
        <v>-936.05820713905996</v>
      </c>
      <c r="DG19" s="90">
        <f>IF(AND('Summary &amp; Assumptions'!$M39='Data Validation'!$N$2,'Monthly Cash Flow'!DG$2&lt;'Data Validation'!$D$17),0,(-'Summary &amp; Assumptions'!$N39/12)*((1+'Summary &amp; Assumptions'!$N$50)^ROUNDDOWN(DATEDIF('Summary &amp; Assumptions'!$D$18,'Monthly Cash Flow'!DG$5,"Y"),0)))</f>
        <v>-936.05820713905996</v>
      </c>
      <c r="DH19" s="90">
        <f>IF(AND('Summary &amp; Assumptions'!$M39='Data Validation'!$N$2,'Monthly Cash Flow'!DH$2&lt;'Data Validation'!$D$17),0,(-'Summary &amp; Assumptions'!$N39/12)*((1+'Summary &amp; Assumptions'!$N$50)^ROUNDDOWN(DATEDIF('Summary &amp; Assumptions'!$D$18,'Monthly Cash Flow'!DH$5,"Y"),0)))</f>
        <v>-936.05820713905996</v>
      </c>
      <c r="DI19" s="90">
        <f>IF(AND('Summary &amp; Assumptions'!$M39='Data Validation'!$N$2,'Monthly Cash Flow'!DI$2&lt;'Data Validation'!$D$17),0,(-'Summary &amp; Assumptions'!$N39/12)*((1+'Summary &amp; Assumptions'!$N$50)^ROUNDDOWN(DATEDIF('Summary &amp; Assumptions'!$D$18,'Monthly Cash Flow'!DI$5,"Y"),0)))</f>
        <v>-936.05820713905996</v>
      </c>
      <c r="DJ19" s="90">
        <f>IF(AND('Summary &amp; Assumptions'!$M39='Data Validation'!$N$2,'Monthly Cash Flow'!DJ$2&lt;'Data Validation'!$D$17),0,(-'Summary &amp; Assumptions'!$N39/12)*((1+'Summary &amp; Assumptions'!$N$50)^ROUNDDOWN(DATEDIF('Summary &amp; Assumptions'!$D$18,'Monthly Cash Flow'!DJ$5,"Y"),0)))</f>
        <v>-954.77937128184112</v>
      </c>
      <c r="DK19" s="90">
        <f>IF(AND('Summary &amp; Assumptions'!$M39='Data Validation'!$N$2,'Monthly Cash Flow'!DK$2&lt;'Data Validation'!$D$17),0,(-'Summary &amp; Assumptions'!$N39/12)*((1+'Summary &amp; Assumptions'!$N$50)^ROUNDDOWN(DATEDIF('Summary &amp; Assumptions'!$D$18,'Monthly Cash Flow'!DK$5,"Y"),0)))</f>
        <v>-954.77937128184112</v>
      </c>
      <c r="DL19" s="90">
        <f>IF(AND('Summary &amp; Assumptions'!$M39='Data Validation'!$N$2,'Monthly Cash Flow'!DL$2&lt;'Data Validation'!$D$17),0,(-'Summary &amp; Assumptions'!$N39/12)*((1+'Summary &amp; Assumptions'!$N$50)^ROUNDDOWN(DATEDIF('Summary &amp; Assumptions'!$D$18,'Monthly Cash Flow'!DL$5,"Y"),0)))</f>
        <v>-954.77937128184112</v>
      </c>
      <c r="DM19" s="90">
        <f>IF(AND('Summary &amp; Assumptions'!$M39='Data Validation'!$N$2,'Monthly Cash Flow'!DM$2&lt;'Data Validation'!$D$17),0,(-'Summary &amp; Assumptions'!$N39/12)*((1+'Summary &amp; Assumptions'!$N$50)^ROUNDDOWN(DATEDIF('Summary &amp; Assumptions'!$D$18,'Monthly Cash Flow'!DM$5,"Y"),0)))</f>
        <v>-954.77937128184112</v>
      </c>
      <c r="DN19" s="90">
        <f>IF(AND('Summary &amp; Assumptions'!$M39='Data Validation'!$N$2,'Monthly Cash Flow'!DN$2&lt;'Data Validation'!$D$17),0,(-'Summary &amp; Assumptions'!$N39/12)*((1+'Summary &amp; Assumptions'!$N$50)^ROUNDDOWN(DATEDIF('Summary &amp; Assumptions'!$D$18,'Monthly Cash Flow'!DN$5,"Y"),0)))</f>
        <v>-954.77937128184112</v>
      </c>
      <c r="DO19" s="90">
        <f>IF(AND('Summary &amp; Assumptions'!$M39='Data Validation'!$N$2,'Monthly Cash Flow'!DO$2&lt;'Data Validation'!$D$17),0,(-'Summary &amp; Assumptions'!$N39/12)*((1+'Summary &amp; Assumptions'!$N$50)^ROUNDDOWN(DATEDIF('Summary &amp; Assumptions'!$D$18,'Monthly Cash Flow'!DO$5,"Y"),0)))</f>
        <v>-954.77937128184112</v>
      </c>
      <c r="DP19" s="90">
        <f>IF(AND('Summary &amp; Assumptions'!$M39='Data Validation'!$N$2,'Monthly Cash Flow'!DP$2&lt;'Data Validation'!$D$17),0,(-'Summary &amp; Assumptions'!$N39/12)*((1+'Summary &amp; Assumptions'!$N$50)^ROUNDDOWN(DATEDIF('Summary &amp; Assumptions'!$D$18,'Monthly Cash Flow'!DP$5,"Y"),0)))</f>
        <v>-954.77937128184112</v>
      </c>
      <c r="DQ19" s="90">
        <f>IF(AND('Summary &amp; Assumptions'!$M39='Data Validation'!$N$2,'Monthly Cash Flow'!DQ$2&lt;'Data Validation'!$D$17),0,(-'Summary &amp; Assumptions'!$N39/12)*((1+'Summary &amp; Assumptions'!$N$50)^ROUNDDOWN(DATEDIF('Summary &amp; Assumptions'!$D$18,'Monthly Cash Flow'!DQ$5,"Y"),0)))</f>
        <v>-954.77937128184112</v>
      </c>
      <c r="DR19" s="90">
        <f>IF(AND('Summary &amp; Assumptions'!$M39='Data Validation'!$N$2,'Monthly Cash Flow'!DR$2&lt;'Data Validation'!$D$17),0,(-'Summary &amp; Assumptions'!$N39/12)*((1+'Summary &amp; Assumptions'!$N$50)^ROUNDDOWN(DATEDIF('Summary &amp; Assumptions'!$D$18,'Monthly Cash Flow'!DR$5,"Y"),0)))</f>
        <v>-954.77937128184112</v>
      </c>
      <c r="DS19" s="90">
        <f>IF(AND('Summary &amp; Assumptions'!$M39='Data Validation'!$N$2,'Monthly Cash Flow'!DS$2&lt;'Data Validation'!$D$17),0,(-'Summary &amp; Assumptions'!$N39/12)*((1+'Summary &amp; Assumptions'!$N$50)^ROUNDDOWN(DATEDIF('Summary &amp; Assumptions'!$D$18,'Monthly Cash Flow'!DS$5,"Y"),0)))</f>
        <v>-954.77937128184112</v>
      </c>
      <c r="DT19" s="90">
        <f>IF(AND('Summary &amp; Assumptions'!$M39='Data Validation'!$N$2,'Monthly Cash Flow'!DT$2&lt;'Data Validation'!$D$17),0,(-'Summary &amp; Assumptions'!$N39/12)*((1+'Summary &amp; Assumptions'!$N$50)^ROUNDDOWN(DATEDIF('Summary &amp; Assumptions'!$D$18,'Monthly Cash Flow'!DT$5,"Y"),0)))</f>
        <v>-954.77937128184112</v>
      </c>
      <c r="DU19" s="90">
        <f>IF(AND('Summary &amp; Assumptions'!$M39='Data Validation'!$N$2,'Monthly Cash Flow'!DU$2&lt;'Data Validation'!$D$17),0,(-'Summary &amp; Assumptions'!$N39/12)*((1+'Summary &amp; Assumptions'!$N$50)^ROUNDDOWN(DATEDIF('Summary &amp; Assumptions'!$D$18,'Monthly Cash Flow'!DU$5,"Y"),0)))</f>
        <v>-954.77937128184112</v>
      </c>
      <c r="DV19" s="90">
        <f>IF(AND('Summary &amp; Assumptions'!$M39='Data Validation'!$N$2,'Monthly Cash Flow'!DV$2&lt;'Data Validation'!$D$17),0,(-'Summary &amp; Assumptions'!$N39/12)*((1+'Summary &amp; Assumptions'!$N$50)^ROUNDDOWN(DATEDIF('Summary &amp; Assumptions'!$D$18,'Monthly Cash Flow'!DV$5,"Y"),0)))</f>
        <v>-973.87495870747796</v>
      </c>
      <c r="DW19" s="90">
        <f>IF(AND('Summary &amp; Assumptions'!$M39='Data Validation'!$N$2,'Monthly Cash Flow'!DW$2&lt;'Data Validation'!$D$17),0,(-'Summary &amp; Assumptions'!$N39/12)*((1+'Summary &amp; Assumptions'!$N$50)^ROUNDDOWN(DATEDIF('Summary &amp; Assumptions'!$D$18,'Monthly Cash Flow'!DW$5,"Y"),0)))</f>
        <v>-973.87495870747796</v>
      </c>
      <c r="DX19" s="90">
        <f>IF(AND('Summary &amp; Assumptions'!$M39='Data Validation'!$N$2,'Monthly Cash Flow'!DX$2&lt;'Data Validation'!$D$17),0,(-'Summary &amp; Assumptions'!$N39/12)*((1+'Summary &amp; Assumptions'!$N$50)^ROUNDDOWN(DATEDIF('Summary &amp; Assumptions'!$D$18,'Monthly Cash Flow'!DX$5,"Y"),0)))</f>
        <v>-973.87495870747796</v>
      </c>
      <c r="DY19" s="90">
        <f>IF(AND('Summary &amp; Assumptions'!$M39='Data Validation'!$N$2,'Monthly Cash Flow'!DY$2&lt;'Data Validation'!$D$17),0,(-'Summary &amp; Assumptions'!$N39/12)*((1+'Summary &amp; Assumptions'!$N$50)^ROUNDDOWN(DATEDIF('Summary &amp; Assumptions'!$D$18,'Monthly Cash Flow'!DY$5,"Y"),0)))</f>
        <v>-973.87495870747796</v>
      </c>
      <c r="DZ19" s="90">
        <f>IF(AND('Summary &amp; Assumptions'!$M39='Data Validation'!$N$2,'Monthly Cash Flow'!DZ$2&lt;'Data Validation'!$D$17),0,(-'Summary &amp; Assumptions'!$N39/12)*((1+'Summary &amp; Assumptions'!$N$50)^ROUNDDOWN(DATEDIF('Summary &amp; Assumptions'!$D$18,'Monthly Cash Flow'!DZ$5,"Y"),0)))</f>
        <v>-973.87495870747796</v>
      </c>
      <c r="EA19" s="90">
        <f>IF(AND('Summary &amp; Assumptions'!$M39='Data Validation'!$N$2,'Monthly Cash Flow'!EA$2&lt;'Data Validation'!$D$17),0,(-'Summary &amp; Assumptions'!$N39/12)*((1+'Summary &amp; Assumptions'!$N$50)^ROUNDDOWN(DATEDIF('Summary &amp; Assumptions'!$D$18,'Monthly Cash Flow'!EA$5,"Y"),0)))</f>
        <v>-973.87495870747796</v>
      </c>
      <c r="EB19" s="90">
        <f>IF(AND('Summary &amp; Assumptions'!$M39='Data Validation'!$N$2,'Monthly Cash Flow'!EB$2&lt;'Data Validation'!$D$17),0,(-'Summary &amp; Assumptions'!$N39/12)*((1+'Summary &amp; Assumptions'!$N$50)^ROUNDDOWN(DATEDIF('Summary &amp; Assumptions'!$D$18,'Monthly Cash Flow'!EB$5,"Y"),0)))</f>
        <v>-973.87495870747796</v>
      </c>
      <c r="EC19" s="90">
        <f>IF(AND('Summary &amp; Assumptions'!$M39='Data Validation'!$N$2,'Monthly Cash Flow'!EC$2&lt;'Data Validation'!$D$17),0,(-'Summary &amp; Assumptions'!$N39/12)*((1+'Summary &amp; Assumptions'!$N$50)^ROUNDDOWN(DATEDIF('Summary &amp; Assumptions'!$D$18,'Monthly Cash Flow'!EC$5,"Y"),0)))</f>
        <v>-973.87495870747796</v>
      </c>
      <c r="ED19" s="90">
        <f>IF(AND('Summary &amp; Assumptions'!$M39='Data Validation'!$N$2,'Monthly Cash Flow'!ED$2&lt;'Data Validation'!$D$17),0,(-'Summary &amp; Assumptions'!$N39/12)*((1+'Summary &amp; Assumptions'!$N$50)^ROUNDDOWN(DATEDIF('Summary &amp; Assumptions'!$D$18,'Monthly Cash Flow'!ED$5,"Y"),0)))</f>
        <v>-973.87495870747796</v>
      </c>
      <c r="EE19" s="90">
        <f>IF(AND('Summary &amp; Assumptions'!$M39='Data Validation'!$N$2,'Monthly Cash Flow'!EE$2&lt;'Data Validation'!$D$17),0,(-'Summary &amp; Assumptions'!$N39/12)*((1+'Summary &amp; Assumptions'!$N$50)^ROUNDDOWN(DATEDIF('Summary &amp; Assumptions'!$D$18,'Monthly Cash Flow'!EE$5,"Y"),0)))</f>
        <v>-973.87495870747796</v>
      </c>
      <c r="EF19" s="90">
        <f>IF(AND('Summary &amp; Assumptions'!$M39='Data Validation'!$N$2,'Monthly Cash Flow'!EF$2&lt;'Data Validation'!$D$17),0,(-'Summary &amp; Assumptions'!$N39/12)*((1+'Summary &amp; Assumptions'!$N$50)^ROUNDDOWN(DATEDIF('Summary &amp; Assumptions'!$D$18,'Monthly Cash Flow'!EF$5,"Y"),0)))</f>
        <v>-973.87495870747796</v>
      </c>
      <c r="EG19" s="488">
        <f>IF(AND('Summary &amp; Assumptions'!$M39='Data Validation'!$N$2,'Monthly Cash Flow'!EG$2&lt;'Data Validation'!$D$17),0,(-'Summary &amp; Assumptions'!$N39/12)*((1+'Summary &amp; Assumptions'!$N$50)^ROUNDDOWN(DATEDIF('Summary &amp; Assumptions'!$D$18,'Monthly Cash Flow'!EG$5,"Y"),0)))</f>
        <v>-973.87495870747796</v>
      </c>
      <c r="EH19" s="133"/>
    </row>
    <row r="20" spans="2:138" ht="15" customHeight="1" x14ac:dyDescent="0.25">
      <c r="B20" s="480"/>
      <c r="C20" s="62" t="s">
        <v>213</v>
      </c>
      <c r="D20" s="204">
        <f t="shared" si="42"/>
        <v>-102472.75254956822</v>
      </c>
      <c r="E20" s="63"/>
      <c r="F20" s="90">
        <f>IF(AND('Summary &amp; Assumptions'!$M40='Data Validation'!$N$2,'Monthly Cash Flow'!F$2&lt;'Data Validation'!$D$17),0,-'Summary &amp; Assumptions'!N40/12)</f>
        <v>-701.75</v>
      </c>
      <c r="G20" s="90">
        <f>IF(AND('Summary &amp; Assumptions'!$M40='Data Validation'!$N$2,'Monthly Cash Flow'!G$2&lt;'Data Validation'!$D$17),0,(-'Summary &amp; Assumptions'!$N40/12)*((1+'Summary &amp; Assumptions'!$N$50)^ROUNDDOWN(DATEDIF('Summary &amp; Assumptions'!$D$18,'Monthly Cash Flow'!G$5,"Y"),0)))</f>
        <v>-701.75</v>
      </c>
      <c r="H20" s="90">
        <f>IF(AND('Summary &amp; Assumptions'!$M40='Data Validation'!$N$2,'Monthly Cash Flow'!H$2&lt;'Data Validation'!$D$17),0,(-'Summary &amp; Assumptions'!$N40/12)*((1+'Summary &amp; Assumptions'!$N$50)^ROUNDDOWN(DATEDIF('Summary &amp; Assumptions'!$D$18,'Monthly Cash Flow'!H$5,"Y"),0)))</f>
        <v>-701.75</v>
      </c>
      <c r="I20" s="90">
        <f>IF(AND('Summary &amp; Assumptions'!$M40='Data Validation'!$N$2,'Monthly Cash Flow'!I$2&lt;'Data Validation'!$D$17),0,(-'Summary &amp; Assumptions'!$N40/12)*((1+'Summary &amp; Assumptions'!$N$50)^ROUNDDOWN(DATEDIF('Summary &amp; Assumptions'!$D$18,'Monthly Cash Flow'!I$5,"Y"),0)))</f>
        <v>-701.75</v>
      </c>
      <c r="J20" s="90">
        <f>IF(AND('Summary &amp; Assumptions'!$M40='Data Validation'!$N$2,'Monthly Cash Flow'!J$2&lt;'Data Validation'!$D$17),0,(-'Summary &amp; Assumptions'!$N40/12)*((1+'Summary &amp; Assumptions'!$N$50)^ROUNDDOWN(DATEDIF('Summary &amp; Assumptions'!$D$18,'Monthly Cash Flow'!J$5,"Y"),0)))</f>
        <v>-701.75</v>
      </c>
      <c r="K20" s="90">
        <f>IF(AND('Summary &amp; Assumptions'!$M40='Data Validation'!$N$2,'Monthly Cash Flow'!K$2&lt;'Data Validation'!$D$17),0,(-'Summary &amp; Assumptions'!$N40/12)*((1+'Summary &amp; Assumptions'!$N$50)^ROUNDDOWN(DATEDIF('Summary &amp; Assumptions'!$D$18,'Monthly Cash Flow'!K$5,"Y"),0)))</f>
        <v>-701.75</v>
      </c>
      <c r="L20" s="90">
        <f>IF(AND('Summary &amp; Assumptions'!$M40='Data Validation'!$N$2,'Monthly Cash Flow'!L$2&lt;'Data Validation'!$D$17),0,(-'Summary &amp; Assumptions'!$N40/12)*((1+'Summary &amp; Assumptions'!$N$50)^ROUNDDOWN(DATEDIF('Summary &amp; Assumptions'!$D$18,'Monthly Cash Flow'!L$5,"Y"),0)))</f>
        <v>-701.75</v>
      </c>
      <c r="M20" s="90">
        <f>IF(AND('Summary &amp; Assumptions'!$M40='Data Validation'!$N$2,'Monthly Cash Flow'!M$2&lt;'Data Validation'!$D$17),0,(-'Summary &amp; Assumptions'!$N40/12)*((1+'Summary &amp; Assumptions'!$N$50)^ROUNDDOWN(DATEDIF('Summary &amp; Assumptions'!$D$18,'Monthly Cash Flow'!M$5,"Y"),0)))</f>
        <v>-701.75</v>
      </c>
      <c r="N20" s="90">
        <f>IF(AND('Summary &amp; Assumptions'!$M40='Data Validation'!$N$2,'Monthly Cash Flow'!N$2&lt;'Data Validation'!$D$17),0,(-'Summary &amp; Assumptions'!$N40/12)*((1+'Summary &amp; Assumptions'!$N$50)^ROUNDDOWN(DATEDIF('Summary &amp; Assumptions'!$D$18,'Monthly Cash Flow'!N$5,"Y"),0)))</f>
        <v>-701.75</v>
      </c>
      <c r="O20" s="90">
        <f>IF(AND('Summary &amp; Assumptions'!$M40='Data Validation'!$N$2,'Monthly Cash Flow'!O$2&lt;'Data Validation'!$D$17),0,(-'Summary &amp; Assumptions'!$N40/12)*((1+'Summary &amp; Assumptions'!$N$50)^ROUNDDOWN(DATEDIF('Summary &amp; Assumptions'!$D$18,'Monthly Cash Flow'!O$5,"Y"),0)))</f>
        <v>-701.75</v>
      </c>
      <c r="P20" s="90">
        <f>IF(AND('Summary &amp; Assumptions'!$M40='Data Validation'!$N$2,'Monthly Cash Flow'!P$2&lt;'Data Validation'!$D$17),0,(-'Summary &amp; Assumptions'!$N40/12)*((1+'Summary &amp; Assumptions'!$N$50)^ROUNDDOWN(DATEDIF('Summary &amp; Assumptions'!$D$18,'Monthly Cash Flow'!P$5,"Y"),0)))</f>
        <v>-701.75</v>
      </c>
      <c r="Q20" s="90">
        <f>IF(AND('Summary &amp; Assumptions'!$M40='Data Validation'!$N$2,'Monthly Cash Flow'!Q$2&lt;'Data Validation'!$D$17),0,(-'Summary &amp; Assumptions'!$N40/12)*((1+'Summary &amp; Assumptions'!$N$50)^ROUNDDOWN(DATEDIF('Summary &amp; Assumptions'!$D$18,'Monthly Cash Flow'!Q$5,"Y"),0)))</f>
        <v>-701.75</v>
      </c>
      <c r="R20" s="90">
        <f>IF(AND('Summary &amp; Assumptions'!$M40='Data Validation'!$N$2,'Monthly Cash Flow'!R$2&lt;'Data Validation'!$D$17),0,(-'Summary &amp; Assumptions'!$N40/12)*((1+'Summary &amp; Assumptions'!$N$50)^ROUNDDOWN(DATEDIF('Summary &amp; Assumptions'!$D$18,'Monthly Cash Flow'!R$5,"Y"),0)))</f>
        <v>-715.78499999999997</v>
      </c>
      <c r="S20" s="90">
        <f>IF(AND('Summary &amp; Assumptions'!$M40='Data Validation'!$N$2,'Monthly Cash Flow'!S$2&lt;'Data Validation'!$D$17),0,(-'Summary &amp; Assumptions'!$N40/12)*((1+'Summary &amp; Assumptions'!$N$50)^ROUNDDOWN(DATEDIF('Summary &amp; Assumptions'!$D$18,'Monthly Cash Flow'!S$5,"Y"),0)))</f>
        <v>-715.78499999999997</v>
      </c>
      <c r="T20" s="90">
        <f>IF(AND('Summary &amp; Assumptions'!$M40='Data Validation'!$N$2,'Monthly Cash Flow'!T$2&lt;'Data Validation'!$D$17),0,(-'Summary &amp; Assumptions'!$N40/12)*((1+'Summary &amp; Assumptions'!$N$50)^ROUNDDOWN(DATEDIF('Summary &amp; Assumptions'!$D$18,'Monthly Cash Flow'!T$5,"Y"),0)))</f>
        <v>-715.78499999999997</v>
      </c>
      <c r="U20" s="90">
        <f>IF(AND('Summary &amp; Assumptions'!$M40='Data Validation'!$N$2,'Monthly Cash Flow'!U$2&lt;'Data Validation'!$D$17),0,(-'Summary &amp; Assumptions'!$N40/12)*((1+'Summary &amp; Assumptions'!$N$50)^ROUNDDOWN(DATEDIF('Summary &amp; Assumptions'!$D$18,'Monthly Cash Flow'!U$5,"Y"),0)))</f>
        <v>-715.78499999999997</v>
      </c>
      <c r="V20" s="90">
        <f>IF(AND('Summary &amp; Assumptions'!$M40='Data Validation'!$N$2,'Monthly Cash Flow'!V$2&lt;'Data Validation'!$D$17),0,(-'Summary &amp; Assumptions'!$N40/12)*((1+'Summary &amp; Assumptions'!$N$50)^ROUNDDOWN(DATEDIF('Summary &amp; Assumptions'!$D$18,'Monthly Cash Flow'!V$5,"Y"),0)))</f>
        <v>-715.78499999999997</v>
      </c>
      <c r="W20" s="90">
        <f>IF(AND('Summary &amp; Assumptions'!$M40='Data Validation'!$N$2,'Monthly Cash Flow'!W$2&lt;'Data Validation'!$D$17),0,(-'Summary &amp; Assumptions'!$N40/12)*((1+'Summary &amp; Assumptions'!$N$50)^ROUNDDOWN(DATEDIF('Summary &amp; Assumptions'!$D$18,'Monthly Cash Flow'!W$5,"Y"),0)))</f>
        <v>-715.78499999999997</v>
      </c>
      <c r="X20" s="90">
        <f>IF(AND('Summary &amp; Assumptions'!$M40='Data Validation'!$N$2,'Monthly Cash Flow'!X$2&lt;'Data Validation'!$D$17),0,(-'Summary &amp; Assumptions'!$N40/12)*((1+'Summary &amp; Assumptions'!$N$50)^ROUNDDOWN(DATEDIF('Summary &amp; Assumptions'!$D$18,'Monthly Cash Flow'!X$5,"Y"),0)))</f>
        <v>-715.78499999999997</v>
      </c>
      <c r="Y20" s="90">
        <f>IF(AND('Summary &amp; Assumptions'!$M40='Data Validation'!$N$2,'Monthly Cash Flow'!Y$2&lt;'Data Validation'!$D$17),0,(-'Summary &amp; Assumptions'!$N40/12)*((1+'Summary &amp; Assumptions'!$N$50)^ROUNDDOWN(DATEDIF('Summary &amp; Assumptions'!$D$18,'Monthly Cash Flow'!Y$5,"Y"),0)))</f>
        <v>-715.78499999999997</v>
      </c>
      <c r="Z20" s="90">
        <f>IF(AND('Summary &amp; Assumptions'!$M40='Data Validation'!$N$2,'Monthly Cash Flow'!Z$2&lt;'Data Validation'!$D$17),0,(-'Summary &amp; Assumptions'!$N40/12)*((1+'Summary &amp; Assumptions'!$N$50)^ROUNDDOWN(DATEDIF('Summary &amp; Assumptions'!$D$18,'Monthly Cash Flow'!Z$5,"Y"),0)))</f>
        <v>-715.78499999999997</v>
      </c>
      <c r="AA20" s="90">
        <f>IF(AND('Summary &amp; Assumptions'!$M40='Data Validation'!$N$2,'Monthly Cash Flow'!AA$2&lt;'Data Validation'!$D$17),0,(-'Summary &amp; Assumptions'!$N40/12)*((1+'Summary &amp; Assumptions'!$N$50)^ROUNDDOWN(DATEDIF('Summary &amp; Assumptions'!$D$18,'Monthly Cash Flow'!AA$5,"Y"),0)))</f>
        <v>-715.78499999999997</v>
      </c>
      <c r="AB20" s="90">
        <f>IF(AND('Summary &amp; Assumptions'!$M40='Data Validation'!$N$2,'Monthly Cash Flow'!AB$2&lt;'Data Validation'!$D$17),0,(-'Summary &amp; Assumptions'!$N40/12)*((1+'Summary &amp; Assumptions'!$N$50)^ROUNDDOWN(DATEDIF('Summary &amp; Assumptions'!$D$18,'Monthly Cash Flow'!AB$5,"Y"),0)))</f>
        <v>-715.78499999999997</v>
      </c>
      <c r="AC20" s="90">
        <f>IF(AND('Summary &amp; Assumptions'!$M40='Data Validation'!$N$2,'Monthly Cash Flow'!AC$2&lt;'Data Validation'!$D$17),0,(-'Summary &amp; Assumptions'!$N40/12)*((1+'Summary &amp; Assumptions'!$N$50)^ROUNDDOWN(DATEDIF('Summary &amp; Assumptions'!$D$18,'Monthly Cash Flow'!AC$5,"Y"),0)))</f>
        <v>-715.78499999999997</v>
      </c>
      <c r="AD20" s="90">
        <f>IF(AND('Summary &amp; Assumptions'!$M40='Data Validation'!$N$2,'Monthly Cash Flow'!AD$2&lt;'Data Validation'!$D$17),0,(-'Summary &amp; Assumptions'!$N40/12)*((1+'Summary &amp; Assumptions'!$N$50)^ROUNDDOWN(DATEDIF('Summary &amp; Assumptions'!$D$18,'Monthly Cash Flow'!AD$5,"Y"),0)))</f>
        <v>-730.10069999999996</v>
      </c>
      <c r="AE20" s="90">
        <f>IF(AND('Summary &amp; Assumptions'!$M40='Data Validation'!$N$2,'Monthly Cash Flow'!AE$2&lt;'Data Validation'!$D$17),0,(-'Summary &amp; Assumptions'!$N40/12)*((1+'Summary &amp; Assumptions'!$N$50)^ROUNDDOWN(DATEDIF('Summary &amp; Assumptions'!$D$18,'Monthly Cash Flow'!AE$5,"Y"),0)))</f>
        <v>-730.10069999999996</v>
      </c>
      <c r="AF20" s="90">
        <f>IF(AND('Summary &amp; Assumptions'!$M40='Data Validation'!$N$2,'Monthly Cash Flow'!AF$2&lt;'Data Validation'!$D$17),0,(-'Summary &amp; Assumptions'!$N40/12)*((1+'Summary &amp; Assumptions'!$N$50)^ROUNDDOWN(DATEDIF('Summary &amp; Assumptions'!$D$18,'Monthly Cash Flow'!AF$5,"Y"),0)))</f>
        <v>-730.10069999999996</v>
      </c>
      <c r="AG20" s="90">
        <f>IF(AND('Summary &amp; Assumptions'!$M40='Data Validation'!$N$2,'Monthly Cash Flow'!AG$2&lt;'Data Validation'!$D$17),0,(-'Summary &amp; Assumptions'!$N40/12)*((1+'Summary &amp; Assumptions'!$N$50)^ROUNDDOWN(DATEDIF('Summary &amp; Assumptions'!$D$18,'Monthly Cash Flow'!AG$5,"Y"),0)))</f>
        <v>-730.10069999999996</v>
      </c>
      <c r="AH20" s="90">
        <f>IF(AND('Summary &amp; Assumptions'!$M40='Data Validation'!$N$2,'Monthly Cash Flow'!AH$2&lt;'Data Validation'!$D$17),0,(-'Summary &amp; Assumptions'!$N40/12)*((1+'Summary &amp; Assumptions'!$N$50)^ROUNDDOWN(DATEDIF('Summary &amp; Assumptions'!$D$18,'Monthly Cash Flow'!AH$5,"Y"),0)))</f>
        <v>-730.10069999999996</v>
      </c>
      <c r="AI20" s="90">
        <f>IF(AND('Summary &amp; Assumptions'!$M40='Data Validation'!$N$2,'Monthly Cash Flow'!AI$2&lt;'Data Validation'!$D$17),0,(-'Summary &amp; Assumptions'!$N40/12)*((1+'Summary &amp; Assumptions'!$N$50)^ROUNDDOWN(DATEDIF('Summary &amp; Assumptions'!$D$18,'Monthly Cash Flow'!AI$5,"Y"),0)))</f>
        <v>-730.10069999999996</v>
      </c>
      <c r="AJ20" s="90">
        <f>IF(AND('Summary &amp; Assumptions'!$M40='Data Validation'!$N$2,'Monthly Cash Flow'!AJ$2&lt;'Data Validation'!$D$17),0,(-'Summary &amp; Assumptions'!$N40/12)*((1+'Summary &amp; Assumptions'!$N$50)^ROUNDDOWN(DATEDIF('Summary &amp; Assumptions'!$D$18,'Monthly Cash Flow'!AJ$5,"Y"),0)))</f>
        <v>-730.10069999999996</v>
      </c>
      <c r="AK20" s="90">
        <f>IF(AND('Summary &amp; Assumptions'!$M40='Data Validation'!$N$2,'Monthly Cash Flow'!AK$2&lt;'Data Validation'!$D$17),0,(-'Summary &amp; Assumptions'!$N40/12)*((1+'Summary &amp; Assumptions'!$N$50)^ROUNDDOWN(DATEDIF('Summary &amp; Assumptions'!$D$18,'Monthly Cash Flow'!AK$5,"Y"),0)))</f>
        <v>-730.10069999999996</v>
      </c>
      <c r="AL20" s="90">
        <f>IF(AND('Summary &amp; Assumptions'!$M40='Data Validation'!$N$2,'Monthly Cash Flow'!AL$2&lt;'Data Validation'!$D$17),0,(-'Summary &amp; Assumptions'!$N40/12)*((1+'Summary &amp; Assumptions'!$N$50)^ROUNDDOWN(DATEDIF('Summary &amp; Assumptions'!$D$18,'Monthly Cash Flow'!AL$5,"Y"),0)))</f>
        <v>-730.10069999999996</v>
      </c>
      <c r="AM20" s="90">
        <f>IF(AND('Summary &amp; Assumptions'!$M40='Data Validation'!$N$2,'Monthly Cash Flow'!AM$2&lt;'Data Validation'!$D$17),0,(-'Summary &amp; Assumptions'!$N40/12)*((1+'Summary &amp; Assumptions'!$N$50)^ROUNDDOWN(DATEDIF('Summary &amp; Assumptions'!$D$18,'Monthly Cash Flow'!AM$5,"Y"),0)))</f>
        <v>-730.10069999999996</v>
      </c>
      <c r="AN20" s="90">
        <f>IF(AND('Summary &amp; Assumptions'!$M40='Data Validation'!$N$2,'Monthly Cash Flow'!AN$2&lt;'Data Validation'!$D$17),0,(-'Summary &amp; Assumptions'!$N40/12)*((1+'Summary &amp; Assumptions'!$N$50)^ROUNDDOWN(DATEDIF('Summary &amp; Assumptions'!$D$18,'Monthly Cash Flow'!AN$5,"Y"),0)))</f>
        <v>-730.10069999999996</v>
      </c>
      <c r="AO20" s="90">
        <f>IF(AND('Summary &amp; Assumptions'!$M40='Data Validation'!$N$2,'Monthly Cash Flow'!AO$2&lt;'Data Validation'!$D$17),0,(-'Summary &amp; Assumptions'!$N40/12)*((1+'Summary &amp; Assumptions'!$N$50)^ROUNDDOWN(DATEDIF('Summary &amp; Assumptions'!$D$18,'Monthly Cash Flow'!AO$5,"Y"),0)))</f>
        <v>-730.10069999999996</v>
      </c>
      <c r="AP20" s="90">
        <f>IF(AND('Summary &amp; Assumptions'!$M40='Data Validation'!$N$2,'Monthly Cash Flow'!AP$2&lt;'Data Validation'!$D$17),0,(-'Summary &amp; Assumptions'!$N40/12)*((1+'Summary &amp; Assumptions'!$N$50)^ROUNDDOWN(DATEDIF('Summary &amp; Assumptions'!$D$18,'Monthly Cash Flow'!AP$5,"Y"),0)))</f>
        <v>-744.7027139999999</v>
      </c>
      <c r="AQ20" s="90">
        <f>IF(AND('Summary &amp; Assumptions'!$M40='Data Validation'!$N$2,'Monthly Cash Flow'!AQ$2&lt;'Data Validation'!$D$17),0,(-'Summary &amp; Assumptions'!$N40/12)*((1+'Summary &amp; Assumptions'!$N$50)^ROUNDDOWN(DATEDIF('Summary &amp; Assumptions'!$D$18,'Monthly Cash Flow'!AQ$5,"Y"),0)))</f>
        <v>-744.7027139999999</v>
      </c>
      <c r="AR20" s="90">
        <f>IF(AND('Summary &amp; Assumptions'!$M40='Data Validation'!$N$2,'Monthly Cash Flow'!AR$2&lt;'Data Validation'!$D$17),0,(-'Summary &amp; Assumptions'!$N40/12)*((1+'Summary &amp; Assumptions'!$N$50)^ROUNDDOWN(DATEDIF('Summary &amp; Assumptions'!$D$18,'Monthly Cash Flow'!AR$5,"Y"),0)))</f>
        <v>-744.7027139999999</v>
      </c>
      <c r="AS20" s="90">
        <f>IF(AND('Summary &amp; Assumptions'!$M40='Data Validation'!$N$2,'Monthly Cash Flow'!AS$2&lt;'Data Validation'!$D$17),0,(-'Summary &amp; Assumptions'!$N40/12)*((1+'Summary &amp; Assumptions'!$N$50)^ROUNDDOWN(DATEDIF('Summary &amp; Assumptions'!$D$18,'Monthly Cash Flow'!AS$5,"Y"),0)))</f>
        <v>-744.7027139999999</v>
      </c>
      <c r="AT20" s="90">
        <f>IF(AND('Summary &amp; Assumptions'!$M40='Data Validation'!$N$2,'Monthly Cash Flow'!AT$2&lt;'Data Validation'!$D$17),0,(-'Summary &amp; Assumptions'!$N40/12)*((1+'Summary &amp; Assumptions'!$N$50)^ROUNDDOWN(DATEDIF('Summary &amp; Assumptions'!$D$18,'Monthly Cash Flow'!AT$5,"Y"),0)))</f>
        <v>-744.7027139999999</v>
      </c>
      <c r="AU20" s="90">
        <f>IF(AND('Summary &amp; Assumptions'!$M40='Data Validation'!$N$2,'Monthly Cash Flow'!AU$2&lt;'Data Validation'!$D$17),0,(-'Summary &amp; Assumptions'!$N40/12)*((1+'Summary &amp; Assumptions'!$N$50)^ROUNDDOWN(DATEDIF('Summary &amp; Assumptions'!$D$18,'Monthly Cash Flow'!AU$5,"Y"),0)))</f>
        <v>-744.7027139999999</v>
      </c>
      <c r="AV20" s="90">
        <f>IF(AND('Summary &amp; Assumptions'!$M40='Data Validation'!$N$2,'Monthly Cash Flow'!AV$2&lt;'Data Validation'!$D$17),0,(-'Summary &amp; Assumptions'!$N40/12)*((1+'Summary &amp; Assumptions'!$N$50)^ROUNDDOWN(DATEDIF('Summary &amp; Assumptions'!$D$18,'Monthly Cash Flow'!AV$5,"Y"),0)))</f>
        <v>-744.7027139999999</v>
      </c>
      <c r="AW20" s="90">
        <f>IF(AND('Summary &amp; Assumptions'!$M40='Data Validation'!$N$2,'Monthly Cash Flow'!AW$2&lt;'Data Validation'!$D$17),0,(-'Summary &amp; Assumptions'!$N40/12)*((1+'Summary &amp; Assumptions'!$N$50)^ROUNDDOWN(DATEDIF('Summary &amp; Assumptions'!$D$18,'Monthly Cash Flow'!AW$5,"Y"),0)))</f>
        <v>-744.7027139999999</v>
      </c>
      <c r="AX20" s="90">
        <f>IF(AND('Summary &amp; Assumptions'!$M40='Data Validation'!$N$2,'Monthly Cash Flow'!AX$2&lt;'Data Validation'!$D$17),0,(-'Summary &amp; Assumptions'!$N40/12)*((1+'Summary &amp; Assumptions'!$N$50)^ROUNDDOWN(DATEDIF('Summary &amp; Assumptions'!$D$18,'Monthly Cash Flow'!AX$5,"Y"),0)))</f>
        <v>-744.7027139999999</v>
      </c>
      <c r="AY20" s="90">
        <f>IF(AND('Summary &amp; Assumptions'!$M40='Data Validation'!$N$2,'Monthly Cash Flow'!AY$2&lt;'Data Validation'!$D$17),0,(-'Summary &amp; Assumptions'!$N40/12)*((1+'Summary &amp; Assumptions'!$N$50)^ROUNDDOWN(DATEDIF('Summary &amp; Assumptions'!$D$18,'Monthly Cash Flow'!AY$5,"Y"),0)))</f>
        <v>-744.7027139999999</v>
      </c>
      <c r="AZ20" s="90">
        <f>IF(AND('Summary &amp; Assumptions'!$M40='Data Validation'!$N$2,'Monthly Cash Flow'!AZ$2&lt;'Data Validation'!$D$17),0,(-'Summary &amp; Assumptions'!$N40/12)*((1+'Summary &amp; Assumptions'!$N$50)^ROUNDDOWN(DATEDIF('Summary &amp; Assumptions'!$D$18,'Monthly Cash Flow'!AZ$5,"Y"),0)))</f>
        <v>-744.7027139999999</v>
      </c>
      <c r="BA20" s="90">
        <f>IF(AND('Summary &amp; Assumptions'!$M40='Data Validation'!$N$2,'Monthly Cash Flow'!BA$2&lt;'Data Validation'!$D$17),0,(-'Summary &amp; Assumptions'!$N40/12)*((1+'Summary &amp; Assumptions'!$N$50)^ROUNDDOWN(DATEDIF('Summary &amp; Assumptions'!$D$18,'Monthly Cash Flow'!BA$5,"Y"),0)))</f>
        <v>-744.7027139999999</v>
      </c>
      <c r="BB20" s="90">
        <f>IF(AND('Summary &amp; Assumptions'!$M40='Data Validation'!$N$2,'Monthly Cash Flow'!BB$2&lt;'Data Validation'!$D$17),0,(-'Summary &amp; Assumptions'!$N40/12)*((1+'Summary &amp; Assumptions'!$N$50)^ROUNDDOWN(DATEDIF('Summary &amp; Assumptions'!$D$18,'Monthly Cash Flow'!BB$5,"Y"),0)))</f>
        <v>-759.59676827999999</v>
      </c>
      <c r="BC20" s="90">
        <f>IF(AND('Summary &amp; Assumptions'!$M40='Data Validation'!$N$2,'Monthly Cash Flow'!BC$2&lt;'Data Validation'!$D$17),0,(-'Summary &amp; Assumptions'!$N40/12)*((1+'Summary &amp; Assumptions'!$N$50)^ROUNDDOWN(DATEDIF('Summary &amp; Assumptions'!$D$18,'Monthly Cash Flow'!BC$5,"Y"),0)))</f>
        <v>-759.59676827999999</v>
      </c>
      <c r="BD20" s="90">
        <f>IF(AND('Summary &amp; Assumptions'!$M40='Data Validation'!$N$2,'Monthly Cash Flow'!BD$2&lt;'Data Validation'!$D$17),0,(-'Summary &amp; Assumptions'!$N40/12)*((1+'Summary &amp; Assumptions'!$N$50)^ROUNDDOWN(DATEDIF('Summary &amp; Assumptions'!$D$18,'Monthly Cash Flow'!BD$5,"Y"),0)))</f>
        <v>-759.59676827999999</v>
      </c>
      <c r="BE20" s="90">
        <f>IF(AND('Summary &amp; Assumptions'!$M40='Data Validation'!$N$2,'Monthly Cash Flow'!BE$2&lt;'Data Validation'!$D$17),0,(-'Summary &amp; Assumptions'!$N40/12)*((1+'Summary &amp; Assumptions'!$N$50)^ROUNDDOWN(DATEDIF('Summary &amp; Assumptions'!$D$18,'Monthly Cash Flow'!BE$5,"Y"),0)))</f>
        <v>-759.59676827999999</v>
      </c>
      <c r="BF20" s="90">
        <f>IF(AND('Summary &amp; Assumptions'!$M40='Data Validation'!$N$2,'Monthly Cash Flow'!BF$2&lt;'Data Validation'!$D$17),0,(-'Summary &amp; Assumptions'!$N40/12)*((1+'Summary &amp; Assumptions'!$N$50)^ROUNDDOWN(DATEDIF('Summary &amp; Assumptions'!$D$18,'Monthly Cash Flow'!BF$5,"Y"),0)))</f>
        <v>-759.59676827999999</v>
      </c>
      <c r="BG20" s="90">
        <f>IF(AND('Summary &amp; Assumptions'!$M40='Data Validation'!$N$2,'Monthly Cash Flow'!BG$2&lt;'Data Validation'!$D$17),0,(-'Summary &amp; Assumptions'!$N40/12)*((1+'Summary &amp; Assumptions'!$N$50)^ROUNDDOWN(DATEDIF('Summary &amp; Assumptions'!$D$18,'Monthly Cash Flow'!BG$5,"Y"),0)))</f>
        <v>-759.59676827999999</v>
      </c>
      <c r="BH20" s="90">
        <f>IF(AND('Summary &amp; Assumptions'!$M40='Data Validation'!$N$2,'Monthly Cash Flow'!BH$2&lt;'Data Validation'!$D$17),0,(-'Summary &amp; Assumptions'!$N40/12)*((1+'Summary &amp; Assumptions'!$N$50)^ROUNDDOWN(DATEDIF('Summary &amp; Assumptions'!$D$18,'Monthly Cash Flow'!BH$5,"Y"),0)))</f>
        <v>-759.59676827999999</v>
      </c>
      <c r="BI20" s="90">
        <f>IF(AND('Summary &amp; Assumptions'!$M40='Data Validation'!$N$2,'Monthly Cash Flow'!BI$2&lt;'Data Validation'!$D$17),0,(-'Summary &amp; Assumptions'!$N40/12)*((1+'Summary &amp; Assumptions'!$N$50)^ROUNDDOWN(DATEDIF('Summary &amp; Assumptions'!$D$18,'Monthly Cash Flow'!BI$5,"Y"),0)))</f>
        <v>-759.59676827999999</v>
      </c>
      <c r="BJ20" s="90">
        <f>IF(AND('Summary &amp; Assumptions'!$M40='Data Validation'!$N$2,'Monthly Cash Flow'!BJ$2&lt;'Data Validation'!$D$17),0,(-'Summary &amp; Assumptions'!$N40/12)*((1+'Summary &amp; Assumptions'!$N$50)^ROUNDDOWN(DATEDIF('Summary &amp; Assumptions'!$D$18,'Monthly Cash Flow'!BJ$5,"Y"),0)))</f>
        <v>-759.59676827999999</v>
      </c>
      <c r="BK20" s="90">
        <f>IF(AND('Summary &amp; Assumptions'!$M40='Data Validation'!$N$2,'Monthly Cash Flow'!BK$2&lt;'Data Validation'!$D$17),0,(-'Summary &amp; Assumptions'!$N40/12)*((1+'Summary &amp; Assumptions'!$N$50)^ROUNDDOWN(DATEDIF('Summary &amp; Assumptions'!$D$18,'Monthly Cash Flow'!BK$5,"Y"),0)))</f>
        <v>-759.59676827999999</v>
      </c>
      <c r="BL20" s="90">
        <f>IF(AND('Summary &amp; Assumptions'!$M40='Data Validation'!$N$2,'Monthly Cash Flow'!BL$2&lt;'Data Validation'!$D$17),0,(-'Summary &amp; Assumptions'!$N40/12)*((1+'Summary &amp; Assumptions'!$N$50)^ROUNDDOWN(DATEDIF('Summary &amp; Assumptions'!$D$18,'Monthly Cash Flow'!BL$5,"Y"),0)))</f>
        <v>-759.59676827999999</v>
      </c>
      <c r="BM20" s="90">
        <f>IF(AND('Summary &amp; Assumptions'!$M40='Data Validation'!$N$2,'Monthly Cash Flow'!BM$2&lt;'Data Validation'!$D$17),0,(-'Summary &amp; Assumptions'!$N40/12)*((1+'Summary &amp; Assumptions'!$N$50)^ROUNDDOWN(DATEDIF('Summary &amp; Assumptions'!$D$18,'Monthly Cash Flow'!BM$5,"Y"),0)))</f>
        <v>-759.59676827999999</v>
      </c>
      <c r="BN20" s="90">
        <f>IF(AND('Summary &amp; Assumptions'!$M40='Data Validation'!$N$2,'Monthly Cash Flow'!BN$2&lt;'Data Validation'!$D$17),0,(-'Summary &amp; Assumptions'!$N40/12)*((1+'Summary &amp; Assumptions'!$N$50)^ROUNDDOWN(DATEDIF('Summary &amp; Assumptions'!$D$18,'Monthly Cash Flow'!BN$5,"Y"),0)))</f>
        <v>-774.78870364559998</v>
      </c>
      <c r="BO20" s="90">
        <f>IF(AND('Summary &amp; Assumptions'!$M40='Data Validation'!$N$2,'Monthly Cash Flow'!BO$2&lt;'Data Validation'!$D$17),0,(-'Summary &amp; Assumptions'!$N40/12)*((1+'Summary &amp; Assumptions'!$N$50)^ROUNDDOWN(DATEDIF('Summary &amp; Assumptions'!$D$18,'Monthly Cash Flow'!BO$5,"Y"),0)))</f>
        <v>-774.78870364559998</v>
      </c>
      <c r="BP20" s="90">
        <f>IF(AND('Summary &amp; Assumptions'!$M40='Data Validation'!$N$2,'Monthly Cash Flow'!BP$2&lt;'Data Validation'!$D$17),0,(-'Summary &amp; Assumptions'!$N40/12)*((1+'Summary &amp; Assumptions'!$N$50)^ROUNDDOWN(DATEDIF('Summary &amp; Assumptions'!$D$18,'Monthly Cash Flow'!BP$5,"Y"),0)))</f>
        <v>-774.78870364559998</v>
      </c>
      <c r="BQ20" s="90">
        <f>IF(AND('Summary &amp; Assumptions'!$M40='Data Validation'!$N$2,'Monthly Cash Flow'!BQ$2&lt;'Data Validation'!$D$17),0,(-'Summary &amp; Assumptions'!$N40/12)*((1+'Summary &amp; Assumptions'!$N$50)^ROUNDDOWN(DATEDIF('Summary &amp; Assumptions'!$D$18,'Monthly Cash Flow'!BQ$5,"Y"),0)))</f>
        <v>-774.78870364559998</v>
      </c>
      <c r="BR20" s="90">
        <f>IF(AND('Summary &amp; Assumptions'!$M40='Data Validation'!$N$2,'Monthly Cash Flow'!BR$2&lt;'Data Validation'!$D$17),0,(-'Summary &amp; Assumptions'!$N40/12)*((1+'Summary &amp; Assumptions'!$N$50)^ROUNDDOWN(DATEDIF('Summary &amp; Assumptions'!$D$18,'Monthly Cash Flow'!BR$5,"Y"),0)))</f>
        <v>-774.78870364559998</v>
      </c>
      <c r="BS20" s="90">
        <f>IF(AND('Summary &amp; Assumptions'!$M40='Data Validation'!$N$2,'Monthly Cash Flow'!BS$2&lt;'Data Validation'!$D$17),0,(-'Summary &amp; Assumptions'!$N40/12)*((1+'Summary &amp; Assumptions'!$N$50)^ROUNDDOWN(DATEDIF('Summary &amp; Assumptions'!$D$18,'Monthly Cash Flow'!BS$5,"Y"),0)))</f>
        <v>-774.78870364559998</v>
      </c>
      <c r="BT20" s="90">
        <f>IF(AND('Summary &amp; Assumptions'!$M40='Data Validation'!$N$2,'Monthly Cash Flow'!BT$2&lt;'Data Validation'!$D$17),0,(-'Summary &amp; Assumptions'!$N40/12)*((1+'Summary &amp; Assumptions'!$N$50)^ROUNDDOWN(DATEDIF('Summary &amp; Assumptions'!$D$18,'Monthly Cash Flow'!BT$5,"Y"),0)))</f>
        <v>-774.78870364559998</v>
      </c>
      <c r="BU20" s="90">
        <f>IF(AND('Summary &amp; Assumptions'!$M40='Data Validation'!$N$2,'Monthly Cash Flow'!BU$2&lt;'Data Validation'!$D$17),0,(-'Summary &amp; Assumptions'!$N40/12)*((1+'Summary &amp; Assumptions'!$N$50)^ROUNDDOWN(DATEDIF('Summary &amp; Assumptions'!$D$18,'Monthly Cash Flow'!BU$5,"Y"),0)))</f>
        <v>-774.78870364559998</v>
      </c>
      <c r="BV20" s="90">
        <f>IF(AND('Summary &amp; Assumptions'!$M40='Data Validation'!$N$2,'Monthly Cash Flow'!BV$2&lt;'Data Validation'!$D$17),0,(-'Summary &amp; Assumptions'!$N40/12)*((1+'Summary &amp; Assumptions'!$N$50)^ROUNDDOWN(DATEDIF('Summary &amp; Assumptions'!$D$18,'Monthly Cash Flow'!BV$5,"Y"),0)))</f>
        <v>-774.78870364559998</v>
      </c>
      <c r="BW20" s="90">
        <f>IF(AND('Summary &amp; Assumptions'!$M40='Data Validation'!$N$2,'Monthly Cash Flow'!BW$2&lt;'Data Validation'!$D$17),0,(-'Summary &amp; Assumptions'!$N40/12)*((1+'Summary &amp; Assumptions'!$N$50)^ROUNDDOWN(DATEDIF('Summary &amp; Assumptions'!$D$18,'Monthly Cash Flow'!BW$5,"Y"),0)))</f>
        <v>-774.78870364559998</v>
      </c>
      <c r="BX20" s="90">
        <f>IF(AND('Summary &amp; Assumptions'!$M40='Data Validation'!$N$2,'Monthly Cash Flow'!BX$2&lt;'Data Validation'!$D$17),0,(-'Summary &amp; Assumptions'!$N40/12)*((1+'Summary &amp; Assumptions'!$N$50)^ROUNDDOWN(DATEDIF('Summary &amp; Assumptions'!$D$18,'Monthly Cash Flow'!BX$5,"Y"),0)))</f>
        <v>-774.78870364559998</v>
      </c>
      <c r="BY20" s="90">
        <f>IF(AND('Summary &amp; Assumptions'!$M40='Data Validation'!$N$2,'Monthly Cash Flow'!BY$2&lt;'Data Validation'!$D$17),0,(-'Summary &amp; Assumptions'!$N40/12)*((1+'Summary &amp; Assumptions'!$N$50)^ROUNDDOWN(DATEDIF('Summary &amp; Assumptions'!$D$18,'Monthly Cash Flow'!BY$5,"Y"),0)))</f>
        <v>-774.78870364559998</v>
      </c>
      <c r="BZ20" s="90">
        <f>IF(AND('Summary &amp; Assumptions'!$M40='Data Validation'!$N$2,'Monthly Cash Flow'!BZ$2&lt;'Data Validation'!$D$17),0,(-'Summary &amp; Assumptions'!$N40/12)*((1+'Summary &amp; Assumptions'!$N$50)^ROUNDDOWN(DATEDIF('Summary &amp; Assumptions'!$D$18,'Monthly Cash Flow'!BZ$5,"Y"),0)))</f>
        <v>-790.28447771851199</v>
      </c>
      <c r="CA20" s="90">
        <f>IF(AND('Summary &amp; Assumptions'!$M40='Data Validation'!$N$2,'Monthly Cash Flow'!CA$2&lt;'Data Validation'!$D$17),0,(-'Summary &amp; Assumptions'!$N40/12)*((1+'Summary &amp; Assumptions'!$N$50)^ROUNDDOWN(DATEDIF('Summary &amp; Assumptions'!$D$18,'Monthly Cash Flow'!CA$5,"Y"),0)))</f>
        <v>-790.28447771851199</v>
      </c>
      <c r="CB20" s="90">
        <f>IF(AND('Summary &amp; Assumptions'!$M40='Data Validation'!$N$2,'Monthly Cash Flow'!CB$2&lt;'Data Validation'!$D$17),0,(-'Summary &amp; Assumptions'!$N40/12)*((1+'Summary &amp; Assumptions'!$N$50)^ROUNDDOWN(DATEDIF('Summary &amp; Assumptions'!$D$18,'Monthly Cash Flow'!CB$5,"Y"),0)))</f>
        <v>-790.28447771851199</v>
      </c>
      <c r="CC20" s="90">
        <f>IF(AND('Summary &amp; Assumptions'!$M40='Data Validation'!$N$2,'Monthly Cash Flow'!CC$2&lt;'Data Validation'!$D$17),0,(-'Summary &amp; Assumptions'!$N40/12)*((1+'Summary &amp; Assumptions'!$N$50)^ROUNDDOWN(DATEDIF('Summary &amp; Assumptions'!$D$18,'Monthly Cash Flow'!CC$5,"Y"),0)))</f>
        <v>-790.28447771851199</v>
      </c>
      <c r="CD20" s="90">
        <f>IF(AND('Summary &amp; Assumptions'!$M40='Data Validation'!$N$2,'Monthly Cash Flow'!CD$2&lt;'Data Validation'!$D$17),0,(-'Summary &amp; Assumptions'!$N40/12)*((1+'Summary &amp; Assumptions'!$N$50)^ROUNDDOWN(DATEDIF('Summary &amp; Assumptions'!$D$18,'Monthly Cash Flow'!CD$5,"Y"),0)))</f>
        <v>-790.28447771851199</v>
      </c>
      <c r="CE20" s="90">
        <f>IF(AND('Summary &amp; Assumptions'!$M40='Data Validation'!$N$2,'Monthly Cash Flow'!CE$2&lt;'Data Validation'!$D$17),0,(-'Summary &amp; Assumptions'!$N40/12)*((1+'Summary &amp; Assumptions'!$N$50)^ROUNDDOWN(DATEDIF('Summary &amp; Assumptions'!$D$18,'Monthly Cash Flow'!CE$5,"Y"),0)))</f>
        <v>-790.28447771851199</v>
      </c>
      <c r="CF20" s="90">
        <f>IF(AND('Summary &amp; Assumptions'!$M40='Data Validation'!$N$2,'Monthly Cash Flow'!CF$2&lt;'Data Validation'!$D$17),0,(-'Summary &amp; Assumptions'!$N40/12)*((1+'Summary &amp; Assumptions'!$N$50)^ROUNDDOWN(DATEDIF('Summary &amp; Assumptions'!$D$18,'Monthly Cash Flow'!CF$5,"Y"),0)))</f>
        <v>-790.28447771851199</v>
      </c>
      <c r="CG20" s="90">
        <f>IF(AND('Summary &amp; Assumptions'!$M40='Data Validation'!$N$2,'Monthly Cash Flow'!CG$2&lt;'Data Validation'!$D$17),0,(-'Summary &amp; Assumptions'!$N40/12)*((1+'Summary &amp; Assumptions'!$N$50)^ROUNDDOWN(DATEDIF('Summary &amp; Assumptions'!$D$18,'Monthly Cash Flow'!CG$5,"Y"),0)))</f>
        <v>-790.28447771851199</v>
      </c>
      <c r="CH20" s="90">
        <f>IF(AND('Summary &amp; Assumptions'!$M40='Data Validation'!$N$2,'Monthly Cash Flow'!CH$2&lt;'Data Validation'!$D$17),0,(-'Summary &amp; Assumptions'!$N40/12)*((1+'Summary &amp; Assumptions'!$N$50)^ROUNDDOWN(DATEDIF('Summary &amp; Assumptions'!$D$18,'Monthly Cash Flow'!CH$5,"Y"),0)))</f>
        <v>-790.28447771851199</v>
      </c>
      <c r="CI20" s="90">
        <f>IF(AND('Summary &amp; Assumptions'!$M40='Data Validation'!$N$2,'Monthly Cash Flow'!CI$2&lt;'Data Validation'!$D$17),0,(-'Summary &amp; Assumptions'!$N40/12)*((1+'Summary &amp; Assumptions'!$N$50)^ROUNDDOWN(DATEDIF('Summary &amp; Assumptions'!$D$18,'Monthly Cash Flow'!CI$5,"Y"),0)))</f>
        <v>-790.28447771851199</v>
      </c>
      <c r="CJ20" s="90">
        <f>IF(AND('Summary &amp; Assumptions'!$M40='Data Validation'!$N$2,'Monthly Cash Flow'!CJ$2&lt;'Data Validation'!$D$17),0,(-'Summary &amp; Assumptions'!$N40/12)*((1+'Summary &amp; Assumptions'!$N$50)^ROUNDDOWN(DATEDIF('Summary &amp; Assumptions'!$D$18,'Monthly Cash Flow'!CJ$5,"Y"),0)))</f>
        <v>-790.28447771851199</v>
      </c>
      <c r="CK20" s="90">
        <f>IF(AND('Summary &amp; Assumptions'!$M40='Data Validation'!$N$2,'Monthly Cash Flow'!CK$2&lt;'Data Validation'!$D$17),0,(-'Summary &amp; Assumptions'!$N40/12)*((1+'Summary &amp; Assumptions'!$N$50)^ROUNDDOWN(DATEDIF('Summary &amp; Assumptions'!$D$18,'Monthly Cash Flow'!CK$5,"Y"),0)))</f>
        <v>-790.28447771851199</v>
      </c>
      <c r="CL20" s="90">
        <f>IF(AND('Summary &amp; Assumptions'!$M40='Data Validation'!$N$2,'Monthly Cash Flow'!CL$2&lt;'Data Validation'!$D$17),0,(-'Summary &amp; Assumptions'!$N40/12)*((1+'Summary &amp; Assumptions'!$N$50)^ROUNDDOWN(DATEDIF('Summary &amp; Assumptions'!$D$18,'Monthly Cash Flow'!CL$5,"Y"),0)))</f>
        <v>-806.09016727288213</v>
      </c>
      <c r="CM20" s="90">
        <f>IF(AND('Summary &amp; Assumptions'!$M40='Data Validation'!$N$2,'Monthly Cash Flow'!CM$2&lt;'Data Validation'!$D$17),0,(-'Summary &amp; Assumptions'!$N40/12)*((1+'Summary &amp; Assumptions'!$N$50)^ROUNDDOWN(DATEDIF('Summary &amp; Assumptions'!$D$18,'Monthly Cash Flow'!CM$5,"Y"),0)))</f>
        <v>-806.09016727288213</v>
      </c>
      <c r="CN20" s="90">
        <f>IF(AND('Summary &amp; Assumptions'!$M40='Data Validation'!$N$2,'Monthly Cash Flow'!CN$2&lt;'Data Validation'!$D$17),0,(-'Summary &amp; Assumptions'!$N40/12)*((1+'Summary &amp; Assumptions'!$N$50)^ROUNDDOWN(DATEDIF('Summary &amp; Assumptions'!$D$18,'Monthly Cash Flow'!CN$5,"Y"),0)))</f>
        <v>-806.09016727288213</v>
      </c>
      <c r="CO20" s="90">
        <f>IF(AND('Summary &amp; Assumptions'!$M40='Data Validation'!$N$2,'Monthly Cash Flow'!CO$2&lt;'Data Validation'!$D$17),0,(-'Summary &amp; Assumptions'!$N40/12)*((1+'Summary &amp; Assumptions'!$N$50)^ROUNDDOWN(DATEDIF('Summary &amp; Assumptions'!$D$18,'Monthly Cash Flow'!CO$5,"Y"),0)))</f>
        <v>-806.09016727288213</v>
      </c>
      <c r="CP20" s="90">
        <f>IF(AND('Summary &amp; Assumptions'!$M40='Data Validation'!$N$2,'Monthly Cash Flow'!CP$2&lt;'Data Validation'!$D$17),0,(-'Summary &amp; Assumptions'!$N40/12)*((1+'Summary &amp; Assumptions'!$N$50)^ROUNDDOWN(DATEDIF('Summary &amp; Assumptions'!$D$18,'Monthly Cash Flow'!CP$5,"Y"),0)))</f>
        <v>-806.09016727288213</v>
      </c>
      <c r="CQ20" s="90">
        <f>IF(AND('Summary &amp; Assumptions'!$M40='Data Validation'!$N$2,'Monthly Cash Flow'!CQ$2&lt;'Data Validation'!$D$17),0,(-'Summary &amp; Assumptions'!$N40/12)*((1+'Summary &amp; Assumptions'!$N$50)^ROUNDDOWN(DATEDIF('Summary &amp; Assumptions'!$D$18,'Monthly Cash Flow'!CQ$5,"Y"),0)))</f>
        <v>-806.09016727288213</v>
      </c>
      <c r="CR20" s="90">
        <f>IF(AND('Summary &amp; Assumptions'!$M40='Data Validation'!$N$2,'Monthly Cash Flow'!CR$2&lt;'Data Validation'!$D$17),0,(-'Summary &amp; Assumptions'!$N40/12)*((1+'Summary &amp; Assumptions'!$N$50)^ROUNDDOWN(DATEDIF('Summary &amp; Assumptions'!$D$18,'Monthly Cash Flow'!CR$5,"Y"),0)))</f>
        <v>-806.09016727288213</v>
      </c>
      <c r="CS20" s="90">
        <f>IF(AND('Summary &amp; Assumptions'!$M40='Data Validation'!$N$2,'Monthly Cash Flow'!CS$2&lt;'Data Validation'!$D$17),0,(-'Summary &amp; Assumptions'!$N40/12)*((1+'Summary &amp; Assumptions'!$N$50)^ROUNDDOWN(DATEDIF('Summary &amp; Assumptions'!$D$18,'Monthly Cash Flow'!CS$5,"Y"),0)))</f>
        <v>-806.09016727288213</v>
      </c>
      <c r="CT20" s="90">
        <f>IF(AND('Summary &amp; Assumptions'!$M40='Data Validation'!$N$2,'Monthly Cash Flow'!CT$2&lt;'Data Validation'!$D$17),0,(-'Summary &amp; Assumptions'!$N40/12)*((1+'Summary &amp; Assumptions'!$N$50)^ROUNDDOWN(DATEDIF('Summary &amp; Assumptions'!$D$18,'Monthly Cash Flow'!CT$5,"Y"),0)))</f>
        <v>-806.09016727288213</v>
      </c>
      <c r="CU20" s="90">
        <f>IF(AND('Summary &amp; Assumptions'!$M40='Data Validation'!$N$2,'Monthly Cash Flow'!CU$2&lt;'Data Validation'!$D$17),0,(-'Summary &amp; Assumptions'!$N40/12)*((1+'Summary &amp; Assumptions'!$N$50)^ROUNDDOWN(DATEDIF('Summary &amp; Assumptions'!$D$18,'Monthly Cash Flow'!CU$5,"Y"),0)))</f>
        <v>-806.09016727288213</v>
      </c>
      <c r="CV20" s="90">
        <f>IF(AND('Summary &amp; Assumptions'!$M40='Data Validation'!$N$2,'Monthly Cash Flow'!CV$2&lt;'Data Validation'!$D$17),0,(-'Summary &amp; Assumptions'!$N40/12)*((1+'Summary &amp; Assumptions'!$N$50)^ROUNDDOWN(DATEDIF('Summary &amp; Assumptions'!$D$18,'Monthly Cash Flow'!CV$5,"Y"),0)))</f>
        <v>-806.09016727288213</v>
      </c>
      <c r="CW20" s="90">
        <f>IF(AND('Summary &amp; Assumptions'!$M40='Data Validation'!$N$2,'Monthly Cash Flow'!CW$2&lt;'Data Validation'!$D$17),0,(-'Summary &amp; Assumptions'!$N40/12)*((1+'Summary &amp; Assumptions'!$N$50)^ROUNDDOWN(DATEDIF('Summary &amp; Assumptions'!$D$18,'Monthly Cash Flow'!CW$5,"Y"),0)))</f>
        <v>-806.09016727288213</v>
      </c>
      <c r="CX20" s="90">
        <f>IF(AND('Summary &amp; Assumptions'!$M40='Data Validation'!$N$2,'Monthly Cash Flow'!CX$2&lt;'Data Validation'!$D$17),0,(-'Summary &amp; Assumptions'!$N40/12)*((1+'Summary &amp; Assumptions'!$N$50)^ROUNDDOWN(DATEDIF('Summary &amp; Assumptions'!$D$18,'Monthly Cash Flow'!CX$5,"Y"),0)))</f>
        <v>-822.21197061833982</v>
      </c>
      <c r="CY20" s="90">
        <f>IF(AND('Summary &amp; Assumptions'!$M40='Data Validation'!$N$2,'Monthly Cash Flow'!CY$2&lt;'Data Validation'!$D$17),0,(-'Summary &amp; Assumptions'!$N40/12)*((1+'Summary &amp; Assumptions'!$N$50)^ROUNDDOWN(DATEDIF('Summary &amp; Assumptions'!$D$18,'Monthly Cash Flow'!CY$5,"Y"),0)))</f>
        <v>-822.21197061833982</v>
      </c>
      <c r="CZ20" s="90">
        <f>IF(AND('Summary &amp; Assumptions'!$M40='Data Validation'!$N$2,'Monthly Cash Flow'!CZ$2&lt;'Data Validation'!$D$17),0,(-'Summary &amp; Assumptions'!$N40/12)*((1+'Summary &amp; Assumptions'!$N$50)^ROUNDDOWN(DATEDIF('Summary &amp; Assumptions'!$D$18,'Monthly Cash Flow'!CZ$5,"Y"),0)))</f>
        <v>-822.21197061833982</v>
      </c>
      <c r="DA20" s="90">
        <f>IF(AND('Summary &amp; Assumptions'!$M40='Data Validation'!$N$2,'Monthly Cash Flow'!DA$2&lt;'Data Validation'!$D$17),0,(-'Summary &amp; Assumptions'!$N40/12)*((1+'Summary &amp; Assumptions'!$N$50)^ROUNDDOWN(DATEDIF('Summary &amp; Assumptions'!$D$18,'Monthly Cash Flow'!DA$5,"Y"),0)))</f>
        <v>-822.21197061833982</v>
      </c>
      <c r="DB20" s="90">
        <f>IF(AND('Summary &amp; Assumptions'!$M40='Data Validation'!$N$2,'Monthly Cash Flow'!DB$2&lt;'Data Validation'!$D$17),0,(-'Summary &amp; Assumptions'!$N40/12)*((1+'Summary &amp; Assumptions'!$N$50)^ROUNDDOWN(DATEDIF('Summary &amp; Assumptions'!$D$18,'Monthly Cash Flow'!DB$5,"Y"),0)))</f>
        <v>-822.21197061833982</v>
      </c>
      <c r="DC20" s="90">
        <f>IF(AND('Summary &amp; Assumptions'!$M40='Data Validation'!$N$2,'Monthly Cash Flow'!DC$2&lt;'Data Validation'!$D$17),0,(-'Summary &amp; Assumptions'!$N40/12)*((1+'Summary &amp; Assumptions'!$N$50)^ROUNDDOWN(DATEDIF('Summary &amp; Assumptions'!$D$18,'Monthly Cash Flow'!DC$5,"Y"),0)))</f>
        <v>-822.21197061833982</v>
      </c>
      <c r="DD20" s="90">
        <f>IF(AND('Summary &amp; Assumptions'!$M40='Data Validation'!$N$2,'Monthly Cash Flow'!DD$2&lt;'Data Validation'!$D$17),0,(-'Summary &amp; Assumptions'!$N40/12)*((1+'Summary &amp; Assumptions'!$N$50)^ROUNDDOWN(DATEDIF('Summary &amp; Assumptions'!$D$18,'Monthly Cash Flow'!DD$5,"Y"),0)))</f>
        <v>-822.21197061833982</v>
      </c>
      <c r="DE20" s="90">
        <f>IF(AND('Summary &amp; Assumptions'!$M40='Data Validation'!$N$2,'Monthly Cash Flow'!DE$2&lt;'Data Validation'!$D$17),0,(-'Summary &amp; Assumptions'!$N40/12)*((1+'Summary &amp; Assumptions'!$N$50)^ROUNDDOWN(DATEDIF('Summary &amp; Assumptions'!$D$18,'Monthly Cash Flow'!DE$5,"Y"),0)))</f>
        <v>-822.21197061833982</v>
      </c>
      <c r="DF20" s="90">
        <f>IF(AND('Summary &amp; Assumptions'!$M40='Data Validation'!$N$2,'Monthly Cash Flow'!DF$2&lt;'Data Validation'!$D$17),0,(-'Summary &amp; Assumptions'!$N40/12)*((1+'Summary &amp; Assumptions'!$N$50)^ROUNDDOWN(DATEDIF('Summary &amp; Assumptions'!$D$18,'Monthly Cash Flow'!DF$5,"Y"),0)))</f>
        <v>-822.21197061833982</v>
      </c>
      <c r="DG20" s="90">
        <f>IF(AND('Summary &amp; Assumptions'!$M40='Data Validation'!$N$2,'Monthly Cash Flow'!DG$2&lt;'Data Validation'!$D$17),0,(-'Summary &amp; Assumptions'!$N40/12)*((1+'Summary &amp; Assumptions'!$N$50)^ROUNDDOWN(DATEDIF('Summary &amp; Assumptions'!$D$18,'Monthly Cash Flow'!DG$5,"Y"),0)))</f>
        <v>-822.21197061833982</v>
      </c>
      <c r="DH20" s="90">
        <f>IF(AND('Summary &amp; Assumptions'!$M40='Data Validation'!$N$2,'Monthly Cash Flow'!DH$2&lt;'Data Validation'!$D$17),0,(-'Summary &amp; Assumptions'!$N40/12)*((1+'Summary &amp; Assumptions'!$N$50)^ROUNDDOWN(DATEDIF('Summary &amp; Assumptions'!$D$18,'Monthly Cash Flow'!DH$5,"Y"),0)))</f>
        <v>-822.21197061833982</v>
      </c>
      <c r="DI20" s="90">
        <f>IF(AND('Summary &amp; Assumptions'!$M40='Data Validation'!$N$2,'Monthly Cash Flow'!DI$2&lt;'Data Validation'!$D$17),0,(-'Summary &amp; Assumptions'!$N40/12)*((1+'Summary &amp; Assumptions'!$N$50)^ROUNDDOWN(DATEDIF('Summary &amp; Assumptions'!$D$18,'Monthly Cash Flow'!DI$5,"Y"),0)))</f>
        <v>-822.21197061833982</v>
      </c>
      <c r="DJ20" s="90">
        <f>IF(AND('Summary &amp; Assumptions'!$M40='Data Validation'!$N$2,'Monthly Cash Flow'!DJ$2&lt;'Data Validation'!$D$17),0,(-'Summary &amp; Assumptions'!$N40/12)*((1+'Summary &amp; Assumptions'!$N$50)^ROUNDDOWN(DATEDIF('Summary &amp; Assumptions'!$D$18,'Monthly Cash Flow'!DJ$5,"Y"),0)))</f>
        <v>-838.65621003070657</v>
      </c>
      <c r="DK20" s="90">
        <f>IF(AND('Summary &amp; Assumptions'!$M40='Data Validation'!$N$2,'Monthly Cash Flow'!DK$2&lt;'Data Validation'!$D$17),0,(-'Summary &amp; Assumptions'!$N40/12)*((1+'Summary &amp; Assumptions'!$N$50)^ROUNDDOWN(DATEDIF('Summary &amp; Assumptions'!$D$18,'Monthly Cash Flow'!DK$5,"Y"),0)))</f>
        <v>-838.65621003070657</v>
      </c>
      <c r="DL20" s="90">
        <f>IF(AND('Summary &amp; Assumptions'!$M40='Data Validation'!$N$2,'Monthly Cash Flow'!DL$2&lt;'Data Validation'!$D$17),0,(-'Summary &amp; Assumptions'!$N40/12)*((1+'Summary &amp; Assumptions'!$N$50)^ROUNDDOWN(DATEDIF('Summary &amp; Assumptions'!$D$18,'Monthly Cash Flow'!DL$5,"Y"),0)))</f>
        <v>-838.65621003070657</v>
      </c>
      <c r="DM20" s="90">
        <f>IF(AND('Summary &amp; Assumptions'!$M40='Data Validation'!$N$2,'Monthly Cash Flow'!DM$2&lt;'Data Validation'!$D$17),0,(-'Summary &amp; Assumptions'!$N40/12)*((1+'Summary &amp; Assumptions'!$N$50)^ROUNDDOWN(DATEDIF('Summary &amp; Assumptions'!$D$18,'Monthly Cash Flow'!DM$5,"Y"),0)))</f>
        <v>-838.65621003070657</v>
      </c>
      <c r="DN20" s="90">
        <f>IF(AND('Summary &amp; Assumptions'!$M40='Data Validation'!$N$2,'Monthly Cash Flow'!DN$2&lt;'Data Validation'!$D$17),0,(-'Summary &amp; Assumptions'!$N40/12)*((1+'Summary &amp; Assumptions'!$N$50)^ROUNDDOWN(DATEDIF('Summary &amp; Assumptions'!$D$18,'Monthly Cash Flow'!DN$5,"Y"),0)))</f>
        <v>-838.65621003070657</v>
      </c>
      <c r="DO20" s="90">
        <f>IF(AND('Summary &amp; Assumptions'!$M40='Data Validation'!$N$2,'Monthly Cash Flow'!DO$2&lt;'Data Validation'!$D$17),0,(-'Summary &amp; Assumptions'!$N40/12)*((1+'Summary &amp; Assumptions'!$N$50)^ROUNDDOWN(DATEDIF('Summary &amp; Assumptions'!$D$18,'Monthly Cash Flow'!DO$5,"Y"),0)))</f>
        <v>-838.65621003070657</v>
      </c>
      <c r="DP20" s="90">
        <f>IF(AND('Summary &amp; Assumptions'!$M40='Data Validation'!$N$2,'Monthly Cash Flow'!DP$2&lt;'Data Validation'!$D$17),0,(-'Summary &amp; Assumptions'!$N40/12)*((1+'Summary &amp; Assumptions'!$N$50)^ROUNDDOWN(DATEDIF('Summary &amp; Assumptions'!$D$18,'Monthly Cash Flow'!DP$5,"Y"),0)))</f>
        <v>-838.65621003070657</v>
      </c>
      <c r="DQ20" s="90">
        <f>IF(AND('Summary &amp; Assumptions'!$M40='Data Validation'!$N$2,'Monthly Cash Flow'!DQ$2&lt;'Data Validation'!$D$17),0,(-'Summary &amp; Assumptions'!$N40/12)*((1+'Summary &amp; Assumptions'!$N$50)^ROUNDDOWN(DATEDIF('Summary &amp; Assumptions'!$D$18,'Monthly Cash Flow'!DQ$5,"Y"),0)))</f>
        <v>-838.65621003070657</v>
      </c>
      <c r="DR20" s="90">
        <f>IF(AND('Summary &amp; Assumptions'!$M40='Data Validation'!$N$2,'Monthly Cash Flow'!DR$2&lt;'Data Validation'!$D$17),0,(-'Summary &amp; Assumptions'!$N40/12)*((1+'Summary &amp; Assumptions'!$N$50)^ROUNDDOWN(DATEDIF('Summary &amp; Assumptions'!$D$18,'Monthly Cash Flow'!DR$5,"Y"),0)))</f>
        <v>-838.65621003070657</v>
      </c>
      <c r="DS20" s="90">
        <f>IF(AND('Summary &amp; Assumptions'!$M40='Data Validation'!$N$2,'Monthly Cash Flow'!DS$2&lt;'Data Validation'!$D$17),0,(-'Summary &amp; Assumptions'!$N40/12)*((1+'Summary &amp; Assumptions'!$N$50)^ROUNDDOWN(DATEDIF('Summary &amp; Assumptions'!$D$18,'Monthly Cash Flow'!DS$5,"Y"),0)))</f>
        <v>-838.65621003070657</v>
      </c>
      <c r="DT20" s="90">
        <f>IF(AND('Summary &amp; Assumptions'!$M40='Data Validation'!$N$2,'Monthly Cash Flow'!DT$2&lt;'Data Validation'!$D$17),0,(-'Summary &amp; Assumptions'!$N40/12)*((1+'Summary &amp; Assumptions'!$N$50)^ROUNDDOWN(DATEDIF('Summary &amp; Assumptions'!$D$18,'Monthly Cash Flow'!DT$5,"Y"),0)))</f>
        <v>-838.65621003070657</v>
      </c>
      <c r="DU20" s="90">
        <f>IF(AND('Summary &amp; Assumptions'!$M40='Data Validation'!$N$2,'Monthly Cash Flow'!DU$2&lt;'Data Validation'!$D$17),0,(-'Summary &amp; Assumptions'!$N40/12)*((1+'Summary &amp; Assumptions'!$N$50)^ROUNDDOWN(DATEDIF('Summary &amp; Assumptions'!$D$18,'Monthly Cash Flow'!DU$5,"Y"),0)))</f>
        <v>-838.65621003070657</v>
      </c>
      <c r="DV20" s="90">
        <f>IF(AND('Summary &amp; Assumptions'!$M40='Data Validation'!$N$2,'Monthly Cash Flow'!DV$2&lt;'Data Validation'!$D$17),0,(-'Summary &amp; Assumptions'!$N40/12)*((1+'Summary &amp; Assumptions'!$N$50)^ROUNDDOWN(DATEDIF('Summary &amp; Assumptions'!$D$18,'Monthly Cash Flow'!DV$5,"Y"),0)))</f>
        <v>-855.42933423132081</v>
      </c>
      <c r="DW20" s="90">
        <f>IF(AND('Summary &amp; Assumptions'!$M40='Data Validation'!$N$2,'Monthly Cash Flow'!DW$2&lt;'Data Validation'!$D$17),0,(-'Summary &amp; Assumptions'!$N40/12)*((1+'Summary &amp; Assumptions'!$N$50)^ROUNDDOWN(DATEDIF('Summary &amp; Assumptions'!$D$18,'Monthly Cash Flow'!DW$5,"Y"),0)))</f>
        <v>-855.42933423132081</v>
      </c>
      <c r="DX20" s="90">
        <f>IF(AND('Summary &amp; Assumptions'!$M40='Data Validation'!$N$2,'Monthly Cash Flow'!DX$2&lt;'Data Validation'!$D$17),0,(-'Summary &amp; Assumptions'!$N40/12)*((1+'Summary &amp; Assumptions'!$N$50)^ROUNDDOWN(DATEDIF('Summary &amp; Assumptions'!$D$18,'Monthly Cash Flow'!DX$5,"Y"),0)))</f>
        <v>-855.42933423132081</v>
      </c>
      <c r="DY20" s="90">
        <f>IF(AND('Summary &amp; Assumptions'!$M40='Data Validation'!$N$2,'Monthly Cash Flow'!DY$2&lt;'Data Validation'!$D$17),0,(-'Summary &amp; Assumptions'!$N40/12)*((1+'Summary &amp; Assumptions'!$N$50)^ROUNDDOWN(DATEDIF('Summary &amp; Assumptions'!$D$18,'Monthly Cash Flow'!DY$5,"Y"),0)))</f>
        <v>-855.42933423132081</v>
      </c>
      <c r="DZ20" s="90">
        <f>IF(AND('Summary &amp; Assumptions'!$M40='Data Validation'!$N$2,'Monthly Cash Flow'!DZ$2&lt;'Data Validation'!$D$17),0,(-'Summary &amp; Assumptions'!$N40/12)*((1+'Summary &amp; Assumptions'!$N$50)^ROUNDDOWN(DATEDIF('Summary &amp; Assumptions'!$D$18,'Monthly Cash Flow'!DZ$5,"Y"),0)))</f>
        <v>-855.42933423132081</v>
      </c>
      <c r="EA20" s="90">
        <f>IF(AND('Summary &amp; Assumptions'!$M40='Data Validation'!$N$2,'Monthly Cash Flow'!EA$2&lt;'Data Validation'!$D$17),0,(-'Summary &amp; Assumptions'!$N40/12)*((1+'Summary &amp; Assumptions'!$N$50)^ROUNDDOWN(DATEDIF('Summary &amp; Assumptions'!$D$18,'Monthly Cash Flow'!EA$5,"Y"),0)))</f>
        <v>-855.42933423132081</v>
      </c>
      <c r="EB20" s="90">
        <f>IF(AND('Summary &amp; Assumptions'!$M40='Data Validation'!$N$2,'Monthly Cash Flow'!EB$2&lt;'Data Validation'!$D$17),0,(-'Summary &amp; Assumptions'!$N40/12)*((1+'Summary &amp; Assumptions'!$N$50)^ROUNDDOWN(DATEDIF('Summary &amp; Assumptions'!$D$18,'Monthly Cash Flow'!EB$5,"Y"),0)))</f>
        <v>-855.42933423132081</v>
      </c>
      <c r="EC20" s="90">
        <f>IF(AND('Summary &amp; Assumptions'!$M40='Data Validation'!$N$2,'Monthly Cash Flow'!EC$2&lt;'Data Validation'!$D$17),0,(-'Summary &amp; Assumptions'!$N40/12)*((1+'Summary &amp; Assumptions'!$N$50)^ROUNDDOWN(DATEDIF('Summary &amp; Assumptions'!$D$18,'Monthly Cash Flow'!EC$5,"Y"),0)))</f>
        <v>-855.42933423132081</v>
      </c>
      <c r="ED20" s="90">
        <f>IF(AND('Summary &amp; Assumptions'!$M40='Data Validation'!$N$2,'Monthly Cash Flow'!ED$2&lt;'Data Validation'!$D$17),0,(-'Summary &amp; Assumptions'!$N40/12)*((1+'Summary &amp; Assumptions'!$N$50)^ROUNDDOWN(DATEDIF('Summary &amp; Assumptions'!$D$18,'Monthly Cash Flow'!ED$5,"Y"),0)))</f>
        <v>-855.42933423132081</v>
      </c>
      <c r="EE20" s="90">
        <f>IF(AND('Summary &amp; Assumptions'!$M40='Data Validation'!$N$2,'Monthly Cash Flow'!EE$2&lt;'Data Validation'!$D$17),0,(-'Summary &amp; Assumptions'!$N40/12)*((1+'Summary &amp; Assumptions'!$N$50)^ROUNDDOWN(DATEDIF('Summary &amp; Assumptions'!$D$18,'Monthly Cash Flow'!EE$5,"Y"),0)))</f>
        <v>-855.42933423132081</v>
      </c>
      <c r="EF20" s="90">
        <f>IF(AND('Summary &amp; Assumptions'!$M40='Data Validation'!$N$2,'Monthly Cash Flow'!EF$2&lt;'Data Validation'!$D$17),0,(-'Summary &amp; Assumptions'!$N40/12)*((1+'Summary &amp; Assumptions'!$N$50)^ROUNDDOWN(DATEDIF('Summary &amp; Assumptions'!$D$18,'Monthly Cash Flow'!EF$5,"Y"),0)))</f>
        <v>-855.42933423132081</v>
      </c>
      <c r="EG20" s="488">
        <f>IF(AND('Summary &amp; Assumptions'!$M40='Data Validation'!$N$2,'Monthly Cash Flow'!EG$2&lt;'Data Validation'!$D$17),0,(-'Summary &amp; Assumptions'!$N40/12)*((1+'Summary &amp; Assumptions'!$N$50)^ROUNDDOWN(DATEDIF('Summary &amp; Assumptions'!$D$18,'Monthly Cash Flow'!EG$5,"Y"),0)))</f>
        <v>-855.42933423132081</v>
      </c>
      <c r="EH20" s="133"/>
    </row>
    <row r="21" spans="2:138" ht="15" customHeight="1" x14ac:dyDescent="0.25">
      <c r="B21" s="480"/>
      <c r="C21" s="62" t="s">
        <v>217</v>
      </c>
      <c r="D21" s="204">
        <f t="shared" si="42"/>
        <v>-84359.549407790357</v>
      </c>
      <c r="E21" s="63"/>
      <c r="F21" s="90">
        <f>IF(AND('Summary &amp; Assumptions'!$M41='Data Validation'!$N$2,'Monthly Cash Flow'!F$2&lt;'Data Validation'!$D$17),0,-'Summary &amp; Assumptions'!N41/12)</f>
        <v>0</v>
      </c>
      <c r="G21" s="90">
        <f>IF(AND('Summary &amp; Assumptions'!$M41='Data Validation'!$N$2,'Monthly Cash Flow'!G$2&lt;'Data Validation'!$D$17),0,(-'Summary &amp; Assumptions'!$N41/12)*((1+'Summary &amp; Assumptions'!$N$50)^ROUNDDOWN(DATEDIF('Summary &amp; Assumptions'!$D$18,'Monthly Cash Flow'!G$5,"Y"),0)))</f>
        <v>0</v>
      </c>
      <c r="H21" s="90">
        <f>IF(AND('Summary &amp; Assumptions'!$M41='Data Validation'!$N$2,'Monthly Cash Flow'!H$2&lt;'Data Validation'!$D$17),0,(-'Summary &amp; Assumptions'!$N41/12)*((1+'Summary &amp; Assumptions'!$N$50)^ROUNDDOWN(DATEDIF('Summary &amp; Assumptions'!$D$18,'Monthly Cash Flow'!H$5,"Y"),0)))</f>
        <v>0</v>
      </c>
      <c r="I21" s="90">
        <f>IF(AND('Summary &amp; Assumptions'!$M41='Data Validation'!$N$2,'Monthly Cash Flow'!I$2&lt;'Data Validation'!$D$17),0,(-'Summary &amp; Assumptions'!$N41/12)*((1+'Summary &amp; Assumptions'!$N$50)^ROUNDDOWN(DATEDIF('Summary &amp; Assumptions'!$D$18,'Monthly Cash Flow'!I$5,"Y"),0)))</f>
        <v>0</v>
      </c>
      <c r="J21" s="90">
        <f>IF(AND('Summary &amp; Assumptions'!$M41='Data Validation'!$N$2,'Monthly Cash Flow'!J$2&lt;'Data Validation'!$D$17),0,(-'Summary &amp; Assumptions'!$N41/12)*((1+'Summary &amp; Assumptions'!$N$50)^ROUNDDOWN(DATEDIF('Summary &amp; Assumptions'!$D$18,'Monthly Cash Flow'!J$5,"Y"),0)))</f>
        <v>0</v>
      </c>
      <c r="K21" s="90">
        <f>IF(AND('Summary &amp; Assumptions'!$M41='Data Validation'!$N$2,'Monthly Cash Flow'!K$2&lt;'Data Validation'!$D$17),0,(-'Summary &amp; Assumptions'!$N41/12)*((1+'Summary &amp; Assumptions'!$N$50)^ROUNDDOWN(DATEDIF('Summary &amp; Assumptions'!$D$18,'Monthly Cash Flow'!K$5,"Y"),0)))</f>
        <v>0</v>
      </c>
      <c r="L21" s="90">
        <f>IF(AND('Summary &amp; Assumptions'!$M41='Data Validation'!$N$2,'Monthly Cash Flow'!L$2&lt;'Data Validation'!$D$17),0,(-'Summary &amp; Assumptions'!$N41/12)*((1+'Summary &amp; Assumptions'!$N$50)^ROUNDDOWN(DATEDIF('Summary &amp; Assumptions'!$D$18,'Monthly Cash Flow'!L$5,"Y"),0)))</f>
        <v>0</v>
      </c>
      <c r="M21" s="90">
        <f>IF(AND('Summary &amp; Assumptions'!$M41='Data Validation'!$N$2,'Monthly Cash Flow'!M$2&lt;'Data Validation'!$D$17),0,(-'Summary &amp; Assumptions'!$N41/12)*((1+'Summary &amp; Assumptions'!$N$50)^ROUNDDOWN(DATEDIF('Summary &amp; Assumptions'!$D$18,'Monthly Cash Flow'!M$5,"Y"),0)))</f>
        <v>0</v>
      </c>
      <c r="N21" s="90">
        <f>IF(AND('Summary &amp; Assumptions'!$M41='Data Validation'!$N$2,'Monthly Cash Flow'!N$2&lt;'Data Validation'!$D$17),0,(-'Summary &amp; Assumptions'!$N41/12)*((1+'Summary &amp; Assumptions'!$N$50)^ROUNDDOWN(DATEDIF('Summary &amp; Assumptions'!$D$18,'Monthly Cash Flow'!N$5,"Y"),0)))</f>
        <v>0</v>
      </c>
      <c r="O21" s="90">
        <f>IF(AND('Summary &amp; Assumptions'!$M41='Data Validation'!$N$2,'Monthly Cash Flow'!O$2&lt;'Data Validation'!$D$17),0,(-'Summary &amp; Assumptions'!$N41/12)*((1+'Summary &amp; Assumptions'!$N$50)^ROUNDDOWN(DATEDIF('Summary &amp; Assumptions'!$D$18,'Monthly Cash Flow'!O$5,"Y"),0)))</f>
        <v>0</v>
      </c>
      <c r="P21" s="90">
        <f>IF(AND('Summary &amp; Assumptions'!$M41='Data Validation'!$N$2,'Monthly Cash Flow'!P$2&lt;'Data Validation'!$D$17),0,(-'Summary &amp; Assumptions'!$N41/12)*((1+'Summary &amp; Assumptions'!$N$50)^ROUNDDOWN(DATEDIF('Summary &amp; Assumptions'!$D$18,'Monthly Cash Flow'!P$5,"Y"),0)))</f>
        <v>0</v>
      </c>
      <c r="Q21" s="90">
        <f>IF(AND('Summary &amp; Assumptions'!$M41='Data Validation'!$N$2,'Monthly Cash Flow'!Q$2&lt;'Data Validation'!$D$17),0,(-'Summary &amp; Assumptions'!$N41/12)*((1+'Summary &amp; Assumptions'!$N$50)^ROUNDDOWN(DATEDIF('Summary &amp; Assumptions'!$D$18,'Monthly Cash Flow'!Q$5,"Y"),0)))</f>
        <v>0</v>
      </c>
      <c r="R21" s="90">
        <f>IF(AND('Summary &amp; Assumptions'!$M41='Data Validation'!$N$2,'Monthly Cash Flow'!R$2&lt;'Data Validation'!$D$17),0,(-'Summary &amp; Assumptions'!$N41/12)*((1+'Summary &amp; Assumptions'!$N$50)^ROUNDDOWN(DATEDIF('Summary &amp; Assumptions'!$D$18,'Monthly Cash Flow'!R$5,"Y"),0)))</f>
        <v>0</v>
      </c>
      <c r="S21" s="90">
        <f>IF(AND('Summary &amp; Assumptions'!$M41='Data Validation'!$N$2,'Monthly Cash Flow'!S$2&lt;'Data Validation'!$D$17),0,(-'Summary &amp; Assumptions'!$N41/12)*((1+'Summary &amp; Assumptions'!$N$50)^ROUNDDOWN(DATEDIF('Summary &amp; Assumptions'!$D$18,'Monthly Cash Flow'!S$5,"Y"),0)))</f>
        <v>0</v>
      </c>
      <c r="T21" s="90">
        <f>IF(AND('Summary &amp; Assumptions'!$M41='Data Validation'!$N$2,'Monthly Cash Flow'!T$2&lt;'Data Validation'!$D$17),0,(-'Summary &amp; Assumptions'!$N41/12)*((1+'Summary &amp; Assumptions'!$N$50)^ROUNDDOWN(DATEDIF('Summary &amp; Assumptions'!$D$18,'Monthly Cash Flow'!T$5,"Y"),0)))</f>
        <v>0</v>
      </c>
      <c r="U21" s="90">
        <f>IF(AND('Summary &amp; Assumptions'!$M41='Data Validation'!$N$2,'Monthly Cash Flow'!U$2&lt;'Data Validation'!$D$17),0,(-'Summary &amp; Assumptions'!$N41/12)*((1+'Summary &amp; Assumptions'!$N$50)^ROUNDDOWN(DATEDIF('Summary &amp; Assumptions'!$D$18,'Monthly Cash Flow'!U$5,"Y"),0)))</f>
        <v>0</v>
      </c>
      <c r="V21" s="90">
        <f>IF(AND('Summary &amp; Assumptions'!$M41='Data Validation'!$N$2,'Monthly Cash Flow'!V$2&lt;'Data Validation'!$D$17),0,(-'Summary &amp; Assumptions'!$N41/12)*((1+'Summary &amp; Assumptions'!$N$50)^ROUNDDOWN(DATEDIF('Summary &amp; Assumptions'!$D$18,'Monthly Cash Flow'!V$5,"Y"),0)))</f>
        <v>0</v>
      </c>
      <c r="W21" s="90">
        <f>IF(AND('Summary &amp; Assumptions'!$M41='Data Validation'!$N$2,'Monthly Cash Flow'!W$2&lt;'Data Validation'!$D$17),0,(-'Summary &amp; Assumptions'!$N41/12)*((1+'Summary &amp; Assumptions'!$N$50)^ROUNDDOWN(DATEDIF('Summary &amp; Assumptions'!$D$18,'Monthly Cash Flow'!W$5,"Y"),0)))</f>
        <v>0</v>
      </c>
      <c r="X21" s="90">
        <f>IF(AND('Summary &amp; Assumptions'!$M41='Data Validation'!$N$2,'Monthly Cash Flow'!X$2&lt;'Data Validation'!$D$17),0,(-'Summary &amp; Assumptions'!$N41/12)*((1+'Summary &amp; Assumptions'!$N$50)^ROUNDDOWN(DATEDIF('Summary &amp; Assumptions'!$D$18,'Monthly Cash Flow'!X$5,"Y"),0)))</f>
        <v>0</v>
      </c>
      <c r="Y21" s="90">
        <f>IF(AND('Summary &amp; Assumptions'!$M41='Data Validation'!$N$2,'Monthly Cash Flow'!Y$2&lt;'Data Validation'!$D$17),0,(-'Summary &amp; Assumptions'!$N41/12)*((1+'Summary &amp; Assumptions'!$N$50)^ROUNDDOWN(DATEDIF('Summary &amp; Assumptions'!$D$18,'Monthly Cash Flow'!Y$5,"Y"),0)))</f>
        <v>0</v>
      </c>
      <c r="Z21" s="90">
        <f>IF(AND('Summary &amp; Assumptions'!$M41='Data Validation'!$N$2,'Monthly Cash Flow'!Z$2&lt;'Data Validation'!$D$17),0,(-'Summary &amp; Assumptions'!$N41/12)*((1+'Summary &amp; Assumptions'!$N$50)^ROUNDDOWN(DATEDIF('Summary &amp; Assumptions'!$D$18,'Monthly Cash Flow'!Z$5,"Y"),0)))</f>
        <v>0</v>
      </c>
      <c r="AA21" s="90">
        <f>IF(AND('Summary &amp; Assumptions'!$M41='Data Validation'!$N$2,'Monthly Cash Flow'!AA$2&lt;'Data Validation'!$D$17),0,(-'Summary &amp; Assumptions'!$N41/12)*((1+'Summary &amp; Assumptions'!$N$50)^ROUNDDOWN(DATEDIF('Summary &amp; Assumptions'!$D$18,'Monthly Cash Flow'!AA$5,"Y"),0)))</f>
        <v>0</v>
      </c>
      <c r="AB21" s="90">
        <f>IF(AND('Summary &amp; Assumptions'!$M41='Data Validation'!$N$2,'Monthly Cash Flow'!AB$2&lt;'Data Validation'!$D$17),0,(-'Summary &amp; Assumptions'!$N41/12)*((1+'Summary &amp; Assumptions'!$N$50)^ROUNDDOWN(DATEDIF('Summary &amp; Assumptions'!$D$18,'Monthly Cash Flow'!AB$5,"Y"),0)))</f>
        <v>0</v>
      </c>
      <c r="AC21" s="90">
        <f>IF(AND('Summary &amp; Assumptions'!$M41='Data Validation'!$N$2,'Monthly Cash Flow'!AC$2&lt;'Data Validation'!$D$17),0,(-'Summary &amp; Assumptions'!$N41/12)*((1+'Summary &amp; Assumptions'!$N$50)^ROUNDDOWN(DATEDIF('Summary &amp; Assumptions'!$D$18,'Monthly Cash Flow'!AC$5,"Y"),0)))</f>
        <v>0</v>
      </c>
      <c r="AD21" s="90">
        <f>IF(AND('Summary &amp; Assumptions'!$M41='Data Validation'!$N$2,'Monthly Cash Flow'!AD$2&lt;'Data Validation'!$D$17),0,(-'Summary &amp; Assumptions'!$N41/12)*((1+'Summary &amp; Assumptions'!$N$50)^ROUNDDOWN(DATEDIF('Summary &amp; Assumptions'!$D$18,'Monthly Cash Flow'!AD$5,"Y"),0)))</f>
        <v>-720.67967532467526</v>
      </c>
      <c r="AE21" s="90">
        <f>IF(AND('Summary &amp; Assumptions'!$M41='Data Validation'!$N$2,'Monthly Cash Flow'!AE$2&lt;'Data Validation'!$D$17),0,(-'Summary &amp; Assumptions'!$N41/12)*((1+'Summary &amp; Assumptions'!$N$50)^ROUNDDOWN(DATEDIF('Summary &amp; Assumptions'!$D$18,'Monthly Cash Flow'!AE$5,"Y"),0)))</f>
        <v>-720.67967532467526</v>
      </c>
      <c r="AF21" s="90">
        <f>IF(AND('Summary &amp; Assumptions'!$M41='Data Validation'!$N$2,'Monthly Cash Flow'!AF$2&lt;'Data Validation'!$D$17),0,(-'Summary &amp; Assumptions'!$N41/12)*((1+'Summary &amp; Assumptions'!$N$50)^ROUNDDOWN(DATEDIF('Summary &amp; Assumptions'!$D$18,'Monthly Cash Flow'!AF$5,"Y"),0)))</f>
        <v>-720.67967532467526</v>
      </c>
      <c r="AG21" s="90">
        <f>IF(AND('Summary &amp; Assumptions'!$M41='Data Validation'!$N$2,'Monthly Cash Flow'!AG$2&lt;'Data Validation'!$D$17),0,(-'Summary &amp; Assumptions'!$N41/12)*((1+'Summary &amp; Assumptions'!$N$50)^ROUNDDOWN(DATEDIF('Summary &amp; Assumptions'!$D$18,'Monthly Cash Flow'!AG$5,"Y"),0)))</f>
        <v>-720.67967532467526</v>
      </c>
      <c r="AH21" s="90">
        <f>IF(AND('Summary &amp; Assumptions'!$M41='Data Validation'!$N$2,'Monthly Cash Flow'!AH$2&lt;'Data Validation'!$D$17),0,(-'Summary &amp; Assumptions'!$N41/12)*((1+'Summary &amp; Assumptions'!$N$50)^ROUNDDOWN(DATEDIF('Summary &amp; Assumptions'!$D$18,'Monthly Cash Flow'!AH$5,"Y"),0)))</f>
        <v>-720.67967532467526</v>
      </c>
      <c r="AI21" s="90">
        <f>IF(AND('Summary &amp; Assumptions'!$M41='Data Validation'!$N$2,'Monthly Cash Flow'!AI$2&lt;'Data Validation'!$D$17),0,(-'Summary &amp; Assumptions'!$N41/12)*((1+'Summary &amp; Assumptions'!$N$50)^ROUNDDOWN(DATEDIF('Summary &amp; Assumptions'!$D$18,'Monthly Cash Flow'!AI$5,"Y"),0)))</f>
        <v>-720.67967532467526</v>
      </c>
      <c r="AJ21" s="90">
        <f>IF(AND('Summary &amp; Assumptions'!$M41='Data Validation'!$N$2,'Monthly Cash Flow'!AJ$2&lt;'Data Validation'!$D$17),0,(-'Summary &amp; Assumptions'!$N41/12)*((1+'Summary &amp; Assumptions'!$N$50)^ROUNDDOWN(DATEDIF('Summary &amp; Assumptions'!$D$18,'Monthly Cash Flow'!AJ$5,"Y"),0)))</f>
        <v>-720.67967532467526</v>
      </c>
      <c r="AK21" s="90">
        <f>IF(AND('Summary &amp; Assumptions'!$M41='Data Validation'!$N$2,'Monthly Cash Flow'!AK$2&lt;'Data Validation'!$D$17),0,(-'Summary &amp; Assumptions'!$N41/12)*((1+'Summary &amp; Assumptions'!$N$50)^ROUNDDOWN(DATEDIF('Summary &amp; Assumptions'!$D$18,'Monthly Cash Flow'!AK$5,"Y"),0)))</f>
        <v>-720.67967532467526</v>
      </c>
      <c r="AL21" s="90">
        <f>IF(AND('Summary &amp; Assumptions'!$M41='Data Validation'!$N$2,'Monthly Cash Flow'!AL$2&lt;'Data Validation'!$D$17),0,(-'Summary &amp; Assumptions'!$N41/12)*((1+'Summary &amp; Assumptions'!$N$50)^ROUNDDOWN(DATEDIF('Summary &amp; Assumptions'!$D$18,'Monthly Cash Flow'!AL$5,"Y"),0)))</f>
        <v>-720.67967532467526</v>
      </c>
      <c r="AM21" s="90">
        <f>IF(AND('Summary &amp; Assumptions'!$M41='Data Validation'!$N$2,'Monthly Cash Flow'!AM$2&lt;'Data Validation'!$D$17),0,(-'Summary &amp; Assumptions'!$N41/12)*((1+'Summary &amp; Assumptions'!$N$50)^ROUNDDOWN(DATEDIF('Summary &amp; Assumptions'!$D$18,'Monthly Cash Flow'!AM$5,"Y"),0)))</f>
        <v>-720.67967532467526</v>
      </c>
      <c r="AN21" s="90">
        <f>IF(AND('Summary &amp; Assumptions'!$M41='Data Validation'!$N$2,'Monthly Cash Flow'!AN$2&lt;'Data Validation'!$D$17),0,(-'Summary &amp; Assumptions'!$N41/12)*((1+'Summary &amp; Assumptions'!$N$50)^ROUNDDOWN(DATEDIF('Summary &amp; Assumptions'!$D$18,'Monthly Cash Flow'!AN$5,"Y"),0)))</f>
        <v>-720.67967532467526</v>
      </c>
      <c r="AO21" s="90">
        <f>IF(AND('Summary &amp; Assumptions'!$M41='Data Validation'!$N$2,'Monthly Cash Flow'!AO$2&lt;'Data Validation'!$D$17),0,(-'Summary &amp; Assumptions'!$N41/12)*((1+'Summary &amp; Assumptions'!$N$50)^ROUNDDOWN(DATEDIF('Summary &amp; Assumptions'!$D$18,'Monthly Cash Flow'!AO$5,"Y"),0)))</f>
        <v>-720.67967532467526</v>
      </c>
      <c r="AP21" s="90">
        <f>IF(AND('Summary &amp; Assumptions'!$M41='Data Validation'!$N$2,'Monthly Cash Flow'!AP$2&lt;'Data Validation'!$D$17),0,(-'Summary &amp; Assumptions'!$N41/12)*((1+'Summary &amp; Assumptions'!$N$50)^ROUNDDOWN(DATEDIF('Summary &amp; Assumptions'!$D$18,'Monthly Cash Flow'!AP$5,"Y"),0)))</f>
        <v>-735.09326883116864</v>
      </c>
      <c r="AQ21" s="90">
        <f>IF(AND('Summary &amp; Assumptions'!$M41='Data Validation'!$N$2,'Monthly Cash Flow'!AQ$2&lt;'Data Validation'!$D$17),0,(-'Summary &amp; Assumptions'!$N41/12)*((1+'Summary &amp; Assumptions'!$N$50)^ROUNDDOWN(DATEDIF('Summary &amp; Assumptions'!$D$18,'Monthly Cash Flow'!AQ$5,"Y"),0)))</f>
        <v>-735.09326883116864</v>
      </c>
      <c r="AR21" s="90">
        <f>IF(AND('Summary &amp; Assumptions'!$M41='Data Validation'!$N$2,'Monthly Cash Flow'!AR$2&lt;'Data Validation'!$D$17),0,(-'Summary &amp; Assumptions'!$N41/12)*((1+'Summary &amp; Assumptions'!$N$50)^ROUNDDOWN(DATEDIF('Summary &amp; Assumptions'!$D$18,'Monthly Cash Flow'!AR$5,"Y"),0)))</f>
        <v>-735.09326883116864</v>
      </c>
      <c r="AS21" s="90">
        <f>IF(AND('Summary &amp; Assumptions'!$M41='Data Validation'!$N$2,'Monthly Cash Flow'!AS$2&lt;'Data Validation'!$D$17),0,(-'Summary &amp; Assumptions'!$N41/12)*((1+'Summary &amp; Assumptions'!$N$50)^ROUNDDOWN(DATEDIF('Summary &amp; Assumptions'!$D$18,'Monthly Cash Flow'!AS$5,"Y"),0)))</f>
        <v>-735.09326883116864</v>
      </c>
      <c r="AT21" s="90">
        <f>IF(AND('Summary &amp; Assumptions'!$M41='Data Validation'!$N$2,'Monthly Cash Flow'!AT$2&lt;'Data Validation'!$D$17),0,(-'Summary &amp; Assumptions'!$N41/12)*((1+'Summary &amp; Assumptions'!$N$50)^ROUNDDOWN(DATEDIF('Summary &amp; Assumptions'!$D$18,'Monthly Cash Flow'!AT$5,"Y"),0)))</f>
        <v>-735.09326883116864</v>
      </c>
      <c r="AU21" s="90">
        <f>IF(AND('Summary &amp; Assumptions'!$M41='Data Validation'!$N$2,'Monthly Cash Flow'!AU$2&lt;'Data Validation'!$D$17),0,(-'Summary &amp; Assumptions'!$N41/12)*((1+'Summary &amp; Assumptions'!$N$50)^ROUNDDOWN(DATEDIF('Summary &amp; Assumptions'!$D$18,'Monthly Cash Flow'!AU$5,"Y"),0)))</f>
        <v>-735.09326883116864</v>
      </c>
      <c r="AV21" s="90">
        <f>IF(AND('Summary &amp; Assumptions'!$M41='Data Validation'!$N$2,'Monthly Cash Flow'!AV$2&lt;'Data Validation'!$D$17),0,(-'Summary &amp; Assumptions'!$N41/12)*((1+'Summary &amp; Assumptions'!$N$50)^ROUNDDOWN(DATEDIF('Summary &amp; Assumptions'!$D$18,'Monthly Cash Flow'!AV$5,"Y"),0)))</f>
        <v>-735.09326883116864</v>
      </c>
      <c r="AW21" s="90">
        <f>IF(AND('Summary &amp; Assumptions'!$M41='Data Validation'!$N$2,'Monthly Cash Flow'!AW$2&lt;'Data Validation'!$D$17),0,(-'Summary &amp; Assumptions'!$N41/12)*((1+'Summary &amp; Assumptions'!$N$50)^ROUNDDOWN(DATEDIF('Summary &amp; Assumptions'!$D$18,'Monthly Cash Flow'!AW$5,"Y"),0)))</f>
        <v>-735.09326883116864</v>
      </c>
      <c r="AX21" s="90">
        <f>IF(AND('Summary &amp; Assumptions'!$M41='Data Validation'!$N$2,'Monthly Cash Flow'!AX$2&lt;'Data Validation'!$D$17),0,(-'Summary &amp; Assumptions'!$N41/12)*((1+'Summary &amp; Assumptions'!$N$50)^ROUNDDOWN(DATEDIF('Summary &amp; Assumptions'!$D$18,'Monthly Cash Flow'!AX$5,"Y"),0)))</f>
        <v>-735.09326883116864</v>
      </c>
      <c r="AY21" s="90">
        <f>IF(AND('Summary &amp; Assumptions'!$M41='Data Validation'!$N$2,'Monthly Cash Flow'!AY$2&lt;'Data Validation'!$D$17),0,(-'Summary &amp; Assumptions'!$N41/12)*((1+'Summary &amp; Assumptions'!$N$50)^ROUNDDOWN(DATEDIF('Summary &amp; Assumptions'!$D$18,'Monthly Cash Flow'!AY$5,"Y"),0)))</f>
        <v>-735.09326883116864</v>
      </c>
      <c r="AZ21" s="90">
        <f>IF(AND('Summary &amp; Assumptions'!$M41='Data Validation'!$N$2,'Monthly Cash Flow'!AZ$2&lt;'Data Validation'!$D$17),0,(-'Summary &amp; Assumptions'!$N41/12)*((1+'Summary &amp; Assumptions'!$N$50)^ROUNDDOWN(DATEDIF('Summary &amp; Assumptions'!$D$18,'Monthly Cash Flow'!AZ$5,"Y"),0)))</f>
        <v>-735.09326883116864</v>
      </c>
      <c r="BA21" s="90">
        <f>IF(AND('Summary &amp; Assumptions'!$M41='Data Validation'!$N$2,'Monthly Cash Flow'!BA$2&lt;'Data Validation'!$D$17),0,(-'Summary &amp; Assumptions'!$N41/12)*((1+'Summary &amp; Assumptions'!$N$50)^ROUNDDOWN(DATEDIF('Summary &amp; Assumptions'!$D$18,'Monthly Cash Flow'!BA$5,"Y"),0)))</f>
        <v>-735.09326883116864</v>
      </c>
      <c r="BB21" s="90">
        <f>IF(AND('Summary &amp; Assumptions'!$M41='Data Validation'!$N$2,'Monthly Cash Flow'!BB$2&lt;'Data Validation'!$D$17),0,(-'Summary &amp; Assumptions'!$N41/12)*((1+'Summary &amp; Assumptions'!$N$50)^ROUNDDOWN(DATEDIF('Summary &amp; Assumptions'!$D$18,'Monthly Cash Flow'!BB$5,"Y"),0)))</f>
        <v>-749.7951342077921</v>
      </c>
      <c r="BC21" s="90">
        <f>IF(AND('Summary &amp; Assumptions'!$M41='Data Validation'!$N$2,'Monthly Cash Flow'!BC$2&lt;'Data Validation'!$D$17),0,(-'Summary &amp; Assumptions'!$N41/12)*((1+'Summary &amp; Assumptions'!$N$50)^ROUNDDOWN(DATEDIF('Summary &amp; Assumptions'!$D$18,'Monthly Cash Flow'!BC$5,"Y"),0)))</f>
        <v>-749.7951342077921</v>
      </c>
      <c r="BD21" s="90">
        <f>IF(AND('Summary &amp; Assumptions'!$M41='Data Validation'!$N$2,'Monthly Cash Flow'!BD$2&lt;'Data Validation'!$D$17),0,(-'Summary &amp; Assumptions'!$N41/12)*((1+'Summary &amp; Assumptions'!$N$50)^ROUNDDOWN(DATEDIF('Summary &amp; Assumptions'!$D$18,'Monthly Cash Flow'!BD$5,"Y"),0)))</f>
        <v>-749.7951342077921</v>
      </c>
      <c r="BE21" s="90">
        <f>IF(AND('Summary &amp; Assumptions'!$M41='Data Validation'!$N$2,'Monthly Cash Flow'!BE$2&lt;'Data Validation'!$D$17),0,(-'Summary &amp; Assumptions'!$N41/12)*((1+'Summary &amp; Assumptions'!$N$50)^ROUNDDOWN(DATEDIF('Summary &amp; Assumptions'!$D$18,'Monthly Cash Flow'!BE$5,"Y"),0)))</f>
        <v>-749.7951342077921</v>
      </c>
      <c r="BF21" s="90">
        <f>IF(AND('Summary &amp; Assumptions'!$M41='Data Validation'!$N$2,'Monthly Cash Flow'!BF$2&lt;'Data Validation'!$D$17),0,(-'Summary &amp; Assumptions'!$N41/12)*((1+'Summary &amp; Assumptions'!$N$50)^ROUNDDOWN(DATEDIF('Summary &amp; Assumptions'!$D$18,'Monthly Cash Flow'!BF$5,"Y"),0)))</f>
        <v>-749.7951342077921</v>
      </c>
      <c r="BG21" s="90">
        <f>IF(AND('Summary &amp; Assumptions'!$M41='Data Validation'!$N$2,'Monthly Cash Flow'!BG$2&lt;'Data Validation'!$D$17),0,(-'Summary &amp; Assumptions'!$N41/12)*((1+'Summary &amp; Assumptions'!$N$50)^ROUNDDOWN(DATEDIF('Summary &amp; Assumptions'!$D$18,'Monthly Cash Flow'!BG$5,"Y"),0)))</f>
        <v>-749.7951342077921</v>
      </c>
      <c r="BH21" s="90">
        <f>IF(AND('Summary &amp; Assumptions'!$M41='Data Validation'!$N$2,'Monthly Cash Flow'!BH$2&lt;'Data Validation'!$D$17),0,(-'Summary &amp; Assumptions'!$N41/12)*((1+'Summary &amp; Assumptions'!$N$50)^ROUNDDOWN(DATEDIF('Summary &amp; Assumptions'!$D$18,'Monthly Cash Flow'!BH$5,"Y"),0)))</f>
        <v>-749.7951342077921</v>
      </c>
      <c r="BI21" s="90">
        <f>IF(AND('Summary &amp; Assumptions'!$M41='Data Validation'!$N$2,'Monthly Cash Flow'!BI$2&lt;'Data Validation'!$D$17),0,(-'Summary &amp; Assumptions'!$N41/12)*((1+'Summary &amp; Assumptions'!$N$50)^ROUNDDOWN(DATEDIF('Summary &amp; Assumptions'!$D$18,'Monthly Cash Flow'!BI$5,"Y"),0)))</f>
        <v>-749.7951342077921</v>
      </c>
      <c r="BJ21" s="90">
        <f>IF(AND('Summary &amp; Assumptions'!$M41='Data Validation'!$N$2,'Monthly Cash Flow'!BJ$2&lt;'Data Validation'!$D$17),0,(-'Summary &amp; Assumptions'!$N41/12)*((1+'Summary &amp; Assumptions'!$N$50)^ROUNDDOWN(DATEDIF('Summary &amp; Assumptions'!$D$18,'Monthly Cash Flow'!BJ$5,"Y"),0)))</f>
        <v>-749.7951342077921</v>
      </c>
      <c r="BK21" s="90">
        <f>IF(AND('Summary &amp; Assumptions'!$M41='Data Validation'!$N$2,'Monthly Cash Flow'!BK$2&lt;'Data Validation'!$D$17),0,(-'Summary &amp; Assumptions'!$N41/12)*((1+'Summary &amp; Assumptions'!$N$50)^ROUNDDOWN(DATEDIF('Summary &amp; Assumptions'!$D$18,'Monthly Cash Flow'!BK$5,"Y"),0)))</f>
        <v>-749.7951342077921</v>
      </c>
      <c r="BL21" s="90">
        <f>IF(AND('Summary &amp; Assumptions'!$M41='Data Validation'!$N$2,'Monthly Cash Flow'!BL$2&lt;'Data Validation'!$D$17),0,(-'Summary &amp; Assumptions'!$N41/12)*((1+'Summary &amp; Assumptions'!$N$50)^ROUNDDOWN(DATEDIF('Summary &amp; Assumptions'!$D$18,'Monthly Cash Flow'!BL$5,"Y"),0)))</f>
        <v>-749.7951342077921</v>
      </c>
      <c r="BM21" s="90">
        <f>IF(AND('Summary &amp; Assumptions'!$M41='Data Validation'!$N$2,'Monthly Cash Flow'!BM$2&lt;'Data Validation'!$D$17),0,(-'Summary &amp; Assumptions'!$N41/12)*((1+'Summary &amp; Assumptions'!$N$50)^ROUNDDOWN(DATEDIF('Summary &amp; Assumptions'!$D$18,'Monthly Cash Flow'!BM$5,"Y"),0)))</f>
        <v>-749.7951342077921</v>
      </c>
      <c r="BN21" s="90">
        <f>IF(AND('Summary &amp; Assumptions'!$M41='Data Validation'!$N$2,'Monthly Cash Flow'!BN$2&lt;'Data Validation'!$D$17),0,(-'Summary &amp; Assumptions'!$N41/12)*((1+'Summary &amp; Assumptions'!$N$50)^ROUNDDOWN(DATEDIF('Summary &amp; Assumptions'!$D$18,'Monthly Cash Flow'!BN$5,"Y"),0)))</f>
        <v>-764.79103689194801</v>
      </c>
      <c r="BO21" s="90">
        <f>IF(AND('Summary &amp; Assumptions'!$M41='Data Validation'!$N$2,'Monthly Cash Flow'!BO$2&lt;'Data Validation'!$D$17),0,(-'Summary &amp; Assumptions'!$N41/12)*((1+'Summary &amp; Assumptions'!$N$50)^ROUNDDOWN(DATEDIF('Summary &amp; Assumptions'!$D$18,'Monthly Cash Flow'!BO$5,"Y"),0)))</f>
        <v>-764.79103689194801</v>
      </c>
      <c r="BP21" s="90">
        <f>IF(AND('Summary &amp; Assumptions'!$M41='Data Validation'!$N$2,'Monthly Cash Flow'!BP$2&lt;'Data Validation'!$D$17),0,(-'Summary &amp; Assumptions'!$N41/12)*((1+'Summary &amp; Assumptions'!$N$50)^ROUNDDOWN(DATEDIF('Summary &amp; Assumptions'!$D$18,'Monthly Cash Flow'!BP$5,"Y"),0)))</f>
        <v>-764.79103689194801</v>
      </c>
      <c r="BQ21" s="90">
        <f>IF(AND('Summary &amp; Assumptions'!$M41='Data Validation'!$N$2,'Monthly Cash Flow'!BQ$2&lt;'Data Validation'!$D$17),0,(-'Summary &amp; Assumptions'!$N41/12)*((1+'Summary &amp; Assumptions'!$N$50)^ROUNDDOWN(DATEDIF('Summary &amp; Assumptions'!$D$18,'Monthly Cash Flow'!BQ$5,"Y"),0)))</f>
        <v>-764.79103689194801</v>
      </c>
      <c r="BR21" s="90">
        <f>IF(AND('Summary &amp; Assumptions'!$M41='Data Validation'!$N$2,'Monthly Cash Flow'!BR$2&lt;'Data Validation'!$D$17),0,(-'Summary &amp; Assumptions'!$N41/12)*((1+'Summary &amp; Assumptions'!$N$50)^ROUNDDOWN(DATEDIF('Summary &amp; Assumptions'!$D$18,'Monthly Cash Flow'!BR$5,"Y"),0)))</f>
        <v>-764.79103689194801</v>
      </c>
      <c r="BS21" s="90">
        <f>IF(AND('Summary &amp; Assumptions'!$M41='Data Validation'!$N$2,'Monthly Cash Flow'!BS$2&lt;'Data Validation'!$D$17),0,(-'Summary &amp; Assumptions'!$N41/12)*((1+'Summary &amp; Assumptions'!$N$50)^ROUNDDOWN(DATEDIF('Summary &amp; Assumptions'!$D$18,'Monthly Cash Flow'!BS$5,"Y"),0)))</f>
        <v>-764.79103689194801</v>
      </c>
      <c r="BT21" s="90">
        <f>IF(AND('Summary &amp; Assumptions'!$M41='Data Validation'!$N$2,'Monthly Cash Flow'!BT$2&lt;'Data Validation'!$D$17),0,(-'Summary &amp; Assumptions'!$N41/12)*((1+'Summary &amp; Assumptions'!$N$50)^ROUNDDOWN(DATEDIF('Summary &amp; Assumptions'!$D$18,'Monthly Cash Flow'!BT$5,"Y"),0)))</f>
        <v>-764.79103689194801</v>
      </c>
      <c r="BU21" s="90">
        <f>IF(AND('Summary &amp; Assumptions'!$M41='Data Validation'!$N$2,'Monthly Cash Flow'!BU$2&lt;'Data Validation'!$D$17),0,(-'Summary &amp; Assumptions'!$N41/12)*((1+'Summary &amp; Assumptions'!$N$50)^ROUNDDOWN(DATEDIF('Summary &amp; Assumptions'!$D$18,'Monthly Cash Flow'!BU$5,"Y"),0)))</f>
        <v>-764.79103689194801</v>
      </c>
      <c r="BV21" s="90">
        <f>IF(AND('Summary &amp; Assumptions'!$M41='Data Validation'!$N$2,'Monthly Cash Flow'!BV$2&lt;'Data Validation'!$D$17),0,(-'Summary &amp; Assumptions'!$N41/12)*((1+'Summary &amp; Assumptions'!$N$50)^ROUNDDOWN(DATEDIF('Summary &amp; Assumptions'!$D$18,'Monthly Cash Flow'!BV$5,"Y"),0)))</f>
        <v>-764.79103689194801</v>
      </c>
      <c r="BW21" s="90">
        <f>IF(AND('Summary &amp; Assumptions'!$M41='Data Validation'!$N$2,'Monthly Cash Flow'!BW$2&lt;'Data Validation'!$D$17),0,(-'Summary &amp; Assumptions'!$N41/12)*((1+'Summary &amp; Assumptions'!$N$50)^ROUNDDOWN(DATEDIF('Summary &amp; Assumptions'!$D$18,'Monthly Cash Flow'!BW$5,"Y"),0)))</f>
        <v>-764.79103689194801</v>
      </c>
      <c r="BX21" s="90">
        <f>IF(AND('Summary &amp; Assumptions'!$M41='Data Validation'!$N$2,'Monthly Cash Flow'!BX$2&lt;'Data Validation'!$D$17),0,(-'Summary &amp; Assumptions'!$N41/12)*((1+'Summary &amp; Assumptions'!$N$50)^ROUNDDOWN(DATEDIF('Summary &amp; Assumptions'!$D$18,'Monthly Cash Flow'!BX$5,"Y"),0)))</f>
        <v>-764.79103689194801</v>
      </c>
      <c r="BY21" s="90">
        <f>IF(AND('Summary &amp; Assumptions'!$M41='Data Validation'!$N$2,'Monthly Cash Flow'!BY$2&lt;'Data Validation'!$D$17),0,(-'Summary &amp; Assumptions'!$N41/12)*((1+'Summary &amp; Assumptions'!$N$50)^ROUNDDOWN(DATEDIF('Summary &amp; Assumptions'!$D$18,'Monthly Cash Flow'!BY$5,"Y"),0)))</f>
        <v>-764.79103689194801</v>
      </c>
      <c r="BZ21" s="90">
        <f>IF(AND('Summary &amp; Assumptions'!$M41='Data Validation'!$N$2,'Monthly Cash Flow'!BZ$2&lt;'Data Validation'!$D$17),0,(-'Summary &amp; Assumptions'!$N41/12)*((1+'Summary &amp; Assumptions'!$N$50)^ROUNDDOWN(DATEDIF('Summary &amp; Assumptions'!$D$18,'Monthly Cash Flow'!BZ$5,"Y"),0)))</f>
        <v>-780.086857629787</v>
      </c>
      <c r="CA21" s="90">
        <f>IF(AND('Summary &amp; Assumptions'!$M41='Data Validation'!$N$2,'Monthly Cash Flow'!CA$2&lt;'Data Validation'!$D$17),0,(-'Summary &amp; Assumptions'!$N41/12)*((1+'Summary &amp; Assumptions'!$N$50)^ROUNDDOWN(DATEDIF('Summary &amp; Assumptions'!$D$18,'Monthly Cash Flow'!CA$5,"Y"),0)))</f>
        <v>-780.086857629787</v>
      </c>
      <c r="CB21" s="90">
        <f>IF(AND('Summary &amp; Assumptions'!$M41='Data Validation'!$N$2,'Monthly Cash Flow'!CB$2&lt;'Data Validation'!$D$17),0,(-'Summary &amp; Assumptions'!$N41/12)*((1+'Summary &amp; Assumptions'!$N$50)^ROUNDDOWN(DATEDIF('Summary &amp; Assumptions'!$D$18,'Monthly Cash Flow'!CB$5,"Y"),0)))</f>
        <v>-780.086857629787</v>
      </c>
      <c r="CC21" s="90">
        <f>IF(AND('Summary &amp; Assumptions'!$M41='Data Validation'!$N$2,'Monthly Cash Flow'!CC$2&lt;'Data Validation'!$D$17),0,(-'Summary &amp; Assumptions'!$N41/12)*((1+'Summary &amp; Assumptions'!$N$50)^ROUNDDOWN(DATEDIF('Summary &amp; Assumptions'!$D$18,'Monthly Cash Flow'!CC$5,"Y"),0)))</f>
        <v>-780.086857629787</v>
      </c>
      <c r="CD21" s="90">
        <f>IF(AND('Summary &amp; Assumptions'!$M41='Data Validation'!$N$2,'Monthly Cash Flow'!CD$2&lt;'Data Validation'!$D$17),0,(-'Summary &amp; Assumptions'!$N41/12)*((1+'Summary &amp; Assumptions'!$N$50)^ROUNDDOWN(DATEDIF('Summary &amp; Assumptions'!$D$18,'Monthly Cash Flow'!CD$5,"Y"),0)))</f>
        <v>-780.086857629787</v>
      </c>
      <c r="CE21" s="90">
        <f>IF(AND('Summary &amp; Assumptions'!$M41='Data Validation'!$N$2,'Monthly Cash Flow'!CE$2&lt;'Data Validation'!$D$17),0,(-'Summary &amp; Assumptions'!$N41/12)*((1+'Summary &amp; Assumptions'!$N$50)^ROUNDDOWN(DATEDIF('Summary &amp; Assumptions'!$D$18,'Monthly Cash Flow'!CE$5,"Y"),0)))</f>
        <v>-780.086857629787</v>
      </c>
      <c r="CF21" s="90">
        <f>IF(AND('Summary &amp; Assumptions'!$M41='Data Validation'!$N$2,'Monthly Cash Flow'!CF$2&lt;'Data Validation'!$D$17),0,(-'Summary &amp; Assumptions'!$N41/12)*((1+'Summary &amp; Assumptions'!$N$50)^ROUNDDOWN(DATEDIF('Summary &amp; Assumptions'!$D$18,'Monthly Cash Flow'!CF$5,"Y"),0)))</f>
        <v>-780.086857629787</v>
      </c>
      <c r="CG21" s="90">
        <f>IF(AND('Summary &amp; Assumptions'!$M41='Data Validation'!$N$2,'Monthly Cash Flow'!CG$2&lt;'Data Validation'!$D$17),0,(-'Summary &amp; Assumptions'!$N41/12)*((1+'Summary &amp; Assumptions'!$N$50)^ROUNDDOWN(DATEDIF('Summary &amp; Assumptions'!$D$18,'Monthly Cash Flow'!CG$5,"Y"),0)))</f>
        <v>-780.086857629787</v>
      </c>
      <c r="CH21" s="90">
        <f>IF(AND('Summary &amp; Assumptions'!$M41='Data Validation'!$N$2,'Monthly Cash Flow'!CH$2&lt;'Data Validation'!$D$17),0,(-'Summary &amp; Assumptions'!$N41/12)*((1+'Summary &amp; Assumptions'!$N$50)^ROUNDDOWN(DATEDIF('Summary &amp; Assumptions'!$D$18,'Monthly Cash Flow'!CH$5,"Y"),0)))</f>
        <v>-780.086857629787</v>
      </c>
      <c r="CI21" s="90">
        <f>IF(AND('Summary &amp; Assumptions'!$M41='Data Validation'!$N$2,'Monthly Cash Flow'!CI$2&lt;'Data Validation'!$D$17),0,(-'Summary &amp; Assumptions'!$N41/12)*((1+'Summary &amp; Assumptions'!$N$50)^ROUNDDOWN(DATEDIF('Summary &amp; Assumptions'!$D$18,'Monthly Cash Flow'!CI$5,"Y"),0)))</f>
        <v>-780.086857629787</v>
      </c>
      <c r="CJ21" s="90">
        <f>IF(AND('Summary &amp; Assumptions'!$M41='Data Validation'!$N$2,'Monthly Cash Flow'!CJ$2&lt;'Data Validation'!$D$17),0,(-'Summary &amp; Assumptions'!$N41/12)*((1+'Summary &amp; Assumptions'!$N$50)^ROUNDDOWN(DATEDIF('Summary &amp; Assumptions'!$D$18,'Monthly Cash Flow'!CJ$5,"Y"),0)))</f>
        <v>-780.086857629787</v>
      </c>
      <c r="CK21" s="90">
        <f>IF(AND('Summary &amp; Assumptions'!$M41='Data Validation'!$N$2,'Monthly Cash Flow'!CK$2&lt;'Data Validation'!$D$17),0,(-'Summary &amp; Assumptions'!$N41/12)*((1+'Summary &amp; Assumptions'!$N$50)^ROUNDDOWN(DATEDIF('Summary &amp; Assumptions'!$D$18,'Monthly Cash Flow'!CK$5,"Y"),0)))</f>
        <v>-780.086857629787</v>
      </c>
      <c r="CL21" s="90">
        <f>IF(AND('Summary &amp; Assumptions'!$M41='Data Validation'!$N$2,'Monthly Cash Flow'!CL$2&lt;'Data Validation'!$D$17),0,(-'Summary &amp; Assumptions'!$N41/12)*((1+'Summary &amp; Assumptions'!$N$50)^ROUNDDOWN(DATEDIF('Summary &amp; Assumptions'!$D$18,'Monthly Cash Flow'!CL$5,"Y"),0)))</f>
        <v>-795.68859478238255</v>
      </c>
      <c r="CM21" s="90">
        <f>IF(AND('Summary &amp; Assumptions'!$M41='Data Validation'!$N$2,'Monthly Cash Flow'!CM$2&lt;'Data Validation'!$D$17),0,(-'Summary &amp; Assumptions'!$N41/12)*((1+'Summary &amp; Assumptions'!$N$50)^ROUNDDOWN(DATEDIF('Summary &amp; Assumptions'!$D$18,'Monthly Cash Flow'!CM$5,"Y"),0)))</f>
        <v>-795.68859478238255</v>
      </c>
      <c r="CN21" s="90">
        <f>IF(AND('Summary &amp; Assumptions'!$M41='Data Validation'!$N$2,'Monthly Cash Flow'!CN$2&lt;'Data Validation'!$D$17),0,(-'Summary &amp; Assumptions'!$N41/12)*((1+'Summary &amp; Assumptions'!$N$50)^ROUNDDOWN(DATEDIF('Summary &amp; Assumptions'!$D$18,'Monthly Cash Flow'!CN$5,"Y"),0)))</f>
        <v>-795.68859478238255</v>
      </c>
      <c r="CO21" s="90">
        <f>IF(AND('Summary &amp; Assumptions'!$M41='Data Validation'!$N$2,'Monthly Cash Flow'!CO$2&lt;'Data Validation'!$D$17),0,(-'Summary &amp; Assumptions'!$N41/12)*((1+'Summary &amp; Assumptions'!$N$50)^ROUNDDOWN(DATEDIF('Summary &amp; Assumptions'!$D$18,'Monthly Cash Flow'!CO$5,"Y"),0)))</f>
        <v>-795.68859478238255</v>
      </c>
      <c r="CP21" s="90">
        <f>IF(AND('Summary &amp; Assumptions'!$M41='Data Validation'!$N$2,'Monthly Cash Flow'!CP$2&lt;'Data Validation'!$D$17),0,(-'Summary &amp; Assumptions'!$N41/12)*((1+'Summary &amp; Assumptions'!$N$50)^ROUNDDOWN(DATEDIF('Summary &amp; Assumptions'!$D$18,'Monthly Cash Flow'!CP$5,"Y"),0)))</f>
        <v>-795.68859478238255</v>
      </c>
      <c r="CQ21" s="90">
        <f>IF(AND('Summary &amp; Assumptions'!$M41='Data Validation'!$N$2,'Monthly Cash Flow'!CQ$2&lt;'Data Validation'!$D$17),0,(-'Summary &amp; Assumptions'!$N41/12)*((1+'Summary &amp; Assumptions'!$N$50)^ROUNDDOWN(DATEDIF('Summary &amp; Assumptions'!$D$18,'Monthly Cash Flow'!CQ$5,"Y"),0)))</f>
        <v>-795.68859478238255</v>
      </c>
      <c r="CR21" s="90">
        <f>IF(AND('Summary &amp; Assumptions'!$M41='Data Validation'!$N$2,'Monthly Cash Flow'!CR$2&lt;'Data Validation'!$D$17),0,(-'Summary &amp; Assumptions'!$N41/12)*((1+'Summary &amp; Assumptions'!$N$50)^ROUNDDOWN(DATEDIF('Summary &amp; Assumptions'!$D$18,'Monthly Cash Flow'!CR$5,"Y"),0)))</f>
        <v>-795.68859478238255</v>
      </c>
      <c r="CS21" s="90">
        <f>IF(AND('Summary &amp; Assumptions'!$M41='Data Validation'!$N$2,'Monthly Cash Flow'!CS$2&lt;'Data Validation'!$D$17),0,(-'Summary &amp; Assumptions'!$N41/12)*((1+'Summary &amp; Assumptions'!$N$50)^ROUNDDOWN(DATEDIF('Summary &amp; Assumptions'!$D$18,'Monthly Cash Flow'!CS$5,"Y"),0)))</f>
        <v>-795.68859478238255</v>
      </c>
      <c r="CT21" s="90">
        <f>IF(AND('Summary &amp; Assumptions'!$M41='Data Validation'!$N$2,'Monthly Cash Flow'!CT$2&lt;'Data Validation'!$D$17),0,(-'Summary &amp; Assumptions'!$N41/12)*((1+'Summary &amp; Assumptions'!$N$50)^ROUNDDOWN(DATEDIF('Summary &amp; Assumptions'!$D$18,'Monthly Cash Flow'!CT$5,"Y"),0)))</f>
        <v>-795.68859478238255</v>
      </c>
      <c r="CU21" s="90">
        <f>IF(AND('Summary &amp; Assumptions'!$M41='Data Validation'!$N$2,'Monthly Cash Flow'!CU$2&lt;'Data Validation'!$D$17),0,(-'Summary &amp; Assumptions'!$N41/12)*((1+'Summary &amp; Assumptions'!$N$50)^ROUNDDOWN(DATEDIF('Summary &amp; Assumptions'!$D$18,'Monthly Cash Flow'!CU$5,"Y"),0)))</f>
        <v>-795.68859478238255</v>
      </c>
      <c r="CV21" s="90">
        <f>IF(AND('Summary &amp; Assumptions'!$M41='Data Validation'!$N$2,'Monthly Cash Flow'!CV$2&lt;'Data Validation'!$D$17),0,(-'Summary &amp; Assumptions'!$N41/12)*((1+'Summary &amp; Assumptions'!$N$50)^ROUNDDOWN(DATEDIF('Summary &amp; Assumptions'!$D$18,'Monthly Cash Flow'!CV$5,"Y"),0)))</f>
        <v>-795.68859478238255</v>
      </c>
      <c r="CW21" s="90">
        <f>IF(AND('Summary &amp; Assumptions'!$M41='Data Validation'!$N$2,'Monthly Cash Flow'!CW$2&lt;'Data Validation'!$D$17),0,(-'Summary &amp; Assumptions'!$N41/12)*((1+'Summary &amp; Assumptions'!$N$50)^ROUNDDOWN(DATEDIF('Summary &amp; Assumptions'!$D$18,'Monthly Cash Flow'!CW$5,"Y"),0)))</f>
        <v>-795.68859478238255</v>
      </c>
      <c r="CX21" s="90">
        <f>IF(AND('Summary &amp; Assumptions'!$M41='Data Validation'!$N$2,'Monthly Cash Flow'!CX$2&lt;'Data Validation'!$D$17),0,(-'Summary &amp; Assumptions'!$N41/12)*((1+'Summary &amp; Assumptions'!$N$50)^ROUNDDOWN(DATEDIF('Summary &amp; Assumptions'!$D$18,'Monthly Cash Flow'!CX$5,"Y"),0)))</f>
        <v>-811.60236667803019</v>
      </c>
      <c r="CY21" s="90">
        <f>IF(AND('Summary &amp; Assumptions'!$M41='Data Validation'!$N$2,'Monthly Cash Flow'!CY$2&lt;'Data Validation'!$D$17),0,(-'Summary &amp; Assumptions'!$N41/12)*((1+'Summary &amp; Assumptions'!$N$50)^ROUNDDOWN(DATEDIF('Summary &amp; Assumptions'!$D$18,'Monthly Cash Flow'!CY$5,"Y"),0)))</f>
        <v>-811.60236667803019</v>
      </c>
      <c r="CZ21" s="90">
        <f>IF(AND('Summary &amp; Assumptions'!$M41='Data Validation'!$N$2,'Monthly Cash Flow'!CZ$2&lt;'Data Validation'!$D$17),0,(-'Summary &amp; Assumptions'!$N41/12)*((1+'Summary &amp; Assumptions'!$N$50)^ROUNDDOWN(DATEDIF('Summary &amp; Assumptions'!$D$18,'Monthly Cash Flow'!CZ$5,"Y"),0)))</f>
        <v>-811.60236667803019</v>
      </c>
      <c r="DA21" s="90">
        <f>IF(AND('Summary &amp; Assumptions'!$M41='Data Validation'!$N$2,'Monthly Cash Flow'!DA$2&lt;'Data Validation'!$D$17),0,(-'Summary &amp; Assumptions'!$N41/12)*((1+'Summary &amp; Assumptions'!$N$50)^ROUNDDOWN(DATEDIF('Summary &amp; Assumptions'!$D$18,'Monthly Cash Flow'!DA$5,"Y"),0)))</f>
        <v>-811.60236667803019</v>
      </c>
      <c r="DB21" s="90">
        <f>IF(AND('Summary &amp; Assumptions'!$M41='Data Validation'!$N$2,'Monthly Cash Flow'!DB$2&lt;'Data Validation'!$D$17),0,(-'Summary &amp; Assumptions'!$N41/12)*((1+'Summary &amp; Assumptions'!$N$50)^ROUNDDOWN(DATEDIF('Summary &amp; Assumptions'!$D$18,'Monthly Cash Flow'!DB$5,"Y"),0)))</f>
        <v>-811.60236667803019</v>
      </c>
      <c r="DC21" s="90">
        <f>IF(AND('Summary &amp; Assumptions'!$M41='Data Validation'!$N$2,'Monthly Cash Flow'!DC$2&lt;'Data Validation'!$D$17),0,(-'Summary &amp; Assumptions'!$N41/12)*((1+'Summary &amp; Assumptions'!$N$50)^ROUNDDOWN(DATEDIF('Summary &amp; Assumptions'!$D$18,'Monthly Cash Flow'!DC$5,"Y"),0)))</f>
        <v>-811.60236667803019</v>
      </c>
      <c r="DD21" s="90">
        <f>IF(AND('Summary &amp; Assumptions'!$M41='Data Validation'!$N$2,'Monthly Cash Flow'!DD$2&lt;'Data Validation'!$D$17),0,(-'Summary &amp; Assumptions'!$N41/12)*((1+'Summary &amp; Assumptions'!$N$50)^ROUNDDOWN(DATEDIF('Summary &amp; Assumptions'!$D$18,'Monthly Cash Flow'!DD$5,"Y"),0)))</f>
        <v>-811.60236667803019</v>
      </c>
      <c r="DE21" s="90">
        <f>IF(AND('Summary &amp; Assumptions'!$M41='Data Validation'!$N$2,'Monthly Cash Flow'!DE$2&lt;'Data Validation'!$D$17),0,(-'Summary &amp; Assumptions'!$N41/12)*((1+'Summary &amp; Assumptions'!$N$50)^ROUNDDOWN(DATEDIF('Summary &amp; Assumptions'!$D$18,'Monthly Cash Flow'!DE$5,"Y"),0)))</f>
        <v>-811.60236667803019</v>
      </c>
      <c r="DF21" s="90">
        <f>IF(AND('Summary &amp; Assumptions'!$M41='Data Validation'!$N$2,'Monthly Cash Flow'!DF$2&lt;'Data Validation'!$D$17),0,(-'Summary &amp; Assumptions'!$N41/12)*((1+'Summary &amp; Assumptions'!$N$50)^ROUNDDOWN(DATEDIF('Summary &amp; Assumptions'!$D$18,'Monthly Cash Flow'!DF$5,"Y"),0)))</f>
        <v>-811.60236667803019</v>
      </c>
      <c r="DG21" s="90">
        <f>IF(AND('Summary &amp; Assumptions'!$M41='Data Validation'!$N$2,'Monthly Cash Flow'!DG$2&lt;'Data Validation'!$D$17),0,(-'Summary &amp; Assumptions'!$N41/12)*((1+'Summary &amp; Assumptions'!$N$50)^ROUNDDOWN(DATEDIF('Summary &amp; Assumptions'!$D$18,'Monthly Cash Flow'!DG$5,"Y"),0)))</f>
        <v>-811.60236667803019</v>
      </c>
      <c r="DH21" s="90">
        <f>IF(AND('Summary &amp; Assumptions'!$M41='Data Validation'!$N$2,'Monthly Cash Flow'!DH$2&lt;'Data Validation'!$D$17),0,(-'Summary &amp; Assumptions'!$N41/12)*((1+'Summary &amp; Assumptions'!$N$50)^ROUNDDOWN(DATEDIF('Summary &amp; Assumptions'!$D$18,'Monthly Cash Flow'!DH$5,"Y"),0)))</f>
        <v>-811.60236667803019</v>
      </c>
      <c r="DI21" s="90">
        <f>IF(AND('Summary &amp; Assumptions'!$M41='Data Validation'!$N$2,'Monthly Cash Flow'!DI$2&lt;'Data Validation'!$D$17),0,(-'Summary &amp; Assumptions'!$N41/12)*((1+'Summary &amp; Assumptions'!$N$50)^ROUNDDOWN(DATEDIF('Summary &amp; Assumptions'!$D$18,'Monthly Cash Flow'!DI$5,"Y"),0)))</f>
        <v>-811.60236667803019</v>
      </c>
      <c r="DJ21" s="90">
        <f>IF(AND('Summary &amp; Assumptions'!$M41='Data Validation'!$N$2,'Monthly Cash Flow'!DJ$2&lt;'Data Validation'!$D$17),0,(-'Summary &amp; Assumptions'!$N41/12)*((1+'Summary &amp; Assumptions'!$N$50)^ROUNDDOWN(DATEDIF('Summary &amp; Assumptions'!$D$18,'Monthly Cash Flow'!DJ$5,"Y"),0)))</f>
        <v>-827.83441401159087</v>
      </c>
      <c r="DK21" s="90">
        <f>IF(AND('Summary &amp; Assumptions'!$M41='Data Validation'!$N$2,'Monthly Cash Flow'!DK$2&lt;'Data Validation'!$D$17),0,(-'Summary &amp; Assumptions'!$N41/12)*((1+'Summary &amp; Assumptions'!$N$50)^ROUNDDOWN(DATEDIF('Summary &amp; Assumptions'!$D$18,'Monthly Cash Flow'!DK$5,"Y"),0)))</f>
        <v>-827.83441401159087</v>
      </c>
      <c r="DL21" s="90">
        <f>IF(AND('Summary &amp; Assumptions'!$M41='Data Validation'!$N$2,'Monthly Cash Flow'!DL$2&lt;'Data Validation'!$D$17),0,(-'Summary &amp; Assumptions'!$N41/12)*((1+'Summary &amp; Assumptions'!$N$50)^ROUNDDOWN(DATEDIF('Summary &amp; Assumptions'!$D$18,'Monthly Cash Flow'!DL$5,"Y"),0)))</f>
        <v>-827.83441401159087</v>
      </c>
      <c r="DM21" s="90">
        <f>IF(AND('Summary &amp; Assumptions'!$M41='Data Validation'!$N$2,'Monthly Cash Flow'!DM$2&lt;'Data Validation'!$D$17),0,(-'Summary &amp; Assumptions'!$N41/12)*((1+'Summary &amp; Assumptions'!$N$50)^ROUNDDOWN(DATEDIF('Summary &amp; Assumptions'!$D$18,'Monthly Cash Flow'!DM$5,"Y"),0)))</f>
        <v>-827.83441401159087</v>
      </c>
      <c r="DN21" s="90">
        <f>IF(AND('Summary &amp; Assumptions'!$M41='Data Validation'!$N$2,'Monthly Cash Flow'!DN$2&lt;'Data Validation'!$D$17),0,(-'Summary &amp; Assumptions'!$N41/12)*((1+'Summary &amp; Assumptions'!$N$50)^ROUNDDOWN(DATEDIF('Summary &amp; Assumptions'!$D$18,'Monthly Cash Flow'!DN$5,"Y"),0)))</f>
        <v>-827.83441401159087</v>
      </c>
      <c r="DO21" s="90">
        <f>IF(AND('Summary &amp; Assumptions'!$M41='Data Validation'!$N$2,'Monthly Cash Flow'!DO$2&lt;'Data Validation'!$D$17),0,(-'Summary &amp; Assumptions'!$N41/12)*((1+'Summary &amp; Assumptions'!$N$50)^ROUNDDOWN(DATEDIF('Summary &amp; Assumptions'!$D$18,'Monthly Cash Flow'!DO$5,"Y"),0)))</f>
        <v>-827.83441401159087</v>
      </c>
      <c r="DP21" s="90">
        <f>IF(AND('Summary &amp; Assumptions'!$M41='Data Validation'!$N$2,'Monthly Cash Flow'!DP$2&lt;'Data Validation'!$D$17),0,(-'Summary &amp; Assumptions'!$N41/12)*((1+'Summary &amp; Assumptions'!$N$50)^ROUNDDOWN(DATEDIF('Summary &amp; Assumptions'!$D$18,'Monthly Cash Flow'!DP$5,"Y"),0)))</f>
        <v>-827.83441401159087</v>
      </c>
      <c r="DQ21" s="90">
        <f>IF(AND('Summary &amp; Assumptions'!$M41='Data Validation'!$N$2,'Monthly Cash Flow'!DQ$2&lt;'Data Validation'!$D$17),0,(-'Summary &amp; Assumptions'!$N41/12)*((1+'Summary &amp; Assumptions'!$N$50)^ROUNDDOWN(DATEDIF('Summary &amp; Assumptions'!$D$18,'Monthly Cash Flow'!DQ$5,"Y"),0)))</f>
        <v>-827.83441401159087</v>
      </c>
      <c r="DR21" s="90">
        <f>IF(AND('Summary &amp; Assumptions'!$M41='Data Validation'!$N$2,'Monthly Cash Flow'!DR$2&lt;'Data Validation'!$D$17),0,(-'Summary &amp; Assumptions'!$N41/12)*((1+'Summary &amp; Assumptions'!$N$50)^ROUNDDOWN(DATEDIF('Summary &amp; Assumptions'!$D$18,'Monthly Cash Flow'!DR$5,"Y"),0)))</f>
        <v>-827.83441401159087</v>
      </c>
      <c r="DS21" s="90">
        <f>IF(AND('Summary &amp; Assumptions'!$M41='Data Validation'!$N$2,'Monthly Cash Flow'!DS$2&lt;'Data Validation'!$D$17),0,(-'Summary &amp; Assumptions'!$N41/12)*((1+'Summary &amp; Assumptions'!$N$50)^ROUNDDOWN(DATEDIF('Summary &amp; Assumptions'!$D$18,'Monthly Cash Flow'!DS$5,"Y"),0)))</f>
        <v>-827.83441401159087</v>
      </c>
      <c r="DT21" s="90">
        <f>IF(AND('Summary &amp; Assumptions'!$M41='Data Validation'!$N$2,'Monthly Cash Flow'!DT$2&lt;'Data Validation'!$D$17),0,(-'Summary &amp; Assumptions'!$N41/12)*((1+'Summary &amp; Assumptions'!$N$50)^ROUNDDOWN(DATEDIF('Summary &amp; Assumptions'!$D$18,'Monthly Cash Flow'!DT$5,"Y"),0)))</f>
        <v>-827.83441401159087</v>
      </c>
      <c r="DU21" s="90">
        <f>IF(AND('Summary &amp; Assumptions'!$M41='Data Validation'!$N$2,'Monthly Cash Flow'!DU$2&lt;'Data Validation'!$D$17),0,(-'Summary &amp; Assumptions'!$N41/12)*((1+'Summary &amp; Assumptions'!$N$50)^ROUNDDOWN(DATEDIF('Summary &amp; Assumptions'!$D$18,'Monthly Cash Flow'!DU$5,"Y"),0)))</f>
        <v>-827.83441401159087</v>
      </c>
      <c r="DV21" s="90">
        <f>IF(AND('Summary &amp; Assumptions'!$M41='Data Validation'!$N$2,'Monthly Cash Flow'!DV$2&lt;'Data Validation'!$D$17),0,(-'Summary &amp; Assumptions'!$N41/12)*((1+'Summary &amp; Assumptions'!$N$50)^ROUNDDOWN(DATEDIF('Summary &amp; Assumptions'!$D$18,'Monthly Cash Flow'!DV$5,"Y"),0)))</f>
        <v>-844.39110229182268</v>
      </c>
      <c r="DW21" s="90">
        <f>IF(AND('Summary &amp; Assumptions'!$M41='Data Validation'!$N$2,'Monthly Cash Flow'!DW$2&lt;'Data Validation'!$D$17),0,(-'Summary &amp; Assumptions'!$N41/12)*((1+'Summary &amp; Assumptions'!$N$50)^ROUNDDOWN(DATEDIF('Summary &amp; Assumptions'!$D$18,'Monthly Cash Flow'!DW$5,"Y"),0)))</f>
        <v>-844.39110229182268</v>
      </c>
      <c r="DX21" s="90">
        <f>IF(AND('Summary &amp; Assumptions'!$M41='Data Validation'!$N$2,'Monthly Cash Flow'!DX$2&lt;'Data Validation'!$D$17),0,(-'Summary &amp; Assumptions'!$N41/12)*((1+'Summary &amp; Assumptions'!$N$50)^ROUNDDOWN(DATEDIF('Summary &amp; Assumptions'!$D$18,'Monthly Cash Flow'!DX$5,"Y"),0)))</f>
        <v>-844.39110229182268</v>
      </c>
      <c r="DY21" s="90">
        <f>IF(AND('Summary &amp; Assumptions'!$M41='Data Validation'!$N$2,'Monthly Cash Flow'!DY$2&lt;'Data Validation'!$D$17),0,(-'Summary &amp; Assumptions'!$N41/12)*((1+'Summary &amp; Assumptions'!$N$50)^ROUNDDOWN(DATEDIF('Summary &amp; Assumptions'!$D$18,'Monthly Cash Flow'!DY$5,"Y"),0)))</f>
        <v>-844.39110229182268</v>
      </c>
      <c r="DZ21" s="90">
        <f>IF(AND('Summary &amp; Assumptions'!$M41='Data Validation'!$N$2,'Monthly Cash Flow'!DZ$2&lt;'Data Validation'!$D$17),0,(-'Summary &amp; Assumptions'!$N41/12)*((1+'Summary &amp; Assumptions'!$N$50)^ROUNDDOWN(DATEDIF('Summary &amp; Assumptions'!$D$18,'Monthly Cash Flow'!DZ$5,"Y"),0)))</f>
        <v>-844.39110229182268</v>
      </c>
      <c r="EA21" s="90">
        <f>IF(AND('Summary &amp; Assumptions'!$M41='Data Validation'!$N$2,'Monthly Cash Flow'!EA$2&lt;'Data Validation'!$D$17),0,(-'Summary &amp; Assumptions'!$N41/12)*((1+'Summary &amp; Assumptions'!$N$50)^ROUNDDOWN(DATEDIF('Summary &amp; Assumptions'!$D$18,'Monthly Cash Flow'!EA$5,"Y"),0)))</f>
        <v>-844.39110229182268</v>
      </c>
      <c r="EB21" s="90">
        <f>IF(AND('Summary &amp; Assumptions'!$M41='Data Validation'!$N$2,'Monthly Cash Flow'!EB$2&lt;'Data Validation'!$D$17),0,(-'Summary &amp; Assumptions'!$N41/12)*((1+'Summary &amp; Assumptions'!$N$50)^ROUNDDOWN(DATEDIF('Summary &amp; Assumptions'!$D$18,'Monthly Cash Flow'!EB$5,"Y"),0)))</f>
        <v>-844.39110229182268</v>
      </c>
      <c r="EC21" s="90">
        <f>IF(AND('Summary &amp; Assumptions'!$M41='Data Validation'!$N$2,'Monthly Cash Flow'!EC$2&lt;'Data Validation'!$D$17),0,(-'Summary &amp; Assumptions'!$N41/12)*((1+'Summary &amp; Assumptions'!$N$50)^ROUNDDOWN(DATEDIF('Summary &amp; Assumptions'!$D$18,'Monthly Cash Flow'!EC$5,"Y"),0)))</f>
        <v>-844.39110229182268</v>
      </c>
      <c r="ED21" s="90">
        <f>IF(AND('Summary &amp; Assumptions'!$M41='Data Validation'!$N$2,'Monthly Cash Flow'!ED$2&lt;'Data Validation'!$D$17),0,(-'Summary &amp; Assumptions'!$N41/12)*((1+'Summary &amp; Assumptions'!$N$50)^ROUNDDOWN(DATEDIF('Summary &amp; Assumptions'!$D$18,'Monthly Cash Flow'!ED$5,"Y"),0)))</f>
        <v>-844.39110229182268</v>
      </c>
      <c r="EE21" s="90">
        <f>IF(AND('Summary &amp; Assumptions'!$M41='Data Validation'!$N$2,'Monthly Cash Flow'!EE$2&lt;'Data Validation'!$D$17),0,(-'Summary &amp; Assumptions'!$N41/12)*((1+'Summary &amp; Assumptions'!$N$50)^ROUNDDOWN(DATEDIF('Summary &amp; Assumptions'!$D$18,'Monthly Cash Flow'!EE$5,"Y"),0)))</f>
        <v>-844.39110229182268</v>
      </c>
      <c r="EF21" s="90">
        <f>IF(AND('Summary &amp; Assumptions'!$M41='Data Validation'!$N$2,'Monthly Cash Flow'!EF$2&lt;'Data Validation'!$D$17),0,(-'Summary &amp; Assumptions'!$N41/12)*((1+'Summary &amp; Assumptions'!$N$50)^ROUNDDOWN(DATEDIF('Summary &amp; Assumptions'!$D$18,'Monthly Cash Flow'!EF$5,"Y"),0)))</f>
        <v>-844.39110229182268</v>
      </c>
      <c r="EG21" s="488">
        <f>IF(AND('Summary &amp; Assumptions'!$M41='Data Validation'!$N$2,'Monthly Cash Flow'!EG$2&lt;'Data Validation'!$D$17),0,(-'Summary &amp; Assumptions'!$N41/12)*((1+'Summary &amp; Assumptions'!$N$50)^ROUNDDOWN(DATEDIF('Summary &amp; Assumptions'!$D$18,'Monthly Cash Flow'!EG$5,"Y"),0)))</f>
        <v>-844.39110229182268</v>
      </c>
      <c r="EH21" s="133"/>
    </row>
    <row r="22" spans="2:138" s="96" customFormat="1" ht="15" customHeight="1" x14ac:dyDescent="0.25">
      <c r="B22" s="129"/>
      <c r="C22" s="62" t="s">
        <v>6</v>
      </c>
      <c r="D22" s="204">
        <f t="shared" si="42"/>
        <v>-956262.71042430482</v>
      </c>
      <c r="E22" s="63"/>
      <c r="F22" s="90">
        <f>IF(AND('Summary &amp; Assumptions'!$M42='Data Validation'!$N$2,'Monthly Cash Flow'!F$2&lt;'Data Validation'!$D$17),0,-'Summary &amp; Assumptions'!N42/12)</f>
        <v>0</v>
      </c>
      <c r="G22" s="90">
        <f>IF(AND('Summary &amp; Assumptions'!$M42='Data Validation'!$N$2,'Monthly Cash Flow'!G$2&lt;'Data Validation'!$D$17),0,(-'Summary &amp; Assumptions'!$N42/12)*((1+'Summary &amp; Assumptions'!$N$50)^ROUNDDOWN(DATEDIF('Summary &amp; Assumptions'!$D$18,'Monthly Cash Flow'!G$5,"Y"),0)))</f>
        <v>0</v>
      </c>
      <c r="H22" s="90">
        <f>IF(AND('Summary &amp; Assumptions'!$M42='Data Validation'!$N$2,'Monthly Cash Flow'!H$2&lt;'Data Validation'!$D$17),0,(-'Summary &amp; Assumptions'!$N42/12)*((1+'Summary &amp; Assumptions'!$N$50)^ROUNDDOWN(DATEDIF('Summary &amp; Assumptions'!$D$18,'Monthly Cash Flow'!H$5,"Y"),0)))</f>
        <v>0</v>
      </c>
      <c r="I22" s="90">
        <f>IF(AND('Summary &amp; Assumptions'!$M42='Data Validation'!$N$2,'Monthly Cash Flow'!I$2&lt;'Data Validation'!$D$17),0,(-'Summary &amp; Assumptions'!$N42/12)*((1+'Summary &amp; Assumptions'!$N$50)^ROUNDDOWN(DATEDIF('Summary &amp; Assumptions'!$D$18,'Monthly Cash Flow'!I$5,"Y"),0)))</f>
        <v>0</v>
      </c>
      <c r="J22" s="90">
        <f>IF(AND('Summary &amp; Assumptions'!$M42='Data Validation'!$N$2,'Monthly Cash Flow'!J$2&lt;'Data Validation'!$D$17),0,(-'Summary &amp; Assumptions'!$N42/12)*((1+'Summary &amp; Assumptions'!$N$50)^ROUNDDOWN(DATEDIF('Summary &amp; Assumptions'!$D$18,'Monthly Cash Flow'!J$5,"Y"),0)))</f>
        <v>0</v>
      </c>
      <c r="K22" s="90">
        <f>IF(AND('Summary &amp; Assumptions'!$M42='Data Validation'!$N$2,'Monthly Cash Flow'!K$2&lt;'Data Validation'!$D$17),0,(-'Summary &amp; Assumptions'!$N42/12)*((1+'Summary &amp; Assumptions'!$N$50)^ROUNDDOWN(DATEDIF('Summary &amp; Assumptions'!$D$18,'Monthly Cash Flow'!K$5,"Y"),0)))</f>
        <v>0</v>
      </c>
      <c r="L22" s="90">
        <f>IF(AND('Summary &amp; Assumptions'!$M42='Data Validation'!$N$2,'Monthly Cash Flow'!L$2&lt;'Data Validation'!$D$17),0,(-'Summary &amp; Assumptions'!$N42/12)*((1+'Summary &amp; Assumptions'!$N$50)^ROUNDDOWN(DATEDIF('Summary &amp; Assumptions'!$D$18,'Monthly Cash Flow'!L$5,"Y"),0)))</f>
        <v>0</v>
      </c>
      <c r="M22" s="90">
        <f>IF(AND('Summary &amp; Assumptions'!$M42='Data Validation'!$N$2,'Monthly Cash Flow'!M$2&lt;'Data Validation'!$D$17),0,(-'Summary &amp; Assumptions'!$N42/12)*((1+'Summary &amp; Assumptions'!$N$50)^ROUNDDOWN(DATEDIF('Summary &amp; Assumptions'!$D$18,'Monthly Cash Flow'!M$5,"Y"),0)))</f>
        <v>0</v>
      </c>
      <c r="N22" s="90">
        <f>IF(AND('Summary &amp; Assumptions'!$M42='Data Validation'!$N$2,'Monthly Cash Flow'!N$2&lt;'Data Validation'!$D$17),0,(-'Summary &amp; Assumptions'!$N42/12)*((1+'Summary &amp; Assumptions'!$N$50)^ROUNDDOWN(DATEDIF('Summary &amp; Assumptions'!$D$18,'Monthly Cash Flow'!N$5,"Y"),0)))</f>
        <v>0</v>
      </c>
      <c r="O22" s="90">
        <f>IF(AND('Summary &amp; Assumptions'!$M42='Data Validation'!$N$2,'Monthly Cash Flow'!O$2&lt;'Data Validation'!$D$17),0,(-'Summary &amp; Assumptions'!$N42/12)*((1+'Summary &amp; Assumptions'!$N$50)^ROUNDDOWN(DATEDIF('Summary &amp; Assumptions'!$D$18,'Monthly Cash Flow'!O$5,"Y"),0)))</f>
        <v>0</v>
      </c>
      <c r="P22" s="90">
        <f>IF(AND('Summary &amp; Assumptions'!$M42='Data Validation'!$N$2,'Monthly Cash Flow'!P$2&lt;'Data Validation'!$D$17),0,(-'Summary &amp; Assumptions'!$N42/12)*((1+'Summary &amp; Assumptions'!$N$50)^ROUNDDOWN(DATEDIF('Summary &amp; Assumptions'!$D$18,'Monthly Cash Flow'!P$5,"Y"),0)))</f>
        <v>0</v>
      </c>
      <c r="Q22" s="90">
        <f>IF(AND('Summary &amp; Assumptions'!$M42='Data Validation'!$N$2,'Monthly Cash Flow'!Q$2&lt;'Data Validation'!$D$17),0,(-'Summary &amp; Assumptions'!$N42/12)*((1+'Summary &amp; Assumptions'!$N$50)^ROUNDDOWN(DATEDIF('Summary &amp; Assumptions'!$D$18,'Monthly Cash Flow'!Q$5,"Y"),0)))</f>
        <v>0</v>
      </c>
      <c r="R22" s="90">
        <f>IF(AND('Summary &amp; Assumptions'!$M42='Data Validation'!$N$2,'Monthly Cash Flow'!R$2&lt;'Data Validation'!$D$17),0,(-'Summary &amp; Assumptions'!$N42/12)*((1+'Summary &amp; Assumptions'!$N$50)^ROUNDDOWN(DATEDIF('Summary &amp; Assumptions'!$D$18,'Monthly Cash Flow'!R$5,"Y"),0)))</f>
        <v>0</v>
      </c>
      <c r="S22" s="90">
        <f>IF(AND('Summary &amp; Assumptions'!$M42='Data Validation'!$N$2,'Monthly Cash Flow'!S$2&lt;'Data Validation'!$D$17),0,(-'Summary &amp; Assumptions'!$N42/12)*((1+'Summary &amp; Assumptions'!$N$50)^ROUNDDOWN(DATEDIF('Summary &amp; Assumptions'!$D$18,'Monthly Cash Flow'!S$5,"Y"),0)))</f>
        <v>0</v>
      </c>
      <c r="T22" s="90">
        <f>IF(AND('Summary &amp; Assumptions'!$M42='Data Validation'!$N$2,'Monthly Cash Flow'!T$2&lt;'Data Validation'!$D$17),0,(-'Summary &amp; Assumptions'!$N42/12)*((1+'Summary &amp; Assumptions'!$N$50)^ROUNDDOWN(DATEDIF('Summary &amp; Assumptions'!$D$18,'Monthly Cash Flow'!T$5,"Y"),0)))</f>
        <v>0</v>
      </c>
      <c r="U22" s="90">
        <f>IF(AND('Summary &amp; Assumptions'!$M42='Data Validation'!$N$2,'Monthly Cash Flow'!U$2&lt;'Data Validation'!$D$17),0,(-'Summary &amp; Assumptions'!$N42/12)*((1+'Summary &amp; Assumptions'!$N$50)^ROUNDDOWN(DATEDIF('Summary &amp; Assumptions'!$D$18,'Monthly Cash Flow'!U$5,"Y"),0)))</f>
        <v>0</v>
      </c>
      <c r="V22" s="90">
        <f>IF(AND('Summary &amp; Assumptions'!$M42='Data Validation'!$N$2,'Monthly Cash Flow'!V$2&lt;'Data Validation'!$D$17),0,(-'Summary &amp; Assumptions'!$N42/12)*((1+'Summary &amp; Assumptions'!$N$50)^ROUNDDOWN(DATEDIF('Summary &amp; Assumptions'!$D$18,'Monthly Cash Flow'!V$5,"Y"),0)))</f>
        <v>0</v>
      </c>
      <c r="W22" s="90">
        <f>IF(AND('Summary &amp; Assumptions'!$M42='Data Validation'!$N$2,'Monthly Cash Flow'!W$2&lt;'Data Validation'!$D$17),0,(-'Summary &amp; Assumptions'!$N42/12)*((1+'Summary &amp; Assumptions'!$N$50)^ROUNDDOWN(DATEDIF('Summary &amp; Assumptions'!$D$18,'Monthly Cash Flow'!W$5,"Y"),0)))</f>
        <v>0</v>
      </c>
      <c r="X22" s="90">
        <f>IF(AND('Summary &amp; Assumptions'!$M42='Data Validation'!$N$2,'Monthly Cash Flow'!X$2&lt;'Data Validation'!$D$17),0,(-'Summary &amp; Assumptions'!$N42/12)*((1+'Summary &amp; Assumptions'!$N$50)^ROUNDDOWN(DATEDIF('Summary &amp; Assumptions'!$D$18,'Monthly Cash Flow'!X$5,"Y"),0)))</f>
        <v>0</v>
      </c>
      <c r="Y22" s="90">
        <f>IF(AND('Summary &amp; Assumptions'!$M42='Data Validation'!$N$2,'Monthly Cash Flow'!Y$2&lt;'Data Validation'!$D$17),0,(-'Summary &amp; Assumptions'!$N42/12)*((1+'Summary &amp; Assumptions'!$N$50)^ROUNDDOWN(DATEDIF('Summary &amp; Assumptions'!$D$18,'Monthly Cash Flow'!Y$5,"Y"),0)))</f>
        <v>0</v>
      </c>
      <c r="Z22" s="90">
        <f>IF(AND('Summary &amp; Assumptions'!$M42='Data Validation'!$N$2,'Monthly Cash Flow'!Z$2&lt;'Data Validation'!$D$17),0,(-'Summary &amp; Assumptions'!$N42/12)*((1+'Summary &amp; Assumptions'!$N$50)^ROUNDDOWN(DATEDIF('Summary &amp; Assumptions'!$D$18,'Monthly Cash Flow'!Z$5,"Y"),0)))</f>
        <v>0</v>
      </c>
      <c r="AA22" s="90">
        <f>IF(AND('Summary &amp; Assumptions'!$M42='Data Validation'!$N$2,'Monthly Cash Flow'!AA$2&lt;'Data Validation'!$D$17),0,(-'Summary &amp; Assumptions'!$N42/12)*((1+'Summary &amp; Assumptions'!$N$50)^ROUNDDOWN(DATEDIF('Summary &amp; Assumptions'!$D$18,'Monthly Cash Flow'!AA$5,"Y"),0)))</f>
        <v>0</v>
      </c>
      <c r="AB22" s="90">
        <f>IF(AND('Summary &amp; Assumptions'!$M42='Data Validation'!$N$2,'Monthly Cash Flow'!AB$2&lt;'Data Validation'!$D$17),0,(-'Summary &amp; Assumptions'!$N42/12)*((1+'Summary &amp; Assumptions'!$N$50)^ROUNDDOWN(DATEDIF('Summary &amp; Assumptions'!$D$18,'Monthly Cash Flow'!AB$5,"Y"),0)))</f>
        <v>0</v>
      </c>
      <c r="AC22" s="90">
        <f>IF(AND('Summary &amp; Assumptions'!$M42='Data Validation'!$N$2,'Monthly Cash Flow'!AC$2&lt;'Data Validation'!$D$17),0,(-'Summary &amp; Assumptions'!$N42/12)*((1+'Summary &amp; Assumptions'!$N$50)^ROUNDDOWN(DATEDIF('Summary &amp; Assumptions'!$D$18,'Monthly Cash Flow'!AC$5,"Y"),0)))</f>
        <v>0</v>
      </c>
      <c r="AD22" s="90">
        <f>IF(AND('Summary &amp; Assumptions'!$M42='Data Validation'!$N$2,'Monthly Cash Flow'!AD$2&lt;'Data Validation'!$D$17),0,(-'Summary &amp; Assumptions'!$N42/12)*((1+'Summary &amp; Assumptions'!$N$50)^ROUNDDOWN(DATEDIF('Summary &amp; Assumptions'!$D$18,'Monthly Cash Flow'!AD$5,"Y"),0)))</f>
        <v>-8169.3074999999999</v>
      </c>
      <c r="AE22" s="90">
        <f>IF(AND('Summary &amp; Assumptions'!$M42='Data Validation'!$N$2,'Monthly Cash Flow'!AE$2&lt;'Data Validation'!$D$17),0,(-'Summary &amp; Assumptions'!$N42/12)*((1+'Summary &amp; Assumptions'!$N$50)^ROUNDDOWN(DATEDIF('Summary &amp; Assumptions'!$D$18,'Monthly Cash Flow'!AE$5,"Y"),0)))</f>
        <v>-8169.3074999999999</v>
      </c>
      <c r="AF22" s="90">
        <f>IF(AND('Summary &amp; Assumptions'!$M42='Data Validation'!$N$2,'Monthly Cash Flow'!AF$2&lt;'Data Validation'!$D$17),0,(-'Summary &amp; Assumptions'!$N42/12)*((1+'Summary &amp; Assumptions'!$N$50)^ROUNDDOWN(DATEDIF('Summary &amp; Assumptions'!$D$18,'Monthly Cash Flow'!AF$5,"Y"),0)))</f>
        <v>-8169.3074999999999</v>
      </c>
      <c r="AG22" s="90">
        <f>IF(AND('Summary &amp; Assumptions'!$M42='Data Validation'!$N$2,'Monthly Cash Flow'!AG$2&lt;'Data Validation'!$D$17),0,(-'Summary &amp; Assumptions'!$N42/12)*((1+'Summary &amp; Assumptions'!$N$50)^ROUNDDOWN(DATEDIF('Summary &amp; Assumptions'!$D$18,'Monthly Cash Flow'!AG$5,"Y"),0)))</f>
        <v>-8169.3074999999999</v>
      </c>
      <c r="AH22" s="90">
        <f>IF(AND('Summary &amp; Assumptions'!$M42='Data Validation'!$N$2,'Monthly Cash Flow'!AH$2&lt;'Data Validation'!$D$17),0,(-'Summary &amp; Assumptions'!$N42/12)*((1+'Summary &amp; Assumptions'!$N$50)^ROUNDDOWN(DATEDIF('Summary &amp; Assumptions'!$D$18,'Monthly Cash Flow'!AH$5,"Y"),0)))</f>
        <v>-8169.3074999999999</v>
      </c>
      <c r="AI22" s="90">
        <f>IF(AND('Summary &amp; Assumptions'!$M42='Data Validation'!$N$2,'Monthly Cash Flow'!AI$2&lt;'Data Validation'!$D$17),0,(-'Summary &amp; Assumptions'!$N42/12)*((1+'Summary &amp; Assumptions'!$N$50)^ROUNDDOWN(DATEDIF('Summary &amp; Assumptions'!$D$18,'Monthly Cash Flow'!AI$5,"Y"),0)))</f>
        <v>-8169.3074999999999</v>
      </c>
      <c r="AJ22" s="90">
        <f>IF(AND('Summary &amp; Assumptions'!$M42='Data Validation'!$N$2,'Monthly Cash Flow'!AJ$2&lt;'Data Validation'!$D$17),0,(-'Summary &amp; Assumptions'!$N42/12)*((1+'Summary &amp; Assumptions'!$N$50)^ROUNDDOWN(DATEDIF('Summary &amp; Assumptions'!$D$18,'Monthly Cash Flow'!AJ$5,"Y"),0)))</f>
        <v>-8169.3074999999999</v>
      </c>
      <c r="AK22" s="90">
        <f>IF(AND('Summary &amp; Assumptions'!$M42='Data Validation'!$N$2,'Monthly Cash Flow'!AK$2&lt;'Data Validation'!$D$17),0,(-'Summary &amp; Assumptions'!$N42/12)*((1+'Summary &amp; Assumptions'!$N$50)^ROUNDDOWN(DATEDIF('Summary &amp; Assumptions'!$D$18,'Monthly Cash Flow'!AK$5,"Y"),0)))</f>
        <v>-8169.3074999999999</v>
      </c>
      <c r="AL22" s="90">
        <f>IF(AND('Summary &amp; Assumptions'!$M42='Data Validation'!$N$2,'Monthly Cash Flow'!AL$2&lt;'Data Validation'!$D$17),0,(-'Summary &amp; Assumptions'!$N42/12)*((1+'Summary &amp; Assumptions'!$N$50)^ROUNDDOWN(DATEDIF('Summary &amp; Assumptions'!$D$18,'Monthly Cash Flow'!AL$5,"Y"),0)))</f>
        <v>-8169.3074999999999</v>
      </c>
      <c r="AM22" s="90">
        <f>IF(AND('Summary &amp; Assumptions'!$M42='Data Validation'!$N$2,'Monthly Cash Flow'!AM$2&lt;'Data Validation'!$D$17),0,(-'Summary &amp; Assumptions'!$N42/12)*((1+'Summary &amp; Assumptions'!$N$50)^ROUNDDOWN(DATEDIF('Summary &amp; Assumptions'!$D$18,'Monthly Cash Flow'!AM$5,"Y"),0)))</f>
        <v>-8169.3074999999999</v>
      </c>
      <c r="AN22" s="90">
        <f>IF(AND('Summary &amp; Assumptions'!$M42='Data Validation'!$N$2,'Monthly Cash Flow'!AN$2&lt;'Data Validation'!$D$17),0,(-'Summary &amp; Assumptions'!$N42/12)*((1+'Summary &amp; Assumptions'!$N$50)^ROUNDDOWN(DATEDIF('Summary &amp; Assumptions'!$D$18,'Monthly Cash Flow'!AN$5,"Y"),0)))</f>
        <v>-8169.3074999999999</v>
      </c>
      <c r="AO22" s="90">
        <f>IF(AND('Summary &amp; Assumptions'!$M42='Data Validation'!$N$2,'Monthly Cash Flow'!AO$2&lt;'Data Validation'!$D$17),0,(-'Summary &amp; Assumptions'!$N42/12)*((1+'Summary &amp; Assumptions'!$N$50)^ROUNDDOWN(DATEDIF('Summary &amp; Assumptions'!$D$18,'Monthly Cash Flow'!AO$5,"Y"),0)))</f>
        <v>-8169.3074999999999</v>
      </c>
      <c r="AP22" s="90">
        <f>IF(AND('Summary &amp; Assumptions'!$M42='Data Validation'!$N$2,'Monthly Cash Flow'!AP$2&lt;'Data Validation'!$D$17),0,(-'Summary &amp; Assumptions'!$N42/12)*((1+'Summary &amp; Assumptions'!$N$50)^ROUNDDOWN(DATEDIF('Summary &amp; Assumptions'!$D$18,'Monthly Cash Flow'!AP$5,"Y"),0)))</f>
        <v>-8332.6936499999993</v>
      </c>
      <c r="AQ22" s="90">
        <f>IF(AND('Summary &amp; Assumptions'!$M42='Data Validation'!$N$2,'Monthly Cash Flow'!AQ$2&lt;'Data Validation'!$D$17),0,(-'Summary &amp; Assumptions'!$N42/12)*((1+'Summary &amp; Assumptions'!$N$50)^ROUNDDOWN(DATEDIF('Summary &amp; Assumptions'!$D$18,'Monthly Cash Flow'!AQ$5,"Y"),0)))</f>
        <v>-8332.6936499999993</v>
      </c>
      <c r="AR22" s="90">
        <f>IF(AND('Summary &amp; Assumptions'!$M42='Data Validation'!$N$2,'Monthly Cash Flow'!AR$2&lt;'Data Validation'!$D$17),0,(-'Summary &amp; Assumptions'!$N42/12)*((1+'Summary &amp; Assumptions'!$N$50)^ROUNDDOWN(DATEDIF('Summary &amp; Assumptions'!$D$18,'Monthly Cash Flow'!AR$5,"Y"),0)))</f>
        <v>-8332.6936499999993</v>
      </c>
      <c r="AS22" s="90">
        <f>IF(AND('Summary &amp; Assumptions'!$M42='Data Validation'!$N$2,'Monthly Cash Flow'!AS$2&lt;'Data Validation'!$D$17),0,(-'Summary &amp; Assumptions'!$N42/12)*((1+'Summary &amp; Assumptions'!$N$50)^ROUNDDOWN(DATEDIF('Summary &amp; Assumptions'!$D$18,'Monthly Cash Flow'!AS$5,"Y"),0)))</f>
        <v>-8332.6936499999993</v>
      </c>
      <c r="AT22" s="90">
        <f>IF(AND('Summary &amp; Assumptions'!$M42='Data Validation'!$N$2,'Monthly Cash Flow'!AT$2&lt;'Data Validation'!$D$17),0,(-'Summary &amp; Assumptions'!$N42/12)*((1+'Summary &amp; Assumptions'!$N$50)^ROUNDDOWN(DATEDIF('Summary &amp; Assumptions'!$D$18,'Monthly Cash Flow'!AT$5,"Y"),0)))</f>
        <v>-8332.6936499999993</v>
      </c>
      <c r="AU22" s="90">
        <f>IF(AND('Summary &amp; Assumptions'!$M42='Data Validation'!$N$2,'Monthly Cash Flow'!AU$2&lt;'Data Validation'!$D$17),0,(-'Summary &amp; Assumptions'!$N42/12)*((1+'Summary &amp; Assumptions'!$N$50)^ROUNDDOWN(DATEDIF('Summary &amp; Assumptions'!$D$18,'Monthly Cash Flow'!AU$5,"Y"),0)))</f>
        <v>-8332.6936499999993</v>
      </c>
      <c r="AV22" s="90">
        <f>IF(AND('Summary &amp; Assumptions'!$M42='Data Validation'!$N$2,'Monthly Cash Flow'!AV$2&lt;'Data Validation'!$D$17),0,(-'Summary &amp; Assumptions'!$N42/12)*((1+'Summary &amp; Assumptions'!$N$50)^ROUNDDOWN(DATEDIF('Summary &amp; Assumptions'!$D$18,'Monthly Cash Flow'!AV$5,"Y"),0)))</f>
        <v>-8332.6936499999993</v>
      </c>
      <c r="AW22" s="90">
        <f>IF(AND('Summary &amp; Assumptions'!$M42='Data Validation'!$N$2,'Monthly Cash Flow'!AW$2&lt;'Data Validation'!$D$17),0,(-'Summary &amp; Assumptions'!$N42/12)*((1+'Summary &amp; Assumptions'!$N$50)^ROUNDDOWN(DATEDIF('Summary &amp; Assumptions'!$D$18,'Monthly Cash Flow'!AW$5,"Y"),0)))</f>
        <v>-8332.6936499999993</v>
      </c>
      <c r="AX22" s="90">
        <f>IF(AND('Summary &amp; Assumptions'!$M42='Data Validation'!$N$2,'Monthly Cash Flow'!AX$2&lt;'Data Validation'!$D$17),0,(-'Summary &amp; Assumptions'!$N42/12)*((1+'Summary &amp; Assumptions'!$N$50)^ROUNDDOWN(DATEDIF('Summary &amp; Assumptions'!$D$18,'Monthly Cash Flow'!AX$5,"Y"),0)))</f>
        <v>-8332.6936499999993</v>
      </c>
      <c r="AY22" s="90">
        <f>IF(AND('Summary &amp; Assumptions'!$M42='Data Validation'!$N$2,'Monthly Cash Flow'!AY$2&lt;'Data Validation'!$D$17),0,(-'Summary &amp; Assumptions'!$N42/12)*((1+'Summary &amp; Assumptions'!$N$50)^ROUNDDOWN(DATEDIF('Summary &amp; Assumptions'!$D$18,'Monthly Cash Flow'!AY$5,"Y"),0)))</f>
        <v>-8332.6936499999993</v>
      </c>
      <c r="AZ22" s="90">
        <f>IF(AND('Summary &amp; Assumptions'!$M42='Data Validation'!$N$2,'Monthly Cash Flow'!AZ$2&lt;'Data Validation'!$D$17),0,(-'Summary &amp; Assumptions'!$N42/12)*((1+'Summary &amp; Assumptions'!$N$50)^ROUNDDOWN(DATEDIF('Summary &amp; Assumptions'!$D$18,'Monthly Cash Flow'!AZ$5,"Y"),0)))</f>
        <v>-8332.6936499999993</v>
      </c>
      <c r="BA22" s="90">
        <f>IF(AND('Summary &amp; Assumptions'!$M42='Data Validation'!$N$2,'Monthly Cash Flow'!BA$2&lt;'Data Validation'!$D$17),0,(-'Summary &amp; Assumptions'!$N42/12)*((1+'Summary &amp; Assumptions'!$N$50)^ROUNDDOWN(DATEDIF('Summary &amp; Assumptions'!$D$18,'Monthly Cash Flow'!BA$5,"Y"),0)))</f>
        <v>-8332.6936499999993</v>
      </c>
      <c r="BB22" s="90">
        <f>IF(AND('Summary &amp; Assumptions'!$M42='Data Validation'!$N$2,'Monthly Cash Flow'!BB$2&lt;'Data Validation'!$D$17),0,(-'Summary &amp; Assumptions'!$N42/12)*((1+'Summary &amp; Assumptions'!$N$50)^ROUNDDOWN(DATEDIF('Summary &amp; Assumptions'!$D$18,'Monthly Cash Flow'!BB$5,"Y"),0)))</f>
        <v>-8499.3475230000004</v>
      </c>
      <c r="BC22" s="90">
        <f>IF(AND('Summary &amp; Assumptions'!$M42='Data Validation'!$N$2,'Monthly Cash Flow'!BC$2&lt;'Data Validation'!$D$17),0,(-'Summary &amp; Assumptions'!$N42/12)*((1+'Summary &amp; Assumptions'!$N$50)^ROUNDDOWN(DATEDIF('Summary &amp; Assumptions'!$D$18,'Monthly Cash Flow'!BC$5,"Y"),0)))</f>
        <v>-8499.3475230000004</v>
      </c>
      <c r="BD22" s="90">
        <f>IF(AND('Summary &amp; Assumptions'!$M42='Data Validation'!$N$2,'Monthly Cash Flow'!BD$2&lt;'Data Validation'!$D$17),0,(-'Summary &amp; Assumptions'!$N42/12)*((1+'Summary &amp; Assumptions'!$N$50)^ROUNDDOWN(DATEDIF('Summary &amp; Assumptions'!$D$18,'Monthly Cash Flow'!BD$5,"Y"),0)))</f>
        <v>-8499.3475230000004</v>
      </c>
      <c r="BE22" s="90">
        <f>IF(AND('Summary &amp; Assumptions'!$M42='Data Validation'!$N$2,'Monthly Cash Flow'!BE$2&lt;'Data Validation'!$D$17),0,(-'Summary &amp; Assumptions'!$N42/12)*((1+'Summary &amp; Assumptions'!$N$50)^ROUNDDOWN(DATEDIF('Summary &amp; Assumptions'!$D$18,'Monthly Cash Flow'!BE$5,"Y"),0)))</f>
        <v>-8499.3475230000004</v>
      </c>
      <c r="BF22" s="90">
        <f>IF(AND('Summary &amp; Assumptions'!$M42='Data Validation'!$N$2,'Monthly Cash Flow'!BF$2&lt;'Data Validation'!$D$17),0,(-'Summary &amp; Assumptions'!$N42/12)*((1+'Summary &amp; Assumptions'!$N$50)^ROUNDDOWN(DATEDIF('Summary &amp; Assumptions'!$D$18,'Monthly Cash Flow'!BF$5,"Y"),0)))</f>
        <v>-8499.3475230000004</v>
      </c>
      <c r="BG22" s="90">
        <f>IF(AND('Summary &amp; Assumptions'!$M42='Data Validation'!$N$2,'Monthly Cash Flow'!BG$2&lt;'Data Validation'!$D$17),0,(-'Summary &amp; Assumptions'!$N42/12)*((1+'Summary &amp; Assumptions'!$N$50)^ROUNDDOWN(DATEDIF('Summary &amp; Assumptions'!$D$18,'Monthly Cash Flow'!BG$5,"Y"),0)))</f>
        <v>-8499.3475230000004</v>
      </c>
      <c r="BH22" s="90">
        <f>IF(AND('Summary &amp; Assumptions'!$M42='Data Validation'!$N$2,'Monthly Cash Flow'!BH$2&lt;'Data Validation'!$D$17),0,(-'Summary &amp; Assumptions'!$N42/12)*((1+'Summary &amp; Assumptions'!$N$50)^ROUNDDOWN(DATEDIF('Summary &amp; Assumptions'!$D$18,'Monthly Cash Flow'!BH$5,"Y"),0)))</f>
        <v>-8499.3475230000004</v>
      </c>
      <c r="BI22" s="90">
        <f>IF(AND('Summary &amp; Assumptions'!$M42='Data Validation'!$N$2,'Monthly Cash Flow'!BI$2&lt;'Data Validation'!$D$17),0,(-'Summary &amp; Assumptions'!$N42/12)*((1+'Summary &amp; Assumptions'!$N$50)^ROUNDDOWN(DATEDIF('Summary &amp; Assumptions'!$D$18,'Monthly Cash Flow'!BI$5,"Y"),0)))</f>
        <v>-8499.3475230000004</v>
      </c>
      <c r="BJ22" s="90">
        <f>IF(AND('Summary &amp; Assumptions'!$M42='Data Validation'!$N$2,'Monthly Cash Flow'!BJ$2&lt;'Data Validation'!$D$17),0,(-'Summary &amp; Assumptions'!$N42/12)*((1+'Summary &amp; Assumptions'!$N$50)^ROUNDDOWN(DATEDIF('Summary &amp; Assumptions'!$D$18,'Monthly Cash Flow'!BJ$5,"Y"),0)))</f>
        <v>-8499.3475230000004</v>
      </c>
      <c r="BK22" s="90">
        <f>IF(AND('Summary &amp; Assumptions'!$M42='Data Validation'!$N$2,'Monthly Cash Flow'!BK$2&lt;'Data Validation'!$D$17),0,(-'Summary &amp; Assumptions'!$N42/12)*((1+'Summary &amp; Assumptions'!$N$50)^ROUNDDOWN(DATEDIF('Summary &amp; Assumptions'!$D$18,'Monthly Cash Flow'!BK$5,"Y"),0)))</f>
        <v>-8499.3475230000004</v>
      </c>
      <c r="BL22" s="90">
        <f>IF(AND('Summary &amp; Assumptions'!$M42='Data Validation'!$N$2,'Monthly Cash Flow'!BL$2&lt;'Data Validation'!$D$17),0,(-'Summary &amp; Assumptions'!$N42/12)*((1+'Summary &amp; Assumptions'!$N$50)^ROUNDDOWN(DATEDIF('Summary &amp; Assumptions'!$D$18,'Monthly Cash Flow'!BL$5,"Y"),0)))</f>
        <v>-8499.3475230000004</v>
      </c>
      <c r="BM22" s="90">
        <f>IF(AND('Summary &amp; Assumptions'!$M42='Data Validation'!$N$2,'Monthly Cash Flow'!BM$2&lt;'Data Validation'!$D$17),0,(-'Summary &amp; Assumptions'!$N42/12)*((1+'Summary &amp; Assumptions'!$N$50)^ROUNDDOWN(DATEDIF('Summary &amp; Assumptions'!$D$18,'Monthly Cash Flow'!BM$5,"Y"),0)))</f>
        <v>-8499.3475230000004</v>
      </c>
      <c r="BN22" s="90">
        <f>IF(AND('Summary &amp; Assumptions'!$M42='Data Validation'!$N$2,'Monthly Cash Flow'!BN$2&lt;'Data Validation'!$D$17),0,(-'Summary &amp; Assumptions'!$N42/12)*((1+'Summary &amp; Assumptions'!$N$50)^ROUNDDOWN(DATEDIF('Summary &amp; Assumptions'!$D$18,'Monthly Cash Flow'!BN$5,"Y"),0)))</f>
        <v>-8669.3344734599996</v>
      </c>
      <c r="BO22" s="90">
        <f>IF(AND('Summary &amp; Assumptions'!$M42='Data Validation'!$N$2,'Monthly Cash Flow'!BO$2&lt;'Data Validation'!$D$17),0,(-'Summary &amp; Assumptions'!$N42/12)*((1+'Summary &amp; Assumptions'!$N$50)^ROUNDDOWN(DATEDIF('Summary &amp; Assumptions'!$D$18,'Monthly Cash Flow'!BO$5,"Y"),0)))</f>
        <v>-8669.3344734599996</v>
      </c>
      <c r="BP22" s="90">
        <f>IF(AND('Summary &amp; Assumptions'!$M42='Data Validation'!$N$2,'Monthly Cash Flow'!BP$2&lt;'Data Validation'!$D$17),0,(-'Summary &amp; Assumptions'!$N42/12)*((1+'Summary &amp; Assumptions'!$N$50)^ROUNDDOWN(DATEDIF('Summary &amp; Assumptions'!$D$18,'Monthly Cash Flow'!BP$5,"Y"),0)))</f>
        <v>-8669.3344734599996</v>
      </c>
      <c r="BQ22" s="90">
        <f>IF(AND('Summary &amp; Assumptions'!$M42='Data Validation'!$N$2,'Monthly Cash Flow'!BQ$2&lt;'Data Validation'!$D$17),0,(-'Summary &amp; Assumptions'!$N42/12)*((1+'Summary &amp; Assumptions'!$N$50)^ROUNDDOWN(DATEDIF('Summary &amp; Assumptions'!$D$18,'Monthly Cash Flow'!BQ$5,"Y"),0)))</f>
        <v>-8669.3344734599996</v>
      </c>
      <c r="BR22" s="90">
        <f>IF(AND('Summary &amp; Assumptions'!$M42='Data Validation'!$N$2,'Monthly Cash Flow'!BR$2&lt;'Data Validation'!$D$17),0,(-'Summary &amp; Assumptions'!$N42/12)*((1+'Summary &amp; Assumptions'!$N$50)^ROUNDDOWN(DATEDIF('Summary &amp; Assumptions'!$D$18,'Monthly Cash Flow'!BR$5,"Y"),0)))</f>
        <v>-8669.3344734599996</v>
      </c>
      <c r="BS22" s="90">
        <f>IF(AND('Summary &amp; Assumptions'!$M42='Data Validation'!$N$2,'Monthly Cash Flow'!BS$2&lt;'Data Validation'!$D$17),0,(-'Summary &amp; Assumptions'!$N42/12)*((1+'Summary &amp; Assumptions'!$N$50)^ROUNDDOWN(DATEDIF('Summary &amp; Assumptions'!$D$18,'Monthly Cash Flow'!BS$5,"Y"),0)))</f>
        <v>-8669.3344734599996</v>
      </c>
      <c r="BT22" s="90">
        <f>IF(AND('Summary &amp; Assumptions'!$M42='Data Validation'!$N$2,'Monthly Cash Flow'!BT$2&lt;'Data Validation'!$D$17),0,(-'Summary &amp; Assumptions'!$N42/12)*((1+'Summary &amp; Assumptions'!$N$50)^ROUNDDOWN(DATEDIF('Summary &amp; Assumptions'!$D$18,'Monthly Cash Flow'!BT$5,"Y"),0)))</f>
        <v>-8669.3344734599996</v>
      </c>
      <c r="BU22" s="90">
        <f>IF(AND('Summary &amp; Assumptions'!$M42='Data Validation'!$N$2,'Monthly Cash Flow'!BU$2&lt;'Data Validation'!$D$17),0,(-'Summary &amp; Assumptions'!$N42/12)*((1+'Summary &amp; Assumptions'!$N$50)^ROUNDDOWN(DATEDIF('Summary &amp; Assumptions'!$D$18,'Monthly Cash Flow'!BU$5,"Y"),0)))</f>
        <v>-8669.3344734599996</v>
      </c>
      <c r="BV22" s="90">
        <f>IF(AND('Summary &amp; Assumptions'!$M42='Data Validation'!$N$2,'Monthly Cash Flow'!BV$2&lt;'Data Validation'!$D$17),0,(-'Summary &amp; Assumptions'!$N42/12)*((1+'Summary &amp; Assumptions'!$N$50)^ROUNDDOWN(DATEDIF('Summary &amp; Assumptions'!$D$18,'Monthly Cash Flow'!BV$5,"Y"),0)))</f>
        <v>-8669.3344734599996</v>
      </c>
      <c r="BW22" s="90">
        <f>IF(AND('Summary &amp; Assumptions'!$M42='Data Validation'!$N$2,'Monthly Cash Flow'!BW$2&lt;'Data Validation'!$D$17),0,(-'Summary &amp; Assumptions'!$N42/12)*((1+'Summary &amp; Assumptions'!$N$50)^ROUNDDOWN(DATEDIF('Summary &amp; Assumptions'!$D$18,'Monthly Cash Flow'!BW$5,"Y"),0)))</f>
        <v>-8669.3344734599996</v>
      </c>
      <c r="BX22" s="90">
        <f>IF(AND('Summary &amp; Assumptions'!$M42='Data Validation'!$N$2,'Monthly Cash Flow'!BX$2&lt;'Data Validation'!$D$17),0,(-'Summary &amp; Assumptions'!$N42/12)*((1+'Summary &amp; Assumptions'!$N$50)^ROUNDDOWN(DATEDIF('Summary &amp; Assumptions'!$D$18,'Monthly Cash Flow'!BX$5,"Y"),0)))</f>
        <v>-8669.3344734599996</v>
      </c>
      <c r="BY22" s="90">
        <f>IF(AND('Summary &amp; Assumptions'!$M42='Data Validation'!$N$2,'Monthly Cash Flow'!BY$2&lt;'Data Validation'!$D$17),0,(-'Summary &amp; Assumptions'!$N42/12)*((1+'Summary &amp; Assumptions'!$N$50)^ROUNDDOWN(DATEDIF('Summary &amp; Assumptions'!$D$18,'Monthly Cash Flow'!BY$5,"Y"),0)))</f>
        <v>-8669.3344734599996</v>
      </c>
      <c r="BZ22" s="90">
        <f>IF(AND('Summary &amp; Assumptions'!$M42='Data Validation'!$N$2,'Monthly Cash Flow'!BZ$2&lt;'Data Validation'!$D$17),0,(-'Summary &amp; Assumptions'!$N42/12)*((1+'Summary &amp; Assumptions'!$N$50)^ROUNDDOWN(DATEDIF('Summary &amp; Assumptions'!$D$18,'Monthly Cash Flow'!BZ$5,"Y"),0)))</f>
        <v>-8842.7211629291996</v>
      </c>
      <c r="CA22" s="90">
        <f>IF(AND('Summary &amp; Assumptions'!$M42='Data Validation'!$N$2,'Monthly Cash Flow'!CA$2&lt;'Data Validation'!$D$17),0,(-'Summary &amp; Assumptions'!$N42/12)*((1+'Summary &amp; Assumptions'!$N$50)^ROUNDDOWN(DATEDIF('Summary &amp; Assumptions'!$D$18,'Monthly Cash Flow'!CA$5,"Y"),0)))</f>
        <v>-8842.7211629291996</v>
      </c>
      <c r="CB22" s="90">
        <f>IF(AND('Summary &amp; Assumptions'!$M42='Data Validation'!$N$2,'Monthly Cash Flow'!CB$2&lt;'Data Validation'!$D$17),0,(-'Summary &amp; Assumptions'!$N42/12)*((1+'Summary &amp; Assumptions'!$N$50)^ROUNDDOWN(DATEDIF('Summary &amp; Assumptions'!$D$18,'Monthly Cash Flow'!CB$5,"Y"),0)))</f>
        <v>-8842.7211629291996</v>
      </c>
      <c r="CC22" s="90">
        <f>IF(AND('Summary &amp; Assumptions'!$M42='Data Validation'!$N$2,'Monthly Cash Flow'!CC$2&lt;'Data Validation'!$D$17),0,(-'Summary &amp; Assumptions'!$N42/12)*((1+'Summary &amp; Assumptions'!$N$50)^ROUNDDOWN(DATEDIF('Summary &amp; Assumptions'!$D$18,'Monthly Cash Flow'!CC$5,"Y"),0)))</f>
        <v>-8842.7211629291996</v>
      </c>
      <c r="CD22" s="90">
        <f>IF(AND('Summary &amp; Assumptions'!$M42='Data Validation'!$N$2,'Monthly Cash Flow'!CD$2&lt;'Data Validation'!$D$17),0,(-'Summary &amp; Assumptions'!$N42/12)*((1+'Summary &amp; Assumptions'!$N$50)^ROUNDDOWN(DATEDIF('Summary &amp; Assumptions'!$D$18,'Monthly Cash Flow'!CD$5,"Y"),0)))</f>
        <v>-8842.7211629291996</v>
      </c>
      <c r="CE22" s="90">
        <f>IF(AND('Summary &amp; Assumptions'!$M42='Data Validation'!$N$2,'Monthly Cash Flow'!CE$2&lt;'Data Validation'!$D$17),0,(-'Summary &amp; Assumptions'!$N42/12)*((1+'Summary &amp; Assumptions'!$N$50)^ROUNDDOWN(DATEDIF('Summary &amp; Assumptions'!$D$18,'Monthly Cash Flow'!CE$5,"Y"),0)))</f>
        <v>-8842.7211629291996</v>
      </c>
      <c r="CF22" s="90">
        <f>IF(AND('Summary &amp; Assumptions'!$M42='Data Validation'!$N$2,'Monthly Cash Flow'!CF$2&lt;'Data Validation'!$D$17),0,(-'Summary &amp; Assumptions'!$N42/12)*((1+'Summary &amp; Assumptions'!$N$50)^ROUNDDOWN(DATEDIF('Summary &amp; Assumptions'!$D$18,'Monthly Cash Flow'!CF$5,"Y"),0)))</f>
        <v>-8842.7211629291996</v>
      </c>
      <c r="CG22" s="90">
        <f>IF(AND('Summary &amp; Assumptions'!$M42='Data Validation'!$N$2,'Monthly Cash Flow'!CG$2&lt;'Data Validation'!$D$17),0,(-'Summary &amp; Assumptions'!$N42/12)*((1+'Summary &amp; Assumptions'!$N$50)^ROUNDDOWN(DATEDIF('Summary &amp; Assumptions'!$D$18,'Monthly Cash Flow'!CG$5,"Y"),0)))</f>
        <v>-8842.7211629291996</v>
      </c>
      <c r="CH22" s="90">
        <f>IF(AND('Summary &amp; Assumptions'!$M42='Data Validation'!$N$2,'Monthly Cash Flow'!CH$2&lt;'Data Validation'!$D$17),0,(-'Summary &amp; Assumptions'!$N42/12)*((1+'Summary &amp; Assumptions'!$N$50)^ROUNDDOWN(DATEDIF('Summary &amp; Assumptions'!$D$18,'Monthly Cash Flow'!CH$5,"Y"),0)))</f>
        <v>-8842.7211629291996</v>
      </c>
      <c r="CI22" s="90">
        <f>IF(AND('Summary &amp; Assumptions'!$M42='Data Validation'!$N$2,'Monthly Cash Flow'!CI$2&lt;'Data Validation'!$D$17),0,(-'Summary &amp; Assumptions'!$N42/12)*((1+'Summary &amp; Assumptions'!$N$50)^ROUNDDOWN(DATEDIF('Summary &amp; Assumptions'!$D$18,'Monthly Cash Flow'!CI$5,"Y"),0)))</f>
        <v>-8842.7211629291996</v>
      </c>
      <c r="CJ22" s="90">
        <f>IF(AND('Summary &amp; Assumptions'!$M42='Data Validation'!$N$2,'Monthly Cash Flow'!CJ$2&lt;'Data Validation'!$D$17),0,(-'Summary &amp; Assumptions'!$N42/12)*((1+'Summary &amp; Assumptions'!$N$50)^ROUNDDOWN(DATEDIF('Summary &amp; Assumptions'!$D$18,'Monthly Cash Flow'!CJ$5,"Y"),0)))</f>
        <v>-8842.7211629291996</v>
      </c>
      <c r="CK22" s="90">
        <f>IF(AND('Summary &amp; Assumptions'!$M42='Data Validation'!$N$2,'Monthly Cash Flow'!CK$2&lt;'Data Validation'!$D$17),0,(-'Summary &amp; Assumptions'!$N42/12)*((1+'Summary &amp; Assumptions'!$N$50)^ROUNDDOWN(DATEDIF('Summary &amp; Assumptions'!$D$18,'Monthly Cash Flow'!CK$5,"Y"),0)))</f>
        <v>-8842.7211629291996</v>
      </c>
      <c r="CL22" s="90">
        <f>IF(AND('Summary &amp; Assumptions'!$M42='Data Validation'!$N$2,'Monthly Cash Flow'!CL$2&lt;'Data Validation'!$D$17),0,(-'Summary &amp; Assumptions'!$N42/12)*((1+'Summary &amp; Assumptions'!$N$50)^ROUNDDOWN(DATEDIF('Summary &amp; Assumptions'!$D$18,'Monthly Cash Flow'!CL$5,"Y"),0)))</f>
        <v>-9019.5755861877824</v>
      </c>
      <c r="CM22" s="90">
        <f>IF(AND('Summary &amp; Assumptions'!$M42='Data Validation'!$N$2,'Monthly Cash Flow'!CM$2&lt;'Data Validation'!$D$17),0,(-'Summary &amp; Assumptions'!$N42/12)*((1+'Summary &amp; Assumptions'!$N$50)^ROUNDDOWN(DATEDIF('Summary &amp; Assumptions'!$D$18,'Monthly Cash Flow'!CM$5,"Y"),0)))</f>
        <v>-9019.5755861877824</v>
      </c>
      <c r="CN22" s="90">
        <f>IF(AND('Summary &amp; Assumptions'!$M42='Data Validation'!$N$2,'Monthly Cash Flow'!CN$2&lt;'Data Validation'!$D$17),0,(-'Summary &amp; Assumptions'!$N42/12)*((1+'Summary &amp; Assumptions'!$N$50)^ROUNDDOWN(DATEDIF('Summary &amp; Assumptions'!$D$18,'Monthly Cash Flow'!CN$5,"Y"),0)))</f>
        <v>-9019.5755861877824</v>
      </c>
      <c r="CO22" s="90">
        <f>IF(AND('Summary &amp; Assumptions'!$M42='Data Validation'!$N$2,'Monthly Cash Flow'!CO$2&lt;'Data Validation'!$D$17),0,(-'Summary &amp; Assumptions'!$N42/12)*((1+'Summary &amp; Assumptions'!$N$50)^ROUNDDOWN(DATEDIF('Summary &amp; Assumptions'!$D$18,'Monthly Cash Flow'!CO$5,"Y"),0)))</f>
        <v>-9019.5755861877824</v>
      </c>
      <c r="CP22" s="90">
        <f>IF(AND('Summary &amp; Assumptions'!$M42='Data Validation'!$N$2,'Monthly Cash Flow'!CP$2&lt;'Data Validation'!$D$17),0,(-'Summary &amp; Assumptions'!$N42/12)*((1+'Summary &amp; Assumptions'!$N$50)^ROUNDDOWN(DATEDIF('Summary &amp; Assumptions'!$D$18,'Monthly Cash Flow'!CP$5,"Y"),0)))</f>
        <v>-9019.5755861877824</v>
      </c>
      <c r="CQ22" s="90">
        <f>IF(AND('Summary &amp; Assumptions'!$M42='Data Validation'!$N$2,'Monthly Cash Flow'!CQ$2&lt;'Data Validation'!$D$17),0,(-'Summary &amp; Assumptions'!$N42/12)*((1+'Summary &amp; Assumptions'!$N$50)^ROUNDDOWN(DATEDIF('Summary &amp; Assumptions'!$D$18,'Monthly Cash Flow'!CQ$5,"Y"),0)))</f>
        <v>-9019.5755861877824</v>
      </c>
      <c r="CR22" s="90">
        <f>IF(AND('Summary &amp; Assumptions'!$M42='Data Validation'!$N$2,'Monthly Cash Flow'!CR$2&lt;'Data Validation'!$D$17),0,(-'Summary &amp; Assumptions'!$N42/12)*((1+'Summary &amp; Assumptions'!$N$50)^ROUNDDOWN(DATEDIF('Summary &amp; Assumptions'!$D$18,'Monthly Cash Flow'!CR$5,"Y"),0)))</f>
        <v>-9019.5755861877824</v>
      </c>
      <c r="CS22" s="90">
        <f>IF(AND('Summary &amp; Assumptions'!$M42='Data Validation'!$N$2,'Monthly Cash Flow'!CS$2&lt;'Data Validation'!$D$17),0,(-'Summary &amp; Assumptions'!$N42/12)*((1+'Summary &amp; Assumptions'!$N$50)^ROUNDDOWN(DATEDIF('Summary &amp; Assumptions'!$D$18,'Monthly Cash Flow'!CS$5,"Y"),0)))</f>
        <v>-9019.5755861877824</v>
      </c>
      <c r="CT22" s="90">
        <f>IF(AND('Summary &amp; Assumptions'!$M42='Data Validation'!$N$2,'Monthly Cash Flow'!CT$2&lt;'Data Validation'!$D$17),0,(-'Summary &amp; Assumptions'!$N42/12)*((1+'Summary &amp; Assumptions'!$N$50)^ROUNDDOWN(DATEDIF('Summary &amp; Assumptions'!$D$18,'Monthly Cash Flow'!CT$5,"Y"),0)))</f>
        <v>-9019.5755861877824</v>
      </c>
      <c r="CU22" s="90">
        <f>IF(AND('Summary &amp; Assumptions'!$M42='Data Validation'!$N$2,'Monthly Cash Flow'!CU$2&lt;'Data Validation'!$D$17),0,(-'Summary &amp; Assumptions'!$N42/12)*((1+'Summary &amp; Assumptions'!$N$50)^ROUNDDOWN(DATEDIF('Summary &amp; Assumptions'!$D$18,'Monthly Cash Flow'!CU$5,"Y"),0)))</f>
        <v>-9019.5755861877824</v>
      </c>
      <c r="CV22" s="90">
        <f>IF(AND('Summary &amp; Assumptions'!$M42='Data Validation'!$N$2,'Monthly Cash Flow'!CV$2&lt;'Data Validation'!$D$17),0,(-'Summary &amp; Assumptions'!$N42/12)*((1+'Summary &amp; Assumptions'!$N$50)^ROUNDDOWN(DATEDIF('Summary &amp; Assumptions'!$D$18,'Monthly Cash Flow'!CV$5,"Y"),0)))</f>
        <v>-9019.5755861877824</v>
      </c>
      <c r="CW22" s="90">
        <f>IF(AND('Summary &amp; Assumptions'!$M42='Data Validation'!$N$2,'Monthly Cash Flow'!CW$2&lt;'Data Validation'!$D$17),0,(-'Summary &amp; Assumptions'!$N42/12)*((1+'Summary &amp; Assumptions'!$N$50)^ROUNDDOWN(DATEDIF('Summary &amp; Assumptions'!$D$18,'Monthly Cash Flow'!CW$5,"Y"),0)))</f>
        <v>-9019.5755861877824</v>
      </c>
      <c r="CX22" s="90">
        <f>IF(AND('Summary &amp; Assumptions'!$M42='Data Validation'!$N$2,'Monthly Cash Flow'!CX$2&lt;'Data Validation'!$D$17),0,(-'Summary &amp; Assumptions'!$N42/12)*((1+'Summary &amp; Assumptions'!$N$50)^ROUNDDOWN(DATEDIF('Summary &amp; Assumptions'!$D$18,'Monthly Cash Flow'!CX$5,"Y"),0)))</f>
        <v>-9199.9670979115381</v>
      </c>
      <c r="CY22" s="90">
        <f>IF(AND('Summary &amp; Assumptions'!$M42='Data Validation'!$N$2,'Monthly Cash Flow'!CY$2&lt;'Data Validation'!$D$17),0,(-'Summary &amp; Assumptions'!$N42/12)*((1+'Summary &amp; Assumptions'!$N$50)^ROUNDDOWN(DATEDIF('Summary &amp; Assumptions'!$D$18,'Monthly Cash Flow'!CY$5,"Y"),0)))</f>
        <v>-9199.9670979115381</v>
      </c>
      <c r="CZ22" s="90">
        <f>IF(AND('Summary &amp; Assumptions'!$M42='Data Validation'!$N$2,'Monthly Cash Flow'!CZ$2&lt;'Data Validation'!$D$17),0,(-'Summary &amp; Assumptions'!$N42/12)*((1+'Summary &amp; Assumptions'!$N$50)^ROUNDDOWN(DATEDIF('Summary &amp; Assumptions'!$D$18,'Monthly Cash Flow'!CZ$5,"Y"),0)))</f>
        <v>-9199.9670979115381</v>
      </c>
      <c r="DA22" s="90">
        <f>IF(AND('Summary &amp; Assumptions'!$M42='Data Validation'!$N$2,'Monthly Cash Flow'!DA$2&lt;'Data Validation'!$D$17),0,(-'Summary &amp; Assumptions'!$N42/12)*((1+'Summary &amp; Assumptions'!$N$50)^ROUNDDOWN(DATEDIF('Summary &amp; Assumptions'!$D$18,'Monthly Cash Flow'!DA$5,"Y"),0)))</f>
        <v>-9199.9670979115381</v>
      </c>
      <c r="DB22" s="90">
        <f>IF(AND('Summary &amp; Assumptions'!$M42='Data Validation'!$N$2,'Monthly Cash Flow'!DB$2&lt;'Data Validation'!$D$17),0,(-'Summary &amp; Assumptions'!$N42/12)*((1+'Summary &amp; Assumptions'!$N$50)^ROUNDDOWN(DATEDIF('Summary &amp; Assumptions'!$D$18,'Monthly Cash Flow'!DB$5,"Y"),0)))</f>
        <v>-9199.9670979115381</v>
      </c>
      <c r="DC22" s="90">
        <f>IF(AND('Summary &amp; Assumptions'!$M42='Data Validation'!$N$2,'Monthly Cash Flow'!DC$2&lt;'Data Validation'!$D$17),0,(-'Summary &amp; Assumptions'!$N42/12)*((1+'Summary &amp; Assumptions'!$N$50)^ROUNDDOWN(DATEDIF('Summary &amp; Assumptions'!$D$18,'Monthly Cash Flow'!DC$5,"Y"),0)))</f>
        <v>-9199.9670979115381</v>
      </c>
      <c r="DD22" s="90">
        <f>IF(AND('Summary &amp; Assumptions'!$M42='Data Validation'!$N$2,'Monthly Cash Flow'!DD$2&lt;'Data Validation'!$D$17),0,(-'Summary &amp; Assumptions'!$N42/12)*((1+'Summary &amp; Assumptions'!$N$50)^ROUNDDOWN(DATEDIF('Summary &amp; Assumptions'!$D$18,'Monthly Cash Flow'!DD$5,"Y"),0)))</f>
        <v>-9199.9670979115381</v>
      </c>
      <c r="DE22" s="90">
        <f>IF(AND('Summary &amp; Assumptions'!$M42='Data Validation'!$N$2,'Monthly Cash Flow'!DE$2&lt;'Data Validation'!$D$17),0,(-'Summary &amp; Assumptions'!$N42/12)*((1+'Summary &amp; Assumptions'!$N$50)^ROUNDDOWN(DATEDIF('Summary &amp; Assumptions'!$D$18,'Monthly Cash Flow'!DE$5,"Y"),0)))</f>
        <v>-9199.9670979115381</v>
      </c>
      <c r="DF22" s="90">
        <f>IF(AND('Summary &amp; Assumptions'!$M42='Data Validation'!$N$2,'Monthly Cash Flow'!DF$2&lt;'Data Validation'!$D$17),0,(-'Summary &amp; Assumptions'!$N42/12)*((1+'Summary &amp; Assumptions'!$N$50)^ROUNDDOWN(DATEDIF('Summary &amp; Assumptions'!$D$18,'Monthly Cash Flow'!DF$5,"Y"),0)))</f>
        <v>-9199.9670979115381</v>
      </c>
      <c r="DG22" s="90">
        <f>IF(AND('Summary &amp; Assumptions'!$M42='Data Validation'!$N$2,'Monthly Cash Flow'!DG$2&lt;'Data Validation'!$D$17),0,(-'Summary &amp; Assumptions'!$N42/12)*((1+'Summary &amp; Assumptions'!$N$50)^ROUNDDOWN(DATEDIF('Summary &amp; Assumptions'!$D$18,'Monthly Cash Flow'!DG$5,"Y"),0)))</f>
        <v>-9199.9670979115381</v>
      </c>
      <c r="DH22" s="90">
        <f>IF(AND('Summary &amp; Assumptions'!$M42='Data Validation'!$N$2,'Monthly Cash Flow'!DH$2&lt;'Data Validation'!$D$17),0,(-'Summary &amp; Assumptions'!$N42/12)*((1+'Summary &amp; Assumptions'!$N$50)^ROUNDDOWN(DATEDIF('Summary &amp; Assumptions'!$D$18,'Monthly Cash Flow'!DH$5,"Y"),0)))</f>
        <v>-9199.9670979115381</v>
      </c>
      <c r="DI22" s="90">
        <f>IF(AND('Summary &amp; Assumptions'!$M42='Data Validation'!$N$2,'Monthly Cash Flow'!DI$2&lt;'Data Validation'!$D$17),0,(-'Summary &amp; Assumptions'!$N42/12)*((1+'Summary &amp; Assumptions'!$N$50)^ROUNDDOWN(DATEDIF('Summary &amp; Assumptions'!$D$18,'Monthly Cash Flow'!DI$5,"Y"),0)))</f>
        <v>-9199.9670979115381</v>
      </c>
      <c r="DJ22" s="90">
        <f>IF(AND('Summary &amp; Assumptions'!$M42='Data Validation'!$N$2,'Monthly Cash Flow'!DJ$2&lt;'Data Validation'!$D$17),0,(-'Summary &amp; Assumptions'!$N42/12)*((1+'Summary &amp; Assumptions'!$N$50)^ROUNDDOWN(DATEDIF('Summary &amp; Assumptions'!$D$18,'Monthly Cash Flow'!DJ$5,"Y"),0)))</f>
        <v>-9383.9664398697696</v>
      </c>
      <c r="DK22" s="90">
        <f>IF(AND('Summary &amp; Assumptions'!$M42='Data Validation'!$N$2,'Monthly Cash Flow'!DK$2&lt;'Data Validation'!$D$17),0,(-'Summary &amp; Assumptions'!$N42/12)*((1+'Summary &amp; Assumptions'!$N$50)^ROUNDDOWN(DATEDIF('Summary &amp; Assumptions'!$D$18,'Monthly Cash Flow'!DK$5,"Y"),0)))</f>
        <v>-9383.9664398697696</v>
      </c>
      <c r="DL22" s="90">
        <f>IF(AND('Summary &amp; Assumptions'!$M42='Data Validation'!$N$2,'Monthly Cash Flow'!DL$2&lt;'Data Validation'!$D$17),0,(-'Summary &amp; Assumptions'!$N42/12)*((1+'Summary &amp; Assumptions'!$N$50)^ROUNDDOWN(DATEDIF('Summary &amp; Assumptions'!$D$18,'Monthly Cash Flow'!DL$5,"Y"),0)))</f>
        <v>-9383.9664398697696</v>
      </c>
      <c r="DM22" s="90">
        <f>IF(AND('Summary &amp; Assumptions'!$M42='Data Validation'!$N$2,'Monthly Cash Flow'!DM$2&lt;'Data Validation'!$D$17),0,(-'Summary &amp; Assumptions'!$N42/12)*((1+'Summary &amp; Assumptions'!$N$50)^ROUNDDOWN(DATEDIF('Summary &amp; Assumptions'!$D$18,'Monthly Cash Flow'!DM$5,"Y"),0)))</f>
        <v>-9383.9664398697696</v>
      </c>
      <c r="DN22" s="90">
        <f>IF(AND('Summary &amp; Assumptions'!$M42='Data Validation'!$N$2,'Monthly Cash Flow'!DN$2&lt;'Data Validation'!$D$17),0,(-'Summary &amp; Assumptions'!$N42/12)*((1+'Summary &amp; Assumptions'!$N$50)^ROUNDDOWN(DATEDIF('Summary &amp; Assumptions'!$D$18,'Monthly Cash Flow'!DN$5,"Y"),0)))</f>
        <v>-9383.9664398697696</v>
      </c>
      <c r="DO22" s="90">
        <f>IF(AND('Summary &amp; Assumptions'!$M42='Data Validation'!$N$2,'Monthly Cash Flow'!DO$2&lt;'Data Validation'!$D$17),0,(-'Summary &amp; Assumptions'!$N42/12)*((1+'Summary &amp; Assumptions'!$N$50)^ROUNDDOWN(DATEDIF('Summary &amp; Assumptions'!$D$18,'Monthly Cash Flow'!DO$5,"Y"),0)))</f>
        <v>-9383.9664398697696</v>
      </c>
      <c r="DP22" s="90">
        <f>IF(AND('Summary &amp; Assumptions'!$M42='Data Validation'!$N$2,'Monthly Cash Flow'!DP$2&lt;'Data Validation'!$D$17),0,(-'Summary &amp; Assumptions'!$N42/12)*((1+'Summary &amp; Assumptions'!$N$50)^ROUNDDOWN(DATEDIF('Summary &amp; Assumptions'!$D$18,'Monthly Cash Flow'!DP$5,"Y"),0)))</f>
        <v>-9383.9664398697696</v>
      </c>
      <c r="DQ22" s="90">
        <f>IF(AND('Summary &amp; Assumptions'!$M42='Data Validation'!$N$2,'Monthly Cash Flow'!DQ$2&lt;'Data Validation'!$D$17),0,(-'Summary &amp; Assumptions'!$N42/12)*((1+'Summary &amp; Assumptions'!$N$50)^ROUNDDOWN(DATEDIF('Summary &amp; Assumptions'!$D$18,'Monthly Cash Flow'!DQ$5,"Y"),0)))</f>
        <v>-9383.9664398697696</v>
      </c>
      <c r="DR22" s="90">
        <f>IF(AND('Summary &amp; Assumptions'!$M42='Data Validation'!$N$2,'Monthly Cash Flow'!DR$2&lt;'Data Validation'!$D$17),0,(-'Summary &amp; Assumptions'!$N42/12)*((1+'Summary &amp; Assumptions'!$N$50)^ROUNDDOWN(DATEDIF('Summary &amp; Assumptions'!$D$18,'Monthly Cash Flow'!DR$5,"Y"),0)))</f>
        <v>-9383.9664398697696</v>
      </c>
      <c r="DS22" s="90">
        <f>IF(AND('Summary &amp; Assumptions'!$M42='Data Validation'!$N$2,'Monthly Cash Flow'!DS$2&lt;'Data Validation'!$D$17),0,(-'Summary &amp; Assumptions'!$N42/12)*((1+'Summary &amp; Assumptions'!$N$50)^ROUNDDOWN(DATEDIF('Summary &amp; Assumptions'!$D$18,'Monthly Cash Flow'!DS$5,"Y"),0)))</f>
        <v>-9383.9664398697696</v>
      </c>
      <c r="DT22" s="90">
        <f>IF(AND('Summary &amp; Assumptions'!$M42='Data Validation'!$N$2,'Monthly Cash Flow'!DT$2&lt;'Data Validation'!$D$17),0,(-'Summary &amp; Assumptions'!$N42/12)*((1+'Summary &amp; Assumptions'!$N$50)^ROUNDDOWN(DATEDIF('Summary &amp; Assumptions'!$D$18,'Monthly Cash Flow'!DT$5,"Y"),0)))</f>
        <v>-9383.9664398697696</v>
      </c>
      <c r="DU22" s="90">
        <f>IF(AND('Summary &amp; Assumptions'!$M42='Data Validation'!$N$2,'Monthly Cash Flow'!DU$2&lt;'Data Validation'!$D$17),0,(-'Summary &amp; Assumptions'!$N42/12)*((1+'Summary &amp; Assumptions'!$N$50)^ROUNDDOWN(DATEDIF('Summary &amp; Assumptions'!$D$18,'Monthly Cash Flow'!DU$5,"Y"),0)))</f>
        <v>-9383.9664398697696</v>
      </c>
      <c r="DV22" s="90">
        <f>IF(AND('Summary &amp; Assumptions'!$M42='Data Validation'!$N$2,'Monthly Cash Flow'!DV$2&lt;'Data Validation'!$D$17),0,(-'Summary &amp; Assumptions'!$N42/12)*((1+'Summary &amp; Assumptions'!$N$50)^ROUNDDOWN(DATEDIF('Summary &amp; Assumptions'!$D$18,'Monthly Cash Flow'!DV$5,"Y"),0)))</f>
        <v>-9571.6457686671656</v>
      </c>
      <c r="DW22" s="90">
        <f>IF(AND('Summary &amp; Assumptions'!$M42='Data Validation'!$N$2,'Monthly Cash Flow'!DW$2&lt;'Data Validation'!$D$17),0,(-'Summary &amp; Assumptions'!$N42/12)*((1+'Summary &amp; Assumptions'!$N$50)^ROUNDDOWN(DATEDIF('Summary &amp; Assumptions'!$D$18,'Monthly Cash Flow'!DW$5,"Y"),0)))</f>
        <v>-9571.6457686671656</v>
      </c>
      <c r="DX22" s="90">
        <f>IF(AND('Summary &amp; Assumptions'!$M42='Data Validation'!$N$2,'Monthly Cash Flow'!DX$2&lt;'Data Validation'!$D$17),0,(-'Summary &amp; Assumptions'!$N42/12)*((1+'Summary &amp; Assumptions'!$N$50)^ROUNDDOWN(DATEDIF('Summary &amp; Assumptions'!$D$18,'Monthly Cash Flow'!DX$5,"Y"),0)))</f>
        <v>-9571.6457686671656</v>
      </c>
      <c r="DY22" s="90">
        <f>IF(AND('Summary &amp; Assumptions'!$M42='Data Validation'!$N$2,'Monthly Cash Flow'!DY$2&lt;'Data Validation'!$D$17),0,(-'Summary &amp; Assumptions'!$N42/12)*((1+'Summary &amp; Assumptions'!$N$50)^ROUNDDOWN(DATEDIF('Summary &amp; Assumptions'!$D$18,'Monthly Cash Flow'!DY$5,"Y"),0)))</f>
        <v>-9571.6457686671656</v>
      </c>
      <c r="DZ22" s="90">
        <f>IF(AND('Summary &amp; Assumptions'!$M42='Data Validation'!$N$2,'Monthly Cash Flow'!DZ$2&lt;'Data Validation'!$D$17),0,(-'Summary &amp; Assumptions'!$N42/12)*((1+'Summary &amp; Assumptions'!$N$50)^ROUNDDOWN(DATEDIF('Summary &amp; Assumptions'!$D$18,'Monthly Cash Flow'!DZ$5,"Y"),0)))</f>
        <v>-9571.6457686671656</v>
      </c>
      <c r="EA22" s="90">
        <f>IF(AND('Summary &amp; Assumptions'!$M42='Data Validation'!$N$2,'Monthly Cash Flow'!EA$2&lt;'Data Validation'!$D$17),0,(-'Summary &amp; Assumptions'!$N42/12)*((1+'Summary &amp; Assumptions'!$N$50)^ROUNDDOWN(DATEDIF('Summary &amp; Assumptions'!$D$18,'Monthly Cash Flow'!EA$5,"Y"),0)))</f>
        <v>-9571.6457686671656</v>
      </c>
      <c r="EB22" s="90">
        <f>IF(AND('Summary &amp; Assumptions'!$M42='Data Validation'!$N$2,'Monthly Cash Flow'!EB$2&lt;'Data Validation'!$D$17),0,(-'Summary &amp; Assumptions'!$N42/12)*((1+'Summary &amp; Assumptions'!$N$50)^ROUNDDOWN(DATEDIF('Summary &amp; Assumptions'!$D$18,'Monthly Cash Flow'!EB$5,"Y"),0)))</f>
        <v>-9571.6457686671656</v>
      </c>
      <c r="EC22" s="90">
        <f>IF(AND('Summary &amp; Assumptions'!$M42='Data Validation'!$N$2,'Monthly Cash Flow'!EC$2&lt;'Data Validation'!$D$17),0,(-'Summary &amp; Assumptions'!$N42/12)*((1+'Summary &amp; Assumptions'!$N$50)^ROUNDDOWN(DATEDIF('Summary &amp; Assumptions'!$D$18,'Monthly Cash Flow'!EC$5,"Y"),0)))</f>
        <v>-9571.6457686671656</v>
      </c>
      <c r="ED22" s="90">
        <f>IF(AND('Summary &amp; Assumptions'!$M42='Data Validation'!$N$2,'Monthly Cash Flow'!ED$2&lt;'Data Validation'!$D$17),0,(-'Summary &amp; Assumptions'!$N42/12)*((1+'Summary &amp; Assumptions'!$N$50)^ROUNDDOWN(DATEDIF('Summary &amp; Assumptions'!$D$18,'Monthly Cash Flow'!ED$5,"Y"),0)))</f>
        <v>-9571.6457686671656</v>
      </c>
      <c r="EE22" s="90">
        <f>IF(AND('Summary &amp; Assumptions'!$M42='Data Validation'!$N$2,'Monthly Cash Flow'!EE$2&lt;'Data Validation'!$D$17),0,(-'Summary &amp; Assumptions'!$N42/12)*((1+'Summary &amp; Assumptions'!$N$50)^ROUNDDOWN(DATEDIF('Summary &amp; Assumptions'!$D$18,'Monthly Cash Flow'!EE$5,"Y"),0)))</f>
        <v>-9571.6457686671656</v>
      </c>
      <c r="EF22" s="90">
        <f>IF(AND('Summary &amp; Assumptions'!$M42='Data Validation'!$N$2,'Monthly Cash Flow'!EF$2&lt;'Data Validation'!$D$17),0,(-'Summary &amp; Assumptions'!$N42/12)*((1+'Summary &amp; Assumptions'!$N$50)^ROUNDDOWN(DATEDIF('Summary &amp; Assumptions'!$D$18,'Monthly Cash Flow'!EF$5,"Y"),0)))</f>
        <v>-9571.6457686671656</v>
      </c>
      <c r="EG22" s="488">
        <f>IF(AND('Summary &amp; Assumptions'!$M42='Data Validation'!$N$2,'Monthly Cash Flow'!EG$2&lt;'Data Validation'!$D$17),0,(-'Summary &amp; Assumptions'!$N42/12)*((1+'Summary &amp; Assumptions'!$N$50)^ROUNDDOWN(DATEDIF('Summary &amp; Assumptions'!$D$18,'Monthly Cash Flow'!EG$5,"Y"),0)))</f>
        <v>-9571.6457686671656</v>
      </c>
      <c r="EH22" s="133"/>
    </row>
    <row r="23" spans="2:138" s="96" customFormat="1" ht="15" customHeight="1" x14ac:dyDescent="0.25">
      <c r="B23" s="129"/>
      <c r="C23" s="62" t="s">
        <v>215</v>
      </c>
      <c r="D23" s="204">
        <f t="shared" si="42"/>
        <v>-110713.25912435581</v>
      </c>
      <c r="E23" s="63"/>
      <c r="F23" s="90">
        <f>IF(AND('Summary &amp; Assumptions'!$M43='Data Validation'!$N$2,'Monthly Cash Flow'!F$2&lt;'Data Validation'!$D$17),0,-'Summary &amp; Assumptions'!N43/12)</f>
        <v>0</v>
      </c>
      <c r="G23" s="90">
        <f>IF(AND('Summary &amp; Assumptions'!$M43='Data Validation'!$N$2,'Monthly Cash Flow'!G$2&lt;'Data Validation'!$D$17),0,(-'Summary &amp; Assumptions'!$N43/12)*((1+'Summary &amp; Assumptions'!$N$50)^ROUNDDOWN(DATEDIF('Summary &amp; Assumptions'!$D$18,'Monthly Cash Flow'!G$5,"Y"),0)))</f>
        <v>0</v>
      </c>
      <c r="H23" s="90">
        <f>IF(AND('Summary &amp; Assumptions'!$M43='Data Validation'!$N$2,'Monthly Cash Flow'!H$2&lt;'Data Validation'!$D$17),0,(-'Summary &amp; Assumptions'!$N43/12)*((1+'Summary &amp; Assumptions'!$N$50)^ROUNDDOWN(DATEDIF('Summary &amp; Assumptions'!$D$18,'Monthly Cash Flow'!H$5,"Y"),0)))</f>
        <v>0</v>
      </c>
      <c r="I23" s="90">
        <f>IF(AND('Summary &amp; Assumptions'!$M43='Data Validation'!$N$2,'Monthly Cash Flow'!I$2&lt;'Data Validation'!$D$17),0,(-'Summary &amp; Assumptions'!$N43/12)*((1+'Summary &amp; Assumptions'!$N$50)^ROUNDDOWN(DATEDIF('Summary &amp; Assumptions'!$D$18,'Monthly Cash Flow'!I$5,"Y"),0)))</f>
        <v>0</v>
      </c>
      <c r="J23" s="90">
        <f>IF(AND('Summary &amp; Assumptions'!$M43='Data Validation'!$N$2,'Monthly Cash Flow'!J$2&lt;'Data Validation'!$D$17),0,(-'Summary &amp; Assumptions'!$N43/12)*((1+'Summary &amp; Assumptions'!$N$50)^ROUNDDOWN(DATEDIF('Summary &amp; Assumptions'!$D$18,'Monthly Cash Flow'!J$5,"Y"),0)))</f>
        <v>0</v>
      </c>
      <c r="K23" s="90">
        <f>IF(AND('Summary &amp; Assumptions'!$M43='Data Validation'!$N$2,'Monthly Cash Flow'!K$2&lt;'Data Validation'!$D$17),0,(-'Summary &amp; Assumptions'!$N43/12)*((1+'Summary &amp; Assumptions'!$N$50)^ROUNDDOWN(DATEDIF('Summary &amp; Assumptions'!$D$18,'Monthly Cash Flow'!K$5,"Y"),0)))</f>
        <v>0</v>
      </c>
      <c r="L23" s="90">
        <f>IF(AND('Summary &amp; Assumptions'!$M43='Data Validation'!$N$2,'Monthly Cash Flow'!L$2&lt;'Data Validation'!$D$17),0,(-'Summary &amp; Assumptions'!$N43/12)*((1+'Summary &amp; Assumptions'!$N$50)^ROUNDDOWN(DATEDIF('Summary &amp; Assumptions'!$D$18,'Monthly Cash Flow'!L$5,"Y"),0)))</f>
        <v>0</v>
      </c>
      <c r="M23" s="90">
        <f>IF(AND('Summary &amp; Assumptions'!$M43='Data Validation'!$N$2,'Monthly Cash Flow'!M$2&lt;'Data Validation'!$D$17),0,(-'Summary &amp; Assumptions'!$N43/12)*((1+'Summary &amp; Assumptions'!$N$50)^ROUNDDOWN(DATEDIF('Summary &amp; Assumptions'!$D$18,'Monthly Cash Flow'!M$5,"Y"),0)))</f>
        <v>0</v>
      </c>
      <c r="N23" s="90">
        <f>IF(AND('Summary &amp; Assumptions'!$M43='Data Validation'!$N$2,'Monthly Cash Flow'!N$2&lt;'Data Validation'!$D$17),0,(-'Summary &amp; Assumptions'!$N43/12)*((1+'Summary &amp; Assumptions'!$N$50)^ROUNDDOWN(DATEDIF('Summary &amp; Assumptions'!$D$18,'Monthly Cash Flow'!N$5,"Y"),0)))</f>
        <v>0</v>
      </c>
      <c r="O23" s="90">
        <f>IF(AND('Summary &amp; Assumptions'!$M43='Data Validation'!$N$2,'Monthly Cash Flow'!O$2&lt;'Data Validation'!$D$17),0,(-'Summary &amp; Assumptions'!$N43/12)*((1+'Summary &amp; Assumptions'!$N$50)^ROUNDDOWN(DATEDIF('Summary &amp; Assumptions'!$D$18,'Monthly Cash Flow'!O$5,"Y"),0)))</f>
        <v>0</v>
      </c>
      <c r="P23" s="90">
        <f>IF(AND('Summary &amp; Assumptions'!$M43='Data Validation'!$N$2,'Monthly Cash Flow'!P$2&lt;'Data Validation'!$D$17),0,(-'Summary &amp; Assumptions'!$N43/12)*((1+'Summary &amp; Assumptions'!$N$50)^ROUNDDOWN(DATEDIF('Summary &amp; Assumptions'!$D$18,'Monthly Cash Flow'!P$5,"Y"),0)))</f>
        <v>0</v>
      </c>
      <c r="Q23" s="90">
        <f>IF(AND('Summary &amp; Assumptions'!$M43='Data Validation'!$N$2,'Monthly Cash Flow'!Q$2&lt;'Data Validation'!$D$17),0,(-'Summary &amp; Assumptions'!$N43/12)*((1+'Summary &amp; Assumptions'!$N$50)^ROUNDDOWN(DATEDIF('Summary &amp; Assumptions'!$D$18,'Monthly Cash Flow'!Q$5,"Y"),0)))</f>
        <v>0</v>
      </c>
      <c r="R23" s="90">
        <f>IF(AND('Summary &amp; Assumptions'!$M43='Data Validation'!$N$2,'Monthly Cash Flow'!R$2&lt;'Data Validation'!$D$17),0,(-'Summary &amp; Assumptions'!$N43/12)*((1+'Summary &amp; Assumptions'!$N$50)^ROUNDDOWN(DATEDIF('Summary &amp; Assumptions'!$D$18,'Monthly Cash Flow'!R$5,"Y"),0)))</f>
        <v>0</v>
      </c>
      <c r="S23" s="90">
        <f>IF(AND('Summary &amp; Assumptions'!$M43='Data Validation'!$N$2,'Monthly Cash Flow'!S$2&lt;'Data Validation'!$D$17),0,(-'Summary &amp; Assumptions'!$N43/12)*((1+'Summary &amp; Assumptions'!$N$50)^ROUNDDOWN(DATEDIF('Summary &amp; Assumptions'!$D$18,'Monthly Cash Flow'!S$5,"Y"),0)))</f>
        <v>0</v>
      </c>
      <c r="T23" s="90">
        <f>IF(AND('Summary &amp; Assumptions'!$M43='Data Validation'!$N$2,'Monthly Cash Flow'!T$2&lt;'Data Validation'!$D$17),0,(-'Summary &amp; Assumptions'!$N43/12)*((1+'Summary &amp; Assumptions'!$N$50)^ROUNDDOWN(DATEDIF('Summary &amp; Assumptions'!$D$18,'Monthly Cash Flow'!T$5,"Y"),0)))</f>
        <v>0</v>
      </c>
      <c r="U23" s="90">
        <f>IF(AND('Summary &amp; Assumptions'!$M43='Data Validation'!$N$2,'Monthly Cash Flow'!U$2&lt;'Data Validation'!$D$17),0,(-'Summary &amp; Assumptions'!$N43/12)*((1+'Summary &amp; Assumptions'!$N$50)^ROUNDDOWN(DATEDIF('Summary &amp; Assumptions'!$D$18,'Monthly Cash Flow'!U$5,"Y"),0)))</f>
        <v>0</v>
      </c>
      <c r="V23" s="90">
        <f>IF(AND('Summary &amp; Assumptions'!$M43='Data Validation'!$N$2,'Monthly Cash Flow'!V$2&lt;'Data Validation'!$D$17),0,(-'Summary &amp; Assumptions'!$N43/12)*((1+'Summary &amp; Assumptions'!$N$50)^ROUNDDOWN(DATEDIF('Summary &amp; Assumptions'!$D$18,'Monthly Cash Flow'!V$5,"Y"),0)))</f>
        <v>0</v>
      </c>
      <c r="W23" s="90">
        <f>IF(AND('Summary &amp; Assumptions'!$M43='Data Validation'!$N$2,'Monthly Cash Flow'!W$2&lt;'Data Validation'!$D$17),0,(-'Summary &amp; Assumptions'!$N43/12)*((1+'Summary &amp; Assumptions'!$N$50)^ROUNDDOWN(DATEDIF('Summary &amp; Assumptions'!$D$18,'Monthly Cash Flow'!W$5,"Y"),0)))</f>
        <v>0</v>
      </c>
      <c r="X23" s="90">
        <f>IF(AND('Summary &amp; Assumptions'!$M43='Data Validation'!$N$2,'Monthly Cash Flow'!X$2&lt;'Data Validation'!$D$17),0,(-'Summary &amp; Assumptions'!$N43/12)*((1+'Summary &amp; Assumptions'!$N$50)^ROUNDDOWN(DATEDIF('Summary &amp; Assumptions'!$D$18,'Monthly Cash Flow'!X$5,"Y"),0)))</f>
        <v>0</v>
      </c>
      <c r="Y23" s="90">
        <f>IF(AND('Summary &amp; Assumptions'!$M43='Data Validation'!$N$2,'Monthly Cash Flow'!Y$2&lt;'Data Validation'!$D$17),0,(-'Summary &amp; Assumptions'!$N43/12)*((1+'Summary &amp; Assumptions'!$N$50)^ROUNDDOWN(DATEDIF('Summary &amp; Assumptions'!$D$18,'Monthly Cash Flow'!Y$5,"Y"),0)))</f>
        <v>0</v>
      </c>
      <c r="Z23" s="90">
        <f>IF(AND('Summary &amp; Assumptions'!$M43='Data Validation'!$N$2,'Monthly Cash Flow'!Z$2&lt;'Data Validation'!$D$17),0,(-'Summary &amp; Assumptions'!$N43/12)*((1+'Summary &amp; Assumptions'!$N$50)^ROUNDDOWN(DATEDIF('Summary &amp; Assumptions'!$D$18,'Monthly Cash Flow'!Z$5,"Y"),0)))</f>
        <v>0</v>
      </c>
      <c r="AA23" s="90">
        <f>IF(AND('Summary &amp; Assumptions'!$M43='Data Validation'!$N$2,'Monthly Cash Flow'!AA$2&lt;'Data Validation'!$D$17),0,(-'Summary &amp; Assumptions'!$N43/12)*((1+'Summary &amp; Assumptions'!$N$50)^ROUNDDOWN(DATEDIF('Summary &amp; Assumptions'!$D$18,'Monthly Cash Flow'!AA$5,"Y"),0)))</f>
        <v>0</v>
      </c>
      <c r="AB23" s="90">
        <f>IF(AND('Summary &amp; Assumptions'!$M43='Data Validation'!$N$2,'Monthly Cash Flow'!AB$2&lt;'Data Validation'!$D$17),0,(-'Summary &amp; Assumptions'!$N43/12)*((1+'Summary &amp; Assumptions'!$N$50)^ROUNDDOWN(DATEDIF('Summary &amp; Assumptions'!$D$18,'Monthly Cash Flow'!AB$5,"Y"),0)))</f>
        <v>0</v>
      </c>
      <c r="AC23" s="90">
        <f>IF(AND('Summary &amp; Assumptions'!$M43='Data Validation'!$N$2,'Monthly Cash Flow'!AC$2&lt;'Data Validation'!$D$17),0,(-'Summary &amp; Assumptions'!$N43/12)*((1+'Summary &amp; Assumptions'!$N$50)^ROUNDDOWN(DATEDIF('Summary &amp; Assumptions'!$D$18,'Monthly Cash Flow'!AC$5,"Y"),0)))</f>
        <v>0</v>
      </c>
      <c r="AD23" s="90">
        <f>IF(AND('Summary &amp; Assumptions'!$M43='Data Validation'!$N$2,'Monthly Cash Flow'!AD$2&lt;'Data Validation'!$D$17),0,(-'Summary &amp; Assumptions'!$N43/12)*((1+'Summary &amp; Assumptions'!$N$50)^ROUNDDOWN(DATEDIF('Summary &amp; Assumptions'!$D$18,'Monthly Cash Flow'!AD$5,"Y"),0)))</f>
        <v>-945.81818181818176</v>
      </c>
      <c r="AE23" s="90">
        <f>IF(AND('Summary &amp; Assumptions'!$M43='Data Validation'!$N$2,'Monthly Cash Flow'!AE$2&lt;'Data Validation'!$D$17),0,(-'Summary &amp; Assumptions'!$N43/12)*((1+'Summary &amp; Assumptions'!$N$50)^ROUNDDOWN(DATEDIF('Summary &amp; Assumptions'!$D$18,'Monthly Cash Flow'!AE$5,"Y"),0)))</f>
        <v>-945.81818181818176</v>
      </c>
      <c r="AF23" s="90">
        <f>IF(AND('Summary &amp; Assumptions'!$M43='Data Validation'!$N$2,'Monthly Cash Flow'!AF$2&lt;'Data Validation'!$D$17),0,(-'Summary &amp; Assumptions'!$N43/12)*((1+'Summary &amp; Assumptions'!$N$50)^ROUNDDOWN(DATEDIF('Summary &amp; Assumptions'!$D$18,'Monthly Cash Flow'!AF$5,"Y"),0)))</f>
        <v>-945.81818181818176</v>
      </c>
      <c r="AG23" s="90">
        <f>IF(AND('Summary &amp; Assumptions'!$M43='Data Validation'!$N$2,'Monthly Cash Flow'!AG$2&lt;'Data Validation'!$D$17),0,(-'Summary &amp; Assumptions'!$N43/12)*((1+'Summary &amp; Assumptions'!$N$50)^ROUNDDOWN(DATEDIF('Summary &amp; Assumptions'!$D$18,'Monthly Cash Flow'!AG$5,"Y"),0)))</f>
        <v>-945.81818181818176</v>
      </c>
      <c r="AH23" s="90">
        <f>IF(AND('Summary &amp; Assumptions'!$M43='Data Validation'!$N$2,'Monthly Cash Flow'!AH$2&lt;'Data Validation'!$D$17),0,(-'Summary &amp; Assumptions'!$N43/12)*((1+'Summary &amp; Assumptions'!$N$50)^ROUNDDOWN(DATEDIF('Summary &amp; Assumptions'!$D$18,'Monthly Cash Flow'!AH$5,"Y"),0)))</f>
        <v>-945.81818181818176</v>
      </c>
      <c r="AI23" s="90">
        <f>IF(AND('Summary &amp; Assumptions'!$M43='Data Validation'!$N$2,'Monthly Cash Flow'!AI$2&lt;'Data Validation'!$D$17),0,(-'Summary &amp; Assumptions'!$N43/12)*((1+'Summary &amp; Assumptions'!$N$50)^ROUNDDOWN(DATEDIF('Summary &amp; Assumptions'!$D$18,'Monthly Cash Flow'!AI$5,"Y"),0)))</f>
        <v>-945.81818181818176</v>
      </c>
      <c r="AJ23" s="90">
        <f>IF(AND('Summary &amp; Assumptions'!$M43='Data Validation'!$N$2,'Monthly Cash Flow'!AJ$2&lt;'Data Validation'!$D$17),0,(-'Summary &amp; Assumptions'!$N43/12)*((1+'Summary &amp; Assumptions'!$N$50)^ROUNDDOWN(DATEDIF('Summary &amp; Assumptions'!$D$18,'Monthly Cash Flow'!AJ$5,"Y"),0)))</f>
        <v>-945.81818181818176</v>
      </c>
      <c r="AK23" s="90">
        <f>IF(AND('Summary &amp; Assumptions'!$M43='Data Validation'!$N$2,'Monthly Cash Flow'!AK$2&lt;'Data Validation'!$D$17),0,(-'Summary &amp; Assumptions'!$N43/12)*((1+'Summary &amp; Assumptions'!$N$50)^ROUNDDOWN(DATEDIF('Summary &amp; Assumptions'!$D$18,'Monthly Cash Flow'!AK$5,"Y"),0)))</f>
        <v>-945.81818181818176</v>
      </c>
      <c r="AL23" s="90">
        <f>IF(AND('Summary &amp; Assumptions'!$M43='Data Validation'!$N$2,'Monthly Cash Flow'!AL$2&lt;'Data Validation'!$D$17),0,(-'Summary &amp; Assumptions'!$N43/12)*((1+'Summary &amp; Assumptions'!$N$50)^ROUNDDOWN(DATEDIF('Summary &amp; Assumptions'!$D$18,'Monthly Cash Flow'!AL$5,"Y"),0)))</f>
        <v>-945.81818181818176</v>
      </c>
      <c r="AM23" s="90">
        <f>IF(AND('Summary &amp; Assumptions'!$M43='Data Validation'!$N$2,'Monthly Cash Flow'!AM$2&lt;'Data Validation'!$D$17),0,(-'Summary &amp; Assumptions'!$N43/12)*((1+'Summary &amp; Assumptions'!$N$50)^ROUNDDOWN(DATEDIF('Summary &amp; Assumptions'!$D$18,'Monthly Cash Flow'!AM$5,"Y"),0)))</f>
        <v>-945.81818181818176</v>
      </c>
      <c r="AN23" s="90">
        <f>IF(AND('Summary &amp; Assumptions'!$M43='Data Validation'!$N$2,'Monthly Cash Flow'!AN$2&lt;'Data Validation'!$D$17),0,(-'Summary &amp; Assumptions'!$N43/12)*((1+'Summary &amp; Assumptions'!$N$50)^ROUNDDOWN(DATEDIF('Summary &amp; Assumptions'!$D$18,'Monthly Cash Flow'!AN$5,"Y"),0)))</f>
        <v>-945.81818181818176</v>
      </c>
      <c r="AO23" s="90">
        <f>IF(AND('Summary &amp; Assumptions'!$M43='Data Validation'!$N$2,'Monthly Cash Flow'!AO$2&lt;'Data Validation'!$D$17),0,(-'Summary &amp; Assumptions'!$N43/12)*((1+'Summary &amp; Assumptions'!$N$50)^ROUNDDOWN(DATEDIF('Summary &amp; Assumptions'!$D$18,'Monthly Cash Flow'!AO$5,"Y"),0)))</f>
        <v>-945.81818181818176</v>
      </c>
      <c r="AP23" s="90">
        <f>IF(AND('Summary &amp; Assumptions'!$M43='Data Validation'!$N$2,'Monthly Cash Flow'!AP$2&lt;'Data Validation'!$D$17),0,(-'Summary &amp; Assumptions'!$N43/12)*((1+'Summary &amp; Assumptions'!$N$50)^ROUNDDOWN(DATEDIF('Summary &amp; Assumptions'!$D$18,'Monthly Cash Flow'!AP$5,"Y"),0)))</f>
        <v>-964.73454545454535</v>
      </c>
      <c r="AQ23" s="90">
        <f>IF(AND('Summary &amp; Assumptions'!$M43='Data Validation'!$N$2,'Monthly Cash Flow'!AQ$2&lt;'Data Validation'!$D$17),0,(-'Summary &amp; Assumptions'!$N43/12)*((1+'Summary &amp; Assumptions'!$N$50)^ROUNDDOWN(DATEDIF('Summary &amp; Assumptions'!$D$18,'Monthly Cash Flow'!AQ$5,"Y"),0)))</f>
        <v>-964.73454545454535</v>
      </c>
      <c r="AR23" s="90">
        <f>IF(AND('Summary &amp; Assumptions'!$M43='Data Validation'!$N$2,'Monthly Cash Flow'!AR$2&lt;'Data Validation'!$D$17),0,(-'Summary &amp; Assumptions'!$N43/12)*((1+'Summary &amp; Assumptions'!$N$50)^ROUNDDOWN(DATEDIF('Summary &amp; Assumptions'!$D$18,'Monthly Cash Flow'!AR$5,"Y"),0)))</f>
        <v>-964.73454545454535</v>
      </c>
      <c r="AS23" s="90">
        <f>IF(AND('Summary &amp; Assumptions'!$M43='Data Validation'!$N$2,'Monthly Cash Flow'!AS$2&lt;'Data Validation'!$D$17),0,(-'Summary &amp; Assumptions'!$N43/12)*((1+'Summary &amp; Assumptions'!$N$50)^ROUNDDOWN(DATEDIF('Summary &amp; Assumptions'!$D$18,'Monthly Cash Flow'!AS$5,"Y"),0)))</f>
        <v>-964.73454545454535</v>
      </c>
      <c r="AT23" s="90">
        <f>IF(AND('Summary &amp; Assumptions'!$M43='Data Validation'!$N$2,'Monthly Cash Flow'!AT$2&lt;'Data Validation'!$D$17),0,(-'Summary &amp; Assumptions'!$N43/12)*((1+'Summary &amp; Assumptions'!$N$50)^ROUNDDOWN(DATEDIF('Summary &amp; Assumptions'!$D$18,'Monthly Cash Flow'!AT$5,"Y"),0)))</f>
        <v>-964.73454545454535</v>
      </c>
      <c r="AU23" s="90">
        <f>IF(AND('Summary &amp; Assumptions'!$M43='Data Validation'!$N$2,'Monthly Cash Flow'!AU$2&lt;'Data Validation'!$D$17),0,(-'Summary &amp; Assumptions'!$N43/12)*((1+'Summary &amp; Assumptions'!$N$50)^ROUNDDOWN(DATEDIF('Summary &amp; Assumptions'!$D$18,'Monthly Cash Flow'!AU$5,"Y"),0)))</f>
        <v>-964.73454545454535</v>
      </c>
      <c r="AV23" s="90">
        <f>IF(AND('Summary &amp; Assumptions'!$M43='Data Validation'!$N$2,'Monthly Cash Flow'!AV$2&lt;'Data Validation'!$D$17),0,(-'Summary &amp; Assumptions'!$N43/12)*((1+'Summary &amp; Assumptions'!$N$50)^ROUNDDOWN(DATEDIF('Summary &amp; Assumptions'!$D$18,'Monthly Cash Flow'!AV$5,"Y"),0)))</f>
        <v>-964.73454545454535</v>
      </c>
      <c r="AW23" s="90">
        <f>IF(AND('Summary &amp; Assumptions'!$M43='Data Validation'!$N$2,'Monthly Cash Flow'!AW$2&lt;'Data Validation'!$D$17),0,(-'Summary &amp; Assumptions'!$N43/12)*((1+'Summary &amp; Assumptions'!$N$50)^ROUNDDOWN(DATEDIF('Summary &amp; Assumptions'!$D$18,'Monthly Cash Flow'!AW$5,"Y"),0)))</f>
        <v>-964.73454545454535</v>
      </c>
      <c r="AX23" s="90">
        <f>IF(AND('Summary &amp; Assumptions'!$M43='Data Validation'!$N$2,'Monthly Cash Flow'!AX$2&lt;'Data Validation'!$D$17),0,(-'Summary &amp; Assumptions'!$N43/12)*((1+'Summary &amp; Assumptions'!$N$50)^ROUNDDOWN(DATEDIF('Summary &amp; Assumptions'!$D$18,'Monthly Cash Flow'!AX$5,"Y"),0)))</f>
        <v>-964.73454545454535</v>
      </c>
      <c r="AY23" s="90">
        <f>IF(AND('Summary &amp; Assumptions'!$M43='Data Validation'!$N$2,'Monthly Cash Flow'!AY$2&lt;'Data Validation'!$D$17),0,(-'Summary &amp; Assumptions'!$N43/12)*((1+'Summary &amp; Assumptions'!$N$50)^ROUNDDOWN(DATEDIF('Summary &amp; Assumptions'!$D$18,'Monthly Cash Flow'!AY$5,"Y"),0)))</f>
        <v>-964.73454545454535</v>
      </c>
      <c r="AZ23" s="90">
        <f>IF(AND('Summary &amp; Assumptions'!$M43='Data Validation'!$N$2,'Monthly Cash Flow'!AZ$2&lt;'Data Validation'!$D$17),0,(-'Summary &amp; Assumptions'!$N43/12)*((1+'Summary &amp; Assumptions'!$N$50)^ROUNDDOWN(DATEDIF('Summary &amp; Assumptions'!$D$18,'Monthly Cash Flow'!AZ$5,"Y"),0)))</f>
        <v>-964.73454545454535</v>
      </c>
      <c r="BA23" s="90">
        <f>IF(AND('Summary &amp; Assumptions'!$M43='Data Validation'!$N$2,'Monthly Cash Flow'!BA$2&lt;'Data Validation'!$D$17),0,(-'Summary &amp; Assumptions'!$N43/12)*((1+'Summary &amp; Assumptions'!$N$50)^ROUNDDOWN(DATEDIF('Summary &amp; Assumptions'!$D$18,'Monthly Cash Flow'!BA$5,"Y"),0)))</f>
        <v>-964.73454545454535</v>
      </c>
      <c r="BB23" s="90">
        <f>IF(AND('Summary &amp; Assumptions'!$M43='Data Validation'!$N$2,'Monthly Cash Flow'!BB$2&lt;'Data Validation'!$D$17),0,(-'Summary &amp; Assumptions'!$N43/12)*((1+'Summary &amp; Assumptions'!$N$50)^ROUNDDOWN(DATEDIF('Summary &amp; Assumptions'!$D$18,'Monthly Cash Flow'!BB$5,"Y"),0)))</f>
        <v>-984.0292363636363</v>
      </c>
      <c r="BC23" s="90">
        <f>IF(AND('Summary &amp; Assumptions'!$M43='Data Validation'!$N$2,'Monthly Cash Flow'!BC$2&lt;'Data Validation'!$D$17),0,(-'Summary &amp; Assumptions'!$N43/12)*((1+'Summary &amp; Assumptions'!$N$50)^ROUNDDOWN(DATEDIF('Summary &amp; Assumptions'!$D$18,'Monthly Cash Flow'!BC$5,"Y"),0)))</f>
        <v>-984.0292363636363</v>
      </c>
      <c r="BD23" s="90">
        <f>IF(AND('Summary &amp; Assumptions'!$M43='Data Validation'!$N$2,'Monthly Cash Flow'!BD$2&lt;'Data Validation'!$D$17),0,(-'Summary &amp; Assumptions'!$N43/12)*((1+'Summary &amp; Assumptions'!$N$50)^ROUNDDOWN(DATEDIF('Summary &amp; Assumptions'!$D$18,'Monthly Cash Flow'!BD$5,"Y"),0)))</f>
        <v>-984.0292363636363</v>
      </c>
      <c r="BE23" s="90">
        <f>IF(AND('Summary &amp; Assumptions'!$M43='Data Validation'!$N$2,'Monthly Cash Flow'!BE$2&lt;'Data Validation'!$D$17),0,(-'Summary &amp; Assumptions'!$N43/12)*((1+'Summary &amp; Assumptions'!$N$50)^ROUNDDOWN(DATEDIF('Summary &amp; Assumptions'!$D$18,'Monthly Cash Flow'!BE$5,"Y"),0)))</f>
        <v>-984.0292363636363</v>
      </c>
      <c r="BF23" s="90">
        <f>IF(AND('Summary &amp; Assumptions'!$M43='Data Validation'!$N$2,'Monthly Cash Flow'!BF$2&lt;'Data Validation'!$D$17),0,(-'Summary &amp; Assumptions'!$N43/12)*((1+'Summary &amp; Assumptions'!$N$50)^ROUNDDOWN(DATEDIF('Summary &amp; Assumptions'!$D$18,'Monthly Cash Flow'!BF$5,"Y"),0)))</f>
        <v>-984.0292363636363</v>
      </c>
      <c r="BG23" s="90">
        <f>IF(AND('Summary &amp; Assumptions'!$M43='Data Validation'!$N$2,'Monthly Cash Flow'!BG$2&lt;'Data Validation'!$D$17),0,(-'Summary &amp; Assumptions'!$N43/12)*((1+'Summary &amp; Assumptions'!$N$50)^ROUNDDOWN(DATEDIF('Summary &amp; Assumptions'!$D$18,'Monthly Cash Flow'!BG$5,"Y"),0)))</f>
        <v>-984.0292363636363</v>
      </c>
      <c r="BH23" s="90">
        <f>IF(AND('Summary &amp; Assumptions'!$M43='Data Validation'!$N$2,'Monthly Cash Flow'!BH$2&lt;'Data Validation'!$D$17),0,(-'Summary &amp; Assumptions'!$N43/12)*((1+'Summary &amp; Assumptions'!$N$50)^ROUNDDOWN(DATEDIF('Summary &amp; Assumptions'!$D$18,'Monthly Cash Flow'!BH$5,"Y"),0)))</f>
        <v>-984.0292363636363</v>
      </c>
      <c r="BI23" s="90">
        <f>IF(AND('Summary &amp; Assumptions'!$M43='Data Validation'!$N$2,'Monthly Cash Flow'!BI$2&lt;'Data Validation'!$D$17),0,(-'Summary &amp; Assumptions'!$N43/12)*((1+'Summary &amp; Assumptions'!$N$50)^ROUNDDOWN(DATEDIF('Summary &amp; Assumptions'!$D$18,'Monthly Cash Flow'!BI$5,"Y"),0)))</f>
        <v>-984.0292363636363</v>
      </c>
      <c r="BJ23" s="90">
        <f>IF(AND('Summary &amp; Assumptions'!$M43='Data Validation'!$N$2,'Monthly Cash Flow'!BJ$2&lt;'Data Validation'!$D$17),0,(-'Summary &amp; Assumptions'!$N43/12)*((1+'Summary &amp; Assumptions'!$N$50)^ROUNDDOWN(DATEDIF('Summary &amp; Assumptions'!$D$18,'Monthly Cash Flow'!BJ$5,"Y"),0)))</f>
        <v>-984.0292363636363</v>
      </c>
      <c r="BK23" s="90">
        <f>IF(AND('Summary &amp; Assumptions'!$M43='Data Validation'!$N$2,'Monthly Cash Flow'!BK$2&lt;'Data Validation'!$D$17),0,(-'Summary &amp; Assumptions'!$N43/12)*((1+'Summary &amp; Assumptions'!$N$50)^ROUNDDOWN(DATEDIF('Summary &amp; Assumptions'!$D$18,'Monthly Cash Flow'!BK$5,"Y"),0)))</f>
        <v>-984.0292363636363</v>
      </c>
      <c r="BL23" s="90">
        <f>IF(AND('Summary &amp; Assumptions'!$M43='Data Validation'!$N$2,'Monthly Cash Flow'!BL$2&lt;'Data Validation'!$D$17),0,(-'Summary &amp; Assumptions'!$N43/12)*((1+'Summary &amp; Assumptions'!$N$50)^ROUNDDOWN(DATEDIF('Summary &amp; Assumptions'!$D$18,'Monthly Cash Flow'!BL$5,"Y"),0)))</f>
        <v>-984.0292363636363</v>
      </c>
      <c r="BM23" s="90">
        <f>IF(AND('Summary &amp; Assumptions'!$M43='Data Validation'!$N$2,'Monthly Cash Flow'!BM$2&lt;'Data Validation'!$D$17),0,(-'Summary &amp; Assumptions'!$N43/12)*((1+'Summary &amp; Assumptions'!$N$50)^ROUNDDOWN(DATEDIF('Summary &amp; Assumptions'!$D$18,'Monthly Cash Flow'!BM$5,"Y"),0)))</f>
        <v>-984.0292363636363</v>
      </c>
      <c r="BN23" s="90">
        <f>IF(AND('Summary &amp; Assumptions'!$M43='Data Validation'!$N$2,'Monthly Cash Flow'!BN$2&lt;'Data Validation'!$D$17),0,(-'Summary &amp; Assumptions'!$N43/12)*((1+'Summary &amp; Assumptions'!$N$50)^ROUNDDOWN(DATEDIF('Summary &amp; Assumptions'!$D$18,'Monthly Cash Flow'!BN$5,"Y"),0)))</f>
        <v>-1003.709821090909</v>
      </c>
      <c r="BO23" s="90">
        <f>IF(AND('Summary &amp; Assumptions'!$M43='Data Validation'!$N$2,'Monthly Cash Flow'!BO$2&lt;'Data Validation'!$D$17),0,(-'Summary &amp; Assumptions'!$N43/12)*((1+'Summary &amp; Assumptions'!$N$50)^ROUNDDOWN(DATEDIF('Summary &amp; Assumptions'!$D$18,'Monthly Cash Flow'!BO$5,"Y"),0)))</f>
        <v>-1003.709821090909</v>
      </c>
      <c r="BP23" s="90">
        <f>IF(AND('Summary &amp; Assumptions'!$M43='Data Validation'!$N$2,'Monthly Cash Flow'!BP$2&lt;'Data Validation'!$D$17),0,(-'Summary &amp; Assumptions'!$N43/12)*((1+'Summary &amp; Assumptions'!$N$50)^ROUNDDOWN(DATEDIF('Summary &amp; Assumptions'!$D$18,'Monthly Cash Flow'!BP$5,"Y"),0)))</f>
        <v>-1003.709821090909</v>
      </c>
      <c r="BQ23" s="90">
        <f>IF(AND('Summary &amp; Assumptions'!$M43='Data Validation'!$N$2,'Monthly Cash Flow'!BQ$2&lt;'Data Validation'!$D$17),0,(-'Summary &amp; Assumptions'!$N43/12)*((1+'Summary &amp; Assumptions'!$N$50)^ROUNDDOWN(DATEDIF('Summary &amp; Assumptions'!$D$18,'Monthly Cash Flow'!BQ$5,"Y"),0)))</f>
        <v>-1003.709821090909</v>
      </c>
      <c r="BR23" s="90">
        <f>IF(AND('Summary &amp; Assumptions'!$M43='Data Validation'!$N$2,'Monthly Cash Flow'!BR$2&lt;'Data Validation'!$D$17),0,(-'Summary &amp; Assumptions'!$N43/12)*((1+'Summary &amp; Assumptions'!$N$50)^ROUNDDOWN(DATEDIF('Summary &amp; Assumptions'!$D$18,'Monthly Cash Flow'!BR$5,"Y"),0)))</f>
        <v>-1003.709821090909</v>
      </c>
      <c r="BS23" s="90">
        <f>IF(AND('Summary &amp; Assumptions'!$M43='Data Validation'!$N$2,'Monthly Cash Flow'!BS$2&lt;'Data Validation'!$D$17),0,(-'Summary &amp; Assumptions'!$N43/12)*((1+'Summary &amp; Assumptions'!$N$50)^ROUNDDOWN(DATEDIF('Summary &amp; Assumptions'!$D$18,'Monthly Cash Flow'!BS$5,"Y"),0)))</f>
        <v>-1003.709821090909</v>
      </c>
      <c r="BT23" s="90">
        <f>IF(AND('Summary &amp; Assumptions'!$M43='Data Validation'!$N$2,'Monthly Cash Flow'!BT$2&lt;'Data Validation'!$D$17),0,(-'Summary &amp; Assumptions'!$N43/12)*((1+'Summary &amp; Assumptions'!$N$50)^ROUNDDOWN(DATEDIF('Summary &amp; Assumptions'!$D$18,'Monthly Cash Flow'!BT$5,"Y"),0)))</f>
        <v>-1003.709821090909</v>
      </c>
      <c r="BU23" s="90">
        <f>IF(AND('Summary &amp; Assumptions'!$M43='Data Validation'!$N$2,'Monthly Cash Flow'!BU$2&lt;'Data Validation'!$D$17),0,(-'Summary &amp; Assumptions'!$N43/12)*((1+'Summary &amp; Assumptions'!$N$50)^ROUNDDOWN(DATEDIF('Summary &amp; Assumptions'!$D$18,'Monthly Cash Flow'!BU$5,"Y"),0)))</f>
        <v>-1003.709821090909</v>
      </c>
      <c r="BV23" s="90">
        <f>IF(AND('Summary &amp; Assumptions'!$M43='Data Validation'!$N$2,'Monthly Cash Flow'!BV$2&lt;'Data Validation'!$D$17),0,(-'Summary &amp; Assumptions'!$N43/12)*((1+'Summary &amp; Assumptions'!$N$50)^ROUNDDOWN(DATEDIF('Summary &amp; Assumptions'!$D$18,'Monthly Cash Flow'!BV$5,"Y"),0)))</f>
        <v>-1003.709821090909</v>
      </c>
      <c r="BW23" s="90">
        <f>IF(AND('Summary &amp; Assumptions'!$M43='Data Validation'!$N$2,'Monthly Cash Flow'!BW$2&lt;'Data Validation'!$D$17),0,(-'Summary &amp; Assumptions'!$N43/12)*((1+'Summary &amp; Assumptions'!$N$50)^ROUNDDOWN(DATEDIF('Summary &amp; Assumptions'!$D$18,'Monthly Cash Flow'!BW$5,"Y"),0)))</f>
        <v>-1003.709821090909</v>
      </c>
      <c r="BX23" s="90">
        <f>IF(AND('Summary &amp; Assumptions'!$M43='Data Validation'!$N$2,'Monthly Cash Flow'!BX$2&lt;'Data Validation'!$D$17),0,(-'Summary &amp; Assumptions'!$N43/12)*((1+'Summary &amp; Assumptions'!$N$50)^ROUNDDOWN(DATEDIF('Summary &amp; Assumptions'!$D$18,'Monthly Cash Flow'!BX$5,"Y"),0)))</f>
        <v>-1003.709821090909</v>
      </c>
      <c r="BY23" s="90">
        <f>IF(AND('Summary &amp; Assumptions'!$M43='Data Validation'!$N$2,'Monthly Cash Flow'!BY$2&lt;'Data Validation'!$D$17),0,(-'Summary &amp; Assumptions'!$N43/12)*((1+'Summary &amp; Assumptions'!$N$50)^ROUNDDOWN(DATEDIF('Summary &amp; Assumptions'!$D$18,'Monthly Cash Flow'!BY$5,"Y"),0)))</f>
        <v>-1003.709821090909</v>
      </c>
      <c r="BZ23" s="90">
        <f>IF(AND('Summary &amp; Assumptions'!$M43='Data Validation'!$N$2,'Monthly Cash Flow'!BZ$2&lt;'Data Validation'!$D$17),0,(-'Summary &amp; Assumptions'!$N43/12)*((1+'Summary &amp; Assumptions'!$N$50)^ROUNDDOWN(DATEDIF('Summary &amp; Assumptions'!$D$18,'Monthly Cash Flow'!BZ$5,"Y"),0)))</f>
        <v>-1023.7840175127272</v>
      </c>
      <c r="CA23" s="90">
        <f>IF(AND('Summary &amp; Assumptions'!$M43='Data Validation'!$N$2,'Monthly Cash Flow'!CA$2&lt;'Data Validation'!$D$17),0,(-'Summary &amp; Assumptions'!$N43/12)*((1+'Summary &amp; Assumptions'!$N$50)^ROUNDDOWN(DATEDIF('Summary &amp; Assumptions'!$D$18,'Monthly Cash Flow'!CA$5,"Y"),0)))</f>
        <v>-1023.7840175127272</v>
      </c>
      <c r="CB23" s="90">
        <f>IF(AND('Summary &amp; Assumptions'!$M43='Data Validation'!$N$2,'Monthly Cash Flow'!CB$2&lt;'Data Validation'!$D$17),0,(-'Summary &amp; Assumptions'!$N43/12)*((1+'Summary &amp; Assumptions'!$N$50)^ROUNDDOWN(DATEDIF('Summary &amp; Assumptions'!$D$18,'Monthly Cash Flow'!CB$5,"Y"),0)))</f>
        <v>-1023.7840175127272</v>
      </c>
      <c r="CC23" s="90">
        <f>IF(AND('Summary &amp; Assumptions'!$M43='Data Validation'!$N$2,'Monthly Cash Flow'!CC$2&lt;'Data Validation'!$D$17),0,(-'Summary &amp; Assumptions'!$N43/12)*((1+'Summary &amp; Assumptions'!$N$50)^ROUNDDOWN(DATEDIF('Summary &amp; Assumptions'!$D$18,'Monthly Cash Flow'!CC$5,"Y"),0)))</f>
        <v>-1023.7840175127272</v>
      </c>
      <c r="CD23" s="90">
        <f>IF(AND('Summary &amp; Assumptions'!$M43='Data Validation'!$N$2,'Monthly Cash Flow'!CD$2&lt;'Data Validation'!$D$17),0,(-'Summary &amp; Assumptions'!$N43/12)*((1+'Summary &amp; Assumptions'!$N$50)^ROUNDDOWN(DATEDIF('Summary &amp; Assumptions'!$D$18,'Monthly Cash Flow'!CD$5,"Y"),0)))</f>
        <v>-1023.7840175127272</v>
      </c>
      <c r="CE23" s="90">
        <f>IF(AND('Summary &amp; Assumptions'!$M43='Data Validation'!$N$2,'Monthly Cash Flow'!CE$2&lt;'Data Validation'!$D$17),0,(-'Summary &amp; Assumptions'!$N43/12)*((1+'Summary &amp; Assumptions'!$N$50)^ROUNDDOWN(DATEDIF('Summary &amp; Assumptions'!$D$18,'Monthly Cash Flow'!CE$5,"Y"),0)))</f>
        <v>-1023.7840175127272</v>
      </c>
      <c r="CF23" s="90">
        <f>IF(AND('Summary &amp; Assumptions'!$M43='Data Validation'!$N$2,'Monthly Cash Flow'!CF$2&lt;'Data Validation'!$D$17),0,(-'Summary &amp; Assumptions'!$N43/12)*((1+'Summary &amp; Assumptions'!$N$50)^ROUNDDOWN(DATEDIF('Summary &amp; Assumptions'!$D$18,'Monthly Cash Flow'!CF$5,"Y"),0)))</f>
        <v>-1023.7840175127272</v>
      </c>
      <c r="CG23" s="90">
        <f>IF(AND('Summary &amp; Assumptions'!$M43='Data Validation'!$N$2,'Monthly Cash Flow'!CG$2&lt;'Data Validation'!$D$17),0,(-'Summary &amp; Assumptions'!$N43/12)*((1+'Summary &amp; Assumptions'!$N$50)^ROUNDDOWN(DATEDIF('Summary &amp; Assumptions'!$D$18,'Monthly Cash Flow'!CG$5,"Y"),0)))</f>
        <v>-1023.7840175127272</v>
      </c>
      <c r="CH23" s="90">
        <f>IF(AND('Summary &amp; Assumptions'!$M43='Data Validation'!$N$2,'Monthly Cash Flow'!CH$2&lt;'Data Validation'!$D$17),0,(-'Summary &amp; Assumptions'!$N43/12)*((1+'Summary &amp; Assumptions'!$N$50)^ROUNDDOWN(DATEDIF('Summary &amp; Assumptions'!$D$18,'Monthly Cash Flow'!CH$5,"Y"),0)))</f>
        <v>-1023.7840175127272</v>
      </c>
      <c r="CI23" s="90">
        <f>IF(AND('Summary &amp; Assumptions'!$M43='Data Validation'!$N$2,'Monthly Cash Flow'!CI$2&lt;'Data Validation'!$D$17),0,(-'Summary &amp; Assumptions'!$N43/12)*((1+'Summary &amp; Assumptions'!$N$50)^ROUNDDOWN(DATEDIF('Summary &amp; Assumptions'!$D$18,'Monthly Cash Flow'!CI$5,"Y"),0)))</f>
        <v>-1023.7840175127272</v>
      </c>
      <c r="CJ23" s="90">
        <f>IF(AND('Summary &amp; Assumptions'!$M43='Data Validation'!$N$2,'Monthly Cash Flow'!CJ$2&lt;'Data Validation'!$D$17),0,(-'Summary &amp; Assumptions'!$N43/12)*((1+'Summary &amp; Assumptions'!$N$50)^ROUNDDOWN(DATEDIF('Summary &amp; Assumptions'!$D$18,'Monthly Cash Flow'!CJ$5,"Y"),0)))</f>
        <v>-1023.7840175127272</v>
      </c>
      <c r="CK23" s="90">
        <f>IF(AND('Summary &amp; Assumptions'!$M43='Data Validation'!$N$2,'Monthly Cash Flow'!CK$2&lt;'Data Validation'!$D$17),0,(-'Summary &amp; Assumptions'!$N43/12)*((1+'Summary &amp; Assumptions'!$N$50)^ROUNDDOWN(DATEDIF('Summary &amp; Assumptions'!$D$18,'Monthly Cash Flow'!CK$5,"Y"),0)))</f>
        <v>-1023.7840175127272</v>
      </c>
      <c r="CL23" s="90">
        <f>IF(AND('Summary &amp; Assumptions'!$M43='Data Validation'!$N$2,'Monthly Cash Flow'!CL$2&lt;'Data Validation'!$D$17),0,(-'Summary &amp; Assumptions'!$N43/12)*((1+'Summary &amp; Assumptions'!$N$50)^ROUNDDOWN(DATEDIF('Summary &amp; Assumptions'!$D$18,'Monthly Cash Flow'!CL$5,"Y"),0)))</f>
        <v>-1044.2596978629815</v>
      </c>
      <c r="CM23" s="90">
        <f>IF(AND('Summary &amp; Assumptions'!$M43='Data Validation'!$N$2,'Monthly Cash Flow'!CM$2&lt;'Data Validation'!$D$17),0,(-'Summary &amp; Assumptions'!$N43/12)*((1+'Summary &amp; Assumptions'!$N$50)^ROUNDDOWN(DATEDIF('Summary &amp; Assumptions'!$D$18,'Monthly Cash Flow'!CM$5,"Y"),0)))</f>
        <v>-1044.2596978629815</v>
      </c>
      <c r="CN23" s="90">
        <f>IF(AND('Summary &amp; Assumptions'!$M43='Data Validation'!$N$2,'Monthly Cash Flow'!CN$2&lt;'Data Validation'!$D$17),0,(-'Summary &amp; Assumptions'!$N43/12)*((1+'Summary &amp; Assumptions'!$N$50)^ROUNDDOWN(DATEDIF('Summary &amp; Assumptions'!$D$18,'Monthly Cash Flow'!CN$5,"Y"),0)))</f>
        <v>-1044.2596978629815</v>
      </c>
      <c r="CO23" s="90">
        <f>IF(AND('Summary &amp; Assumptions'!$M43='Data Validation'!$N$2,'Monthly Cash Flow'!CO$2&lt;'Data Validation'!$D$17),0,(-'Summary &amp; Assumptions'!$N43/12)*((1+'Summary &amp; Assumptions'!$N$50)^ROUNDDOWN(DATEDIF('Summary &amp; Assumptions'!$D$18,'Monthly Cash Flow'!CO$5,"Y"),0)))</f>
        <v>-1044.2596978629815</v>
      </c>
      <c r="CP23" s="90">
        <f>IF(AND('Summary &amp; Assumptions'!$M43='Data Validation'!$N$2,'Monthly Cash Flow'!CP$2&lt;'Data Validation'!$D$17),0,(-'Summary &amp; Assumptions'!$N43/12)*((1+'Summary &amp; Assumptions'!$N$50)^ROUNDDOWN(DATEDIF('Summary &amp; Assumptions'!$D$18,'Monthly Cash Flow'!CP$5,"Y"),0)))</f>
        <v>-1044.2596978629815</v>
      </c>
      <c r="CQ23" s="90">
        <f>IF(AND('Summary &amp; Assumptions'!$M43='Data Validation'!$N$2,'Monthly Cash Flow'!CQ$2&lt;'Data Validation'!$D$17),0,(-'Summary &amp; Assumptions'!$N43/12)*((1+'Summary &amp; Assumptions'!$N$50)^ROUNDDOWN(DATEDIF('Summary &amp; Assumptions'!$D$18,'Monthly Cash Flow'!CQ$5,"Y"),0)))</f>
        <v>-1044.2596978629815</v>
      </c>
      <c r="CR23" s="90">
        <f>IF(AND('Summary &amp; Assumptions'!$M43='Data Validation'!$N$2,'Monthly Cash Flow'!CR$2&lt;'Data Validation'!$D$17),0,(-'Summary &amp; Assumptions'!$N43/12)*((1+'Summary &amp; Assumptions'!$N$50)^ROUNDDOWN(DATEDIF('Summary &amp; Assumptions'!$D$18,'Monthly Cash Flow'!CR$5,"Y"),0)))</f>
        <v>-1044.2596978629815</v>
      </c>
      <c r="CS23" s="90">
        <f>IF(AND('Summary &amp; Assumptions'!$M43='Data Validation'!$N$2,'Monthly Cash Flow'!CS$2&lt;'Data Validation'!$D$17),0,(-'Summary &amp; Assumptions'!$N43/12)*((1+'Summary &amp; Assumptions'!$N$50)^ROUNDDOWN(DATEDIF('Summary &amp; Assumptions'!$D$18,'Monthly Cash Flow'!CS$5,"Y"),0)))</f>
        <v>-1044.2596978629815</v>
      </c>
      <c r="CT23" s="90">
        <f>IF(AND('Summary &amp; Assumptions'!$M43='Data Validation'!$N$2,'Monthly Cash Flow'!CT$2&lt;'Data Validation'!$D$17),0,(-'Summary &amp; Assumptions'!$N43/12)*((1+'Summary &amp; Assumptions'!$N$50)^ROUNDDOWN(DATEDIF('Summary &amp; Assumptions'!$D$18,'Monthly Cash Flow'!CT$5,"Y"),0)))</f>
        <v>-1044.2596978629815</v>
      </c>
      <c r="CU23" s="90">
        <f>IF(AND('Summary &amp; Assumptions'!$M43='Data Validation'!$N$2,'Monthly Cash Flow'!CU$2&lt;'Data Validation'!$D$17),0,(-'Summary &amp; Assumptions'!$N43/12)*((1+'Summary &amp; Assumptions'!$N$50)^ROUNDDOWN(DATEDIF('Summary &amp; Assumptions'!$D$18,'Monthly Cash Flow'!CU$5,"Y"),0)))</f>
        <v>-1044.2596978629815</v>
      </c>
      <c r="CV23" s="90">
        <f>IF(AND('Summary &amp; Assumptions'!$M43='Data Validation'!$N$2,'Monthly Cash Flow'!CV$2&lt;'Data Validation'!$D$17),0,(-'Summary &amp; Assumptions'!$N43/12)*((1+'Summary &amp; Assumptions'!$N$50)^ROUNDDOWN(DATEDIF('Summary &amp; Assumptions'!$D$18,'Monthly Cash Flow'!CV$5,"Y"),0)))</f>
        <v>-1044.2596978629815</v>
      </c>
      <c r="CW23" s="90">
        <f>IF(AND('Summary &amp; Assumptions'!$M43='Data Validation'!$N$2,'Monthly Cash Flow'!CW$2&lt;'Data Validation'!$D$17),0,(-'Summary &amp; Assumptions'!$N43/12)*((1+'Summary &amp; Assumptions'!$N$50)^ROUNDDOWN(DATEDIF('Summary &amp; Assumptions'!$D$18,'Monthly Cash Flow'!CW$5,"Y"),0)))</f>
        <v>-1044.2596978629815</v>
      </c>
      <c r="CX23" s="90">
        <f>IF(AND('Summary &amp; Assumptions'!$M43='Data Validation'!$N$2,'Monthly Cash Flow'!CX$2&lt;'Data Validation'!$D$17),0,(-'Summary &amp; Assumptions'!$N43/12)*((1+'Summary &amp; Assumptions'!$N$50)^ROUNDDOWN(DATEDIF('Summary &amp; Assumptions'!$D$18,'Monthly Cash Flow'!CX$5,"Y"),0)))</f>
        <v>-1065.1448918202414</v>
      </c>
      <c r="CY23" s="90">
        <f>IF(AND('Summary &amp; Assumptions'!$M43='Data Validation'!$N$2,'Monthly Cash Flow'!CY$2&lt;'Data Validation'!$D$17),0,(-'Summary &amp; Assumptions'!$N43/12)*((1+'Summary &amp; Assumptions'!$N$50)^ROUNDDOWN(DATEDIF('Summary &amp; Assumptions'!$D$18,'Monthly Cash Flow'!CY$5,"Y"),0)))</f>
        <v>-1065.1448918202414</v>
      </c>
      <c r="CZ23" s="90">
        <f>IF(AND('Summary &amp; Assumptions'!$M43='Data Validation'!$N$2,'Monthly Cash Flow'!CZ$2&lt;'Data Validation'!$D$17),0,(-'Summary &amp; Assumptions'!$N43/12)*((1+'Summary &amp; Assumptions'!$N$50)^ROUNDDOWN(DATEDIF('Summary &amp; Assumptions'!$D$18,'Monthly Cash Flow'!CZ$5,"Y"),0)))</f>
        <v>-1065.1448918202414</v>
      </c>
      <c r="DA23" s="90">
        <f>IF(AND('Summary &amp; Assumptions'!$M43='Data Validation'!$N$2,'Monthly Cash Flow'!DA$2&lt;'Data Validation'!$D$17),0,(-'Summary &amp; Assumptions'!$N43/12)*((1+'Summary &amp; Assumptions'!$N$50)^ROUNDDOWN(DATEDIF('Summary &amp; Assumptions'!$D$18,'Monthly Cash Flow'!DA$5,"Y"),0)))</f>
        <v>-1065.1448918202414</v>
      </c>
      <c r="DB23" s="90">
        <f>IF(AND('Summary &amp; Assumptions'!$M43='Data Validation'!$N$2,'Monthly Cash Flow'!DB$2&lt;'Data Validation'!$D$17),0,(-'Summary &amp; Assumptions'!$N43/12)*((1+'Summary &amp; Assumptions'!$N$50)^ROUNDDOWN(DATEDIF('Summary &amp; Assumptions'!$D$18,'Monthly Cash Flow'!DB$5,"Y"),0)))</f>
        <v>-1065.1448918202414</v>
      </c>
      <c r="DC23" s="90">
        <f>IF(AND('Summary &amp; Assumptions'!$M43='Data Validation'!$N$2,'Monthly Cash Flow'!DC$2&lt;'Data Validation'!$D$17),0,(-'Summary &amp; Assumptions'!$N43/12)*((1+'Summary &amp; Assumptions'!$N$50)^ROUNDDOWN(DATEDIF('Summary &amp; Assumptions'!$D$18,'Monthly Cash Flow'!DC$5,"Y"),0)))</f>
        <v>-1065.1448918202414</v>
      </c>
      <c r="DD23" s="90">
        <f>IF(AND('Summary &amp; Assumptions'!$M43='Data Validation'!$N$2,'Monthly Cash Flow'!DD$2&lt;'Data Validation'!$D$17),0,(-'Summary &amp; Assumptions'!$N43/12)*((1+'Summary &amp; Assumptions'!$N$50)^ROUNDDOWN(DATEDIF('Summary &amp; Assumptions'!$D$18,'Monthly Cash Flow'!DD$5,"Y"),0)))</f>
        <v>-1065.1448918202414</v>
      </c>
      <c r="DE23" s="90">
        <f>IF(AND('Summary &amp; Assumptions'!$M43='Data Validation'!$N$2,'Monthly Cash Flow'!DE$2&lt;'Data Validation'!$D$17),0,(-'Summary &amp; Assumptions'!$N43/12)*((1+'Summary &amp; Assumptions'!$N$50)^ROUNDDOWN(DATEDIF('Summary &amp; Assumptions'!$D$18,'Monthly Cash Flow'!DE$5,"Y"),0)))</f>
        <v>-1065.1448918202414</v>
      </c>
      <c r="DF23" s="90">
        <f>IF(AND('Summary &amp; Assumptions'!$M43='Data Validation'!$N$2,'Monthly Cash Flow'!DF$2&lt;'Data Validation'!$D$17),0,(-'Summary &amp; Assumptions'!$N43/12)*((1+'Summary &amp; Assumptions'!$N$50)^ROUNDDOWN(DATEDIF('Summary &amp; Assumptions'!$D$18,'Monthly Cash Flow'!DF$5,"Y"),0)))</f>
        <v>-1065.1448918202414</v>
      </c>
      <c r="DG23" s="90">
        <f>IF(AND('Summary &amp; Assumptions'!$M43='Data Validation'!$N$2,'Monthly Cash Flow'!DG$2&lt;'Data Validation'!$D$17),0,(-'Summary &amp; Assumptions'!$N43/12)*((1+'Summary &amp; Assumptions'!$N$50)^ROUNDDOWN(DATEDIF('Summary &amp; Assumptions'!$D$18,'Monthly Cash Flow'!DG$5,"Y"),0)))</f>
        <v>-1065.1448918202414</v>
      </c>
      <c r="DH23" s="90">
        <f>IF(AND('Summary &amp; Assumptions'!$M43='Data Validation'!$N$2,'Monthly Cash Flow'!DH$2&lt;'Data Validation'!$D$17),0,(-'Summary &amp; Assumptions'!$N43/12)*((1+'Summary &amp; Assumptions'!$N$50)^ROUNDDOWN(DATEDIF('Summary &amp; Assumptions'!$D$18,'Monthly Cash Flow'!DH$5,"Y"),0)))</f>
        <v>-1065.1448918202414</v>
      </c>
      <c r="DI23" s="90">
        <f>IF(AND('Summary &amp; Assumptions'!$M43='Data Validation'!$N$2,'Monthly Cash Flow'!DI$2&lt;'Data Validation'!$D$17),0,(-'Summary &amp; Assumptions'!$N43/12)*((1+'Summary &amp; Assumptions'!$N$50)^ROUNDDOWN(DATEDIF('Summary &amp; Assumptions'!$D$18,'Monthly Cash Flow'!DI$5,"Y"),0)))</f>
        <v>-1065.1448918202414</v>
      </c>
      <c r="DJ23" s="90">
        <f>IF(AND('Summary &amp; Assumptions'!$M43='Data Validation'!$N$2,'Monthly Cash Flow'!DJ$2&lt;'Data Validation'!$D$17),0,(-'Summary &amp; Assumptions'!$N43/12)*((1+'Summary &amp; Assumptions'!$N$50)^ROUNDDOWN(DATEDIF('Summary &amp; Assumptions'!$D$18,'Monthly Cash Flow'!DJ$5,"Y"),0)))</f>
        <v>-1086.4477896566461</v>
      </c>
      <c r="DK23" s="90">
        <f>IF(AND('Summary &amp; Assumptions'!$M43='Data Validation'!$N$2,'Monthly Cash Flow'!DK$2&lt;'Data Validation'!$D$17),0,(-'Summary &amp; Assumptions'!$N43/12)*((1+'Summary &amp; Assumptions'!$N$50)^ROUNDDOWN(DATEDIF('Summary &amp; Assumptions'!$D$18,'Monthly Cash Flow'!DK$5,"Y"),0)))</f>
        <v>-1086.4477896566461</v>
      </c>
      <c r="DL23" s="90">
        <f>IF(AND('Summary &amp; Assumptions'!$M43='Data Validation'!$N$2,'Monthly Cash Flow'!DL$2&lt;'Data Validation'!$D$17),0,(-'Summary &amp; Assumptions'!$N43/12)*((1+'Summary &amp; Assumptions'!$N$50)^ROUNDDOWN(DATEDIF('Summary &amp; Assumptions'!$D$18,'Monthly Cash Flow'!DL$5,"Y"),0)))</f>
        <v>-1086.4477896566461</v>
      </c>
      <c r="DM23" s="90">
        <f>IF(AND('Summary &amp; Assumptions'!$M43='Data Validation'!$N$2,'Monthly Cash Flow'!DM$2&lt;'Data Validation'!$D$17),0,(-'Summary &amp; Assumptions'!$N43/12)*((1+'Summary &amp; Assumptions'!$N$50)^ROUNDDOWN(DATEDIF('Summary &amp; Assumptions'!$D$18,'Monthly Cash Flow'!DM$5,"Y"),0)))</f>
        <v>-1086.4477896566461</v>
      </c>
      <c r="DN23" s="90">
        <f>IF(AND('Summary &amp; Assumptions'!$M43='Data Validation'!$N$2,'Monthly Cash Flow'!DN$2&lt;'Data Validation'!$D$17),0,(-'Summary &amp; Assumptions'!$N43/12)*((1+'Summary &amp; Assumptions'!$N$50)^ROUNDDOWN(DATEDIF('Summary &amp; Assumptions'!$D$18,'Monthly Cash Flow'!DN$5,"Y"),0)))</f>
        <v>-1086.4477896566461</v>
      </c>
      <c r="DO23" s="90">
        <f>IF(AND('Summary &amp; Assumptions'!$M43='Data Validation'!$N$2,'Monthly Cash Flow'!DO$2&lt;'Data Validation'!$D$17),0,(-'Summary &amp; Assumptions'!$N43/12)*((1+'Summary &amp; Assumptions'!$N$50)^ROUNDDOWN(DATEDIF('Summary &amp; Assumptions'!$D$18,'Monthly Cash Flow'!DO$5,"Y"),0)))</f>
        <v>-1086.4477896566461</v>
      </c>
      <c r="DP23" s="90">
        <f>IF(AND('Summary &amp; Assumptions'!$M43='Data Validation'!$N$2,'Monthly Cash Flow'!DP$2&lt;'Data Validation'!$D$17),0,(-'Summary &amp; Assumptions'!$N43/12)*((1+'Summary &amp; Assumptions'!$N$50)^ROUNDDOWN(DATEDIF('Summary &amp; Assumptions'!$D$18,'Monthly Cash Flow'!DP$5,"Y"),0)))</f>
        <v>-1086.4477896566461</v>
      </c>
      <c r="DQ23" s="90">
        <f>IF(AND('Summary &amp; Assumptions'!$M43='Data Validation'!$N$2,'Monthly Cash Flow'!DQ$2&lt;'Data Validation'!$D$17),0,(-'Summary &amp; Assumptions'!$N43/12)*((1+'Summary &amp; Assumptions'!$N$50)^ROUNDDOWN(DATEDIF('Summary &amp; Assumptions'!$D$18,'Monthly Cash Flow'!DQ$5,"Y"),0)))</f>
        <v>-1086.4477896566461</v>
      </c>
      <c r="DR23" s="90">
        <f>IF(AND('Summary &amp; Assumptions'!$M43='Data Validation'!$N$2,'Monthly Cash Flow'!DR$2&lt;'Data Validation'!$D$17),0,(-'Summary &amp; Assumptions'!$N43/12)*((1+'Summary &amp; Assumptions'!$N$50)^ROUNDDOWN(DATEDIF('Summary &amp; Assumptions'!$D$18,'Monthly Cash Flow'!DR$5,"Y"),0)))</f>
        <v>-1086.4477896566461</v>
      </c>
      <c r="DS23" s="90">
        <f>IF(AND('Summary &amp; Assumptions'!$M43='Data Validation'!$N$2,'Monthly Cash Flow'!DS$2&lt;'Data Validation'!$D$17),0,(-'Summary &amp; Assumptions'!$N43/12)*((1+'Summary &amp; Assumptions'!$N$50)^ROUNDDOWN(DATEDIF('Summary &amp; Assumptions'!$D$18,'Monthly Cash Flow'!DS$5,"Y"),0)))</f>
        <v>-1086.4477896566461</v>
      </c>
      <c r="DT23" s="90">
        <f>IF(AND('Summary &amp; Assumptions'!$M43='Data Validation'!$N$2,'Monthly Cash Flow'!DT$2&lt;'Data Validation'!$D$17),0,(-'Summary &amp; Assumptions'!$N43/12)*((1+'Summary &amp; Assumptions'!$N$50)^ROUNDDOWN(DATEDIF('Summary &amp; Assumptions'!$D$18,'Monthly Cash Flow'!DT$5,"Y"),0)))</f>
        <v>-1086.4477896566461</v>
      </c>
      <c r="DU23" s="90">
        <f>IF(AND('Summary &amp; Assumptions'!$M43='Data Validation'!$N$2,'Monthly Cash Flow'!DU$2&lt;'Data Validation'!$D$17),0,(-'Summary &amp; Assumptions'!$N43/12)*((1+'Summary &amp; Assumptions'!$N$50)^ROUNDDOWN(DATEDIF('Summary &amp; Assumptions'!$D$18,'Monthly Cash Flow'!DU$5,"Y"),0)))</f>
        <v>-1086.4477896566461</v>
      </c>
      <c r="DV23" s="90">
        <f>IF(AND('Summary &amp; Assumptions'!$M43='Data Validation'!$N$2,'Monthly Cash Flow'!DV$2&lt;'Data Validation'!$D$17),0,(-'Summary &amp; Assumptions'!$N43/12)*((1+'Summary &amp; Assumptions'!$N$50)^ROUNDDOWN(DATEDIF('Summary &amp; Assumptions'!$D$18,'Monthly Cash Flow'!DV$5,"Y"),0)))</f>
        <v>-1108.176745449779</v>
      </c>
      <c r="DW23" s="90">
        <f>IF(AND('Summary &amp; Assumptions'!$M43='Data Validation'!$N$2,'Monthly Cash Flow'!DW$2&lt;'Data Validation'!$D$17),0,(-'Summary &amp; Assumptions'!$N43/12)*((1+'Summary &amp; Assumptions'!$N$50)^ROUNDDOWN(DATEDIF('Summary &amp; Assumptions'!$D$18,'Monthly Cash Flow'!DW$5,"Y"),0)))</f>
        <v>-1108.176745449779</v>
      </c>
      <c r="DX23" s="90">
        <f>IF(AND('Summary &amp; Assumptions'!$M43='Data Validation'!$N$2,'Monthly Cash Flow'!DX$2&lt;'Data Validation'!$D$17),0,(-'Summary &amp; Assumptions'!$N43/12)*((1+'Summary &amp; Assumptions'!$N$50)^ROUNDDOWN(DATEDIF('Summary &amp; Assumptions'!$D$18,'Monthly Cash Flow'!DX$5,"Y"),0)))</f>
        <v>-1108.176745449779</v>
      </c>
      <c r="DY23" s="90">
        <f>IF(AND('Summary &amp; Assumptions'!$M43='Data Validation'!$N$2,'Monthly Cash Flow'!DY$2&lt;'Data Validation'!$D$17),0,(-'Summary &amp; Assumptions'!$N43/12)*((1+'Summary &amp; Assumptions'!$N$50)^ROUNDDOWN(DATEDIF('Summary &amp; Assumptions'!$D$18,'Monthly Cash Flow'!DY$5,"Y"),0)))</f>
        <v>-1108.176745449779</v>
      </c>
      <c r="DZ23" s="90">
        <f>IF(AND('Summary &amp; Assumptions'!$M43='Data Validation'!$N$2,'Monthly Cash Flow'!DZ$2&lt;'Data Validation'!$D$17),0,(-'Summary &amp; Assumptions'!$N43/12)*((1+'Summary &amp; Assumptions'!$N$50)^ROUNDDOWN(DATEDIF('Summary &amp; Assumptions'!$D$18,'Monthly Cash Flow'!DZ$5,"Y"),0)))</f>
        <v>-1108.176745449779</v>
      </c>
      <c r="EA23" s="90">
        <f>IF(AND('Summary &amp; Assumptions'!$M43='Data Validation'!$N$2,'Monthly Cash Flow'!EA$2&lt;'Data Validation'!$D$17),0,(-'Summary &amp; Assumptions'!$N43/12)*((1+'Summary &amp; Assumptions'!$N$50)^ROUNDDOWN(DATEDIF('Summary &amp; Assumptions'!$D$18,'Monthly Cash Flow'!EA$5,"Y"),0)))</f>
        <v>-1108.176745449779</v>
      </c>
      <c r="EB23" s="90">
        <f>IF(AND('Summary &amp; Assumptions'!$M43='Data Validation'!$N$2,'Monthly Cash Flow'!EB$2&lt;'Data Validation'!$D$17),0,(-'Summary &amp; Assumptions'!$N43/12)*((1+'Summary &amp; Assumptions'!$N$50)^ROUNDDOWN(DATEDIF('Summary &amp; Assumptions'!$D$18,'Monthly Cash Flow'!EB$5,"Y"),0)))</f>
        <v>-1108.176745449779</v>
      </c>
      <c r="EC23" s="90">
        <f>IF(AND('Summary &amp; Assumptions'!$M43='Data Validation'!$N$2,'Monthly Cash Flow'!EC$2&lt;'Data Validation'!$D$17),0,(-'Summary &amp; Assumptions'!$N43/12)*((1+'Summary &amp; Assumptions'!$N$50)^ROUNDDOWN(DATEDIF('Summary &amp; Assumptions'!$D$18,'Monthly Cash Flow'!EC$5,"Y"),0)))</f>
        <v>-1108.176745449779</v>
      </c>
      <c r="ED23" s="90">
        <f>IF(AND('Summary &amp; Assumptions'!$M43='Data Validation'!$N$2,'Monthly Cash Flow'!ED$2&lt;'Data Validation'!$D$17),0,(-'Summary &amp; Assumptions'!$N43/12)*((1+'Summary &amp; Assumptions'!$N$50)^ROUNDDOWN(DATEDIF('Summary &amp; Assumptions'!$D$18,'Monthly Cash Flow'!ED$5,"Y"),0)))</f>
        <v>-1108.176745449779</v>
      </c>
      <c r="EE23" s="90">
        <f>IF(AND('Summary &amp; Assumptions'!$M43='Data Validation'!$N$2,'Monthly Cash Flow'!EE$2&lt;'Data Validation'!$D$17),0,(-'Summary &amp; Assumptions'!$N43/12)*((1+'Summary &amp; Assumptions'!$N$50)^ROUNDDOWN(DATEDIF('Summary &amp; Assumptions'!$D$18,'Monthly Cash Flow'!EE$5,"Y"),0)))</f>
        <v>-1108.176745449779</v>
      </c>
      <c r="EF23" s="90">
        <f>IF(AND('Summary &amp; Assumptions'!$M43='Data Validation'!$N$2,'Monthly Cash Flow'!EF$2&lt;'Data Validation'!$D$17),0,(-'Summary &amp; Assumptions'!$N43/12)*((1+'Summary &amp; Assumptions'!$N$50)^ROUNDDOWN(DATEDIF('Summary &amp; Assumptions'!$D$18,'Monthly Cash Flow'!EF$5,"Y"),0)))</f>
        <v>-1108.176745449779</v>
      </c>
      <c r="EG23" s="488">
        <f>IF(AND('Summary &amp; Assumptions'!$M43='Data Validation'!$N$2,'Monthly Cash Flow'!EG$2&lt;'Data Validation'!$D$17),0,(-'Summary &amp; Assumptions'!$N43/12)*((1+'Summary &amp; Assumptions'!$N$50)^ROUNDDOWN(DATEDIF('Summary &amp; Assumptions'!$D$18,'Monthly Cash Flow'!EG$5,"Y"),0)))</f>
        <v>-1108.176745449779</v>
      </c>
      <c r="EH23" s="133"/>
    </row>
    <row r="24" spans="2:138" ht="15" customHeight="1" x14ac:dyDescent="0.25">
      <c r="B24" s="480"/>
      <c r="C24" s="62" t="s">
        <v>214</v>
      </c>
      <c r="D24" s="204">
        <f t="shared" si="42"/>
        <v>-72464.700324507736</v>
      </c>
      <c r="E24" s="63"/>
      <c r="F24" s="90">
        <f>IF(AND('Summary &amp; Assumptions'!$M44='Data Validation'!$N$2,'Monthly Cash Flow'!F$2&lt;'Data Validation'!$D$17),0,-'Summary &amp; Assumptions'!N44/12)</f>
        <v>-496.25</v>
      </c>
      <c r="G24" s="90">
        <f>IF(AND('Summary &amp; Assumptions'!$M44='Data Validation'!$N$2,'Monthly Cash Flow'!G$2&lt;'Data Validation'!$D$17),0,(-'Summary &amp; Assumptions'!$N44/12)*((1+'Summary &amp; Assumptions'!$N$50)^ROUNDDOWN(DATEDIF('Summary &amp; Assumptions'!$D$18,'Monthly Cash Flow'!G$5,"Y"),0)))</f>
        <v>-496.25</v>
      </c>
      <c r="H24" s="90">
        <f>IF(AND('Summary &amp; Assumptions'!$M44='Data Validation'!$N$2,'Monthly Cash Flow'!H$2&lt;'Data Validation'!$D$17),0,(-'Summary &amp; Assumptions'!$N44/12)*((1+'Summary &amp; Assumptions'!$N$50)^ROUNDDOWN(DATEDIF('Summary &amp; Assumptions'!$D$18,'Monthly Cash Flow'!H$5,"Y"),0)))</f>
        <v>-496.25</v>
      </c>
      <c r="I24" s="90">
        <f>IF(AND('Summary &amp; Assumptions'!$M44='Data Validation'!$N$2,'Monthly Cash Flow'!I$2&lt;'Data Validation'!$D$17),0,(-'Summary &amp; Assumptions'!$N44/12)*((1+'Summary &amp; Assumptions'!$N$50)^ROUNDDOWN(DATEDIF('Summary &amp; Assumptions'!$D$18,'Monthly Cash Flow'!I$5,"Y"),0)))</f>
        <v>-496.25</v>
      </c>
      <c r="J24" s="90">
        <f>IF(AND('Summary &amp; Assumptions'!$M44='Data Validation'!$N$2,'Monthly Cash Flow'!J$2&lt;'Data Validation'!$D$17),0,(-'Summary &amp; Assumptions'!$N44/12)*((1+'Summary &amp; Assumptions'!$N$50)^ROUNDDOWN(DATEDIF('Summary &amp; Assumptions'!$D$18,'Monthly Cash Flow'!J$5,"Y"),0)))</f>
        <v>-496.25</v>
      </c>
      <c r="K24" s="90">
        <f>IF(AND('Summary &amp; Assumptions'!$M44='Data Validation'!$N$2,'Monthly Cash Flow'!K$2&lt;'Data Validation'!$D$17),0,(-'Summary &amp; Assumptions'!$N44/12)*((1+'Summary &amp; Assumptions'!$N$50)^ROUNDDOWN(DATEDIF('Summary &amp; Assumptions'!$D$18,'Monthly Cash Flow'!K$5,"Y"),0)))</f>
        <v>-496.25</v>
      </c>
      <c r="L24" s="90">
        <f>IF(AND('Summary &amp; Assumptions'!$M44='Data Validation'!$N$2,'Monthly Cash Flow'!L$2&lt;'Data Validation'!$D$17),0,(-'Summary &amp; Assumptions'!$N44/12)*((1+'Summary &amp; Assumptions'!$N$50)^ROUNDDOWN(DATEDIF('Summary &amp; Assumptions'!$D$18,'Monthly Cash Flow'!L$5,"Y"),0)))</f>
        <v>-496.25</v>
      </c>
      <c r="M24" s="90">
        <f>IF(AND('Summary &amp; Assumptions'!$M44='Data Validation'!$N$2,'Monthly Cash Flow'!M$2&lt;'Data Validation'!$D$17),0,(-'Summary &amp; Assumptions'!$N44/12)*((1+'Summary &amp; Assumptions'!$N$50)^ROUNDDOWN(DATEDIF('Summary &amp; Assumptions'!$D$18,'Monthly Cash Flow'!M$5,"Y"),0)))</f>
        <v>-496.25</v>
      </c>
      <c r="N24" s="90">
        <f>IF(AND('Summary &amp; Assumptions'!$M44='Data Validation'!$N$2,'Monthly Cash Flow'!N$2&lt;'Data Validation'!$D$17),0,(-'Summary &amp; Assumptions'!$N44/12)*((1+'Summary &amp; Assumptions'!$N$50)^ROUNDDOWN(DATEDIF('Summary &amp; Assumptions'!$D$18,'Monthly Cash Flow'!N$5,"Y"),0)))</f>
        <v>-496.25</v>
      </c>
      <c r="O24" s="90">
        <f>IF(AND('Summary &amp; Assumptions'!$M44='Data Validation'!$N$2,'Monthly Cash Flow'!O$2&lt;'Data Validation'!$D$17),0,(-'Summary &amp; Assumptions'!$N44/12)*((1+'Summary &amp; Assumptions'!$N$50)^ROUNDDOWN(DATEDIF('Summary &amp; Assumptions'!$D$18,'Monthly Cash Flow'!O$5,"Y"),0)))</f>
        <v>-496.25</v>
      </c>
      <c r="P24" s="90">
        <f>IF(AND('Summary &amp; Assumptions'!$M44='Data Validation'!$N$2,'Monthly Cash Flow'!P$2&lt;'Data Validation'!$D$17),0,(-'Summary &amp; Assumptions'!$N44/12)*((1+'Summary &amp; Assumptions'!$N$50)^ROUNDDOWN(DATEDIF('Summary &amp; Assumptions'!$D$18,'Monthly Cash Flow'!P$5,"Y"),0)))</f>
        <v>-496.25</v>
      </c>
      <c r="Q24" s="90">
        <f>IF(AND('Summary &amp; Assumptions'!$M44='Data Validation'!$N$2,'Monthly Cash Flow'!Q$2&lt;'Data Validation'!$D$17),0,(-'Summary &amp; Assumptions'!$N44/12)*((1+'Summary &amp; Assumptions'!$N$50)^ROUNDDOWN(DATEDIF('Summary &amp; Assumptions'!$D$18,'Monthly Cash Flow'!Q$5,"Y"),0)))</f>
        <v>-496.25</v>
      </c>
      <c r="R24" s="90">
        <f>IF(AND('Summary &amp; Assumptions'!$M44='Data Validation'!$N$2,'Monthly Cash Flow'!R$2&lt;'Data Validation'!$D$17),0,(-'Summary &amp; Assumptions'!$N44/12)*((1+'Summary &amp; Assumptions'!$N$50)^ROUNDDOWN(DATEDIF('Summary &amp; Assumptions'!$D$18,'Monthly Cash Flow'!R$5,"Y"),0)))</f>
        <v>-506.17500000000001</v>
      </c>
      <c r="S24" s="90">
        <f>IF(AND('Summary &amp; Assumptions'!$M44='Data Validation'!$N$2,'Monthly Cash Flow'!S$2&lt;'Data Validation'!$D$17),0,(-'Summary &amp; Assumptions'!$N44/12)*((1+'Summary &amp; Assumptions'!$N$50)^ROUNDDOWN(DATEDIF('Summary &amp; Assumptions'!$D$18,'Monthly Cash Flow'!S$5,"Y"),0)))</f>
        <v>-506.17500000000001</v>
      </c>
      <c r="T24" s="90">
        <f>IF(AND('Summary &amp; Assumptions'!$M44='Data Validation'!$N$2,'Monthly Cash Flow'!T$2&lt;'Data Validation'!$D$17),0,(-'Summary &amp; Assumptions'!$N44/12)*((1+'Summary &amp; Assumptions'!$N$50)^ROUNDDOWN(DATEDIF('Summary &amp; Assumptions'!$D$18,'Monthly Cash Flow'!T$5,"Y"),0)))</f>
        <v>-506.17500000000001</v>
      </c>
      <c r="U24" s="90">
        <f>IF(AND('Summary &amp; Assumptions'!$M44='Data Validation'!$N$2,'Monthly Cash Flow'!U$2&lt;'Data Validation'!$D$17),0,(-'Summary &amp; Assumptions'!$N44/12)*((1+'Summary &amp; Assumptions'!$N$50)^ROUNDDOWN(DATEDIF('Summary &amp; Assumptions'!$D$18,'Monthly Cash Flow'!U$5,"Y"),0)))</f>
        <v>-506.17500000000001</v>
      </c>
      <c r="V24" s="90">
        <f>IF(AND('Summary &amp; Assumptions'!$M44='Data Validation'!$N$2,'Monthly Cash Flow'!V$2&lt;'Data Validation'!$D$17),0,(-'Summary &amp; Assumptions'!$N44/12)*((1+'Summary &amp; Assumptions'!$N$50)^ROUNDDOWN(DATEDIF('Summary &amp; Assumptions'!$D$18,'Monthly Cash Flow'!V$5,"Y"),0)))</f>
        <v>-506.17500000000001</v>
      </c>
      <c r="W24" s="90">
        <f>IF(AND('Summary &amp; Assumptions'!$M44='Data Validation'!$N$2,'Monthly Cash Flow'!W$2&lt;'Data Validation'!$D$17),0,(-'Summary &amp; Assumptions'!$N44/12)*((1+'Summary &amp; Assumptions'!$N$50)^ROUNDDOWN(DATEDIF('Summary &amp; Assumptions'!$D$18,'Monthly Cash Flow'!W$5,"Y"),0)))</f>
        <v>-506.17500000000001</v>
      </c>
      <c r="X24" s="90">
        <f>IF(AND('Summary &amp; Assumptions'!$M44='Data Validation'!$N$2,'Monthly Cash Flow'!X$2&lt;'Data Validation'!$D$17),0,(-'Summary &amp; Assumptions'!$N44/12)*((1+'Summary &amp; Assumptions'!$N$50)^ROUNDDOWN(DATEDIF('Summary &amp; Assumptions'!$D$18,'Monthly Cash Flow'!X$5,"Y"),0)))</f>
        <v>-506.17500000000001</v>
      </c>
      <c r="Y24" s="90">
        <f>IF(AND('Summary &amp; Assumptions'!$M44='Data Validation'!$N$2,'Monthly Cash Flow'!Y$2&lt;'Data Validation'!$D$17),0,(-'Summary &amp; Assumptions'!$N44/12)*((1+'Summary &amp; Assumptions'!$N$50)^ROUNDDOWN(DATEDIF('Summary &amp; Assumptions'!$D$18,'Monthly Cash Flow'!Y$5,"Y"),0)))</f>
        <v>-506.17500000000001</v>
      </c>
      <c r="Z24" s="90">
        <f>IF(AND('Summary &amp; Assumptions'!$M44='Data Validation'!$N$2,'Monthly Cash Flow'!Z$2&lt;'Data Validation'!$D$17),0,(-'Summary &amp; Assumptions'!$N44/12)*((1+'Summary &amp; Assumptions'!$N$50)^ROUNDDOWN(DATEDIF('Summary &amp; Assumptions'!$D$18,'Monthly Cash Flow'!Z$5,"Y"),0)))</f>
        <v>-506.17500000000001</v>
      </c>
      <c r="AA24" s="90">
        <f>IF(AND('Summary &amp; Assumptions'!$M44='Data Validation'!$N$2,'Monthly Cash Flow'!AA$2&lt;'Data Validation'!$D$17),0,(-'Summary &amp; Assumptions'!$N44/12)*((1+'Summary &amp; Assumptions'!$N$50)^ROUNDDOWN(DATEDIF('Summary &amp; Assumptions'!$D$18,'Monthly Cash Flow'!AA$5,"Y"),0)))</f>
        <v>-506.17500000000001</v>
      </c>
      <c r="AB24" s="90">
        <f>IF(AND('Summary &amp; Assumptions'!$M44='Data Validation'!$N$2,'Monthly Cash Flow'!AB$2&lt;'Data Validation'!$D$17),0,(-'Summary &amp; Assumptions'!$N44/12)*((1+'Summary &amp; Assumptions'!$N$50)^ROUNDDOWN(DATEDIF('Summary &amp; Assumptions'!$D$18,'Monthly Cash Flow'!AB$5,"Y"),0)))</f>
        <v>-506.17500000000001</v>
      </c>
      <c r="AC24" s="90">
        <f>IF(AND('Summary &amp; Assumptions'!$M44='Data Validation'!$N$2,'Monthly Cash Flow'!AC$2&lt;'Data Validation'!$D$17),0,(-'Summary &amp; Assumptions'!$N44/12)*((1+'Summary &amp; Assumptions'!$N$50)^ROUNDDOWN(DATEDIF('Summary &amp; Assumptions'!$D$18,'Monthly Cash Flow'!AC$5,"Y"),0)))</f>
        <v>-506.17500000000001</v>
      </c>
      <c r="AD24" s="90">
        <f>IF(AND('Summary &amp; Assumptions'!$M44='Data Validation'!$N$2,'Monthly Cash Flow'!AD$2&lt;'Data Validation'!$D$17),0,(-'Summary &amp; Assumptions'!$N44/12)*((1+'Summary &amp; Assumptions'!$N$50)^ROUNDDOWN(DATEDIF('Summary &amp; Assumptions'!$D$18,'Monthly Cash Flow'!AD$5,"Y"),0)))</f>
        <v>-516.29849999999999</v>
      </c>
      <c r="AE24" s="90">
        <f>IF(AND('Summary &amp; Assumptions'!$M44='Data Validation'!$N$2,'Monthly Cash Flow'!AE$2&lt;'Data Validation'!$D$17),0,(-'Summary &amp; Assumptions'!$N44/12)*((1+'Summary &amp; Assumptions'!$N$50)^ROUNDDOWN(DATEDIF('Summary &amp; Assumptions'!$D$18,'Monthly Cash Flow'!AE$5,"Y"),0)))</f>
        <v>-516.29849999999999</v>
      </c>
      <c r="AF24" s="90">
        <f>IF(AND('Summary &amp; Assumptions'!$M44='Data Validation'!$N$2,'Monthly Cash Flow'!AF$2&lt;'Data Validation'!$D$17),0,(-'Summary &amp; Assumptions'!$N44/12)*((1+'Summary &amp; Assumptions'!$N$50)^ROUNDDOWN(DATEDIF('Summary &amp; Assumptions'!$D$18,'Monthly Cash Flow'!AF$5,"Y"),0)))</f>
        <v>-516.29849999999999</v>
      </c>
      <c r="AG24" s="90">
        <f>IF(AND('Summary &amp; Assumptions'!$M44='Data Validation'!$N$2,'Monthly Cash Flow'!AG$2&lt;'Data Validation'!$D$17),0,(-'Summary &amp; Assumptions'!$N44/12)*((1+'Summary &amp; Assumptions'!$N$50)^ROUNDDOWN(DATEDIF('Summary &amp; Assumptions'!$D$18,'Monthly Cash Flow'!AG$5,"Y"),0)))</f>
        <v>-516.29849999999999</v>
      </c>
      <c r="AH24" s="90">
        <f>IF(AND('Summary &amp; Assumptions'!$M44='Data Validation'!$N$2,'Monthly Cash Flow'!AH$2&lt;'Data Validation'!$D$17),0,(-'Summary &amp; Assumptions'!$N44/12)*((1+'Summary &amp; Assumptions'!$N$50)^ROUNDDOWN(DATEDIF('Summary &amp; Assumptions'!$D$18,'Monthly Cash Flow'!AH$5,"Y"),0)))</f>
        <v>-516.29849999999999</v>
      </c>
      <c r="AI24" s="90">
        <f>IF(AND('Summary &amp; Assumptions'!$M44='Data Validation'!$N$2,'Monthly Cash Flow'!AI$2&lt;'Data Validation'!$D$17),0,(-'Summary &amp; Assumptions'!$N44/12)*((1+'Summary &amp; Assumptions'!$N$50)^ROUNDDOWN(DATEDIF('Summary &amp; Assumptions'!$D$18,'Monthly Cash Flow'!AI$5,"Y"),0)))</f>
        <v>-516.29849999999999</v>
      </c>
      <c r="AJ24" s="90">
        <f>IF(AND('Summary &amp; Assumptions'!$M44='Data Validation'!$N$2,'Monthly Cash Flow'!AJ$2&lt;'Data Validation'!$D$17),0,(-'Summary &amp; Assumptions'!$N44/12)*((1+'Summary &amp; Assumptions'!$N$50)^ROUNDDOWN(DATEDIF('Summary &amp; Assumptions'!$D$18,'Monthly Cash Flow'!AJ$5,"Y"),0)))</f>
        <v>-516.29849999999999</v>
      </c>
      <c r="AK24" s="90">
        <f>IF(AND('Summary &amp; Assumptions'!$M44='Data Validation'!$N$2,'Monthly Cash Flow'!AK$2&lt;'Data Validation'!$D$17),0,(-'Summary &amp; Assumptions'!$N44/12)*((1+'Summary &amp; Assumptions'!$N$50)^ROUNDDOWN(DATEDIF('Summary &amp; Assumptions'!$D$18,'Monthly Cash Flow'!AK$5,"Y"),0)))</f>
        <v>-516.29849999999999</v>
      </c>
      <c r="AL24" s="90">
        <f>IF(AND('Summary &amp; Assumptions'!$M44='Data Validation'!$N$2,'Monthly Cash Flow'!AL$2&lt;'Data Validation'!$D$17),0,(-'Summary &amp; Assumptions'!$N44/12)*((1+'Summary &amp; Assumptions'!$N$50)^ROUNDDOWN(DATEDIF('Summary &amp; Assumptions'!$D$18,'Monthly Cash Flow'!AL$5,"Y"),0)))</f>
        <v>-516.29849999999999</v>
      </c>
      <c r="AM24" s="90">
        <f>IF(AND('Summary &amp; Assumptions'!$M44='Data Validation'!$N$2,'Monthly Cash Flow'!AM$2&lt;'Data Validation'!$D$17),0,(-'Summary &amp; Assumptions'!$N44/12)*((1+'Summary &amp; Assumptions'!$N$50)^ROUNDDOWN(DATEDIF('Summary &amp; Assumptions'!$D$18,'Monthly Cash Flow'!AM$5,"Y"),0)))</f>
        <v>-516.29849999999999</v>
      </c>
      <c r="AN24" s="90">
        <f>IF(AND('Summary &amp; Assumptions'!$M44='Data Validation'!$N$2,'Monthly Cash Flow'!AN$2&lt;'Data Validation'!$D$17),0,(-'Summary &amp; Assumptions'!$N44/12)*((1+'Summary &amp; Assumptions'!$N$50)^ROUNDDOWN(DATEDIF('Summary &amp; Assumptions'!$D$18,'Monthly Cash Flow'!AN$5,"Y"),0)))</f>
        <v>-516.29849999999999</v>
      </c>
      <c r="AO24" s="90">
        <f>IF(AND('Summary &amp; Assumptions'!$M44='Data Validation'!$N$2,'Monthly Cash Flow'!AO$2&lt;'Data Validation'!$D$17),0,(-'Summary &amp; Assumptions'!$N44/12)*((1+'Summary &amp; Assumptions'!$N$50)^ROUNDDOWN(DATEDIF('Summary &amp; Assumptions'!$D$18,'Monthly Cash Flow'!AO$5,"Y"),0)))</f>
        <v>-516.29849999999999</v>
      </c>
      <c r="AP24" s="90">
        <f>IF(AND('Summary &amp; Assumptions'!$M44='Data Validation'!$N$2,'Monthly Cash Flow'!AP$2&lt;'Data Validation'!$D$17),0,(-'Summary &amp; Assumptions'!$N44/12)*((1+'Summary &amp; Assumptions'!$N$50)^ROUNDDOWN(DATEDIF('Summary &amp; Assumptions'!$D$18,'Monthly Cash Flow'!AP$5,"Y"),0)))</f>
        <v>-526.62446999999997</v>
      </c>
      <c r="AQ24" s="90">
        <f>IF(AND('Summary &amp; Assumptions'!$M44='Data Validation'!$N$2,'Monthly Cash Flow'!AQ$2&lt;'Data Validation'!$D$17),0,(-'Summary &amp; Assumptions'!$N44/12)*((1+'Summary &amp; Assumptions'!$N$50)^ROUNDDOWN(DATEDIF('Summary &amp; Assumptions'!$D$18,'Monthly Cash Flow'!AQ$5,"Y"),0)))</f>
        <v>-526.62446999999997</v>
      </c>
      <c r="AR24" s="90">
        <f>IF(AND('Summary &amp; Assumptions'!$M44='Data Validation'!$N$2,'Monthly Cash Flow'!AR$2&lt;'Data Validation'!$D$17),0,(-'Summary &amp; Assumptions'!$N44/12)*((1+'Summary &amp; Assumptions'!$N$50)^ROUNDDOWN(DATEDIF('Summary &amp; Assumptions'!$D$18,'Monthly Cash Flow'!AR$5,"Y"),0)))</f>
        <v>-526.62446999999997</v>
      </c>
      <c r="AS24" s="90">
        <f>IF(AND('Summary &amp; Assumptions'!$M44='Data Validation'!$N$2,'Monthly Cash Flow'!AS$2&lt;'Data Validation'!$D$17),0,(-'Summary &amp; Assumptions'!$N44/12)*((1+'Summary &amp; Assumptions'!$N$50)^ROUNDDOWN(DATEDIF('Summary &amp; Assumptions'!$D$18,'Monthly Cash Flow'!AS$5,"Y"),0)))</f>
        <v>-526.62446999999997</v>
      </c>
      <c r="AT24" s="90">
        <f>IF(AND('Summary &amp; Assumptions'!$M44='Data Validation'!$N$2,'Monthly Cash Flow'!AT$2&lt;'Data Validation'!$D$17),0,(-'Summary &amp; Assumptions'!$N44/12)*((1+'Summary &amp; Assumptions'!$N$50)^ROUNDDOWN(DATEDIF('Summary &amp; Assumptions'!$D$18,'Monthly Cash Flow'!AT$5,"Y"),0)))</f>
        <v>-526.62446999999997</v>
      </c>
      <c r="AU24" s="90">
        <f>IF(AND('Summary &amp; Assumptions'!$M44='Data Validation'!$N$2,'Monthly Cash Flow'!AU$2&lt;'Data Validation'!$D$17),0,(-'Summary &amp; Assumptions'!$N44/12)*((1+'Summary &amp; Assumptions'!$N$50)^ROUNDDOWN(DATEDIF('Summary &amp; Assumptions'!$D$18,'Monthly Cash Flow'!AU$5,"Y"),0)))</f>
        <v>-526.62446999999997</v>
      </c>
      <c r="AV24" s="90">
        <f>IF(AND('Summary &amp; Assumptions'!$M44='Data Validation'!$N$2,'Monthly Cash Flow'!AV$2&lt;'Data Validation'!$D$17),0,(-'Summary &amp; Assumptions'!$N44/12)*((1+'Summary &amp; Assumptions'!$N$50)^ROUNDDOWN(DATEDIF('Summary &amp; Assumptions'!$D$18,'Monthly Cash Flow'!AV$5,"Y"),0)))</f>
        <v>-526.62446999999997</v>
      </c>
      <c r="AW24" s="90">
        <f>IF(AND('Summary &amp; Assumptions'!$M44='Data Validation'!$N$2,'Monthly Cash Flow'!AW$2&lt;'Data Validation'!$D$17),0,(-'Summary &amp; Assumptions'!$N44/12)*((1+'Summary &amp; Assumptions'!$N$50)^ROUNDDOWN(DATEDIF('Summary &amp; Assumptions'!$D$18,'Monthly Cash Flow'!AW$5,"Y"),0)))</f>
        <v>-526.62446999999997</v>
      </c>
      <c r="AX24" s="90">
        <f>IF(AND('Summary &amp; Assumptions'!$M44='Data Validation'!$N$2,'Monthly Cash Flow'!AX$2&lt;'Data Validation'!$D$17),0,(-'Summary &amp; Assumptions'!$N44/12)*((1+'Summary &amp; Assumptions'!$N$50)^ROUNDDOWN(DATEDIF('Summary &amp; Assumptions'!$D$18,'Monthly Cash Flow'!AX$5,"Y"),0)))</f>
        <v>-526.62446999999997</v>
      </c>
      <c r="AY24" s="90">
        <f>IF(AND('Summary &amp; Assumptions'!$M44='Data Validation'!$N$2,'Monthly Cash Flow'!AY$2&lt;'Data Validation'!$D$17),0,(-'Summary &amp; Assumptions'!$N44/12)*((1+'Summary &amp; Assumptions'!$N$50)^ROUNDDOWN(DATEDIF('Summary &amp; Assumptions'!$D$18,'Monthly Cash Flow'!AY$5,"Y"),0)))</f>
        <v>-526.62446999999997</v>
      </c>
      <c r="AZ24" s="90">
        <f>IF(AND('Summary &amp; Assumptions'!$M44='Data Validation'!$N$2,'Monthly Cash Flow'!AZ$2&lt;'Data Validation'!$D$17),0,(-'Summary &amp; Assumptions'!$N44/12)*((1+'Summary &amp; Assumptions'!$N$50)^ROUNDDOWN(DATEDIF('Summary &amp; Assumptions'!$D$18,'Monthly Cash Flow'!AZ$5,"Y"),0)))</f>
        <v>-526.62446999999997</v>
      </c>
      <c r="BA24" s="90">
        <f>IF(AND('Summary &amp; Assumptions'!$M44='Data Validation'!$N$2,'Monthly Cash Flow'!BA$2&lt;'Data Validation'!$D$17),0,(-'Summary &amp; Assumptions'!$N44/12)*((1+'Summary &amp; Assumptions'!$N$50)^ROUNDDOWN(DATEDIF('Summary &amp; Assumptions'!$D$18,'Monthly Cash Flow'!BA$5,"Y"),0)))</f>
        <v>-526.62446999999997</v>
      </c>
      <c r="BB24" s="90">
        <f>IF(AND('Summary &amp; Assumptions'!$M44='Data Validation'!$N$2,'Monthly Cash Flow'!BB$2&lt;'Data Validation'!$D$17),0,(-'Summary &amp; Assumptions'!$N44/12)*((1+'Summary &amp; Assumptions'!$N$50)^ROUNDDOWN(DATEDIF('Summary &amp; Assumptions'!$D$18,'Monthly Cash Flow'!BB$5,"Y"),0)))</f>
        <v>-537.15695940000001</v>
      </c>
      <c r="BC24" s="90">
        <f>IF(AND('Summary &amp; Assumptions'!$M44='Data Validation'!$N$2,'Monthly Cash Flow'!BC$2&lt;'Data Validation'!$D$17),0,(-'Summary &amp; Assumptions'!$N44/12)*((1+'Summary &amp; Assumptions'!$N$50)^ROUNDDOWN(DATEDIF('Summary &amp; Assumptions'!$D$18,'Monthly Cash Flow'!BC$5,"Y"),0)))</f>
        <v>-537.15695940000001</v>
      </c>
      <c r="BD24" s="90">
        <f>IF(AND('Summary &amp; Assumptions'!$M44='Data Validation'!$N$2,'Monthly Cash Flow'!BD$2&lt;'Data Validation'!$D$17),0,(-'Summary &amp; Assumptions'!$N44/12)*((1+'Summary &amp; Assumptions'!$N$50)^ROUNDDOWN(DATEDIF('Summary &amp; Assumptions'!$D$18,'Monthly Cash Flow'!BD$5,"Y"),0)))</f>
        <v>-537.15695940000001</v>
      </c>
      <c r="BE24" s="90">
        <f>IF(AND('Summary &amp; Assumptions'!$M44='Data Validation'!$N$2,'Monthly Cash Flow'!BE$2&lt;'Data Validation'!$D$17),0,(-'Summary &amp; Assumptions'!$N44/12)*((1+'Summary &amp; Assumptions'!$N$50)^ROUNDDOWN(DATEDIF('Summary &amp; Assumptions'!$D$18,'Monthly Cash Flow'!BE$5,"Y"),0)))</f>
        <v>-537.15695940000001</v>
      </c>
      <c r="BF24" s="90">
        <f>IF(AND('Summary &amp; Assumptions'!$M44='Data Validation'!$N$2,'Monthly Cash Flow'!BF$2&lt;'Data Validation'!$D$17),0,(-'Summary &amp; Assumptions'!$N44/12)*((1+'Summary &amp; Assumptions'!$N$50)^ROUNDDOWN(DATEDIF('Summary &amp; Assumptions'!$D$18,'Monthly Cash Flow'!BF$5,"Y"),0)))</f>
        <v>-537.15695940000001</v>
      </c>
      <c r="BG24" s="90">
        <f>IF(AND('Summary &amp; Assumptions'!$M44='Data Validation'!$N$2,'Monthly Cash Flow'!BG$2&lt;'Data Validation'!$D$17),0,(-'Summary &amp; Assumptions'!$N44/12)*((1+'Summary &amp; Assumptions'!$N$50)^ROUNDDOWN(DATEDIF('Summary &amp; Assumptions'!$D$18,'Monthly Cash Flow'!BG$5,"Y"),0)))</f>
        <v>-537.15695940000001</v>
      </c>
      <c r="BH24" s="90">
        <f>IF(AND('Summary &amp; Assumptions'!$M44='Data Validation'!$N$2,'Monthly Cash Flow'!BH$2&lt;'Data Validation'!$D$17),0,(-'Summary &amp; Assumptions'!$N44/12)*((1+'Summary &amp; Assumptions'!$N$50)^ROUNDDOWN(DATEDIF('Summary &amp; Assumptions'!$D$18,'Monthly Cash Flow'!BH$5,"Y"),0)))</f>
        <v>-537.15695940000001</v>
      </c>
      <c r="BI24" s="90">
        <f>IF(AND('Summary &amp; Assumptions'!$M44='Data Validation'!$N$2,'Monthly Cash Flow'!BI$2&lt;'Data Validation'!$D$17),0,(-'Summary &amp; Assumptions'!$N44/12)*((1+'Summary &amp; Assumptions'!$N$50)^ROUNDDOWN(DATEDIF('Summary &amp; Assumptions'!$D$18,'Monthly Cash Flow'!BI$5,"Y"),0)))</f>
        <v>-537.15695940000001</v>
      </c>
      <c r="BJ24" s="90">
        <f>IF(AND('Summary &amp; Assumptions'!$M44='Data Validation'!$N$2,'Monthly Cash Flow'!BJ$2&lt;'Data Validation'!$D$17),0,(-'Summary &amp; Assumptions'!$N44/12)*((1+'Summary &amp; Assumptions'!$N$50)^ROUNDDOWN(DATEDIF('Summary &amp; Assumptions'!$D$18,'Monthly Cash Flow'!BJ$5,"Y"),0)))</f>
        <v>-537.15695940000001</v>
      </c>
      <c r="BK24" s="90">
        <f>IF(AND('Summary &amp; Assumptions'!$M44='Data Validation'!$N$2,'Monthly Cash Flow'!BK$2&lt;'Data Validation'!$D$17),0,(-'Summary &amp; Assumptions'!$N44/12)*((1+'Summary &amp; Assumptions'!$N$50)^ROUNDDOWN(DATEDIF('Summary &amp; Assumptions'!$D$18,'Monthly Cash Flow'!BK$5,"Y"),0)))</f>
        <v>-537.15695940000001</v>
      </c>
      <c r="BL24" s="90">
        <f>IF(AND('Summary &amp; Assumptions'!$M44='Data Validation'!$N$2,'Monthly Cash Flow'!BL$2&lt;'Data Validation'!$D$17),0,(-'Summary &amp; Assumptions'!$N44/12)*((1+'Summary &amp; Assumptions'!$N$50)^ROUNDDOWN(DATEDIF('Summary &amp; Assumptions'!$D$18,'Monthly Cash Flow'!BL$5,"Y"),0)))</f>
        <v>-537.15695940000001</v>
      </c>
      <c r="BM24" s="90">
        <f>IF(AND('Summary &amp; Assumptions'!$M44='Data Validation'!$N$2,'Monthly Cash Flow'!BM$2&lt;'Data Validation'!$D$17),0,(-'Summary &amp; Assumptions'!$N44/12)*((1+'Summary &amp; Assumptions'!$N$50)^ROUNDDOWN(DATEDIF('Summary &amp; Assumptions'!$D$18,'Monthly Cash Flow'!BM$5,"Y"),0)))</f>
        <v>-537.15695940000001</v>
      </c>
      <c r="BN24" s="90">
        <f>IF(AND('Summary &amp; Assumptions'!$M44='Data Validation'!$N$2,'Monthly Cash Flow'!BN$2&lt;'Data Validation'!$D$17),0,(-'Summary &amp; Assumptions'!$N44/12)*((1+'Summary &amp; Assumptions'!$N$50)^ROUNDDOWN(DATEDIF('Summary &amp; Assumptions'!$D$18,'Monthly Cash Flow'!BN$5,"Y"),0)))</f>
        <v>-547.90009858799999</v>
      </c>
      <c r="BO24" s="90">
        <f>IF(AND('Summary &amp; Assumptions'!$M44='Data Validation'!$N$2,'Monthly Cash Flow'!BO$2&lt;'Data Validation'!$D$17),0,(-'Summary &amp; Assumptions'!$N44/12)*((1+'Summary &amp; Assumptions'!$N$50)^ROUNDDOWN(DATEDIF('Summary &amp; Assumptions'!$D$18,'Monthly Cash Flow'!BO$5,"Y"),0)))</f>
        <v>-547.90009858799999</v>
      </c>
      <c r="BP24" s="90">
        <f>IF(AND('Summary &amp; Assumptions'!$M44='Data Validation'!$N$2,'Monthly Cash Flow'!BP$2&lt;'Data Validation'!$D$17),0,(-'Summary &amp; Assumptions'!$N44/12)*((1+'Summary &amp; Assumptions'!$N$50)^ROUNDDOWN(DATEDIF('Summary &amp; Assumptions'!$D$18,'Monthly Cash Flow'!BP$5,"Y"),0)))</f>
        <v>-547.90009858799999</v>
      </c>
      <c r="BQ24" s="90">
        <f>IF(AND('Summary &amp; Assumptions'!$M44='Data Validation'!$N$2,'Monthly Cash Flow'!BQ$2&lt;'Data Validation'!$D$17),0,(-'Summary &amp; Assumptions'!$N44/12)*((1+'Summary &amp; Assumptions'!$N$50)^ROUNDDOWN(DATEDIF('Summary &amp; Assumptions'!$D$18,'Monthly Cash Flow'!BQ$5,"Y"),0)))</f>
        <v>-547.90009858799999</v>
      </c>
      <c r="BR24" s="90">
        <f>IF(AND('Summary &amp; Assumptions'!$M44='Data Validation'!$N$2,'Monthly Cash Flow'!BR$2&lt;'Data Validation'!$D$17),0,(-'Summary &amp; Assumptions'!$N44/12)*((1+'Summary &amp; Assumptions'!$N$50)^ROUNDDOWN(DATEDIF('Summary &amp; Assumptions'!$D$18,'Monthly Cash Flow'!BR$5,"Y"),0)))</f>
        <v>-547.90009858799999</v>
      </c>
      <c r="BS24" s="90">
        <f>IF(AND('Summary &amp; Assumptions'!$M44='Data Validation'!$N$2,'Monthly Cash Flow'!BS$2&lt;'Data Validation'!$D$17),0,(-'Summary &amp; Assumptions'!$N44/12)*((1+'Summary &amp; Assumptions'!$N$50)^ROUNDDOWN(DATEDIF('Summary &amp; Assumptions'!$D$18,'Monthly Cash Flow'!BS$5,"Y"),0)))</f>
        <v>-547.90009858799999</v>
      </c>
      <c r="BT24" s="90">
        <f>IF(AND('Summary &amp; Assumptions'!$M44='Data Validation'!$N$2,'Monthly Cash Flow'!BT$2&lt;'Data Validation'!$D$17),0,(-'Summary &amp; Assumptions'!$N44/12)*((1+'Summary &amp; Assumptions'!$N$50)^ROUNDDOWN(DATEDIF('Summary &amp; Assumptions'!$D$18,'Monthly Cash Flow'!BT$5,"Y"),0)))</f>
        <v>-547.90009858799999</v>
      </c>
      <c r="BU24" s="90">
        <f>IF(AND('Summary &amp; Assumptions'!$M44='Data Validation'!$N$2,'Monthly Cash Flow'!BU$2&lt;'Data Validation'!$D$17),0,(-'Summary &amp; Assumptions'!$N44/12)*((1+'Summary &amp; Assumptions'!$N$50)^ROUNDDOWN(DATEDIF('Summary &amp; Assumptions'!$D$18,'Monthly Cash Flow'!BU$5,"Y"),0)))</f>
        <v>-547.90009858799999</v>
      </c>
      <c r="BV24" s="90">
        <f>IF(AND('Summary &amp; Assumptions'!$M44='Data Validation'!$N$2,'Monthly Cash Flow'!BV$2&lt;'Data Validation'!$D$17),0,(-'Summary &amp; Assumptions'!$N44/12)*((1+'Summary &amp; Assumptions'!$N$50)^ROUNDDOWN(DATEDIF('Summary &amp; Assumptions'!$D$18,'Monthly Cash Flow'!BV$5,"Y"),0)))</f>
        <v>-547.90009858799999</v>
      </c>
      <c r="BW24" s="90">
        <f>IF(AND('Summary &amp; Assumptions'!$M44='Data Validation'!$N$2,'Monthly Cash Flow'!BW$2&lt;'Data Validation'!$D$17),0,(-'Summary &amp; Assumptions'!$N44/12)*((1+'Summary &amp; Assumptions'!$N$50)^ROUNDDOWN(DATEDIF('Summary &amp; Assumptions'!$D$18,'Monthly Cash Flow'!BW$5,"Y"),0)))</f>
        <v>-547.90009858799999</v>
      </c>
      <c r="BX24" s="90">
        <f>IF(AND('Summary &amp; Assumptions'!$M44='Data Validation'!$N$2,'Monthly Cash Flow'!BX$2&lt;'Data Validation'!$D$17),0,(-'Summary &amp; Assumptions'!$N44/12)*((1+'Summary &amp; Assumptions'!$N$50)^ROUNDDOWN(DATEDIF('Summary &amp; Assumptions'!$D$18,'Monthly Cash Flow'!BX$5,"Y"),0)))</f>
        <v>-547.90009858799999</v>
      </c>
      <c r="BY24" s="90">
        <f>IF(AND('Summary &amp; Assumptions'!$M44='Data Validation'!$N$2,'Monthly Cash Flow'!BY$2&lt;'Data Validation'!$D$17),0,(-'Summary &amp; Assumptions'!$N44/12)*((1+'Summary &amp; Assumptions'!$N$50)^ROUNDDOWN(DATEDIF('Summary &amp; Assumptions'!$D$18,'Monthly Cash Flow'!BY$5,"Y"),0)))</f>
        <v>-547.90009858799999</v>
      </c>
      <c r="BZ24" s="90">
        <f>IF(AND('Summary &amp; Assumptions'!$M44='Data Validation'!$N$2,'Monthly Cash Flow'!BZ$2&lt;'Data Validation'!$D$17),0,(-'Summary &amp; Assumptions'!$N44/12)*((1+'Summary &amp; Assumptions'!$N$50)^ROUNDDOWN(DATEDIF('Summary &amp; Assumptions'!$D$18,'Monthly Cash Flow'!BZ$5,"Y"),0)))</f>
        <v>-558.85810055976003</v>
      </c>
      <c r="CA24" s="90">
        <f>IF(AND('Summary &amp; Assumptions'!$M44='Data Validation'!$N$2,'Monthly Cash Flow'!CA$2&lt;'Data Validation'!$D$17),0,(-'Summary &amp; Assumptions'!$N44/12)*((1+'Summary &amp; Assumptions'!$N$50)^ROUNDDOWN(DATEDIF('Summary &amp; Assumptions'!$D$18,'Monthly Cash Flow'!CA$5,"Y"),0)))</f>
        <v>-558.85810055976003</v>
      </c>
      <c r="CB24" s="90">
        <f>IF(AND('Summary &amp; Assumptions'!$M44='Data Validation'!$N$2,'Monthly Cash Flow'!CB$2&lt;'Data Validation'!$D$17),0,(-'Summary &amp; Assumptions'!$N44/12)*((1+'Summary &amp; Assumptions'!$N$50)^ROUNDDOWN(DATEDIF('Summary &amp; Assumptions'!$D$18,'Monthly Cash Flow'!CB$5,"Y"),0)))</f>
        <v>-558.85810055976003</v>
      </c>
      <c r="CC24" s="90">
        <f>IF(AND('Summary &amp; Assumptions'!$M44='Data Validation'!$N$2,'Monthly Cash Flow'!CC$2&lt;'Data Validation'!$D$17),0,(-'Summary &amp; Assumptions'!$N44/12)*((1+'Summary &amp; Assumptions'!$N$50)^ROUNDDOWN(DATEDIF('Summary &amp; Assumptions'!$D$18,'Monthly Cash Flow'!CC$5,"Y"),0)))</f>
        <v>-558.85810055976003</v>
      </c>
      <c r="CD24" s="90">
        <f>IF(AND('Summary &amp; Assumptions'!$M44='Data Validation'!$N$2,'Monthly Cash Flow'!CD$2&lt;'Data Validation'!$D$17),0,(-'Summary &amp; Assumptions'!$N44/12)*((1+'Summary &amp; Assumptions'!$N$50)^ROUNDDOWN(DATEDIF('Summary &amp; Assumptions'!$D$18,'Monthly Cash Flow'!CD$5,"Y"),0)))</f>
        <v>-558.85810055976003</v>
      </c>
      <c r="CE24" s="90">
        <f>IF(AND('Summary &amp; Assumptions'!$M44='Data Validation'!$N$2,'Monthly Cash Flow'!CE$2&lt;'Data Validation'!$D$17),0,(-'Summary &amp; Assumptions'!$N44/12)*((1+'Summary &amp; Assumptions'!$N$50)^ROUNDDOWN(DATEDIF('Summary &amp; Assumptions'!$D$18,'Monthly Cash Flow'!CE$5,"Y"),0)))</f>
        <v>-558.85810055976003</v>
      </c>
      <c r="CF24" s="90">
        <f>IF(AND('Summary &amp; Assumptions'!$M44='Data Validation'!$N$2,'Monthly Cash Flow'!CF$2&lt;'Data Validation'!$D$17),0,(-'Summary &amp; Assumptions'!$N44/12)*((1+'Summary &amp; Assumptions'!$N$50)^ROUNDDOWN(DATEDIF('Summary &amp; Assumptions'!$D$18,'Monthly Cash Flow'!CF$5,"Y"),0)))</f>
        <v>-558.85810055976003</v>
      </c>
      <c r="CG24" s="90">
        <f>IF(AND('Summary &amp; Assumptions'!$M44='Data Validation'!$N$2,'Monthly Cash Flow'!CG$2&lt;'Data Validation'!$D$17),0,(-'Summary &amp; Assumptions'!$N44/12)*((1+'Summary &amp; Assumptions'!$N$50)^ROUNDDOWN(DATEDIF('Summary &amp; Assumptions'!$D$18,'Monthly Cash Flow'!CG$5,"Y"),0)))</f>
        <v>-558.85810055976003</v>
      </c>
      <c r="CH24" s="90">
        <f>IF(AND('Summary &amp; Assumptions'!$M44='Data Validation'!$N$2,'Monthly Cash Flow'!CH$2&lt;'Data Validation'!$D$17),0,(-'Summary &amp; Assumptions'!$N44/12)*((1+'Summary &amp; Assumptions'!$N$50)^ROUNDDOWN(DATEDIF('Summary &amp; Assumptions'!$D$18,'Monthly Cash Flow'!CH$5,"Y"),0)))</f>
        <v>-558.85810055976003</v>
      </c>
      <c r="CI24" s="90">
        <f>IF(AND('Summary &amp; Assumptions'!$M44='Data Validation'!$N$2,'Monthly Cash Flow'!CI$2&lt;'Data Validation'!$D$17),0,(-'Summary &amp; Assumptions'!$N44/12)*((1+'Summary &amp; Assumptions'!$N$50)^ROUNDDOWN(DATEDIF('Summary &amp; Assumptions'!$D$18,'Monthly Cash Flow'!CI$5,"Y"),0)))</f>
        <v>-558.85810055976003</v>
      </c>
      <c r="CJ24" s="90">
        <f>IF(AND('Summary &amp; Assumptions'!$M44='Data Validation'!$N$2,'Monthly Cash Flow'!CJ$2&lt;'Data Validation'!$D$17),0,(-'Summary &amp; Assumptions'!$N44/12)*((1+'Summary &amp; Assumptions'!$N$50)^ROUNDDOWN(DATEDIF('Summary &amp; Assumptions'!$D$18,'Monthly Cash Flow'!CJ$5,"Y"),0)))</f>
        <v>-558.85810055976003</v>
      </c>
      <c r="CK24" s="90">
        <f>IF(AND('Summary &amp; Assumptions'!$M44='Data Validation'!$N$2,'Monthly Cash Flow'!CK$2&lt;'Data Validation'!$D$17),0,(-'Summary &amp; Assumptions'!$N44/12)*((1+'Summary &amp; Assumptions'!$N$50)^ROUNDDOWN(DATEDIF('Summary &amp; Assumptions'!$D$18,'Monthly Cash Flow'!CK$5,"Y"),0)))</f>
        <v>-558.85810055976003</v>
      </c>
      <c r="CL24" s="90">
        <f>IF(AND('Summary &amp; Assumptions'!$M44='Data Validation'!$N$2,'Monthly Cash Flow'!CL$2&lt;'Data Validation'!$D$17),0,(-'Summary &amp; Assumptions'!$N44/12)*((1+'Summary &amp; Assumptions'!$N$50)^ROUNDDOWN(DATEDIF('Summary &amp; Assumptions'!$D$18,'Monthly Cash Flow'!CL$5,"Y"),0)))</f>
        <v>-570.03526257095507</v>
      </c>
      <c r="CM24" s="90">
        <f>IF(AND('Summary &amp; Assumptions'!$M44='Data Validation'!$N$2,'Monthly Cash Flow'!CM$2&lt;'Data Validation'!$D$17),0,(-'Summary &amp; Assumptions'!$N44/12)*((1+'Summary &amp; Assumptions'!$N$50)^ROUNDDOWN(DATEDIF('Summary &amp; Assumptions'!$D$18,'Monthly Cash Flow'!CM$5,"Y"),0)))</f>
        <v>-570.03526257095507</v>
      </c>
      <c r="CN24" s="90">
        <f>IF(AND('Summary &amp; Assumptions'!$M44='Data Validation'!$N$2,'Monthly Cash Flow'!CN$2&lt;'Data Validation'!$D$17),0,(-'Summary &amp; Assumptions'!$N44/12)*((1+'Summary &amp; Assumptions'!$N$50)^ROUNDDOWN(DATEDIF('Summary &amp; Assumptions'!$D$18,'Monthly Cash Flow'!CN$5,"Y"),0)))</f>
        <v>-570.03526257095507</v>
      </c>
      <c r="CO24" s="90">
        <f>IF(AND('Summary &amp; Assumptions'!$M44='Data Validation'!$N$2,'Monthly Cash Flow'!CO$2&lt;'Data Validation'!$D$17),0,(-'Summary &amp; Assumptions'!$N44/12)*((1+'Summary &amp; Assumptions'!$N$50)^ROUNDDOWN(DATEDIF('Summary &amp; Assumptions'!$D$18,'Monthly Cash Flow'!CO$5,"Y"),0)))</f>
        <v>-570.03526257095507</v>
      </c>
      <c r="CP24" s="90">
        <f>IF(AND('Summary &amp; Assumptions'!$M44='Data Validation'!$N$2,'Monthly Cash Flow'!CP$2&lt;'Data Validation'!$D$17),0,(-'Summary &amp; Assumptions'!$N44/12)*((1+'Summary &amp; Assumptions'!$N$50)^ROUNDDOWN(DATEDIF('Summary &amp; Assumptions'!$D$18,'Monthly Cash Flow'!CP$5,"Y"),0)))</f>
        <v>-570.03526257095507</v>
      </c>
      <c r="CQ24" s="90">
        <f>IF(AND('Summary &amp; Assumptions'!$M44='Data Validation'!$N$2,'Monthly Cash Flow'!CQ$2&lt;'Data Validation'!$D$17),0,(-'Summary &amp; Assumptions'!$N44/12)*((1+'Summary &amp; Assumptions'!$N$50)^ROUNDDOWN(DATEDIF('Summary &amp; Assumptions'!$D$18,'Monthly Cash Flow'!CQ$5,"Y"),0)))</f>
        <v>-570.03526257095507</v>
      </c>
      <c r="CR24" s="90">
        <f>IF(AND('Summary &amp; Assumptions'!$M44='Data Validation'!$N$2,'Monthly Cash Flow'!CR$2&lt;'Data Validation'!$D$17),0,(-'Summary &amp; Assumptions'!$N44/12)*((1+'Summary &amp; Assumptions'!$N$50)^ROUNDDOWN(DATEDIF('Summary &amp; Assumptions'!$D$18,'Monthly Cash Flow'!CR$5,"Y"),0)))</f>
        <v>-570.03526257095507</v>
      </c>
      <c r="CS24" s="90">
        <f>IF(AND('Summary &amp; Assumptions'!$M44='Data Validation'!$N$2,'Monthly Cash Flow'!CS$2&lt;'Data Validation'!$D$17),0,(-'Summary &amp; Assumptions'!$N44/12)*((1+'Summary &amp; Assumptions'!$N$50)^ROUNDDOWN(DATEDIF('Summary &amp; Assumptions'!$D$18,'Monthly Cash Flow'!CS$5,"Y"),0)))</f>
        <v>-570.03526257095507</v>
      </c>
      <c r="CT24" s="90">
        <f>IF(AND('Summary &amp; Assumptions'!$M44='Data Validation'!$N$2,'Monthly Cash Flow'!CT$2&lt;'Data Validation'!$D$17),0,(-'Summary &amp; Assumptions'!$N44/12)*((1+'Summary &amp; Assumptions'!$N$50)^ROUNDDOWN(DATEDIF('Summary &amp; Assumptions'!$D$18,'Monthly Cash Flow'!CT$5,"Y"),0)))</f>
        <v>-570.03526257095507</v>
      </c>
      <c r="CU24" s="90">
        <f>IF(AND('Summary &amp; Assumptions'!$M44='Data Validation'!$N$2,'Monthly Cash Flow'!CU$2&lt;'Data Validation'!$D$17),0,(-'Summary &amp; Assumptions'!$N44/12)*((1+'Summary &amp; Assumptions'!$N$50)^ROUNDDOWN(DATEDIF('Summary &amp; Assumptions'!$D$18,'Monthly Cash Flow'!CU$5,"Y"),0)))</f>
        <v>-570.03526257095507</v>
      </c>
      <c r="CV24" s="90">
        <f>IF(AND('Summary &amp; Assumptions'!$M44='Data Validation'!$N$2,'Monthly Cash Flow'!CV$2&lt;'Data Validation'!$D$17),0,(-'Summary &amp; Assumptions'!$N44/12)*((1+'Summary &amp; Assumptions'!$N$50)^ROUNDDOWN(DATEDIF('Summary &amp; Assumptions'!$D$18,'Monthly Cash Flow'!CV$5,"Y"),0)))</f>
        <v>-570.03526257095507</v>
      </c>
      <c r="CW24" s="90">
        <f>IF(AND('Summary &amp; Assumptions'!$M44='Data Validation'!$N$2,'Monthly Cash Flow'!CW$2&lt;'Data Validation'!$D$17),0,(-'Summary &amp; Assumptions'!$N44/12)*((1+'Summary &amp; Assumptions'!$N$50)^ROUNDDOWN(DATEDIF('Summary &amp; Assumptions'!$D$18,'Monthly Cash Flow'!CW$5,"Y"),0)))</f>
        <v>-570.03526257095507</v>
      </c>
      <c r="CX24" s="90">
        <f>IF(AND('Summary &amp; Assumptions'!$M44='Data Validation'!$N$2,'Monthly Cash Flow'!CX$2&lt;'Data Validation'!$D$17),0,(-'Summary &amp; Assumptions'!$N44/12)*((1+'Summary &amp; Assumptions'!$N$50)^ROUNDDOWN(DATEDIF('Summary &amp; Assumptions'!$D$18,'Monthly Cash Flow'!CX$5,"Y"),0)))</f>
        <v>-581.43596782237421</v>
      </c>
      <c r="CY24" s="90">
        <f>IF(AND('Summary &amp; Assumptions'!$M44='Data Validation'!$N$2,'Monthly Cash Flow'!CY$2&lt;'Data Validation'!$D$17),0,(-'Summary &amp; Assumptions'!$N44/12)*((1+'Summary &amp; Assumptions'!$N$50)^ROUNDDOWN(DATEDIF('Summary &amp; Assumptions'!$D$18,'Monthly Cash Flow'!CY$5,"Y"),0)))</f>
        <v>-581.43596782237421</v>
      </c>
      <c r="CZ24" s="90">
        <f>IF(AND('Summary &amp; Assumptions'!$M44='Data Validation'!$N$2,'Monthly Cash Flow'!CZ$2&lt;'Data Validation'!$D$17),0,(-'Summary &amp; Assumptions'!$N44/12)*((1+'Summary &amp; Assumptions'!$N$50)^ROUNDDOWN(DATEDIF('Summary &amp; Assumptions'!$D$18,'Monthly Cash Flow'!CZ$5,"Y"),0)))</f>
        <v>-581.43596782237421</v>
      </c>
      <c r="DA24" s="90">
        <f>IF(AND('Summary &amp; Assumptions'!$M44='Data Validation'!$N$2,'Monthly Cash Flow'!DA$2&lt;'Data Validation'!$D$17),0,(-'Summary &amp; Assumptions'!$N44/12)*((1+'Summary &amp; Assumptions'!$N$50)^ROUNDDOWN(DATEDIF('Summary &amp; Assumptions'!$D$18,'Monthly Cash Flow'!DA$5,"Y"),0)))</f>
        <v>-581.43596782237421</v>
      </c>
      <c r="DB24" s="90">
        <f>IF(AND('Summary &amp; Assumptions'!$M44='Data Validation'!$N$2,'Monthly Cash Flow'!DB$2&lt;'Data Validation'!$D$17),0,(-'Summary &amp; Assumptions'!$N44/12)*((1+'Summary &amp; Assumptions'!$N$50)^ROUNDDOWN(DATEDIF('Summary &amp; Assumptions'!$D$18,'Monthly Cash Flow'!DB$5,"Y"),0)))</f>
        <v>-581.43596782237421</v>
      </c>
      <c r="DC24" s="90">
        <f>IF(AND('Summary &amp; Assumptions'!$M44='Data Validation'!$N$2,'Monthly Cash Flow'!DC$2&lt;'Data Validation'!$D$17),0,(-'Summary &amp; Assumptions'!$N44/12)*((1+'Summary &amp; Assumptions'!$N$50)^ROUNDDOWN(DATEDIF('Summary &amp; Assumptions'!$D$18,'Monthly Cash Flow'!DC$5,"Y"),0)))</f>
        <v>-581.43596782237421</v>
      </c>
      <c r="DD24" s="90">
        <f>IF(AND('Summary &amp; Assumptions'!$M44='Data Validation'!$N$2,'Monthly Cash Flow'!DD$2&lt;'Data Validation'!$D$17),0,(-'Summary &amp; Assumptions'!$N44/12)*((1+'Summary &amp; Assumptions'!$N$50)^ROUNDDOWN(DATEDIF('Summary &amp; Assumptions'!$D$18,'Monthly Cash Flow'!DD$5,"Y"),0)))</f>
        <v>-581.43596782237421</v>
      </c>
      <c r="DE24" s="90">
        <f>IF(AND('Summary &amp; Assumptions'!$M44='Data Validation'!$N$2,'Monthly Cash Flow'!DE$2&lt;'Data Validation'!$D$17),0,(-'Summary &amp; Assumptions'!$N44/12)*((1+'Summary &amp; Assumptions'!$N$50)^ROUNDDOWN(DATEDIF('Summary &amp; Assumptions'!$D$18,'Monthly Cash Flow'!DE$5,"Y"),0)))</f>
        <v>-581.43596782237421</v>
      </c>
      <c r="DF24" s="90">
        <f>IF(AND('Summary &amp; Assumptions'!$M44='Data Validation'!$N$2,'Monthly Cash Flow'!DF$2&lt;'Data Validation'!$D$17),0,(-'Summary &amp; Assumptions'!$N44/12)*((1+'Summary &amp; Assumptions'!$N$50)^ROUNDDOWN(DATEDIF('Summary &amp; Assumptions'!$D$18,'Monthly Cash Flow'!DF$5,"Y"),0)))</f>
        <v>-581.43596782237421</v>
      </c>
      <c r="DG24" s="90">
        <f>IF(AND('Summary &amp; Assumptions'!$M44='Data Validation'!$N$2,'Monthly Cash Flow'!DG$2&lt;'Data Validation'!$D$17),0,(-'Summary &amp; Assumptions'!$N44/12)*((1+'Summary &amp; Assumptions'!$N$50)^ROUNDDOWN(DATEDIF('Summary &amp; Assumptions'!$D$18,'Monthly Cash Flow'!DG$5,"Y"),0)))</f>
        <v>-581.43596782237421</v>
      </c>
      <c r="DH24" s="90">
        <f>IF(AND('Summary &amp; Assumptions'!$M44='Data Validation'!$N$2,'Monthly Cash Flow'!DH$2&lt;'Data Validation'!$D$17),0,(-'Summary &amp; Assumptions'!$N44/12)*((1+'Summary &amp; Assumptions'!$N$50)^ROUNDDOWN(DATEDIF('Summary &amp; Assumptions'!$D$18,'Monthly Cash Flow'!DH$5,"Y"),0)))</f>
        <v>-581.43596782237421</v>
      </c>
      <c r="DI24" s="90">
        <f>IF(AND('Summary &amp; Assumptions'!$M44='Data Validation'!$N$2,'Monthly Cash Flow'!DI$2&lt;'Data Validation'!$D$17),0,(-'Summary &amp; Assumptions'!$N44/12)*((1+'Summary &amp; Assumptions'!$N$50)^ROUNDDOWN(DATEDIF('Summary &amp; Assumptions'!$D$18,'Monthly Cash Flow'!DI$5,"Y"),0)))</f>
        <v>-581.43596782237421</v>
      </c>
      <c r="DJ24" s="90">
        <f>IF(AND('Summary &amp; Assumptions'!$M44='Data Validation'!$N$2,'Monthly Cash Flow'!DJ$2&lt;'Data Validation'!$D$17),0,(-'Summary &amp; Assumptions'!$N44/12)*((1+'Summary &amp; Assumptions'!$N$50)^ROUNDDOWN(DATEDIF('Summary &amp; Assumptions'!$D$18,'Monthly Cash Flow'!DJ$5,"Y"),0)))</f>
        <v>-593.06468717882171</v>
      </c>
      <c r="DK24" s="90">
        <f>IF(AND('Summary &amp; Assumptions'!$M44='Data Validation'!$N$2,'Monthly Cash Flow'!DK$2&lt;'Data Validation'!$D$17),0,(-'Summary &amp; Assumptions'!$N44/12)*((1+'Summary &amp; Assumptions'!$N$50)^ROUNDDOWN(DATEDIF('Summary &amp; Assumptions'!$D$18,'Monthly Cash Flow'!DK$5,"Y"),0)))</f>
        <v>-593.06468717882171</v>
      </c>
      <c r="DL24" s="90">
        <f>IF(AND('Summary &amp; Assumptions'!$M44='Data Validation'!$N$2,'Monthly Cash Flow'!DL$2&lt;'Data Validation'!$D$17),0,(-'Summary &amp; Assumptions'!$N44/12)*((1+'Summary &amp; Assumptions'!$N$50)^ROUNDDOWN(DATEDIF('Summary &amp; Assumptions'!$D$18,'Monthly Cash Flow'!DL$5,"Y"),0)))</f>
        <v>-593.06468717882171</v>
      </c>
      <c r="DM24" s="90">
        <f>IF(AND('Summary &amp; Assumptions'!$M44='Data Validation'!$N$2,'Monthly Cash Flow'!DM$2&lt;'Data Validation'!$D$17),0,(-'Summary &amp; Assumptions'!$N44/12)*((1+'Summary &amp; Assumptions'!$N$50)^ROUNDDOWN(DATEDIF('Summary &amp; Assumptions'!$D$18,'Monthly Cash Flow'!DM$5,"Y"),0)))</f>
        <v>-593.06468717882171</v>
      </c>
      <c r="DN24" s="90">
        <f>IF(AND('Summary &amp; Assumptions'!$M44='Data Validation'!$N$2,'Monthly Cash Flow'!DN$2&lt;'Data Validation'!$D$17),0,(-'Summary &amp; Assumptions'!$N44/12)*((1+'Summary &amp; Assumptions'!$N$50)^ROUNDDOWN(DATEDIF('Summary &amp; Assumptions'!$D$18,'Monthly Cash Flow'!DN$5,"Y"),0)))</f>
        <v>-593.06468717882171</v>
      </c>
      <c r="DO24" s="90">
        <f>IF(AND('Summary &amp; Assumptions'!$M44='Data Validation'!$N$2,'Monthly Cash Flow'!DO$2&lt;'Data Validation'!$D$17),0,(-'Summary &amp; Assumptions'!$N44/12)*((1+'Summary &amp; Assumptions'!$N$50)^ROUNDDOWN(DATEDIF('Summary &amp; Assumptions'!$D$18,'Monthly Cash Flow'!DO$5,"Y"),0)))</f>
        <v>-593.06468717882171</v>
      </c>
      <c r="DP24" s="90">
        <f>IF(AND('Summary &amp; Assumptions'!$M44='Data Validation'!$N$2,'Monthly Cash Flow'!DP$2&lt;'Data Validation'!$D$17),0,(-'Summary &amp; Assumptions'!$N44/12)*((1+'Summary &amp; Assumptions'!$N$50)^ROUNDDOWN(DATEDIF('Summary &amp; Assumptions'!$D$18,'Monthly Cash Flow'!DP$5,"Y"),0)))</f>
        <v>-593.06468717882171</v>
      </c>
      <c r="DQ24" s="90">
        <f>IF(AND('Summary &amp; Assumptions'!$M44='Data Validation'!$N$2,'Monthly Cash Flow'!DQ$2&lt;'Data Validation'!$D$17),0,(-'Summary &amp; Assumptions'!$N44/12)*((1+'Summary &amp; Assumptions'!$N$50)^ROUNDDOWN(DATEDIF('Summary &amp; Assumptions'!$D$18,'Monthly Cash Flow'!DQ$5,"Y"),0)))</f>
        <v>-593.06468717882171</v>
      </c>
      <c r="DR24" s="90">
        <f>IF(AND('Summary &amp; Assumptions'!$M44='Data Validation'!$N$2,'Monthly Cash Flow'!DR$2&lt;'Data Validation'!$D$17),0,(-'Summary &amp; Assumptions'!$N44/12)*((1+'Summary &amp; Assumptions'!$N$50)^ROUNDDOWN(DATEDIF('Summary &amp; Assumptions'!$D$18,'Monthly Cash Flow'!DR$5,"Y"),0)))</f>
        <v>-593.06468717882171</v>
      </c>
      <c r="DS24" s="90">
        <f>IF(AND('Summary &amp; Assumptions'!$M44='Data Validation'!$N$2,'Monthly Cash Flow'!DS$2&lt;'Data Validation'!$D$17),0,(-'Summary &amp; Assumptions'!$N44/12)*((1+'Summary &amp; Assumptions'!$N$50)^ROUNDDOWN(DATEDIF('Summary &amp; Assumptions'!$D$18,'Monthly Cash Flow'!DS$5,"Y"),0)))</f>
        <v>-593.06468717882171</v>
      </c>
      <c r="DT24" s="90">
        <f>IF(AND('Summary &amp; Assumptions'!$M44='Data Validation'!$N$2,'Monthly Cash Flow'!DT$2&lt;'Data Validation'!$D$17),0,(-'Summary &amp; Assumptions'!$N44/12)*((1+'Summary &amp; Assumptions'!$N$50)^ROUNDDOWN(DATEDIF('Summary &amp; Assumptions'!$D$18,'Monthly Cash Flow'!DT$5,"Y"),0)))</f>
        <v>-593.06468717882171</v>
      </c>
      <c r="DU24" s="90">
        <f>IF(AND('Summary &amp; Assumptions'!$M44='Data Validation'!$N$2,'Monthly Cash Flow'!DU$2&lt;'Data Validation'!$D$17),0,(-'Summary &amp; Assumptions'!$N44/12)*((1+'Summary &amp; Assumptions'!$N$50)^ROUNDDOWN(DATEDIF('Summary &amp; Assumptions'!$D$18,'Monthly Cash Flow'!DU$5,"Y"),0)))</f>
        <v>-593.06468717882171</v>
      </c>
      <c r="DV24" s="90">
        <f>IF(AND('Summary &amp; Assumptions'!$M44='Data Validation'!$N$2,'Monthly Cash Flow'!DV$2&lt;'Data Validation'!$D$17),0,(-'Summary &amp; Assumptions'!$N44/12)*((1+'Summary &amp; Assumptions'!$N$50)^ROUNDDOWN(DATEDIF('Summary &amp; Assumptions'!$D$18,'Monthly Cash Flow'!DV$5,"Y"),0)))</f>
        <v>-604.92598092239825</v>
      </c>
      <c r="DW24" s="90">
        <f>IF(AND('Summary &amp; Assumptions'!$M44='Data Validation'!$N$2,'Monthly Cash Flow'!DW$2&lt;'Data Validation'!$D$17),0,(-'Summary &amp; Assumptions'!$N44/12)*((1+'Summary &amp; Assumptions'!$N$50)^ROUNDDOWN(DATEDIF('Summary &amp; Assumptions'!$D$18,'Monthly Cash Flow'!DW$5,"Y"),0)))</f>
        <v>-604.92598092239825</v>
      </c>
      <c r="DX24" s="90">
        <f>IF(AND('Summary &amp; Assumptions'!$M44='Data Validation'!$N$2,'Monthly Cash Flow'!DX$2&lt;'Data Validation'!$D$17),0,(-'Summary &amp; Assumptions'!$N44/12)*((1+'Summary &amp; Assumptions'!$N$50)^ROUNDDOWN(DATEDIF('Summary &amp; Assumptions'!$D$18,'Monthly Cash Flow'!DX$5,"Y"),0)))</f>
        <v>-604.92598092239825</v>
      </c>
      <c r="DY24" s="90">
        <f>IF(AND('Summary &amp; Assumptions'!$M44='Data Validation'!$N$2,'Monthly Cash Flow'!DY$2&lt;'Data Validation'!$D$17),0,(-'Summary &amp; Assumptions'!$N44/12)*((1+'Summary &amp; Assumptions'!$N$50)^ROUNDDOWN(DATEDIF('Summary &amp; Assumptions'!$D$18,'Monthly Cash Flow'!DY$5,"Y"),0)))</f>
        <v>-604.92598092239825</v>
      </c>
      <c r="DZ24" s="90">
        <f>IF(AND('Summary &amp; Assumptions'!$M44='Data Validation'!$N$2,'Monthly Cash Flow'!DZ$2&lt;'Data Validation'!$D$17),0,(-'Summary &amp; Assumptions'!$N44/12)*((1+'Summary &amp; Assumptions'!$N$50)^ROUNDDOWN(DATEDIF('Summary &amp; Assumptions'!$D$18,'Monthly Cash Flow'!DZ$5,"Y"),0)))</f>
        <v>-604.92598092239825</v>
      </c>
      <c r="EA24" s="90">
        <f>IF(AND('Summary &amp; Assumptions'!$M44='Data Validation'!$N$2,'Monthly Cash Flow'!EA$2&lt;'Data Validation'!$D$17),0,(-'Summary &amp; Assumptions'!$N44/12)*((1+'Summary &amp; Assumptions'!$N$50)^ROUNDDOWN(DATEDIF('Summary &amp; Assumptions'!$D$18,'Monthly Cash Flow'!EA$5,"Y"),0)))</f>
        <v>-604.92598092239825</v>
      </c>
      <c r="EB24" s="90">
        <f>IF(AND('Summary &amp; Assumptions'!$M44='Data Validation'!$N$2,'Monthly Cash Flow'!EB$2&lt;'Data Validation'!$D$17),0,(-'Summary &amp; Assumptions'!$N44/12)*((1+'Summary &amp; Assumptions'!$N$50)^ROUNDDOWN(DATEDIF('Summary &amp; Assumptions'!$D$18,'Monthly Cash Flow'!EB$5,"Y"),0)))</f>
        <v>-604.92598092239825</v>
      </c>
      <c r="EC24" s="90">
        <f>IF(AND('Summary &amp; Assumptions'!$M44='Data Validation'!$N$2,'Monthly Cash Flow'!EC$2&lt;'Data Validation'!$D$17),0,(-'Summary &amp; Assumptions'!$N44/12)*((1+'Summary &amp; Assumptions'!$N$50)^ROUNDDOWN(DATEDIF('Summary &amp; Assumptions'!$D$18,'Monthly Cash Flow'!EC$5,"Y"),0)))</f>
        <v>-604.92598092239825</v>
      </c>
      <c r="ED24" s="90">
        <f>IF(AND('Summary &amp; Assumptions'!$M44='Data Validation'!$N$2,'Monthly Cash Flow'!ED$2&lt;'Data Validation'!$D$17),0,(-'Summary &amp; Assumptions'!$N44/12)*((1+'Summary &amp; Assumptions'!$N$50)^ROUNDDOWN(DATEDIF('Summary &amp; Assumptions'!$D$18,'Monthly Cash Flow'!ED$5,"Y"),0)))</f>
        <v>-604.92598092239825</v>
      </c>
      <c r="EE24" s="90">
        <f>IF(AND('Summary &amp; Assumptions'!$M44='Data Validation'!$N$2,'Monthly Cash Flow'!EE$2&lt;'Data Validation'!$D$17),0,(-'Summary &amp; Assumptions'!$N44/12)*((1+'Summary &amp; Assumptions'!$N$50)^ROUNDDOWN(DATEDIF('Summary &amp; Assumptions'!$D$18,'Monthly Cash Flow'!EE$5,"Y"),0)))</f>
        <v>-604.92598092239825</v>
      </c>
      <c r="EF24" s="90">
        <f>IF(AND('Summary &amp; Assumptions'!$M44='Data Validation'!$N$2,'Monthly Cash Flow'!EF$2&lt;'Data Validation'!$D$17),0,(-'Summary &amp; Assumptions'!$N44/12)*((1+'Summary &amp; Assumptions'!$N$50)^ROUNDDOWN(DATEDIF('Summary &amp; Assumptions'!$D$18,'Monthly Cash Flow'!EF$5,"Y"),0)))</f>
        <v>-604.92598092239825</v>
      </c>
      <c r="EG24" s="488">
        <f>IF(AND('Summary &amp; Assumptions'!$M44='Data Validation'!$N$2,'Monthly Cash Flow'!EG$2&lt;'Data Validation'!$D$17),0,(-'Summary &amp; Assumptions'!$N44/12)*((1+'Summary &amp; Assumptions'!$N$50)^ROUNDDOWN(DATEDIF('Summary &amp; Assumptions'!$D$18,'Monthly Cash Flow'!EG$5,"Y"),0)))</f>
        <v>-604.92598092239825</v>
      </c>
      <c r="EH24" s="133"/>
    </row>
    <row r="25" spans="2:138" ht="15" customHeight="1" x14ac:dyDescent="0.25">
      <c r="B25" s="480"/>
      <c r="C25" s="62" t="s">
        <v>216</v>
      </c>
      <c r="D25" s="204">
        <f t="shared" si="42"/>
        <v>-107200.8809786356</v>
      </c>
      <c r="E25" s="63"/>
      <c r="F25" s="90">
        <f>IF(AND('Summary &amp; Assumptions'!$M45='Data Validation'!$N$2,'Monthly Cash Flow'!F$2&lt;'Data Validation'!$D$17),0,-'Summary &amp; Assumptions'!N45/12)</f>
        <v>0</v>
      </c>
      <c r="G25" s="90">
        <f>IF(AND('Summary &amp; Assumptions'!$M45='Data Validation'!$N$2,'Monthly Cash Flow'!G$2&lt;'Data Validation'!$D$17),0,(-'Summary &amp; Assumptions'!$N45/12)*((1+'Summary &amp; Assumptions'!$N$50)^ROUNDDOWN(DATEDIF('Summary &amp; Assumptions'!$D$18,'Monthly Cash Flow'!G$5,"Y"),0)))</f>
        <v>0</v>
      </c>
      <c r="H25" s="90">
        <f>IF(AND('Summary &amp; Assumptions'!$M45='Data Validation'!$N$2,'Monthly Cash Flow'!H$2&lt;'Data Validation'!$D$17),0,(-'Summary &amp; Assumptions'!$N45/12)*((1+'Summary &amp; Assumptions'!$N$50)^ROUNDDOWN(DATEDIF('Summary &amp; Assumptions'!$D$18,'Monthly Cash Flow'!H$5,"Y"),0)))</f>
        <v>0</v>
      </c>
      <c r="I25" s="90">
        <f>IF(AND('Summary &amp; Assumptions'!$M45='Data Validation'!$N$2,'Monthly Cash Flow'!I$2&lt;'Data Validation'!$D$17),0,(-'Summary &amp; Assumptions'!$N45/12)*((1+'Summary &amp; Assumptions'!$N$50)^ROUNDDOWN(DATEDIF('Summary &amp; Assumptions'!$D$18,'Monthly Cash Flow'!I$5,"Y"),0)))</f>
        <v>0</v>
      </c>
      <c r="J25" s="90">
        <f>IF(AND('Summary &amp; Assumptions'!$M45='Data Validation'!$N$2,'Monthly Cash Flow'!J$2&lt;'Data Validation'!$D$17),0,(-'Summary &amp; Assumptions'!$N45/12)*((1+'Summary &amp; Assumptions'!$N$50)^ROUNDDOWN(DATEDIF('Summary &amp; Assumptions'!$D$18,'Monthly Cash Flow'!J$5,"Y"),0)))</f>
        <v>0</v>
      </c>
      <c r="K25" s="90">
        <f>IF(AND('Summary &amp; Assumptions'!$M45='Data Validation'!$N$2,'Monthly Cash Flow'!K$2&lt;'Data Validation'!$D$17),0,(-'Summary &amp; Assumptions'!$N45/12)*((1+'Summary &amp; Assumptions'!$N$50)^ROUNDDOWN(DATEDIF('Summary &amp; Assumptions'!$D$18,'Monthly Cash Flow'!K$5,"Y"),0)))</f>
        <v>0</v>
      </c>
      <c r="L25" s="90">
        <f>IF(AND('Summary &amp; Assumptions'!$M45='Data Validation'!$N$2,'Monthly Cash Flow'!L$2&lt;'Data Validation'!$D$17),0,(-'Summary &amp; Assumptions'!$N45/12)*((1+'Summary &amp; Assumptions'!$N$50)^ROUNDDOWN(DATEDIF('Summary &amp; Assumptions'!$D$18,'Monthly Cash Flow'!L$5,"Y"),0)))</f>
        <v>0</v>
      </c>
      <c r="M25" s="90">
        <f>IF(AND('Summary &amp; Assumptions'!$M45='Data Validation'!$N$2,'Monthly Cash Flow'!M$2&lt;'Data Validation'!$D$17),0,(-'Summary &amp; Assumptions'!$N45/12)*((1+'Summary &amp; Assumptions'!$N$50)^ROUNDDOWN(DATEDIF('Summary &amp; Assumptions'!$D$18,'Monthly Cash Flow'!M$5,"Y"),0)))</f>
        <v>0</v>
      </c>
      <c r="N25" s="90">
        <f>IF(AND('Summary &amp; Assumptions'!$M45='Data Validation'!$N$2,'Monthly Cash Flow'!N$2&lt;'Data Validation'!$D$17),0,(-'Summary &amp; Assumptions'!$N45/12)*((1+'Summary &amp; Assumptions'!$N$50)^ROUNDDOWN(DATEDIF('Summary &amp; Assumptions'!$D$18,'Monthly Cash Flow'!N$5,"Y"),0)))</f>
        <v>0</v>
      </c>
      <c r="O25" s="90">
        <f>IF(AND('Summary &amp; Assumptions'!$M45='Data Validation'!$N$2,'Monthly Cash Flow'!O$2&lt;'Data Validation'!$D$17),0,(-'Summary &amp; Assumptions'!$N45/12)*((1+'Summary &amp; Assumptions'!$N$50)^ROUNDDOWN(DATEDIF('Summary &amp; Assumptions'!$D$18,'Monthly Cash Flow'!O$5,"Y"),0)))</f>
        <v>0</v>
      </c>
      <c r="P25" s="90">
        <f>IF(AND('Summary &amp; Assumptions'!$M45='Data Validation'!$N$2,'Monthly Cash Flow'!P$2&lt;'Data Validation'!$D$17),0,(-'Summary &amp; Assumptions'!$N45/12)*((1+'Summary &amp; Assumptions'!$N$50)^ROUNDDOWN(DATEDIF('Summary &amp; Assumptions'!$D$18,'Monthly Cash Flow'!P$5,"Y"),0)))</f>
        <v>0</v>
      </c>
      <c r="Q25" s="90">
        <f>IF(AND('Summary &amp; Assumptions'!$M45='Data Validation'!$N$2,'Monthly Cash Flow'!Q$2&lt;'Data Validation'!$D$17),0,(-'Summary &amp; Assumptions'!$N45/12)*((1+'Summary &amp; Assumptions'!$N$50)^ROUNDDOWN(DATEDIF('Summary &amp; Assumptions'!$D$18,'Monthly Cash Flow'!Q$5,"Y"),0)))</f>
        <v>0</v>
      </c>
      <c r="R25" s="90">
        <f>IF(AND('Summary &amp; Assumptions'!$M45='Data Validation'!$N$2,'Monthly Cash Flow'!R$2&lt;'Data Validation'!$D$17),0,(-'Summary &amp; Assumptions'!$N45/12)*((1+'Summary &amp; Assumptions'!$N$50)^ROUNDDOWN(DATEDIF('Summary &amp; Assumptions'!$D$18,'Monthly Cash Flow'!R$5,"Y"),0)))</f>
        <v>0</v>
      </c>
      <c r="S25" s="90">
        <f>IF(AND('Summary &amp; Assumptions'!$M45='Data Validation'!$N$2,'Monthly Cash Flow'!S$2&lt;'Data Validation'!$D$17),0,(-'Summary &amp; Assumptions'!$N45/12)*((1+'Summary &amp; Assumptions'!$N$50)^ROUNDDOWN(DATEDIF('Summary &amp; Assumptions'!$D$18,'Monthly Cash Flow'!S$5,"Y"),0)))</f>
        <v>0</v>
      </c>
      <c r="T25" s="90">
        <f>IF(AND('Summary &amp; Assumptions'!$M45='Data Validation'!$N$2,'Monthly Cash Flow'!T$2&lt;'Data Validation'!$D$17),0,(-'Summary &amp; Assumptions'!$N45/12)*((1+'Summary &amp; Assumptions'!$N$50)^ROUNDDOWN(DATEDIF('Summary &amp; Assumptions'!$D$18,'Monthly Cash Flow'!T$5,"Y"),0)))</f>
        <v>0</v>
      </c>
      <c r="U25" s="90">
        <f>IF(AND('Summary &amp; Assumptions'!$M45='Data Validation'!$N$2,'Monthly Cash Flow'!U$2&lt;'Data Validation'!$D$17),0,(-'Summary &amp; Assumptions'!$N45/12)*((1+'Summary &amp; Assumptions'!$N$50)^ROUNDDOWN(DATEDIF('Summary &amp; Assumptions'!$D$18,'Monthly Cash Flow'!U$5,"Y"),0)))</f>
        <v>0</v>
      </c>
      <c r="V25" s="90">
        <f>IF(AND('Summary &amp; Assumptions'!$M45='Data Validation'!$N$2,'Monthly Cash Flow'!V$2&lt;'Data Validation'!$D$17),0,(-'Summary &amp; Assumptions'!$N45/12)*((1+'Summary &amp; Assumptions'!$N$50)^ROUNDDOWN(DATEDIF('Summary &amp; Assumptions'!$D$18,'Monthly Cash Flow'!V$5,"Y"),0)))</f>
        <v>0</v>
      </c>
      <c r="W25" s="90">
        <f>IF(AND('Summary &amp; Assumptions'!$M45='Data Validation'!$N$2,'Monthly Cash Flow'!W$2&lt;'Data Validation'!$D$17),0,(-'Summary &amp; Assumptions'!$N45/12)*((1+'Summary &amp; Assumptions'!$N$50)^ROUNDDOWN(DATEDIF('Summary &amp; Assumptions'!$D$18,'Monthly Cash Flow'!W$5,"Y"),0)))</f>
        <v>0</v>
      </c>
      <c r="X25" s="90">
        <f>IF(AND('Summary &amp; Assumptions'!$M45='Data Validation'!$N$2,'Monthly Cash Flow'!X$2&lt;'Data Validation'!$D$17),0,(-'Summary &amp; Assumptions'!$N45/12)*((1+'Summary &amp; Assumptions'!$N$50)^ROUNDDOWN(DATEDIF('Summary &amp; Assumptions'!$D$18,'Monthly Cash Flow'!X$5,"Y"),0)))</f>
        <v>0</v>
      </c>
      <c r="Y25" s="90">
        <f>IF(AND('Summary &amp; Assumptions'!$M45='Data Validation'!$N$2,'Monthly Cash Flow'!Y$2&lt;'Data Validation'!$D$17),0,(-'Summary &amp; Assumptions'!$N45/12)*((1+'Summary &amp; Assumptions'!$N$50)^ROUNDDOWN(DATEDIF('Summary &amp; Assumptions'!$D$18,'Monthly Cash Flow'!Y$5,"Y"),0)))</f>
        <v>0</v>
      </c>
      <c r="Z25" s="90">
        <f>IF(AND('Summary &amp; Assumptions'!$M45='Data Validation'!$N$2,'Monthly Cash Flow'!Z$2&lt;'Data Validation'!$D$17),0,(-'Summary &amp; Assumptions'!$N45/12)*((1+'Summary &amp; Assumptions'!$N$50)^ROUNDDOWN(DATEDIF('Summary &amp; Assumptions'!$D$18,'Monthly Cash Flow'!Z$5,"Y"),0)))</f>
        <v>0</v>
      </c>
      <c r="AA25" s="90">
        <f>IF(AND('Summary &amp; Assumptions'!$M45='Data Validation'!$N$2,'Monthly Cash Flow'!AA$2&lt;'Data Validation'!$D$17),0,(-'Summary &amp; Assumptions'!$N45/12)*((1+'Summary &amp; Assumptions'!$N$50)^ROUNDDOWN(DATEDIF('Summary &amp; Assumptions'!$D$18,'Monthly Cash Flow'!AA$5,"Y"),0)))</f>
        <v>0</v>
      </c>
      <c r="AB25" s="90">
        <f>IF(AND('Summary &amp; Assumptions'!$M45='Data Validation'!$N$2,'Monthly Cash Flow'!AB$2&lt;'Data Validation'!$D$17),0,(-'Summary &amp; Assumptions'!$N45/12)*((1+'Summary &amp; Assumptions'!$N$50)^ROUNDDOWN(DATEDIF('Summary &amp; Assumptions'!$D$18,'Monthly Cash Flow'!AB$5,"Y"),0)))</f>
        <v>0</v>
      </c>
      <c r="AC25" s="90">
        <f>IF(AND('Summary &amp; Assumptions'!$M45='Data Validation'!$N$2,'Monthly Cash Flow'!AC$2&lt;'Data Validation'!$D$17),0,(-'Summary &amp; Assumptions'!$N45/12)*((1+'Summary &amp; Assumptions'!$N$50)^ROUNDDOWN(DATEDIF('Summary &amp; Assumptions'!$D$18,'Monthly Cash Flow'!AC$5,"Y"),0)))</f>
        <v>0</v>
      </c>
      <c r="AD25" s="90">
        <f>IF(AND('Summary &amp; Assumptions'!$M45='Data Validation'!$N$2,'Monthly Cash Flow'!AD$2&lt;'Data Validation'!$D$17),0,(-'Summary &amp; Assumptions'!$N45/12)*((1+'Summary &amp; Assumptions'!$N$50)^ROUNDDOWN(DATEDIF('Summary &amp; Assumptions'!$D$18,'Monthly Cash Flow'!AD$5,"Y"),0)))</f>
        <v>-915.81209999999999</v>
      </c>
      <c r="AE25" s="90">
        <f>IF(AND('Summary &amp; Assumptions'!$M45='Data Validation'!$N$2,'Monthly Cash Flow'!AE$2&lt;'Data Validation'!$D$17),0,(-'Summary &amp; Assumptions'!$N45/12)*((1+'Summary &amp; Assumptions'!$N$50)^ROUNDDOWN(DATEDIF('Summary &amp; Assumptions'!$D$18,'Monthly Cash Flow'!AE$5,"Y"),0)))</f>
        <v>-915.81209999999999</v>
      </c>
      <c r="AF25" s="90">
        <f>IF(AND('Summary &amp; Assumptions'!$M45='Data Validation'!$N$2,'Monthly Cash Flow'!AF$2&lt;'Data Validation'!$D$17),0,(-'Summary &amp; Assumptions'!$N45/12)*((1+'Summary &amp; Assumptions'!$N$50)^ROUNDDOWN(DATEDIF('Summary &amp; Assumptions'!$D$18,'Monthly Cash Flow'!AF$5,"Y"),0)))</f>
        <v>-915.81209999999999</v>
      </c>
      <c r="AG25" s="90">
        <f>IF(AND('Summary &amp; Assumptions'!$M45='Data Validation'!$N$2,'Monthly Cash Flow'!AG$2&lt;'Data Validation'!$D$17),0,(-'Summary &amp; Assumptions'!$N45/12)*((1+'Summary &amp; Assumptions'!$N$50)^ROUNDDOWN(DATEDIF('Summary &amp; Assumptions'!$D$18,'Monthly Cash Flow'!AG$5,"Y"),0)))</f>
        <v>-915.81209999999999</v>
      </c>
      <c r="AH25" s="90">
        <f>IF(AND('Summary &amp; Assumptions'!$M45='Data Validation'!$N$2,'Monthly Cash Flow'!AH$2&lt;'Data Validation'!$D$17),0,(-'Summary &amp; Assumptions'!$N45/12)*((1+'Summary &amp; Assumptions'!$N$50)^ROUNDDOWN(DATEDIF('Summary &amp; Assumptions'!$D$18,'Monthly Cash Flow'!AH$5,"Y"),0)))</f>
        <v>-915.81209999999999</v>
      </c>
      <c r="AI25" s="90">
        <f>IF(AND('Summary &amp; Assumptions'!$M45='Data Validation'!$N$2,'Monthly Cash Flow'!AI$2&lt;'Data Validation'!$D$17),0,(-'Summary &amp; Assumptions'!$N45/12)*((1+'Summary &amp; Assumptions'!$N$50)^ROUNDDOWN(DATEDIF('Summary &amp; Assumptions'!$D$18,'Monthly Cash Flow'!AI$5,"Y"),0)))</f>
        <v>-915.81209999999999</v>
      </c>
      <c r="AJ25" s="90">
        <f>IF(AND('Summary &amp; Assumptions'!$M45='Data Validation'!$N$2,'Monthly Cash Flow'!AJ$2&lt;'Data Validation'!$D$17),0,(-'Summary &amp; Assumptions'!$N45/12)*((1+'Summary &amp; Assumptions'!$N$50)^ROUNDDOWN(DATEDIF('Summary &amp; Assumptions'!$D$18,'Monthly Cash Flow'!AJ$5,"Y"),0)))</f>
        <v>-915.81209999999999</v>
      </c>
      <c r="AK25" s="90">
        <f>IF(AND('Summary &amp; Assumptions'!$M45='Data Validation'!$N$2,'Monthly Cash Flow'!AK$2&lt;'Data Validation'!$D$17),0,(-'Summary &amp; Assumptions'!$N45/12)*((1+'Summary &amp; Assumptions'!$N$50)^ROUNDDOWN(DATEDIF('Summary &amp; Assumptions'!$D$18,'Monthly Cash Flow'!AK$5,"Y"),0)))</f>
        <v>-915.81209999999999</v>
      </c>
      <c r="AL25" s="90">
        <f>IF(AND('Summary &amp; Assumptions'!$M45='Data Validation'!$N$2,'Monthly Cash Flow'!AL$2&lt;'Data Validation'!$D$17),0,(-'Summary &amp; Assumptions'!$N45/12)*((1+'Summary &amp; Assumptions'!$N$50)^ROUNDDOWN(DATEDIF('Summary &amp; Assumptions'!$D$18,'Monthly Cash Flow'!AL$5,"Y"),0)))</f>
        <v>-915.81209999999999</v>
      </c>
      <c r="AM25" s="90">
        <f>IF(AND('Summary &amp; Assumptions'!$M45='Data Validation'!$N$2,'Monthly Cash Flow'!AM$2&lt;'Data Validation'!$D$17),0,(-'Summary &amp; Assumptions'!$N45/12)*((1+'Summary &amp; Assumptions'!$N$50)^ROUNDDOWN(DATEDIF('Summary &amp; Assumptions'!$D$18,'Monthly Cash Flow'!AM$5,"Y"),0)))</f>
        <v>-915.81209999999999</v>
      </c>
      <c r="AN25" s="90">
        <f>IF(AND('Summary &amp; Assumptions'!$M45='Data Validation'!$N$2,'Monthly Cash Flow'!AN$2&lt;'Data Validation'!$D$17),0,(-'Summary &amp; Assumptions'!$N45/12)*((1+'Summary &amp; Assumptions'!$N$50)^ROUNDDOWN(DATEDIF('Summary &amp; Assumptions'!$D$18,'Monthly Cash Flow'!AN$5,"Y"),0)))</f>
        <v>-915.81209999999999</v>
      </c>
      <c r="AO25" s="90">
        <f>IF(AND('Summary &amp; Assumptions'!$M45='Data Validation'!$N$2,'Monthly Cash Flow'!AO$2&lt;'Data Validation'!$D$17),0,(-'Summary &amp; Assumptions'!$N45/12)*((1+'Summary &amp; Assumptions'!$N$50)^ROUNDDOWN(DATEDIF('Summary &amp; Assumptions'!$D$18,'Monthly Cash Flow'!AO$5,"Y"),0)))</f>
        <v>-915.81209999999999</v>
      </c>
      <c r="AP25" s="90">
        <f>IF(AND('Summary &amp; Assumptions'!$M45='Data Validation'!$N$2,'Monthly Cash Flow'!AP$2&lt;'Data Validation'!$D$17),0,(-'Summary &amp; Assumptions'!$N45/12)*((1+'Summary &amp; Assumptions'!$N$50)^ROUNDDOWN(DATEDIF('Summary &amp; Assumptions'!$D$18,'Monthly Cash Flow'!AP$5,"Y"),0)))</f>
        <v>-934.12834199999998</v>
      </c>
      <c r="AQ25" s="90">
        <f>IF(AND('Summary &amp; Assumptions'!$M45='Data Validation'!$N$2,'Monthly Cash Flow'!AQ$2&lt;'Data Validation'!$D$17),0,(-'Summary &amp; Assumptions'!$N45/12)*((1+'Summary &amp; Assumptions'!$N$50)^ROUNDDOWN(DATEDIF('Summary &amp; Assumptions'!$D$18,'Monthly Cash Flow'!AQ$5,"Y"),0)))</f>
        <v>-934.12834199999998</v>
      </c>
      <c r="AR25" s="90">
        <f>IF(AND('Summary &amp; Assumptions'!$M45='Data Validation'!$N$2,'Monthly Cash Flow'!AR$2&lt;'Data Validation'!$D$17),0,(-'Summary &amp; Assumptions'!$N45/12)*((1+'Summary &amp; Assumptions'!$N$50)^ROUNDDOWN(DATEDIF('Summary &amp; Assumptions'!$D$18,'Monthly Cash Flow'!AR$5,"Y"),0)))</f>
        <v>-934.12834199999998</v>
      </c>
      <c r="AS25" s="90">
        <f>IF(AND('Summary &amp; Assumptions'!$M45='Data Validation'!$N$2,'Monthly Cash Flow'!AS$2&lt;'Data Validation'!$D$17),0,(-'Summary &amp; Assumptions'!$N45/12)*((1+'Summary &amp; Assumptions'!$N$50)^ROUNDDOWN(DATEDIF('Summary &amp; Assumptions'!$D$18,'Monthly Cash Flow'!AS$5,"Y"),0)))</f>
        <v>-934.12834199999998</v>
      </c>
      <c r="AT25" s="90">
        <f>IF(AND('Summary &amp; Assumptions'!$M45='Data Validation'!$N$2,'Monthly Cash Flow'!AT$2&lt;'Data Validation'!$D$17),0,(-'Summary &amp; Assumptions'!$N45/12)*((1+'Summary &amp; Assumptions'!$N$50)^ROUNDDOWN(DATEDIF('Summary &amp; Assumptions'!$D$18,'Monthly Cash Flow'!AT$5,"Y"),0)))</f>
        <v>-934.12834199999998</v>
      </c>
      <c r="AU25" s="90">
        <f>IF(AND('Summary &amp; Assumptions'!$M45='Data Validation'!$N$2,'Monthly Cash Flow'!AU$2&lt;'Data Validation'!$D$17),0,(-'Summary &amp; Assumptions'!$N45/12)*((1+'Summary &amp; Assumptions'!$N$50)^ROUNDDOWN(DATEDIF('Summary &amp; Assumptions'!$D$18,'Monthly Cash Flow'!AU$5,"Y"),0)))</f>
        <v>-934.12834199999998</v>
      </c>
      <c r="AV25" s="90">
        <f>IF(AND('Summary &amp; Assumptions'!$M45='Data Validation'!$N$2,'Monthly Cash Flow'!AV$2&lt;'Data Validation'!$D$17),0,(-'Summary &amp; Assumptions'!$N45/12)*((1+'Summary &amp; Assumptions'!$N$50)^ROUNDDOWN(DATEDIF('Summary &amp; Assumptions'!$D$18,'Monthly Cash Flow'!AV$5,"Y"),0)))</f>
        <v>-934.12834199999998</v>
      </c>
      <c r="AW25" s="90">
        <f>IF(AND('Summary &amp; Assumptions'!$M45='Data Validation'!$N$2,'Monthly Cash Flow'!AW$2&lt;'Data Validation'!$D$17),0,(-'Summary &amp; Assumptions'!$N45/12)*((1+'Summary &amp; Assumptions'!$N$50)^ROUNDDOWN(DATEDIF('Summary &amp; Assumptions'!$D$18,'Monthly Cash Flow'!AW$5,"Y"),0)))</f>
        <v>-934.12834199999998</v>
      </c>
      <c r="AX25" s="90">
        <f>IF(AND('Summary &amp; Assumptions'!$M45='Data Validation'!$N$2,'Monthly Cash Flow'!AX$2&lt;'Data Validation'!$D$17),0,(-'Summary &amp; Assumptions'!$N45/12)*((1+'Summary &amp; Assumptions'!$N$50)^ROUNDDOWN(DATEDIF('Summary &amp; Assumptions'!$D$18,'Monthly Cash Flow'!AX$5,"Y"),0)))</f>
        <v>-934.12834199999998</v>
      </c>
      <c r="AY25" s="90">
        <f>IF(AND('Summary &amp; Assumptions'!$M45='Data Validation'!$N$2,'Monthly Cash Flow'!AY$2&lt;'Data Validation'!$D$17),0,(-'Summary &amp; Assumptions'!$N45/12)*((1+'Summary &amp; Assumptions'!$N$50)^ROUNDDOWN(DATEDIF('Summary &amp; Assumptions'!$D$18,'Monthly Cash Flow'!AY$5,"Y"),0)))</f>
        <v>-934.12834199999998</v>
      </c>
      <c r="AZ25" s="90">
        <f>IF(AND('Summary &amp; Assumptions'!$M45='Data Validation'!$N$2,'Monthly Cash Flow'!AZ$2&lt;'Data Validation'!$D$17),0,(-'Summary &amp; Assumptions'!$N45/12)*((1+'Summary &amp; Assumptions'!$N$50)^ROUNDDOWN(DATEDIF('Summary &amp; Assumptions'!$D$18,'Monthly Cash Flow'!AZ$5,"Y"),0)))</f>
        <v>-934.12834199999998</v>
      </c>
      <c r="BA25" s="90">
        <f>IF(AND('Summary &amp; Assumptions'!$M45='Data Validation'!$N$2,'Monthly Cash Flow'!BA$2&lt;'Data Validation'!$D$17),0,(-'Summary &amp; Assumptions'!$N45/12)*((1+'Summary &amp; Assumptions'!$N$50)^ROUNDDOWN(DATEDIF('Summary &amp; Assumptions'!$D$18,'Monthly Cash Flow'!BA$5,"Y"),0)))</f>
        <v>-934.12834199999998</v>
      </c>
      <c r="BB25" s="90">
        <f>IF(AND('Summary &amp; Assumptions'!$M45='Data Validation'!$N$2,'Monthly Cash Flow'!BB$2&lt;'Data Validation'!$D$17),0,(-'Summary &amp; Assumptions'!$N45/12)*((1+'Summary &amp; Assumptions'!$N$50)^ROUNDDOWN(DATEDIF('Summary &amp; Assumptions'!$D$18,'Monthly Cash Flow'!BB$5,"Y"),0)))</f>
        <v>-952.81090884000002</v>
      </c>
      <c r="BC25" s="90">
        <f>IF(AND('Summary &amp; Assumptions'!$M45='Data Validation'!$N$2,'Monthly Cash Flow'!BC$2&lt;'Data Validation'!$D$17),0,(-'Summary &amp; Assumptions'!$N45/12)*((1+'Summary &amp; Assumptions'!$N$50)^ROUNDDOWN(DATEDIF('Summary &amp; Assumptions'!$D$18,'Monthly Cash Flow'!BC$5,"Y"),0)))</f>
        <v>-952.81090884000002</v>
      </c>
      <c r="BD25" s="90">
        <f>IF(AND('Summary &amp; Assumptions'!$M45='Data Validation'!$N$2,'Monthly Cash Flow'!BD$2&lt;'Data Validation'!$D$17),0,(-'Summary &amp; Assumptions'!$N45/12)*((1+'Summary &amp; Assumptions'!$N$50)^ROUNDDOWN(DATEDIF('Summary &amp; Assumptions'!$D$18,'Monthly Cash Flow'!BD$5,"Y"),0)))</f>
        <v>-952.81090884000002</v>
      </c>
      <c r="BE25" s="90">
        <f>IF(AND('Summary &amp; Assumptions'!$M45='Data Validation'!$N$2,'Monthly Cash Flow'!BE$2&lt;'Data Validation'!$D$17),0,(-'Summary &amp; Assumptions'!$N45/12)*((1+'Summary &amp; Assumptions'!$N$50)^ROUNDDOWN(DATEDIF('Summary &amp; Assumptions'!$D$18,'Monthly Cash Flow'!BE$5,"Y"),0)))</f>
        <v>-952.81090884000002</v>
      </c>
      <c r="BF25" s="90">
        <f>IF(AND('Summary &amp; Assumptions'!$M45='Data Validation'!$N$2,'Monthly Cash Flow'!BF$2&lt;'Data Validation'!$D$17),0,(-'Summary &amp; Assumptions'!$N45/12)*((1+'Summary &amp; Assumptions'!$N$50)^ROUNDDOWN(DATEDIF('Summary &amp; Assumptions'!$D$18,'Monthly Cash Flow'!BF$5,"Y"),0)))</f>
        <v>-952.81090884000002</v>
      </c>
      <c r="BG25" s="90">
        <f>IF(AND('Summary &amp; Assumptions'!$M45='Data Validation'!$N$2,'Monthly Cash Flow'!BG$2&lt;'Data Validation'!$D$17),0,(-'Summary &amp; Assumptions'!$N45/12)*((1+'Summary &amp; Assumptions'!$N$50)^ROUNDDOWN(DATEDIF('Summary &amp; Assumptions'!$D$18,'Monthly Cash Flow'!BG$5,"Y"),0)))</f>
        <v>-952.81090884000002</v>
      </c>
      <c r="BH25" s="90">
        <f>IF(AND('Summary &amp; Assumptions'!$M45='Data Validation'!$N$2,'Monthly Cash Flow'!BH$2&lt;'Data Validation'!$D$17),0,(-'Summary &amp; Assumptions'!$N45/12)*((1+'Summary &amp; Assumptions'!$N$50)^ROUNDDOWN(DATEDIF('Summary &amp; Assumptions'!$D$18,'Monthly Cash Flow'!BH$5,"Y"),0)))</f>
        <v>-952.81090884000002</v>
      </c>
      <c r="BI25" s="90">
        <f>IF(AND('Summary &amp; Assumptions'!$M45='Data Validation'!$N$2,'Monthly Cash Flow'!BI$2&lt;'Data Validation'!$D$17),0,(-'Summary &amp; Assumptions'!$N45/12)*((1+'Summary &amp; Assumptions'!$N$50)^ROUNDDOWN(DATEDIF('Summary &amp; Assumptions'!$D$18,'Monthly Cash Flow'!BI$5,"Y"),0)))</f>
        <v>-952.81090884000002</v>
      </c>
      <c r="BJ25" s="90">
        <f>IF(AND('Summary &amp; Assumptions'!$M45='Data Validation'!$N$2,'Monthly Cash Flow'!BJ$2&lt;'Data Validation'!$D$17),0,(-'Summary &amp; Assumptions'!$N45/12)*((1+'Summary &amp; Assumptions'!$N$50)^ROUNDDOWN(DATEDIF('Summary &amp; Assumptions'!$D$18,'Monthly Cash Flow'!BJ$5,"Y"),0)))</f>
        <v>-952.81090884000002</v>
      </c>
      <c r="BK25" s="90">
        <f>IF(AND('Summary &amp; Assumptions'!$M45='Data Validation'!$N$2,'Monthly Cash Flow'!BK$2&lt;'Data Validation'!$D$17),0,(-'Summary &amp; Assumptions'!$N45/12)*((1+'Summary &amp; Assumptions'!$N$50)^ROUNDDOWN(DATEDIF('Summary &amp; Assumptions'!$D$18,'Monthly Cash Flow'!BK$5,"Y"),0)))</f>
        <v>-952.81090884000002</v>
      </c>
      <c r="BL25" s="90">
        <f>IF(AND('Summary &amp; Assumptions'!$M45='Data Validation'!$N$2,'Monthly Cash Flow'!BL$2&lt;'Data Validation'!$D$17),0,(-'Summary &amp; Assumptions'!$N45/12)*((1+'Summary &amp; Assumptions'!$N$50)^ROUNDDOWN(DATEDIF('Summary &amp; Assumptions'!$D$18,'Monthly Cash Flow'!BL$5,"Y"),0)))</f>
        <v>-952.81090884000002</v>
      </c>
      <c r="BM25" s="90">
        <f>IF(AND('Summary &amp; Assumptions'!$M45='Data Validation'!$N$2,'Monthly Cash Flow'!BM$2&lt;'Data Validation'!$D$17),0,(-'Summary &amp; Assumptions'!$N45/12)*((1+'Summary &amp; Assumptions'!$N$50)^ROUNDDOWN(DATEDIF('Summary &amp; Assumptions'!$D$18,'Monthly Cash Flow'!BM$5,"Y"),0)))</f>
        <v>-952.81090884000002</v>
      </c>
      <c r="BN25" s="90">
        <f>IF(AND('Summary &amp; Assumptions'!$M45='Data Validation'!$N$2,'Monthly Cash Flow'!BN$2&lt;'Data Validation'!$D$17),0,(-'Summary &amp; Assumptions'!$N45/12)*((1+'Summary &amp; Assumptions'!$N$50)^ROUNDDOWN(DATEDIF('Summary &amp; Assumptions'!$D$18,'Monthly Cash Flow'!BN$5,"Y"),0)))</f>
        <v>-971.86712701680005</v>
      </c>
      <c r="BO25" s="90">
        <f>IF(AND('Summary &amp; Assumptions'!$M45='Data Validation'!$N$2,'Monthly Cash Flow'!BO$2&lt;'Data Validation'!$D$17),0,(-'Summary &amp; Assumptions'!$N45/12)*((1+'Summary &amp; Assumptions'!$N$50)^ROUNDDOWN(DATEDIF('Summary &amp; Assumptions'!$D$18,'Monthly Cash Flow'!BO$5,"Y"),0)))</f>
        <v>-971.86712701680005</v>
      </c>
      <c r="BP25" s="90">
        <f>IF(AND('Summary &amp; Assumptions'!$M45='Data Validation'!$N$2,'Monthly Cash Flow'!BP$2&lt;'Data Validation'!$D$17),0,(-'Summary &amp; Assumptions'!$N45/12)*((1+'Summary &amp; Assumptions'!$N$50)^ROUNDDOWN(DATEDIF('Summary &amp; Assumptions'!$D$18,'Monthly Cash Flow'!BP$5,"Y"),0)))</f>
        <v>-971.86712701680005</v>
      </c>
      <c r="BQ25" s="90">
        <f>IF(AND('Summary &amp; Assumptions'!$M45='Data Validation'!$N$2,'Monthly Cash Flow'!BQ$2&lt;'Data Validation'!$D$17),0,(-'Summary &amp; Assumptions'!$N45/12)*((1+'Summary &amp; Assumptions'!$N$50)^ROUNDDOWN(DATEDIF('Summary &amp; Assumptions'!$D$18,'Monthly Cash Flow'!BQ$5,"Y"),0)))</f>
        <v>-971.86712701680005</v>
      </c>
      <c r="BR25" s="90">
        <f>IF(AND('Summary &amp; Assumptions'!$M45='Data Validation'!$N$2,'Monthly Cash Flow'!BR$2&lt;'Data Validation'!$D$17),0,(-'Summary &amp; Assumptions'!$N45/12)*((1+'Summary &amp; Assumptions'!$N$50)^ROUNDDOWN(DATEDIF('Summary &amp; Assumptions'!$D$18,'Monthly Cash Flow'!BR$5,"Y"),0)))</f>
        <v>-971.86712701680005</v>
      </c>
      <c r="BS25" s="90">
        <f>IF(AND('Summary &amp; Assumptions'!$M45='Data Validation'!$N$2,'Monthly Cash Flow'!BS$2&lt;'Data Validation'!$D$17),0,(-'Summary &amp; Assumptions'!$N45/12)*((1+'Summary &amp; Assumptions'!$N$50)^ROUNDDOWN(DATEDIF('Summary &amp; Assumptions'!$D$18,'Monthly Cash Flow'!BS$5,"Y"),0)))</f>
        <v>-971.86712701680005</v>
      </c>
      <c r="BT25" s="90">
        <f>IF(AND('Summary &amp; Assumptions'!$M45='Data Validation'!$N$2,'Monthly Cash Flow'!BT$2&lt;'Data Validation'!$D$17),0,(-'Summary &amp; Assumptions'!$N45/12)*((1+'Summary &amp; Assumptions'!$N$50)^ROUNDDOWN(DATEDIF('Summary &amp; Assumptions'!$D$18,'Monthly Cash Flow'!BT$5,"Y"),0)))</f>
        <v>-971.86712701680005</v>
      </c>
      <c r="BU25" s="90">
        <f>IF(AND('Summary &amp; Assumptions'!$M45='Data Validation'!$N$2,'Monthly Cash Flow'!BU$2&lt;'Data Validation'!$D$17),0,(-'Summary &amp; Assumptions'!$N45/12)*((1+'Summary &amp; Assumptions'!$N$50)^ROUNDDOWN(DATEDIF('Summary &amp; Assumptions'!$D$18,'Monthly Cash Flow'!BU$5,"Y"),0)))</f>
        <v>-971.86712701680005</v>
      </c>
      <c r="BV25" s="90">
        <f>IF(AND('Summary &amp; Assumptions'!$M45='Data Validation'!$N$2,'Monthly Cash Flow'!BV$2&lt;'Data Validation'!$D$17),0,(-'Summary &amp; Assumptions'!$N45/12)*((1+'Summary &amp; Assumptions'!$N$50)^ROUNDDOWN(DATEDIF('Summary &amp; Assumptions'!$D$18,'Monthly Cash Flow'!BV$5,"Y"),0)))</f>
        <v>-971.86712701680005</v>
      </c>
      <c r="BW25" s="90">
        <f>IF(AND('Summary &amp; Assumptions'!$M45='Data Validation'!$N$2,'Monthly Cash Flow'!BW$2&lt;'Data Validation'!$D$17),0,(-'Summary &amp; Assumptions'!$N45/12)*((1+'Summary &amp; Assumptions'!$N$50)^ROUNDDOWN(DATEDIF('Summary &amp; Assumptions'!$D$18,'Monthly Cash Flow'!BW$5,"Y"),0)))</f>
        <v>-971.86712701680005</v>
      </c>
      <c r="BX25" s="90">
        <f>IF(AND('Summary &amp; Assumptions'!$M45='Data Validation'!$N$2,'Monthly Cash Flow'!BX$2&lt;'Data Validation'!$D$17),0,(-'Summary &amp; Assumptions'!$N45/12)*((1+'Summary &amp; Assumptions'!$N$50)^ROUNDDOWN(DATEDIF('Summary &amp; Assumptions'!$D$18,'Monthly Cash Flow'!BX$5,"Y"),0)))</f>
        <v>-971.86712701680005</v>
      </c>
      <c r="BY25" s="90">
        <f>IF(AND('Summary &amp; Assumptions'!$M45='Data Validation'!$N$2,'Monthly Cash Flow'!BY$2&lt;'Data Validation'!$D$17),0,(-'Summary &amp; Assumptions'!$N45/12)*((1+'Summary &amp; Assumptions'!$N$50)^ROUNDDOWN(DATEDIF('Summary &amp; Assumptions'!$D$18,'Monthly Cash Flow'!BY$5,"Y"),0)))</f>
        <v>-971.86712701680005</v>
      </c>
      <c r="BZ25" s="90">
        <f>IF(AND('Summary &amp; Assumptions'!$M45='Data Validation'!$N$2,'Monthly Cash Flow'!BZ$2&lt;'Data Validation'!$D$17),0,(-'Summary &amp; Assumptions'!$N45/12)*((1+'Summary &amp; Assumptions'!$N$50)^ROUNDDOWN(DATEDIF('Summary &amp; Assumptions'!$D$18,'Monthly Cash Flow'!BZ$5,"Y"),0)))</f>
        <v>-991.30446955713603</v>
      </c>
      <c r="CA25" s="90">
        <f>IF(AND('Summary &amp; Assumptions'!$M45='Data Validation'!$N$2,'Monthly Cash Flow'!CA$2&lt;'Data Validation'!$D$17),0,(-'Summary &amp; Assumptions'!$N45/12)*((1+'Summary &amp; Assumptions'!$N$50)^ROUNDDOWN(DATEDIF('Summary &amp; Assumptions'!$D$18,'Monthly Cash Flow'!CA$5,"Y"),0)))</f>
        <v>-991.30446955713603</v>
      </c>
      <c r="CB25" s="90">
        <f>IF(AND('Summary &amp; Assumptions'!$M45='Data Validation'!$N$2,'Monthly Cash Flow'!CB$2&lt;'Data Validation'!$D$17),0,(-'Summary &amp; Assumptions'!$N45/12)*((1+'Summary &amp; Assumptions'!$N$50)^ROUNDDOWN(DATEDIF('Summary &amp; Assumptions'!$D$18,'Monthly Cash Flow'!CB$5,"Y"),0)))</f>
        <v>-991.30446955713603</v>
      </c>
      <c r="CC25" s="90">
        <f>IF(AND('Summary &amp; Assumptions'!$M45='Data Validation'!$N$2,'Monthly Cash Flow'!CC$2&lt;'Data Validation'!$D$17),0,(-'Summary &amp; Assumptions'!$N45/12)*((1+'Summary &amp; Assumptions'!$N$50)^ROUNDDOWN(DATEDIF('Summary &amp; Assumptions'!$D$18,'Monthly Cash Flow'!CC$5,"Y"),0)))</f>
        <v>-991.30446955713603</v>
      </c>
      <c r="CD25" s="90">
        <f>IF(AND('Summary &amp; Assumptions'!$M45='Data Validation'!$N$2,'Monthly Cash Flow'!CD$2&lt;'Data Validation'!$D$17),0,(-'Summary &amp; Assumptions'!$N45/12)*((1+'Summary &amp; Assumptions'!$N$50)^ROUNDDOWN(DATEDIF('Summary &amp; Assumptions'!$D$18,'Monthly Cash Flow'!CD$5,"Y"),0)))</f>
        <v>-991.30446955713603</v>
      </c>
      <c r="CE25" s="90">
        <f>IF(AND('Summary &amp; Assumptions'!$M45='Data Validation'!$N$2,'Monthly Cash Flow'!CE$2&lt;'Data Validation'!$D$17),0,(-'Summary &amp; Assumptions'!$N45/12)*((1+'Summary &amp; Assumptions'!$N$50)^ROUNDDOWN(DATEDIF('Summary &amp; Assumptions'!$D$18,'Monthly Cash Flow'!CE$5,"Y"),0)))</f>
        <v>-991.30446955713603</v>
      </c>
      <c r="CF25" s="90">
        <f>IF(AND('Summary &amp; Assumptions'!$M45='Data Validation'!$N$2,'Monthly Cash Flow'!CF$2&lt;'Data Validation'!$D$17),0,(-'Summary &amp; Assumptions'!$N45/12)*((1+'Summary &amp; Assumptions'!$N$50)^ROUNDDOWN(DATEDIF('Summary &amp; Assumptions'!$D$18,'Monthly Cash Flow'!CF$5,"Y"),0)))</f>
        <v>-991.30446955713603</v>
      </c>
      <c r="CG25" s="90">
        <f>IF(AND('Summary &amp; Assumptions'!$M45='Data Validation'!$N$2,'Monthly Cash Flow'!CG$2&lt;'Data Validation'!$D$17),0,(-'Summary &amp; Assumptions'!$N45/12)*((1+'Summary &amp; Assumptions'!$N$50)^ROUNDDOWN(DATEDIF('Summary &amp; Assumptions'!$D$18,'Monthly Cash Flow'!CG$5,"Y"),0)))</f>
        <v>-991.30446955713603</v>
      </c>
      <c r="CH25" s="90">
        <f>IF(AND('Summary &amp; Assumptions'!$M45='Data Validation'!$N$2,'Monthly Cash Flow'!CH$2&lt;'Data Validation'!$D$17),0,(-'Summary &amp; Assumptions'!$N45/12)*((1+'Summary &amp; Assumptions'!$N$50)^ROUNDDOWN(DATEDIF('Summary &amp; Assumptions'!$D$18,'Monthly Cash Flow'!CH$5,"Y"),0)))</f>
        <v>-991.30446955713603</v>
      </c>
      <c r="CI25" s="90">
        <f>IF(AND('Summary &amp; Assumptions'!$M45='Data Validation'!$N$2,'Monthly Cash Flow'!CI$2&lt;'Data Validation'!$D$17),0,(-'Summary &amp; Assumptions'!$N45/12)*((1+'Summary &amp; Assumptions'!$N$50)^ROUNDDOWN(DATEDIF('Summary &amp; Assumptions'!$D$18,'Monthly Cash Flow'!CI$5,"Y"),0)))</f>
        <v>-991.30446955713603</v>
      </c>
      <c r="CJ25" s="90">
        <f>IF(AND('Summary &amp; Assumptions'!$M45='Data Validation'!$N$2,'Monthly Cash Flow'!CJ$2&lt;'Data Validation'!$D$17),0,(-'Summary &amp; Assumptions'!$N45/12)*((1+'Summary &amp; Assumptions'!$N$50)^ROUNDDOWN(DATEDIF('Summary &amp; Assumptions'!$D$18,'Monthly Cash Flow'!CJ$5,"Y"),0)))</f>
        <v>-991.30446955713603</v>
      </c>
      <c r="CK25" s="90">
        <f>IF(AND('Summary &amp; Assumptions'!$M45='Data Validation'!$N$2,'Monthly Cash Flow'!CK$2&lt;'Data Validation'!$D$17),0,(-'Summary &amp; Assumptions'!$N45/12)*((1+'Summary &amp; Assumptions'!$N$50)^ROUNDDOWN(DATEDIF('Summary &amp; Assumptions'!$D$18,'Monthly Cash Flow'!CK$5,"Y"),0)))</f>
        <v>-991.30446955713603</v>
      </c>
      <c r="CL25" s="90">
        <f>IF(AND('Summary &amp; Assumptions'!$M45='Data Validation'!$N$2,'Monthly Cash Flow'!CL$2&lt;'Data Validation'!$D$17),0,(-'Summary &amp; Assumptions'!$N45/12)*((1+'Summary &amp; Assumptions'!$N$50)^ROUNDDOWN(DATEDIF('Summary &amp; Assumptions'!$D$18,'Monthly Cash Flow'!CL$5,"Y"),0)))</f>
        <v>-1011.1305589482786</v>
      </c>
      <c r="CM25" s="90">
        <f>IF(AND('Summary &amp; Assumptions'!$M45='Data Validation'!$N$2,'Monthly Cash Flow'!CM$2&lt;'Data Validation'!$D$17),0,(-'Summary &amp; Assumptions'!$N45/12)*((1+'Summary &amp; Assumptions'!$N$50)^ROUNDDOWN(DATEDIF('Summary &amp; Assumptions'!$D$18,'Monthly Cash Flow'!CM$5,"Y"),0)))</f>
        <v>-1011.1305589482786</v>
      </c>
      <c r="CN25" s="90">
        <f>IF(AND('Summary &amp; Assumptions'!$M45='Data Validation'!$N$2,'Monthly Cash Flow'!CN$2&lt;'Data Validation'!$D$17),0,(-'Summary &amp; Assumptions'!$N45/12)*((1+'Summary &amp; Assumptions'!$N$50)^ROUNDDOWN(DATEDIF('Summary &amp; Assumptions'!$D$18,'Monthly Cash Flow'!CN$5,"Y"),0)))</f>
        <v>-1011.1305589482786</v>
      </c>
      <c r="CO25" s="90">
        <f>IF(AND('Summary &amp; Assumptions'!$M45='Data Validation'!$N$2,'Monthly Cash Flow'!CO$2&lt;'Data Validation'!$D$17),0,(-'Summary &amp; Assumptions'!$N45/12)*((1+'Summary &amp; Assumptions'!$N$50)^ROUNDDOWN(DATEDIF('Summary &amp; Assumptions'!$D$18,'Monthly Cash Flow'!CO$5,"Y"),0)))</f>
        <v>-1011.1305589482786</v>
      </c>
      <c r="CP25" s="90">
        <f>IF(AND('Summary &amp; Assumptions'!$M45='Data Validation'!$N$2,'Monthly Cash Flow'!CP$2&lt;'Data Validation'!$D$17),0,(-'Summary &amp; Assumptions'!$N45/12)*((1+'Summary &amp; Assumptions'!$N$50)^ROUNDDOWN(DATEDIF('Summary &amp; Assumptions'!$D$18,'Monthly Cash Flow'!CP$5,"Y"),0)))</f>
        <v>-1011.1305589482786</v>
      </c>
      <c r="CQ25" s="90">
        <f>IF(AND('Summary &amp; Assumptions'!$M45='Data Validation'!$N$2,'Monthly Cash Flow'!CQ$2&lt;'Data Validation'!$D$17),0,(-'Summary &amp; Assumptions'!$N45/12)*((1+'Summary &amp; Assumptions'!$N$50)^ROUNDDOWN(DATEDIF('Summary &amp; Assumptions'!$D$18,'Monthly Cash Flow'!CQ$5,"Y"),0)))</f>
        <v>-1011.1305589482786</v>
      </c>
      <c r="CR25" s="90">
        <f>IF(AND('Summary &amp; Assumptions'!$M45='Data Validation'!$N$2,'Monthly Cash Flow'!CR$2&lt;'Data Validation'!$D$17),0,(-'Summary &amp; Assumptions'!$N45/12)*((1+'Summary &amp; Assumptions'!$N$50)^ROUNDDOWN(DATEDIF('Summary &amp; Assumptions'!$D$18,'Monthly Cash Flow'!CR$5,"Y"),0)))</f>
        <v>-1011.1305589482786</v>
      </c>
      <c r="CS25" s="90">
        <f>IF(AND('Summary &amp; Assumptions'!$M45='Data Validation'!$N$2,'Monthly Cash Flow'!CS$2&lt;'Data Validation'!$D$17),0,(-'Summary &amp; Assumptions'!$N45/12)*((1+'Summary &amp; Assumptions'!$N$50)^ROUNDDOWN(DATEDIF('Summary &amp; Assumptions'!$D$18,'Monthly Cash Flow'!CS$5,"Y"),0)))</f>
        <v>-1011.1305589482786</v>
      </c>
      <c r="CT25" s="90">
        <f>IF(AND('Summary &amp; Assumptions'!$M45='Data Validation'!$N$2,'Monthly Cash Flow'!CT$2&lt;'Data Validation'!$D$17),0,(-'Summary &amp; Assumptions'!$N45/12)*((1+'Summary &amp; Assumptions'!$N$50)^ROUNDDOWN(DATEDIF('Summary &amp; Assumptions'!$D$18,'Monthly Cash Flow'!CT$5,"Y"),0)))</f>
        <v>-1011.1305589482786</v>
      </c>
      <c r="CU25" s="90">
        <f>IF(AND('Summary &amp; Assumptions'!$M45='Data Validation'!$N$2,'Monthly Cash Flow'!CU$2&lt;'Data Validation'!$D$17),0,(-'Summary &amp; Assumptions'!$N45/12)*((1+'Summary &amp; Assumptions'!$N$50)^ROUNDDOWN(DATEDIF('Summary &amp; Assumptions'!$D$18,'Monthly Cash Flow'!CU$5,"Y"),0)))</f>
        <v>-1011.1305589482786</v>
      </c>
      <c r="CV25" s="90">
        <f>IF(AND('Summary &amp; Assumptions'!$M45='Data Validation'!$N$2,'Monthly Cash Flow'!CV$2&lt;'Data Validation'!$D$17),0,(-'Summary &amp; Assumptions'!$N45/12)*((1+'Summary &amp; Assumptions'!$N$50)^ROUNDDOWN(DATEDIF('Summary &amp; Assumptions'!$D$18,'Monthly Cash Flow'!CV$5,"Y"),0)))</f>
        <v>-1011.1305589482786</v>
      </c>
      <c r="CW25" s="90">
        <f>IF(AND('Summary &amp; Assumptions'!$M45='Data Validation'!$N$2,'Monthly Cash Flow'!CW$2&lt;'Data Validation'!$D$17),0,(-'Summary &amp; Assumptions'!$N45/12)*((1+'Summary &amp; Assumptions'!$N$50)^ROUNDDOWN(DATEDIF('Summary &amp; Assumptions'!$D$18,'Monthly Cash Flow'!CW$5,"Y"),0)))</f>
        <v>-1011.1305589482786</v>
      </c>
      <c r="CX25" s="90">
        <f>IF(AND('Summary &amp; Assumptions'!$M45='Data Validation'!$N$2,'Monthly Cash Flow'!CX$2&lt;'Data Validation'!$D$17),0,(-'Summary &amp; Assumptions'!$N45/12)*((1+'Summary &amp; Assumptions'!$N$50)^ROUNDDOWN(DATEDIF('Summary &amp; Assumptions'!$D$18,'Monthly Cash Flow'!CX$5,"Y"),0)))</f>
        <v>-1031.3531701272443</v>
      </c>
      <c r="CY25" s="90">
        <f>IF(AND('Summary &amp; Assumptions'!$M45='Data Validation'!$N$2,'Monthly Cash Flow'!CY$2&lt;'Data Validation'!$D$17),0,(-'Summary &amp; Assumptions'!$N45/12)*((1+'Summary &amp; Assumptions'!$N$50)^ROUNDDOWN(DATEDIF('Summary &amp; Assumptions'!$D$18,'Monthly Cash Flow'!CY$5,"Y"),0)))</f>
        <v>-1031.3531701272443</v>
      </c>
      <c r="CZ25" s="90">
        <f>IF(AND('Summary &amp; Assumptions'!$M45='Data Validation'!$N$2,'Monthly Cash Flow'!CZ$2&lt;'Data Validation'!$D$17),0,(-'Summary &amp; Assumptions'!$N45/12)*((1+'Summary &amp; Assumptions'!$N$50)^ROUNDDOWN(DATEDIF('Summary &amp; Assumptions'!$D$18,'Monthly Cash Flow'!CZ$5,"Y"),0)))</f>
        <v>-1031.3531701272443</v>
      </c>
      <c r="DA25" s="90">
        <f>IF(AND('Summary &amp; Assumptions'!$M45='Data Validation'!$N$2,'Monthly Cash Flow'!DA$2&lt;'Data Validation'!$D$17),0,(-'Summary &amp; Assumptions'!$N45/12)*((1+'Summary &amp; Assumptions'!$N$50)^ROUNDDOWN(DATEDIF('Summary &amp; Assumptions'!$D$18,'Monthly Cash Flow'!DA$5,"Y"),0)))</f>
        <v>-1031.3531701272443</v>
      </c>
      <c r="DB25" s="90">
        <f>IF(AND('Summary &amp; Assumptions'!$M45='Data Validation'!$N$2,'Monthly Cash Flow'!DB$2&lt;'Data Validation'!$D$17),0,(-'Summary &amp; Assumptions'!$N45/12)*((1+'Summary &amp; Assumptions'!$N$50)^ROUNDDOWN(DATEDIF('Summary &amp; Assumptions'!$D$18,'Monthly Cash Flow'!DB$5,"Y"),0)))</f>
        <v>-1031.3531701272443</v>
      </c>
      <c r="DC25" s="90">
        <f>IF(AND('Summary &amp; Assumptions'!$M45='Data Validation'!$N$2,'Monthly Cash Flow'!DC$2&lt;'Data Validation'!$D$17),0,(-'Summary &amp; Assumptions'!$N45/12)*((1+'Summary &amp; Assumptions'!$N$50)^ROUNDDOWN(DATEDIF('Summary &amp; Assumptions'!$D$18,'Monthly Cash Flow'!DC$5,"Y"),0)))</f>
        <v>-1031.3531701272443</v>
      </c>
      <c r="DD25" s="90">
        <f>IF(AND('Summary &amp; Assumptions'!$M45='Data Validation'!$N$2,'Monthly Cash Flow'!DD$2&lt;'Data Validation'!$D$17),0,(-'Summary &amp; Assumptions'!$N45/12)*((1+'Summary &amp; Assumptions'!$N$50)^ROUNDDOWN(DATEDIF('Summary &amp; Assumptions'!$D$18,'Monthly Cash Flow'!DD$5,"Y"),0)))</f>
        <v>-1031.3531701272443</v>
      </c>
      <c r="DE25" s="90">
        <f>IF(AND('Summary &amp; Assumptions'!$M45='Data Validation'!$N$2,'Monthly Cash Flow'!DE$2&lt;'Data Validation'!$D$17),0,(-'Summary &amp; Assumptions'!$N45/12)*((1+'Summary &amp; Assumptions'!$N$50)^ROUNDDOWN(DATEDIF('Summary &amp; Assumptions'!$D$18,'Monthly Cash Flow'!DE$5,"Y"),0)))</f>
        <v>-1031.3531701272443</v>
      </c>
      <c r="DF25" s="90">
        <f>IF(AND('Summary &amp; Assumptions'!$M45='Data Validation'!$N$2,'Monthly Cash Flow'!DF$2&lt;'Data Validation'!$D$17),0,(-'Summary &amp; Assumptions'!$N45/12)*((1+'Summary &amp; Assumptions'!$N$50)^ROUNDDOWN(DATEDIF('Summary &amp; Assumptions'!$D$18,'Monthly Cash Flow'!DF$5,"Y"),0)))</f>
        <v>-1031.3531701272443</v>
      </c>
      <c r="DG25" s="90">
        <f>IF(AND('Summary &amp; Assumptions'!$M45='Data Validation'!$N$2,'Monthly Cash Flow'!DG$2&lt;'Data Validation'!$D$17),0,(-'Summary &amp; Assumptions'!$N45/12)*((1+'Summary &amp; Assumptions'!$N$50)^ROUNDDOWN(DATEDIF('Summary &amp; Assumptions'!$D$18,'Monthly Cash Flow'!DG$5,"Y"),0)))</f>
        <v>-1031.3531701272443</v>
      </c>
      <c r="DH25" s="90">
        <f>IF(AND('Summary &amp; Assumptions'!$M45='Data Validation'!$N$2,'Monthly Cash Flow'!DH$2&lt;'Data Validation'!$D$17),0,(-'Summary &amp; Assumptions'!$N45/12)*((1+'Summary &amp; Assumptions'!$N$50)^ROUNDDOWN(DATEDIF('Summary &amp; Assumptions'!$D$18,'Monthly Cash Flow'!DH$5,"Y"),0)))</f>
        <v>-1031.3531701272443</v>
      </c>
      <c r="DI25" s="90">
        <f>IF(AND('Summary &amp; Assumptions'!$M45='Data Validation'!$N$2,'Monthly Cash Flow'!DI$2&lt;'Data Validation'!$D$17),0,(-'Summary &amp; Assumptions'!$N45/12)*((1+'Summary &amp; Assumptions'!$N$50)^ROUNDDOWN(DATEDIF('Summary &amp; Assumptions'!$D$18,'Monthly Cash Flow'!DI$5,"Y"),0)))</f>
        <v>-1031.3531701272443</v>
      </c>
      <c r="DJ25" s="90">
        <f>IF(AND('Summary &amp; Assumptions'!$M45='Data Validation'!$N$2,'Monthly Cash Flow'!DJ$2&lt;'Data Validation'!$D$17),0,(-'Summary &amp; Assumptions'!$N45/12)*((1+'Summary &amp; Assumptions'!$N$50)^ROUNDDOWN(DATEDIF('Summary &amp; Assumptions'!$D$18,'Monthly Cash Flow'!DJ$5,"Y"),0)))</f>
        <v>-1051.9802335297891</v>
      </c>
      <c r="DK25" s="90">
        <f>IF(AND('Summary &amp; Assumptions'!$M45='Data Validation'!$N$2,'Monthly Cash Flow'!DK$2&lt;'Data Validation'!$D$17),0,(-'Summary &amp; Assumptions'!$N45/12)*((1+'Summary &amp; Assumptions'!$N$50)^ROUNDDOWN(DATEDIF('Summary &amp; Assumptions'!$D$18,'Monthly Cash Flow'!DK$5,"Y"),0)))</f>
        <v>-1051.9802335297891</v>
      </c>
      <c r="DL25" s="90">
        <f>IF(AND('Summary &amp; Assumptions'!$M45='Data Validation'!$N$2,'Monthly Cash Flow'!DL$2&lt;'Data Validation'!$D$17),0,(-'Summary &amp; Assumptions'!$N45/12)*((1+'Summary &amp; Assumptions'!$N$50)^ROUNDDOWN(DATEDIF('Summary &amp; Assumptions'!$D$18,'Monthly Cash Flow'!DL$5,"Y"),0)))</f>
        <v>-1051.9802335297891</v>
      </c>
      <c r="DM25" s="90">
        <f>IF(AND('Summary &amp; Assumptions'!$M45='Data Validation'!$N$2,'Monthly Cash Flow'!DM$2&lt;'Data Validation'!$D$17),0,(-'Summary &amp; Assumptions'!$N45/12)*((1+'Summary &amp; Assumptions'!$N$50)^ROUNDDOWN(DATEDIF('Summary &amp; Assumptions'!$D$18,'Monthly Cash Flow'!DM$5,"Y"),0)))</f>
        <v>-1051.9802335297891</v>
      </c>
      <c r="DN25" s="90">
        <f>IF(AND('Summary &amp; Assumptions'!$M45='Data Validation'!$N$2,'Monthly Cash Flow'!DN$2&lt;'Data Validation'!$D$17),0,(-'Summary &amp; Assumptions'!$N45/12)*((1+'Summary &amp; Assumptions'!$N$50)^ROUNDDOWN(DATEDIF('Summary &amp; Assumptions'!$D$18,'Monthly Cash Flow'!DN$5,"Y"),0)))</f>
        <v>-1051.9802335297891</v>
      </c>
      <c r="DO25" s="90">
        <f>IF(AND('Summary &amp; Assumptions'!$M45='Data Validation'!$N$2,'Monthly Cash Flow'!DO$2&lt;'Data Validation'!$D$17),0,(-'Summary &amp; Assumptions'!$N45/12)*((1+'Summary &amp; Assumptions'!$N$50)^ROUNDDOWN(DATEDIF('Summary &amp; Assumptions'!$D$18,'Monthly Cash Flow'!DO$5,"Y"),0)))</f>
        <v>-1051.9802335297891</v>
      </c>
      <c r="DP25" s="90">
        <f>IF(AND('Summary &amp; Assumptions'!$M45='Data Validation'!$N$2,'Monthly Cash Flow'!DP$2&lt;'Data Validation'!$D$17),0,(-'Summary &amp; Assumptions'!$N45/12)*((1+'Summary &amp; Assumptions'!$N$50)^ROUNDDOWN(DATEDIF('Summary &amp; Assumptions'!$D$18,'Monthly Cash Flow'!DP$5,"Y"),0)))</f>
        <v>-1051.9802335297891</v>
      </c>
      <c r="DQ25" s="90">
        <f>IF(AND('Summary &amp; Assumptions'!$M45='Data Validation'!$N$2,'Monthly Cash Flow'!DQ$2&lt;'Data Validation'!$D$17),0,(-'Summary &amp; Assumptions'!$N45/12)*((1+'Summary &amp; Assumptions'!$N$50)^ROUNDDOWN(DATEDIF('Summary &amp; Assumptions'!$D$18,'Monthly Cash Flow'!DQ$5,"Y"),0)))</f>
        <v>-1051.9802335297891</v>
      </c>
      <c r="DR25" s="90">
        <f>IF(AND('Summary &amp; Assumptions'!$M45='Data Validation'!$N$2,'Monthly Cash Flow'!DR$2&lt;'Data Validation'!$D$17),0,(-'Summary &amp; Assumptions'!$N45/12)*((1+'Summary &amp; Assumptions'!$N$50)^ROUNDDOWN(DATEDIF('Summary &amp; Assumptions'!$D$18,'Monthly Cash Flow'!DR$5,"Y"),0)))</f>
        <v>-1051.9802335297891</v>
      </c>
      <c r="DS25" s="90">
        <f>IF(AND('Summary &amp; Assumptions'!$M45='Data Validation'!$N$2,'Monthly Cash Flow'!DS$2&lt;'Data Validation'!$D$17),0,(-'Summary &amp; Assumptions'!$N45/12)*((1+'Summary &amp; Assumptions'!$N$50)^ROUNDDOWN(DATEDIF('Summary &amp; Assumptions'!$D$18,'Monthly Cash Flow'!DS$5,"Y"),0)))</f>
        <v>-1051.9802335297891</v>
      </c>
      <c r="DT25" s="90">
        <f>IF(AND('Summary &amp; Assumptions'!$M45='Data Validation'!$N$2,'Monthly Cash Flow'!DT$2&lt;'Data Validation'!$D$17),0,(-'Summary &amp; Assumptions'!$N45/12)*((1+'Summary &amp; Assumptions'!$N$50)^ROUNDDOWN(DATEDIF('Summary &amp; Assumptions'!$D$18,'Monthly Cash Flow'!DT$5,"Y"),0)))</f>
        <v>-1051.9802335297891</v>
      </c>
      <c r="DU25" s="90">
        <f>IF(AND('Summary &amp; Assumptions'!$M45='Data Validation'!$N$2,'Monthly Cash Flow'!DU$2&lt;'Data Validation'!$D$17),0,(-'Summary &amp; Assumptions'!$N45/12)*((1+'Summary &amp; Assumptions'!$N$50)^ROUNDDOWN(DATEDIF('Summary &amp; Assumptions'!$D$18,'Monthly Cash Flow'!DU$5,"Y"),0)))</f>
        <v>-1051.9802335297891</v>
      </c>
      <c r="DV25" s="90">
        <f>IF(AND('Summary &amp; Assumptions'!$M45='Data Validation'!$N$2,'Monthly Cash Flow'!DV$2&lt;'Data Validation'!$D$17),0,(-'Summary &amp; Assumptions'!$N45/12)*((1+'Summary &amp; Assumptions'!$N$50)^ROUNDDOWN(DATEDIF('Summary &amp; Assumptions'!$D$18,'Monthly Cash Flow'!DV$5,"Y"),0)))</f>
        <v>-1073.019838200385</v>
      </c>
      <c r="DW25" s="90">
        <f>IF(AND('Summary &amp; Assumptions'!$M45='Data Validation'!$N$2,'Monthly Cash Flow'!DW$2&lt;'Data Validation'!$D$17),0,(-'Summary &amp; Assumptions'!$N45/12)*((1+'Summary &amp; Assumptions'!$N$50)^ROUNDDOWN(DATEDIF('Summary &amp; Assumptions'!$D$18,'Monthly Cash Flow'!DW$5,"Y"),0)))</f>
        <v>-1073.019838200385</v>
      </c>
      <c r="DX25" s="90">
        <f>IF(AND('Summary &amp; Assumptions'!$M45='Data Validation'!$N$2,'Monthly Cash Flow'!DX$2&lt;'Data Validation'!$D$17),0,(-'Summary &amp; Assumptions'!$N45/12)*((1+'Summary &amp; Assumptions'!$N$50)^ROUNDDOWN(DATEDIF('Summary &amp; Assumptions'!$D$18,'Monthly Cash Flow'!DX$5,"Y"),0)))</f>
        <v>-1073.019838200385</v>
      </c>
      <c r="DY25" s="90">
        <f>IF(AND('Summary &amp; Assumptions'!$M45='Data Validation'!$N$2,'Monthly Cash Flow'!DY$2&lt;'Data Validation'!$D$17),0,(-'Summary &amp; Assumptions'!$N45/12)*((1+'Summary &amp; Assumptions'!$N$50)^ROUNDDOWN(DATEDIF('Summary &amp; Assumptions'!$D$18,'Monthly Cash Flow'!DY$5,"Y"),0)))</f>
        <v>-1073.019838200385</v>
      </c>
      <c r="DZ25" s="90">
        <f>IF(AND('Summary &amp; Assumptions'!$M45='Data Validation'!$N$2,'Monthly Cash Flow'!DZ$2&lt;'Data Validation'!$D$17),0,(-'Summary &amp; Assumptions'!$N45/12)*((1+'Summary &amp; Assumptions'!$N$50)^ROUNDDOWN(DATEDIF('Summary &amp; Assumptions'!$D$18,'Monthly Cash Flow'!DZ$5,"Y"),0)))</f>
        <v>-1073.019838200385</v>
      </c>
      <c r="EA25" s="90">
        <f>IF(AND('Summary &amp; Assumptions'!$M45='Data Validation'!$N$2,'Monthly Cash Flow'!EA$2&lt;'Data Validation'!$D$17),0,(-'Summary &amp; Assumptions'!$N45/12)*((1+'Summary &amp; Assumptions'!$N$50)^ROUNDDOWN(DATEDIF('Summary &amp; Assumptions'!$D$18,'Monthly Cash Flow'!EA$5,"Y"),0)))</f>
        <v>-1073.019838200385</v>
      </c>
      <c r="EB25" s="90">
        <f>IF(AND('Summary &amp; Assumptions'!$M45='Data Validation'!$N$2,'Monthly Cash Flow'!EB$2&lt;'Data Validation'!$D$17),0,(-'Summary &amp; Assumptions'!$N45/12)*((1+'Summary &amp; Assumptions'!$N$50)^ROUNDDOWN(DATEDIF('Summary &amp; Assumptions'!$D$18,'Monthly Cash Flow'!EB$5,"Y"),0)))</f>
        <v>-1073.019838200385</v>
      </c>
      <c r="EC25" s="90">
        <f>IF(AND('Summary &amp; Assumptions'!$M45='Data Validation'!$N$2,'Monthly Cash Flow'!EC$2&lt;'Data Validation'!$D$17),0,(-'Summary &amp; Assumptions'!$N45/12)*((1+'Summary &amp; Assumptions'!$N$50)^ROUNDDOWN(DATEDIF('Summary &amp; Assumptions'!$D$18,'Monthly Cash Flow'!EC$5,"Y"),0)))</f>
        <v>-1073.019838200385</v>
      </c>
      <c r="ED25" s="90">
        <f>IF(AND('Summary &amp; Assumptions'!$M45='Data Validation'!$N$2,'Monthly Cash Flow'!ED$2&lt;'Data Validation'!$D$17),0,(-'Summary &amp; Assumptions'!$N45/12)*((1+'Summary &amp; Assumptions'!$N$50)^ROUNDDOWN(DATEDIF('Summary &amp; Assumptions'!$D$18,'Monthly Cash Flow'!ED$5,"Y"),0)))</f>
        <v>-1073.019838200385</v>
      </c>
      <c r="EE25" s="90">
        <f>IF(AND('Summary &amp; Assumptions'!$M45='Data Validation'!$N$2,'Monthly Cash Flow'!EE$2&lt;'Data Validation'!$D$17),0,(-'Summary &amp; Assumptions'!$N45/12)*((1+'Summary &amp; Assumptions'!$N$50)^ROUNDDOWN(DATEDIF('Summary &amp; Assumptions'!$D$18,'Monthly Cash Flow'!EE$5,"Y"),0)))</f>
        <v>-1073.019838200385</v>
      </c>
      <c r="EF25" s="90">
        <f>IF(AND('Summary &amp; Assumptions'!$M45='Data Validation'!$N$2,'Monthly Cash Flow'!EF$2&lt;'Data Validation'!$D$17),0,(-'Summary &amp; Assumptions'!$N45/12)*((1+'Summary &amp; Assumptions'!$N$50)^ROUNDDOWN(DATEDIF('Summary &amp; Assumptions'!$D$18,'Monthly Cash Flow'!EF$5,"Y"),0)))</f>
        <v>-1073.019838200385</v>
      </c>
      <c r="EG25" s="488">
        <f>IF(AND('Summary &amp; Assumptions'!$M45='Data Validation'!$N$2,'Monthly Cash Flow'!EG$2&lt;'Data Validation'!$D$17),0,(-'Summary &amp; Assumptions'!$N45/12)*((1+'Summary &amp; Assumptions'!$N$50)^ROUNDDOWN(DATEDIF('Summary &amp; Assumptions'!$D$18,'Monthly Cash Flow'!EG$5,"Y"),0)))</f>
        <v>-1073.019838200385</v>
      </c>
      <c r="EH25" s="133"/>
    </row>
    <row r="26" spans="2:138" ht="15" customHeight="1" x14ac:dyDescent="0.25">
      <c r="B26" s="480"/>
      <c r="C26" s="62" t="s">
        <v>7</v>
      </c>
      <c r="D26" s="204">
        <f t="shared" si="42"/>
        <v>-506157.29644674226</v>
      </c>
      <c r="E26" s="63"/>
      <c r="F26" s="90">
        <f>IF(AND('Summary &amp; Assumptions'!$M46='Data Validation'!$N$2,'Monthly Cash Flow'!F$2&lt;'Data Validation'!$D$17),0,-'Summary &amp; Assumptions'!N46/12)</f>
        <v>0</v>
      </c>
      <c r="G26" s="90">
        <f>IF(AND('Summary &amp; Assumptions'!$M46='Data Validation'!$N$2,'Monthly Cash Flow'!G$2&lt;'Data Validation'!$D$17),0,(-'Summary &amp; Assumptions'!$N46/12)*((1+'Summary &amp; Assumptions'!$N$50)^ROUNDDOWN(DATEDIF('Summary &amp; Assumptions'!$D$18,'Monthly Cash Flow'!G$5,"Y"),0)))</f>
        <v>0</v>
      </c>
      <c r="H26" s="90">
        <f>IF(AND('Summary &amp; Assumptions'!$M46='Data Validation'!$N$2,'Monthly Cash Flow'!H$2&lt;'Data Validation'!$D$17),0,(-'Summary &amp; Assumptions'!$N46/12)*((1+'Summary &amp; Assumptions'!$N$50)^ROUNDDOWN(DATEDIF('Summary &amp; Assumptions'!$D$18,'Monthly Cash Flow'!H$5,"Y"),0)))</f>
        <v>0</v>
      </c>
      <c r="I26" s="90">
        <f>IF(AND('Summary &amp; Assumptions'!$M46='Data Validation'!$N$2,'Monthly Cash Flow'!I$2&lt;'Data Validation'!$D$17),0,(-'Summary &amp; Assumptions'!$N46/12)*((1+'Summary &amp; Assumptions'!$N$50)^ROUNDDOWN(DATEDIF('Summary &amp; Assumptions'!$D$18,'Monthly Cash Flow'!I$5,"Y"),0)))</f>
        <v>0</v>
      </c>
      <c r="J26" s="90">
        <f>IF(AND('Summary &amp; Assumptions'!$M46='Data Validation'!$N$2,'Monthly Cash Flow'!J$2&lt;'Data Validation'!$D$17),0,(-'Summary &amp; Assumptions'!$N46/12)*((1+'Summary &amp; Assumptions'!$N$50)^ROUNDDOWN(DATEDIF('Summary &amp; Assumptions'!$D$18,'Monthly Cash Flow'!J$5,"Y"),0)))</f>
        <v>0</v>
      </c>
      <c r="K26" s="90">
        <f>IF(AND('Summary &amp; Assumptions'!$M46='Data Validation'!$N$2,'Monthly Cash Flow'!K$2&lt;'Data Validation'!$D$17),0,(-'Summary &amp; Assumptions'!$N46/12)*((1+'Summary &amp; Assumptions'!$N$50)^ROUNDDOWN(DATEDIF('Summary &amp; Assumptions'!$D$18,'Monthly Cash Flow'!K$5,"Y"),0)))</f>
        <v>0</v>
      </c>
      <c r="L26" s="90">
        <f>IF(AND('Summary &amp; Assumptions'!$M46='Data Validation'!$N$2,'Monthly Cash Flow'!L$2&lt;'Data Validation'!$D$17),0,(-'Summary &amp; Assumptions'!$N46/12)*((1+'Summary &amp; Assumptions'!$N$50)^ROUNDDOWN(DATEDIF('Summary &amp; Assumptions'!$D$18,'Monthly Cash Flow'!L$5,"Y"),0)))</f>
        <v>0</v>
      </c>
      <c r="M26" s="90">
        <f>IF(AND('Summary &amp; Assumptions'!$M46='Data Validation'!$N$2,'Monthly Cash Flow'!M$2&lt;'Data Validation'!$D$17),0,(-'Summary &amp; Assumptions'!$N46/12)*((1+'Summary &amp; Assumptions'!$N$50)^ROUNDDOWN(DATEDIF('Summary &amp; Assumptions'!$D$18,'Monthly Cash Flow'!M$5,"Y"),0)))</f>
        <v>0</v>
      </c>
      <c r="N26" s="90">
        <f>IF(AND('Summary &amp; Assumptions'!$M46='Data Validation'!$N$2,'Monthly Cash Flow'!N$2&lt;'Data Validation'!$D$17),0,(-'Summary &amp; Assumptions'!$N46/12)*((1+'Summary &amp; Assumptions'!$N$50)^ROUNDDOWN(DATEDIF('Summary &amp; Assumptions'!$D$18,'Monthly Cash Flow'!N$5,"Y"),0)))</f>
        <v>0</v>
      </c>
      <c r="O26" s="90">
        <f>IF(AND('Summary &amp; Assumptions'!$M46='Data Validation'!$N$2,'Monthly Cash Flow'!O$2&lt;'Data Validation'!$D$17),0,(-'Summary &amp; Assumptions'!$N46/12)*((1+'Summary &amp; Assumptions'!$N$50)^ROUNDDOWN(DATEDIF('Summary &amp; Assumptions'!$D$18,'Monthly Cash Flow'!O$5,"Y"),0)))</f>
        <v>0</v>
      </c>
      <c r="P26" s="90">
        <f>IF(AND('Summary &amp; Assumptions'!$M46='Data Validation'!$N$2,'Monthly Cash Flow'!P$2&lt;'Data Validation'!$D$17),0,(-'Summary &amp; Assumptions'!$N46/12)*((1+'Summary &amp; Assumptions'!$N$50)^ROUNDDOWN(DATEDIF('Summary &amp; Assumptions'!$D$18,'Monthly Cash Flow'!P$5,"Y"),0)))</f>
        <v>0</v>
      </c>
      <c r="Q26" s="90">
        <f>IF(AND('Summary &amp; Assumptions'!$M46='Data Validation'!$N$2,'Monthly Cash Flow'!Q$2&lt;'Data Validation'!$D$17),0,(-'Summary &amp; Assumptions'!$N46/12)*((1+'Summary &amp; Assumptions'!$N$50)^ROUNDDOWN(DATEDIF('Summary &amp; Assumptions'!$D$18,'Monthly Cash Flow'!Q$5,"Y"),0)))</f>
        <v>0</v>
      </c>
      <c r="R26" s="90">
        <f>IF(AND('Summary &amp; Assumptions'!$M46='Data Validation'!$N$2,'Monthly Cash Flow'!R$2&lt;'Data Validation'!$D$17),0,(-'Summary &amp; Assumptions'!$N46/12)*((1+'Summary &amp; Assumptions'!$N$50)^ROUNDDOWN(DATEDIF('Summary &amp; Assumptions'!$D$18,'Monthly Cash Flow'!R$5,"Y"),0)))</f>
        <v>0</v>
      </c>
      <c r="S26" s="90">
        <f>IF(AND('Summary &amp; Assumptions'!$M46='Data Validation'!$N$2,'Monthly Cash Flow'!S$2&lt;'Data Validation'!$D$17),0,(-'Summary &amp; Assumptions'!$N46/12)*((1+'Summary &amp; Assumptions'!$N$50)^ROUNDDOWN(DATEDIF('Summary &amp; Assumptions'!$D$18,'Monthly Cash Flow'!S$5,"Y"),0)))</f>
        <v>0</v>
      </c>
      <c r="T26" s="90">
        <f>IF(AND('Summary &amp; Assumptions'!$M46='Data Validation'!$N$2,'Monthly Cash Flow'!T$2&lt;'Data Validation'!$D$17),0,(-'Summary &amp; Assumptions'!$N46/12)*((1+'Summary &amp; Assumptions'!$N$50)^ROUNDDOWN(DATEDIF('Summary &amp; Assumptions'!$D$18,'Monthly Cash Flow'!T$5,"Y"),0)))</f>
        <v>0</v>
      </c>
      <c r="U26" s="90">
        <f>IF(AND('Summary &amp; Assumptions'!$M46='Data Validation'!$N$2,'Monthly Cash Flow'!U$2&lt;'Data Validation'!$D$17),0,(-'Summary &amp; Assumptions'!$N46/12)*((1+'Summary &amp; Assumptions'!$N$50)^ROUNDDOWN(DATEDIF('Summary &amp; Assumptions'!$D$18,'Monthly Cash Flow'!U$5,"Y"),0)))</f>
        <v>0</v>
      </c>
      <c r="V26" s="90">
        <f>IF(AND('Summary &amp; Assumptions'!$M46='Data Validation'!$N$2,'Monthly Cash Flow'!V$2&lt;'Data Validation'!$D$17),0,(-'Summary &amp; Assumptions'!$N46/12)*((1+'Summary &amp; Assumptions'!$N$50)^ROUNDDOWN(DATEDIF('Summary &amp; Assumptions'!$D$18,'Monthly Cash Flow'!V$5,"Y"),0)))</f>
        <v>0</v>
      </c>
      <c r="W26" s="90">
        <f>IF(AND('Summary &amp; Assumptions'!$M46='Data Validation'!$N$2,'Monthly Cash Flow'!W$2&lt;'Data Validation'!$D$17),0,(-'Summary &amp; Assumptions'!$N46/12)*((1+'Summary &amp; Assumptions'!$N$50)^ROUNDDOWN(DATEDIF('Summary &amp; Assumptions'!$D$18,'Monthly Cash Flow'!W$5,"Y"),0)))</f>
        <v>0</v>
      </c>
      <c r="X26" s="90">
        <f>IF(AND('Summary &amp; Assumptions'!$M46='Data Validation'!$N$2,'Monthly Cash Flow'!X$2&lt;'Data Validation'!$D$17),0,(-'Summary &amp; Assumptions'!$N46/12)*((1+'Summary &amp; Assumptions'!$N$50)^ROUNDDOWN(DATEDIF('Summary &amp; Assumptions'!$D$18,'Monthly Cash Flow'!X$5,"Y"),0)))</f>
        <v>0</v>
      </c>
      <c r="Y26" s="90">
        <f>IF(AND('Summary &amp; Assumptions'!$M46='Data Validation'!$N$2,'Monthly Cash Flow'!Y$2&lt;'Data Validation'!$D$17),0,(-'Summary &amp; Assumptions'!$N46/12)*((1+'Summary &amp; Assumptions'!$N$50)^ROUNDDOWN(DATEDIF('Summary &amp; Assumptions'!$D$18,'Monthly Cash Flow'!Y$5,"Y"),0)))</f>
        <v>0</v>
      </c>
      <c r="Z26" s="90">
        <f>IF(AND('Summary &amp; Assumptions'!$M46='Data Validation'!$N$2,'Monthly Cash Flow'!Z$2&lt;'Data Validation'!$D$17),0,(-'Summary &amp; Assumptions'!$N46/12)*((1+'Summary &amp; Assumptions'!$N$50)^ROUNDDOWN(DATEDIF('Summary &amp; Assumptions'!$D$18,'Monthly Cash Flow'!Z$5,"Y"),0)))</f>
        <v>0</v>
      </c>
      <c r="AA26" s="90">
        <f>IF(AND('Summary &amp; Assumptions'!$M46='Data Validation'!$N$2,'Monthly Cash Flow'!AA$2&lt;'Data Validation'!$D$17),0,(-'Summary &amp; Assumptions'!$N46/12)*((1+'Summary &amp; Assumptions'!$N$50)^ROUNDDOWN(DATEDIF('Summary &amp; Assumptions'!$D$18,'Monthly Cash Flow'!AA$5,"Y"),0)))</f>
        <v>0</v>
      </c>
      <c r="AB26" s="90">
        <f>IF(AND('Summary &amp; Assumptions'!$M46='Data Validation'!$N$2,'Monthly Cash Flow'!AB$2&lt;'Data Validation'!$D$17),0,(-'Summary &amp; Assumptions'!$N46/12)*((1+'Summary &amp; Assumptions'!$N$50)^ROUNDDOWN(DATEDIF('Summary &amp; Assumptions'!$D$18,'Monthly Cash Flow'!AB$5,"Y"),0)))</f>
        <v>0</v>
      </c>
      <c r="AC26" s="90">
        <f>IF(AND('Summary &amp; Assumptions'!$M46='Data Validation'!$N$2,'Monthly Cash Flow'!AC$2&lt;'Data Validation'!$D$17),0,(-'Summary &amp; Assumptions'!$N46/12)*((1+'Summary &amp; Assumptions'!$N$50)^ROUNDDOWN(DATEDIF('Summary &amp; Assumptions'!$D$18,'Monthly Cash Flow'!AC$5,"Y"),0)))</f>
        <v>0</v>
      </c>
      <c r="AD26" s="90">
        <f>IF(AND('Summary &amp; Assumptions'!$M46='Data Validation'!$N$2,'Monthly Cash Flow'!AD$2&lt;'Data Validation'!$D$17),0,(-'Summary &amp; Assumptions'!$N46/12)*((1+'Summary &amp; Assumptions'!$N$50)^ROUNDDOWN(DATEDIF('Summary &amp; Assumptions'!$D$18,'Monthly Cash Flow'!AD$5,"Y"),0)))</f>
        <v>-4324.0780519480522</v>
      </c>
      <c r="AE26" s="90">
        <f>IF(AND('Summary &amp; Assumptions'!$M46='Data Validation'!$N$2,'Monthly Cash Flow'!AE$2&lt;'Data Validation'!$D$17),0,(-'Summary &amp; Assumptions'!$N46/12)*((1+'Summary &amp; Assumptions'!$N$50)^ROUNDDOWN(DATEDIF('Summary &amp; Assumptions'!$D$18,'Monthly Cash Flow'!AE$5,"Y"),0)))</f>
        <v>-4324.0780519480522</v>
      </c>
      <c r="AF26" s="90">
        <f>IF(AND('Summary &amp; Assumptions'!$M46='Data Validation'!$N$2,'Monthly Cash Flow'!AF$2&lt;'Data Validation'!$D$17),0,(-'Summary &amp; Assumptions'!$N46/12)*((1+'Summary &amp; Assumptions'!$N$50)^ROUNDDOWN(DATEDIF('Summary &amp; Assumptions'!$D$18,'Monthly Cash Flow'!AF$5,"Y"),0)))</f>
        <v>-4324.0780519480522</v>
      </c>
      <c r="AG26" s="90">
        <f>IF(AND('Summary &amp; Assumptions'!$M46='Data Validation'!$N$2,'Monthly Cash Flow'!AG$2&lt;'Data Validation'!$D$17),0,(-'Summary &amp; Assumptions'!$N46/12)*((1+'Summary &amp; Assumptions'!$N$50)^ROUNDDOWN(DATEDIF('Summary &amp; Assumptions'!$D$18,'Monthly Cash Flow'!AG$5,"Y"),0)))</f>
        <v>-4324.0780519480522</v>
      </c>
      <c r="AH26" s="90">
        <f>IF(AND('Summary &amp; Assumptions'!$M46='Data Validation'!$N$2,'Monthly Cash Flow'!AH$2&lt;'Data Validation'!$D$17),0,(-'Summary &amp; Assumptions'!$N46/12)*((1+'Summary &amp; Assumptions'!$N$50)^ROUNDDOWN(DATEDIF('Summary &amp; Assumptions'!$D$18,'Monthly Cash Flow'!AH$5,"Y"),0)))</f>
        <v>-4324.0780519480522</v>
      </c>
      <c r="AI26" s="90">
        <f>IF(AND('Summary &amp; Assumptions'!$M46='Data Validation'!$N$2,'Monthly Cash Flow'!AI$2&lt;'Data Validation'!$D$17),0,(-'Summary &amp; Assumptions'!$N46/12)*((1+'Summary &amp; Assumptions'!$N$50)^ROUNDDOWN(DATEDIF('Summary &amp; Assumptions'!$D$18,'Monthly Cash Flow'!AI$5,"Y"),0)))</f>
        <v>-4324.0780519480522</v>
      </c>
      <c r="AJ26" s="90">
        <f>IF(AND('Summary &amp; Assumptions'!$M46='Data Validation'!$N$2,'Monthly Cash Flow'!AJ$2&lt;'Data Validation'!$D$17),0,(-'Summary &amp; Assumptions'!$N46/12)*((1+'Summary &amp; Assumptions'!$N$50)^ROUNDDOWN(DATEDIF('Summary &amp; Assumptions'!$D$18,'Monthly Cash Flow'!AJ$5,"Y"),0)))</f>
        <v>-4324.0780519480522</v>
      </c>
      <c r="AK26" s="90">
        <f>IF(AND('Summary &amp; Assumptions'!$M46='Data Validation'!$N$2,'Monthly Cash Flow'!AK$2&lt;'Data Validation'!$D$17),0,(-'Summary &amp; Assumptions'!$N46/12)*((1+'Summary &amp; Assumptions'!$N$50)^ROUNDDOWN(DATEDIF('Summary &amp; Assumptions'!$D$18,'Monthly Cash Flow'!AK$5,"Y"),0)))</f>
        <v>-4324.0780519480522</v>
      </c>
      <c r="AL26" s="90">
        <f>IF(AND('Summary &amp; Assumptions'!$M46='Data Validation'!$N$2,'Monthly Cash Flow'!AL$2&lt;'Data Validation'!$D$17),0,(-'Summary &amp; Assumptions'!$N46/12)*((1+'Summary &amp; Assumptions'!$N$50)^ROUNDDOWN(DATEDIF('Summary &amp; Assumptions'!$D$18,'Monthly Cash Flow'!AL$5,"Y"),0)))</f>
        <v>-4324.0780519480522</v>
      </c>
      <c r="AM26" s="90">
        <f>IF(AND('Summary &amp; Assumptions'!$M46='Data Validation'!$N$2,'Monthly Cash Flow'!AM$2&lt;'Data Validation'!$D$17),0,(-'Summary &amp; Assumptions'!$N46/12)*((1+'Summary &amp; Assumptions'!$N$50)^ROUNDDOWN(DATEDIF('Summary &amp; Assumptions'!$D$18,'Monthly Cash Flow'!AM$5,"Y"),0)))</f>
        <v>-4324.0780519480522</v>
      </c>
      <c r="AN26" s="90">
        <f>IF(AND('Summary &amp; Assumptions'!$M46='Data Validation'!$N$2,'Monthly Cash Flow'!AN$2&lt;'Data Validation'!$D$17),0,(-'Summary &amp; Assumptions'!$N46/12)*((1+'Summary &amp; Assumptions'!$N$50)^ROUNDDOWN(DATEDIF('Summary &amp; Assumptions'!$D$18,'Monthly Cash Flow'!AN$5,"Y"),0)))</f>
        <v>-4324.0780519480522</v>
      </c>
      <c r="AO26" s="90">
        <f>IF(AND('Summary &amp; Assumptions'!$M46='Data Validation'!$N$2,'Monthly Cash Flow'!AO$2&lt;'Data Validation'!$D$17),0,(-'Summary &amp; Assumptions'!$N46/12)*((1+'Summary &amp; Assumptions'!$N$50)^ROUNDDOWN(DATEDIF('Summary &amp; Assumptions'!$D$18,'Monthly Cash Flow'!AO$5,"Y"),0)))</f>
        <v>-4324.0780519480522</v>
      </c>
      <c r="AP26" s="90">
        <f>IF(AND('Summary &amp; Assumptions'!$M46='Data Validation'!$N$2,'Monthly Cash Flow'!AP$2&lt;'Data Validation'!$D$17),0,(-'Summary &amp; Assumptions'!$N46/12)*((1+'Summary &amp; Assumptions'!$N$50)^ROUNDDOWN(DATEDIF('Summary &amp; Assumptions'!$D$18,'Monthly Cash Flow'!AP$5,"Y"),0)))</f>
        <v>-4410.5596129870128</v>
      </c>
      <c r="AQ26" s="90">
        <f>IF(AND('Summary &amp; Assumptions'!$M46='Data Validation'!$N$2,'Monthly Cash Flow'!AQ$2&lt;'Data Validation'!$D$17),0,(-'Summary &amp; Assumptions'!$N46/12)*((1+'Summary &amp; Assumptions'!$N$50)^ROUNDDOWN(DATEDIF('Summary &amp; Assumptions'!$D$18,'Monthly Cash Flow'!AQ$5,"Y"),0)))</f>
        <v>-4410.5596129870128</v>
      </c>
      <c r="AR26" s="90">
        <f>IF(AND('Summary &amp; Assumptions'!$M46='Data Validation'!$N$2,'Monthly Cash Flow'!AR$2&lt;'Data Validation'!$D$17),0,(-'Summary &amp; Assumptions'!$N46/12)*((1+'Summary &amp; Assumptions'!$N$50)^ROUNDDOWN(DATEDIF('Summary &amp; Assumptions'!$D$18,'Monthly Cash Flow'!AR$5,"Y"),0)))</f>
        <v>-4410.5596129870128</v>
      </c>
      <c r="AS26" s="90">
        <f>IF(AND('Summary &amp; Assumptions'!$M46='Data Validation'!$N$2,'Monthly Cash Flow'!AS$2&lt;'Data Validation'!$D$17),0,(-'Summary &amp; Assumptions'!$N46/12)*((1+'Summary &amp; Assumptions'!$N$50)^ROUNDDOWN(DATEDIF('Summary &amp; Assumptions'!$D$18,'Monthly Cash Flow'!AS$5,"Y"),0)))</f>
        <v>-4410.5596129870128</v>
      </c>
      <c r="AT26" s="90">
        <f>IF(AND('Summary &amp; Assumptions'!$M46='Data Validation'!$N$2,'Monthly Cash Flow'!AT$2&lt;'Data Validation'!$D$17),0,(-'Summary &amp; Assumptions'!$N46/12)*((1+'Summary &amp; Assumptions'!$N$50)^ROUNDDOWN(DATEDIF('Summary &amp; Assumptions'!$D$18,'Monthly Cash Flow'!AT$5,"Y"),0)))</f>
        <v>-4410.5596129870128</v>
      </c>
      <c r="AU26" s="90">
        <f>IF(AND('Summary &amp; Assumptions'!$M46='Data Validation'!$N$2,'Monthly Cash Flow'!AU$2&lt;'Data Validation'!$D$17),0,(-'Summary &amp; Assumptions'!$N46/12)*((1+'Summary &amp; Assumptions'!$N$50)^ROUNDDOWN(DATEDIF('Summary &amp; Assumptions'!$D$18,'Monthly Cash Flow'!AU$5,"Y"),0)))</f>
        <v>-4410.5596129870128</v>
      </c>
      <c r="AV26" s="90">
        <f>IF(AND('Summary &amp; Assumptions'!$M46='Data Validation'!$N$2,'Monthly Cash Flow'!AV$2&lt;'Data Validation'!$D$17),0,(-'Summary &amp; Assumptions'!$N46/12)*((1+'Summary &amp; Assumptions'!$N$50)^ROUNDDOWN(DATEDIF('Summary &amp; Assumptions'!$D$18,'Monthly Cash Flow'!AV$5,"Y"),0)))</f>
        <v>-4410.5596129870128</v>
      </c>
      <c r="AW26" s="90">
        <f>IF(AND('Summary &amp; Assumptions'!$M46='Data Validation'!$N$2,'Monthly Cash Flow'!AW$2&lt;'Data Validation'!$D$17),0,(-'Summary &amp; Assumptions'!$N46/12)*((1+'Summary &amp; Assumptions'!$N$50)^ROUNDDOWN(DATEDIF('Summary &amp; Assumptions'!$D$18,'Monthly Cash Flow'!AW$5,"Y"),0)))</f>
        <v>-4410.5596129870128</v>
      </c>
      <c r="AX26" s="90">
        <f>IF(AND('Summary &amp; Assumptions'!$M46='Data Validation'!$N$2,'Monthly Cash Flow'!AX$2&lt;'Data Validation'!$D$17),0,(-'Summary &amp; Assumptions'!$N46/12)*((1+'Summary &amp; Assumptions'!$N$50)^ROUNDDOWN(DATEDIF('Summary &amp; Assumptions'!$D$18,'Monthly Cash Flow'!AX$5,"Y"),0)))</f>
        <v>-4410.5596129870128</v>
      </c>
      <c r="AY26" s="90">
        <f>IF(AND('Summary &amp; Assumptions'!$M46='Data Validation'!$N$2,'Monthly Cash Flow'!AY$2&lt;'Data Validation'!$D$17),0,(-'Summary &amp; Assumptions'!$N46/12)*((1+'Summary &amp; Assumptions'!$N$50)^ROUNDDOWN(DATEDIF('Summary &amp; Assumptions'!$D$18,'Monthly Cash Flow'!AY$5,"Y"),0)))</f>
        <v>-4410.5596129870128</v>
      </c>
      <c r="AZ26" s="90">
        <f>IF(AND('Summary &amp; Assumptions'!$M46='Data Validation'!$N$2,'Monthly Cash Flow'!AZ$2&lt;'Data Validation'!$D$17),0,(-'Summary &amp; Assumptions'!$N46/12)*((1+'Summary &amp; Assumptions'!$N$50)^ROUNDDOWN(DATEDIF('Summary &amp; Assumptions'!$D$18,'Monthly Cash Flow'!AZ$5,"Y"),0)))</f>
        <v>-4410.5596129870128</v>
      </c>
      <c r="BA26" s="90">
        <f>IF(AND('Summary &amp; Assumptions'!$M46='Data Validation'!$N$2,'Monthly Cash Flow'!BA$2&lt;'Data Validation'!$D$17),0,(-'Summary &amp; Assumptions'!$N46/12)*((1+'Summary &amp; Assumptions'!$N$50)^ROUNDDOWN(DATEDIF('Summary &amp; Assumptions'!$D$18,'Monthly Cash Flow'!BA$5,"Y"),0)))</f>
        <v>-4410.5596129870128</v>
      </c>
      <c r="BB26" s="90">
        <f>IF(AND('Summary &amp; Assumptions'!$M46='Data Validation'!$N$2,'Monthly Cash Flow'!BB$2&lt;'Data Validation'!$D$17),0,(-'Summary &amp; Assumptions'!$N46/12)*((1+'Summary &amp; Assumptions'!$N$50)^ROUNDDOWN(DATEDIF('Summary &amp; Assumptions'!$D$18,'Monthly Cash Flow'!BB$5,"Y"),0)))</f>
        <v>-4498.7708052467533</v>
      </c>
      <c r="BC26" s="90">
        <f>IF(AND('Summary &amp; Assumptions'!$M46='Data Validation'!$N$2,'Monthly Cash Flow'!BC$2&lt;'Data Validation'!$D$17),0,(-'Summary &amp; Assumptions'!$N46/12)*((1+'Summary &amp; Assumptions'!$N$50)^ROUNDDOWN(DATEDIF('Summary &amp; Assumptions'!$D$18,'Monthly Cash Flow'!BC$5,"Y"),0)))</f>
        <v>-4498.7708052467533</v>
      </c>
      <c r="BD26" s="90">
        <f>IF(AND('Summary &amp; Assumptions'!$M46='Data Validation'!$N$2,'Monthly Cash Flow'!BD$2&lt;'Data Validation'!$D$17),0,(-'Summary &amp; Assumptions'!$N46/12)*((1+'Summary &amp; Assumptions'!$N$50)^ROUNDDOWN(DATEDIF('Summary &amp; Assumptions'!$D$18,'Monthly Cash Flow'!BD$5,"Y"),0)))</f>
        <v>-4498.7708052467533</v>
      </c>
      <c r="BE26" s="90">
        <f>IF(AND('Summary &amp; Assumptions'!$M46='Data Validation'!$N$2,'Monthly Cash Flow'!BE$2&lt;'Data Validation'!$D$17),0,(-'Summary &amp; Assumptions'!$N46/12)*((1+'Summary &amp; Assumptions'!$N$50)^ROUNDDOWN(DATEDIF('Summary &amp; Assumptions'!$D$18,'Monthly Cash Flow'!BE$5,"Y"),0)))</f>
        <v>-4498.7708052467533</v>
      </c>
      <c r="BF26" s="90">
        <f>IF(AND('Summary &amp; Assumptions'!$M46='Data Validation'!$N$2,'Monthly Cash Flow'!BF$2&lt;'Data Validation'!$D$17),0,(-'Summary &amp; Assumptions'!$N46/12)*((1+'Summary &amp; Assumptions'!$N$50)^ROUNDDOWN(DATEDIF('Summary &amp; Assumptions'!$D$18,'Monthly Cash Flow'!BF$5,"Y"),0)))</f>
        <v>-4498.7708052467533</v>
      </c>
      <c r="BG26" s="90">
        <f>IF(AND('Summary &amp; Assumptions'!$M46='Data Validation'!$N$2,'Monthly Cash Flow'!BG$2&lt;'Data Validation'!$D$17),0,(-'Summary &amp; Assumptions'!$N46/12)*((1+'Summary &amp; Assumptions'!$N$50)^ROUNDDOWN(DATEDIF('Summary &amp; Assumptions'!$D$18,'Monthly Cash Flow'!BG$5,"Y"),0)))</f>
        <v>-4498.7708052467533</v>
      </c>
      <c r="BH26" s="90">
        <f>IF(AND('Summary &amp; Assumptions'!$M46='Data Validation'!$N$2,'Monthly Cash Flow'!BH$2&lt;'Data Validation'!$D$17),0,(-'Summary &amp; Assumptions'!$N46/12)*((1+'Summary &amp; Assumptions'!$N$50)^ROUNDDOWN(DATEDIF('Summary &amp; Assumptions'!$D$18,'Monthly Cash Flow'!BH$5,"Y"),0)))</f>
        <v>-4498.7708052467533</v>
      </c>
      <c r="BI26" s="90">
        <f>IF(AND('Summary &amp; Assumptions'!$M46='Data Validation'!$N$2,'Monthly Cash Flow'!BI$2&lt;'Data Validation'!$D$17),0,(-'Summary &amp; Assumptions'!$N46/12)*((1+'Summary &amp; Assumptions'!$N$50)^ROUNDDOWN(DATEDIF('Summary &amp; Assumptions'!$D$18,'Monthly Cash Flow'!BI$5,"Y"),0)))</f>
        <v>-4498.7708052467533</v>
      </c>
      <c r="BJ26" s="90">
        <f>IF(AND('Summary &amp; Assumptions'!$M46='Data Validation'!$N$2,'Monthly Cash Flow'!BJ$2&lt;'Data Validation'!$D$17),0,(-'Summary &amp; Assumptions'!$N46/12)*((1+'Summary &amp; Assumptions'!$N$50)^ROUNDDOWN(DATEDIF('Summary &amp; Assumptions'!$D$18,'Monthly Cash Flow'!BJ$5,"Y"),0)))</f>
        <v>-4498.7708052467533</v>
      </c>
      <c r="BK26" s="90">
        <f>IF(AND('Summary &amp; Assumptions'!$M46='Data Validation'!$N$2,'Monthly Cash Flow'!BK$2&lt;'Data Validation'!$D$17),0,(-'Summary &amp; Assumptions'!$N46/12)*((1+'Summary &amp; Assumptions'!$N$50)^ROUNDDOWN(DATEDIF('Summary &amp; Assumptions'!$D$18,'Monthly Cash Flow'!BK$5,"Y"),0)))</f>
        <v>-4498.7708052467533</v>
      </c>
      <c r="BL26" s="90">
        <f>IF(AND('Summary &amp; Assumptions'!$M46='Data Validation'!$N$2,'Monthly Cash Flow'!BL$2&lt;'Data Validation'!$D$17),0,(-'Summary &amp; Assumptions'!$N46/12)*((1+'Summary &amp; Assumptions'!$N$50)^ROUNDDOWN(DATEDIF('Summary &amp; Assumptions'!$D$18,'Monthly Cash Flow'!BL$5,"Y"),0)))</f>
        <v>-4498.7708052467533</v>
      </c>
      <c r="BM26" s="90">
        <f>IF(AND('Summary &amp; Assumptions'!$M46='Data Validation'!$N$2,'Monthly Cash Flow'!BM$2&lt;'Data Validation'!$D$17),0,(-'Summary &amp; Assumptions'!$N46/12)*((1+'Summary &amp; Assumptions'!$N$50)^ROUNDDOWN(DATEDIF('Summary &amp; Assumptions'!$D$18,'Monthly Cash Flow'!BM$5,"Y"),0)))</f>
        <v>-4498.7708052467533</v>
      </c>
      <c r="BN26" s="90">
        <f>IF(AND('Summary &amp; Assumptions'!$M46='Data Validation'!$N$2,'Monthly Cash Flow'!BN$2&lt;'Data Validation'!$D$17),0,(-'Summary &amp; Assumptions'!$N46/12)*((1+'Summary &amp; Assumptions'!$N$50)^ROUNDDOWN(DATEDIF('Summary &amp; Assumptions'!$D$18,'Monthly Cash Flow'!BN$5,"Y"),0)))</f>
        <v>-4588.7462213516883</v>
      </c>
      <c r="BO26" s="90">
        <f>IF(AND('Summary &amp; Assumptions'!$M46='Data Validation'!$N$2,'Monthly Cash Flow'!BO$2&lt;'Data Validation'!$D$17),0,(-'Summary &amp; Assumptions'!$N46/12)*((1+'Summary &amp; Assumptions'!$N$50)^ROUNDDOWN(DATEDIF('Summary &amp; Assumptions'!$D$18,'Monthly Cash Flow'!BO$5,"Y"),0)))</f>
        <v>-4588.7462213516883</v>
      </c>
      <c r="BP26" s="90">
        <f>IF(AND('Summary &amp; Assumptions'!$M46='Data Validation'!$N$2,'Monthly Cash Flow'!BP$2&lt;'Data Validation'!$D$17),0,(-'Summary &amp; Assumptions'!$N46/12)*((1+'Summary &amp; Assumptions'!$N$50)^ROUNDDOWN(DATEDIF('Summary &amp; Assumptions'!$D$18,'Monthly Cash Flow'!BP$5,"Y"),0)))</f>
        <v>-4588.7462213516883</v>
      </c>
      <c r="BQ26" s="90">
        <f>IF(AND('Summary &amp; Assumptions'!$M46='Data Validation'!$N$2,'Monthly Cash Flow'!BQ$2&lt;'Data Validation'!$D$17),0,(-'Summary &amp; Assumptions'!$N46/12)*((1+'Summary &amp; Assumptions'!$N$50)^ROUNDDOWN(DATEDIF('Summary &amp; Assumptions'!$D$18,'Monthly Cash Flow'!BQ$5,"Y"),0)))</f>
        <v>-4588.7462213516883</v>
      </c>
      <c r="BR26" s="90">
        <f>IF(AND('Summary &amp; Assumptions'!$M46='Data Validation'!$N$2,'Monthly Cash Flow'!BR$2&lt;'Data Validation'!$D$17),0,(-'Summary &amp; Assumptions'!$N46/12)*((1+'Summary &amp; Assumptions'!$N$50)^ROUNDDOWN(DATEDIF('Summary &amp; Assumptions'!$D$18,'Monthly Cash Flow'!BR$5,"Y"),0)))</f>
        <v>-4588.7462213516883</v>
      </c>
      <c r="BS26" s="90">
        <f>IF(AND('Summary &amp; Assumptions'!$M46='Data Validation'!$N$2,'Monthly Cash Flow'!BS$2&lt;'Data Validation'!$D$17),0,(-'Summary &amp; Assumptions'!$N46/12)*((1+'Summary &amp; Assumptions'!$N$50)^ROUNDDOWN(DATEDIF('Summary &amp; Assumptions'!$D$18,'Monthly Cash Flow'!BS$5,"Y"),0)))</f>
        <v>-4588.7462213516883</v>
      </c>
      <c r="BT26" s="90">
        <f>IF(AND('Summary &amp; Assumptions'!$M46='Data Validation'!$N$2,'Monthly Cash Flow'!BT$2&lt;'Data Validation'!$D$17),0,(-'Summary &amp; Assumptions'!$N46/12)*((1+'Summary &amp; Assumptions'!$N$50)^ROUNDDOWN(DATEDIF('Summary &amp; Assumptions'!$D$18,'Monthly Cash Flow'!BT$5,"Y"),0)))</f>
        <v>-4588.7462213516883</v>
      </c>
      <c r="BU26" s="90">
        <f>IF(AND('Summary &amp; Assumptions'!$M46='Data Validation'!$N$2,'Monthly Cash Flow'!BU$2&lt;'Data Validation'!$D$17),0,(-'Summary &amp; Assumptions'!$N46/12)*((1+'Summary &amp; Assumptions'!$N$50)^ROUNDDOWN(DATEDIF('Summary &amp; Assumptions'!$D$18,'Monthly Cash Flow'!BU$5,"Y"),0)))</f>
        <v>-4588.7462213516883</v>
      </c>
      <c r="BV26" s="90">
        <f>IF(AND('Summary &amp; Assumptions'!$M46='Data Validation'!$N$2,'Monthly Cash Flow'!BV$2&lt;'Data Validation'!$D$17),0,(-'Summary &amp; Assumptions'!$N46/12)*((1+'Summary &amp; Assumptions'!$N$50)^ROUNDDOWN(DATEDIF('Summary &amp; Assumptions'!$D$18,'Monthly Cash Flow'!BV$5,"Y"),0)))</f>
        <v>-4588.7462213516883</v>
      </c>
      <c r="BW26" s="90">
        <f>IF(AND('Summary &amp; Assumptions'!$M46='Data Validation'!$N$2,'Monthly Cash Flow'!BW$2&lt;'Data Validation'!$D$17),0,(-'Summary &amp; Assumptions'!$N46/12)*((1+'Summary &amp; Assumptions'!$N$50)^ROUNDDOWN(DATEDIF('Summary &amp; Assumptions'!$D$18,'Monthly Cash Flow'!BW$5,"Y"),0)))</f>
        <v>-4588.7462213516883</v>
      </c>
      <c r="BX26" s="90">
        <f>IF(AND('Summary &amp; Assumptions'!$M46='Data Validation'!$N$2,'Monthly Cash Flow'!BX$2&lt;'Data Validation'!$D$17),0,(-'Summary &amp; Assumptions'!$N46/12)*((1+'Summary &amp; Assumptions'!$N$50)^ROUNDDOWN(DATEDIF('Summary &amp; Assumptions'!$D$18,'Monthly Cash Flow'!BX$5,"Y"),0)))</f>
        <v>-4588.7462213516883</v>
      </c>
      <c r="BY26" s="90">
        <f>IF(AND('Summary &amp; Assumptions'!$M46='Data Validation'!$N$2,'Monthly Cash Flow'!BY$2&lt;'Data Validation'!$D$17),0,(-'Summary &amp; Assumptions'!$N46/12)*((1+'Summary &amp; Assumptions'!$N$50)^ROUNDDOWN(DATEDIF('Summary &amp; Assumptions'!$D$18,'Monthly Cash Flow'!BY$5,"Y"),0)))</f>
        <v>-4588.7462213516883</v>
      </c>
      <c r="BZ26" s="90">
        <f>IF(AND('Summary &amp; Assumptions'!$M46='Data Validation'!$N$2,'Monthly Cash Flow'!BZ$2&lt;'Data Validation'!$D$17),0,(-'Summary &amp; Assumptions'!$N46/12)*((1+'Summary &amp; Assumptions'!$N$50)^ROUNDDOWN(DATEDIF('Summary &amp; Assumptions'!$D$18,'Monthly Cash Flow'!BZ$5,"Y"),0)))</f>
        <v>-4680.5211457787227</v>
      </c>
      <c r="CA26" s="90">
        <f>IF(AND('Summary &amp; Assumptions'!$M46='Data Validation'!$N$2,'Monthly Cash Flow'!CA$2&lt;'Data Validation'!$D$17),0,(-'Summary &amp; Assumptions'!$N46/12)*((1+'Summary &amp; Assumptions'!$N$50)^ROUNDDOWN(DATEDIF('Summary &amp; Assumptions'!$D$18,'Monthly Cash Flow'!CA$5,"Y"),0)))</f>
        <v>-4680.5211457787227</v>
      </c>
      <c r="CB26" s="90">
        <f>IF(AND('Summary &amp; Assumptions'!$M46='Data Validation'!$N$2,'Monthly Cash Flow'!CB$2&lt;'Data Validation'!$D$17),0,(-'Summary &amp; Assumptions'!$N46/12)*((1+'Summary &amp; Assumptions'!$N$50)^ROUNDDOWN(DATEDIF('Summary &amp; Assumptions'!$D$18,'Monthly Cash Flow'!CB$5,"Y"),0)))</f>
        <v>-4680.5211457787227</v>
      </c>
      <c r="CC26" s="90">
        <f>IF(AND('Summary &amp; Assumptions'!$M46='Data Validation'!$N$2,'Monthly Cash Flow'!CC$2&lt;'Data Validation'!$D$17),0,(-'Summary &amp; Assumptions'!$N46/12)*((1+'Summary &amp; Assumptions'!$N$50)^ROUNDDOWN(DATEDIF('Summary &amp; Assumptions'!$D$18,'Monthly Cash Flow'!CC$5,"Y"),0)))</f>
        <v>-4680.5211457787227</v>
      </c>
      <c r="CD26" s="90">
        <f>IF(AND('Summary &amp; Assumptions'!$M46='Data Validation'!$N$2,'Monthly Cash Flow'!CD$2&lt;'Data Validation'!$D$17),0,(-'Summary &amp; Assumptions'!$N46/12)*((1+'Summary &amp; Assumptions'!$N$50)^ROUNDDOWN(DATEDIF('Summary &amp; Assumptions'!$D$18,'Monthly Cash Flow'!CD$5,"Y"),0)))</f>
        <v>-4680.5211457787227</v>
      </c>
      <c r="CE26" s="90">
        <f>IF(AND('Summary &amp; Assumptions'!$M46='Data Validation'!$N$2,'Monthly Cash Flow'!CE$2&lt;'Data Validation'!$D$17),0,(-'Summary &amp; Assumptions'!$N46/12)*((1+'Summary &amp; Assumptions'!$N$50)^ROUNDDOWN(DATEDIF('Summary &amp; Assumptions'!$D$18,'Monthly Cash Flow'!CE$5,"Y"),0)))</f>
        <v>-4680.5211457787227</v>
      </c>
      <c r="CF26" s="90">
        <f>IF(AND('Summary &amp; Assumptions'!$M46='Data Validation'!$N$2,'Monthly Cash Flow'!CF$2&lt;'Data Validation'!$D$17),0,(-'Summary &amp; Assumptions'!$N46/12)*((1+'Summary &amp; Assumptions'!$N$50)^ROUNDDOWN(DATEDIF('Summary &amp; Assumptions'!$D$18,'Monthly Cash Flow'!CF$5,"Y"),0)))</f>
        <v>-4680.5211457787227</v>
      </c>
      <c r="CG26" s="90">
        <f>IF(AND('Summary &amp; Assumptions'!$M46='Data Validation'!$N$2,'Monthly Cash Flow'!CG$2&lt;'Data Validation'!$D$17),0,(-'Summary &amp; Assumptions'!$N46/12)*((1+'Summary &amp; Assumptions'!$N$50)^ROUNDDOWN(DATEDIF('Summary &amp; Assumptions'!$D$18,'Monthly Cash Flow'!CG$5,"Y"),0)))</f>
        <v>-4680.5211457787227</v>
      </c>
      <c r="CH26" s="90">
        <f>IF(AND('Summary &amp; Assumptions'!$M46='Data Validation'!$N$2,'Monthly Cash Flow'!CH$2&lt;'Data Validation'!$D$17),0,(-'Summary &amp; Assumptions'!$N46/12)*((1+'Summary &amp; Assumptions'!$N$50)^ROUNDDOWN(DATEDIF('Summary &amp; Assumptions'!$D$18,'Monthly Cash Flow'!CH$5,"Y"),0)))</f>
        <v>-4680.5211457787227</v>
      </c>
      <c r="CI26" s="90">
        <f>IF(AND('Summary &amp; Assumptions'!$M46='Data Validation'!$N$2,'Monthly Cash Flow'!CI$2&lt;'Data Validation'!$D$17),0,(-'Summary &amp; Assumptions'!$N46/12)*((1+'Summary &amp; Assumptions'!$N$50)^ROUNDDOWN(DATEDIF('Summary &amp; Assumptions'!$D$18,'Monthly Cash Flow'!CI$5,"Y"),0)))</f>
        <v>-4680.5211457787227</v>
      </c>
      <c r="CJ26" s="90">
        <f>IF(AND('Summary &amp; Assumptions'!$M46='Data Validation'!$N$2,'Monthly Cash Flow'!CJ$2&lt;'Data Validation'!$D$17),0,(-'Summary &amp; Assumptions'!$N46/12)*((1+'Summary &amp; Assumptions'!$N$50)^ROUNDDOWN(DATEDIF('Summary &amp; Assumptions'!$D$18,'Monthly Cash Flow'!CJ$5,"Y"),0)))</f>
        <v>-4680.5211457787227</v>
      </c>
      <c r="CK26" s="90">
        <f>IF(AND('Summary &amp; Assumptions'!$M46='Data Validation'!$N$2,'Monthly Cash Flow'!CK$2&lt;'Data Validation'!$D$17),0,(-'Summary &amp; Assumptions'!$N46/12)*((1+'Summary &amp; Assumptions'!$N$50)^ROUNDDOWN(DATEDIF('Summary &amp; Assumptions'!$D$18,'Monthly Cash Flow'!CK$5,"Y"),0)))</f>
        <v>-4680.5211457787227</v>
      </c>
      <c r="CL26" s="90">
        <f>IF(AND('Summary &amp; Assumptions'!$M46='Data Validation'!$N$2,'Monthly Cash Flow'!CL$2&lt;'Data Validation'!$D$17),0,(-'Summary &amp; Assumptions'!$N46/12)*((1+'Summary &amp; Assumptions'!$N$50)^ROUNDDOWN(DATEDIF('Summary &amp; Assumptions'!$D$18,'Monthly Cash Flow'!CL$5,"Y"),0)))</f>
        <v>-4774.1315686942962</v>
      </c>
      <c r="CM26" s="90">
        <f>IF(AND('Summary &amp; Assumptions'!$M46='Data Validation'!$N$2,'Monthly Cash Flow'!CM$2&lt;'Data Validation'!$D$17),0,(-'Summary &amp; Assumptions'!$N46/12)*((1+'Summary &amp; Assumptions'!$N$50)^ROUNDDOWN(DATEDIF('Summary &amp; Assumptions'!$D$18,'Monthly Cash Flow'!CM$5,"Y"),0)))</f>
        <v>-4774.1315686942962</v>
      </c>
      <c r="CN26" s="90">
        <f>IF(AND('Summary &amp; Assumptions'!$M46='Data Validation'!$N$2,'Monthly Cash Flow'!CN$2&lt;'Data Validation'!$D$17),0,(-'Summary &amp; Assumptions'!$N46/12)*((1+'Summary &amp; Assumptions'!$N$50)^ROUNDDOWN(DATEDIF('Summary &amp; Assumptions'!$D$18,'Monthly Cash Flow'!CN$5,"Y"),0)))</f>
        <v>-4774.1315686942962</v>
      </c>
      <c r="CO26" s="90">
        <f>IF(AND('Summary &amp; Assumptions'!$M46='Data Validation'!$N$2,'Monthly Cash Flow'!CO$2&lt;'Data Validation'!$D$17),0,(-'Summary &amp; Assumptions'!$N46/12)*((1+'Summary &amp; Assumptions'!$N$50)^ROUNDDOWN(DATEDIF('Summary &amp; Assumptions'!$D$18,'Monthly Cash Flow'!CO$5,"Y"),0)))</f>
        <v>-4774.1315686942962</v>
      </c>
      <c r="CP26" s="90">
        <f>IF(AND('Summary &amp; Assumptions'!$M46='Data Validation'!$N$2,'Monthly Cash Flow'!CP$2&lt;'Data Validation'!$D$17),0,(-'Summary &amp; Assumptions'!$N46/12)*((1+'Summary &amp; Assumptions'!$N$50)^ROUNDDOWN(DATEDIF('Summary &amp; Assumptions'!$D$18,'Monthly Cash Flow'!CP$5,"Y"),0)))</f>
        <v>-4774.1315686942962</v>
      </c>
      <c r="CQ26" s="90">
        <f>IF(AND('Summary &amp; Assumptions'!$M46='Data Validation'!$N$2,'Monthly Cash Flow'!CQ$2&lt;'Data Validation'!$D$17),0,(-'Summary &amp; Assumptions'!$N46/12)*((1+'Summary &amp; Assumptions'!$N$50)^ROUNDDOWN(DATEDIF('Summary &amp; Assumptions'!$D$18,'Monthly Cash Flow'!CQ$5,"Y"),0)))</f>
        <v>-4774.1315686942962</v>
      </c>
      <c r="CR26" s="90">
        <f>IF(AND('Summary &amp; Assumptions'!$M46='Data Validation'!$N$2,'Monthly Cash Flow'!CR$2&lt;'Data Validation'!$D$17),0,(-'Summary &amp; Assumptions'!$N46/12)*((1+'Summary &amp; Assumptions'!$N$50)^ROUNDDOWN(DATEDIF('Summary &amp; Assumptions'!$D$18,'Monthly Cash Flow'!CR$5,"Y"),0)))</f>
        <v>-4774.1315686942962</v>
      </c>
      <c r="CS26" s="90">
        <f>IF(AND('Summary &amp; Assumptions'!$M46='Data Validation'!$N$2,'Monthly Cash Flow'!CS$2&lt;'Data Validation'!$D$17),0,(-'Summary &amp; Assumptions'!$N46/12)*((1+'Summary &amp; Assumptions'!$N$50)^ROUNDDOWN(DATEDIF('Summary &amp; Assumptions'!$D$18,'Monthly Cash Flow'!CS$5,"Y"),0)))</f>
        <v>-4774.1315686942962</v>
      </c>
      <c r="CT26" s="90">
        <f>IF(AND('Summary &amp; Assumptions'!$M46='Data Validation'!$N$2,'Monthly Cash Flow'!CT$2&lt;'Data Validation'!$D$17),0,(-'Summary &amp; Assumptions'!$N46/12)*((1+'Summary &amp; Assumptions'!$N$50)^ROUNDDOWN(DATEDIF('Summary &amp; Assumptions'!$D$18,'Monthly Cash Flow'!CT$5,"Y"),0)))</f>
        <v>-4774.1315686942962</v>
      </c>
      <c r="CU26" s="90">
        <f>IF(AND('Summary &amp; Assumptions'!$M46='Data Validation'!$N$2,'Monthly Cash Flow'!CU$2&lt;'Data Validation'!$D$17),0,(-'Summary &amp; Assumptions'!$N46/12)*((1+'Summary &amp; Assumptions'!$N$50)^ROUNDDOWN(DATEDIF('Summary &amp; Assumptions'!$D$18,'Monthly Cash Flow'!CU$5,"Y"),0)))</f>
        <v>-4774.1315686942962</v>
      </c>
      <c r="CV26" s="90">
        <f>IF(AND('Summary &amp; Assumptions'!$M46='Data Validation'!$N$2,'Monthly Cash Flow'!CV$2&lt;'Data Validation'!$D$17),0,(-'Summary &amp; Assumptions'!$N46/12)*((1+'Summary &amp; Assumptions'!$N$50)^ROUNDDOWN(DATEDIF('Summary &amp; Assumptions'!$D$18,'Monthly Cash Flow'!CV$5,"Y"),0)))</f>
        <v>-4774.1315686942962</v>
      </c>
      <c r="CW26" s="90">
        <f>IF(AND('Summary &amp; Assumptions'!$M46='Data Validation'!$N$2,'Monthly Cash Flow'!CW$2&lt;'Data Validation'!$D$17),0,(-'Summary &amp; Assumptions'!$N46/12)*((1+'Summary &amp; Assumptions'!$N$50)^ROUNDDOWN(DATEDIF('Summary &amp; Assumptions'!$D$18,'Monthly Cash Flow'!CW$5,"Y"),0)))</f>
        <v>-4774.1315686942962</v>
      </c>
      <c r="CX26" s="90">
        <f>IF(AND('Summary &amp; Assumptions'!$M46='Data Validation'!$N$2,'Monthly Cash Flow'!CX$2&lt;'Data Validation'!$D$17),0,(-'Summary &amp; Assumptions'!$N46/12)*((1+'Summary &amp; Assumptions'!$N$50)^ROUNDDOWN(DATEDIF('Summary &amp; Assumptions'!$D$18,'Monthly Cash Flow'!CX$5,"Y"),0)))</f>
        <v>-4869.6142000681821</v>
      </c>
      <c r="CY26" s="90">
        <f>IF(AND('Summary &amp; Assumptions'!$M46='Data Validation'!$N$2,'Monthly Cash Flow'!CY$2&lt;'Data Validation'!$D$17),0,(-'Summary &amp; Assumptions'!$N46/12)*((1+'Summary &amp; Assumptions'!$N$50)^ROUNDDOWN(DATEDIF('Summary &amp; Assumptions'!$D$18,'Monthly Cash Flow'!CY$5,"Y"),0)))</f>
        <v>-4869.6142000681821</v>
      </c>
      <c r="CZ26" s="90">
        <f>IF(AND('Summary &amp; Assumptions'!$M46='Data Validation'!$N$2,'Monthly Cash Flow'!CZ$2&lt;'Data Validation'!$D$17),0,(-'Summary &amp; Assumptions'!$N46/12)*((1+'Summary &amp; Assumptions'!$N$50)^ROUNDDOWN(DATEDIF('Summary &amp; Assumptions'!$D$18,'Monthly Cash Flow'!CZ$5,"Y"),0)))</f>
        <v>-4869.6142000681821</v>
      </c>
      <c r="DA26" s="90">
        <f>IF(AND('Summary &amp; Assumptions'!$M46='Data Validation'!$N$2,'Monthly Cash Flow'!DA$2&lt;'Data Validation'!$D$17),0,(-'Summary &amp; Assumptions'!$N46/12)*((1+'Summary &amp; Assumptions'!$N$50)^ROUNDDOWN(DATEDIF('Summary &amp; Assumptions'!$D$18,'Monthly Cash Flow'!DA$5,"Y"),0)))</f>
        <v>-4869.6142000681821</v>
      </c>
      <c r="DB26" s="90">
        <f>IF(AND('Summary &amp; Assumptions'!$M46='Data Validation'!$N$2,'Monthly Cash Flow'!DB$2&lt;'Data Validation'!$D$17),0,(-'Summary &amp; Assumptions'!$N46/12)*((1+'Summary &amp; Assumptions'!$N$50)^ROUNDDOWN(DATEDIF('Summary &amp; Assumptions'!$D$18,'Monthly Cash Flow'!DB$5,"Y"),0)))</f>
        <v>-4869.6142000681821</v>
      </c>
      <c r="DC26" s="90">
        <f>IF(AND('Summary &amp; Assumptions'!$M46='Data Validation'!$N$2,'Monthly Cash Flow'!DC$2&lt;'Data Validation'!$D$17),0,(-'Summary &amp; Assumptions'!$N46/12)*((1+'Summary &amp; Assumptions'!$N$50)^ROUNDDOWN(DATEDIF('Summary &amp; Assumptions'!$D$18,'Monthly Cash Flow'!DC$5,"Y"),0)))</f>
        <v>-4869.6142000681821</v>
      </c>
      <c r="DD26" s="90">
        <f>IF(AND('Summary &amp; Assumptions'!$M46='Data Validation'!$N$2,'Monthly Cash Flow'!DD$2&lt;'Data Validation'!$D$17),0,(-'Summary &amp; Assumptions'!$N46/12)*((1+'Summary &amp; Assumptions'!$N$50)^ROUNDDOWN(DATEDIF('Summary &amp; Assumptions'!$D$18,'Monthly Cash Flow'!DD$5,"Y"),0)))</f>
        <v>-4869.6142000681821</v>
      </c>
      <c r="DE26" s="90">
        <f>IF(AND('Summary &amp; Assumptions'!$M46='Data Validation'!$N$2,'Monthly Cash Flow'!DE$2&lt;'Data Validation'!$D$17),0,(-'Summary &amp; Assumptions'!$N46/12)*((1+'Summary &amp; Assumptions'!$N$50)^ROUNDDOWN(DATEDIF('Summary &amp; Assumptions'!$D$18,'Monthly Cash Flow'!DE$5,"Y"),0)))</f>
        <v>-4869.6142000681821</v>
      </c>
      <c r="DF26" s="90">
        <f>IF(AND('Summary &amp; Assumptions'!$M46='Data Validation'!$N$2,'Monthly Cash Flow'!DF$2&lt;'Data Validation'!$D$17),0,(-'Summary &amp; Assumptions'!$N46/12)*((1+'Summary &amp; Assumptions'!$N$50)^ROUNDDOWN(DATEDIF('Summary &amp; Assumptions'!$D$18,'Monthly Cash Flow'!DF$5,"Y"),0)))</f>
        <v>-4869.6142000681821</v>
      </c>
      <c r="DG26" s="90">
        <f>IF(AND('Summary &amp; Assumptions'!$M46='Data Validation'!$N$2,'Monthly Cash Flow'!DG$2&lt;'Data Validation'!$D$17),0,(-'Summary &amp; Assumptions'!$N46/12)*((1+'Summary &amp; Assumptions'!$N$50)^ROUNDDOWN(DATEDIF('Summary &amp; Assumptions'!$D$18,'Monthly Cash Flow'!DG$5,"Y"),0)))</f>
        <v>-4869.6142000681821</v>
      </c>
      <c r="DH26" s="90">
        <f>IF(AND('Summary &amp; Assumptions'!$M46='Data Validation'!$N$2,'Monthly Cash Flow'!DH$2&lt;'Data Validation'!$D$17),0,(-'Summary &amp; Assumptions'!$N46/12)*((1+'Summary &amp; Assumptions'!$N$50)^ROUNDDOWN(DATEDIF('Summary &amp; Assumptions'!$D$18,'Monthly Cash Flow'!DH$5,"Y"),0)))</f>
        <v>-4869.6142000681821</v>
      </c>
      <c r="DI26" s="90">
        <f>IF(AND('Summary &amp; Assumptions'!$M46='Data Validation'!$N$2,'Monthly Cash Flow'!DI$2&lt;'Data Validation'!$D$17),0,(-'Summary &amp; Assumptions'!$N46/12)*((1+'Summary &amp; Assumptions'!$N$50)^ROUNDDOWN(DATEDIF('Summary &amp; Assumptions'!$D$18,'Monthly Cash Flow'!DI$5,"Y"),0)))</f>
        <v>-4869.6142000681821</v>
      </c>
      <c r="DJ26" s="90">
        <f>IF(AND('Summary &amp; Assumptions'!$M46='Data Validation'!$N$2,'Monthly Cash Flow'!DJ$2&lt;'Data Validation'!$D$17),0,(-'Summary &amp; Assumptions'!$N46/12)*((1+'Summary &amp; Assumptions'!$N$50)^ROUNDDOWN(DATEDIF('Summary &amp; Assumptions'!$D$18,'Monthly Cash Flow'!DJ$5,"Y"),0)))</f>
        <v>-4967.0064840695459</v>
      </c>
      <c r="DK26" s="90">
        <f>IF(AND('Summary &amp; Assumptions'!$M46='Data Validation'!$N$2,'Monthly Cash Flow'!DK$2&lt;'Data Validation'!$D$17),0,(-'Summary &amp; Assumptions'!$N46/12)*((1+'Summary &amp; Assumptions'!$N$50)^ROUNDDOWN(DATEDIF('Summary &amp; Assumptions'!$D$18,'Monthly Cash Flow'!DK$5,"Y"),0)))</f>
        <v>-4967.0064840695459</v>
      </c>
      <c r="DL26" s="90">
        <f>IF(AND('Summary &amp; Assumptions'!$M46='Data Validation'!$N$2,'Monthly Cash Flow'!DL$2&lt;'Data Validation'!$D$17),0,(-'Summary &amp; Assumptions'!$N46/12)*((1+'Summary &amp; Assumptions'!$N$50)^ROUNDDOWN(DATEDIF('Summary &amp; Assumptions'!$D$18,'Monthly Cash Flow'!DL$5,"Y"),0)))</f>
        <v>-4967.0064840695459</v>
      </c>
      <c r="DM26" s="90">
        <f>IF(AND('Summary &amp; Assumptions'!$M46='Data Validation'!$N$2,'Monthly Cash Flow'!DM$2&lt;'Data Validation'!$D$17),0,(-'Summary &amp; Assumptions'!$N46/12)*((1+'Summary &amp; Assumptions'!$N$50)^ROUNDDOWN(DATEDIF('Summary &amp; Assumptions'!$D$18,'Monthly Cash Flow'!DM$5,"Y"),0)))</f>
        <v>-4967.0064840695459</v>
      </c>
      <c r="DN26" s="90">
        <f>IF(AND('Summary &amp; Assumptions'!$M46='Data Validation'!$N$2,'Monthly Cash Flow'!DN$2&lt;'Data Validation'!$D$17),0,(-'Summary &amp; Assumptions'!$N46/12)*((1+'Summary &amp; Assumptions'!$N$50)^ROUNDDOWN(DATEDIF('Summary &amp; Assumptions'!$D$18,'Monthly Cash Flow'!DN$5,"Y"),0)))</f>
        <v>-4967.0064840695459</v>
      </c>
      <c r="DO26" s="90">
        <f>IF(AND('Summary &amp; Assumptions'!$M46='Data Validation'!$N$2,'Monthly Cash Flow'!DO$2&lt;'Data Validation'!$D$17),0,(-'Summary &amp; Assumptions'!$N46/12)*((1+'Summary &amp; Assumptions'!$N$50)^ROUNDDOWN(DATEDIF('Summary &amp; Assumptions'!$D$18,'Monthly Cash Flow'!DO$5,"Y"),0)))</f>
        <v>-4967.0064840695459</v>
      </c>
      <c r="DP26" s="90">
        <f>IF(AND('Summary &amp; Assumptions'!$M46='Data Validation'!$N$2,'Monthly Cash Flow'!DP$2&lt;'Data Validation'!$D$17),0,(-'Summary &amp; Assumptions'!$N46/12)*((1+'Summary &amp; Assumptions'!$N$50)^ROUNDDOWN(DATEDIF('Summary &amp; Assumptions'!$D$18,'Monthly Cash Flow'!DP$5,"Y"),0)))</f>
        <v>-4967.0064840695459</v>
      </c>
      <c r="DQ26" s="90">
        <f>IF(AND('Summary &amp; Assumptions'!$M46='Data Validation'!$N$2,'Monthly Cash Flow'!DQ$2&lt;'Data Validation'!$D$17),0,(-'Summary &amp; Assumptions'!$N46/12)*((1+'Summary &amp; Assumptions'!$N$50)^ROUNDDOWN(DATEDIF('Summary &amp; Assumptions'!$D$18,'Monthly Cash Flow'!DQ$5,"Y"),0)))</f>
        <v>-4967.0064840695459</v>
      </c>
      <c r="DR26" s="90">
        <f>IF(AND('Summary &amp; Assumptions'!$M46='Data Validation'!$N$2,'Monthly Cash Flow'!DR$2&lt;'Data Validation'!$D$17),0,(-'Summary &amp; Assumptions'!$N46/12)*((1+'Summary &amp; Assumptions'!$N$50)^ROUNDDOWN(DATEDIF('Summary &amp; Assumptions'!$D$18,'Monthly Cash Flow'!DR$5,"Y"),0)))</f>
        <v>-4967.0064840695459</v>
      </c>
      <c r="DS26" s="90">
        <f>IF(AND('Summary &amp; Assumptions'!$M46='Data Validation'!$N$2,'Monthly Cash Flow'!DS$2&lt;'Data Validation'!$D$17),0,(-'Summary &amp; Assumptions'!$N46/12)*((1+'Summary &amp; Assumptions'!$N$50)^ROUNDDOWN(DATEDIF('Summary &amp; Assumptions'!$D$18,'Monthly Cash Flow'!DS$5,"Y"),0)))</f>
        <v>-4967.0064840695459</v>
      </c>
      <c r="DT26" s="90">
        <f>IF(AND('Summary &amp; Assumptions'!$M46='Data Validation'!$N$2,'Monthly Cash Flow'!DT$2&lt;'Data Validation'!$D$17),0,(-'Summary &amp; Assumptions'!$N46/12)*((1+'Summary &amp; Assumptions'!$N$50)^ROUNDDOWN(DATEDIF('Summary &amp; Assumptions'!$D$18,'Monthly Cash Flow'!DT$5,"Y"),0)))</f>
        <v>-4967.0064840695459</v>
      </c>
      <c r="DU26" s="90">
        <f>IF(AND('Summary &amp; Assumptions'!$M46='Data Validation'!$N$2,'Monthly Cash Flow'!DU$2&lt;'Data Validation'!$D$17),0,(-'Summary &amp; Assumptions'!$N46/12)*((1+'Summary &amp; Assumptions'!$N$50)^ROUNDDOWN(DATEDIF('Summary &amp; Assumptions'!$D$18,'Monthly Cash Flow'!DU$5,"Y"),0)))</f>
        <v>-4967.0064840695459</v>
      </c>
      <c r="DV26" s="90">
        <f>IF(AND('Summary &amp; Assumptions'!$M46='Data Validation'!$N$2,'Monthly Cash Flow'!DV$2&lt;'Data Validation'!$D$17),0,(-'Summary &amp; Assumptions'!$N46/12)*((1+'Summary &amp; Assumptions'!$N$50)^ROUNDDOWN(DATEDIF('Summary &amp; Assumptions'!$D$18,'Monthly Cash Flow'!DV$5,"Y"),0)))</f>
        <v>-5066.3466137509367</v>
      </c>
      <c r="DW26" s="90">
        <f>IF(AND('Summary &amp; Assumptions'!$M46='Data Validation'!$N$2,'Monthly Cash Flow'!DW$2&lt;'Data Validation'!$D$17),0,(-'Summary &amp; Assumptions'!$N46/12)*((1+'Summary &amp; Assumptions'!$N$50)^ROUNDDOWN(DATEDIF('Summary &amp; Assumptions'!$D$18,'Monthly Cash Flow'!DW$5,"Y"),0)))</f>
        <v>-5066.3466137509367</v>
      </c>
      <c r="DX26" s="90">
        <f>IF(AND('Summary &amp; Assumptions'!$M46='Data Validation'!$N$2,'Monthly Cash Flow'!DX$2&lt;'Data Validation'!$D$17),0,(-'Summary &amp; Assumptions'!$N46/12)*((1+'Summary &amp; Assumptions'!$N$50)^ROUNDDOWN(DATEDIF('Summary &amp; Assumptions'!$D$18,'Monthly Cash Flow'!DX$5,"Y"),0)))</f>
        <v>-5066.3466137509367</v>
      </c>
      <c r="DY26" s="90">
        <f>IF(AND('Summary &amp; Assumptions'!$M46='Data Validation'!$N$2,'Monthly Cash Flow'!DY$2&lt;'Data Validation'!$D$17),0,(-'Summary &amp; Assumptions'!$N46/12)*((1+'Summary &amp; Assumptions'!$N$50)^ROUNDDOWN(DATEDIF('Summary &amp; Assumptions'!$D$18,'Monthly Cash Flow'!DY$5,"Y"),0)))</f>
        <v>-5066.3466137509367</v>
      </c>
      <c r="DZ26" s="90">
        <f>IF(AND('Summary &amp; Assumptions'!$M46='Data Validation'!$N$2,'Monthly Cash Flow'!DZ$2&lt;'Data Validation'!$D$17),0,(-'Summary &amp; Assumptions'!$N46/12)*((1+'Summary &amp; Assumptions'!$N$50)^ROUNDDOWN(DATEDIF('Summary &amp; Assumptions'!$D$18,'Monthly Cash Flow'!DZ$5,"Y"),0)))</f>
        <v>-5066.3466137509367</v>
      </c>
      <c r="EA26" s="90">
        <f>IF(AND('Summary &amp; Assumptions'!$M46='Data Validation'!$N$2,'Monthly Cash Flow'!EA$2&lt;'Data Validation'!$D$17),0,(-'Summary &amp; Assumptions'!$N46/12)*((1+'Summary &amp; Assumptions'!$N$50)^ROUNDDOWN(DATEDIF('Summary &amp; Assumptions'!$D$18,'Monthly Cash Flow'!EA$5,"Y"),0)))</f>
        <v>-5066.3466137509367</v>
      </c>
      <c r="EB26" s="90">
        <f>IF(AND('Summary &amp; Assumptions'!$M46='Data Validation'!$N$2,'Monthly Cash Flow'!EB$2&lt;'Data Validation'!$D$17),0,(-'Summary &amp; Assumptions'!$N46/12)*((1+'Summary &amp; Assumptions'!$N$50)^ROUNDDOWN(DATEDIF('Summary &amp; Assumptions'!$D$18,'Monthly Cash Flow'!EB$5,"Y"),0)))</f>
        <v>-5066.3466137509367</v>
      </c>
      <c r="EC26" s="90">
        <f>IF(AND('Summary &amp; Assumptions'!$M46='Data Validation'!$N$2,'Monthly Cash Flow'!EC$2&lt;'Data Validation'!$D$17),0,(-'Summary &amp; Assumptions'!$N46/12)*((1+'Summary &amp; Assumptions'!$N$50)^ROUNDDOWN(DATEDIF('Summary &amp; Assumptions'!$D$18,'Monthly Cash Flow'!EC$5,"Y"),0)))</f>
        <v>-5066.3466137509367</v>
      </c>
      <c r="ED26" s="90">
        <f>IF(AND('Summary &amp; Assumptions'!$M46='Data Validation'!$N$2,'Monthly Cash Flow'!ED$2&lt;'Data Validation'!$D$17),0,(-'Summary &amp; Assumptions'!$N46/12)*((1+'Summary &amp; Assumptions'!$N$50)^ROUNDDOWN(DATEDIF('Summary &amp; Assumptions'!$D$18,'Monthly Cash Flow'!ED$5,"Y"),0)))</f>
        <v>-5066.3466137509367</v>
      </c>
      <c r="EE26" s="90">
        <f>IF(AND('Summary &amp; Assumptions'!$M46='Data Validation'!$N$2,'Monthly Cash Flow'!EE$2&lt;'Data Validation'!$D$17),0,(-'Summary &amp; Assumptions'!$N46/12)*((1+'Summary &amp; Assumptions'!$N$50)^ROUNDDOWN(DATEDIF('Summary &amp; Assumptions'!$D$18,'Monthly Cash Flow'!EE$5,"Y"),0)))</f>
        <v>-5066.3466137509367</v>
      </c>
      <c r="EF26" s="90">
        <f>IF(AND('Summary &amp; Assumptions'!$M46='Data Validation'!$N$2,'Monthly Cash Flow'!EF$2&lt;'Data Validation'!$D$17),0,(-'Summary &amp; Assumptions'!$N46/12)*((1+'Summary &amp; Assumptions'!$N$50)^ROUNDDOWN(DATEDIF('Summary &amp; Assumptions'!$D$18,'Monthly Cash Flow'!EF$5,"Y"),0)))</f>
        <v>-5066.3466137509367</v>
      </c>
      <c r="EG26" s="488">
        <f>IF(AND('Summary &amp; Assumptions'!$M46='Data Validation'!$N$2,'Monthly Cash Flow'!EG$2&lt;'Data Validation'!$D$17),0,(-'Summary &amp; Assumptions'!$N46/12)*((1+'Summary &amp; Assumptions'!$N$50)^ROUNDDOWN(DATEDIF('Summary &amp; Assumptions'!$D$18,'Monthly Cash Flow'!EG$5,"Y"),0)))</f>
        <v>-5066.3466137509367</v>
      </c>
      <c r="EH26" s="133"/>
    </row>
    <row r="27" spans="2:138" ht="15" customHeight="1" x14ac:dyDescent="0.25">
      <c r="B27" s="489"/>
      <c r="C27" s="62" t="s">
        <v>126</v>
      </c>
      <c r="D27" s="204">
        <f t="shared" ca="1" si="42"/>
        <v>-824496.32221498736</v>
      </c>
      <c r="E27" s="63"/>
      <c r="F27" s="90">
        <f>IF(AND('Summary &amp; Assumptions'!$M47='Data Validation'!$N$2,'Monthly Cash Flow'!F$2&lt;'Data Validation'!$D$17),0,-SUM(F10:F11)*'Summary &amp; Assumptions'!$N$47)</f>
        <v>0</v>
      </c>
      <c r="G27" s="90">
        <f>IF(AND('Summary &amp; Assumptions'!$M47='Data Validation'!$N$2,'Monthly Cash Flow'!G$2&lt;'Data Validation'!$D$17),0,-SUM(G10:G11)*'Summary &amp; Assumptions'!$N$47)</f>
        <v>0</v>
      </c>
      <c r="H27" s="90">
        <f>IF(AND('Summary &amp; Assumptions'!$M47='Data Validation'!$N$2,'Monthly Cash Flow'!H$2&lt;'Data Validation'!$D$17),0,-SUM(H10:H11)*'Summary &amp; Assumptions'!$N$47)</f>
        <v>0</v>
      </c>
      <c r="I27" s="90">
        <f>IF(AND('Summary &amp; Assumptions'!$M47='Data Validation'!$N$2,'Monthly Cash Flow'!I$2&lt;'Data Validation'!$D$17),0,-SUM(I10:I11)*'Summary &amp; Assumptions'!$N$47)</f>
        <v>0</v>
      </c>
      <c r="J27" s="90">
        <f>IF(AND('Summary &amp; Assumptions'!$M47='Data Validation'!$N$2,'Monthly Cash Flow'!J$2&lt;'Data Validation'!$D$17),0,-SUM(J10:J11)*'Summary &amp; Assumptions'!$N$47)</f>
        <v>0</v>
      </c>
      <c r="K27" s="90">
        <f>IF(AND('Summary &amp; Assumptions'!$M47='Data Validation'!$N$2,'Monthly Cash Flow'!K$2&lt;'Data Validation'!$D$17),0,-SUM(K10:K11)*'Summary &amp; Assumptions'!$N$47)</f>
        <v>0</v>
      </c>
      <c r="L27" s="90">
        <f>IF(AND('Summary &amp; Assumptions'!$M47='Data Validation'!$N$2,'Monthly Cash Flow'!L$2&lt;'Data Validation'!$D$17),0,-SUM(L10:L11)*'Summary &amp; Assumptions'!$N$47)</f>
        <v>0</v>
      </c>
      <c r="M27" s="90">
        <f>IF(AND('Summary &amp; Assumptions'!$M47='Data Validation'!$N$2,'Monthly Cash Flow'!M$2&lt;'Data Validation'!$D$17),0,-SUM(M10:M11)*'Summary &amp; Assumptions'!$N$47)</f>
        <v>0</v>
      </c>
      <c r="N27" s="90">
        <f>IF(AND('Summary &amp; Assumptions'!$M47='Data Validation'!$N$2,'Monthly Cash Flow'!N$2&lt;'Data Validation'!$D$17),0,-SUM(N10:N11)*'Summary &amp; Assumptions'!$N$47)</f>
        <v>0</v>
      </c>
      <c r="O27" s="90">
        <f>IF(AND('Summary &amp; Assumptions'!$M47='Data Validation'!$N$2,'Monthly Cash Flow'!O$2&lt;'Data Validation'!$D$17),0,-SUM(O10:O11)*'Summary &amp; Assumptions'!$N$47)</f>
        <v>0</v>
      </c>
      <c r="P27" s="90">
        <f>IF(AND('Summary &amp; Assumptions'!$M47='Data Validation'!$N$2,'Monthly Cash Flow'!P$2&lt;'Data Validation'!$D$17),0,-SUM(P10:P11)*'Summary &amp; Assumptions'!$N$47)</f>
        <v>0</v>
      </c>
      <c r="Q27" s="90">
        <f>IF(AND('Summary &amp; Assumptions'!$M47='Data Validation'!$N$2,'Monthly Cash Flow'!Q$2&lt;'Data Validation'!$D$17),0,-SUM(Q10:Q11)*'Summary &amp; Assumptions'!$N$47)</f>
        <v>0</v>
      </c>
      <c r="R27" s="90">
        <f>IF(AND('Summary &amp; Assumptions'!$M47='Data Validation'!$N$2,'Monthly Cash Flow'!R$2&lt;'Data Validation'!$D$17),0,-SUM(R10:R11)*'Summary &amp; Assumptions'!$N$47)</f>
        <v>0</v>
      </c>
      <c r="S27" s="90">
        <f>IF(AND('Summary &amp; Assumptions'!$M47='Data Validation'!$N$2,'Monthly Cash Flow'!S$2&lt;'Data Validation'!$D$17),0,-SUM(S10:S11)*'Summary &amp; Assumptions'!$N$47)</f>
        <v>0</v>
      </c>
      <c r="T27" s="90">
        <f>IF(AND('Summary &amp; Assumptions'!$M47='Data Validation'!$N$2,'Monthly Cash Flow'!T$2&lt;'Data Validation'!$D$17),0,-SUM(T10:T11)*'Summary &amp; Assumptions'!$N$47)</f>
        <v>0</v>
      </c>
      <c r="U27" s="90">
        <f>IF(AND('Summary &amp; Assumptions'!$M47='Data Validation'!$N$2,'Monthly Cash Flow'!U$2&lt;'Data Validation'!$D$17),0,-SUM(U10:U11)*'Summary &amp; Assumptions'!$N$47)</f>
        <v>0</v>
      </c>
      <c r="V27" s="90">
        <f>IF(AND('Summary &amp; Assumptions'!$M47='Data Validation'!$N$2,'Monthly Cash Flow'!V$2&lt;'Data Validation'!$D$17),0,-SUM(V10:V11)*'Summary &amp; Assumptions'!$N$47)</f>
        <v>0</v>
      </c>
      <c r="W27" s="90">
        <f>IF(AND('Summary &amp; Assumptions'!$M47='Data Validation'!$N$2,'Monthly Cash Flow'!W$2&lt;'Data Validation'!$D$17),0,-SUM(W10:W11)*'Summary &amp; Assumptions'!$N$47)</f>
        <v>0</v>
      </c>
      <c r="X27" s="90">
        <f>IF(AND('Summary &amp; Assumptions'!$M47='Data Validation'!$N$2,'Monthly Cash Flow'!X$2&lt;'Data Validation'!$D$17),0,-SUM(X10:X11)*'Summary &amp; Assumptions'!$N$47)</f>
        <v>0</v>
      </c>
      <c r="Y27" s="90">
        <f>IF(AND('Summary &amp; Assumptions'!$M47='Data Validation'!$N$2,'Monthly Cash Flow'!Y$2&lt;'Data Validation'!$D$17),0,-SUM(Y10:Y11)*'Summary &amp; Assumptions'!$N$47)</f>
        <v>0</v>
      </c>
      <c r="Z27" s="90">
        <f>IF(AND('Summary &amp; Assumptions'!$M47='Data Validation'!$N$2,'Monthly Cash Flow'!Z$2&lt;'Data Validation'!$D$17),0,-SUM(Z10:Z11)*'Summary &amp; Assumptions'!$N$47)</f>
        <v>0</v>
      </c>
      <c r="AA27" s="90">
        <f>IF(AND('Summary &amp; Assumptions'!$M47='Data Validation'!$N$2,'Monthly Cash Flow'!AA$2&lt;'Data Validation'!$D$17),0,-SUM(AA10:AA11)*'Summary &amp; Assumptions'!$N$47)</f>
        <v>0</v>
      </c>
      <c r="AB27" s="90">
        <f>IF(AND('Summary &amp; Assumptions'!$M47='Data Validation'!$N$2,'Monthly Cash Flow'!AB$2&lt;'Data Validation'!$D$17),0,-SUM(AB10:AB11)*'Summary &amp; Assumptions'!$N$47)</f>
        <v>0</v>
      </c>
      <c r="AC27" s="90">
        <f>IF(AND('Summary &amp; Assumptions'!$M47='Data Validation'!$N$2,'Monthly Cash Flow'!AC$2&lt;'Data Validation'!$D$17),0,-SUM(AC10:AC11)*'Summary &amp; Assumptions'!$N$47)</f>
        <v>0</v>
      </c>
      <c r="AD27" s="90">
        <f ca="1">IF(AND('Summary &amp; Assumptions'!$M47='Data Validation'!$N$2,'Monthly Cash Flow'!AD$2&lt;'Data Validation'!$D$17),0,-SUM(AD10:AD11)*'Summary &amp; Assumptions'!$N$47)</f>
        <v>-5187.0056944499993</v>
      </c>
      <c r="AE27" s="90">
        <f ca="1">IF(AND('Summary &amp; Assumptions'!$M47='Data Validation'!$N$2,'Monthly Cash Flow'!AE$2&lt;'Data Validation'!$D$17),0,-SUM(AE10:AE11)*'Summary &amp; Assumptions'!$N$47)</f>
        <v>-6727.6024444499999</v>
      </c>
      <c r="AF27" s="90">
        <f ca="1">IF(AND('Summary &amp; Assumptions'!$M47='Data Validation'!$N$2,'Monthly Cash Flow'!AF$2&lt;'Data Validation'!$D$17),0,-SUM(AF10:AF11)*'Summary &amp; Assumptions'!$N$47)</f>
        <v>-6754.9582144499991</v>
      </c>
      <c r="AG27" s="90">
        <f ca="1">IF(AND('Summary &amp; Assumptions'!$M47='Data Validation'!$N$2,'Monthly Cash Flow'!AG$2&lt;'Data Validation'!$D$17),0,-SUM(AG10:AG11)*'Summary &amp; Assumptions'!$N$47)</f>
        <v>-6754.9582144499991</v>
      </c>
      <c r="AH27" s="90">
        <f ca="1">IF(AND('Summary &amp; Assumptions'!$M47='Data Validation'!$N$2,'Monthly Cash Flow'!AH$2&lt;'Data Validation'!$D$17),0,-SUM(AH10:AH11)*'Summary &amp; Assumptions'!$N$47)</f>
        <v>-6765.3701024126995</v>
      </c>
      <c r="AI27" s="90">
        <f ca="1">IF(AND('Summary &amp; Assumptions'!$M47='Data Validation'!$N$2,'Monthly Cash Flow'!AI$2&lt;'Data Validation'!$D$17),0,-SUM(AI10:AI11)*'Summary &amp; Assumptions'!$N$47)</f>
        <v>-6765.3701024126995</v>
      </c>
      <c r="AJ27" s="90">
        <f ca="1">IF(AND('Summary &amp; Assumptions'!$M47='Data Validation'!$N$2,'Monthly Cash Flow'!AJ$2&lt;'Data Validation'!$D$17),0,-SUM(AJ10:AJ11)*'Summary &amp; Assumptions'!$N$47)</f>
        <v>-6794.8301624126998</v>
      </c>
      <c r="AK27" s="90">
        <f ca="1">IF(AND('Summary &amp; Assumptions'!$M47='Data Validation'!$N$2,'Monthly Cash Flow'!AK$2&lt;'Data Validation'!$D$17),0,-SUM(AK10:AK11)*'Summary &amp; Assumptions'!$N$47)</f>
        <v>-6794.8301624126998</v>
      </c>
      <c r="AL27" s="90">
        <f ca="1">IF(AND('Summary &amp; Assumptions'!$M47='Data Validation'!$N$2,'Monthly Cash Flow'!AL$2&lt;'Data Validation'!$D$17),0,-SUM(AL10:AL11)*'Summary &amp; Assumptions'!$N$47)</f>
        <v>-6814.1275217834991</v>
      </c>
      <c r="AM27" s="90">
        <f ca="1">IF(AND('Summary &amp; Assumptions'!$M47='Data Validation'!$N$2,'Monthly Cash Flow'!AM$2&lt;'Data Validation'!$D$17),0,-SUM(AM10:AM11)*'Summary &amp; Assumptions'!$N$47)</f>
        <v>-6814.1275217834991</v>
      </c>
      <c r="AN27" s="90">
        <f ca="1">IF(AND('Summary &amp; Assumptions'!$M47='Data Validation'!$N$2,'Monthly Cash Flow'!AN$2&lt;'Data Validation'!$D$17),0,-SUM(AN10:AN11)*'Summary &amp; Assumptions'!$N$47)</f>
        <v>-6846.2179442834995</v>
      </c>
      <c r="AO27" s="90">
        <f ca="1">IF(AND('Summary &amp; Assumptions'!$M47='Data Validation'!$N$2,'Monthly Cash Flow'!AO$2&lt;'Data Validation'!$D$17),0,-SUM(AO10:AO11)*'Summary &amp; Assumptions'!$N$47)</f>
        <v>-6846.2179442834995</v>
      </c>
      <c r="AP27" s="90">
        <f ca="1">IF(AND('Summary &amp; Assumptions'!$M47='Data Validation'!$N$2,'Monthly Cash Flow'!AP$2&lt;'Data Validation'!$D$17),0,-SUM(AP10:AP11)*'Summary &amp; Assumptions'!$N$47)</f>
        <v>-6881.9908742834987</v>
      </c>
      <c r="AQ27" s="90">
        <f ca="1">IF(AND('Summary &amp; Assumptions'!$M47='Data Validation'!$N$2,'Monthly Cash Flow'!AQ$2&lt;'Data Validation'!$D$17),0,-SUM(AQ10:AQ11)*'Summary &amp; Assumptions'!$N$47)</f>
        <v>-6928.2087767834992</v>
      </c>
      <c r="AR27" s="90">
        <f ca="1">IF(AND('Summary &amp; Assumptions'!$M47='Data Validation'!$N$2,'Monthly Cash Flow'!AR$2&lt;'Data Validation'!$D$17),0,-SUM(AR10:AR11)*'Summary &amp; Assumptions'!$N$47)</f>
        <v>-6956.3852198834984</v>
      </c>
      <c r="AS27" s="90">
        <f ca="1">IF(AND('Summary &amp; Assumptions'!$M47='Data Validation'!$N$2,'Monthly Cash Flow'!AS$2&lt;'Data Validation'!$D$17),0,-SUM(AS10:AS11)*'Summary &amp; Assumptions'!$N$47)</f>
        <v>-6956.3852198834984</v>
      </c>
      <c r="AT27" s="90">
        <f ca="1">IF(AND('Summary &amp; Assumptions'!$M47='Data Validation'!$N$2,'Monthly Cash Flow'!AT$2&lt;'Data Validation'!$D$17),0,-SUM(AT10:AT11)*'Summary &amp; Assumptions'!$N$47)</f>
        <v>-6967.10946448508</v>
      </c>
      <c r="AU27" s="90">
        <f ca="1">IF(AND('Summary &amp; Assumptions'!$M47='Data Validation'!$N$2,'Monthly Cash Flow'!AU$2&lt;'Data Validation'!$D$17),0,-SUM(AU10:AU11)*'Summary &amp; Assumptions'!$N$47)</f>
        <v>-6967.10946448508</v>
      </c>
      <c r="AV27" s="90">
        <f ca="1">IF(AND('Summary &amp; Assumptions'!$M47='Data Validation'!$N$2,'Monthly Cash Flow'!AV$2&lt;'Data Validation'!$D$17),0,-SUM(AV10:AV11)*'Summary &amp; Assumptions'!$N$47)</f>
        <v>-6997.4533262850791</v>
      </c>
      <c r="AW27" s="90">
        <f ca="1">IF(AND('Summary &amp; Assumptions'!$M47='Data Validation'!$N$2,'Monthly Cash Flow'!AW$2&lt;'Data Validation'!$D$17),0,-SUM(AW10:AW11)*'Summary &amp; Assumptions'!$N$47)</f>
        <v>-6997.4533262850791</v>
      </c>
      <c r="AX27" s="90">
        <f ca="1">IF(AND('Summary &amp; Assumptions'!$M47='Data Validation'!$N$2,'Monthly Cash Flow'!AX$2&lt;'Data Validation'!$D$17),0,-SUM(AX10:AX11)*'Summary &amp; Assumptions'!$N$47)</f>
        <v>-7017.3296064370033</v>
      </c>
      <c r="AY27" s="90">
        <f ca="1">IF(AND('Summary &amp; Assumptions'!$M47='Data Validation'!$N$2,'Monthly Cash Flow'!AY$2&lt;'Data Validation'!$D$17),0,-SUM(AY10:AY11)*'Summary &amp; Assumptions'!$N$47)</f>
        <v>-7017.3296064370033</v>
      </c>
      <c r="AZ27" s="90">
        <f ca="1">IF(AND('Summary &amp; Assumptions'!$M47='Data Validation'!$N$2,'Monthly Cash Flow'!AZ$2&lt;'Data Validation'!$D$17),0,-SUM(AZ10:AZ11)*'Summary &amp; Assumptions'!$N$47)</f>
        <v>-7050.3827416120039</v>
      </c>
      <c r="BA27" s="90">
        <f ca="1">IF(AND('Summary &amp; Assumptions'!$M47='Data Validation'!$N$2,'Monthly Cash Flow'!BA$2&lt;'Data Validation'!$D$17),0,-SUM(BA10:BA11)*'Summary &amp; Assumptions'!$N$47)</f>
        <v>-7050.3827416120039</v>
      </c>
      <c r="BB27" s="90">
        <f ca="1">IF(AND('Summary &amp; Assumptions'!$M47='Data Validation'!$N$2,'Monthly Cash Flow'!BB$2&lt;'Data Validation'!$D$17),0,-SUM(BB10:BB11)*'Summary &amp; Assumptions'!$N$47)</f>
        <v>-7087.2288595120035</v>
      </c>
      <c r="BC27" s="90">
        <f ca="1">IF(AND('Summary &amp; Assumptions'!$M47='Data Validation'!$N$2,'Monthly Cash Flow'!BC$2&lt;'Data Validation'!$D$17),0,-SUM(BC10:BC11)*'Summary &amp; Assumptions'!$N$47)</f>
        <v>-7134.8332990870049</v>
      </c>
      <c r="BD27" s="90">
        <f ca="1">IF(AND('Summary &amp; Assumptions'!$M47='Data Validation'!$N$2,'Monthly Cash Flow'!BD$2&lt;'Data Validation'!$D$17),0,-SUM(BD10:BD11)*'Summary &amp; Assumptions'!$N$47)</f>
        <v>-7163.8550354800045</v>
      </c>
      <c r="BE27" s="90">
        <f ca="1">IF(AND('Summary &amp; Assumptions'!$M47='Data Validation'!$N$2,'Monthly Cash Flow'!BE$2&lt;'Data Validation'!$D$17),0,-SUM(BE10:BE11)*'Summary &amp; Assumptions'!$N$47)</f>
        <v>-7163.8550354800045</v>
      </c>
      <c r="BF27" s="90">
        <f ca="1">IF(AND('Summary &amp; Assumptions'!$M47='Data Validation'!$N$2,'Monthly Cash Flow'!BF$2&lt;'Data Validation'!$D$17),0,-SUM(BF10:BF11)*'Summary &amp; Assumptions'!$N$47)</f>
        <v>-7174.9010074196331</v>
      </c>
      <c r="BG27" s="90">
        <f ca="1">IF(AND('Summary &amp; Assumptions'!$M47='Data Validation'!$N$2,'Monthly Cash Flow'!BG$2&lt;'Data Validation'!$D$17),0,-SUM(BG10:BG11)*'Summary &amp; Assumptions'!$N$47)</f>
        <v>-7174.9010074196331</v>
      </c>
      <c r="BH27" s="90">
        <f ca="1">IF(AND('Summary &amp; Assumptions'!$M47='Data Validation'!$N$2,'Monthly Cash Flow'!BH$2&lt;'Data Validation'!$D$17),0,-SUM(BH10:BH11)*'Summary &amp; Assumptions'!$N$47)</f>
        <v>-7206.1551850736323</v>
      </c>
      <c r="BI27" s="90">
        <f ca="1">IF(AND('Summary &amp; Assumptions'!$M47='Data Validation'!$N$2,'Monthly Cash Flow'!BI$2&lt;'Data Validation'!$D$17),0,-SUM(BI10:BI11)*'Summary &amp; Assumptions'!$N$47)</f>
        <v>-7206.1551850736323</v>
      </c>
      <c r="BJ27" s="90">
        <f ca="1">IF(AND('Summary &amp; Assumptions'!$M47='Data Validation'!$N$2,'Monthly Cash Flow'!BJ$2&lt;'Data Validation'!$D$17),0,-SUM(BJ10:BJ11)*'Summary &amp; Assumptions'!$N$47)</f>
        <v>-7226.627753630115</v>
      </c>
      <c r="BK27" s="90">
        <f ca="1">IF(AND('Summary &amp; Assumptions'!$M47='Data Validation'!$N$2,'Monthly Cash Flow'!BK$2&lt;'Data Validation'!$D$17),0,-SUM(BK10:BK11)*'Summary &amp; Assumptions'!$N$47)</f>
        <v>-7226.627753630115</v>
      </c>
      <c r="BL27" s="90">
        <f ca="1">IF(AND('Summary &amp; Assumptions'!$M47='Data Validation'!$N$2,'Monthly Cash Flow'!BL$2&lt;'Data Validation'!$D$17),0,-SUM(BL10:BL11)*'Summary &amp; Assumptions'!$N$47)</f>
        <v>-7260.6724828603656</v>
      </c>
      <c r="BM27" s="90">
        <f ca="1">IF(AND('Summary &amp; Assumptions'!$M47='Data Validation'!$N$2,'Monthly Cash Flow'!BM$2&lt;'Data Validation'!$D$17),0,-SUM(BM10:BM11)*'Summary &amp; Assumptions'!$N$47)</f>
        <v>-7260.6724828603656</v>
      </c>
      <c r="BN27" s="90">
        <f ca="1">IF(AND('Summary &amp; Assumptions'!$M47='Data Validation'!$N$2,'Monthly Cash Flow'!BN$2&lt;'Data Validation'!$D$17),0,-SUM(BN10:BN11)*'Summary &amp; Assumptions'!$N$47)</f>
        <v>-7298.6239842973646</v>
      </c>
      <c r="BO27" s="90">
        <f ca="1">IF(AND('Summary &amp; Assumptions'!$M47='Data Validation'!$N$2,'Monthly Cash Flow'!BO$2&lt;'Data Validation'!$D$17),0,-SUM(BO10:BO11)*'Summary &amp; Assumptions'!$N$47)</f>
        <v>-7347.6565570596131</v>
      </c>
      <c r="BP27" s="90">
        <f ca="1">IF(AND('Summary &amp; Assumptions'!$M47='Data Validation'!$N$2,'Monthly Cash Flow'!BP$2&lt;'Data Validation'!$D$17),0,-SUM(BP10:BP11)*'Summary &amp; Assumptions'!$N$47)</f>
        <v>-7377.5489455444031</v>
      </c>
      <c r="BQ27" s="90">
        <f ca="1">IF(AND('Summary &amp; Assumptions'!$M47='Data Validation'!$N$2,'Monthly Cash Flow'!BQ$2&lt;'Data Validation'!$D$17),0,-SUM(BQ10:BQ11)*'Summary &amp; Assumptions'!$N$47)</f>
        <v>-7377.5489455444031</v>
      </c>
      <c r="BR27" s="90">
        <f ca="1">IF(AND('Summary &amp; Assumptions'!$M47='Data Validation'!$N$2,'Monthly Cash Flow'!BR$2&lt;'Data Validation'!$D$17),0,-SUM(BR10:BR11)*'Summary &amp; Assumptions'!$N$47)</f>
        <v>-7388.9262966422211</v>
      </c>
      <c r="BS27" s="90">
        <f ca="1">IF(AND('Summary &amp; Assumptions'!$M47='Data Validation'!$N$2,'Monthly Cash Flow'!BS$2&lt;'Data Validation'!$D$17),0,-SUM(BS10:BS11)*'Summary &amp; Assumptions'!$N$47)</f>
        <v>-7388.9262966422211</v>
      </c>
      <c r="BT27" s="90">
        <f ca="1">IF(AND('Summary &amp; Assumptions'!$M47='Data Validation'!$N$2,'Monthly Cash Flow'!BT$2&lt;'Data Validation'!$D$17),0,-SUM(BT10:BT11)*'Summary &amp; Assumptions'!$N$47)</f>
        <v>-7421.1180996258408</v>
      </c>
      <c r="BU27" s="90">
        <f ca="1">IF(AND('Summary &amp; Assumptions'!$M47='Data Validation'!$N$2,'Monthly Cash Flow'!BU$2&lt;'Data Validation'!$D$17),0,-SUM(BU10:BU11)*'Summary &amp; Assumptions'!$N$47)</f>
        <v>-7421.1180996258408</v>
      </c>
      <c r="BV27" s="90">
        <f ca="1">IF(AND('Summary &amp; Assumptions'!$M47='Data Validation'!$N$2,'Monthly Cash Flow'!BV$2&lt;'Data Validation'!$D$17),0,-SUM(BV10:BV11)*'Summary &amp; Assumptions'!$N$47)</f>
        <v>-7442.2048452390163</v>
      </c>
      <c r="BW27" s="90">
        <f ca="1">IF(AND('Summary &amp; Assumptions'!$M47='Data Validation'!$N$2,'Monthly Cash Flow'!BW$2&lt;'Data Validation'!$D$17),0,-SUM(BW10:BW11)*'Summary &amp; Assumptions'!$N$47)</f>
        <v>-7442.2048452390163</v>
      </c>
      <c r="BX27" s="90">
        <f ca="1">IF(AND('Summary &amp; Assumptions'!$M47='Data Validation'!$N$2,'Monthly Cash Flow'!BX$2&lt;'Data Validation'!$D$17),0,-SUM(BX10:BX11)*'Summary &amp; Assumptions'!$N$47)</f>
        <v>-7477.2709163461741</v>
      </c>
      <c r="BY27" s="90">
        <f ca="1">IF(AND('Summary &amp; Assumptions'!$M47='Data Validation'!$N$2,'Monthly Cash Flow'!BY$2&lt;'Data Validation'!$D$17),0,-SUM(BY10:BY11)*'Summary &amp; Assumptions'!$N$47)</f>
        <v>-7477.2709163461741</v>
      </c>
      <c r="BZ27" s="90">
        <f ca="1">IF(AND('Summary &amp; Assumptions'!$M47='Data Validation'!$N$2,'Monthly Cash Flow'!BZ$2&lt;'Data Validation'!$D$17),0,-SUM(BZ10:BZ11)*'Summary &amp; Assumptions'!$N$47)</f>
        <v>-7516.3609628262848</v>
      </c>
      <c r="CA27" s="90">
        <f ca="1">IF(AND('Summary &amp; Assumptions'!$M47='Data Validation'!$N$2,'Monthly Cash Flow'!CA$2&lt;'Data Validation'!$D$17),0,-SUM(CA10:CA11)*'Summary &amp; Assumptions'!$N$47)</f>
        <v>-7566.8645127714017</v>
      </c>
      <c r="CB27" s="90">
        <f ca="1">IF(AND('Summary &amp; Assumptions'!$M47='Data Validation'!$N$2,'Monthly Cash Flow'!CB$2&lt;'Data Validation'!$D$17),0,-SUM(CB10:CB11)*'Summary &amp; Assumptions'!$N$47)</f>
        <v>-7597.6536729107356</v>
      </c>
      <c r="CC27" s="90">
        <f ca="1">IF(AND('Summary &amp; Assumptions'!$M47='Data Validation'!$N$2,'Monthly Cash Flow'!CC$2&lt;'Data Validation'!$D$17),0,-SUM(CC10:CC11)*'Summary &amp; Assumptions'!$N$47)</f>
        <v>-7597.6536729107356</v>
      </c>
      <c r="CD27" s="90">
        <f ca="1">IF(AND('Summary &amp; Assumptions'!$M47='Data Validation'!$N$2,'Monthly Cash Flow'!CD$2&lt;'Data Validation'!$D$17),0,-SUM(CD10:CD11)*'Summary &amp; Assumptions'!$N$47)</f>
        <v>-7609.372344541488</v>
      </c>
      <c r="CE27" s="90">
        <f ca="1">IF(AND('Summary &amp; Assumptions'!$M47='Data Validation'!$N$2,'Monthly Cash Flow'!CE$2&lt;'Data Validation'!$D$17),0,-SUM(CE10:CE11)*'Summary &amp; Assumptions'!$N$47)</f>
        <v>-7609.372344541488</v>
      </c>
      <c r="CF27" s="90">
        <f ca="1">IF(AND('Summary &amp; Assumptions'!$M47='Data Validation'!$N$2,'Monthly Cash Flow'!CF$2&lt;'Data Validation'!$D$17),0,-SUM(CF10:CF11)*'Summary &amp; Assumptions'!$N$47)</f>
        <v>-7642.5299016146164</v>
      </c>
      <c r="CG27" s="90">
        <f ca="1">IF(AND('Summary &amp; Assumptions'!$M47='Data Validation'!$N$2,'Monthly Cash Flow'!CG$2&lt;'Data Validation'!$D$17),0,-SUM(CG10:CG11)*'Summary &amp; Assumptions'!$N$47)</f>
        <v>-7642.5299016146164</v>
      </c>
      <c r="CH27" s="90">
        <f ca="1">IF(AND('Summary &amp; Assumptions'!$M47='Data Validation'!$N$2,'Monthly Cash Flow'!CH$2&lt;'Data Validation'!$D$17),0,-SUM(CH10:CH11)*'Summary &amp; Assumptions'!$N$47)</f>
        <v>-7664.2492495961878</v>
      </c>
      <c r="CI27" s="90">
        <f ca="1">IF(AND('Summary &amp; Assumptions'!$M47='Data Validation'!$N$2,'Monthly Cash Flow'!CI$2&lt;'Data Validation'!$D$17),0,-SUM(CI10:CI11)*'Summary &amp; Assumptions'!$N$47)</f>
        <v>-7664.2492495961878</v>
      </c>
      <c r="CJ27" s="90">
        <f ca="1">IF(AND('Summary &amp; Assumptions'!$M47='Data Validation'!$N$2,'Monthly Cash Flow'!CJ$2&lt;'Data Validation'!$D$17),0,-SUM(CJ10:CJ11)*'Summary &amp; Assumptions'!$N$47)</f>
        <v>-7700.3673028365602</v>
      </c>
      <c r="CK27" s="90">
        <f ca="1">IF(AND('Summary &amp; Assumptions'!$M47='Data Validation'!$N$2,'Monthly Cash Flow'!CK$2&lt;'Data Validation'!$D$17),0,-SUM(CK10:CK11)*'Summary &amp; Assumptions'!$N$47)</f>
        <v>-7700.3673028365602</v>
      </c>
      <c r="CL27" s="90">
        <f ca="1">IF(AND('Summary &amp; Assumptions'!$M47='Data Validation'!$N$2,'Monthly Cash Flow'!CL$2&lt;'Data Validation'!$D$17),0,-SUM(CL10:CL11)*'Summary &amp; Assumptions'!$N$47)</f>
        <v>-7740.6300507110736</v>
      </c>
      <c r="CM27" s="90">
        <f ca="1">IF(AND('Summary &amp; Assumptions'!$M47='Data Validation'!$N$2,'Monthly Cash Flow'!CM$2&lt;'Data Validation'!$D$17),0,-SUM(CM10:CM11)*'Summary &amp; Assumptions'!$N$47)</f>
        <v>-7792.6487071545444</v>
      </c>
      <c r="CN27" s="90">
        <f ca="1">IF(AND('Summary &amp; Assumptions'!$M47='Data Validation'!$N$2,'Monthly Cash Flow'!CN$2&lt;'Data Validation'!$D$17),0,-SUM(CN10:CN11)*'Summary &amp; Assumptions'!$N$47)</f>
        <v>-7824.3615420980586</v>
      </c>
      <c r="CO27" s="90">
        <f ca="1">IF(AND('Summary &amp; Assumptions'!$M47='Data Validation'!$N$2,'Monthly Cash Flow'!CO$2&lt;'Data Validation'!$D$17),0,-SUM(CO10:CO11)*'Summary &amp; Assumptions'!$N$47)</f>
        <v>-7824.3615420980586</v>
      </c>
      <c r="CP27" s="90">
        <f ca="1">IF(AND('Summary &amp; Assumptions'!$M47='Data Validation'!$N$2,'Monthly Cash Flow'!CP$2&lt;'Data Validation'!$D$17),0,-SUM(CP10:CP11)*'Summary &amp; Assumptions'!$N$47)</f>
        <v>-7836.4317738777327</v>
      </c>
      <c r="CQ27" s="90">
        <f ca="1">IF(AND('Summary &amp; Assumptions'!$M47='Data Validation'!$N$2,'Monthly Cash Flow'!CQ$2&lt;'Data Validation'!$D$17),0,-SUM(CQ10:CQ11)*'Summary &amp; Assumptions'!$N$47)</f>
        <v>-7836.4317738777327</v>
      </c>
      <c r="CR27" s="90">
        <f ca="1">IF(AND('Summary &amp; Assumptions'!$M47='Data Validation'!$N$2,'Monthly Cash Flow'!CR$2&lt;'Data Validation'!$D$17),0,-SUM(CR10:CR11)*'Summary &amp; Assumptions'!$N$47)</f>
        <v>-7870.5840576630562</v>
      </c>
      <c r="CS27" s="90">
        <f ca="1">IF(AND('Summary &amp; Assumptions'!$M47='Data Validation'!$N$2,'Monthly Cash Flow'!CS$2&lt;'Data Validation'!$D$17),0,-SUM(CS10:CS11)*'Summary &amp; Assumptions'!$N$47)</f>
        <v>-7870.5840576630562</v>
      </c>
      <c r="CT27" s="90">
        <f ca="1">IF(AND('Summary &amp; Assumptions'!$M47='Data Validation'!$N$2,'Monthly Cash Flow'!CT$2&lt;'Data Validation'!$D$17),0,-SUM(CT10:CT11)*'Summary &amp; Assumptions'!$N$47)</f>
        <v>-7892.9549860840743</v>
      </c>
      <c r="CU27" s="90">
        <f ca="1">IF(AND('Summary &amp; Assumptions'!$M47='Data Validation'!$N$2,'Monthly Cash Flow'!CU$2&lt;'Data Validation'!$D$17),0,-SUM(CU10:CU11)*'Summary &amp; Assumptions'!$N$47)</f>
        <v>-7892.9549860840743</v>
      </c>
      <c r="CV27" s="90">
        <f ca="1">IF(AND('Summary &amp; Assumptions'!$M47='Data Validation'!$N$2,'Monthly Cash Flow'!CV$2&lt;'Data Validation'!$D$17),0,-SUM(CV10:CV11)*'Summary &amp; Assumptions'!$N$47)</f>
        <v>-7930.1565809216572</v>
      </c>
      <c r="CW27" s="90">
        <f ca="1">IF(AND('Summary &amp; Assumptions'!$M47='Data Validation'!$N$2,'Monthly Cash Flow'!CW$2&lt;'Data Validation'!$D$17),0,-SUM(CW10:CW11)*'Summary &amp; Assumptions'!$N$47)</f>
        <v>-7930.1565809216572</v>
      </c>
      <c r="CX27" s="90">
        <f ca="1">IF(AND('Summary &amp; Assumptions'!$M47='Data Validation'!$N$2,'Monthly Cash Flow'!CX$2&lt;'Data Validation'!$D$17),0,-SUM(CX10:CX11)*'Summary &amp; Assumptions'!$N$47)</f>
        <v>-7971.627211232405</v>
      </c>
      <c r="CY27" s="90">
        <f ca="1">IF(AND('Summary &amp; Assumptions'!$M47='Data Validation'!$N$2,'Monthly Cash Flow'!CY$2&lt;'Data Validation'!$D$17),0,-SUM(CY10:CY11)*'Summary &amp; Assumptions'!$N$47)</f>
        <v>-8025.2064273691803</v>
      </c>
      <c r="CZ27" s="90">
        <f ca="1">IF(AND('Summary &amp; Assumptions'!$M47='Data Validation'!$N$2,'Monthly Cash Flow'!CZ$2&lt;'Data Validation'!$D$17),0,-SUM(CZ10:CZ11)*'Summary &amp; Assumptions'!$N$47)</f>
        <v>-8057.870647361</v>
      </c>
      <c r="DA27" s="90">
        <f ca="1">IF(AND('Summary &amp; Assumptions'!$M47='Data Validation'!$N$2,'Monthly Cash Flow'!DA$2&lt;'Data Validation'!$D$17),0,-SUM(DA10:DA11)*'Summary &amp; Assumptions'!$N$47)</f>
        <v>-8057.870647361</v>
      </c>
      <c r="DB27" s="90">
        <f ca="1">IF(AND('Summary &amp; Assumptions'!$M47='Data Validation'!$N$2,'Monthly Cash Flow'!DB$2&lt;'Data Validation'!$D$17),0,-SUM(DB10:DB11)*'Summary &amp; Assumptions'!$N$47)</f>
        <v>-8070.3029860940633</v>
      </c>
      <c r="DC27" s="90">
        <f ca="1">IF(AND('Summary &amp; Assumptions'!$M47='Data Validation'!$N$2,'Monthly Cash Flow'!DC$2&lt;'Data Validation'!$D$17),0,-SUM(DC10:DC11)*'Summary &amp; Assumptions'!$N$47)</f>
        <v>-8070.3029860940633</v>
      </c>
      <c r="DD27" s="90">
        <f ca="1">IF(AND('Summary &amp; Assumptions'!$M47='Data Validation'!$N$2,'Monthly Cash Flow'!DD$2&lt;'Data Validation'!$D$17),0,-SUM(DD10:DD11)*'Summary &amp; Assumptions'!$N$47)</f>
        <v>-8105.4798383929465</v>
      </c>
      <c r="DE27" s="90">
        <f ca="1">IF(AND('Summary &amp; Assumptions'!$M47='Data Validation'!$N$2,'Monthly Cash Flow'!DE$2&lt;'Data Validation'!$D$17),0,-SUM(DE10:DE11)*'Summary &amp; Assumptions'!$N$47)</f>
        <v>-8105.4798383929465</v>
      </c>
      <c r="DF27" s="90">
        <f ca="1">IF(AND('Summary &amp; Assumptions'!$M47='Data Validation'!$N$2,'Monthly Cash Flow'!DF$2&lt;'Data Validation'!$D$17),0,-SUM(DF10:DF11)*'Summary &amp; Assumptions'!$N$47)</f>
        <v>-8128.5218946665955</v>
      </c>
      <c r="DG27" s="90">
        <f ca="1">IF(AND('Summary &amp; Assumptions'!$M47='Data Validation'!$N$2,'Monthly Cash Flow'!DG$2&lt;'Data Validation'!$D$17),0,-SUM(DG10:DG11)*'Summary &amp; Assumptions'!$N$47)</f>
        <v>-8128.5218946665955</v>
      </c>
      <c r="DH27" s="90">
        <f ca="1">IF(AND('Summary &amp; Assumptions'!$M47='Data Validation'!$N$2,'Monthly Cash Flow'!DH$2&lt;'Data Validation'!$D$17),0,-SUM(DH10:DH11)*'Summary &amp; Assumptions'!$N$47)</f>
        <v>-8166.8395373493067</v>
      </c>
      <c r="DI27" s="90">
        <f ca="1">IF(AND('Summary &amp; Assumptions'!$M47='Data Validation'!$N$2,'Monthly Cash Flow'!DI$2&lt;'Data Validation'!$D$17),0,-SUM(DI10:DI11)*'Summary &amp; Assumptions'!$N$47)</f>
        <v>-8166.8395373493067</v>
      </c>
      <c r="DJ27" s="90">
        <f ca="1">IF(AND('Summary &amp; Assumptions'!$M47='Data Validation'!$N$2,'Monthly Cash Flow'!DJ$2&lt;'Data Validation'!$D$17),0,-SUM(DJ10:DJ11)*'Summary &amp; Assumptions'!$N$47)</f>
        <v>-8209.5542865693769</v>
      </c>
      <c r="DK27" s="90">
        <f ca="1">IF(AND('Summary &amp; Assumptions'!$M47='Data Validation'!$N$2,'Monthly Cash Flow'!DK$2&lt;'Data Validation'!$D$17),0,-SUM(DK10:DK11)*'Summary &amp; Assumptions'!$N$47)</f>
        <v>-8264.7408791902562</v>
      </c>
      <c r="DL27" s="90">
        <f ca="1">IF(AND('Summary &amp; Assumptions'!$M47='Data Validation'!$N$2,'Monthly Cash Flow'!DL$2&lt;'Data Validation'!$D$17),0,-SUM(DL10:DL11)*'Summary &amp; Assumptions'!$N$47)</f>
        <v>-8298.3850257818285</v>
      </c>
      <c r="DM27" s="90">
        <f ca="1">IF(AND('Summary &amp; Assumptions'!$M47='Data Validation'!$N$2,'Monthly Cash Flow'!DM$2&lt;'Data Validation'!$D$17),0,-SUM(DM10:DM11)*'Summary &amp; Assumptions'!$N$47)</f>
        <v>-8298.3850257818285</v>
      </c>
      <c r="DN27" s="90">
        <f ca="1">IF(AND('Summary &amp; Assumptions'!$M47='Data Validation'!$N$2,'Monthly Cash Flow'!DN$2&lt;'Data Validation'!$D$17),0,-SUM(DN10:DN11)*'Summary &amp; Assumptions'!$N$47)</f>
        <v>-8311.190334676885</v>
      </c>
      <c r="DO27" s="90">
        <f ca="1">IF(AND('Summary &amp; Assumptions'!$M47='Data Validation'!$N$2,'Monthly Cash Flow'!DO$2&lt;'Data Validation'!$D$17),0,-SUM(DO10:DO11)*'Summary &amp; Assumptions'!$N$47)</f>
        <v>-8311.190334676885</v>
      </c>
      <c r="DP27" s="90">
        <f ca="1">IF(AND('Summary &amp; Assumptions'!$M47='Data Validation'!$N$2,'Monthly Cash Flow'!DP$2&lt;'Data Validation'!$D$17),0,-SUM(DP10:DP11)*'Summary &amp; Assumptions'!$N$47)</f>
        <v>-8347.4224925447343</v>
      </c>
      <c r="DQ27" s="90">
        <f ca="1">IF(AND('Summary &amp; Assumptions'!$M47='Data Validation'!$N$2,'Monthly Cash Flow'!DQ$2&lt;'Data Validation'!$D$17),0,-SUM(DQ10:DQ11)*'Summary &amp; Assumptions'!$N$47)</f>
        <v>-8347.4224925447343</v>
      </c>
      <c r="DR27" s="90">
        <f ca="1">IF(AND('Summary &amp; Assumptions'!$M47='Data Validation'!$N$2,'Monthly Cash Flow'!DR$2&lt;'Data Validation'!$D$17),0,-SUM(DR10:DR11)*'Summary &amp; Assumptions'!$N$47)</f>
        <v>-8371.1558105065924</v>
      </c>
      <c r="DS27" s="90">
        <f ca="1">IF(AND('Summary &amp; Assumptions'!$M47='Data Validation'!$N$2,'Monthly Cash Flow'!DS$2&lt;'Data Validation'!$D$17),0,-SUM(DS10:DS11)*'Summary &amp; Assumptions'!$N$47)</f>
        <v>-8371.1558105065924</v>
      </c>
      <c r="DT27" s="90">
        <f ca="1">IF(AND('Summary &amp; Assumptions'!$M47='Data Validation'!$N$2,'Monthly Cash Flow'!DT$2&lt;'Data Validation'!$D$17),0,-SUM(DT10:DT11)*'Summary &amp; Assumptions'!$N$47)</f>
        <v>-8410.6229824697857</v>
      </c>
      <c r="DU27" s="90">
        <f ca="1">IF(AND('Summary &amp; Assumptions'!$M47='Data Validation'!$N$2,'Monthly Cash Flow'!DU$2&lt;'Data Validation'!$D$17),0,-SUM(DU10:DU11)*'Summary &amp; Assumptions'!$N$47)</f>
        <v>-8410.6229824697857</v>
      </c>
      <c r="DV27" s="90">
        <f ca="1">IF(AND('Summary &amp; Assumptions'!$M47='Data Validation'!$N$2,'Monthly Cash Flow'!DV$2&lt;'Data Validation'!$D$17),0,-SUM(DV10:DV11)*'Summary &amp; Assumptions'!$N$47)</f>
        <v>-8454.6191741664588</v>
      </c>
      <c r="DW27" s="90">
        <f ca="1">IF(AND('Summary &amp; Assumptions'!$M47='Data Validation'!$N$2,'Monthly Cash Flow'!DW$2&lt;'Data Validation'!$D$17),0,-SUM(DW10:DW11)*'Summary &amp; Assumptions'!$N$47)</f>
        <v>-8511.4613645659629</v>
      </c>
      <c r="DX27" s="90">
        <f ca="1">IF(AND('Summary &amp; Assumptions'!$M47='Data Validation'!$N$2,'Monthly Cash Flow'!DX$2&lt;'Data Validation'!$D$17),0,-SUM(DX10:DX11)*'Summary &amp; Assumptions'!$N$47)</f>
        <v>-8546.114835555285</v>
      </c>
      <c r="DY27" s="90">
        <f ca="1">IF(AND('Summary &amp; Assumptions'!$M47='Data Validation'!$N$2,'Monthly Cash Flow'!DY$2&lt;'Data Validation'!$D$17),0,-SUM(DY10:DY11)*'Summary &amp; Assumptions'!$N$47)</f>
        <v>-8546.114835555285</v>
      </c>
      <c r="DZ27" s="90">
        <f ca="1">IF(AND('Summary &amp; Assumptions'!$M47='Data Validation'!$N$2,'Monthly Cash Flow'!DZ$2&lt;'Data Validation'!$D$17),0,-SUM(DZ10:DZ11)*'Summary &amp; Assumptions'!$N$47)</f>
        <v>-8559.3043037171938</v>
      </c>
      <c r="EA27" s="90">
        <f ca="1">IF(AND('Summary &amp; Assumptions'!$M47='Data Validation'!$N$2,'Monthly Cash Flow'!EA$2&lt;'Data Validation'!$D$17),0,-SUM(EA10:EA11)*'Summary &amp; Assumptions'!$N$47)</f>
        <v>-8559.3043037171938</v>
      </c>
      <c r="EB27" s="90">
        <f ca="1">IF(AND('Summary &amp; Assumptions'!$M47='Data Validation'!$N$2,'Monthly Cash Flow'!EB$2&lt;'Data Validation'!$D$17),0,-SUM(EB10:EB11)*'Summary &amp; Assumptions'!$N$47)</f>
        <v>-8596.6234263210772</v>
      </c>
      <c r="EC27" s="90">
        <f ca="1">IF(AND('Summary &amp; Assumptions'!$M47='Data Validation'!$N$2,'Monthly Cash Flow'!EC$2&lt;'Data Validation'!$D$17),0,-SUM(EC10:EC11)*'Summary &amp; Assumptions'!$N$47)</f>
        <v>-8596.6234263210772</v>
      </c>
      <c r="ED27" s="90">
        <f ca="1">IF(AND('Summary &amp; Assumptions'!$M47='Data Validation'!$N$2,'Monthly Cash Flow'!ED$2&lt;'Data Validation'!$D$17),0,-SUM(ED10:ED11)*'Summary &amp; Assumptions'!$N$47)</f>
        <v>-8621.0687438217919</v>
      </c>
      <c r="EE27" s="90">
        <f ca="1">IF(AND('Summary &amp; Assumptions'!$M47='Data Validation'!$N$2,'Monthly Cash Flow'!EE$2&lt;'Data Validation'!$D$17),0,-SUM(EE10:EE11)*'Summary &amp; Assumptions'!$N$47)</f>
        <v>-8621.0687438217919</v>
      </c>
      <c r="EF27" s="90">
        <f ca="1">IF(AND('Summary &amp; Assumptions'!$M47='Data Validation'!$N$2,'Monthly Cash Flow'!EF$2&lt;'Data Validation'!$D$17),0,-SUM(EF10:EF11)*'Summary &amp; Assumptions'!$N$47)</f>
        <v>-8661.7199309438802</v>
      </c>
      <c r="EG27" s="488">
        <f ca="1">IF(AND('Summary &amp; Assumptions'!$M47='Data Validation'!$N$2,'Monthly Cash Flow'!EG$2&lt;'Data Validation'!$D$17),0,-SUM(EG10:EG11)*'Summary &amp; Assumptions'!$N$47)</f>
        <v>-8661.7199309438802</v>
      </c>
      <c r="EH27" s="133"/>
    </row>
    <row r="28" spans="2:138" ht="15" customHeight="1" thickBot="1" x14ac:dyDescent="0.3">
      <c r="B28" s="490" t="s">
        <v>29</v>
      </c>
      <c r="C28" s="70"/>
      <c r="D28" s="187">
        <f t="shared" ca="1" si="42"/>
        <v>-6352612.22437941</v>
      </c>
      <c r="E28" s="71"/>
      <c r="F28" s="93">
        <f>SUM(F17:F27)</f>
        <v>-5460.3906926406926</v>
      </c>
      <c r="G28" s="93">
        <f t="shared" ref="G28:BR28" si="43">SUM(G17:G27)</f>
        <v>-5460.3906926406926</v>
      </c>
      <c r="H28" s="93">
        <f t="shared" si="43"/>
        <v>-5460.3906926406926</v>
      </c>
      <c r="I28" s="93">
        <f t="shared" si="43"/>
        <v>-5460.3906926406926</v>
      </c>
      <c r="J28" s="93">
        <f t="shared" si="43"/>
        <v>-5460.3906926406926</v>
      </c>
      <c r="K28" s="93">
        <f t="shared" si="43"/>
        <v>-5460.3906926406926</v>
      </c>
      <c r="L28" s="93">
        <f t="shared" si="43"/>
        <v>-5460.3906926406926</v>
      </c>
      <c r="M28" s="93">
        <f t="shared" si="43"/>
        <v>-5460.3906926406926</v>
      </c>
      <c r="N28" s="93">
        <f t="shared" si="43"/>
        <v>-5460.3906926406926</v>
      </c>
      <c r="O28" s="93">
        <f t="shared" si="43"/>
        <v>-255481.91069264067</v>
      </c>
      <c r="P28" s="93">
        <f t="shared" si="43"/>
        <v>-5460.3906926406926</v>
      </c>
      <c r="Q28" s="93">
        <f t="shared" si="43"/>
        <v>-5460.3906926406926</v>
      </c>
      <c r="R28" s="93">
        <f t="shared" si="43"/>
        <v>-5569.5985064935066</v>
      </c>
      <c r="S28" s="93">
        <f t="shared" si="43"/>
        <v>-5569.5985064935066</v>
      </c>
      <c r="T28" s="93">
        <f t="shared" si="43"/>
        <v>-5569.5985064935066</v>
      </c>
      <c r="U28" s="93">
        <f t="shared" si="43"/>
        <v>-5569.5985064935066</v>
      </c>
      <c r="V28" s="93">
        <f t="shared" si="43"/>
        <v>-5569.5985064935066</v>
      </c>
      <c r="W28" s="93">
        <f t="shared" si="43"/>
        <v>-5569.5985064935066</v>
      </c>
      <c r="X28" s="93">
        <f t="shared" si="43"/>
        <v>-5569.5985064935066</v>
      </c>
      <c r="Y28" s="93">
        <f t="shared" si="43"/>
        <v>-5569.5985064935066</v>
      </c>
      <c r="Z28" s="93">
        <f t="shared" si="43"/>
        <v>-5569.5985064935066</v>
      </c>
      <c r="AA28" s="93">
        <f t="shared" si="43"/>
        <v>-259341.44130649345</v>
      </c>
      <c r="AB28" s="93">
        <f t="shared" si="43"/>
        <v>-5569.5985064935066</v>
      </c>
      <c r="AC28" s="93">
        <f t="shared" si="43"/>
        <v>-5569.5985064935066</v>
      </c>
      <c r="AD28" s="93">
        <f t="shared" ca="1" si="43"/>
        <v>-25943.691680164284</v>
      </c>
      <c r="AE28" s="93">
        <f t="shared" ca="1" si="43"/>
        <v>-27484.288430164284</v>
      </c>
      <c r="AF28" s="93">
        <f t="shared" ca="1" si="43"/>
        <v>-27511.644200164283</v>
      </c>
      <c r="AG28" s="93">
        <f t="shared" ca="1" si="43"/>
        <v>-27511.644200164283</v>
      </c>
      <c r="AH28" s="93">
        <f t="shared" ca="1" si="43"/>
        <v>-27522.056088126985</v>
      </c>
      <c r="AI28" s="93">
        <f t="shared" ca="1" si="43"/>
        <v>-27522.056088126985</v>
      </c>
      <c r="AJ28" s="93">
        <f t="shared" ca="1" si="43"/>
        <v>-27551.516148126982</v>
      </c>
      <c r="AK28" s="93">
        <f t="shared" ca="1" si="43"/>
        <v>-27551.516148126982</v>
      </c>
      <c r="AL28" s="93">
        <f t="shared" ca="1" si="43"/>
        <v>-27570.813507497784</v>
      </c>
      <c r="AM28" s="93">
        <f t="shared" ca="1" si="43"/>
        <v>-285149.23394949769</v>
      </c>
      <c r="AN28" s="93">
        <f t="shared" ca="1" si="43"/>
        <v>-27602.903929997785</v>
      </c>
      <c r="AO28" s="93">
        <f t="shared" ca="1" si="43"/>
        <v>-27602.903929997785</v>
      </c>
      <c r="AP28" s="93">
        <f t="shared" ca="1" si="43"/>
        <v>-28053.81057971207</v>
      </c>
      <c r="AQ28" s="93">
        <f t="shared" ca="1" si="43"/>
        <v>-28100.02848221207</v>
      </c>
      <c r="AR28" s="93">
        <f t="shared" ca="1" si="43"/>
        <v>-28128.204925312068</v>
      </c>
      <c r="AS28" s="93">
        <f t="shared" ca="1" si="43"/>
        <v>-28128.204925312068</v>
      </c>
      <c r="AT28" s="93">
        <f t="shared" ca="1" si="43"/>
        <v>-28138.929169913652</v>
      </c>
      <c r="AU28" s="93">
        <f t="shared" ca="1" si="43"/>
        <v>-28138.929169913652</v>
      </c>
      <c r="AV28" s="93">
        <f t="shared" ca="1" si="43"/>
        <v>-28169.273031713648</v>
      </c>
      <c r="AW28" s="93">
        <f t="shared" ca="1" si="43"/>
        <v>-28169.273031713648</v>
      </c>
      <c r="AX28" s="93">
        <f t="shared" ca="1" si="43"/>
        <v>-28189.149311865574</v>
      </c>
      <c r="AY28" s="93">
        <f t="shared" ca="1" si="43"/>
        <v>-289631.24606049544</v>
      </c>
      <c r="AZ28" s="93">
        <f t="shared" ca="1" si="43"/>
        <v>-28222.202447040574</v>
      </c>
      <c r="BA28" s="93">
        <f t="shared" ca="1" si="43"/>
        <v>-28222.202447040574</v>
      </c>
      <c r="BB28" s="93">
        <f t="shared" ca="1" si="43"/>
        <v>-28682.484959049147</v>
      </c>
      <c r="BC28" s="93">
        <f t="shared" ca="1" si="43"/>
        <v>-28730.089398624146</v>
      </c>
      <c r="BD28" s="93">
        <f t="shared" ca="1" si="43"/>
        <v>-28759.111135017149</v>
      </c>
      <c r="BE28" s="93">
        <f t="shared" ca="1" si="43"/>
        <v>-28759.111135017149</v>
      </c>
      <c r="BF28" s="93">
        <f t="shared" ca="1" si="43"/>
        <v>-28770.157106956776</v>
      </c>
      <c r="BG28" s="93">
        <f t="shared" ca="1" si="43"/>
        <v>-28770.157106956776</v>
      </c>
      <c r="BH28" s="93">
        <f t="shared" ca="1" si="43"/>
        <v>-28801.411284610775</v>
      </c>
      <c r="BI28" s="93">
        <f t="shared" ca="1" si="43"/>
        <v>-28801.411284610775</v>
      </c>
      <c r="BJ28" s="93">
        <f t="shared" ca="1" si="43"/>
        <v>-28821.883853167259</v>
      </c>
      <c r="BK28" s="93">
        <f t="shared" ca="1" si="43"/>
        <v>-294185.61205302662</v>
      </c>
      <c r="BL28" s="93">
        <f t="shared" ca="1" si="43"/>
        <v>-28855.928582397508</v>
      </c>
      <c r="BM28" s="93">
        <f t="shared" ca="1" si="43"/>
        <v>-28855.928582397508</v>
      </c>
      <c r="BN28" s="93">
        <f t="shared" ca="1" si="43"/>
        <v>-29325.785205825254</v>
      </c>
      <c r="BO28" s="93">
        <f t="shared" ca="1" si="43"/>
        <v>-29374.817778587501</v>
      </c>
      <c r="BP28" s="93">
        <f t="shared" ca="1" si="43"/>
        <v>-29404.710167072291</v>
      </c>
      <c r="BQ28" s="93">
        <f t="shared" ca="1" si="43"/>
        <v>-29404.710167072291</v>
      </c>
      <c r="BR28" s="93">
        <f t="shared" ca="1" si="43"/>
        <v>-29416.087518170109</v>
      </c>
      <c r="BS28" s="93">
        <f t="shared" ref="BS28:ED28" ca="1" si="44">SUM(BS17:BS27)</f>
        <v>-29416.087518170109</v>
      </c>
      <c r="BT28" s="93">
        <f t="shared" ca="1" si="44"/>
        <v>-29448.279321153728</v>
      </c>
      <c r="BU28" s="93">
        <f t="shared" ca="1" si="44"/>
        <v>-29448.279321153728</v>
      </c>
      <c r="BV28" s="93">
        <f t="shared" ca="1" si="44"/>
        <v>-29469.366066766903</v>
      </c>
      <c r="BW28" s="93">
        <f t="shared" ca="1" si="44"/>
        <v>-298813.55018962402</v>
      </c>
      <c r="BX28" s="93">
        <f t="shared" ca="1" si="44"/>
        <v>-29504.432137874061</v>
      </c>
      <c r="BY28" s="93">
        <f t="shared" ca="1" si="44"/>
        <v>-29504.432137874061</v>
      </c>
      <c r="BZ28" s="93">
        <f t="shared" ca="1" si="44"/>
        <v>-29984.065408784729</v>
      </c>
      <c r="CA28" s="93">
        <f t="shared" ca="1" si="44"/>
        <v>-30034.568958729844</v>
      </c>
      <c r="CB28" s="93">
        <f t="shared" ca="1" si="44"/>
        <v>-30065.358118869179</v>
      </c>
      <c r="CC28" s="93">
        <f t="shared" ca="1" si="44"/>
        <v>-30065.358118869179</v>
      </c>
      <c r="CD28" s="93">
        <f t="shared" ca="1" si="44"/>
        <v>-30077.07679049993</v>
      </c>
      <c r="CE28" s="93">
        <f t="shared" ca="1" si="44"/>
        <v>-30077.07679049993</v>
      </c>
      <c r="CF28" s="93">
        <f t="shared" ca="1" si="44"/>
        <v>-30110.234347573059</v>
      </c>
      <c r="CG28" s="93">
        <f t="shared" ca="1" si="44"/>
        <v>-30110.234347573059</v>
      </c>
      <c r="CH28" s="93">
        <f t="shared" ca="1" si="44"/>
        <v>-30131.953695554632</v>
      </c>
      <c r="CI28" s="93">
        <f t="shared" ca="1" si="44"/>
        <v>-303516.30058025458</v>
      </c>
      <c r="CJ28" s="93">
        <f t="shared" ca="1" si="44"/>
        <v>-30168.071748795002</v>
      </c>
      <c r="CK28" s="93">
        <f t="shared" ca="1" si="44"/>
        <v>-30168.071748795002</v>
      </c>
      <c r="CL28" s="93">
        <f t="shared" ca="1" si="44"/>
        <v>-30657.688585588687</v>
      </c>
      <c r="CM28" s="93">
        <f t="shared" ca="1" si="44"/>
        <v>-30709.70724203216</v>
      </c>
      <c r="CN28" s="93">
        <f t="shared" ca="1" si="44"/>
        <v>-30741.420076975672</v>
      </c>
      <c r="CO28" s="93">
        <f t="shared" ca="1" si="44"/>
        <v>-30741.420076975672</v>
      </c>
      <c r="CP28" s="93">
        <f t="shared" ca="1" si="44"/>
        <v>-30753.490308755347</v>
      </c>
      <c r="CQ28" s="93">
        <f t="shared" ca="1" si="44"/>
        <v>-30753.490308755347</v>
      </c>
      <c r="CR28" s="93">
        <f t="shared" ca="1" si="44"/>
        <v>-30787.642592540673</v>
      </c>
      <c r="CS28" s="93">
        <f t="shared" ca="1" si="44"/>
        <v>-30787.642592540673</v>
      </c>
      <c r="CT28" s="93">
        <f t="shared" ca="1" si="44"/>
        <v>-30810.013520961689</v>
      </c>
      <c r="CU28" s="93">
        <f t="shared" ca="1" si="44"/>
        <v>-308295.12560893211</v>
      </c>
      <c r="CV28" s="93">
        <f t="shared" ca="1" si="44"/>
        <v>-30847.21511579927</v>
      </c>
      <c r="CW28" s="93">
        <f t="shared" ca="1" si="44"/>
        <v>-30847.21511579927</v>
      </c>
      <c r="CX28" s="93">
        <f t="shared" ca="1" si="44"/>
        <v>-31347.026916807565</v>
      </c>
      <c r="CY28" s="93">
        <f t="shared" ca="1" si="44"/>
        <v>-31400.60613294434</v>
      </c>
      <c r="CZ28" s="93">
        <f t="shared" ca="1" si="44"/>
        <v>-31433.270352936161</v>
      </c>
      <c r="DA28" s="93">
        <f t="shared" ca="1" si="44"/>
        <v>-31433.270352936161</v>
      </c>
      <c r="DB28" s="93">
        <f t="shared" ca="1" si="44"/>
        <v>-31445.702691669223</v>
      </c>
      <c r="DC28" s="93">
        <f t="shared" ca="1" si="44"/>
        <v>-31445.702691669223</v>
      </c>
      <c r="DD28" s="93">
        <f t="shared" ca="1" si="44"/>
        <v>-31480.879543968105</v>
      </c>
      <c r="DE28" s="93">
        <f t="shared" ca="1" si="44"/>
        <v>-31480.879543968105</v>
      </c>
      <c r="DF28" s="93">
        <f t="shared" ca="1" si="44"/>
        <v>-31503.921600241756</v>
      </c>
      <c r="DG28" s="93">
        <f t="shared" ca="1" si="44"/>
        <v>-313151.31036953174</v>
      </c>
      <c r="DH28" s="93">
        <f t="shared" ca="1" si="44"/>
        <v>-31542.239242924468</v>
      </c>
      <c r="DI28" s="93">
        <f t="shared" ca="1" si="44"/>
        <v>-31542.239242924468</v>
      </c>
      <c r="DJ28" s="93">
        <f t="shared" ca="1" si="44"/>
        <v>-32052.461986256043</v>
      </c>
      <c r="DK28" s="93">
        <f t="shared" ca="1" si="44"/>
        <v>-32107.648578876924</v>
      </c>
      <c r="DL28" s="93">
        <f t="shared" ca="1" si="44"/>
        <v>-32141.292725468498</v>
      </c>
      <c r="DM28" s="93">
        <f t="shared" ca="1" si="44"/>
        <v>-32141.292725468498</v>
      </c>
      <c r="DN28" s="93">
        <f t="shared" ca="1" si="44"/>
        <v>-32154.098034363553</v>
      </c>
      <c r="DO28" s="93">
        <f t="shared" ca="1" si="44"/>
        <v>-32154.098034363553</v>
      </c>
      <c r="DP28" s="93">
        <f t="shared" ca="1" si="44"/>
        <v>-32190.330192231402</v>
      </c>
      <c r="DQ28" s="93">
        <f t="shared" ca="1" si="44"/>
        <v>-32190.330192231402</v>
      </c>
      <c r="DR28" s="93">
        <f t="shared" ca="1" si="44"/>
        <v>-32214.06351019326</v>
      </c>
      <c r="DS28" s="93">
        <f t="shared" ca="1" si="44"/>
        <v>-318086.16311102256</v>
      </c>
      <c r="DT28" s="93">
        <f t="shared" ca="1" si="44"/>
        <v>-32253.530682156452</v>
      </c>
      <c r="DU28" s="93">
        <f t="shared" ca="1" si="44"/>
        <v>-32253.530682156452</v>
      </c>
      <c r="DV28" s="93">
        <f t="shared" ca="1" si="44"/>
        <v>-32774.38502784686</v>
      </c>
      <c r="DW28" s="93">
        <f t="shared" ca="1" si="44"/>
        <v>-32831.227218246364</v>
      </c>
      <c r="DX28" s="93">
        <f t="shared" ca="1" si="44"/>
        <v>-32865.880689235688</v>
      </c>
      <c r="DY28" s="93">
        <f t="shared" ca="1" si="44"/>
        <v>-32865.880689235688</v>
      </c>
      <c r="DZ28" s="93">
        <f t="shared" ca="1" si="44"/>
        <v>-32879.070157397597</v>
      </c>
      <c r="EA28" s="93">
        <f t="shared" ca="1" si="44"/>
        <v>-32879.070157397597</v>
      </c>
      <c r="EB28" s="93">
        <f t="shared" ca="1" si="44"/>
        <v>-32916.38928000148</v>
      </c>
      <c r="EC28" s="93">
        <f t="shared" ca="1" si="44"/>
        <v>-32916.38928000148</v>
      </c>
      <c r="ED28" s="93">
        <f t="shared" ca="1" si="44"/>
        <v>-32940.834597502195</v>
      </c>
      <c r="EE28" s="93">
        <f t="shared" ref="EE28:EG28" ca="1" si="45">SUM(EE17:EE27)</f>
        <v>-323101.01569234382</v>
      </c>
      <c r="EF28" s="93">
        <f t="shared" ca="1" si="45"/>
        <v>-32981.485784624281</v>
      </c>
      <c r="EG28" s="484">
        <f t="shared" ca="1" si="45"/>
        <v>-32981.485784624281</v>
      </c>
      <c r="EH28" s="133"/>
    </row>
    <row r="29" spans="2:138" s="84" customFormat="1" ht="15" customHeight="1" thickTop="1" x14ac:dyDescent="0.25">
      <c r="B29" s="491"/>
      <c r="C29" s="192"/>
      <c r="D29" s="194"/>
      <c r="E29" s="195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90"/>
      <c r="S29" s="90"/>
      <c r="T29" s="90"/>
      <c r="U29" s="90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90"/>
      <c r="AQ29" s="90"/>
      <c r="AR29" s="90"/>
      <c r="AS29" s="90"/>
      <c r="AT29" s="90"/>
      <c r="AU29" s="90"/>
      <c r="AV29" s="90"/>
      <c r="AW29" s="90"/>
      <c r="AX29" s="90"/>
      <c r="AY29" s="90"/>
      <c r="AZ29" s="90"/>
      <c r="BA29" s="90"/>
      <c r="BB29" s="90"/>
      <c r="BC29" s="90"/>
      <c r="BD29" s="90"/>
      <c r="BE29" s="90"/>
      <c r="BF29" s="90"/>
      <c r="BG29" s="90"/>
      <c r="BH29" s="90"/>
      <c r="BI29" s="90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X29" s="90"/>
      <c r="BY29" s="90"/>
      <c r="BZ29" s="90"/>
      <c r="CA29" s="90"/>
      <c r="CB29" s="90"/>
      <c r="CC29" s="90"/>
      <c r="CD29" s="90"/>
      <c r="CE29" s="90"/>
      <c r="CF29" s="90"/>
      <c r="CG29" s="90"/>
      <c r="CH29" s="90"/>
      <c r="CI29" s="90"/>
      <c r="CJ29" s="90"/>
      <c r="CK29" s="90"/>
      <c r="CL29" s="90"/>
      <c r="CM29" s="90"/>
      <c r="CN29" s="90"/>
      <c r="CO29" s="90"/>
      <c r="CP29" s="90"/>
      <c r="CQ29" s="90"/>
      <c r="CR29" s="90"/>
      <c r="CS29" s="90"/>
      <c r="CT29" s="90"/>
      <c r="CU29" s="90"/>
      <c r="CV29" s="90"/>
      <c r="CW29" s="90"/>
      <c r="CX29" s="90"/>
      <c r="CY29" s="90"/>
      <c r="CZ29" s="90"/>
      <c r="DA29" s="90"/>
      <c r="DB29" s="90"/>
      <c r="DC29" s="90"/>
      <c r="DD29" s="90"/>
      <c r="DE29" s="90"/>
      <c r="DF29" s="90"/>
      <c r="DG29" s="90"/>
      <c r="DH29" s="90"/>
      <c r="DI29" s="90"/>
      <c r="DJ29" s="90"/>
      <c r="DK29" s="90"/>
      <c r="DL29" s="90"/>
      <c r="DM29" s="90"/>
      <c r="DN29" s="90"/>
      <c r="DO29" s="90"/>
      <c r="DP29" s="90"/>
      <c r="DQ29" s="90"/>
      <c r="DR29" s="90"/>
      <c r="DS29" s="90"/>
      <c r="DT29" s="90"/>
      <c r="DU29" s="90"/>
      <c r="DV29" s="90"/>
      <c r="DW29" s="90"/>
      <c r="DX29" s="90"/>
      <c r="DY29" s="90"/>
      <c r="DZ29" s="90"/>
      <c r="EA29" s="90"/>
      <c r="EB29" s="90"/>
      <c r="EC29" s="90"/>
      <c r="ED29" s="90"/>
      <c r="EE29" s="90"/>
      <c r="EF29" s="90"/>
      <c r="EG29" s="488"/>
      <c r="EH29" s="133"/>
    </row>
    <row r="30" spans="2:138" ht="15" customHeight="1" thickBot="1" x14ac:dyDescent="0.3">
      <c r="B30" s="492" t="s">
        <v>31</v>
      </c>
      <c r="C30" s="69"/>
      <c r="D30" s="188">
        <f ca="1">SUM(E30:EG30)</f>
        <v>24041813.962609652</v>
      </c>
      <c r="E30" s="72"/>
      <c r="F30" s="97">
        <f t="shared" ref="F30:AK30" si="46">F14+F28</f>
        <v>-4102.9006926406928</v>
      </c>
      <c r="G30" s="97">
        <f t="shared" ca="1" si="46"/>
        <v>-4102.9006926406928</v>
      </c>
      <c r="H30" s="97">
        <f t="shared" ca="1" si="46"/>
        <v>-4102.9006926406928</v>
      </c>
      <c r="I30" s="97">
        <f t="shared" ca="1" si="46"/>
        <v>-4102.9006926406928</v>
      </c>
      <c r="J30" s="97">
        <f t="shared" ca="1" si="46"/>
        <v>-4102.9006926406928</v>
      </c>
      <c r="K30" s="97">
        <f t="shared" ca="1" si="46"/>
        <v>-4102.9006926406928</v>
      </c>
      <c r="L30" s="97">
        <f t="shared" ca="1" si="46"/>
        <v>-4102.9006926406928</v>
      </c>
      <c r="M30" s="97">
        <f t="shared" ca="1" si="46"/>
        <v>-4102.9006926406928</v>
      </c>
      <c r="N30" s="97">
        <f t="shared" ca="1" si="46"/>
        <v>-4102.9006926406928</v>
      </c>
      <c r="O30" s="97">
        <f t="shared" ca="1" si="46"/>
        <v>-161870.75170881217</v>
      </c>
      <c r="P30" s="97">
        <f t="shared" ca="1" si="46"/>
        <v>-4102.9006926406928</v>
      </c>
      <c r="Q30" s="97">
        <f t="shared" ca="1" si="46"/>
        <v>-4102.9006926406928</v>
      </c>
      <c r="R30" s="97">
        <f t="shared" ca="1" si="46"/>
        <v>25297.891493506497</v>
      </c>
      <c r="S30" s="97">
        <f t="shared" ca="1" si="46"/>
        <v>25297.891493506497</v>
      </c>
      <c r="T30" s="97">
        <f t="shared" ca="1" si="46"/>
        <v>37415.001593506509</v>
      </c>
      <c r="U30" s="97">
        <f t="shared" ca="1" si="46"/>
        <v>37415.001593506509</v>
      </c>
      <c r="V30" s="97">
        <f t="shared" ca="1" si="46"/>
        <v>69531.955896506493</v>
      </c>
      <c r="W30" s="97">
        <f t="shared" ca="1" si="46"/>
        <v>69531.955896506493</v>
      </c>
      <c r="X30" s="97">
        <f t="shared" ca="1" si="46"/>
        <v>91302.356296506478</v>
      </c>
      <c r="Y30" s="97">
        <f t="shared" ca="1" si="46"/>
        <v>91302.356296506478</v>
      </c>
      <c r="Z30" s="97">
        <f t="shared" ca="1" si="46"/>
        <v>126544.36630850648</v>
      </c>
      <c r="AA30" s="97">
        <f t="shared" ca="1" si="46"/>
        <v>-22177.470618640218</v>
      </c>
      <c r="AB30" s="97">
        <f t="shared" ca="1" si="46"/>
        <v>166172.89130850649</v>
      </c>
      <c r="AC30" s="97">
        <f t="shared" ca="1" si="46"/>
        <v>166172.89130850649</v>
      </c>
      <c r="AD30" s="97">
        <f t="shared" ca="1" si="46"/>
        <v>146956.49813483571</v>
      </c>
      <c r="AE30" s="97">
        <f t="shared" ca="1" si="46"/>
        <v>196769.12638483572</v>
      </c>
      <c r="AF30" s="97">
        <f t="shared" ca="1" si="46"/>
        <v>197653.62961483572</v>
      </c>
      <c r="AG30" s="97">
        <f t="shared" ca="1" si="46"/>
        <v>197653.62961483572</v>
      </c>
      <c r="AH30" s="97">
        <f t="shared" ca="1" si="46"/>
        <v>197990.28065896299</v>
      </c>
      <c r="AI30" s="97">
        <f t="shared" ca="1" si="46"/>
        <v>197990.28065896299</v>
      </c>
      <c r="AJ30" s="97">
        <f t="shared" ca="1" si="46"/>
        <v>198942.82259896302</v>
      </c>
      <c r="AK30" s="97">
        <f t="shared" ca="1" si="46"/>
        <v>198942.82259896302</v>
      </c>
      <c r="AL30" s="97">
        <f t="shared" ref="AL30:BQ30" ca="1" si="47">AL14+AL28</f>
        <v>199566.77055195221</v>
      </c>
      <c r="AM30" s="97">
        <f t="shared" ca="1" si="47"/>
        <v>123088.01145434013</v>
      </c>
      <c r="AN30" s="97">
        <f t="shared" ca="1" si="47"/>
        <v>200604.3608794522</v>
      </c>
      <c r="AO30" s="97">
        <f t="shared" ca="1" si="47"/>
        <v>200604.3608794522</v>
      </c>
      <c r="AP30" s="97">
        <f t="shared" ca="1" si="47"/>
        <v>201345.88522973791</v>
      </c>
      <c r="AQ30" s="97">
        <f t="shared" ca="1" si="47"/>
        <v>202840.26407723789</v>
      </c>
      <c r="AR30" s="97">
        <f t="shared" ca="1" si="47"/>
        <v>203751.30240413788</v>
      </c>
      <c r="AS30" s="97">
        <f t="shared" ca="1" si="47"/>
        <v>203751.30240413788</v>
      </c>
      <c r="AT30" s="97">
        <f t="shared" ca="1" si="47"/>
        <v>204098.05297958903</v>
      </c>
      <c r="AU30" s="97">
        <f t="shared" ca="1" si="47"/>
        <v>204098.05297958903</v>
      </c>
      <c r="AV30" s="97">
        <f t="shared" ca="1" si="47"/>
        <v>205079.17117778902</v>
      </c>
      <c r="AW30" s="97">
        <f t="shared" ca="1" si="47"/>
        <v>205079.17117778902</v>
      </c>
      <c r="AX30" s="97">
        <f t="shared" ca="1" si="47"/>
        <v>205721.8375693679</v>
      </c>
      <c r="AY30" s="97">
        <f t="shared" ca="1" si="47"/>
        <v>130168.35176260333</v>
      </c>
      <c r="AZ30" s="97">
        <f t="shared" ca="1" si="47"/>
        <v>206790.55560669291</v>
      </c>
      <c r="BA30" s="97">
        <f t="shared" ca="1" si="47"/>
        <v>206790.55560669291</v>
      </c>
      <c r="BB30" s="97">
        <f t="shared" ca="1" si="47"/>
        <v>207558.47702468431</v>
      </c>
      <c r="BC30" s="97">
        <f t="shared" ca="1" si="47"/>
        <v>209097.68723760935</v>
      </c>
      <c r="BD30" s="97">
        <f t="shared" ca="1" si="47"/>
        <v>210036.05671431634</v>
      </c>
      <c r="BE30" s="97">
        <f t="shared" ca="1" si="47"/>
        <v>210036.05671431634</v>
      </c>
      <c r="BF30" s="97">
        <f t="shared" ca="1" si="47"/>
        <v>210393.209807031</v>
      </c>
      <c r="BG30" s="97">
        <f t="shared" ca="1" si="47"/>
        <v>210393.209807031</v>
      </c>
      <c r="BH30" s="97">
        <f t="shared" ca="1" si="47"/>
        <v>211403.76155117698</v>
      </c>
      <c r="BI30" s="97">
        <f t="shared" ca="1" si="47"/>
        <v>211403.76155117698</v>
      </c>
      <c r="BJ30" s="97">
        <f t="shared" ca="1" si="47"/>
        <v>212065.70793450324</v>
      </c>
      <c r="BK30" s="97">
        <f t="shared" ca="1" si="47"/>
        <v>137042.58193523006</v>
      </c>
      <c r="BL30" s="97">
        <f t="shared" ca="1" si="47"/>
        <v>213166.48751294799</v>
      </c>
      <c r="BM30" s="97">
        <f t="shared" ca="1" si="47"/>
        <v>213166.48751294799</v>
      </c>
      <c r="BN30" s="97">
        <f t="shared" ca="1" si="47"/>
        <v>213961.68093742023</v>
      </c>
      <c r="BO30" s="97">
        <f t="shared" ca="1" si="47"/>
        <v>215547.06745673297</v>
      </c>
      <c r="BP30" s="97">
        <f t="shared" ca="1" si="47"/>
        <v>216513.58801774116</v>
      </c>
      <c r="BQ30" s="97">
        <f t="shared" ca="1" si="47"/>
        <v>216513.58801774116</v>
      </c>
      <c r="BR30" s="97">
        <f t="shared" ref="BR30:CW30" ca="1" si="48">BR14+BR28</f>
        <v>216881.45570323727</v>
      </c>
      <c r="BS30" s="97">
        <f t="shared" ca="1" si="48"/>
        <v>216881.45570323727</v>
      </c>
      <c r="BT30" s="97">
        <f t="shared" ca="1" si="48"/>
        <v>217922.32399970765</v>
      </c>
      <c r="BU30" s="97">
        <f t="shared" ca="1" si="48"/>
        <v>217922.32399970765</v>
      </c>
      <c r="BV30" s="97">
        <f t="shared" ca="1" si="48"/>
        <v>218604.12877453366</v>
      </c>
      <c r="BW30" s="97">
        <f t="shared" ca="1" si="48"/>
        <v>144138.47153112682</v>
      </c>
      <c r="BX30" s="97">
        <f t="shared" ca="1" si="48"/>
        <v>219737.93174033175</v>
      </c>
      <c r="BY30" s="97">
        <f t="shared" ca="1" si="48"/>
        <v>219737.93174033175</v>
      </c>
      <c r="BZ30" s="97">
        <f t="shared" ca="1" si="48"/>
        <v>220561.30001875811</v>
      </c>
      <c r="CA30" s="97">
        <f t="shared" ca="1" si="48"/>
        <v>222194.24813365022</v>
      </c>
      <c r="CB30" s="97">
        <f t="shared" ca="1" si="48"/>
        <v>223189.76431148869</v>
      </c>
      <c r="CC30" s="97">
        <f t="shared" ca="1" si="48"/>
        <v>223189.76431148869</v>
      </c>
      <c r="CD30" s="97">
        <f t="shared" ca="1" si="48"/>
        <v>223568.66802754966</v>
      </c>
      <c r="CE30" s="97">
        <f t="shared" ca="1" si="48"/>
        <v>223568.66802754966</v>
      </c>
      <c r="CF30" s="97">
        <f t="shared" ca="1" si="48"/>
        <v>224640.76237291418</v>
      </c>
      <c r="CG30" s="97">
        <f t="shared" ca="1" si="48"/>
        <v>224640.76237291418</v>
      </c>
      <c r="CH30" s="97">
        <f t="shared" ca="1" si="48"/>
        <v>225343.02129098497</v>
      </c>
      <c r="CI30" s="97">
        <f t="shared" ca="1" si="48"/>
        <v>151462.83700247842</v>
      </c>
      <c r="CJ30" s="97">
        <f t="shared" ca="1" si="48"/>
        <v>226510.83834575699</v>
      </c>
      <c r="CK30" s="97">
        <f t="shared" ca="1" si="48"/>
        <v>226510.83834575699</v>
      </c>
      <c r="CL30" s="97">
        <f t="shared" ca="1" si="48"/>
        <v>227363.31310478045</v>
      </c>
      <c r="CM30" s="97">
        <f t="shared" ca="1" si="48"/>
        <v>229045.24966311932</v>
      </c>
      <c r="CN30" s="97">
        <f t="shared" ca="1" si="48"/>
        <v>230070.63132629293</v>
      </c>
      <c r="CO30" s="97">
        <f t="shared" ca="1" si="48"/>
        <v>230070.63132629293</v>
      </c>
      <c r="CP30" s="97">
        <f t="shared" ca="1" si="48"/>
        <v>230460.90215383575</v>
      </c>
      <c r="CQ30" s="97">
        <f t="shared" ca="1" si="48"/>
        <v>230460.90215383575</v>
      </c>
      <c r="CR30" s="97">
        <f t="shared" ca="1" si="48"/>
        <v>231565.1593295612</v>
      </c>
      <c r="CS30" s="97">
        <f t="shared" ca="1" si="48"/>
        <v>231565.1593295612</v>
      </c>
      <c r="CT30" s="97">
        <f t="shared" ca="1" si="48"/>
        <v>232288.48601517413</v>
      </c>
      <c r="CU30" s="97">
        <f t="shared" ca="1" si="48"/>
        <v>159022.70049871184</v>
      </c>
      <c r="CV30" s="97">
        <f t="shared" ca="1" si="48"/>
        <v>233491.33758158929</v>
      </c>
      <c r="CW30" s="97">
        <f t="shared" ca="1" si="48"/>
        <v>233491.33758158929</v>
      </c>
      <c r="CX30" s="97">
        <f t="shared" ref="CX30:EG30" ca="1" si="49">CX14+CX28</f>
        <v>234373.8801242726</v>
      </c>
      <c r="CY30" s="97">
        <f t="shared" ca="1" si="49"/>
        <v>236106.27477936167</v>
      </c>
      <c r="CZ30" s="97">
        <f t="shared" ca="1" si="49"/>
        <v>237162.4178924305</v>
      </c>
      <c r="DA30" s="97">
        <f t="shared" ca="1" si="49"/>
        <v>237162.4178924305</v>
      </c>
      <c r="DB30" s="97">
        <f t="shared" ca="1" si="49"/>
        <v>237564.39684479957</v>
      </c>
      <c r="DC30" s="97">
        <f t="shared" ca="1" si="49"/>
        <v>237564.39684479957</v>
      </c>
      <c r="DD30" s="97">
        <f t="shared" ca="1" si="49"/>
        <v>238701.7817357968</v>
      </c>
      <c r="DE30" s="97">
        <f t="shared" ca="1" si="49"/>
        <v>238701.7817357968</v>
      </c>
      <c r="DF30" s="97">
        <f t="shared" ca="1" si="49"/>
        <v>239446.80822197811</v>
      </c>
      <c r="DG30" s="97">
        <f t="shared" ca="1" si="49"/>
        <v>166825.29602954129</v>
      </c>
      <c r="DH30" s="97">
        <f t="shared" ca="1" si="49"/>
        <v>240685.74533538576</v>
      </c>
      <c r="DI30" s="97">
        <f t="shared" ca="1" si="49"/>
        <v>240685.74533538576</v>
      </c>
      <c r="DJ30" s="97">
        <f t="shared" ca="1" si="49"/>
        <v>241599.34756605656</v>
      </c>
      <c r="DK30" s="97">
        <f t="shared" ca="1" si="49"/>
        <v>243383.71406079829</v>
      </c>
      <c r="DL30" s="97">
        <f t="shared" ca="1" si="49"/>
        <v>244471.54146725914</v>
      </c>
      <c r="DM30" s="97">
        <f t="shared" ca="1" si="49"/>
        <v>244471.54146725914</v>
      </c>
      <c r="DN30" s="97">
        <f t="shared" ca="1" si="49"/>
        <v>244885.57978819931</v>
      </c>
      <c r="DO30" s="97">
        <f t="shared" ca="1" si="49"/>
        <v>244885.57978819931</v>
      </c>
      <c r="DP30" s="97">
        <f t="shared" ca="1" si="49"/>
        <v>246057.08622592641</v>
      </c>
      <c r="DQ30" s="97">
        <f t="shared" ca="1" si="49"/>
        <v>246057.08622592641</v>
      </c>
      <c r="DR30" s="97">
        <f t="shared" ca="1" si="49"/>
        <v>246824.4635066932</v>
      </c>
      <c r="DS30" s="97">
        <f t="shared" ca="1" si="49"/>
        <v>174878.07581226784</v>
      </c>
      <c r="DT30" s="97">
        <f t="shared" ca="1" si="49"/>
        <v>248100.56873350311</v>
      </c>
      <c r="DU30" s="97">
        <f t="shared" ca="1" si="49"/>
        <v>248100.56873350311</v>
      </c>
      <c r="DV30" s="97">
        <f t="shared" ca="1" si="49"/>
        <v>249046.25411103514</v>
      </c>
      <c r="DW30" s="97">
        <f t="shared" ca="1" si="49"/>
        <v>250884.15160061908</v>
      </c>
      <c r="DX30" s="97">
        <f t="shared" ca="1" si="49"/>
        <v>252004.61382927379</v>
      </c>
      <c r="DY30" s="97">
        <f t="shared" ca="1" si="49"/>
        <v>252004.61382927379</v>
      </c>
      <c r="DZ30" s="97">
        <f t="shared" ca="1" si="49"/>
        <v>252431.07329984219</v>
      </c>
      <c r="EA30" s="97">
        <f t="shared" ca="1" si="49"/>
        <v>252431.07329984219</v>
      </c>
      <c r="EB30" s="97">
        <f t="shared" ca="1" si="49"/>
        <v>253637.72493070111</v>
      </c>
      <c r="EC30" s="97">
        <f t="shared" ca="1" si="49"/>
        <v>253637.72493070111</v>
      </c>
      <c r="ED30" s="97">
        <f t="shared" ca="1" si="49"/>
        <v>254428.1235298909</v>
      </c>
      <c r="EE30" s="97">
        <f t="shared" ca="1" si="49"/>
        <v>-16356.752821406815</v>
      </c>
      <c r="EF30" s="97">
        <f t="shared" ca="1" si="49"/>
        <v>255742.51191350503</v>
      </c>
      <c r="EG30" s="493">
        <f t="shared" ca="1" si="49"/>
        <v>255742.51191350503</v>
      </c>
      <c r="EH30" s="133"/>
    </row>
    <row r="31" spans="2:138" s="98" customFormat="1" ht="15" customHeight="1" thickTop="1" x14ac:dyDescent="0.25">
      <c r="B31" s="485"/>
      <c r="C31" s="202"/>
      <c r="D31" s="194"/>
      <c r="E31" s="195"/>
      <c r="F31" s="202"/>
      <c r="G31" s="202"/>
      <c r="H31" s="202"/>
      <c r="I31" s="202"/>
      <c r="J31" s="202"/>
      <c r="K31" s="202"/>
      <c r="L31" s="202"/>
      <c r="M31" s="202"/>
      <c r="N31" s="202"/>
      <c r="O31" s="202"/>
      <c r="P31" s="202"/>
      <c r="Q31" s="202"/>
      <c r="R31" s="202"/>
      <c r="S31" s="202"/>
      <c r="T31" s="202"/>
      <c r="U31" s="202"/>
      <c r="V31" s="202"/>
      <c r="W31" s="202"/>
      <c r="X31" s="202"/>
      <c r="Y31" s="202"/>
      <c r="Z31" s="202"/>
      <c r="AA31" s="202"/>
      <c r="AB31" s="202"/>
      <c r="AC31" s="202"/>
      <c r="AD31" s="202"/>
      <c r="AE31" s="202"/>
      <c r="AF31" s="202"/>
      <c r="AG31" s="202"/>
      <c r="AH31" s="202"/>
      <c r="AI31" s="202"/>
      <c r="AJ31" s="202"/>
      <c r="AK31" s="202"/>
      <c r="AL31" s="202"/>
      <c r="AM31" s="202"/>
      <c r="AN31" s="202"/>
      <c r="AO31" s="202"/>
      <c r="AP31" s="202"/>
      <c r="AQ31" s="202"/>
      <c r="AR31" s="202"/>
      <c r="AS31" s="202"/>
      <c r="AT31" s="202"/>
      <c r="AU31" s="202"/>
      <c r="AV31" s="202"/>
      <c r="AW31" s="202"/>
      <c r="AX31" s="202"/>
      <c r="AY31" s="202"/>
      <c r="AZ31" s="202"/>
      <c r="BA31" s="202"/>
      <c r="BB31" s="202"/>
      <c r="BC31" s="202"/>
      <c r="BD31" s="202"/>
      <c r="BE31" s="202"/>
      <c r="BF31" s="202"/>
      <c r="BG31" s="202"/>
      <c r="BH31" s="202"/>
      <c r="BI31" s="202"/>
      <c r="BJ31" s="202"/>
      <c r="BK31" s="202"/>
      <c r="BL31" s="202"/>
      <c r="BM31" s="202"/>
      <c r="BN31" s="202"/>
      <c r="BO31" s="202"/>
      <c r="BP31" s="202"/>
      <c r="BQ31" s="202"/>
      <c r="BR31" s="202"/>
      <c r="BS31" s="202"/>
      <c r="BT31" s="202"/>
      <c r="BU31" s="202"/>
      <c r="BV31" s="202"/>
      <c r="BW31" s="202"/>
      <c r="BX31" s="202"/>
      <c r="BY31" s="202"/>
      <c r="BZ31" s="202"/>
      <c r="CA31" s="202"/>
      <c r="CB31" s="202"/>
      <c r="CC31" s="202"/>
      <c r="CD31" s="202"/>
      <c r="CE31" s="202"/>
      <c r="CF31" s="202"/>
      <c r="CG31" s="202"/>
      <c r="CH31" s="202"/>
      <c r="CI31" s="202"/>
      <c r="CJ31" s="202"/>
      <c r="CK31" s="202"/>
      <c r="CL31" s="202"/>
      <c r="CM31" s="202"/>
      <c r="CN31" s="202"/>
      <c r="CO31" s="202"/>
      <c r="CP31" s="202"/>
      <c r="CQ31" s="202"/>
      <c r="CR31" s="202"/>
      <c r="CS31" s="202"/>
      <c r="CT31" s="202"/>
      <c r="CU31" s="202"/>
      <c r="CV31" s="202"/>
      <c r="CW31" s="202"/>
      <c r="CX31" s="202"/>
      <c r="CY31" s="202"/>
      <c r="CZ31" s="202"/>
      <c r="DA31" s="202"/>
      <c r="DB31" s="202"/>
      <c r="DC31" s="202"/>
      <c r="DD31" s="202"/>
      <c r="DE31" s="202"/>
      <c r="DF31" s="202"/>
      <c r="DG31" s="202"/>
      <c r="DH31" s="202"/>
      <c r="DI31" s="202"/>
      <c r="DJ31" s="202"/>
      <c r="DK31" s="202"/>
      <c r="DL31" s="202"/>
      <c r="DM31" s="202"/>
      <c r="DN31" s="202"/>
      <c r="DO31" s="202"/>
      <c r="DP31" s="202"/>
      <c r="DQ31" s="202"/>
      <c r="DR31" s="202"/>
      <c r="DS31" s="202"/>
      <c r="DT31" s="202"/>
      <c r="DU31" s="202"/>
      <c r="DV31" s="202"/>
      <c r="DW31" s="202"/>
      <c r="DX31" s="202"/>
      <c r="DY31" s="202"/>
      <c r="DZ31" s="202"/>
      <c r="EA31" s="202"/>
      <c r="EB31" s="202"/>
      <c r="EC31" s="202"/>
      <c r="ED31" s="202"/>
      <c r="EE31" s="202"/>
      <c r="EF31" s="202"/>
      <c r="EG31" s="494"/>
      <c r="EH31" s="133"/>
    </row>
    <row r="32" spans="2:138" ht="15" customHeight="1" x14ac:dyDescent="0.25">
      <c r="B32" s="477" t="s">
        <v>33</v>
      </c>
      <c r="C32" s="495"/>
      <c r="D32" s="416"/>
      <c r="E32" s="321"/>
      <c r="F32" s="322"/>
      <c r="G32" s="321"/>
      <c r="H32" s="321"/>
      <c r="I32" s="321"/>
      <c r="J32" s="321"/>
      <c r="K32" s="321"/>
      <c r="L32" s="321"/>
      <c r="M32" s="321"/>
      <c r="N32" s="321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Z32" s="321"/>
      <c r="AA32" s="321"/>
      <c r="AB32" s="321"/>
      <c r="AC32" s="321"/>
      <c r="AD32" s="321"/>
      <c r="AE32" s="321"/>
      <c r="AF32" s="321"/>
      <c r="AG32" s="321"/>
      <c r="AH32" s="321"/>
      <c r="AI32" s="321"/>
      <c r="AJ32" s="321"/>
      <c r="AK32" s="321"/>
      <c r="AL32" s="321"/>
      <c r="AM32" s="321"/>
      <c r="AN32" s="321"/>
      <c r="AO32" s="321"/>
      <c r="AP32" s="321"/>
      <c r="AQ32" s="321"/>
      <c r="AR32" s="321"/>
      <c r="AS32" s="321"/>
      <c r="AT32" s="321"/>
      <c r="AU32" s="321"/>
      <c r="AV32" s="321"/>
      <c r="AW32" s="321"/>
      <c r="AX32" s="321"/>
      <c r="AY32" s="321"/>
      <c r="AZ32" s="321"/>
      <c r="BA32" s="321"/>
      <c r="BB32" s="321"/>
      <c r="BC32" s="321"/>
      <c r="BD32" s="321"/>
      <c r="BE32" s="321"/>
      <c r="BF32" s="321"/>
      <c r="BG32" s="321"/>
      <c r="BH32" s="321"/>
      <c r="BI32" s="321"/>
      <c r="BJ32" s="321"/>
      <c r="BK32" s="321"/>
      <c r="BL32" s="321"/>
      <c r="BM32" s="321"/>
      <c r="BN32" s="321"/>
      <c r="BO32" s="321"/>
      <c r="BP32" s="321"/>
      <c r="BQ32" s="321"/>
      <c r="BR32" s="321"/>
      <c r="BS32" s="321"/>
      <c r="BT32" s="321"/>
      <c r="BU32" s="321"/>
      <c r="BV32" s="321"/>
      <c r="BW32" s="321"/>
      <c r="BX32" s="321"/>
      <c r="BY32" s="321"/>
      <c r="BZ32" s="321"/>
      <c r="CA32" s="321"/>
      <c r="CB32" s="321"/>
      <c r="CC32" s="321"/>
      <c r="CD32" s="321"/>
      <c r="CE32" s="321"/>
      <c r="CF32" s="321"/>
      <c r="CG32" s="321"/>
      <c r="CH32" s="321"/>
      <c r="CI32" s="321"/>
      <c r="CJ32" s="321"/>
      <c r="CK32" s="321"/>
      <c r="CL32" s="321"/>
      <c r="CM32" s="321"/>
      <c r="CN32" s="321"/>
      <c r="CO32" s="321"/>
      <c r="CP32" s="321"/>
      <c r="CQ32" s="321"/>
      <c r="CR32" s="321"/>
      <c r="CS32" s="321"/>
      <c r="CT32" s="321"/>
      <c r="CU32" s="321"/>
      <c r="CV32" s="321"/>
      <c r="CW32" s="321"/>
      <c r="CX32" s="321"/>
      <c r="CY32" s="321"/>
      <c r="CZ32" s="321"/>
      <c r="DA32" s="321"/>
      <c r="DB32" s="321"/>
      <c r="DC32" s="321"/>
      <c r="DD32" s="321"/>
      <c r="DE32" s="321"/>
      <c r="DF32" s="321"/>
      <c r="DG32" s="321"/>
      <c r="DH32" s="321"/>
      <c r="DI32" s="321"/>
      <c r="DJ32" s="321"/>
      <c r="DK32" s="321"/>
      <c r="DL32" s="321"/>
      <c r="DM32" s="321"/>
      <c r="DN32" s="321"/>
      <c r="DO32" s="321"/>
      <c r="DP32" s="321"/>
      <c r="DQ32" s="321"/>
      <c r="DR32" s="321"/>
      <c r="DS32" s="321"/>
      <c r="DT32" s="321"/>
      <c r="DU32" s="321"/>
      <c r="DV32" s="321"/>
      <c r="DW32" s="321"/>
      <c r="DX32" s="321"/>
      <c r="DY32" s="321"/>
      <c r="DZ32" s="321"/>
      <c r="EA32" s="321"/>
      <c r="EB32" s="321"/>
      <c r="EC32" s="321"/>
      <c r="ED32" s="321"/>
      <c r="EE32" s="321"/>
      <c r="EF32" s="321"/>
      <c r="EG32" s="479"/>
      <c r="EH32" s="133"/>
    </row>
    <row r="33" spans="1:139" ht="15" customHeight="1" x14ac:dyDescent="0.25">
      <c r="B33" s="480"/>
      <c r="C33" s="62" t="s">
        <v>18</v>
      </c>
      <c r="D33" s="204">
        <f t="shared" ref="D33:D37" si="50">SUM(E33:EG33)</f>
        <v>-2143931.5530000003</v>
      </c>
      <c r="E33" s="63"/>
      <c r="F33" s="90">
        <f>IF('Summary &amp; Assumptions'!$D$20&gt;=F$5,'Commercial Lease'!E89,"")</f>
        <v>0</v>
      </c>
      <c r="G33" s="90">
        <f>IF('Summary &amp; Assumptions'!$D$20&gt;=G$5,'Commercial Lease'!F89,"")</f>
        <v>0</v>
      </c>
      <c r="H33" s="90">
        <f>IF('Summary &amp; Assumptions'!$D$20&gt;=H$5,'Commercial Lease'!G89,"")</f>
        <v>-306450</v>
      </c>
      <c r="I33" s="90">
        <f>IF('Summary &amp; Assumptions'!$D$20&gt;=I$5,'Commercial Lease'!H89,"")</f>
        <v>0</v>
      </c>
      <c r="J33" s="90">
        <f>IF('Summary &amp; Assumptions'!$D$20&gt;=J$5,'Commercial Lease'!I89,"")</f>
        <v>-112318.10099999998</v>
      </c>
      <c r="K33" s="90">
        <f>IF('Summary &amp; Assumptions'!$D$20&gt;=K$5,'Commercial Lease'!J89,"")</f>
        <v>0</v>
      </c>
      <c r="L33" s="90">
        <f>IF('Summary &amp; Assumptions'!$D$20&gt;=L$5,'Commercial Lease'!K89,"")</f>
        <v>-306450</v>
      </c>
      <c r="M33" s="90">
        <f>IF('Summary &amp; Assumptions'!$D$20&gt;=M$5,'Commercial Lease'!L89,"")</f>
        <v>0</v>
      </c>
      <c r="N33" s="90">
        <f>IF('Summary &amp; Assumptions'!$D$20&gt;=N$5,'Commercial Lease'!M89,"")</f>
        <v>-193813.45199999999</v>
      </c>
      <c r="O33" s="90">
        <f>IF('Summary &amp; Assumptions'!$D$20&gt;=O$5,'Commercial Lease'!N89,"")</f>
        <v>0</v>
      </c>
      <c r="P33" s="90">
        <f>IF('Summary &amp; Assumptions'!$D$20&gt;=P$5,'Commercial Lease'!O89,"")</f>
        <v>-306450</v>
      </c>
      <c r="Q33" s="90">
        <f>IF('Summary &amp; Assumptions'!$D$20&gt;=Q$5,'Commercial Lease'!P89,"")</f>
        <v>0</v>
      </c>
      <c r="R33" s="90">
        <f>IF('Summary &amp; Assumptions'!$D$20&gt;=R$5,'Commercial Lease'!Q89,"")</f>
        <v>-374550</v>
      </c>
      <c r="S33" s="90">
        <f>IF('Summary &amp; Assumptions'!$D$20&gt;=S$5,'Commercial Lease'!R89,"")</f>
        <v>-543900</v>
      </c>
      <c r="T33" s="90">
        <f>IF('Summary &amp; Assumptions'!$D$20&gt;=T$5,'Commercial Lease'!S89,"")</f>
        <v>0</v>
      </c>
      <c r="U33" s="90">
        <f>IF('Summary &amp; Assumptions'!$D$20&gt;=U$5,'Commercial Lease'!T89,"")</f>
        <v>0</v>
      </c>
      <c r="V33" s="90">
        <f>IF('Summary &amp; Assumptions'!$D$20&gt;=V$5,'Commercial Lease'!U89,"")</f>
        <v>0</v>
      </c>
      <c r="W33" s="90">
        <f>IF('Summary &amp; Assumptions'!$D$20&gt;=W$5,'Commercial Lease'!V89,"")</f>
        <v>0</v>
      </c>
      <c r="X33" s="90">
        <f>IF('Summary &amp; Assumptions'!$D$20&gt;=X$5,'Commercial Lease'!W89,"")</f>
        <v>0</v>
      </c>
      <c r="Y33" s="90">
        <f>IF('Summary &amp; Assumptions'!$D$20&gt;=Y$5,'Commercial Lease'!X89,"")</f>
        <v>0</v>
      </c>
      <c r="Z33" s="90">
        <f>IF('Summary &amp; Assumptions'!$D$20&gt;=Z$5,'Commercial Lease'!Y89,"")</f>
        <v>0</v>
      </c>
      <c r="AA33" s="90">
        <f>IF('Summary &amp; Assumptions'!$D$20&gt;=AA$5,'Commercial Lease'!Z89,"")</f>
        <v>0</v>
      </c>
      <c r="AB33" s="90">
        <f>IF('Summary &amp; Assumptions'!$D$20&gt;=AB$5,'Commercial Lease'!AA89,"")</f>
        <v>0</v>
      </c>
      <c r="AC33" s="90">
        <f>IF('Summary &amp; Assumptions'!$D$20&gt;=AC$5,'Commercial Lease'!AB89,"")</f>
        <v>0</v>
      </c>
      <c r="AD33" s="90">
        <f>IF('Summary &amp; Assumptions'!$D$20&gt;=AD$5,'Commercial Lease'!AC89,"")</f>
        <v>0</v>
      </c>
      <c r="AE33" s="90">
        <f>IF('Summary &amp; Assumptions'!$D$20&gt;=AE$5,'Commercial Lease'!AD89,"")</f>
        <v>0</v>
      </c>
      <c r="AF33" s="90">
        <f>IF('Summary &amp; Assumptions'!$D$20&gt;=AF$5,'Commercial Lease'!AE89,"")</f>
        <v>0</v>
      </c>
      <c r="AG33" s="90">
        <f>IF('Summary &amp; Assumptions'!$D$20&gt;=AG$5,'Commercial Lease'!AF89,"")</f>
        <v>0</v>
      </c>
      <c r="AH33" s="90">
        <f>IF('Summary &amp; Assumptions'!$D$20&gt;=AH$5,'Commercial Lease'!AG89,"")</f>
        <v>0</v>
      </c>
      <c r="AI33" s="90">
        <f>IF('Summary &amp; Assumptions'!$D$20&gt;=AI$5,'Commercial Lease'!AH89,"")</f>
        <v>0</v>
      </c>
      <c r="AJ33" s="90">
        <f>IF('Summary &amp; Assumptions'!$D$20&gt;=AJ$5,'Commercial Lease'!AI89,"")</f>
        <v>0</v>
      </c>
      <c r="AK33" s="90">
        <f>IF('Summary &amp; Assumptions'!$D$20&gt;=AK$5,'Commercial Lease'!AJ89,"")</f>
        <v>0</v>
      </c>
      <c r="AL33" s="90">
        <f>IF('Summary &amp; Assumptions'!$D$20&gt;=AL$5,'Commercial Lease'!AK89,"")</f>
        <v>0</v>
      </c>
      <c r="AM33" s="90">
        <f>IF('Summary &amp; Assumptions'!$D$20&gt;=AM$5,'Commercial Lease'!AL89,"")</f>
        <v>0</v>
      </c>
      <c r="AN33" s="90">
        <f>IF('Summary &amp; Assumptions'!$D$20&gt;=AN$5,'Commercial Lease'!AM89,"")</f>
        <v>0</v>
      </c>
      <c r="AO33" s="90">
        <f>IF('Summary &amp; Assumptions'!$D$20&gt;=AO$5,'Commercial Lease'!AN89,"")</f>
        <v>0</v>
      </c>
      <c r="AP33" s="90">
        <f>IF('Summary &amp; Assumptions'!$D$20&gt;=AP$5,'Commercial Lease'!AO89,"")</f>
        <v>0</v>
      </c>
      <c r="AQ33" s="90">
        <f>IF('Summary &amp; Assumptions'!$D$20&gt;=AQ$5,'Commercial Lease'!AP89,"")</f>
        <v>0</v>
      </c>
      <c r="AR33" s="90">
        <f>IF('Summary &amp; Assumptions'!$D$20&gt;=AR$5,'Commercial Lease'!AQ89,"")</f>
        <v>0</v>
      </c>
      <c r="AS33" s="90">
        <f>IF('Summary &amp; Assumptions'!$D$20&gt;=AS$5,'Commercial Lease'!AR89,"")</f>
        <v>0</v>
      </c>
      <c r="AT33" s="90">
        <f>IF('Summary &amp; Assumptions'!$D$20&gt;=AT$5,'Commercial Lease'!AS89,"")</f>
        <v>0</v>
      </c>
      <c r="AU33" s="90">
        <f>IF('Summary &amp; Assumptions'!$D$20&gt;=AU$5,'Commercial Lease'!AT89,"")</f>
        <v>0</v>
      </c>
      <c r="AV33" s="90">
        <f>IF('Summary &amp; Assumptions'!$D$20&gt;=AV$5,'Commercial Lease'!AU89,"")</f>
        <v>0</v>
      </c>
      <c r="AW33" s="90">
        <f>IF('Summary &amp; Assumptions'!$D$20&gt;=AW$5,'Commercial Lease'!AV89,"")</f>
        <v>0</v>
      </c>
      <c r="AX33" s="90">
        <f>IF('Summary &amp; Assumptions'!$D$20&gt;=AX$5,'Commercial Lease'!AW89,"")</f>
        <v>0</v>
      </c>
      <c r="AY33" s="90">
        <f>IF('Summary &amp; Assumptions'!$D$20&gt;=AY$5,'Commercial Lease'!AX89,"")</f>
        <v>0</v>
      </c>
      <c r="AZ33" s="90">
        <f>IF('Summary &amp; Assumptions'!$D$20&gt;=AZ$5,'Commercial Lease'!AY89,"")</f>
        <v>0</v>
      </c>
      <c r="BA33" s="90">
        <f>IF('Summary &amp; Assumptions'!$D$20&gt;=BA$5,'Commercial Lease'!AZ89,"")</f>
        <v>0</v>
      </c>
      <c r="BB33" s="90">
        <f>IF('Summary &amp; Assumptions'!$D$20&gt;=BB$5,'Commercial Lease'!BA89,"")</f>
        <v>0</v>
      </c>
      <c r="BC33" s="90">
        <f>IF('Summary &amp; Assumptions'!$D$20&gt;=BC$5,'Commercial Lease'!BB89,"")</f>
        <v>0</v>
      </c>
      <c r="BD33" s="90">
        <f>IF('Summary &amp; Assumptions'!$D$20&gt;=BD$5,'Commercial Lease'!BC89,"")</f>
        <v>0</v>
      </c>
      <c r="BE33" s="90">
        <f>IF('Summary &amp; Assumptions'!$D$20&gt;=BE$5,'Commercial Lease'!BD89,"")</f>
        <v>0</v>
      </c>
      <c r="BF33" s="90">
        <f>IF('Summary &amp; Assumptions'!$D$20&gt;=BF$5,'Commercial Lease'!BE89,"")</f>
        <v>0</v>
      </c>
      <c r="BG33" s="90">
        <f>IF('Summary &amp; Assumptions'!$D$20&gt;=BG$5,'Commercial Lease'!BF89,"")</f>
        <v>0</v>
      </c>
      <c r="BH33" s="90">
        <f>IF('Summary &amp; Assumptions'!$D$20&gt;=BH$5,'Commercial Lease'!BG89,"")</f>
        <v>0</v>
      </c>
      <c r="BI33" s="90">
        <f>IF('Summary &amp; Assumptions'!$D$20&gt;=BI$5,'Commercial Lease'!BH89,"")</f>
        <v>0</v>
      </c>
      <c r="BJ33" s="90">
        <f>IF('Summary &amp; Assumptions'!$D$20&gt;=BJ$5,'Commercial Lease'!BI89,"")</f>
        <v>0</v>
      </c>
      <c r="BK33" s="90">
        <f>IF('Summary &amp; Assumptions'!$D$20&gt;=BK$5,'Commercial Lease'!BJ89,"")</f>
        <v>0</v>
      </c>
      <c r="BL33" s="90">
        <f>IF('Summary &amp; Assumptions'!$D$20&gt;=BL$5,'Commercial Lease'!BK89,"")</f>
        <v>0</v>
      </c>
      <c r="BM33" s="90">
        <f>IF('Summary &amp; Assumptions'!$D$20&gt;=BM$5,'Commercial Lease'!BL89,"")</f>
        <v>0</v>
      </c>
      <c r="BN33" s="90">
        <f>IF('Summary &amp; Assumptions'!$D$20&gt;=BN$5,'Commercial Lease'!BM89,"")</f>
        <v>0</v>
      </c>
      <c r="BO33" s="90">
        <f>IF('Summary &amp; Assumptions'!$D$20&gt;=BO$5,'Commercial Lease'!BN89,"")</f>
        <v>0</v>
      </c>
      <c r="BP33" s="90">
        <f>IF('Summary &amp; Assumptions'!$D$20&gt;=BP$5,'Commercial Lease'!BO89,"")</f>
        <v>0</v>
      </c>
      <c r="BQ33" s="90">
        <f>IF('Summary &amp; Assumptions'!$D$20&gt;=BQ$5,'Commercial Lease'!BP89,"")</f>
        <v>0</v>
      </c>
      <c r="BR33" s="90">
        <f>IF('Summary &amp; Assumptions'!$D$20&gt;=BR$5,'Commercial Lease'!BQ89,"")</f>
        <v>0</v>
      </c>
      <c r="BS33" s="90">
        <f>IF('Summary &amp; Assumptions'!$D$20&gt;=BS$5,'Commercial Lease'!BR89,"")</f>
        <v>0</v>
      </c>
      <c r="BT33" s="90">
        <f>IF('Summary &amp; Assumptions'!$D$20&gt;=BT$5,'Commercial Lease'!BS89,"")</f>
        <v>0</v>
      </c>
      <c r="BU33" s="90">
        <f>IF('Summary &amp; Assumptions'!$D$20&gt;=BU$5,'Commercial Lease'!BT89,"")</f>
        <v>0</v>
      </c>
      <c r="BV33" s="90">
        <f>IF('Summary &amp; Assumptions'!$D$20&gt;=BV$5,'Commercial Lease'!BU89,"")</f>
        <v>0</v>
      </c>
      <c r="BW33" s="90">
        <f>IF('Summary &amp; Assumptions'!$D$20&gt;=BW$5,'Commercial Lease'!BV89,"")</f>
        <v>0</v>
      </c>
      <c r="BX33" s="90">
        <f>IF('Summary &amp; Assumptions'!$D$20&gt;=BX$5,'Commercial Lease'!BW89,"")</f>
        <v>0</v>
      </c>
      <c r="BY33" s="90">
        <f>IF('Summary &amp; Assumptions'!$D$20&gt;=BY$5,'Commercial Lease'!BX89,"")</f>
        <v>0</v>
      </c>
      <c r="BZ33" s="90">
        <f>IF('Summary &amp; Assumptions'!$D$20&gt;=BZ$5,'Commercial Lease'!BY89,"")</f>
        <v>0</v>
      </c>
      <c r="CA33" s="90">
        <f>IF('Summary &amp; Assumptions'!$D$20&gt;=CA$5,'Commercial Lease'!BZ89,"")</f>
        <v>0</v>
      </c>
      <c r="CB33" s="90">
        <f>IF('Summary &amp; Assumptions'!$D$20&gt;=CB$5,'Commercial Lease'!CA89,"")</f>
        <v>0</v>
      </c>
      <c r="CC33" s="90">
        <f>IF('Summary &amp; Assumptions'!$D$20&gt;=CC$5,'Commercial Lease'!CB89,"")</f>
        <v>0</v>
      </c>
      <c r="CD33" s="90">
        <f>IF('Summary &amp; Assumptions'!$D$20&gt;=CD$5,'Commercial Lease'!CC89,"")</f>
        <v>0</v>
      </c>
      <c r="CE33" s="90">
        <f>IF('Summary &amp; Assumptions'!$D$20&gt;=CE$5,'Commercial Lease'!CD89,"")</f>
        <v>0</v>
      </c>
      <c r="CF33" s="90">
        <f>IF('Summary &amp; Assumptions'!$D$20&gt;=CF$5,'Commercial Lease'!CE89,"")</f>
        <v>0</v>
      </c>
      <c r="CG33" s="90">
        <f>IF('Summary &amp; Assumptions'!$D$20&gt;=CG$5,'Commercial Lease'!CF89,"")</f>
        <v>0</v>
      </c>
      <c r="CH33" s="90">
        <f>IF('Summary &amp; Assumptions'!$D$20&gt;=CH$5,'Commercial Lease'!CG89,"")</f>
        <v>0</v>
      </c>
      <c r="CI33" s="90">
        <f>IF('Summary &amp; Assumptions'!$D$20&gt;=CI$5,'Commercial Lease'!CH89,"")</f>
        <v>0</v>
      </c>
      <c r="CJ33" s="90">
        <f>IF('Summary &amp; Assumptions'!$D$20&gt;=CJ$5,'Commercial Lease'!CI89,"")</f>
        <v>0</v>
      </c>
      <c r="CK33" s="90">
        <f>IF('Summary &amp; Assumptions'!$D$20&gt;=CK$5,'Commercial Lease'!CJ89,"")</f>
        <v>0</v>
      </c>
      <c r="CL33" s="90">
        <f>IF('Summary &amp; Assumptions'!$D$20&gt;=CL$5,'Commercial Lease'!CK89,"")</f>
        <v>0</v>
      </c>
      <c r="CM33" s="90">
        <f>IF('Summary &amp; Assumptions'!$D$20&gt;=CM$5,'Commercial Lease'!CL89,"")</f>
        <v>0</v>
      </c>
      <c r="CN33" s="90">
        <f>IF('Summary &amp; Assumptions'!$D$20&gt;=CN$5,'Commercial Lease'!CM89,"")</f>
        <v>0</v>
      </c>
      <c r="CO33" s="90">
        <f>IF('Summary &amp; Assumptions'!$D$20&gt;=CO$5,'Commercial Lease'!CN89,"")</f>
        <v>0</v>
      </c>
      <c r="CP33" s="90">
        <f>IF('Summary &amp; Assumptions'!$D$20&gt;=CP$5,'Commercial Lease'!CO89,"")</f>
        <v>0</v>
      </c>
      <c r="CQ33" s="90">
        <f>IF('Summary &amp; Assumptions'!$D$20&gt;=CQ$5,'Commercial Lease'!CP89,"")</f>
        <v>0</v>
      </c>
      <c r="CR33" s="90">
        <f>IF('Summary &amp; Assumptions'!$D$20&gt;=CR$5,'Commercial Lease'!CQ89,"")</f>
        <v>0</v>
      </c>
      <c r="CS33" s="90">
        <f>IF('Summary &amp; Assumptions'!$D$20&gt;=CS$5,'Commercial Lease'!CR89,"")</f>
        <v>0</v>
      </c>
      <c r="CT33" s="90">
        <f>IF('Summary &amp; Assumptions'!$D$20&gt;=CT$5,'Commercial Lease'!CS89,"")</f>
        <v>0</v>
      </c>
      <c r="CU33" s="90">
        <f>IF('Summary &amp; Assumptions'!$D$20&gt;=CU$5,'Commercial Lease'!CT89,"")</f>
        <v>0</v>
      </c>
      <c r="CV33" s="90">
        <f>IF('Summary &amp; Assumptions'!$D$20&gt;=CV$5,'Commercial Lease'!CU89,"")</f>
        <v>0</v>
      </c>
      <c r="CW33" s="90">
        <f>IF('Summary &amp; Assumptions'!$D$20&gt;=CW$5,'Commercial Lease'!CV89,"")</f>
        <v>0</v>
      </c>
      <c r="CX33" s="90">
        <f>IF('Summary &amp; Assumptions'!$D$20&gt;=CX$5,'Commercial Lease'!CW89,"")</f>
        <v>0</v>
      </c>
      <c r="CY33" s="90">
        <f>IF('Summary &amp; Assumptions'!$D$20&gt;=CY$5,'Commercial Lease'!CX89,"")</f>
        <v>0</v>
      </c>
      <c r="CZ33" s="90">
        <f>IF('Summary &amp; Assumptions'!$D$20&gt;=CZ$5,'Commercial Lease'!CY89,"")</f>
        <v>0</v>
      </c>
      <c r="DA33" s="90">
        <f>IF('Summary &amp; Assumptions'!$D$20&gt;=DA$5,'Commercial Lease'!CZ89,"")</f>
        <v>0</v>
      </c>
      <c r="DB33" s="90">
        <f>IF('Summary &amp; Assumptions'!$D$20&gt;=DB$5,'Commercial Lease'!DA89,"")</f>
        <v>0</v>
      </c>
      <c r="DC33" s="90">
        <f>IF('Summary &amp; Assumptions'!$D$20&gt;=DC$5,'Commercial Lease'!DB89,"")</f>
        <v>0</v>
      </c>
      <c r="DD33" s="90">
        <f>IF('Summary &amp; Assumptions'!$D$20&gt;=DD$5,'Commercial Lease'!DC89,"")</f>
        <v>0</v>
      </c>
      <c r="DE33" s="90">
        <f>IF('Summary &amp; Assumptions'!$D$20&gt;=DE$5,'Commercial Lease'!DD89,"")</f>
        <v>0</v>
      </c>
      <c r="DF33" s="90">
        <f>IF('Summary &amp; Assumptions'!$D$20&gt;=DF$5,'Commercial Lease'!DE89,"")</f>
        <v>0</v>
      </c>
      <c r="DG33" s="90">
        <f>IF('Summary &amp; Assumptions'!$D$20&gt;=DG$5,'Commercial Lease'!DF89,"")</f>
        <v>0</v>
      </c>
      <c r="DH33" s="90">
        <f>IF('Summary &amp; Assumptions'!$D$20&gt;=DH$5,'Commercial Lease'!DG89,"")</f>
        <v>0</v>
      </c>
      <c r="DI33" s="90">
        <f>IF('Summary &amp; Assumptions'!$D$20&gt;=DI$5,'Commercial Lease'!DH89,"")</f>
        <v>0</v>
      </c>
      <c r="DJ33" s="90">
        <f>IF('Summary &amp; Assumptions'!$D$20&gt;=DJ$5,'Commercial Lease'!DI89,"")</f>
        <v>0</v>
      </c>
      <c r="DK33" s="90">
        <f>IF('Summary &amp; Assumptions'!$D$20&gt;=DK$5,'Commercial Lease'!DJ89,"")</f>
        <v>0</v>
      </c>
      <c r="DL33" s="90">
        <f>IF('Summary &amp; Assumptions'!$D$20&gt;=DL$5,'Commercial Lease'!DK89,"")</f>
        <v>0</v>
      </c>
      <c r="DM33" s="90">
        <f>IF('Summary &amp; Assumptions'!$D$20&gt;=DM$5,'Commercial Lease'!DL89,"")</f>
        <v>0</v>
      </c>
      <c r="DN33" s="90">
        <f>IF('Summary &amp; Assumptions'!$D$20&gt;=DN$5,'Commercial Lease'!DM89,"")</f>
        <v>0</v>
      </c>
      <c r="DO33" s="90">
        <f>IF('Summary &amp; Assumptions'!$D$20&gt;=DO$5,'Commercial Lease'!DN89,"")</f>
        <v>0</v>
      </c>
      <c r="DP33" s="90">
        <f>IF('Summary &amp; Assumptions'!$D$20&gt;=DP$5,'Commercial Lease'!DO89,"")</f>
        <v>0</v>
      </c>
      <c r="DQ33" s="90">
        <f>IF('Summary &amp; Assumptions'!$D$20&gt;=DQ$5,'Commercial Lease'!DP89,"")</f>
        <v>0</v>
      </c>
      <c r="DR33" s="90">
        <f>IF('Summary &amp; Assumptions'!$D$20&gt;=DR$5,'Commercial Lease'!DQ89,"")</f>
        <v>0</v>
      </c>
      <c r="DS33" s="90">
        <f>IF('Summary &amp; Assumptions'!$D$20&gt;=DS$5,'Commercial Lease'!DR89,"")</f>
        <v>0</v>
      </c>
      <c r="DT33" s="90">
        <f>IF('Summary &amp; Assumptions'!$D$20&gt;=DT$5,'Commercial Lease'!DS89,"")</f>
        <v>0</v>
      </c>
      <c r="DU33" s="90">
        <f>IF('Summary &amp; Assumptions'!$D$20&gt;=DU$5,'Commercial Lease'!DT89,"")</f>
        <v>0</v>
      </c>
      <c r="DV33" s="90"/>
      <c r="DW33" s="90"/>
      <c r="DX33" s="90"/>
      <c r="DY33" s="90"/>
      <c r="DZ33" s="90"/>
      <c r="EA33" s="90"/>
      <c r="EB33" s="90"/>
      <c r="EC33" s="90"/>
      <c r="ED33" s="90"/>
      <c r="EE33" s="90"/>
      <c r="EF33" s="90"/>
      <c r="EG33" s="488"/>
      <c r="EH33" s="133"/>
    </row>
    <row r="34" spans="1:139" ht="15" customHeight="1" x14ac:dyDescent="0.25">
      <c r="B34" s="480"/>
      <c r="C34" s="62" t="s">
        <v>12</v>
      </c>
      <c r="D34" s="204">
        <f t="shared" si="50"/>
        <v>-854245.92514843924</v>
      </c>
      <c r="E34" s="63"/>
      <c r="F34" s="90">
        <f>IF('Summary &amp; Assumptions'!$D$20&gt;=F$5,'Commercial Lease'!E114,"")</f>
        <v>0</v>
      </c>
      <c r="G34" s="63">
        <f>IF('Summary &amp; Assumptions'!$D$20&gt;=G$5,'Commercial Lease'!F114,"")</f>
        <v>0</v>
      </c>
      <c r="H34" s="63">
        <f>IF('Summary &amp; Assumptions'!$D$20&gt;=H$5,'Commercial Lease'!G114,"")</f>
        <v>-120463.64613689645</v>
      </c>
      <c r="I34" s="63">
        <f>IF('Summary &amp; Assumptions'!$D$20&gt;=I$5,'Commercial Lease'!H114,"")</f>
        <v>0</v>
      </c>
      <c r="J34" s="63">
        <f>IF('Summary &amp; Assumptions'!$D$20&gt;=J$5,'Commercial Lease'!I114,"")</f>
        <v>-45849.705095331046</v>
      </c>
      <c r="K34" s="63">
        <f>IF('Summary &amp; Assumptions'!$D$20&gt;=K$5,'Commercial Lease'!J114,"")</f>
        <v>0</v>
      </c>
      <c r="L34" s="63">
        <f>IF('Summary &amp; Assumptions'!$D$20&gt;=L$5,'Commercial Lease'!K114,"")</f>
        <v>-129730.08045511926</v>
      </c>
      <c r="M34" s="63">
        <f>IF('Summary &amp; Assumptions'!$D$20&gt;=M$5,'Commercial Lease'!L114,"")</f>
        <v>0</v>
      </c>
      <c r="N34" s="63">
        <f>IF('Summary &amp; Assumptions'!$D$20&gt;=N$5,'Commercial Lease'!M114,"")</f>
        <v>-84977.694673576116</v>
      </c>
      <c r="O34" s="63">
        <f>IF('Summary &amp; Assumptions'!$D$20&gt;=O$5,'Commercial Lease'!N114,"")</f>
        <v>0</v>
      </c>
      <c r="P34" s="63">
        <f>IF('Summary &amp; Assumptions'!$D$20&gt;=P$5,'Commercial Lease'!O114,"")</f>
        <v>-141313.12335289776</v>
      </c>
      <c r="Q34" s="63">
        <f>IF('Summary &amp; Assumptions'!$D$20&gt;=Q$5,'Commercial Lease'!P114,"")</f>
        <v>0</v>
      </c>
      <c r="R34" s="63">
        <f>IF('Summary &amp; Assumptions'!$D$20&gt;=R$5,'Commercial Lease'!Q114,"")</f>
        <v>-137838.21048356421</v>
      </c>
      <c r="S34" s="63">
        <f>IF('Summary &amp; Assumptions'!$D$20&gt;=S$5,'Commercial Lease'!R114,"")</f>
        <v>-194073.46495105446</v>
      </c>
      <c r="T34" s="63">
        <f>IF('Summary &amp; Assumptions'!$D$20&gt;=T$5,'Commercial Lease'!S114,"")</f>
        <v>0</v>
      </c>
      <c r="U34" s="63">
        <f>IF('Summary &amp; Assumptions'!$D$20&gt;=U$5,'Commercial Lease'!T114,"")</f>
        <v>0</v>
      </c>
      <c r="V34" s="63">
        <f>IF('Summary &amp; Assumptions'!$D$20&gt;=V$5,'Commercial Lease'!U114,"")</f>
        <v>0</v>
      </c>
      <c r="W34" s="63">
        <f>IF('Summary &amp; Assumptions'!$D$20&gt;=W$5,'Commercial Lease'!V114,"")</f>
        <v>0</v>
      </c>
      <c r="X34" s="63">
        <f>IF('Summary &amp; Assumptions'!$D$20&gt;=X$5,'Commercial Lease'!W114,"")</f>
        <v>0</v>
      </c>
      <c r="Y34" s="63">
        <f>IF('Summary &amp; Assumptions'!$D$20&gt;=Y$5,'Commercial Lease'!X114,"")</f>
        <v>0</v>
      </c>
      <c r="Z34" s="63">
        <f>IF('Summary &amp; Assumptions'!$D$20&gt;=Z$5,'Commercial Lease'!Y114,"")</f>
        <v>0</v>
      </c>
      <c r="AA34" s="63">
        <f>IF('Summary &amp; Assumptions'!$D$20&gt;=AA$5,'Commercial Lease'!Z114,"")</f>
        <v>0</v>
      </c>
      <c r="AB34" s="63">
        <f>IF('Summary &amp; Assumptions'!$D$20&gt;=AB$5,'Commercial Lease'!AA114,"")</f>
        <v>0</v>
      </c>
      <c r="AC34" s="63">
        <f>IF('Summary &amp; Assumptions'!$D$20&gt;=AC$5,'Commercial Lease'!AB114,"")</f>
        <v>0</v>
      </c>
      <c r="AD34" s="63">
        <f>IF('Summary &amp; Assumptions'!$D$20&gt;=AD$5,'Commercial Lease'!AC114,"")</f>
        <v>0</v>
      </c>
      <c r="AE34" s="63">
        <f>IF('Summary &amp; Assumptions'!$D$20&gt;=AE$5,'Commercial Lease'!AD114,"")</f>
        <v>0</v>
      </c>
      <c r="AF34" s="63">
        <f>IF('Summary &amp; Assumptions'!$D$20&gt;=AF$5,'Commercial Lease'!AE114,"")</f>
        <v>0</v>
      </c>
      <c r="AG34" s="63">
        <f>IF('Summary &amp; Assumptions'!$D$20&gt;=AG$5,'Commercial Lease'!AF114,"")</f>
        <v>0</v>
      </c>
      <c r="AH34" s="63">
        <f>IF('Summary &amp; Assumptions'!$D$20&gt;=AH$5,'Commercial Lease'!AG114,"")</f>
        <v>0</v>
      </c>
      <c r="AI34" s="63">
        <f>IF('Summary &amp; Assumptions'!$D$20&gt;=AI$5,'Commercial Lease'!AH114,"")</f>
        <v>0</v>
      </c>
      <c r="AJ34" s="63">
        <f>IF('Summary &amp; Assumptions'!$D$20&gt;=AJ$5,'Commercial Lease'!AI114,"")</f>
        <v>0</v>
      </c>
      <c r="AK34" s="63">
        <f>IF('Summary &amp; Assumptions'!$D$20&gt;=AK$5,'Commercial Lease'!AJ114,"")</f>
        <v>0</v>
      </c>
      <c r="AL34" s="63">
        <f>IF('Summary &amp; Assumptions'!$D$20&gt;=AL$5,'Commercial Lease'!AK114,"")</f>
        <v>0</v>
      </c>
      <c r="AM34" s="63">
        <f>IF('Summary &amp; Assumptions'!$D$20&gt;=AM$5,'Commercial Lease'!AL114,"")</f>
        <v>0</v>
      </c>
      <c r="AN34" s="63">
        <f>IF('Summary &amp; Assumptions'!$D$20&gt;=AN$5,'Commercial Lease'!AM114,"")</f>
        <v>0</v>
      </c>
      <c r="AO34" s="63">
        <f>IF('Summary &amp; Assumptions'!$D$20&gt;=AO$5,'Commercial Lease'!AN114,"")</f>
        <v>0</v>
      </c>
      <c r="AP34" s="63">
        <f>IF('Summary &amp; Assumptions'!$D$20&gt;=AP$5,'Commercial Lease'!AO114,"")</f>
        <v>0</v>
      </c>
      <c r="AQ34" s="63">
        <f>IF('Summary &amp; Assumptions'!$D$20&gt;=AQ$5,'Commercial Lease'!AP114,"")</f>
        <v>0</v>
      </c>
      <c r="AR34" s="63">
        <f>IF('Summary &amp; Assumptions'!$D$20&gt;=AR$5,'Commercial Lease'!AQ114,"")</f>
        <v>0</v>
      </c>
      <c r="AS34" s="63">
        <f>IF('Summary &amp; Assumptions'!$D$20&gt;=AS$5,'Commercial Lease'!AR114,"")</f>
        <v>0</v>
      </c>
      <c r="AT34" s="63">
        <f>IF('Summary &amp; Assumptions'!$D$20&gt;=AT$5,'Commercial Lease'!AS114,"")</f>
        <v>0</v>
      </c>
      <c r="AU34" s="63">
        <f>IF('Summary &amp; Assumptions'!$D$20&gt;=AU$5,'Commercial Lease'!AT114,"")</f>
        <v>0</v>
      </c>
      <c r="AV34" s="63">
        <f>IF('Summary &amp; Assumptions'!$D$20&gt;=AV$5,'Commercial Lease'!AU114,"")</f>
        <v>0</v>
      </c>
      <c r="AW34" s="63">
        <f>IF('Summary &amp; Assumptions'!$D$20&gt;=AW$5,'Commercial Lease'!AV114,"")</f>
        <v>0</v>
      </c>
      <c r="AX34" s="63">
        <f>IF('Summary &amp; Assumptions'!$D$20&gt;=AX$5,'Commercial Lease'!AW114,"")</f>
        <v>0</v>
      </c>
      <c r="AY34" s="63">
        <f>IF('Summary &amp; Assumptions'!$D$20&gt;=AY$5,'Commercial Lease'!AX114,"")</f>
        <v>0</v>
      </c>
      <c r="AZ34" s="63">
        <f>IF('Summary &amp; Assumptions'!$D$20&gt;=AZ$5,'Commercial Lease'!AY114,"")</f>
        <v>0</v>
      </c>
      <c r="BA34" s="63">
        <f>IF('Summary &amp; Assumptions'!$D$20&gt;=BA$5,'Commercial Lease'!AZ114,"")</f>
        <v>0</v>
      </c>
      <c r="BB34" s="63">
        <f>IF('Summary &amp; Assumptions'!$D$20&gt;=BB$5,'Commercial Lease'!BA114,"")</f>
        <v>0</v>
      </c>
      <c r="BC34" s="63">
        <f>IF('Summary &amp; Assumptions'!$D$20&gt;=BC$5,'Commercial Lease'!BB114,"")</f>
        <v>0</v>
      </c>
      <c r="BD34" s="63">
        <f>IF('Summary &amp; Assumptions'!$D$20&gt;=BD$5,'Commercial Lease'!BC114,"")</f>
        <v>0</v>
      </c>
      <c r="BE34" s="63">
        <f>IF('Summary &amp; Assumptions'!$D$20&gt;=BE$5,'Commercial Lease'!BD114,"")</f>
        <v>0</v>
      </c>
      <c r="BF34" s="63">
        <f>IF('Summary &amp; Assumptions'!$D$20&gt;=BF$5,'Commercial Lease'!BE114,"")</f>
        <v>0</v>
      </c>
      <c r="BG34" s="63">
        <f>IF('Summary &amp; Assumptions'!$D$20&gt;=BG$5,'Commercial Lease'!BF114,"")</f>
        <v>0</v>
      </c>
      <c r="BH34" s="63">
        <f>IF('Summary &amp; Assumptions'!$D$20&gt;=BH$5,'Commercial Lease'!BG114,"")</f>
        <v>0</v>
      </c>
      <c r="BI34" s="63">
        <f>IF('Summary &amp; Assumptions'!$D$20&gt;=BI$5,'Commercial Lease'!BH114,"")</f>
        <v>0</v>
      </c>
      <c r="BJ34" s="63">
        <f>IF('Summary &amp; Assumptions'!$D$20&gt;=BJ$5,'Commercial Lease'!BI114,"")</f>
        <v>0</v>
      </c>
      <c r="BK34" s="63">
        <f>IF('Summary &amp; Assumptions'!$D$20&gt;=BK$5,'Commercial Lease'!BJ114,"")</f>
        <v>0</v>
      </c>
      <c r="BL34" s="63">
        <f>IF('Summary &amp; Assumptions'!$D$20&gt;=BL$5,'Commercial Lease'!BK114,"")</f>
        <v>0</v>
      </c>
      <c r="BM34" s="63">
        <f>IF('Summary &amp; Assumptions'!$D$20&gt;=BM$5,'Commercial Lease'!BL114,"")</f>
        <v>0</v>
      </c>
      <c r="BN34" s="63">
        <f>IF('Summary &amp; Assumptions'!$D$20&gt;=BN$5,'Commercial Lease'!BM114,"")</f>
        <v>0</v>
      </c>
      <c r="BO34" s="63">
        <f>IF('Summary &amp; Assumptions'!$D$20&gt;=BO$5,'Commercial Lease'!BN114,"")</f>
        <v>0</v>
      </c>
      <c r="BP34" s="63">
        <f>IF('Summary &amp; Assumptions'!$D$20&gt;=BP$5,'Commercial Lease'!BO114,"")</f>
        <v>0</v>
      </c>
      <c r="BQ34" s="63">
        <f>IF('Summary &amp; Assumptions'!$D$20&gt;=BQ$5,'Commercial Lease'!BP114,"")</f>
        <v>0</v>
      </c>
      <c r="BR34" s="63">
        <f>IF('Summary &amp; Assumptions'!$D$20&gt;=BR$5,'Commercial Lease'!BQ114,"")</f>
        <v>0</v>
      </c>
      <c r="BS34" s="63">
        <f>IF('Summary &amp; Assumptions'!$D$20&gt;=BS$5,'Commercial Lease'!BR114,"")</f>
        <v>0</v>
      </c>
      <c r="BT34" s="63">
        <f>IF('Summary &amp; Assumptions'!$D$20&gt;=BT$5,'Commercial Lease'!BS114,"")</f>
        <v>0</v>
      </c>
      <c r="BU34" s="63">
        <f>IF('Summary &amp; Assumptions'!$D$20&gt;=BU$5,'Commercial Lease'!BT114,"")</f>
        <v>0</v>
      </c>
      <c r="BV34" s="63">
        <f>IF('Summary &amp; Assumptions'!$D$20&gt;=BV$5,'Commercial Lease'!BU114,"")</f>
        <v>0</v>
      </c>
      <c r="BW34" s="63">
        <f>IF('Summary &amp; Assumptions'!$D$20&gt;=BW$5,'Commercial Lease'!BV114,"")</f>
        <v>0</v>
      </c>
      <c r="BX34" s="63">
        <f>IF('Summary &amp; Assumptions'!$D$20&gt;=BX$5,'Commercial Lease'!BW114,"")</f>
        <v>0</v>
      </c>
      <c r="BY34" s="63">
        <f>IF('Summary &amp; Assumptions'!$D$20&gt;=BY$5,'Commercial Lease'!BX114,"")</f>
        <v>0</v>
      </c>
      <c r="BZ34" s="63">
        <f>IF('Summary &amp; Assumptions'!$D$20&gt;=BZ$5,'Commercial Lease'!BY114,"")</f>
        <v>0</v>
      </c>
      <c r="CA34" s="63">
        <f>IF('Summary &amp; Assumptions'!$D$20&gt;=CA$5,'Commercial Lease'!BZ114,"")</f>
        <v>0</v>
      </c>
      <c r="CB34" s="63">
        <f>IF('Summary &amp; Assumptions'!$D$20&gt;=CB$5,'Commercial Lease'!CA114,"")</f>
        <v>0</v>
      </c>
      <c r="CC34" s="63">
        <f>IF('Summary &amp; Assumptions'!$D$20&gt;=CC$5,'Commercial Lease'!CB114,"")</f>
        <v>0</v>
      </c>
      <c r="CD34" s="63">
        <f>IF('Summary &amp; Assumptions'!$D$20&gt;=CD$5,'Commercial Lease'!CC114,"")</f>
        <v>0</v>
      </c>
      <c r="CE34" s="63">
        <f>IF('Summary &amp; Assumptions'!$D$20&gt;=CE$5,'Commercial Lease'!CD114,"")</f>
        <v>0</v>
      </c>
      <c r="CF34" s="63">
        <f>IF('Summary &amp; Assumptions'!$D$20&gt;=CF$5,'Commercial Lease'!CE114,"")</f>
        <v>0</v>
      </c>
      <c r="CG34" s="63">
        <f>IF('Summary &amp; Assumptions'!$D$20&gt;=CG$5,'Commercial Lease'!CF114,"")</f>
        <v>0</v>
      </c>
      <c r="CH34" s="63">
        <f>IF('Summary &amp; Assumptions'!$D$20&gt;=CH$5,'Commercial Lease'!CG114,"")</f>
        <v>0</v>
      </c>
      <c r="CI34" s="63">
        <f>IF('Summary &amp; Assumptions'!$D$20&gt;=CI$5,'Commercial Lease'!CH114,"")</f>
        <v>0</v>
      </c>
      <c r="CJ34" s="63">
        <f>IF('Summary &amp; Assumptions'!$D$20&gt;=CJ$5,'Commercial Lease'!CI114,"")</f>
        <v>0</v>
      </c>
      <c r="CK34" s="63">
        <f>IF('Summary &amp; Assumptions'!$D$20&gt;=CK$5,'Commercial Lease'!CJ114,"")</f>
        <v>0</v>
      </c>
      <c r="CL34" s="63">
        <f>IF('Summary &amp; Assumptions'!$D$20&gt;=CL$5,'Commercial Lease'!CK114,"")</f>
        <v>0</v>
      </c>
      <c r="CM34" s="63">
        <f>IF('Summary &amp; Assumptions'!$D$20&gt;=CM$5,'Commercial Lease'!CL114,"")</f>
        <v>0</v>
      </c>
      <c r="CN34" s="63">
        <f>IF('Summary &amp; Assumptions'!$D$20&gt;=CN$5,'Commercial Lease'!CM114,"")</f>
        <v>0</v>
      </c>
      <c r="CO34" s="63">
        <f>IF('Summary &amp; Assumptions'!$D$20&gt;=CO$5,'Commercial Lease'!CN114,"")</f>
        <v>0</v>
      </c>
      <c r="CP34" s="63">
        <f>IF('Summary &amp; Assumptions'!$D$20&gt;=CP$5,'Commercial Lease'!CO114,"")</f>
        <v>0</v>
      </c>
      <c r="CQ34" s="63">
        <f>IF('Summary &amp; Assumptions'!$D$20&gt;=CQ$5,'Commercial Lease'!CP114,"")</f>
        <v>0</v>
      </c>
      <c r="CR34" s="63">
        <f>IF('Summary &amp; Assumptions'!$D$20&gt;=CR$5,'Commercial Lease'!CQ114,"")</f>
        <v>0</v>
      </c>
      <c r="CS34" s="63">
        <f>IF('Summary &amp; Assumptions'!$D$20&gt;=CS$5,'Commercial Lease'!CR114,"")</f>
        <v>0</v>
      </c>
      <c r="CT34" s="63">
        <f>IF('Summary &amp; Assumptions'!$D$20&gt;=CT$5,'Commercial Lease'!CS114,"")</f>
        <v>0</v>
      </c>
      <c r="CU34" s="63">
        <f>IF('Summary &amp; Assumptions'!$D$20&gt;=CU$5,'Commercial Lease'!CT114,"")</f>
        <v>0</v>
      </c>
      <c r="CV34" s="63">
        <f>IF('Summary &amp; Assumptions'!$D$20&gt;=CV$5,'Commercial Lease'!CU114,"")</f>
        <v>0</v>
      </c>
      <c r="CW34" s="63">
        <f>IF('Summary &amp; Assumptions'!$D$20&gt;=CW$5,'Commercial Lease'!CV114,"")</f>
        <v>0</v>
      </c>
      <c r="CX34" s="63">
        <f>IF('Summary &amp; Assumptions'!$D$20&gt;=CX$5,'Commercial Lease'!CW114,"")</f>
        <v>0</v>
      </c>
      <c r="CY34" s="63">
        <f>IF('Summary &amp; Assumptions'!$D$20&gt;=CY$5,'Commercial Lease'!CX114,"")</f>
        <v>0</v>
      </c>
      <c r="CZ34" s="63">
        <f>IF('Summary &amp; Assumptions'!$D$20&gt;=CZ$5,'Commercial Lease'!CY114,"")</f>
        <v>0</v>
      </c>
      <c r="DA34" s="63">
        <f>IF('Summary &amp; Assumptions'!$D$20&gt;=DA$5,'Commercial Lease'!CZ114,"")</f>
        <v>0</v>
      </c>
      <c r="DB34" s="63">
        <f>IF('Summary &amp; Assumptions'!$D$20&gt;=DB$5,'Commercial Lease'!DA114,"")</f>
        <v>0</v>
      </c>
      <c r="DC34" s="63">
        <f>IF('Summary &amp; Assumptions'!$D$20&gt;=DC$5,'Commercial Lease'!DB114,"")</f>
        <v>0</v>
      </c>
      <c r="DD34" s="63">
        <f>IF('Summary &amp; Assumptions'!$D$20&gt;=DD$5,'Commercial Lease'!DC114,"")</f>
        <v>0</v>
      </c>
      <c r="DE34" s="63">
        <f>IF('Summary &amp; Assumptions'!$D$20&gt;=DE$5,'Commercial Lease'!DD114,"")</f>
        <v>0</v>
      </c>
      <c r="DF34" s="63">
        <f>IF('Summary &amp; Assumptions'!$D$20&gt;=DF$5,'Commercial Lease'!DE114,"")</f>
        <v>0</v>
      </c>
      <c r="DG34" s="63">
        <f>IF('Summary &amp; Assumptions'!$D$20&gt;=DG$5,'Commercial Lease'!DF114,"")</f>
        <v>0</v>
      </c>
      <c r="DH34" s="63">
        <f>IF('Summary &amp; Assumptions'!$D$20&gt;=DH$5,'Commercial Lease'!DG114,"")</f>
        <v>0</v>
      </c>
      <c r="DI34" s="63">
        <f>IF('Summary &amp; Assumptions'!$D$20&gt;=DI$5,'Commercial Lease'!DH114,"")</f>
        <v>0</v>
      </c>
      <c r="DJ34" s="63">
        <f>IF('Summary &amp; Assumptions'!$D$20&gt;=DJ$5,'Commercial Lease'!DI114,"")</f>
        <v>0</v>
      </c>
      <c r="DK34" s="63">
        <f>IF('Summary &amp; Assumptions'!$D$20&gt;=DK$5,'Commercial Lease'!DJ114,"")</f>
        <v>0</v>
      </c>
      <c r="DL34" s="63">
        <f>IF('Summary &amp; Assumptions'!$D$20&gt;=DL$5,'Commercial Lease'!DK114,"")</f>
        <v>0</v>
      </c>
      <c r="DM34" s="63">
        <f>IF('Summary &amp; Assumptions'!$D$20&gt;=DM$5,'Commercial Lease'!DL114,"")</f>
        <v>0</v>
      </c>
      <c r="DN34" s="63">
        <f>IF('Summary &amp; Assumptions'!$D$20&gt;=DN$5,'Commercial Lease'!DM114,"")</f>
        <v>0</v>
      </c>
      <c r="DO34" s="63">
        <f>IF('Summary &amp; Assumptions'!$D$20&gt;=DO$5,'Commercial Lease'!DN114,"")</f>
        <v>0</v>
      </c>
      <c r="DP34" s="63">
        <f>IF('Summary &amp; Assumptions'!$D$20&gt;=DP$5,'Commercial Lease'!DO114,"")</f>
        <v>0</v>
      </c>
      <c r="DQ34" s="63">
        <f>IF('Summary &amp; Assumptions'!$D$20&gt;=DQ$5,'Commercial Lease'!DP114,"")</f>
        <v>0</v>
      </c>
      <c r="DR34" s="63">
        <f>IF('Summary &amp; Assumptions'!$D$20&gt;=DR$5,'Commercial Lease'!DQ114,"")</f>
        <v>0</v>
      </c>
      <c r="DS34" s="63">
        <f>IF('Summary &amp; Assumptions'!$D$20&gt;=DS$5,'Commercial Lease'!DR114,"")</f>
        <v>0</v>
      </c>
      <c r="DT34" s="63">
        <f>IF('Summary &amp; Assumptions'!$D$20&gt;=DT$5,'Commercial Lease'!DS114,"")</f>
        <v>0</v>
      </c>
      <c r="DU34" s="63">
        <f>IF('Summary &amp; Assumptions'!$D$20&gt;=DU$5,'Commercial Lease'!DT114,"")</f>
        <v>0</v>
      </c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4"/>
      <c r="EH34" s="133"/>
    </row>
    <row r="35" spans="1:139" ht="15" customHeight="1" x14ac:dyDescent="0.25">
      <c r="B35" s="480"/>
      <c r="C35" s="62" t="s">
        <v>231</v>
      </c>
      <c r="D35" s="204">
        <f t="shared" si="50"/>
        <v>-400000</v>
      </c>
      <c r="E35" s="63"/>
      <c r="F35" s="90">
        <f>IF('Summary &amp; Assumptions'!$D$20&gt;=F$5,
IF(OR('Monthly Cash Flow'!F6&gt;='Summary &amp; Assumptions'!$P$24,'Monthly Cash Flow'!F6&lt;'Summary &amp; Assumptions'!$N$24),0,'Summary &amp; Assumptions'!$M$24/'Summary &amp; Assumptions'!$O$24)*-1,"")</f>
        <v>0</v>
      </c>
      <c r="G35" s="63">
        <f>IF('Summary &amp; Assumptions'!$D$20&gt;=G$5,
IF(OR('Monthly Cash Flow'!G6&gt;='Summary &amp; Assumptions'!$P$24,'Monthly Cash Flow'!G6&lt;'Summary &amp; Assumptions'!$N$24),0,'Summary &amp; Assumptions'!$M$24/'Summary &amp; Assumptions'!$O$24)*-1,"")</f>
        <v>-133333.33333333334</v>
      </c>
      <c r="H35" s="63">
        <f>IF('Summary &amp; Assumptions'!$D$20&gt;=H$5,
IF(OR('Monthly Cash Flow'!H6&gt;='Summary &amp; Assumptions'!$P$24,'Monthly Cash Flow'!H6&lt;'Summary &amp; Assumptions'!$N$24),0,'Summary &amp; Assumptions'!$M$24/'Summary &amp; Assumptions'!$O$24)*-1,"")</f>
        <v>-133333.33333333334</v>
      </c>
      <c r="I35" s="63">
        <f>IF('Summary &amp; Assumptions'!$D$20&gt;=I$5,
IF(OR('Monthly Cash Flow'!I6&gt;='Summary &amp; Assumptions'!$P$24,'Monthly Cash Flow'!I6&lt;'Summary &amp; Assumptions'!$N$24),0,'Summary &amp; Assumptions'!$M$24/'Summary &amp; Assumptions'!$O$24)*-1,"")</f>
        <v>-133333.33333333334</v>
      </c>
      <c r="J35" s="63">
        <f>IF('Summary &amp; Assumptions'!$D$20&gt;=J$5,
IF(OR('Monthly Cash Flow'!J6&gt;='Summary &amp; Assumptions'!$P$24,'Monthly Cash Flow'!J6&lt;'Summary &amp; Assumptions'!$N$24),0,'Summary &amp; Assumptions'!$M$24/'Summary &amp; Assumptions'!$O$24)*-1,"")</f>
        <v>0</v>
      </c>
      <c r="K35" s="63">
        <f>IF('Summary &amp; Assumptions'!$D$20&gt;=K$5,
IF(OR('Monthly Cash Flow'!K6&gt;='Summary &amp; Assumptions'!$P$24,'Monthly Cash Flow'!K6&lt;'Summary &amp; Assumptions'!$N$24),0,'Summary &amp; Assumptions'!$M$24/'Summary &amp; Assumptions'!$O$24)*-1,"")</f>
        <v>0</v>
      </c>
      <c r="L35" s="63">
        <f>IF('Summary &amp; Assumptions'!$D$20&gt;=L$5,
IF(OR('Monthly Cash Flow'!L6&gt;='Summary &amp; Assumptions'!$P$24,'Monthly Cash Flow'!L6&lt;'Summary &amp; Assumptions'!$N$24),0,'Summary &amp; Assumptions'!$M$24/'Summary &amp; Assumptions'!$O$24)*-1,"")</f>
        <v>0</v>
      </c>
      <c r="M35" s="63">
        <f>IF('Summary &amp; Assumptions'!$D$20&gt;=M$5,
IF(OR('Monthly Cash Flow'!M6&gt;='Summary &amp; Assumptions'!$P$24,'Monthly Cash Flow'!M6&lt;'Summary &amp; Assumptions'!$N$24),0,'Summary &amp; Assumptions'!$M$24/'Summary &amp; Assumptions'!$O$24)*-1,"")</f>
        <v>0</v>
      </c>
      <c r="N35" s="63">
        <f>IF('Summary &amp; Assumptions'!$D$20&gt;=N$5,
IF(OR('Monthly Cash Flow'!N6&gt;='Summary &amp; Assumptions'!$P$24,'Monthly Cash Flow'!N6&lt;'Summary &amp; Assumptions'!$N$24),0,'Summary &amp; Assumptions'!$M$24/'Summary &amp; Assumptions'!$O$24)*-1,"")</f>
        <v>0</v>
      </c>
      <c r="O35" s="63">
        <f>IF('Summary &amp; Assumptions'!$D$20&gt;=O$5,
IF(OR('Monthly Cash Flow'!O6&gt;='Summary &amp; Assumptions'!$P$24,'Monthly Cash Flow'!O6&lt;'Summary &amp; Assumptions'!$N$24),0,'Summary &amp; Assumptions'!$M$24/'Summary &amp; Assumptions'!$O$24)*-1,"")</f>
        <v>0</v>
      </c>
      <c r="P35" s="63">
        <f>IF('Summary &amp; Assumptions'!$D$20&gt;=P$5,
IF(OR('Monthly Cash Flow'!P6&gt;='Summary &amp; Assumptions'!$P$24,'Monthly Cash Flow'!P6&lt;'Summary &amp; Assumptions'!$N$24),0,'Summary &amp; Assumptions'!$M$24/'Summary &amp; Assumptions'!$O$24)*-1,"")</f>
        <v>0</v>
      </c>
      <c r="Q35" s="63">
        <f>IF('Summary &amp; Assumptions'!$D$20&gt;=Q$5,
IF(OR('Monthly Cash Flow'!Q6&gt;='Summary &amp; Assumptions'!$P$24,'Monthly Cash Flow'!Q6&lt;'Summary &amp; Assumptions'!$N$24),0,'Summary &amp; Assumptions'!$M$24/'Summary &amp; Assumptions'!$O$24)*-1,"")</f>
        <v>0</v>
      </c>
      <c r="R35" s="63">
        <f>IF('Summary &amp; Assumptions'!$D$20&gt;=R$5,
IF(OR('Monthly Cash Flow'!R6&gt;='Summary &amp; Assumptions'!$P$24,'Monthly Cash Flow'!R6&lt;'Summary &amp; Assumptions'!$N$24),0,'Summary &amp; Assumptions'!$M$24/'Summary &amp; Assumptions'!$O$24)*-1,"")</f>
        <v>0</v>
      </c>
      <c r="S35" s="63">
        <f>IF('Summary &amp; Assumptions'!$D$20&gt;=S$5,
IF(OR('Monthly Cash Flow'!S6&gt;='Summary &amp; Assumptions'!$P$24,'Monthly Cash Flow'!S6&lt;'Summary &amp; Assumptions'!$N$24),0,'Summary &amp; Assumptions'!$M$24/'Summary &amp; Assumptions'!$O$24)*-1,"")</f>
        <v>0</v>
      </c>
      <c r="T35" s="63">
        <f>IF('Summary &amp; Assumptions'!$D$20&gt;=T$5,
IF(OR('Monthly Cash Flow'!T6&gt;='Summary &amp; Assumptions'!$P$24,'Monthly Cash Flow'!T6&lt;'Summary &amp; Assumptions'!$N$24),0,'Summary &amp; Assumptions'!$M$24/'Summary &amp; Assumptions'!$O$24)*-1,"")</f>
        <v>0</v>
      </c>
      <c r="U35" s="63">
        <f>IF('Summary &amp; Assumptions'!$D$20&gt;=U$5,
IF(OR('Monthly Cash Flow'!U6&gt;='Summary &amp; Assumptions'!$P$24,'Monthly Cash Flow'!U6&lt;'Summary &amp; Assumptions'!$N$24),0,'Summary &amp; Assumptions'!$M$24/'Summary &amp; Assumptions'!$O$24)*-1,"")</f>
        <v>0</v>
      </c>
      <c r="V35" s="63">
        <f>IF('Summary &amp; Assumptions'!$D$20&gt;=V$5,
IF(OR('Monthly Cash Flow'!V6&gt;='Summary &amp; Assumptions'!$P$24,'Monthly Cash Flow'!V6&lt;'Summary &amp; Assumptions'!$N$24),0,'Summary &amp; Assumptions'!$M$24/'Summary &amp; Assumptions'!$O$24)*-1,"")</f>
        <v>0</v>
      </c>
      <c r="W35" s="63">
        <f>IF('Summary &amp; Assumptions'!$D$20&gt;=W$5,
IF(OR('Monthly Cash Flow'!W6&gt;='Summary &amp; Assumptions'!$P$24,'Monthly Cash Flow'!W6&lt;'Summary &amp; Assumptions'!$N$24),0,'Summary &amp; Assumptions'!$M$24/'Summary &amp; Assumptions'!$O$24)*-1,"")</f>
        <v>0</v>
      </c>
      <c r="X35" s="63">
        <f>IF('Summary &amp; Assumptions'!$D$20&gt;=X$5,
IF(OR('Monthly Cash Flow'!X6&gt;='Summary &amp; Assumptions'!$P$24,'Monthly Cash Flow'!X6&lt;'Summary &amp; Assumptions'!$N$24),0,'Summary &amp; Assumptions'!$M$24/'Summary &amp; Assumptions'!$O$24)*-1,"")</f>
        <v>0</v>
      </c>
      <c r="Y35" s="63">
        <f>IF('Summary &amp; Assumptions'!$D$20&gt;=Y$5,
IF(OR('Monthly Cash Flow'!Y6&gt;='Summary &amp; Assumptions'!$P$24,'Monthly Cash Flow'!Y6&lt;'Summary &amp; Assumptions'!$N$24),0,'Summary &amp; Assumptions'!$M$24/'Summary &amp; Assumptions'!$O$24)*-1,"")</f>
        <v>0</v>
      </c>
      <c r="Z35" s="63">
        <f>IF('Summary &amp; Assumptions'!$D$20&gt;=Z$5,
IF(OR('Monthly Cash Flow'!Z6&gt;='Summary &amp; Assumptions'!$P$24,'Monthly Cash Flow'!Z6&lt;'Summary &amp; Assumptions'!$N$24),0,'Summary &amp; Assumptions'!$M$24/'Summary &amp; Assumptions'!$O$24)*-1,"")</f>
        <v>0</v>
      </c>
      <c r="AA35" s="63">
        <f>IF('Summary &amp; Assumptions'!$D$20&gt;=AA$5,
IF(OR('Monthly Cash Flow'!AA6&gt;='Summary &amp; Assumptions'!$P$24,'Monthly Cash Flow'!AA6&lt;'Summary &amp; Assumptions'!$N$24),0,'Summary &amp; Assumptions'!$M$24/'Summary &amp; Assumptions'!$O$24)*-1,"")</f>
        <v>0</v>
      </c>
      <c r="AB35" s="63">
        <f>IF('Summary &amp; Assumptions'!$D$20&gt;=AB$5,
IF(OR('Monthly Cash Flow'!AB6&gt;='Summary &amp; Assumptions'!$P$24,'Monthly Cash Flow'!AB6&lt;'Summary &amp; Assumptions'!$N$24),0,'Summary &amp; Assumptions'!$M$24/'Summary &amp; Assumptions'!$O$24)*-1,"")</f>
        <v>0</v>
      </c>
      <c r="AC35" s="63">
        <f>IF('Summary &amp; Assumptions'!$D$20&gt;=AC$5,
IF(OR('Monthly Cash Flow'!AC6&gt;='Summary &amp; Assumptions'!$P$24,'Monthly Cash Flow'!AC6&lt;'Summary &amp; Assumptions'!$N$24),0,'Summary &amp; Assumptions'!$M$24/'Summary &amp; Assumptions'!$O$24)*-1,"")</f>
        <v>0</v>
      </c>
      <c r="AD35" s="63">
        <f>IF('Summary &amp; Assumptions'!$D$20&gt;=AD$5,
IF(OR('Monthly Cash Flow'!AD6&gt;='Summary &amp; Assumptions'!$P$24,'Monthly Cash Flow'!AD6&lt;'Summary &amp; Assumptions'!$N$24),0,'Summary &amp; Assumptions'!$M$24/'Summary &amp; Assumptions'!$O$24)*-1,"")</f>
        <v>0</v>
      </c>
      <c r="AE35" s="63">
        <f>IF('Summary &amp; Assumptions'!$D$20&gt;=AE$5,
IF(OR('Monthly Cash Flow'!AE6&gt;='Summary &amp; Assumptions'!$P$24,'Monthly Cash Flow'!AE6&lt;'Summary &amp; Assumptions'!$N$24),0,'Summary &amp; Assumptions'!$M$24/'Summary &amp; Assumptions'!$O$24)*-1,"")</f>
        <v>0</v>
      </c>
      <c r="AF35" s="63">
        <f>IF('Summary &amp; Assumptions'!$D$20&gt;=AF$5,
IF(OR('Monthly Cash Flow'!AF6&gt;='Summary &amp; Assumptions'!$P$24,'Monthly Cash Flow'!AF6&lt;'Summary &amp; Assumptions'!$N$24),0,'Summary &amp; Assumptions'!$M$24/'Summary &amp; Assumptions'!$O$24)*-1,"")</f>
        <v>0</v>
      </c>
      <c r="AG35" s="63">
        <f>IF('Summary &amp; Assumptions'!$D$20&gt;=AG$5,
IF(OR('Monthly Cash Flow'!AG6&gt;='Summary &amp; Assumptions'!$P$24,'Monthly Cash Flow'!AG6&lt;'Summary &amp; Assumptions'!$N$24),0,'Summary &amp; Assumptions'!$M$24/'Summary &amp; Assumptions'!$O$24)*-1,"")</f>
        <v>0</v>
      </c>
      <c r="AH35" s="63">
        <f>IF('Summary &amp; Assumptions'!$D$20&gt;=AH$5,
IF(OR('Monthly Cash Flow'!AH6&gt;='Summary &amp; Assumptions'!$P$24,'Monthly Cash Flow'!AH6&lt;'Summary &amp; Assumptions'!$N$24),0,'Summary &amp; Assumptions'!$M$24/'Summary &amp; Assumptions'!$O$24)*-1,"")</f>
        <v>0</v>
      </c>
      <c r="AI35" s="63">
        <f>IF('Summary &amp; Assumptions'!$D$20&gt;=AI$5,
IF(OR('Monthly Cash Flow'!AI6&gt;='Summary &amp; Assumptions'!$P$24,'Monthly Cash Flow'!AI6&lt;'Summary &amp; Assumptions'!$N$24),0,'Summary &amp; Assumptions'!$M$24/'Summary &amp; Assumptions'!$O$24)*-1,"")</f>
        <v>0</v>
      </c>
      <c r="AJ35" s="63">
        <f>IF('Summary &amp; Assumptions'!$D$20&gt;=AJ$5,
IF(OR('Monthly Cash Flow'!AJ6&gt;='Summary &amp; Assumptions'!$P$24,'Monthly Cash Flow'!AJ6&lt;'Summary &amp; Assumptions'!$N$24),0,'Summary &amp; Assumptions'!$M$24/'Summary &amp; Assumptions'!$O$24)*-1,"")</f>
        <v>0</v>
      </c>
      <c r="AK35" s="63">
        <f>IF('Summary &amp; Assumptions'!$D$20&gt;=AK$5,
IF(OR('Monthly Cash Flow'!AK6&gt;='Summary &amp; Assumptions'!$P$24,'Monthly Cash Flow'!AK6&lt;'Summary &amp; Assumptions'!$N$24),0,'Summary &amp; Assumptions'!$M$24/'Summary &amp; Assumptions'!$O$24)*-1,"")</f>
        <v>0</v>
      </c>
      <c r="AL35" s="63">
        <f>IF('Summary &amp; Assumptions'!$D$20&gt;=AL$5,
IF(OR('Monthly Cash Flow'!AL6&gt;='Summary &amp; Assumptions'!$P$24,'Monthly Cash Flow'!AL6&lt;'Summary &amp; Assumptions'!$N$24),0,'Summary &amp; Assumptions'!$M$24/'Summary &amp; Assumptions'!$O$24)*-1,"")</f>
        <v>0</v>
      </c>
      <c r="AM35" s="63">
        <f>IF('Summary &amp; Assumptions'!$D$20&gt;=AM$5,
IF(OR('Monthly Cash Flow'!AM6&gt;='Summary &amp; Assumptions'!$P$24,'Monthly Cash Flow'!AM6&lt;'Summary &amp; Assumptions'!$N$24),0,'Summary &amp; Assumptions'!$M$24/'Summary &amp; Assumptions'!$O$24)*-1,"")</f>
        <v>0</v>
      </c>
      <c r="AN35" s="63">
        <f>IF('Summary &amp; Assumptions'!$D$20&gt;=AN$5,
IF(OR('Monthly Cash Flow'!AN6&gt;='Summary &amp; Assumptions'!$P$24,'Monthly Cash Flow'!AN6&lt;'Summary &amp; Assumptions'!$N$24),0,'Summary &amp; Assumptions'!$M$24/'Summary &amp; Assumptions'!$O$24)*-1,"")</f>
        <v>0</v>
      </c>
      <c r="AO35" s="63">
        <f>IF('Summary &amp; Assumptions'!$D$20&gt;=AO$5,
IF(OR('Monthly Cash Flow'!AO6&gt;='Summary &amp; Assumptions'!$P$24,'Monthly Cash Flow'!AO6&lt;'Summary &amp; Assumptions'!$N$24),0,'Summary &amp; Assumptions'!$M$24/'Summary &amp; Assumptions'!$O$24)*-1,"")</f>
        <v>0</v>
      </c>
      <c r="AP35" s="63">
        <f>IF('Summary &amp; Assumptions'!$D$20&gt;=AP$5,
IF(OR('Monthly Cash Flow'!AP6&gt;='Summary &amp; Assumptions'!$P$24,'Monthly Cash Flow'!AP6&lt;'Summary &amp; Assumptions'!$N$24),0,'Summary &amp; Assumptions'!$M$24/'Summary &amp; Assumptions'!$O$24)*-1,"")</f>
        <v>0</v>
      </c>
      <c r="AQ35" s="63">
        <f>IF('Summary &amp; Assumptions'!$D$20&gt;=AQ$5,
IF(OR('Monthly Cash Flow'!AQ6&gt;='Summary &amp; Assumptions'!$P$24,'Monthly Cash Flow'!AQ6&lt;'Summary &amp; Assumptions'!$N$24),0,'Summary &amp; Assumptions'!$M$24/'Summary &amp; Assumptions'!$O$24)*-1,"")</f>
        <v>0</v>
      </c>
      <c r="AR35" s="63">
        <f>IF('Summary &amp; Assumptions'!$D$20&gt;=AR$5,
IF(OR('Monthly Cash Flow'!AR6&gt;='Summary &amp; Assumptions'!$P$24,'Monthly Cash Flow'!AR6&lt;'Summary &amp; Assumptions'!$N$24),0,'Summary &amp; Assumptions'!$M$24/'Summary &amp; Assumptions'!$O$24)*-1,"")</f>
        <v>0</v>
      </c>
      <c r="AS35" s="63">
        <f>IF('Summary &amp; Assumptions'!$D$20&gt;=AS$5,
IF(OR('Monthly Cash Flow'!AS6&gt;='Summary &amp; Assumptions'!$P$24,'Monthly Cash Flow'!AS6&lt;'Summary &amp; Assumptions'!$N$24),0,'Summary &amp; Assumptions'!$M$24/'Summary &amp; Assumptions'!$O$24)*-1,"")</f>
        <v>0</v>
      </c>
      <c r="AT35" s="63">
        <f>IF('Summary &amp; Assumptions'!$D$20&gt;=AT$5,
IF(OR('Monthly Cash Flow'!AT6&gt;='Summary &amp; Assumptions'!$P$24,'Monthly Cash Flow'!AT6&lt;'Summary &amp; Assumptions'!$N$24),0,'Summary &amp; Assumptions'!$M$24/'Summary &amp; Assumptions'!$O$24)*-1,"")</f>
        <v>0</v>
      </c>
      <c r="AU35" s="63">
        <f>IF('Summary &amp; Assumptions'!$D$20&gt;=AU$5,
IF(OR('Monthly Cash Flow'!AU6&gt;='Summary &amp; Assumptions'!$P$24,'Monthly Cash Flow'!AU6&lt;'Summary &amp; Assumptions'!$N$24),0,'Summary &amp; Assumptions'!$M$24/'Summary &amp; Assumptions'!$O$24)*-1,"")</f>
        <v>0</v>
      </c>
      <c r="AV35" s="63">
        <f>IF('Summary &amp; Assumptions'!$D$20&gt;=AV$5,
IF(OR('Monthly Cash Flow'!AV6&gt;='Summary &amp; Assumptions'!$P$24,'Monthly Cash Flow'!AV6&lt;'Summary &amp; Assumptions'!$N$24),0,'Summary &amp; Assumptions'!$M$24/'Summary &amp; Assumptions'!$O$24)*-1,"")</f>
        <v>0</v>
      </c>
      <c r="AW35" s="63">
        <f>IF('Summary &amp; Assumptions'!$D$20&gt;=AW$5,
IF(OR('Monthly Cash Flow'!AW6&gt;='Summary &amp; Assumptions'!$P$24,'Monthly Cash Flow'!AW6&lt;'Summary &amp; Assumptions'!$N$24),0,'Summary &amp; Assumptions'!$M$24/'Summary &amp; Assumptions'!$O$24)*-1,"")</f>
        <v>0</v>
      </c>
      <c r="AX35" s="63">
        <f>IF('Summary &amp; Assumptions'!$D$20&gt;=AX$5,
IF(OR('Monthly Cash Flow'!AX6&gt;='Summary &amp; Assumptions'!$P$24,'Monthly Cash Flow'!AX6&lt;'Summary &amp; Assumptions'!$N$24),0,'Summary &amp; Assumptions'!$M$24/'Summary &amp; Assumptions'!$O$24)*-1,"")</f>
        <v>0</v>
      </c>
      <c r="AY35" s="63">
        <f>IF('Summary &amp; Assumptions'!$D$20&gt;=AY$5,
IF(OR('Monthly Cash Flow'!AY6&gt;='Summary &amp; Assumptions'!$P$24,'Monthly Cash Flow'!AY6&lt;'Summary &amp; Assumptions'!$N$24),0,'Summary &amp; Assumptions'!$M$24/'Summary &amp; Assumptions'!$O$24)*-1,"")</f>
        <v>0</v>
      </c>
      <c r="AZ35" s="63">
        <f>IF('Summary &amp; Assumptions'!$D$20&gt;=AZ$5,
IF(OR('Monthly Cash Flow'!AZ6&gt;='Summary &amp; Assumptions'!$P$24,'Monthly Cash Flow'!AZ6&lt;'Summary &amp; Assumptions'!$N$24),0,'Summary &amp; Assumptions'!$M$24/'Summary &amp; Assumptions'!$O$24)*-1,"")</f>
        <v>0</v>
      </c>
      <c r="BA35" s="63">
        <f>IF('Summary &amp; Assumptions'!$D$20&gt;=BA$5,
IF(OR('Monthly Cash Flow'!BA6&gt;='Summary &amp; Assumptions'!$P$24,'Monthly Cash Flow'!BA6&lt;'Summary &amp; Assumptions'!$N$24),0,'Summary &amp; Assumptions'!$M$24/'Summary &amp; Assumptions'!$O$24)*-1,"")</f>
        <v>0</v>
      </c>
      <c r="BB35" s="63">
        <f>IF('Summary &amp; Assumptions'!$D$20&gt;=BB$5,
IF(OR('Monthly Cash Flow'!BB6&gt;='Summary &amp; Assumptions'!$P$24,'Monthly Cash Flow'!BB6&lt;'Summary &amp; Assumptions'!$N$24),0,'Summary &amp; Assumptions'!$M$24/'Summary &amp; Assumptions'!$O$24)*-1,"")</f>
        <v>0</v>
      </c>
      <c r="BC35" s="63">
        <f>IF('Summary &amp; Assumptions'!$D$20&gt;=BC$5,
IF(OR('Monthly Cash Flow'!BC6&gt;='Summary &amp; Assumptions'!$P$24,'Monthly Cash Flow'!BC6&lt;'Summary &amp; Assumptions'!$N$24),0,'Summary &amp; Assumptions'!$M$24/'Summary &amp; Assumptions'!$O$24)*-1,"")</f>
        <v>0</v>
      </c>
      <c r="BD35" s="63">
        <f>IF('Summary &amp; Assumptions'!$D$20&gt;=BD$5,
IF(OR('Monthly Cash Flow'!BD6&gt;='Summary &amp; Assumptions'!$P$24,'Monthly Cash Flow'!BD6&lt;'Summary &amp; Assumptions'!$N$24),0,'Summary &amp; Assumptions'!$M$24/'Summary &amp; Assumptions'!$O$24)*-1,"")</f>
        <v>0</v>
      </c>
      <c r="BE35" s="63">
        <f>IF('Summary &amp; Assumptions'!$D$20&gt;=BE$5,
IF(OR('Monthly Cash Flow'!BE6&gt;='Summary &amp; Assumptions'!$P$24,'Monthly Cash Flow'!BE6&lt;'Summary &amp; Assumptions'!$N$24),0,'Summary &amp; Assumptions'!$M$24/'Summary &amp; Assumptions'!$O$24)*-1,"")</f>
        <v>0</v>
      </c>
      <c r="BF35" s="63">
        <f>IF('Summary &amp; Assumptions'!$D$20&gt;=BF$5,
IF(OR('Monthly Cash Flow'!BF6&gt;='Summary &amp; Assumptions'!$P$24,'Monthly Cash Flow'!BF6&lt;'Summary &amp; Assumptions'!$N$24),0,'Summary &amp; Assumptions'!$M$24/'Summary &amp; Assumptions'!$O$24)*-1,"")</f>
        <v>0</v>
      </c>
      <c r="BG35" s="63">
        <f>IF('Summary &amp; Assumptions'!$D$20&gt;=BG$5,
IF(OR('Monthly Cash Flow'!BG6&gt;='Summary &amp; Assumptions'!$P$24,'Monthly Cash Flow'!BG6&lt;'Summary &amp; Assumptions'!$N$24),0,'Summary &amp; Assumptions'!$M$24/'Summary &amp; Assumptions'!$O$24)*-1,"")</f>
        <v>0</v>
      </c>
      <c r="BH35" s="63">
        <f>IF('Summary &amp; Assumptions'!$D$20&gt;=BH$5,
IF(OR('Monthly Cash Flow'!BH6&gt;='Summary &amp; Assumptions'!$P$24,'Monthly Cash Flow'!BH6&lt;'Summary &amp; Assumptions'!$N$24),0,'Summary &amp; Assumptions'!$M$24/'Summary &amp; Assumptions'!$O$24)*-1,"")</f>
        <v>0</v>
      </c>
      <c r="BI35" s="63">
        <f>IF('Summary &amp; Assumptions'!$D$20&gt;=BI$5,
IF(OR('Monthly Cash Flow'!BI6&gt;='Summary &amp; Assumptions'!$P$24,'Monthly Cash Flow'!BI6&lt;'Summary &amp; Assumptions'!$N$24),0,'Summary &amp; Assumptions'!$M$24/'Summary &amp; Assumptions'!$O$24)*-1,"")</f>
        <v>0</v>
      </c>
      <c r="BJ35" s="63">
        <f>IF('Summary &amp; Assumptions'!$D$20&gt;=BJ$5,
IF(OR('Monthly Cash Flow'!BJ6&gt;='Summary &amp; Assumptions'!$P$24,'Monthly Cash Flow'!BJ6&lt;'Summary &amp; Assumptions'!$N$24),0,'Summary &amp; Assumptions'!$M$24/'Summary &amp; Assumptions'!$O$24)*-1,"")</f>
        <v>0</v>
      </c>
      <c r="BK35" s="63">
        <f>IF('Summary &amp; Assumptions'!$D$20&gt;=BK$5,
IF(OR('Monthly Cash Flow'!BK6&gt;='Summary &amp; Assumptions'!$P$24,'Monthly Cash Flow'!BK6&lt;'Summary &amp; Assumptions'!$N$24),0,'Summary &amp; Assumptions'!$M$24/'Summary &amp; Assumptions'!$O$24)*-1,"")</f>
        <v>0</v>
      </c>
      <c r="BL35" s="63">
        <f>IF('Summary &amp; Assumptions'!$D$20&gt;=BL$5,
IF(OR('Monthly Cash Flow'!BL6&gt;='Summary &amp; Assumptions'!$P$24,'Monthly Cash Flow'!BL6&lt;'Summary &amp; Assumptions'!$N$24),0,'Summary &amp; Assumptions'!$M$24/'Summary &amp; Assumptions'!$O$24)*-1,"")</f>
        <v>0</v>
      </c>
      <c r="BM35" s="63">
        <f>IF('Summary &amp; Assumptions'!$D$20&gt;=BM$5,
IF(OR('Monthly Cash Flow'!BM6&gt;='Summary &amp; Assumptions'!$P$24,'Monthly Cash Flow'!BM6&lt;'Summary &amp; Assumptions'!$N$24),0,'Summary &amp; Assumptions'!$M$24/'Summary &amp; Assumptions'!$O$24)*-1,"")</f>
        <v>0</v>
      </c>
      <c r="BN35" s="63">
        <f>IF('Summary &amp; Assumptions'!$D$20&gt;=BN$5,
IF(OR('Monthly Cash Flow'!BN6&gt;='Summary &amp; Assumptions'!$P$24,'Monthly Cash Flow'!BN6&lt;'Summary &amp; Assumptions'!$N$24),0,'Summary &amp; Assumptions'!$M$24/'Summary &amp; Assumptions'!$O$24)*-1,"")</f>
        <v>0</v>
      </c>
      <c r="BO35" s="63">
        <f>IF('Summary &amp; Assumptions'!$D$20&gt;=BO$5,
IF(OR('Monthly Cash Flow'!BO6&gt;='Summary &amp; Assumptions'!$P$24,'Monthly Cash Flow'!BO6&lt;'Summary &amp; Assumptions'!$N$24),0,'Summary &amp; Assumptions'!$M$24/'Summary &amp; Assumptions'!$O$24)*-1,"")</f>
        <v>0</v>
      </c>
      <c r="BP35" s="63">
        <f>IF('Summary &amp; Assumptions'!$D$20&gt;=BP$5,
IF(OR('Monthly Cash Flow'!BP6&gt;='Summary &amp; Assumptions'!$P$24,'Monthly Cash Flow'!BP6&lt;'Summary &amp; Assumptions'!$N$24),0,'Summary &amp; Assumptions'!$M$24/'Summary &amp; Assumptions'!$O$24)*-1,"")</f>
        <v>0</v>
      </c>
      <c r="BQ35" s="63">
        <f>IF('Summary &amp; Assumptions'!$D$20&gt;=BQ$5,
IF(OR('Monthly Cash Flow'!BQ6&gt;='Summary &amp; Assumptions'!$P$24,'Monthly Cash Flow'!BQ6&lt;'Summary &amp; Assumptions'!$N$24),0,'Summary &amp; Assumptions'!$M$24/'Summary &amp; Assumptions'!$O$24)*-1,"")</f>
        <v>0</v>
      </c>
      <c r="BR35" s="63">
        <f>IF('Summary &amp; Assumptions'!$D$20&gt;=BR$5,
IF(OR('Monthly Cash Flow'!BR6&gt;='Summary &amp; Assumptions'!$P$24,'Monthly Cash Flow'!BR6&lt;'Summary &amp; Assumptions'!$N$24),0,'Summary &amp; Assumptions'!$M$24/'Summary &amp; Assumptions'!$O$24)*-1,"")</f>
        <v>0</v>
      </c>
      <c r="BS35" s="63">
        <f>IF('Summary &amp; Assumptions'!$D$20&gt;=BS$5,
IF(OR('Monthly Cash Flow'!BS6&gt;='Summary &amp; Assumptions'!$P$24,'Monthly Cash Flow'!BS6&lt;'Summary &amp; Assumptions'!$N$24),0,'Summary &amp; Assumptions'!$M$24/'Summary &amp; Assumptions'!$O$24)*-1,"")</f>
        <v>0</v>
      </c>
      <c r="BT35" s="63">
        <f>IF('Summary &amp; Assumptions'!$D$20&gt;=BT$5,
IF(OR('Monthly Cash Flow'!BT6&gt;='Summary &amp; Assumptions'!$P$24,'Monthly Cash Flow'!BT6&lt;'Summary &amp; Assumptions'!$N$24),0,'Summary &amp; Assumptions'!$M$24/'Summary &amp; Assumptions'!$O$24)*-1,"")</f>
        <v>0</v>
      </c>
      <c r="BU35" s="63">
        <f>IF('Summary &amp; Assumptions'!$D$20&gt;=BU$5,
IF(OR('Monthly Cash Flow'!BU6&gt;='Summary &amp; Assumptions'!$P$24,'Monthly Cash Flow'!BU6&lt;'Summary &amp; Assumptions'!$N$24),0,'Summary &amp; Assumptions'!$M$24/'Summary &amp; Assumptions'!$O$24)*-1,"")</f>
        <v>0</v>
      </c>
      <c r="BV35" s="63">
        <f>IF('Summary &amp; Assumptions'!$D$20&gt;=BV$5,
IF(OR('Monthly Cash Flow'!BV6&gt;='Summary &amp; Assumptions'!$P$24,'Monthly Cash Flow'!BV6&lt;'Summary &amp; Assumptions'!$N$24),0,'Summary &amp; Assumptions'!$M$24/'Summary &amp; Assumptions'!$O$24)*-1,"")</f>
        <v>0</v>
      </c>
      <c r="BW35" s="63">
        <f>IF('Summary &amp; Assumptions'!$D$20&gt;=BW$5,
IF(OR('Monthly Cash Flow'!BW6&gt;='Summary &amp; Assumptions'!$P$24,'Monthly Cash Flow'!BW6&lt;'Summary &amp; Assumptions'!$N$24),0,'Summary &amp; Assumptions'!$M$24/'Summary &amp; Assumptions'!$O$24)*-1,"")</f>
        <v>0</v>
      </c>
      <c r="BX35" s="63">
        <f>IF('Summary &amp; Assumptions'!$D$20&gt;=BX$5,
IF(OR('Monthly Cash Flow'!BX6&gt;='Summary &amp; Assumptions'!$P$24,'Monthly Cash Flow'!BX6&lt;'Summary &amp; Assumptions'!$N$24),0,'Summary &amp; Assumptions'!$M$24/'Summary &amp; Assumptions'!$O$24)*-1,"")</f>
        <v>0</v>
      </c>
      <c r="BY35" s="63">
        <f>IF('Summary &amp; Assumptions'!$D$20&gt;=BY$5,
IF(OR('Monthly Cash Flow'!BY6&gt;='Summary &amp; Assumptions'!$P$24,'Monthly Cash Flow'!BY6&lt;'Summary &amp; Assumptions'!$N$24),0,'Summary &amp; Assumptions'!$M$24/'Summary &amp; Assumptions'!$O$24)*-1,"")</f>
        <v>0</v>
      </c>
      <c r="BZ35" s="63">
        <f>IF('Summary &amp; Assumptions'!$D$20&gt;=BZ$5,
IF(OR('Monthly Cash Flow'!BZ6&gt;='Summary &amp; Assumptions'!$P$24,'Monthly Cash Flow'!BZ6&lt;'Summary &amp; Assumptions'!$N$24),0,'Summary &amp; Assumptions'!$M$24/'Summary &amp; Assumptions'!$O$24)*-1,"")</f>
        <v>0</v>
      </c>
      <c r="CA35" s="63">
        <f>IF('Summary &amp; Assumptions'!$D$20&gt;=CA$5,
IF(OR('Monthly Cash Flow'!CA6&gt;='Summary &amp; Assumptions'!$P$24,'Monthly Cash Flow'!CA6&lt;'Summary &amp; Assumptions'!$N$24),0,'Summary &amp; Assumptions'!$M$24/'Summary &amp; Assumptions'!$O$24)*-1,"")</f>
        <v>0</v>
      </c>
      <c r="CB35" s="63">
        <f>IF('Summary &amp; Assumptions'!$D$20&gt;=CB$5,
IF(OR('Monthly Cash Flow'!CB6&gt;='Summary &amp; Assumptions'!$P$24,'Monthly Cash Flow'!CB6&lt;'Summary &amp; Assumptions'!$N$24),0,'Summary &amp; Assumptions'!$M$24/'Summary &amp; Assumptions'!$O$24)*-1,"")</f>
        <v>0</v>
      </c>
      <c r="CC35" s="63">
        <f>IF('Summary &amp; Assumptions'!$D$20&gt;=CC$5,
IF(OR('Monthly Cash Flow'!CC6&gt;='Summary &amp; Assumptions'!$P$24,'Monthly Cash Flow'!CC6&lt;'Summary &amp; Assumptions'!$N$24),0,'Summary &amp; Assumptions'!$M$24/'Summary &amp; Assumptions'!$O$24)*-1,"")</f>
        <v>0</v>
      </c>
      <c r="CD35" s="63">
        <f>IF('Summary &amp; Assumptions'!$D$20&gt;=CD$5,
IF(OR('Monthly Cash Flow'!CD6&gt;='Summary &amp; Assumptions'!$P$24,'Monthly Cash Flow'!CD6&lt;'Summary &amp; Assumptions'!$N$24),0,'Summary &amp; Assumptions'!$M$24/'Summary &amp; Assumptions'!$O$24)*-1,"")</f>
        <v>0</v>
      </c>
      <c r="CE35" s="63">
        <f>IF('Summary &amp; Assumptions'!$D$20&gt;=CE$5,
IF(OR('Monthly Cash Flow'!CE6&gt;='Summary &amp; Assumptions'!$P$24,'Monthly Cash Flow'!CE6&lt;'Summary &amp; Assumptions'!$N$24),0,'Summary &amp; Assumptions'!$M$24/'Summary &amp; Assumptions'!$O$24)*-1,"")</f>
        <v>0</v>
      </c>
      <c r="CF35" s="63">
        <f>IF('Summary &amp; Assumptions'!$D$20&gt;=CF$5,
IF(OR('Monthly Cash Flow'!CF6&gt;='Summary &amp; Assumptions'!$P$24,'Monthly Cash Flow'!CF6&lt;'Summary &amp; Assumptions'!$N$24),0,'Summary &amp; Assumptions'!$M$24/'Summary &amp; Assumptions'!$O$24)*-1,"")</f>
        <v>0</v>
      </c>
      <c r="CG35" s="63">
        <f>IF('Summary &amp; Assumptions'!$D$20&gt;=CG$5,
IF(OR('Monthly Cash Flow'!CG6&gt;='Summary &amp; Assumptions'!$P$24,'Monthly Cash Flow'!CG6&lt;'Summary &amp; Assumptions'!$N$24),0,'Summary &amp; Assumptions'!$M$24/'Summary &amp; Assumptions'!$O$24)*-1,"")</f>
        <v>0</v>
      </c>
      <c r="CH35" s="63">
        <f>IF('Summary &amp; Assumptions'!$D$20&gt;=CH$5,
IF(OR('Monthly Cash Flow'!CH6&gt;='Summary &amp; Assumptions'!$P$24,'Monthly Cash Flow'!CH6&lt;'Summary &amp; Assumptions'!$N$24),0,'Summary &amp; Assumptions'!$M$24/'Summary &amp; Assumptions'!$O$24)*-1,"")</f>
        <v>0</v>
      </c>
      <c r="CI35" s="63">
        <f>IF('Summary &amp; Assumptions'!$D$20&gt;=CI$5,
IF(OR('Monthly Cash Flow'!CI6&gt;='Summary &amp; Assumptions'!$P$24,'Monthly Cash Flow'!CI6&lt;'Summary &amp; Assumptions'!$N$24),0,'Summary &amp; Assumptions'!$M$24/'Summary &amp; Assumptions'!$O$24)*-1,"")</f>
        <v>0</v>
      </c>
      <c r="CJ35" s="63">
        <f>IF('Summary &amp; Assumptions'!$D$20&gt;=CJ$5,
IF(OR('Monthly Cash Flow'!CJ6&gt;='Summary &amp; Assumptions'!$P$24,'Monthly Cash Flow'!CJ6&lt;'Summary &amp; Assumptions'!$N$24),0,'Summary &amp; Assumptions'!$M$24/'Summary &amp; Assumptions'!$O$24)*-1,"")</f>
        <v>0</v>
      </c>
      <c r="CK35" s="63">
        <f>IF('Summary &amp; Assumptions'!$D$20&gt;=CK$5,
IF(OR('Monthly Cash Flow'!CK6&gt;='Summary &amp; Assumptions'!$P$24,'Monthly Cash Flow'!CK6&lt;'Summary &amp; Assumptions'!$N$24),0,'Summary &amp; Assumptions'!$M$24/'Summary &amp; Assumptions'!$O$24)*-1,"")</f>
        <v>0</v>
      </c>
      <c r="CL35" s="63">
        <f>IF('Summary &amp; Assumptions'!$D$20&gt;=CL$5,
IF(OR('Monthly Cash Flow'!CL6&gt;='Summary &amp; Assumptions'!$P$24,'Monthly Cash Flow'!CL6&lt;'Summary &amp; Assumptions'!$N$24),0,'Summary &amp; Assumptions'!$M$24/'Summary &amp; Assumptions'!$O$24)*-1,"")</f>
        <v>0</v>
      </c>
      <c r="CM35" s="63">
        <f>IF('Summary &amp; Assumptions'!$D$20&gt;=CM$5,
IF(OR('Monthly Cash Flow'!CM6&gt;='Summary &amp; Assumptions'!$P$24,'Monthly Cash Flow'!CM6&lt;'Summary &amp; Assumptions'!$N$24),0,'Summary &amp; Assumptions'!$M$24/'Summary &amp; Assumptions'!$O$24)*-1,"")</f>
        <v>0</v>
      </c>
      <c r="CN35" s="63">
        <f>IF('Summary &amp; Assumptions'!$D$20&gt;=CN$5,
IF(OR('Monthly Cash Flow'!CN6&gt;='Summary &amp; Assumptions'!$P$24,'Monthly Cash Flow'!CN6&lt;'Summary &amp; Assumptions'!$N$24),0,'Summary &amp; Assumptions'!$M$24/'Summary &amp; Assumptions'!$O$24)*-1,"")</f>
        <v>0</v>
      </c>
      <c r="CO35" s="63">
        <f>IF('Summary &amp; Assumptions'!$D$20&gt;=CO$5,
IF(OR('Monthly Cash Flow'!CO6&gt;='Summary &amp; Assumptions'!$P$24,'Monthly Cash Flow'!CO6&lt;'Summary &amp; Assumptions'!$N$24),0,'Summary &amp; Assumptions'!$M$24/'Summary &amp; Assumptions'!$O$24)*-1,"")</f>
        <v>0</v>
      </c>
      <c r="CP35" s="63">
        <f>IF('Summary &amp; Assumptions'!$D$20&gt;=CP$5,
IF(OR('Monthly Cash Flow'!CP6&gt;='Summary &amp; Assumptions'!$P$24,'Monthly Cash Flow'!CP6&lt;'Summary &amp; Assumptions'!$N$24),0,'Summary &amp; Assumptions'!$M$24/'Summary &amp; Assumptions'!$O$24)*-1,"")</f>
        <v>0</v>
      </c>
      <c r="CQ35" s="63">
        <f>IF('Summary &amp; Assumptions'!$D$20&gt;=CQ$5,
IF(OR('Monthly Cash Flow'!CQ6&gt;='Summary &amp; Assumptions'!$P$24,'Monthly Cash Flow'!CQ6&lt;'Summary &amp; Assumptions'!$N$24),0,'Summary &amp; Assumptions'!$M$24/'Summary &amp; Assumptions'!$O$24)*-1,"")</f>
        <v>0</v>
      </c>
      <c r="CR35" s="63">
        <f>IF('Summary &amp; Assumptions'!$D$20&gt;=CR$5,
IF(OR('Monthly Cash Flow'!CR6&gt;='Summary &amp; Assumptions'!$P$24,'Monthly Cash Flow'!CR6&lt;'Summary &amp; Assumptions'!$N$24),0,'Summary &amp; Assumptions'!$M$24/'Summary &amp; Assumptions'!$O$24)*-1,"")</f>
        <v>0</v>
      </c>
      <c r="CS35" s="63">
        <f>IF('Summary &amp; Assumptions'!$D$20&gt;=CS$5,
IF(OR('Monthly Cash Flow'!CS6&gt;='Summary &amp; Assumptions'!$P$24,'Monthly Cash Flow'!CS6&lt;'Summary &amp; Assumptions'!$N$24),0,'Summary &amp; Assumptions'!$M$24/'Summary &amp; Assumptions'!$O$24)*-1,"")</f>
        <v>0</v>
      </c>
      <c r="CT35" s="63">
        <f>IF('Summary &amp; Assumptions'!$D$20&gt;=CT$5,
IF(OR('Monthly Cash Flow'!CT6&gt;='Summary &amp; Assumptions'!$P$24,'Monthly Cash Flow'!CT6&lt;'Summary &amp; Assumptions'!$N$24),0,'Summary &amp; Assumptions'!$M$24/'Summary &amp; Assumptions'!$O$24)*-1,"")</f>
        <v>0</v>
      </c>
      <c r="CU35" s="63">
        <f>IF('Summary &amp; Assumptions'!$D$20&gt;=CU$5,
IF(OR('Monthly Cash Flow'!CU6&gt;='Summary &amp; Assumptions'!$P$24,'Monthly Cash Flow'!CU6&lt;'Summary &amp; Assumptions'!$N$24),0,'Summary &amp; Assumptions'!$M$24/'Summary &amp; Assumptions'!$O$24)*-1,"")</f>
        <v>0</v>
      </c>
      <c r="CV35" s="63">
        <f>IF('Summary &amp; Assumptions'!$D$20&gt;=CV$5,
IF(OR('Monthly Cash Flow'!CV6&gt;='Summary &amp; Assumptions'!$P$24,'Monthly Cash Flow'!CV6&lt;'Summary &amp; Assumptions'!$N$24),0,'Summary &amp; Assumptions'!$M$24/'Summary &amp; Assumptions'!$O$24)*-1,"")</f>
        <v>0</v>
      </c>
      <c r="CW35" s="63">
        <f>IF('Summary &amp; Assumptions'!$D$20&gt;=CW$5,
IF(OR('Monthly Cash Flow'!CW6&gt;='Summary &amp; Assumptions'!$P$24,'Monthly Cash Flow'!CW6&lt;'Summary &amp; Assumptions'!$N$24),0,'Summary &amp; Assumptions'!$M$24/'Summary &amp; Assumptions'!$O$24)*-1,"")</f>
        <v>0</v>
      </c>
      <c r="CX35" s="63">
        <f>IF('Summary &amp; Assumptions'!$D$20&gt;=CX$5,
IF(OR('Monthly Cash Flow'!CX6&gt;='Summary &amp; Assumptions'!$P$24,'Monthly Cash Flow'!CX6&lt;'Summary &amp; Assumptions'!$N$24),0,'Summary &amp; Assumptions'!$M$24/'Summary &amp; Assumptions'!$O$24)*-1,"")</f>
        <v>0</v>
      </c>
      <c r="CY35" s="63">
        <f>IF('Summary &amp; Assumptions'!$D$20&gt;=CY$5,
IF(OR('Monthly Cash Flow'!CY6&gt;='Summary &amp; Assumptions'!$P$24,'Monthly Cash Flow'!CY6&lt;'Summary &amp; Assumptions'!$N$24),0,'Summary &amp; Assumptions'!$M$24/'Summary &amp; Assumptions'!$O$24)*-1,"")</f>
        <v>0</v>
      </c>
      <c r="CZ35" s="63">
        <f>IF('Summary &amp; Assumptions'!$D$20&gt;=CZ$5,
IF(OR('Monthly Cash Flow'!CZ6&gt;='Summary &amp; Assumptions'!$P$24,'Monthly Cash Flow'!CZ6&lt;'Summary &amp; Assumptions'!$N$24),0,'Summary &amp; Assumptions'!$M$24/'Summary &amp; Assumptions'!$O$24)*-1,"")</f>
        <v>0</v>
      </c>
      <c r="DA35" s="63">
        <f>IF('Summary &amp; Assumptions'!$D$20&gt;=DA$5,
IF(OR('Monthly Cash Flow'!DA6&gt;='Summary &amp; Assumptions'!$P$24,'Monthly Cash Flow'!DA6&lt;'Summary &amp; Assumptions'!$N$24),0,'Summary &amp; Assumptions'!$M$24/'Summary &amp; Assumptions'!$O$24)*-1,"")</f>
        <v>0</v>
      </c>
      <c r="DB35" s="63">
        <f>IF('Summary &amp; Assumptions'!$D$20&gt;=DB$5,
IF(OR('Monthly Cash Flow'!DB6&gt;='Summary &amp; Assumptions'!$P$24,'Monthly Cash Flow'!DB6&lt;'Summary &amp; Assumptions'!$N$24),0,'Summary &amp; Assumptions'!$M$24/'Summary &amp; Assumptions'!$O$24)*-1,"")</f>
        <v>0</v>
      </c>
      <c r="DC35" s="63">
        <f>IF('Summary &amp; Assumptions'!$D$20&gt;=DC$5,
IF(OR('Monthly Cash Flow'!DC6&gt;='Summary &amp; Assumptions'!$P$24,'Monthly Cash Flow'!DC6&lt;'Summary &amp; Assumptions'!$N$24),0,'Summary &amp; Assumptions'!$M$24/'Summary &amp; Assumptions'!$O$24)*-1,"")</f>
        <v>0</v>
      </c>
      <c r="DD35" s="63">
        <f>IF('Summary &amp; Assumptions'!$D$20&gt;=DD$5,
IF(OR('Monthly Cash Flow'!DD6&gt;='Summary &amp; Assumptions'!$P$24,'Monthly Cash Flow'!DD6&lt;'Summary &amp; Assumptions'!$N$24),0,'Summary &amp; Assumptions'!$M$24/'Summary &amp; Assumptions'!$O$24)*-1,"")</f>
        <v>0</v>
      </c>
      <c r="DE35" s="63">
        <f>IF('Summary &amp; Assumptions'!$D$20&gt;=DE$5,
IF(OR('Monthly Cash Flow'!DE6&gt;='Summary &amp; Assumptions'!$P$24,'Monthly Cash Flow'!DE6&lt;'Summary &amp; Assumptions'!$N$24),0,'Summary &amp; Assumptions'!$M$24/'Summary &amp; Assumptions'!$O$24)*-1,"")</f>
        <v>0</v>
      </c>
      <c r="DF35" s="63">
        <f>IF('Summary &amp; Assumptions'!$D$20&gt;=DF$5,
IF(OR('Monthly Cash Flow'!DF6&gt;='Summary &amp; Assumptions'!$P$24,'Monthly Cash Flow'!DF6&lt;'Summary &amp; Assumptions'!$N$24),0,'Summary &amp; Assumptions'!$M$24/'Summary &amp; Assumptions'!$O$24)*-1,"")</f>
        <v>0</v>
      </c>
      <c r="DG35" s="63">
        <f>IF('Summary &amp; Assumptions'!$D$20&gt;=DG$5,
IF(OR('Monthly Cash Flow'!DG6&gt;='Summary &amp; Assumptions'!$P$24,'Monthly Cash Flow'!DG6&lt;'Summary &amp; Assumptions'!$N$24),0,'Summary &amp; Assumptions'!$M$24/'Summary &amp; Assumptions'!$O$24)*-1,"")</f>
        <v>0</v>
      </c>
      <c r="DH35" s="63">
        <f>IF('Summary &amp; Assumptions'!$D$20&gt;=DH$5,
IF(OR('Monthly Cash Flow'!DH6&gt;='Summary &amp; Assumptions'!$P$24,'Monthly Cash Flow'!DH6&lt;'Summary &amp; Assumptions'!$N$24),0,'Summary &amp; Assumptions'!$M$24/'Summary &amp; Assumptions'!$O$24)*-1,"")</f>
        <v>0</v>
      </c>
      <c r="DI35" s="63">
        <f>IF('Summary &amp; Assumptions'!$D$20&gt;=DI$5,
IF(OR('Monthly Cash Flow'!DI6&gt;='Summary &amp; Assumptions'!$P$24,'Monthly Cash Flow'!DI6&lt;'Summary &amp; Assumptions'!$N$24),0,'Summary &amp; Assumptions'!$M$24/'Summary &amp; Assumptions'!$O$24)*-1,"")</f>
        <v>0</v>
      </c>
      <c r="DJ35" s="63">
        <f>IF('Summary &amp; Assumptions'!$D$20&gt;=DJ$5,
IF(OR('Monthly Cash Flow'!DJ6&gt;='Summary &amp; Assumptions'!$P$24,'Monthly Cash Flow'!DJ6&lt;'Summary &amp; Assumptions'!$N$24),0,'Summary &amp; Assumptions'!$M$24/'Summary &amp; Assumptions'!$O$24)*-1,"")</f>
        <v>0</v>
      </c>
      <c r="DK35" s="63">
        <f>IF('Summary &amp; Assumptions'!$D$20&gt;=DK$5,
IF(OR('Monthly Cash Flow'!DK6&gt;='Summary &amp; Assumptions'!$P$24,'Monthly Cash Flow'!DK6&lt;'Summary &amp; Assumptions'!$N$24),0,'Summary &amp; Assumptions'!$M$24/'Summary &amp; Assumptions'!$O$24)*-1,"")</f>
        <v>0</v>
      </c>
      <c r="DL35" s="63">
        <f>IF('Summary &amp; Assumptions'!$D$20&gt;=DL$5,
IF(OR('Monthly Cash Flow'!DL6&gt;='Summary &amp; Assumptions'!$P$24,'Monthly Cash Flow'!DL6&lt;'Summary &amp; Assumptions'!$N$24),0,'Summary &amp; Assumptions'!$M$24/'Summary &amp; Assumptions'!$O$24)*-1,"")</f>
        <v>0</v>
      </c>
      <c r="DM35" s="63">
        <f>IF('Summary &amp; Assumptions'!$D$20&gt;=DM$5,
IF(OR('Monthly Cash Flow'!DM6&gt;='Summary &amp; Assumptions'!$P$24,'Monthly Cash Flow'!DM6&lt;'Summary &amp; Assumptions'!$N$24),0,'Summary &amp; Assumptions'!$M$24/'Summary &amp; Assumptions'!$O$24)*-1,"")</f>
        <v>0</v>
      </c>
      <c r="DN35" s="63">
        <f>IF('Summary &amp; Assumptions'!$D$20&gt;=DN$5,
IF(OR('Monthly Cash Flow'!DN6&gt;='Summary &amp; Assumptions'!$P$24,'Monthly Cash Flow'!DN6&lt;'Summary &amp; Assumptions'!$N$24),0,'Summary &amp; Assumptions'!$M$24/'Summary &amp; Assumptions'!$O$24)*-1,"")</f>
        <v>0</v>
      </c>
      <c r="DO35" s="63">
        <f>IF('Summary &amp; Assumptions'!$D$20&gt;=DO$5,
IF(OR('Monthly Cash Flow'!DO6&gt;='Summary &amp; Assumptions'!$P$24,'Monthly Cash Flow'!DO6&lt;'Summary &amp; Assumptions'!$N$24),0,'Summary &amp; Assumptions'!$M$24/'Summary &amp; Assumptions'!$O$24)*-1,"")</f>
        <v>0</v>
      </c>
      <c r="DP35" s="63">
        <f>IF('Summary &amp; Assumptions'!$D$20&gt;=DP$5,
IF(OR('Monthly Cash Flow'!DP6&gt;='Summary &amp; Assumptions'!$P$24,'Monthly Cash Flow'!DP6&lt;'Summary &amp; Assumptions'!$N$24),0,'Summary &amp; Assumptions'!$M$24/'Summary &amp; Assumptions'!$O$24)*-1,"")</f>
        <v>0</v>
      </c>
      <c r="DQ35" s="63">
        <f>IF('Summary &amp; Assumptions'!$D$20&gt;=DQ$5,
IF(OR('Monthly Cash Flow'!DQ6&gt;='Summary &amp; Assumptions'!$P$24,'Monthly Cash Flow'!DQ6&lt;'Summary &amp; Assumptions'!$N$24),0,'Summary &amp; Assumptions'!$M$24/'Summary &amp; Assumptions'!$O$24)*-1,"")</f>
        <v>0</v>
      </c>
      <c r="DR35" s="63">
        <f>IF('Summary &amp; Assumptions'!$D$20&gt;=DR$5,
IF(OR('Monthly Cash Flow'!DR6&gt;='Summary &amp; Assumptions'!$P$24,'Monthly Cash Flow'!DR6&lt;'Summary &amp; Assumptions'!$N$24),0,'Summary &amp; Assumptions'!$M$24/'Summary &amp; Assumptions'!$O$24)*-1,"")</f>
        <v>0</v>
      </c>
      <c r="DS35" s="63">
        <f>IF('Summary &amp; Assumptions'!$D$20&gt;=DS$5,
IF(OR('Monthly Cash Flow'!DS6&gt;='Summary &amp; Assumptions'!$P$24,'Monthly Cash Flow'!DS6&lt;'Summary &amp; Assumptions'!$N$24),0,'Summary &amp; Assumptions'!$M$24/'Summary &amp; Assumptions'!$O$24)*-1,"")</f>
        <v>0</v>
      </c>
      <c r="DT35" s="63">
        <f>IF('Summary &amp; Assumptions'!$D$20&gt;=DT$5,
IF(OR('Monthly Cash Flow'!DT6&gt;='Summary &amp; Assumptions'!$P$24,'Monthly Cash Flow'!DT6&lt;'Summary &amp; Assumptions'!$N$24),0,'Summary &amp; Assumptions'!$M$24/'Summary &amp; Assumptions'!$O$24)*-1,"")</f>
        <v>0</v>
      </c>
      <c r="DU35" s="63">
        <f>IF('Summary &amp; Assumptions'!$D$20&gt;=DU$5,
IF(OR('Monthly Cash Flow'!DU6&gt;='Summary &amp; Assumptions'!$P$24,'Monthly Cash Flow'!DU6&lt;'Summary &amp; Assumptions'!$N$24),0,'Summary &amp; Assumptions'!$M$24/'Summary &amp; Assumptions'!$O$24)*-1,"")</f>
        <v>0</v>
      </c>
      <c r="DV35" s="63" t="str">
        <f>IF('Summary &amp; Assumptions'!$D$20&gt;=DV$5,
IF(OR('Monthly Cash Flow'!DV6&gt;='Summary &amp; Assumptions'!$P$24,'Monthly Cash Flow'!DV6&lt;'Summary &amp; Assumptions'!$N$24),0,'Summary &amp; Assumptions'!$M$24/'Summary &amp; Assumptions'!$O$24)*-1,"")</f>
        <v/>
      </c>
      <c r="DW35" s="63" t="str">
        <f>IF('Summary &amp; Assumptions'!$D$20&gt;=DW$5,
IF(OR('Monthly Cash Flow'!DW6&gt;='Summary &amp; Assumptions'!$P$24,'Monthly Cash Flow'!DW6&lt;'Summary &amp; Assumptions'!$N$24),0,'Summary &amp; Assumptions'!$M$24/'Summary &amp; Assumptions'!$O$24)*-1,"")</f>
        <v/>
      </c>
      <c r="DX35" s="63" t="str">
        <f>IF('Summary &amp; Assumptions'!$D$20&gt;=DX$5,
IF(OR('Monthly Cash Flow'!DX6&gt;='Summary &amp; Assumptions'!$P$24,'Monthly Cash Flow'!DX6&lt;'Summary &amp; Assumptions'!$N$24),0,'Summary &amp; Assumptions'!$M$24/'Summary &amp; Assumptions'!$O$24)*-1,"")</f>
        <v/>
      </c>
      <c r="DY35" s="63" t="str">
        <f>IF('Summary &amp; Assumptions'!$D$20&gt;=DY$5,
IF(OR('Monthly Cash Flow'!DY6&gt;='Summary &amp; Assumptions'!$P$24,'Monthly Cash Flow'!DY6&lt;'Summary &amp; Assumptions'!$N$24),0,'Summary &amp; Assumptions'!$M$24/'Summary &amp; Assumptions'!$O$24)*-1,"")</f>
        <v/>
      </c>
      <c r="DZ35" s="63" t="str">
        <f>IF('Summary &amp; Assumptions'!$D$20&gt;=DZ$5,
IF(OR('Monthly Cash Flow'!DZ6&gt;='Summary &amp; Assumptions'!$P$24,'Monthly Cash Flow'!DZ6&lt;'Summary &amp; Assumptions'!$N$24),0,'Summary &amp; Assumptions'!$M$24/'Summary &amp; Assumptions'!$O$24)*-1,"")</f>
        <v/>
      </c>
      <c r="EA35" s="63" t="str">
        <f>IF('Summary &amp; Assumptions'!$D$20&gt;=EA$5,
IF(OR('Monthly Cash Flow'!EA6&gt;='Summary &amp; Assumptions'!$P$24,'Monthly Cash Flow'!EA6&lt;'Summary &amp; Assumptions'!$N$24),0,'Summary &amp; Assumptions'!$M$24/'Summary &amp; Assumptions'!$O$24)*-1,"")</f>
        <v/>
      </c>
      <c r="EB35" s="63" t="str">
        <f>IF('Summary &amp; Assumptions'!$D$20&gt;=EB$5,
IF(OR('Monthly Cash Flow'!EB6&gt;='Summary &amp; Assumptions'!$P$24,'Monthly Cash Flow'!EB6&lt;'Summary &amp; Assumptions'!$N$24),0,'Summary &amp; Assumptions'!$M$24/'Summary &amp; Assumptions'!$O$24)*-1,"")</f>
        <v/>
      </c>
      <c r="EC35" s="63" t="str">
        <f>IF('Summary &amp; Assumptions'!$D$20&gt;=EC$5,
IF(OR('Monthly Cash Flow'!EC6&gt;='Summary &amp; Assumptions'!$P$24,'Monthly Cash Flow'!EC6&lt;'Summary &amp; Assumptions'!$N$24),0,'Summary &amp; Assumptions'!$M$24/'Summary &amp; Assumptions'!$O$24)*-1,"")</f>
        <v/>
      </c>
      <c r="ED35" s="63" t="str">
        <f>IF('Summary &amp; Assumptions'!$D$20&gt;=ED$5,
IF(OR('Monthly Cash Flow'!ED6&gt;='Summary &amp; Assumptions'!$P$24,'Monthly Cash Flow'!ED6&lt;'Summary &amp; Assumptions'!$N$24),0,'Summary &amp; Assumptions'!$M$24/'Summary &amp; Assumptions'!$O$24)*-1,"")</f>
        <v/>
      </c>
      <c r="EE35" s="63" t="str">
        <f>IF('Summary &amp; Assumptions'!$D$20&gt;=EE$5,
IF(OR('Monthly Cash Flow'!EE6&gt;='Summary &amp; Assumptions'!$P$24,'Monthly Cash Flow'!EE6&lt;'Summary &amp; Assumptions'!$N$24),0,'Summary &amp; Assumptions'!$M$24/'Summary &amp; Assumptions'!$O$24)*-1,"")</f>
        <v/>
      </c>
      <c r="EF35" s="63" t="str">
        <f>IF('Summary &amp; Assumptions'!$D$20&gt;=EF$5,
IF(OR('Monthly Cash Flow'!EF6&gt;='Summary &amp; Assumptions'!$P$24,'Monthly Cash Flow'!EF6&lt;'Summary &amp; Assumptions'!$N$24),0,'Summary &amp; Assumptions'!$M$24/'Summary &amp; Assumptions'!$O$24)*-1,"")</f>
        <v/>
      </c>
      <c r="EG35" s="64" t="str">
        <f>IF('Summary &amp; Assumptions'!$D$20&gt;=EG$5,
IF(OR('Monthly Cash Flow'!EG6&gt;='Summary &amp; Assumptions'!$P$24,'Monthly Cash Flow'!EG6&lt;'Summary &amp; Assumptions'!$N$24),0,'Summary &amp; Assumptions'!$M$24/'Summary &amp; Assumptions'!$O$24)*-1,"")</f>
        <v/>
      </c>
      <c r="EH35" s="133"/>
    </row>
    <row r="36" spans="1:139" ht="15" customHeight="1" x14ac:dyDescent="0.25">
      <c r="B36" s="480"/>
      <c r="C36" s="67" t="s">
        <v>30</v>
      </c>
      <c r="D36" s="204">
        <f t="shared" si="50"/>
        <v>0</v>
      </c>
      <c r="E36" s="63"/>
      <c r="F36" s="90">
        <f>IF('Summary &amp; Assumptions'!$D$20&gt;=F$5,-'Summary &amp; Assumptions'!$N$49*'Summary &amp; Assumptions'!$D$24/12,"")</f>
        <v>0</v>
      </c>
      <c r="G36" s="63">
        <f>IF('Summary &amp; Assumptions'!$D$20&gt;=G$5,-'Summary &amp; Assumptions'!$N$49*'Summary &amp; Assumptions'!$D$24/12,"")</f>
        <v>0</v>
      </c>
      <c r="H36" s="63">
        <f>IF('Summary &amp; Assumptions'!$D$20&gt;=H$5,-'Summary &amp; Assumptions'!$N$49*'Summary &amp; Assumptions'!$D$24/12,"")</f>
        <v>0</v>
      </c>
      <c r="I36" s="63">
        <f>IF('Summary &amp; Assumptions'!$D$20&gt;=I$5,-'Summary &amp; Assumptions'!$N$49*'Summary &amp; Assumptions'!$D$24/12,"")</f>
        <v>0</v>
      </c>
      <c r="J36" s="63">
        <f>IF('Summary &amp; Assumptions'!$D$20&gt;=J$5,-'Summary &amp; Assumptions'!$N$49*'Summary &amp; Assumptions'!$D$24/12,"")</f>
        <v>0</v>
      </c>
      <c r="K36" s="63">
        <f>IF('Summary &amp; Assumptions'!$D$20&gt;=K$5,-'Summary &amp; Assumptions'!$N$49*'Summary &amp; Assumptions'!$D$24/12,"")</f>
        <v>0</v>
      </c>
      <c r="L36" s="63">
        <f>IF('Summary &amp; Assumptions'!$D$20&gt;=L$5,-'Summary &amp; Assumptions'!$N$49*'Summary &amp; Assumptions'!$D$24/12,"")</f>
        <v>0</v>
      </c>
      <c r="M36" s="63">
        <f>IF('Summary &amp; Assumptions'!$D$20&gt;=M$5,-'Summary &amp; Assumptions'!$N$49*'Summary &amp; Assumptions'!$D$24/12,"")</f>
        <v>0</v>
      </c>
      <c r="N36" s="63">
        <f>IF('Summary &amp; Assumptions'!$D$20&gt;=N$5,-'Summary &amp; Assumptions'!$N$49*'Summary &amp; Assumptions'!$D$24/12,"")</f>
        <v>0</v>
      </c>
      <c r="O36" s="63">
        <f>IF('Summary &amp; Assumptions'!$D$20&gt;=O$5,-'Summary &amp; Assumptions'!$N$49*'Summary &amp; Assumptions'!$D$24/12,"")</f>
        <v>0</v>
      </c>
      <c r="P36" s="63">
        <f>IF('Summary &amp; Assumptions'!$D$20&gt;=P$5,-'Summary &amp; Assumptions'!$N$49*'Summary &amp; Assumptions'!$D$24/12,"")</f>
        <v>0</v>
      </c>
      <c r="Q36" s="63">
        <f>IF('Summary &amp; Assumptions'!$D$20&gt;=Q$5,-'Summary &amp; Assumptions'!$N$49*'Summary &amp; Assumptions'!$D$24/12,"")</f>
        <v>0</v>
      </c>
      <c r="R36" s="63">
        <f>IF('Summary &amp; Assumptions'!$D$20&gt;=R$5,-'Summary &amp; Assumptions'!$N$49*'Summary &amp; Assumptions'!$D$24/12,"")</f>
        <v>0</v>
      </c>
      <c r="S36" s="63">
        <f>IF('Summary &amp; Assumptions'!$D$20&gt;=S$5,-'Summary &amp; Assumptions'!$N$49*'Summary &amp; Assumptions'!$D$24/12,"")</f>
        <v>0</v>
      </c>
      <c r="T36" s="63">
        <f>IF('Summary &amp; Assumptions'!$D$20&gt;=T$5,-'Summary &amp; Assumptions'!$N$49*'Summary &amp; Assumptions'!$D$24/12,"")</f>
        <v>0</v>
      </c>
      <c r="U36" s="63">
        <f>IF('Summary &amp; Assumptions'!$D$20&gt;=U$5,-'Summary &amp; Assumptions'!$N$49*'Summary &amp; Assumptions'!$D$24/12,"")</f>
        <v>0</v>
      </c>
      <c r="V36" s="63">
        <f>IF('Summary &amp; Assumptions'!$D$20&gt;=V$5,-'Summary &amp; Assumptions'!$N$49*'Summary &amp; Assumptions'!$D$24/12,"")</f>
        <v>0</v>
      </c>
      <c r="W36" s="63">
        <f>IF('Summary &amp; Assumptions'!$D$20&gt;=W$5,-'Summary &amp; Assumptions'!$N$49*'Summary &amp; Assumptions'!$D$24/12,"")</f>
        <v>0</v>
      </c>
      <c r="X36" s="63">
        <f>IF('Summary &amp; Assumptions'!$D$20&gt;=X$5,-'Summary &amp; Assumptions'!$N$49*'Summary &amp; Assumptions'!$D$24/12,"")</f>
        <v>0</v>
      </c>
      <c r="Y36" s="63">
        <f>IF('Summary &amp; Assumptions'!$D$20&gt;=Y$5,-'Summary &amp; Assumptions'!$N$49*'Summary &amp; Assumptions'!$D$24/12,"")</f>
        <v>0</v>
      </c>
      <c r="Z36" s="63">
        <f>IF('Summary &amp; Assumptions'!$D$20&gt;=Z$5,-'Summary &amp; Assumptions'!$N$49*'Summary &amp; Assumptions'!$D$24/12,"")</f>
        <v>0</v>
      </c>
      <c r="AA36" s="63">
        <f>IF('Summary &amp; Assumptions'!$D$20&gt;=AA$5,-'Summary &amp; Assumptions'!$N$49*'Summary &amp; Assumptions'!$D$24/12,"")</f>
        <v>0</v>
      </c>
      <c r="AB36" s="63">
        <f>IF('Summary &amp; Assumptions'!$D$20&gt;=AB$5,-'Summary &amp; Assumptions'!$N$49*'Summary &amp; Assumptions'!$D$24/12,"")</f>
        <v>0</v>
      </c>
      <c r="AC36" s="63">
        <f>IF('Summary &amp; Assumptions'!$D$20&gt;=AC$5,-'Summary &amp; Assumptions'!$N$49*'Summary &amp; Assumptions'!$D$24/12,"")</f>
        <v>0</v>
      </c>
      <c r="AD36" s="63">
        <f>IF('Summary &amp; Assumptions'!$D$20&gt;=AD$5,-'Summary &amp; Assumptions'!$N$49*'Summary &amp; Assumptions'!$D$24/12,"")</f>
        <v>0</v>
      </c>
      <c r="AE36" s="63">
        <f>IF('Summary &amp; Assumptions'!$D$20&gt;=AE$5,-'Summary &amp; Assumptions'!$N$49*'Summary &amp; Assumptions'!$D$24/12,"")</f>
        <v>0</v>
      </c>
      <c r="AF36" s="63">
        <f>IF('Summary &amp; Assumptions'!$D$20&gt;=AF$5,-'Summary &amp; Assumptions'!$N$49*'Summary &amp; Assumptions'!$D$24/12,"")</f>
        <v>0</v>
      </c>
      <c r="AG36" s="63">
        <f>IF('Summary &amp; Assumptions'!$D$20&gt;=AG$5,-'Summary &amp; Assumptions'!$N$49*'Summary &amp; Assumptions'!$D$24/12,"")</f>
        <v>0</v>
      </c>
      <c r="AH36" s="63">
        <f>IF('Summary &amp; Assumptions'!$D$20&gt;=AH$5,-'Summary &amp; Assumptions'!$N$49*'Summary &amp; Assumptions'!$D$24/12,"")</f>
        <v>0</v>
      </c>
      <c r="AI36" s="63">
        <f>IF('Summary &amp; Assumptions'!$D$20&gt;=AI$5,-'Summary &amp; Assumptions'!$N$49*'Summary &amp; Assumptions'!$D$24/12,"")</f>
        <v>0</v>
      </c>
      <c r="AJ36" s="63">
        <f>IF('Summary &amp; Assumptions'!$D$20&gt;=AJ$5,-'Summary &amp; Assumptions'!$N$49*'Summary &amp; Assumptions'!$D$24/12,"")</f>
        <v>0</v>
      </c>
      <c r="AK36" s="63">
        <f>IF('Summary &amp; Assumptions'!$D$20&gt;=AK$5,-'Summary &amp; Assumptions'!$N$49*'Summary &amp; Assumptions'!$D$24/12,"")</f>
        <v>0</v>
      </c>
      <c r="AL36" s="63">
        <f>IF('Summary &amp; Assumptions'!$D$20&gt;=AL$5,-'Summary &amp; Assumptions'!$N$49*'Summary &amp; Assumptions'!$D$24/12,"")</f>
        <v>0</v>
      </c>
      <c r="AM36" s="63">
        <f>IF('Summary &amp; Assumptions'!$D$20&gt;=AM$5,-'Summary &amp; Assumptions'!$N$49*'Summary &amp; Assumptions'!$D$24/12,"")</f>
        <v>0</v>
      </c>
      <c r="AN36" s="63">
        <f>IF('Summary &amp; Assumptions'!$D$20&gt;=AN$5,-'Summary &amp; Assumptions'!$N$49*'Summary &amp; Assumptions'!$D$24/12,"")</f>
        <v>0</v>
      </c>
      <c r="AO36" s="63">
        <f>IF('Summary &amp; Assumptions'!$D$20&gt;=AO$5,-'Summary &amp; Assumptions'!$N$49*'Summary &amp; Assumptions'!$D$24/12,"")</f>
        <v>0</v>
      </c>
      <c r="AP36" s="63">
        <f>IF('Summary &amp; Assumptions'!$D$20&gt;=AP$5,-'Summary &amp; Assumptions'!$N$49*'Summary &amp; Assumptions'!$D$24/12,"")</f>
        <v>0</v>
      </c>
      <c r="AQ36" s="63">
        <f>IF('Summary &amp; Assumptions'!$D$20&gt;=AQ$5,-'Summary &amp; Assumptions'!$N$49*'Summary &amp; Assumptions'!$D$24/12,"")</f>
        <v>0</v>
      </c>
      <c r="AR36" s="63">
        <f>IF('Summary &amp; Assumptions'!$D$20&gt;=AR$5,-'Summary &amp; Assumptions'!$N$49*'Summary &amp; Assumptions'!$D$24/12,"")</f>
        <v>0</v>
      </c>
      <c r="AS36" s="63">
        <f>IF('Summary &amp; Assumptions'!$D$20&gt;=AS$5,-'Summary &amp; Assumptions'!$N$49*'Summary &amp; Assumptions'!$D$24/12,"")</f>
        <v>0</v>
      </c>
      <c r="AT36" s="63">
        <f>IF('Summary &amp; Assumptions'!$D$20&gt;=AT$5,-'Summary &amp; Assumptions'!$N$49*'Summary &amp; Assumptions'!$D$24/12,"")</f>
        <v>0</v>
      </c>
      <c r="AU36" s="63">
        <f>IF('Summary &amp; Assumptions'!$D$20&gt;=AU$5,-'Summary &amp; Assumptions'!$N$49*'Summary &amp; Assumptions'!$D$24/12,"")</f>
        <v>0</v>
      </c>
      <c r="AV36" s="63">
        <f>IF('Summary &amp; Assumptions'!$D$20&gt;=AV$5,-'Summary &amp; Assumptions'!$N$49*'Summary &amp; Assumptions'!$D$24/12,"")</f>
        <v>0</v>
      </c>
      <c r="AW36" s="63">
        <f>IF('Summary &amp; Assumptions'!$D$20&gt;=AW$5,-'Summary &amp; Assumptions'!$N$49*'Summary &amp; Assumptions'!$D$24/12,"")</f>
        <v>0</v>
      </c>
      <c r="AX36" s="63">
        <f>IF('Summary &amp; Assumptions'!$D$20&gt;=AX$5,-'Summary &amp; Assumptions'!$N$49*'Summary &amp; Assumptions'!$D$24/12,"")</f>
        <v>0</v>
      </c>
      <c r="AY36" s="63">
        <f>IF('Summary &amp; Assumptions'!$D$20&gt;=AY$5,-'Summary &amp; Assumptions'!$N$49*'Summary &amp; Assumptions'!$D$24/12,"")</f>
        <v>0</v>
      </c>
      <c r="AZ36" s="63">
        <f>IF('Summary &amp; Assumptions'!$D$20&gt;=AZ$5,-'Summary &amp; Assumptions'!$N$49*'Summary &amp; Assumptions'!$D$24/12,"")</f>
        <v>0</v>
      </c>
      <c r="BA36" s="63">
        <f>IF('Summary &amp; Assumptions'!$D$20&gt;=BA$5,-'Summary &amp; Assumptions'!$N$49*'Summary &amp; Assumptions'!$D$24/12,"")</f>
        <v>0</v>
      </c>
      <c r="BB36" s="63">
        <f>IF('Summary &amp; Assumptions'!$D$20&gt;=BB$5,-'Summary &amp; Assumptions'!$N$49*'Summary &amp; Assumptions'!$D$24/12,"")</f>
        <v>0</v>
      </c>
      <c r="BC36" s="63">
        <f>IF('Summary &amp; Assumptions'!$D$20&gt;=BC$5,-'Summary &amp; Assumptions'!$N$49*'Summary &amp; Assumptions'!$D$24/12,"")</f>
        <v>0</v>
      </c>
      <c r="BD36" s="63">
        <f>IF('Summary &amp; Assumptions'!$D$20&gt;=BD$5,-'Summary &amp; Assumptions'!$N$49*'Summary &amp; Assumptions'!$D$24/12,"")</f>
        <v>0</v>
      </c>
      <c r="BE36" s="63">
        <f>IF('Summary &amp; Assumptions'!$D$20&gt;=BE$5,-'Summary &amp; Assumptions'!$N$49*'Summary &amp; Assumptions'!$D$24/12,"")</f>
        <v>0</v>
      </c>
      <c r="BF36" s="63">
        <f>IF('Summary &amp; Assumptions'!$D$20&gt;=BF$5,-'Summary &amp; Assumptions'!$N$49*'Summary &amp; Assumptions'!$D$24/12,"")</f>
        <v>0</v>
      </c>
      <c r="BG36" s="63">
        <f>IF('Summary &amp; Assumptions'!$D$20&gt;=BG$5,-'Summary &amp; Assumptions'!$N$49*'Summary &amp; Assumptions'!$D$24/12,"")</f>
        <v>0</v>
      </c>
      <c r="BH36" s="63">
        <f>IF('Summary &amp; Assumptions'!$D$20&gt;=BH$5,-'Summary &amp; Assumptions'!$N$49*'Summary &amp; Assumptions'!$D$24/12,"")</f>
        <v>0</v>
      </c>
      <c r="BI36" s="63">
        <f>IF('Summary &amp; Assumptions'!$D$20&gt;=BI$5,-'Summary &amp; Assumptions'!$N$49*'Summary &amp; Assumptions'!$D$24/12,"")</f>
        <v>0</v>
      </c>
      <c r="BJ36" s="63">
        <f>IF('Summary &amp; Assumptions'!$D$20&gt;=BJ$5,-'Summary &amp; Assumptions'!$N$49*'Summary &amp; Assumptions'!$D$24/12,"")</f>
        <v>0</v>
      </c>
      <c r="BK36" s="63">
        <f>IF('Summary &amp; Assumptions'!$D$20&gt;=BK$5,-'Summary &amp; Assumptions'!$N$49*'Summary &amp; Assumptions'!$D$24/12,"")</f>
        <v>0</v>
      </c>
      <c r="BL36" s="63">
        <f>IF('Summary &amp; Assumptions'!$D$20&gt;=BL$5,-'Summary &amp; Assumptions'!$N$49*'Summary &amp; Assumptions'!$D$24/12,"")</f>
        <v>0</v>
      </c>
      <c r="BM36" s="63">
        <f>IF('Summary &amp; Assumptions'!$D$20&gt;=BM$5,-'Summary &amp; Assumptions'!$N$49*'Summary &amp; Assumptions'!$D$24/12,"")</f>
        <v>0</v>
      </c>
      <c r="BN36" s="63">
        <f>IF('Summary &amp; Assumptions'!$D$20&gt;=BN$5,-'Summary &amp; Assumptions'!$N$49*'Summary &amp; Assumptions'!$D$24/12,"")</f>
        <v>0</v>
      </c>
      <c r="BO36" s="63">
        <f>IF('Summary &amp; Assumptions'!$D$20&gt;=BO$5,-'Summary &amp; Assumptions'!$N$49*'Summary &amp; Assumptions'!$D$24/12,"")</f>
        <v>0</v>
      </c>
      <c r="BP36" s="63">
        <f>IF('Summary &amp; Assumptions'!$D$20&gt;=BP$5,-'Summary &amp; Assumptions'!$N$49*'Summary &amp; Assumptions'!$D$24/12,"")</f>
        <v>0</v>
      </c>
      <c r="BQ36" s="63">
        <f>IF('Summary &amp; Assumptions'!$D$20&gt;=BQ$5,-'Summary &amp; Assumptions'!$N$49*'Summary &amp; Assumptions'!$D$24/12,"")</f>
        <v>0</v>
      </c>
      <c r="BR36" s="63">
        <f>IF('Summary &amp; Assumptions'!$D$20&gt;=BR$5,-'Summary &amp; Assumptions'!$N$49*'Summary &amp; Assumptions'!$D$24/12,"")</f>
        <v>0</v>
      </c>
      <c r="BS36" s="63">
        <f>IF('Summary &amp; Assumptions'!$D$20&gt;=BS$5,-'Summary &amp; Assumptions'!$N$49*'Summary &amp; Assumptions'!$D$24/12,"")</f>
        <v>0</v>
      </c>
      <c r="BT36" s="63">
        <f>IF('Summary &amp; Assumptions'!$D$20&gt;=BT$5,-'Summary &amp; Assumptions'!$N$49*'Summary &amp; Assumptions'!$D$24/12,"")</f>
        <v>0</v>
      </c>
      <c r="BU36" s="63">
        <f>IF('Summary &amp; Assumptions'!$D$20&gt;=BU$5,-'Summary &amp; Assumptions'!$N$49*'Summary &amp; Assumptions'!$D$24/12,"")</f>
        <v>0</v>
      </c>
      <c r="BV36" s="63">
        <f>IF('Summary &amp; Assumptions'!$D$20&gt;=BV$5,-'Summary &amp; Assumptions'!$N$49*'Summary &amp; Assumptions'!$D$24/12,"")</f>
        <v>0</v>
      </c>
      <c r="BW36" s="63">
        <f>IF('Summary &amp; Assumptions'!$D$20&gt;=BW$5,-'Summary &amp; Assumptions'!$N$49*'Summary &amp; Assumptions'!$D$24/12,"")</f>
        <v>0</v>
      </c>
      <c r="BX36" s="63">
        <f>IF('Summary &amp; Assumptions'!$D$20&gt;=BX$5,-'Summary &amp; Assumptions'!$N$49*'Summary &amp; Assumptions'!$D$24/12,"")</f>
        <v>0</v>
      </c>
      <c r="BY36" s="63">
        <f>IF('Summary &amp; Assumptions'!$D$20&gt;=BY$5,-'Summary &amp; Assumptions'!$N$49*'Summary &amp; Assumptions'!$D$24/12,"")</f>
        <v>0</v>
      </c>
      <c r="BZ36" s="63">
        <f>IF('Summary &amp; Assumptions'!$D$20&gt;=BZ$5,-'Summary &amp; Assumptions'!$N$49*'Summary &amp; Assumptions'!$D$24/12,"")</f>
        <v>0</v>
      </c>
      <c r="CA36" s="63">
        <f>IF('Summary &amp; Assumptions'!$D$20&gt;=CA$5,-'Summary &amp; Assumptions'!$N$49*'Summary &amp; Assumptions'!$D$24/12,"")</f>
        <v>0</v>
      </c>
      <c r="CB36" s="63">
        <f>IF('Summary &amp; Assumptions'!$D$20&gt;=CB$5,-'Summary &amp; Assumptions'!$N$49*'Summary &amp; Assumptions'!$D$24/12,"")</f>
        <v>0</v>
      </c>
      <c r="CC36" s="63">
        <f>IF('Summary &amp; Assumptions'!$D$20&gt;=CC$5,-'Summary &amp; Assumptions'!$N$49*'Summary &amp; Assumptions'!$D$24/12,"")</f>
        <v>0</v>
      </c>
      <c r="CD36" s="63">
        <f>IF('Summary &amp; Assumptions'!$D$20&gt;=CD$5,-'Summary &amp; Assumptions'!$N$49*'Summary &amp; Assumptions'!$D$24/12,"")</f>
        <v>0</v>
      </c>
      <c r="CE36" s="63">
        <f>IF('Summary &amp; Assumptions'!$D$20&gt;=CE$5,-'Summary &amp; Assumptions'!$N$49*'Summary &amp; Assumptions'!$D$24/12,"")</f>
        <v>0</v>
      </c>
      <c r="CF36" s="63">
        <f>IF('Summary &amp; Assumptions'!$D$20&gt;=CF$5,-'Summary &amp; Assumptions'!$N$49*'Summary &amp; Assumptions'!$D$24/12,"")</f>
        <v>0</v>
      </c>
      <c r="CG36" s="63">
        <f>IF('Summary &amp; Assumptions'!$D$20&gt;=CG$5,-'Summary &amp; Assumptions'!$N$49*'Summary &amp; Assumptions'!$D$24/12,"")</f>
        <v>0</v>
      </c>
      <c r="CH36" s="63">
        <f>IF('Summary &amp; Assumptions'!$D$20&gt;=CH$5,-'Summary &amp; Assumptions'!$N$49*'Summary &amp; Assumptions'!$D$24/12,"")</f>
        <v>0</v>
      </c>
      <c r="CI36" s="63">
        <f>IF('Summary &amp; Assumptions'!$D$20&gt;=CI$5,-'Summary &amp; Assumptions'!$N$49*'Summary &amp; Assumptions'!$D$24/12,"")</f>
        <v>0</v>
      </c>
      <c r="CJ36" s="63">
        <f>IF('Summary &amp; Assumptions'!$D$20&gt;=CJ$5,-'Summary &amp; Assumptions'!$N$49*'Summary &amp; Assumptions'!$D$24/12,"")</f>
        <v>0</v>
      </c>
      <c r="CK36" s="63">
        <f>IF('Summary &amp; Assumptions'!$D$20&gt;=CK$5,-'Summary &amp; Assumptions'!$N$49*'Summary &amp; Assumptions'!$D$24/12,"")</f>
        <v>0</v>
      </c>
      <c r="CL36" s="63">
        <f>IF('Summary &amp; Assumptions'!$D$20&gt;=CL$5,-'Summary &amp; Assumptions'!$N$49*'Summary &amp; Assumptions'!$D$24/12,"")</f>
        <v>0</v>
      </c>
      <c r="CM36" s="63">
        <f>IF('Summary &amp; Assumptions'!$D$20&gt;=CM$5,-'Summary &amp; Assumptions'!$N$49*'Summary &amp; Assumptions'!$D$24/12,"")</f>
        <v>0</v>
      </c>
      <c r="CN36" s="63">
        <f>IF('Summary &amp; Assumptions'!$D$20&gt;=CN$5,-'Summary &amp; Assumptions'!$N$49*'Summary &amp; Assumptions'!$D$24/12,"")</f>
        <v>0</v>
      </c>
      <c r="CO36" s="63">
        <f>IF('Summary &amp; Assumptions'!$D$20&gt;=CO$5,-'Summary &amp; Assumptions'!$N$49*'Summary &amp; Assumptions'!$D$24/12,"")</f>
        <v>0</v>
      </c>
      <c r="CP36" s="63">
        <f>IF('Summary &amp; Assumptions'!$D$20&gt;=CP$5,-'Summary &amp; Assumptions'!$N$49*'Summary &amp; Assumptions'!$D$24/12,"")</f>
        <v>0</v>
      </c>
      <c r="CQ36" s="63">
        <f>IF('Summary &amp; Assumptions'!$D$20&gt;=CQ$5,-'Summary &amp; Assumptions'!$N$49*'Summary &amp; Assumptions'!$D$24/12,"")</f>
        <v>0</v>
      </c>
      <c r="CR36" s="63">
        <f>IF('Summary &amp; Assumptions'!$D$20&gt;=CR$5,-'Summary &amp; Assumptions'!$N$49*'Summary &amp; Assumptions'!$D$24/12,"")</f>
        <v>0</v>
      </c>
      <c r="CS36" s="63">
        <f>IF('Summary &amp; Assumptions'!$D$20&gt;=CS$5,-'Summary &amp; Assumptions'!$N$49*'Summary &amp; Assumptions'!$D$24/12,"")</f>
        <v>0</v>
      </c>
      <c r="CT36" s="63">
        <f>IF('Summary &amp; Assumptions'!$D$20&gt;=CT$5,-'Summary &amp; Assumptions'!$N$49*'Summary &amp; Assumptions'!$D$24/12,"")</f>
        <v>0</v>
      </c>
      <c r="CU36" s="63">
        <f>IF('Summary &amp; Assumptions'!$D$20&gt;=CU$5,-'Summary &amp; Assumptions'!$N$49*'Summary &amp; Assumptions'!$D$24/12,"")</f>
        <v>0</v>
      </c>
      <c r="CV36" s="63">
        <f>IF('Summary &amp; Assumptions'!$D$20&gt;=CV$5,-'Summary &amp; Assumptions'!$N$49*'Summary &amp; Assumptions'!$D$24/12,"")</f>
        <v>0</v>
      </c>
      <c r="CW36" s="63">
        <f>IF('Summary &amp; Assumptions'!$D$20&gt;=CW$5,-'Summary &amp; Assumptions'!$N$49*'Summary &amp; Assumptions'!$D$24/12,"")</f>
        <v>0</v>
      </c>
      <c r="CX36" s="63">
        <f>IF('Summary &amp; Assumptions'!$D$20&gt;=CX$5,-'Summary &amp; Assumptions'!$N$49*'Summary &amp; Assumptions'!$D$24/12,"")</f>
        <v>0</v>
      </c>
      <c r="CY36" s="63">
        <f>IF('Summary &amp; Assumptions'!$D$20&gt;=CY$5,-'Summary &amp; Assumptions'!$N$49*'Summary &amp; Assumptions'!$D$24/12,"")</f>
        <v>0</v>
      </c>
      <c r="CZ36" s="63">
        <f>IF('Summary &amp; Assumptions'!$D$20&gt;=CZ$5,-'Summary &amp; Assumptions'!$N$49*'Summary &amp; Assumptions'!$D$24/12,"")</f>
        <v>0</v>
      </c>
      <c r="DA36" s="63">
        <f>IF('Summary &amp; Assumptions'!$D$20&gt;=DA$5,-'Summary &amp; Assumptions'!$N$49*'Summary &amp; Assumptions'!$D$24/12,"")</f>
        <v>0</v>
      </c>
      <c r="DB36" s="63">
        <f>IF('Summary &amp; Assumptions'!$D$20&gt;=DB$5,-'Summary &amp; Assumptions'!$N$49*'Summary &amp; Assumptions'!$D$24/12,"")</f>
        <v>0</v>
      </c>
      <c r="DC36" s="63">
        <f>IF('Summary &amp; Assumptions'!$D$20&gt;=DC$5,-'Summary &amp; Assumptions'!$N$49*'Summary &amp; Assumptions'!$D$24/12,"")</f>
        <v>0</v>
      </c>
      <c r="DD36" s="63">
        <f>IF('Summary &amp; Assumptions'!$D$20&gt;=DD$5,-'Summary &amp; Assumptions'!$N$49*'Summary &amp; Assumptions'!$D$24/12,"")</f>
        <v>0</v>
      </c>
      <c r="DE36" s="63">
        <f>IF('Summary &amp; Assumptions'!$D$20&gt;=DE$5,-'Summary &amp; Assumptions'!$N$49*'Summary &amp; Assumptions'!$D$24/12,"")</f>
        <v>0</v>
      </c>
      <c r="DF36" s="63">
        <f>IF('Summary &amp; Assumptions'!$D$20&gt;=DF$5,-'Summary &amp; Assumptions'!$N$49*'Summary &amp; Assumptions'!$D$24/12,"")</f>
        <v>0</v>
      </c>
      <c r="DG36" s="63">
        <f>IF('Summary &amp; Assumptions'!$D$20&gt;=DG$5,-'Summary &amp; Assumptions'!$N$49*'Summary &amp; Assumptions'!$D$24/12,"")</f>
        <v>0</v>
      </c>
      <c r="DH36" s="63">
        <f>IF('Summary &amp; Assumptions'!$D$20&gt;=DH$5,-'Summary &amp; Assumptions'!$N$49*'Summary &amp; Assumptions'!$D$24/12,"")</f>
        <v>0</v>
      </c>
      <c r="DI36" s="63">
        <f>IF('Summary &amp; Assumptions'!$D$20&gt;=DI$5,-'Summary &amp; Assumptions'!$N$49*'Summary &amp; Assumptions'!$D$24/12,"")</f>
        <v>0</v>
      </c>
      <c r="DJ36" s="63">
        <f>IF('Summary &amp; Assumptions'!$D$20&gt;=DJ$5,-'Summary &amp; Assumptions'!$N$49*'Summary &amp; Assumptions'!$D$24/12,"")</f>
        <v>0</v>
      </c>
      <c r="DK36" s="63">
        <f>IF('Summary &amp; Assumptions'!$D$20&gt;=DK$5,-'Summary &amp; Assumptions'!$N$49*'Summary &amp; Assumptions'!$D$24/12,"")</f>
        <v>0</v>
      </c>
      <c r="DL36" s="63">
        <f>IF('Summary &amp; Assumptions'!$D$20&gt;=DL$5,-'Summary &amp; Assumptions'!$N$49*'Summary &amp; Assumptions'!$D$24/12,"")</f>
        <v>0</v>
      </c>
      <c r="DM36" s="63">
        <f>IF('Summary &amp; Assumptions'!$D$20&gt;=DM$5,-'Summary &amp; Assumptions'!$N$49*'Summary &amp; Assumptions'!$D$24/12,"")</f>
        <v>0</v>
      </c>
      <c r="DN36" s="63">
        <f>IF('Summary &amp; Assumptions'!$D$20&gt;=DN$5,-'Summary &amp; Assumptions'!$N$49*'Summary &amp; Assumptions'!$D$24/12,"")</f>
        <v>0</v>
      </c>
      <c r="DO36" s="63">
        <f>IF('Summary &amp; Assumptions'!$D$20&gt;=DO$5,-'Summary &amp; Assumptions'!$N$49*'Summary &amp; Assumptions'!$D$24/12,"")</f>
        <v>0</v>
      </c>
      <c r="DP36" s="63">
        <f>IF('Summary &amp; Assumptions'!$D$20&gt;=DP$5,-'Summary &amp; Assumptions'!$N$49*'Summary &amp; Assumptions'!$D$24/12,"")</f>
        <v>0</v>
      </c>
      <c r="DQ36" s="63">
        <f>IF('Summary &amp; Assumptions'!$D$20&gt;=DQ$5,-'Summary &amp; Assumptions'!$N$49*'Summary &amp; Assumptions'!$D$24/12,"")</f>
        <v>0</v>
      </c>
      <c r="DR36" s="63">
        <f>IF('Summary &amp; Assumptions'!$D$20&gt;=DR$5,-'Summary &amp; Assumptions'!$N$49*'Summary &amp; Assumptions'!$D$24/12,"")</f>
        <v>0</v>
      </c>
      <c r="DS36" s="63">
        <f>IF('Summary &amp; Assumptions'!$D$20&gt;=DS$5,-'Summary &amp; Assumptions'!$N$49*'Summary &amp; Assumptions'!$D$24/12,"")</f>
        <v>0</v>
      </c>
      <c r="DT36" s="63">
        <f>IF('Summary &amp; Assumptions'!$D$20&gt;=DT$5,-'Summary &amp; Assumptions'!$N$49*'Summary &amp; Assumptions'!$D$24/12,"")</f>
        <v>0</v>
      </c>
      <c r="DU36" s="63">
        <f>IF('Summary &amp; Assumptions'!$D$20&gt;=DU$5,-'Summary &amp; Assumptions'!$N$49*'Summary &amp; Assumptions'!$D$24/12,"")</f>
        <v>0</v>
      </c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4"/>
      <c r="EH36" s="133"/>
    </row>
    <row r="37" spans="1:139" ht="15" customHeight="1" thickBot="1" x14ac:dyDescent="0.3">
      <c r="A37" s="177"/>
      <c r="B37" s="492" t="s">
        <v>34</v>
      </c>
      <c r="C37" s="70"/>
      <c r="D37" s="187">
        <f t="shared" si="50"/>
        <v>-3398177.478148439</v>
      </c>
      <c r="E37" s="71"/>
      <c r="F37" s="93">
        <f>IF('Summary &amp; Assumptions'!$D$20&gt;=F$5,SUM(F33:F36),"")</f>
        <v>0</v>
      </c>
      <c r="G37" s="93">
        <f>IF('Summary &amp; Assumptions'!$D$20&gt;=G$5,SUM(G33:G36),"")</f>
        <v>-133333.33333333334</v>
      </c>
      <c r="H37" s="93">
        <f>IF('Summary &amp; Assumptions'!$D$20&gt;=H$5,SUM(H33:H36),"")</f>
        <v>-560246.97947022982</v>
      </c>
      <c r="I37" s="93">
        <f>IF('Summary &amp; Assumptions'!$D$20&gt;=I$5,SUM(I33:I36),"")</f>
        <v>-133333.33333333334</v>
      </c>
      <c r="J37" s="93">
        <f>IF('Summary &amp; Assumptions'!$D$20&gt;=J$5,SUM(J33:J36),"")</f>
        <v>-158167.80609533103</v>
      </c>
      <c r="K37" s="93">
        <f>IF('Summary &amp; Assumptions'!$D$20&gt;=K$5,SUM(K33:K36),"")</f>
        <v>0</v>
      </c>
      <c r="L37" s="93">
        <f>IF('Summary &amp; Assumptions'!$D$20&gt;=L$5,SUM(L33:L36),"")</f>
        <v>-436180.08045511926</v>
      </c>
      <c r="M37" s="93">
        <f>IF('Summary &amp; Assumptions'!$D$20&gt;=M$5,SUM(M33:M36),"")</f>
        <v>0</v>
      </c>
      <c r="N37" s="93">
        <f>IF('Summary &amp; Assumptions'!$D$20&gt;=N$5,SUM(N33:N36),"")</f>
        <v>-278791.14667357609</v>
      </c>
      <c r="O37" s="93">
        <f>IF('Summary &amp; Assumptions'!$D$20&gt;=O$5,SUM(O33:O36),"")</f>
        <v>0</v>
      </c>
      <c r="P37" s="93">
        <f>IF('Summary &amp; Assumptions'!$D$20&gt;=P$5,SUM(P33:P36),"")</f>
        <v>-447763.12335289776</v>
      </c>
      <c r="Q37" s="93">
        <f>IF('Summary &amp; Assumptions'!$D$20&gt;=Q$5,SUM(Q33:Q36),"")</f>
        <v>0</v>
      </c>
      <c r="R37" s="93">
        <f>IF('Summary &amp; Assumptions'!$D$20&gt;=R$5,SUM(R33:R36),"")</f>
        <v>-512388.21048356418</v>
      </c>
      <c r="S37" s="93">
        <f>IF('Summary &amp; Assumptions'!$D$20&gt;=S$5,SUM(S33:S36),"")</f>
        <v>-737973.46495105443</v>
      </c>
      <c r="T37" s="93">
        <f>IF('Summary &amp; Assumptions'!$D$20&gt;=T$5,SUM(T33:T36),"")</f>
        <v>0</v>
      </c>
      <c r="U37" s="93">
        <f>IF('Summary &amp; Assumptions'!$D$20&gt;=U$5,SUM(U33:U36),"")</f>
        <v>0</v>
      </c>
      <c r="V37" s="93">
        <f>IF('Summary &amp; Assumptions'!$D$20&gt;=V$5,SUM(V33:V36),"")</f>
        <v>0</v>
      </c>
      <c r="W37" s="93">
        <f>IF('Summary &amp; Assumptions'!$D$20&gt;=W$5,SUM(W33:W36),"")</f>
        <v>0</v>
      </c>
      <c r="X37" s="93">
        <f>IF('Summary &amp; Assumptions'!$D$20&gt;=X$5,SUM(X33:X36),"")</f>
        <v>0</v>
      </c>
      <c r="Y37" s="93">
        <f>IF('Summary &amp; Assumptions'!$D$20&gt;=Y$5,SUM(Y33:Y36),"")</f>
        <v>0</v>
      </c>
      <c r="Z37" s="93">
        <f>IF('Summary &amp; Assumptions'!$D$20&gt;=Z$5,SUM(Z33:Z36),"")</f>
        <v>0</v>
      </c>
      <c r="AA37" s="93">
        <f>IF('Summary &amp; Assumptions'!$D$20&gt;=AA$5,SUM(AA33:AA36),"")</f>
        <v>0</v>
      </c>
      <c r="AB37" s="93">
        <f>IF('Summary &amp; Assumptions'!$D$20&gt;=AB$5,SUM(AB33:AB36),"")</f>
        <v>0</v>
      </c>
      <c r="AC37" s="93">
        <f>IF('Summary &amp; Assumptions'!$D$20&gt;=AC$5,SUM(AC33:AC36),"")</f>
        <v>0</v>
      </c>
      <c r="AD37" s="93">
        <f>IF('Summary &amp; Assumptions'!$D$20&gt;=AD$5,SUM(AD33:AD36),"")</f>
        <v>0</v>
      </c>
      <c r="AE37" s="93">
        <f>IF('Summary &amp; Assumptions'!$D$20&gt;=AE$5,SUM(AE33:AE36),"")</f>
        <v>0</v>
      </c>
      <c r="AF37" s="93">
        <f>IF('Summary &amp; Assumptions'!$D$20&gt;=AF$5,SUM(AF33:AF36),"")</f>
        <v>0</v>
      </c>
      <c r="AG37" s="93">
        <f>IF('Summary &amp; Assumptions'!$D$20&gt;=AG$5,SUM(AG33:AG36),"")</f>
        <v>0</v>
      </c>
      <c r="AH37" s="93">
        <f>IF('Summary &amp; Assumptions'!$D$20&gt;=AH$5,SUM(AH33:AH36),"")</f>
        <v>0</v>
      </c>
      <c r="AI37" s="93">
        <f>IF('Summary &amp; Assumptions'!$D$20&gt;=AI$5,SUM(AI33:AI36),"")</f>
        <v>0</v>
      </c>
      <c r="AJ37" s="93">
        <f>IF('Summary &amp; Assumptions'!$D$20&gt;=AJ$5,SUM(AJ33:AJ36),"")</f>
        <v>0</v>
      </c>
      <c r="AK37" s="93">
        <f>IF('Summary &amp; Assumptions'!$D$20&gt;=AK$5,SUM(AK33:AK36),"")</f>
        <v>0</v>
      </c>
      <c r="AL37" s="93">
        <f>IF('Summary &amp; Assumptions'!$D$20&gt;=AL$5,SUM(AL33:AL36),"")</f>
        <v>0</v>
      </c>
      <c r="AM37" s="93">
        <f>IF('Summary &amp; Assumptions'!$D$20&gt;=AM$5,SUM(AM33:AM36),"")</f>
        <v>0</v>
      </c>
      <c r="AN37" s="93">
        <f>IF('Summary &amp; Assumptions'!$D$20&gt;=AN$5,SUM(AN33:AN36),"")</f>
        <v>0</v>
      </c>
      <c r="AO37" s="93">
        <f>IF('Summary &amp; Assumptions'!$D$20&gt;=AO$5,SUM(AO33:AO36),"")</f>
        <v>0</v>
      </c>
      <c r="AP37" s="93">
        <f>IF('Summary &amp; Assumptions'!$D$20&gt;=AP$5,SUM(AP33:AP36),"")</f>
        <v>0</v>
      </c>
      <c r="AQ37" s="93">
        <f>IF('Summary &amp; Assumptions'!$D$20&gt;=AQ$5,SUM(AQ33:AQ36),"")</f>
        <v>0</v>
      </c>
      <c r="AR37" s="93">
        <f>IF('Summary &amp; Assumptions'!$D$20&gt;=AR$5,SUM(AR33:AR36),"")</f>
        <v>0</v>
      </c>
      <c r="AS37" s="93">
        <f>IF('Summary &amp; Assumptions'!$D$20&gt;=AS$5,SUM(AS33:AS36),"")</f>
        <v>0</v>
      </c>
      <c r="AT37" s="93">
        <f>IF('Summary &amp; Assumptions'!$D$20&gt;=AT$5,SUM(AT33:AT36),"")</f>
        <v>0</v>
      </c>
      <c r="AU37" s="93">
        <f>IF('Summary &amp; Assumptions'!$D$20&gt;=AU$5,SUM(AU33:AU36),"")</f>
        <v>0</v>
      </c>
      <c r="AV37" s="93">
        <f>IF('Summary &amp; Assumptions'!$D$20&gt;=AV$5,SUM(AV33:AV36),"")</f>
        <v>0</v>
      </c>
      <c r="AW37" s="93">
        <f>IF('Summary &amp; Assumptions'!$D$20&gt;=AW$5,SUM(AW33:AW36),"")</f>
        <v>0</v>
      </c>
      <c r="AX37" s="93">
        <f>IF('Summary &amp; Assumptions'!$D$20&gt;=AX$5,SUM(AX33:AX36),"")</f>
        <v>0</v>
      </c>
      <c r="AY37" s="93">
        <f>IF('Summary &amp; Assumptions'!$D$20&gt;=AY$5,SUM(AY33:AY36),"")</f>
        <v>0</v>
      </c>
      <c r="AZ37" s="93">
        <f>IF('Summary &amp; Assumptions'!$D$20&gt;=AZ$5,SUM(AZ33:AZ36),"")</f>
        <v>0</v>
      </c>
      <c r="BA37" s="93">
        <f>IF('Summary &amp; Assumptions'!$D$20&gt;=BA$5,SUM(BA33:BA36),"")</f>
        <v>0</v>
      </c>
      <c r="BB37" s="93">
        <f>IF('Summary &amp; Assumptions'!$D$20&gt;=BB$5,SUM(BB33:BB36),"")</f>
        <v>0</v>
      </c>
      <c r="BC37" s="93">
        <f>IF('Summary &amp; Assumptions'!$D$20&gt;=BC$5,SUM(BC33:BC36),"")</f>
        <v>0</v>
      </c>
      <c r="BD37" s="93">
        <f>IF('Summary &amp; Assumptions'!$D$20&gt;=BD$5,SUM(BD33:BD36),"")</f>
        <v>0</v>
      </c>
      <c r="BE37" s="93">
        <f>IF('Summary &amp; Assumptions'!$D$20&gt;=BE$5,SUM(BE33:BE36),"")</f>
        <v>0</v>
      </c>
      <c r="BF37" s="93">
        <f>IF('Summary &amp; Assumptions'!$D$20&gt;=BF$5,SUM(BF33:BF36),"")</f>
        <v>0</v>
      </c>
      <c r="BG37" s="93">
        <f>IF('Summary &amp; Assumptions'!$D$20&gt;=BG$5,SUM(BG33:BG36),"")</f>
        <v>0</v>
      </c>
      <c r="BH37" s="93">
        <f>IF('Summary &amp; Assumptions'!$D$20&gt;=BH$5,SUM(BH33:BH36),"")</f>
        <v>0</v>
      </c>
      <c r="BI37" s="93">
        <f>IF('Summary &amp; Assumptions'!$D$20&gt;=BI$5,SUM(BI33:BI36),"")</f>
        <v>0</v>
      </c>
      <c r="BJ37" s="93">
        <f>IF('Summary &amp; Assumptions'!$D$20&gt;=BJ$5,SUM(BJ33:BJ36),"")</f>
        <v>0</v>
      </c>
      <c r="BK37" s="93">
        <f>IF('Summary &amp; Assumptions'!$D$20&gt;=BK$5,SUM(BK33:BK36),"")</f>
        <v>0</v>
      </c>
      <c r="BL37" s="93">
        <f>IF('Summary &amp; Assumptions'!$D$20&gt;=BL$5,SUM(BL33:BL36),"")</f>
        <v>0</v>
      </c>
      <c r="BM37" s="93">
        <f>IF('Summary &amp; Assumptions'!$D$20&gt;=BM$5,SUM(BM33:BM36),"")</f>
        <v>0</v>
      </c>
      <c r="BN37" s="93">
        <f>IF('Summary &amp; Assumptions'!$D$20&gt;=BN$5,SUM(BN33:BN36),"")</f>
        <v>0</v>
      </c>
      <c r="BO37" s="93">
        <f>IF('Summary &amp; Assumptions'!$D$20&gt;=BO$5,SUM(BO33:BO36),"")</f>
        <v>0</v>
      </c>
      <c r="BP37" s="93">
        <f>IF('Summary &amp; Assumptions'!$D$20&gt;=BP$5,SUM(BP33:BP36),"")</f>
        <v>0</v>
      </c>
      <c r="BQ37" s="93">
        <f>IF('Summary &amp; Assumptions'!$D$20&gt;=BQ$5,SUM(BQ33:BQ36),"")</f>
        <v>0</v>
      </c>
      <c r="BR37" s="93">
        <f>IF('Summary &amp; Assumptions'!$D$20&gt;=BR$5,SUM(BR33:BR36),"")</f>
        <v>0</v>
      </c>
      <c r="BS37" s="93">
        <f>IF('Summary &amp; Assumptions'!$D$20&gt;=BS$5,SUM(BS33:BS36),"")</f>
        <v>0</v>
      </c>
      <c r="BT37" s="93">
        <f>IF('Summary &amp; Assumptions'!$D$20&gt;=BT$5,SUM(BT33:BT36),"")</f>
        <v>0</v>
      </c>
      <c r="BU37" s="93">
        <f>IF('Summary &amp; Assumptions'!$D$20&gt;=BU$5,SUM(BU33:BU36),"")</f>
        <v>0</v>
      </c>
      <c r="BV37" s="93">
        <f>IF('Summary &amp; Assumptions'!$D$20&gt;=BV$5,SUM(BV33:BV36),"")</f>
        <v>0</v>
      </c>
      <c r="BW37" s="93">
        <f>IF('Summary &amp; Assumptions'!$D$20&gt;=BW$5,SUM(BW33:BW36),"")</f>
        <v>0</v>
      </c>
      <c r="BX37" s="93">
        <f>IF('Summary &amp; Assumptions'!$D$20&gt;=BX$5,SUM(BX33:BX36),"")</f>
        <v>0</v>
      </c>
      <c r="BY37" s="93">
        <f>IF('Summary &amp; Assumptions'!$D$20&gt;=BY$5,SUM(BY33:BY36),"")</f>
        <v>0</v>
      </c>
      <c r="BZ37" s="93">
        <f>IF('Summary &amp; Assumptions'!$D$20&gt;=BZ$5,SUM(BZ33:BZ36),"")</f>
        <v>0</v>
      </c>
      <c r="CA37" s="93">
        <f>IF('Summary &amp; Assumptions'!$D$20&gt;=CA$5,SUM(CA33:CA36),"")</f>
        <v>0</v>
      </c>
      <c r="CB37" s="93">
        <f>IF('Summary &amp; Assumptions'!$D$20&gt;=CB$5,SUM(CB33:CB36),"")</f>
        <v>0</v>
      </c>
      <c r="CC37" s="93">
        <f>IF('Summary &amp; Assumptions'!$D$20&gt;=CC$5,SUM(CC33:CC36),"")</f>
        <v>0</v>
      </c>
      <c r="CD37" s="93">
        <f>IF('Summary &amp; Assumptions'!$D$20&gt;=CD$5,SUM(CD33:CD36),"")</f>
        <v>0</v>
      </c>
      <c r="CE37" s="93">
        <f>IF('Summary &amp; Assumptions'!$D$20&gt;=CE$5,SUM(CE33:CE36),"")</f>
        <v>0</v>
      </c>
      <c r="CF37" s="93">
        <f>IF('Summary &amp; Assumptions'!$D$20&gt;=CF$5,SUM(CF33:CF36),"")</f>
        <v>0</v>
      </c>
      <c r="CG37" s="93">
        <f>IF('Summary &amp; Assumptions'!$D$20&gt;=CG$5,SUM(CG33:CG36),"")</f>
        <v>0</v>
      </c>
      <c r="CH37" s="93">
        <f>IF('Summary &amp; Assumptions'!$D$20&gt;=CH$5,SUM(CH33:CH36),"")</f>
        <v>0</v>
      </c>
      <c r="CI37" s="93">
        <f>IF('Summary &amp; Assumptions'!$D$20&gt;=CI$5,SUM(CI33:CI36),"")</f>
        <v>0</v>
      </c>
      <c r="CJ37" s="93">
        <f>IF('Summary &amp; Assumptions'!$D$20&gt;=CJ$5,SUM(CJ33:CJ36),"")</f>
        <v>0</v>
      </c>
      <c r="CK37" s="93">
        <f>IF('Summary &amp; Assumptions'!$D$20&gt;=CK$5,SUM(CK33:CK36),"")</f>
        <v>0</v>
      </c>
      <c r="CL37" s="93">
        <f>IF('Summary &amp; Assumptions'!$D$20&gt;=CL$5,SUM(CL33:CL36),"")</f>
        <v>0</v>
      </c>
      <c r="CM37" s="93">
        <f>IF('Summary &amp; Assumptions'!$D$20&gt;=CM$5,SUM(CM33:CM36),"")</f>
        <v>0</v>
      </c>
      <c r="CN37" s="93">
        <f>IF('Summary &amp; Assumptions'!$D$20&gt;=CN$5,SUM(CN33:CN36),"")</f>
        <v>0</v>
      </c>
      <c r="CO37" s="93">
        <f>IF('Summary &amp; Assumptions'!$D$20&gt;=CO$5,SUM(CO33:CO36),"")</f>
        <v>0</v>
      </c>
      <c r="CP37" s="93">
        <f>IF('Summary &amp; Assumptions'!$D$20&gt;=CP$5,SUM(CP33:CP36),"")</f>
        <v>0</v>
      </c>
      <c r="CQ37" s="93">
        <f>IF('Summary &amp; Assumptions'!$D$20&gt;=CQ$5,SUM(CQ33:CQ36),"")</f>
        <v>0</v>
      </c>
      <c r="CR37" s="93">
        <f>IF('Summary &amp; Assumptions'!$D$20&gt;=CR$5,SUM(CR33:CR36),"")</f>
        <v>0</v>
      </c>
      <c r="CS37" s="93">
        <f>IF('Summary &amp; Assumptions'!$D$20&gt;=CS$5,SUM(CS33:CS36),"")</f>
        <v>0</v>
      </c>
      <c r="CT37" s="93">
        <f>IF('Summary &amp; Assumptions'!$D$20&gt;=CT$5,SUM(CT33:CT36),"")</f>
        <v>0</v>
      </c>
      <c r="CU37" s="93">
        <f>IF('Summary &amp; Assumptions'!$D$20&gt;=CU$5,SUM(CU33:CU36),"")</f>
        <v>0</v>
      </c>
      <c r="CV37" s="93">
        <f>IF('Summary &amp; Assumptions'!$D$20&gt;=CV$5,SUM(CV33:CV36),"")</f>
        <v>0</v>
      </c>
      <c r="CW37" s="93">
        <f>IF('Summary &amp; Assumptions'!$D$20&gt;=CW$5,SUM(CW33:CW36),"")</f>
        <v>0</v>
      </c>
      <c r="CX37" s="93">
        <f>IF('Summary &amp; Assumptions'!$D$20&gt;=CX$5,SUM(CX33:CX36),"")</f>
        <v>0</v>
      </c>
      <c r="CY37" s="93">
        <f>IF('Summary &amp; Assumptions'!$D$20&gt;=CY$5,SUM(CY33:CY36),"")</f>
        <v>0</v>
      </c>
      <c r="CZ37" s="93">
        <f>IF('Summary &amp; Assumptions'!$D$20&gt;=CZ$5,SUM(CZ33:CZ36),"")</f>
        <v>0</v>
      </c>
      <c r="DA37" s="93">
        <f>IF('Summary &amp; Assumptions'!$D$20&gt;=DA$5,SUM(DA33:DA36),"")</f>
        <v>0</v>
      </c>
      <c r="DB37" s="93">
        <f>IF('Summary &amp; Assumptions'!$D$20&gt;=DB$5,SUM(DB33:DB36),"")</f>
        <v>0</v>
      </c>
      <c r="DC37" s="93">
        <f>IF('Summary &amp; Assumptions'!$D$20&gt;=DC$5,SUM(DC33:DC36),"")</f>
        <v>0</v>
      </c>
      <c r="DD37" s="93">
        <f>IF('Summary &amp; Assumptions'!$D$20&gt;=DD$5,SUM(DD33:DD36),"")</f>
        <v>0</v>
      </c>
      <c r="DE37" s="93">
        <f>IF('Summary &amp; Assumptions'!$D$20&gt;=DE$5,SUM(DE33:DE36),"")</f>
        <v>0</v>
      </c>
      <c r="DF37" s="93">
        <f>IF('Summary &amp; Assumptions'!$D$20&gt;=DF$5,SUM(DF33:DF36),"")</f>
        <v>0</v>
      </c>
      <c r="DG37" s="93">
        <f>IF('Summary &amp; Assumptions'!$D$20&gt;=DG$5,SUM(DG33:DG36),"")</f>
        <v>0</v>
      </c>
      <c r="DH37" s="93">
        <f>IF('Summary &amp; Assumptions'!$D$20&gt;=DH$5,SUM(DH33:DH36),"")</f>
        <v>0</v>
      </c>
      <c r="DI37" s="93">
        <f>IF('Summary &amp; Assumptions'!$D$20&gt;=DI$5,SUM(DI33:DI36),"")</f>
        <v>0</v>
      </c>
      <c r="DJ37" s="93">
        <f>IF('Summary &amp; Assumptions'!$D$20&gt;=DJ$5,SUM(DJ33:DJ36),"")</f>
        <v>0</v>
      </c>
      <c r="DK37" s="93">
        <f>IF('Summary &amp; Assumptions'!$D$20&gt;=DK$5,SUM(DK33:DK36),"")</f>
        <v>0</v>
      </c>
      <c r="DL37" s="93">
        <f>IF('Summary &amp; Assumptions'!$D$20&gt;=DL$5,SUM(DL33:DL36),"")</f>
        <v>0</v>
      </c>
      <c r="DM37" s="93">
        <f>IF('Summary &amp; Assumptions'!$D$20&gt;=DM$5,SUM(DM33:DM36),"")</f>
        <v>0</v>
      </c>
      <c r="DN37" s="93">
        <f>IF('Summary &amp; Assumptions'!$D$20&gt;=DN$5,SUM(DN33:DN36),"")</f>
        <v>0</v>
      </c>
      <c r="DO37" s="93">
        <f>IF('Summary &amp; Assumptions'!$D$20&gt;=DO$5,SUM(DO33:DO36),"")</f>
        <v>0</v>
      </c>
      <c r="DP37" s="93">
        <f>IF('Summary &amp; Assumptions'!$D$20&gt;=DP$5,SUM(DP33:DP36),"")</f>
        <v>0</v>
      </c>
      <c r="DQ37" s="93">
        <f>IF('Summary &amp; Assumptions'!$D$20&gt;=DQ$5,SUM(DQ33:DQ36),"")</f>
        <v>0</v>
      </c>
      <c r="DR37" s="93">
        <f>IF('Summary &amp; Assumptions'!$D$20&gt;=DR$5,SUM(DR33:DR36),"")</f>
        <v>0</v>
      </c>
      <c r="DS37" s="93">
        <f>IF('Summary &amp; Assumptions'!$D$20&gt;=DS$5,SUM(DS33:DS36),"")</f>
        <v>0</v>
      </c>
      <c r="DT37" s="93">
        <f>IF('Summary &amp; Assumptions'!$D$20&gt;=DT$5,SUM(DT33:DT36),"")</f>
        <v>0</v>
      </c>
      <c r="DU37" s="93">
        <f>IF('Summary &amp; Assumptions'!$D$20&gt;=DU$5,SUM(DU33:DU36),"")</f>
        <v>0</v>
      </c>
      <c r="DV37" s="93"/>
      <c r="DW37" s="93"/>
      <c r="DX37" s="93"/>
      <c r="DY37" s="93"/>
      <c r="DZ37" s="93"/>
      <c r="EA37" s="93"/>
      <c r="EB37" s="93"/>
      <c r="EC37" s="93"/>
      <c r="ED37" s="93"/>
      <c r="EE37" s="93"/>
      <c r="EF37" s="93"/>
      <c r="EG37" s="484"/>
      <c r="EH37" s="133"/>
    </row>
    <row r="38" spans="1:139" s="201" customFormat="1" ht="15" customHeight="1" thickTop="1" x14ac:dyDescent="0.2">
      <c r="A38" s="196"/>
      <c r="B38" s="496"/>
      <c r="C38" s="197"/>
      <c r="D38" s="198"/>
      <c r="E38" s="199"/>
      <c r="F38" s="199"/>
      <c r="G38" s="199"/>
      <c r="H38" s="199"/>
      <c r="I38" s="199"/>
      <c r="J38" s="199"/>
      <c r="K38" s="199"/>
      <c r="L38" s="199"/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9"/>
      <c r="AD38" s="199"/>
      <c r="AE38" s="199"/>
      <c r="AF38" s="199"/>
      <c r="AG38" s="199"/>
      <c r="AH38" s="199"/>
      <c r="AI38" s="199"/>
      <c r="AJ38" s="199"/>
      <c r="AK38" s="199"/>
      <c r="AL38" s="199"/>
      <c r="AM38" s="199"/>
      <c r="AN38" s="199"/>
      <c r="AO38" s="199"/>
      <c r="AP38" s="199"/>
      <c r="AQ38" s="199"/>
      <c r="AR38" s="199"/>
      <c r="AS38" s="199"/>
      <c r="AT38" s="199"/>
      <c r="AU38" s="199"/>
      <c r="AV38" s="199"/>
      <c r="AW38" s="199"/>
      <c r="AX38" s="199"/>
      <c r="AY38" s="199"/>
      <c r="AZ38" s="199"/>
      <c r="BA38" s="199"/>
      <c r="BB38" s="199"/>
      <c r="BC38" s="199"/>
      <c r="BD38" s="199"/>
      <c r="BE38" s="199"/>
      <c r="BF38" s="199"/>
      <c r="BG38" s="199"/>
      <c r="BH38" s="199"/>
      <c r="BI38" s="199"/>
      <c r="BJ38" s="199"/>
      <c r="BK38" s="199"/>
      <c r="BL38" s="199"/>
      <c r="BM38" s="199"/>
      <c r="BN38" s="199"/>
      <c r="BO38" s="199"/>
      <c r="BP38" s="199"/>
      <c r="BQ38" s="199"/>
      <c r="BR38" s="199"/>
      <c r="BS38" s="199"/>
      <c r="BT38" s="199"/>
      <c r="BU38" s="199"/>
      <c r="BV38" s="199"/>
      <c r="BW38" s="199"/>
      <c r="BX38" s="199"/>
      <c r="BY38" s="199"/>
      <c r="BZ38" s="199"/>
      <c r="CA38" s="199"/>
      <c r="CB38" s="199"/>
      <c r="CC38" s="199"/>
      <c r="CD38" s="199"/>
      <c r="CE38" s="199"/>
      <c r="CF38" s="199"/>
      <c r="CG38" s="199"/>
      <c r="CH38" s="199"/>
      <c r="CI38" s="199"/>
      <c r="CJ38" s="199"/>
      <c r="CK38" s="199"/>
      <c r="CL38" s="199"/>
      <c r="CM38" s="199"/>
      <c r="CN38" s="199"/>
      <c r="CO38" s="199"/>
      <c r="CP38" s="199"/>
      <c r="CQ38" s="199"/>
      <c r="CR38" s="199"/>
      <c r="CS38" s="199"/>
      <c r="CT38" s="199"/>
      <c r="CU38" s="199"/>
      <c r="CV38" s="199"/>
      <c r="CW38" s="199"/>
      <c r="CX38" s="199"/>
      <c r="CY38" s="199"/>
      <c r="CZ38" s="199"/>
      <c r="DA38" s="199"/>
      <c r="DB38" s="199"/>
      <c r="DC38" s="199"/>
      <c r="DD38" s="199"/>
      <c r="DE38" s="199"/>
      <c r="DF38" s="199"/>
      <c r="DG38" s="199"/>
      <c r="DH38" s="199"/>
      <c r="DI38" s="199"/>
      <c r="DJ38" s="199"/>
      <c r="DK38" s="199"/>
      <c r="DL38" s="199"/>
      <c r="DM38" s="199"/>
      <c r="DN38" s="199"/>
      <c r="DO38" s="199"/>
      <c r="DP38" s="199"/>
      <c r="DQ38" s="199"/>
      <c r="DR38" s="199"/>
      <c r="DS38" s="199"/>
      <c r="DT38" s="199"/>
      <c r="DU38" s="199"/>
      <c r="DV38" s="199"/>
      <c r="DW38" s="199"/>
      <c r="DX38" s="199"/>
      <c r="DY38" s="199"/>
      <c r="DZ38" s="199"/>
      <c r="EA38" s="199"/>
      <c r="EB38" s="199"/>
      <c r="EC38" s="199"/>
      <c r="ED38" s="199"/>
      <c r="EE38" s="199"/>
      <c r="EF38" s="199"/>
      <c r="EG38" s="497"/>
      <c r="EH38" s="133"/>
      <c r="EI38" s="200" t="s">
        <v>109</v>
      </c>
    </row>
    <row r="39" spans="1:139" s="1" customFormat="1" ht="15" customHeight="1" x14ac:dyDescent="0.25">
      <c r="A39" s="3"/>
      <c r="B39" s="498" t="s">
        <v>74</v>
      </c>
      <c r="C39" s="495"/>
      <c r="D39" s="416"/>
      <c r="E39" s="323"/>
      <c r="F39" s="323"/>
      <c r="G39" s="323"/>
      <c r="H39" s="323"/>
      <c r="I39" s="323"/>
      <c r="J39" s="323"/>
      <c r="K39" s="323"/>
      <c r="L39" s="323"/>
      <c r="M39" s="323"/>
      <c r="N39" s="323"/>
      <c r="O39" s="323"/>
      <c r="P39" s="323"/>
      <c r="Q39" s="323"/>
      <c r="R39" s="323"/>
      <c r="S39" s="323"/>
      <c r="T39" s="323"/>
      <c r="U39" s="323"/>
      <c r="V39" s="323"/>
      <c r="W39" s="323"/>
      <c r="X39" s="323"/>
      <c r="Y39" s="323"/>
      <c r="Z39" s="323"/>
      <c r="AA39" s="323"/>
      <c r="AB39" s="323"/>
      <c r="AC39" s="323"/>
      <c r="AD39" s="323"/>
      <c r="AE39" s="323"/>
      <c r="AF39" s="323"/>
      <c r="AG39" s="323"/>
      <c r="AH39" s="323"/>
      <c r="AI39" s="323"/>
      <c r="AJ39" s="323"/>
      <c r="AK39" s="323"/>
      <c r="AL39" s="323"/>
      <c r="AM39" s="323"/>
      <c r="AN39" s="323"/>
      <c r="AO39" s="323"/>
      <c r="AP39" s="323"/>
      <c r="AQ39" s="323"/>
      <c r="AR39" s="323"/>
      <c r="AS39" s="323"/>
      <c r="AT39" s="323"/>
      <c r="AU39" s="323"/>
      <c r="AV39" s="323"/>
      <c r="AW39" s="323"/>
      <c r="AX39" s="323"/>
      <c r="AY39" s="323"/>
      <c r="AZ39" s="323"/>
      <c r="BA39" s="323"/>
      <c r="BB39" s="323"/>
      <c r="BC39" s="323"/>
      <c r="BD39" s="323"/>
      <c r="BE39" s="323"/>
      <c r="BF39" s="323"/>
      <c r="BG39" s="323"/>
      <c r="BH39" s="323"/>
      <c r="BI39" s="323"/>
      <c r="BJ39" s="323"/>
      <c r="BK39" s="323"/>
      <c r="BL39" s="323"/>
      <c r="BM39" s="323"/>
      <c r="BN39" s="323"/>
      <c r="BO39" s="323"/>
      <c r="BP39" s="323"/>
      <c r="BQ39" s="323"/>
      <c r="BR39" s="323"/>
      <c r="BS39" s="323"/>
      <c r="BT39" s="323"/>
      <c r="BU39" s="323"/>
      <c r="BV39" s="323"/>
      <c r="BW39" s="323"/>
      <c r="BX39" s="323"/>
      <c r="BY39" s="323"/>
      <c r="BZ39" s="323"/>
      <c r="CA39" s="323"/>
      <c r="CB39" s="323"/>
      <c r="CC39" s="323"/>
      <c r="CD39" s="323"/>
      <c r="CE39" s="323"/>
      <c r="CF39" s="323"/>
      <c r="CG39" s="323"/>
      <c r="CH39" s="323"/>
      <c r="CI39" s="323"/>
      <c r="CJ39" s="323"/>
      <c r="CK39" s="323"/>
      <c r="CL39" s="323"/>
      <c r="CM39" s="323"/>
      <c r="CN39" s="323"/>
      <c r="CO39" s="323"/>
      <c r="CP39" s="323"/>
      <c r="CQ39" s="323"/>
      <c r="CR39" s="323"/>
      <c r="CS39" s="323"/>
      <c r="CT39" s="323"/>
      <c r="CU39" s="323"/>
      <c r="CV39" s="323"/>
      <c r="CW39" s="323"/>
      <c r="CX39" s="323"/>
      <c r="CY39" s="323"/>
      <c r="CZ39" s="323"/>
      <c r="DA39" s="323"/>
      <c r="DB39" s="323"/>
      <c r="DC39" s="323"/>
      <c r="DD39" s="323"/>
      <c r="DE39" s="323"/>
      <c r="DF39" s="323"/>
      <c r="DG39" s="323"/>
      <c r="DH39" s="323"/>
      <c r="DI39" s="323"/>
      <c r="DJ39" s="323"/>
      <c r="DK39" s="323"/>
      <c r="DL39" s="323"/>
      <c r="DM39" s="323"/>
      <c r="DN39" s="323"/>
      <c r="DO39" s="323"/>
      <c r="DP39" s="323"/>
      <c r="DQ39" s="323"/>
      <c r="DR39" s="323"/>
      <c r="DS39" s="323"/>
      <c r="DT39" s="323"/>
      <c r="DU39" s="323"/>
      <c r="DV39" s="323"/>
      <c r="DW39" s="323"/>
      <c r="DX39" s="323"/>
      <c r="DY39" s="323"/>
      <c r="DZ39" s="323"/>
      <c r="EA39" s="323"/>
      <c r="EB39" s="323"/>
      <c r="EC39" s="323"/>
      <c r="ED39" s="323"/>
      <c r="EE39" s="323"/>
      <c r="EF39" s="323"/>
      <c r="EG39" s="499"/>
      <c r="EH39" s="133"/>
      <c r="EI39" s="118" t="s">
        <v>109</v>
      </c>
    </row>
    <row r="40" spans="1:139" s="1" customFormat="1" ht="15" customHeight="1" x14ac:dyDescent="0.25">
      <c r="A40" s="3"/>
      <c r="B40" s="134"/>
      <c r="C40" s="62" t="s">
        <v>69</v>
      </c>
      <c r="D40" s="204">
        <f t="shared" ref="D40:D44" si="51">SUM(E40:EG40)</f>
        <v>-28000000</v>
      </c>
      <c r="E40" s="63">
        <f>-'Summary &amp; Assumptions'!G18</f>
        <v>-28000000</v>
      </c>
      <c r="F40" s="500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4"/>
      <c r="EH40" s="133"/>
      <c r="EI40" s="118" t="s">
        <v>109</v>
      </c>
    </row>
    <row r="41" spans="1:139" s="1" customFormat="1" ht="15" customHeight="1" x14ac:dyDescent="0.25">
      <c r="A41" s="3"/>
      <c r="B41" s="134"/>
      <c r="C41" s="62" t="s">
        <v>70</v>
      </c>
      <c r="D41" s="204">
        <f t="shared" si="51"/>
        <v>-560000</v>
      </c>
      <c r="E41" s="63">
        <f>-'Summary &amp; Assumptions'!G18*'Summary &amp; Assumptions'!G19</f>
        <v>-560000</v>
      </c>
      <c r="F41" s="500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4"/>
      <c r="EH41" s="133"/>
      <c r="EI41" s="118" t="s">
        <v>109</v>
      </c>
    </row>
    <row r="42" spans="1:139" s="1" customFormat="1" ht="15" customHeight="1" x14ac:dyDescent="0.25">
      <c r="A42" s="3"/>
      <c r="B42" s="134"/>
      <c r="C42" s="501" t="s">
        <v>71</v>
      </c>
      <c r="D42" s="204">
        <f t="shared" ca="1" si="51"/>
        <v>46093893.739446372</v>
      </c>
      <c r="E42" s="63"/>
      <c r="F42" s="63" t="str">
        <f>IF('Summary &amp; Assumptions'!$D$20=F5,SUM(G37:R37)/'Summary &amp; Assumptions'!$G$25,"")</f>
        <v/>
      </c>
      <c r="G42" s="63" t="str">
        <f>IF('Summary &amp; Assumptions'!$D$20=G5,SUM(H30:S30)/'Summary &amp; Assumptions'!$G$25,"")</f>
        <v/>
      </c>
      <c r="H42" s="63" t="str">
        <f>IF('Summary &amp; Assumptions'!$D$20=H5,SUM(I30:T30)/'Summary &amp; Assumptions'!$G$25,"")</f>
        <v/>
      </c>
      <c r="I42" s="63" t="str">
        <f>IF('Summary &amp; Assumptions'!$D$20=I5,SUM(J30:U30)/'Summary &amp; Assumptions'!$G$25,"")</f>
        <v/>
      </c>
      <c r="J42" s="63" t="str">
        <f>IF('Summary &amp; Assumptions'!$D$20=J5,SUM(K30:V30)/'Summary &amp; Assumptions'!$G$25,"")</f>
        <v/>
      </c>
      <c r="K42" s="63" t="str">
        <f>IF('Summary &amp; Assumptions'!$D$20=K5,SUM(L30:W30)/'Summary &amp; Assumptions'!$G$25,"")</f>
        <v/>
      </c>
      <c r="L42" s="63" t="str">
        <f>IF('Summary &amp; Assumptions'!$D$20=L5,SUM(M30:X30)/'Summary &amp; Assumptions'!$G$25,"")</f>
        <v/>
      </c>
      <c r="M42" s="63" t="str">
        <f>IF('Summary &amp; Assumptions'!$D$20=M5,SUM(N30:Y30)/'Summary &amp; Assumptions'!$G$25,"")</f>
        <v/>
      </c>
      <c r="N42" s="63" t="str">
        <f>IF('Summary &amp; Assumptions'!$D$20=N5,SUM(O30:Z30)/'Summary &amp; Assumptions'!$G$25,"")</f>
        <v/>
      </c>
      <c r="O42" s="63" t="str">
        <f>IF('Summary &amp; Assumptions'!$D$20=O5,SUM(P30:AA30)/'Summary &amp; Assumptions'!$G$25,"")</f>
        <v/>
      </c>
      <c r="P42" s="63" t="str">
        <f>IF('Summary &amp; Assumptions'!$D$20=P5,SUM(Q30:AB30)/'Summary &amp; Assumptions'!$G$25,"")</f>
        <v/>
      </c>
      <c r="Q42" s="63" t="str">
        <f>IF('Summary &amp; Assumptions'!$D$20=Q5,SUM(R30:AC30)/'Summary &amp; Assumptions'!$G$25,"")</f>
        <v/>
      </c>
      <c r="R42" s="63" t="str">
        <f>IF('Summary &amp; Assumptions'!$D$20=R5,SUM(S30:AD30)/'Summary &amp; Assumptions'!$G$25,"")</f>
        <v/>
      </c>
      <c r="S42" s="63" t="str">
        <f>IF('Summary &amp; Assumptions'!$D$20=S5,SUM(T30:AE30)/'Summary &amp; Assumptions'!$G$25,"")</f>
        <v/>
      </c>
      <c r="T42" s="63" t="str">
        <f>IF('Summary &amp; Assumptions'!$D$20=T5,SUM(U30:AF30)/'Summary &amp; Assumptions'!$G$25,"")</f>
        <v/>
      </c>
      <c r="U42" s="63" t="str">
        <f>IF('Summary &amp; Assumptions'!$D$20=U5,SUM(V30:AG30)/'Summary &amp; Assumptions'!$G$25,"")</f>
        <v/>
      </c>
      <c r="V42" s="63" t="str">
        <f>IF('Summary &amp; Assumptions'!$D$20=V5,SUM(W30:AH30)/'Summary &amp; Assumptions'!$G$25,"")</f>
        <v/>
      </c>
      <c r="W42" s="63" t="str">
        <f>IF('Summary &amp; Assumptions'!$D$20=W5,SUM(X30:AI30)/'Summary &amp; Assumptions'!$G$25,"")</f>
        <v/>
      </c>
      <c r="X42" s="63" t="str">
        <f>IF('Summary &amp; Assumptions'!$D$20=X5,SUM(Y30:AJ30)/'Summary &amp; Assumptions'!$G$25,"")</f>
        <v/>
      </c>
      <c r="Y42" s="63" t="str">
        <f>IF('Summary &amp; Assumptions'!$D$20=Y5,SUM(Z30:AK30)/'Summary &amp; Assumptions'!$G$25,"")</f>
        <v/>
      </c>
      <c r="Z42" s="63" t="str">
        <f>IF('Summary &amp; Assumptions'!$D$20=Z5,SUM(AA30:AL30)/'Summary &amp; Assumptions'!$G$25,"")</f>
        <v/>
      </c>
      <c r="AA42" s="63" t="str">
        <f>IF('Summary &amp; Assumptions'!$D$20=AA5,SUM(AB30:AM30)/'Summary &amp; Assumptions'!$G$25,"")</f>
        <v/>
      </c>
      <c r="AB42" s="63" t="str">
        <f>IF('Summary &amp; Assumptions'!$D$20=AB5,SUM(AC30:AN30)/'Summary &amp; Assumptions'!$G$25,"")</f>
        <v/>
      </c>
      <c r="AC42" s="63" t="str">
        <f>IF('Summary &amp; Assumptions'!$D$20=AC5,SUM(AD30:AO30)/'Summary &amp; Assumptions'!$G$25,"")</f>
        <v/>
      </c>
      <c r="AD42" s="63" t="str">
        <f>IF('Summary &amp; Assumptions'!$D$20=AD5,SUM(AE30:AP30)/'Summary &amp; Assumptions'!$G$25,"")</f>
        <v/>
      </c>
      <c r="AE42" s="63" t="str">
        <f>IF('Summary &amp; Assumptions'!$D$20=AE5,SUM(AF30:AQ30)/'Summary &amp; Assumptions'!$G$25,"")</f>
        <v/>
      </c>
      <c r="AF42" s="63" t="str">
        <f>IF('Summary &amp; Assumptions'!$D$20=AF5,SUM(AG30:AR30)/'Summary &amp; Assumptions'!$G$25,"")</f>
        <v/>
      </c>
      <c r="AG42" s="63" t="str">
        <f>IF('Summary &amp; Assumptions'!$D$20=AG5,SUM(AH30:AS30)/'Summary &amp; Assumptions'!$G$25,"")</f>
        <v/>
      </c>
      <c r="AH42" s="63" t="str">
        <f>IF('Summary &amp; Assumptions'!$D$20=AH5,SUM(AI30:AT30)/'Summary &amp; Assumptions'!$G$25,"")</f>
        <v/>
      </c>
      <c r="AI42" s="63" t="str">
        <f>IF('Summary &amp; Assumptions'!$D$20=AI5,SUM(AJ30:AU30)/'Summary &amp; Assumptions'!$G$25,"")</f>
        <v/>
      </c>
      <c r="AJ42" s="63" t="str">
        <f>IF('Summary &amp; Assumptions'!$D$20=AJ5,SUM(AK30:AV30)/'Summary &amp; Assumptions'!$G$25,"")</f>
        <v/>
      </c>
      <c r="AK42" s="63" t="str">
        <f>IF('Summary &amp; Assumptions'!$D$20=AK5,SUM(AL30:AW30)/'Summary &amp; Assumptions'!$G$25,"")</f>
        <v/>
      </c>
      <c r="AL42" s="63" t="str">
        <f>IF('Summary &amp; Assumptions'!$D$20=AL5,SUM(AM30:AX30)/'Summary &amp; Assumptions'!$G$25,"")</f>
        <v/>
      </c>
      <c r="AM42" s="63" t="str">
        <f>IF('Summary &amp; Assumptions'!$D$20=AM5,SUM(AN30:AY30)/'Summary &amp; Assumptions'!$G$25,"")</f>
        <v/>
      </c>
      <c r="AN42" s="63" t="str">
        <f>IF('Summary &amp; Assumptions'!$D$20=AN5,SUM(AO30:AZ30)/'Summary &amp; Assumptions'!$G$25,"")</f>
        <v/>
      </c>
      <c r="AO42" s="63" t="str">
        <f>IF('Summary &amp; Assumptions'!$D$20=AO5,SUM(AP30:BA30)/'Summary &amp; Assumptions'!$G$25,"")</f>
        <v/>
      </c>
      <c r="AP42" s="63" t="str">
        <f>IF('Summary &amp; Assumptions'!$D$20=AP5,SUM(AQ30:BB30)/'Summary &amp; Assumptions'!$G$25,"")</f>
        <v/>
      </c>
      <c r="AQ42" s="63" t="str">
        <f>IF('Summary &amp; Assumptions'!$D$20=AQ5,SUM(AR30:BC30)/'Summary &amp; Assumptions'!$G$25,"")</f>
        <v/>
      </c>
      <c r="AR42" s="63" t="str">
        <f>IF('Summary &amp; Assumptions'!$D$20=AR5,SUM(AS30:BD30)/'Summary &amp; Assumptions'!$G$25,"")</f>
        <v/>
      </c>
      <c r="AS42" s="63" t="str">
        <f>IF('Summary &amp; Assumptions'!$D$20=AS5,SUM(AT30:BE30)/'Summary &amp; Assumptions'!$G$25,"")</f>
        <v/>
      </c>
      <c r="AT42" s="63" t="str">
        <f>IF('Summary &amp; Assumptions'!$D$20=AT5,SUM(AU30:BF30)/'Summary &amp; Assumptions'!$G$25,"")</f>
        <v/>
      </c>
      <c r="AU42" s="63" t="str">
        <f>IF('Summary &amp; Assumptions'!$D$20=AU5,SUM(AV30:BG30)/'Summary &amp; Assumptions'!$G$25,"")</f>
        <v/>
      </c>
      <c r="AV42" s="63" t="str">
        <f>IF('Summary &amp; Assumptions'!$D$20=AV5,SUM(AW30:BH30)/'Summary &amp; Assumptions'!$G$25,"")</f>
        <v/>
      </c>
      <c r="AW42" s="63" t="str">
        <f>IF('Summary &amp; Assumptions'!$D$20=AW5,SUM(AX30:BI30)/'Summary &amp; Assumptions'!$G$25,"")</f>
        <v/>
      </c>
      <c r="AX42" s="63" t="str">
        <f>IF('Summary &amp; Assumptions'!$D$20=AX5,SUM(AY30:BJ30)/'Summary &amp; Assumptions'!$G$25,"")</f>
        <v/>
      </c>
      <c r="AY42" s="63" t="str">
        <f>IF('Summary &amp; Assumptions'!$D$20=AY5,SUM(AZ30:BK30)/'Summary &amp; Assumptions'!$G$25,"")</f>
        <v/>
      </c>
      <c r="AZ42" s="63" t="str">
        <f>IF('Summary &amp; Assumptions'!$D$20=AZ5,SUM(BA30:BL30)/'Summary &amp; Assumptions'!$G$25,"")</f>
        <v/>
      </c>
      <c r="BA42" s="63" t="str">
        <f>IF('Summary &amp; Assumptions'!$D$20=BA5,SUM(BB30:BM30)/'Summary &amp; Assumptions'!$G$25,"")</f>
        <v/>
      </c>
      <c r="BB42" s="63" t="str">
        <f>IF('Summary &amp; Assumptions'!$D$20=BB5,SUM(BC30:BN30)/'Summary &amp; Assumptions'!$G$25,"")</f>
        <v/>
      </c>
      <c r="BC42" s="63" t="str">
        <f>IF('Summary &amp; Assumptions'!$D$20=BC5,SUM(BD30:BO30)/'Summary &amp; Assumptions'!$G$25,"")</f>
        <v/>
      </c>
      <c r="BD42" s="63" t="str">
        <f>IF('Summary &amp; Assumptions'!$D$20=BD5,SUM(BE30:BP30)/'Summary &amp; Assumptions'!$G$25,"")</f>
        <v/>
      </c>
      <c r="BE42" s="63" t="str">
        <f>IF('Summary &amp; Assumptions'!$D$20=BE5,SUM(BF30:BQ30)/'Summary &amp; Assumptions'!$G$25,"")</f>
        <v/>
      </c>
      <c r="BF42" s="63" t="str">
        <f>IF('Summary &amp; Assumptions'!$D$20=BF5,SUM(BG30:BR30)/'Summary &amp; Assumptions'!$G$25,"")</f>
        <v/>
      </c>
      <c r="BG42" s="63" t="str">
        <f>IF('Summary &amp; Assumptions'!$D$20=BG5,SUM(BH30:BS30)/'Summary &amp; Assumptions'!$G$25,"")</f>
        <v/>
      </c>
      <c r="BH42" s="63" t="str">
        <f>IF('Summary &amp; Assumptions'!$D$20=BH5,SUM(BI30:BT30)/'Summary &amp; Assumptions'!$G$25,"")</f>
        <v/>
      </c>
      <c r="BI42" s="63" t="str">
        <f>IF('Summary &amp; Assumptions'!$D$20=BI5,SUM(BJ30:BU30)/'Summary &amp; Assumptions'!$G$25,"")</f>
        <v/>
      </c>
      <c r="BJ42" s="63" t="str">
        <f>IF('Summary &amp; Assumptions'!$D$20=BJ5,SUM(BK30:BV30)/'Summary &amp; Assumptions'!$G$25,"")</f>
        <v/>
      </c>
      <c r="BK42" s="63" t="str">
        <f>IF('Summary &amp; Assumptions'!$D$20=BK5,SUM(BL30:BW30)/'Summary &amp; Assumptions'!$G$25,"")</f>
        <v/>
      </c>
      <c r="BL42" s="63" t="str">
        <f>IF('Summary &amp; Assumptions'!$D$20=BL5,SUM(BM30:BX30)/'Summary &amp; Assumptions'!$G$25,"")</f>
        <v/>
      </c>
      <c r="BM42" s="63" t="str">
        <f>IF('Summary &amp; Assumptions'!$D$20=BM5,SUM(BN30:BY30)/'Summary &amp; Assumptions'!$G$25,"")</f>
        <v/>
      </c>
      <c r="BN42" s="63" t="str">
        <f>IF('Summary &amp; Assumptions'!$D$20=BN5,SUM(BO30:BZ30)/'Summary &amp; Assumptions'!$G$25,"")</f>
        <v/>
      </c>
      <c r="BO42" s="63" t="str">
        <f>IF('Summary &amp; Assumptions'!$D$20=BO5,SUM(BP30:CA30)/'Summary &amp; Assumptions'!$G$25,"")</f>
        <v/>
      </c>
      <c r="BP42" s="63" t="str">
        <f>IF('Summary &amp; Assumptions'!$D$20=BP5,SUM(BQ30:CB30)/'Summary &amp; Assumptions'!$G$25,"")</f>
        <v/>
      </c>
      <c r="BQ42" s="63" t="str">
        <f>IF('Summary &amp; Assumptions'!$D$20=BQ5,SUM(BR30:CC30)/'Summary &amp; Assumptions'!$G$25,"")</f>
        <v/>
      </c>
      <c r="BR42" s="63" t="str">
        <f>IF('Summary &amp; Assumptions'!$D$20=BR5,SUM(BS30:CD30)/'Summary &amp; Assumptions'!$G$25,"")</f>
        <v/>
      </c>
      <c r="BS42" s="63" t="str">
        <f>IF('Summary &amp; Assumptions'!$D$20=BS5,SUM(BT30:CE30)/'Summary &amp; Assumptions'!$G$25,"")</f>
        <v/>
      </c>
      <c r="BT42" s="63" t="str">
        <f>IF('Summary &amp; Assumptions'!$D$20=BT5,SUM(BU30:CF30)/'Summary &amp; Assumptions'!$G$25,"")</f>
        <v/>
      </c>
      <c r="BU42" s="63" t="str">
        <f>IF('Summary &amp; Assumptions'!$D$20=BU5,SUM(BV30:CG30)/'Summary &amp; Assumptions'!$G$25,"")</f>
        <v/>
      </c>
      <c r="BV42" s="63" t="str">
        <f>IF('Summary &amp; Assumptions'!$D$20=BV5,SUM(BW30:CH30)/'Summary &amp; Assumptions'!$G$25,"")</f>
        <v/>
      </c>
      <c r="BW42" s="63" t="str">
        <f>IF('Summary &amp; Assumptions'!$D$20=BW5,SUM(BX30:CI30)/'Summary &amp; Assumptions'!$G$25,"")</f>
        <v/>
      </c>
      <c r="BX42" s="63" t="str">
        <f>IF('Summary &amp; Assumptions'!$D$20=BX5,SUM(BY30:CJ30)/'Summary &amp; Assumptions'!$G$25,"")</f>
        <v/>
      </c>
      <c r="BY42" s="63" t="str">
        <f>IF('Summary &amp; Assumptions'!$D$20=BY5,SUM(BZ30:CK30)/'Summary &amp; Assumptions'!$G$25,"")</f>
        <v/>
      </c>
      <c r="BZ42" s="63" t="str">
        <f>IF('Summary &amp; Assumptions'!$D$20=BZ5,SUM(CA30:CL30)/'Summary &amp; Assumptions'!$G$25,"")</f>
        <v/>
      </c>
      <c r="CA42" s="63" t="str">
        <f>IF('Summary &amp; Assumptions'!$D$20=CA5,SUM(CB30:CM30)/'Summary &amp; Assumptions'!$G$25,"")</f>
        <v/>
      </c>
      <c r="CB42" s="63" t="str">
        <f>IF('Summary &amp; Assumptions'!$D$20=CB5,SUM(CC30:CN30)/'Summary &amp; Assumptions'!$G$25,"")</f>
        <v/>
      </c>
      <c r="CC42" s="63" t="str">
        <f>IF('Summary &amp; Assumptions'!$D$20=CC5,SUM(CD30:CO30)/'Summary &amp; Assumptions'!$G$25,"")</f>
        <v/>
      </c>
      <c r="CD42" s="63" t="str">
        <f>IF('Summary &amp; Assumptions'!$D$20=CD5,SUM(CE30:CP30)/'Summary &amp; Assumptions'!$G$25,"")</f>
        <v/>
      </c>
      <c r="CE42" s="63" t="str">
        <f>IF('Summary &amp; Assumptions'!$D$20=CE5,SUM(CF30:CQ30)/'Summary &amp; Assumptions'!$G$25,"")</f>
        <v/>
      </c>
      <c r="CF42" s="63" t="str">
        <f>IF('Summary &amp; Assumptions'!$D$20=CF5,SUM(CG30:CR30)/'Summary &amp; Assumptions'!$G$25,"")</f>
        <v/>
      </c>
      <c r="CG42" s="63" t="str">
        <f>IF('Summary &amp; Assumptions'!$D$20=CG5,SUM(CH30:CS30)/'Summary &amp; Assumptions'!$G$25,"")</f>
        <v/>
      </c>
      <c r="CH42" s="63" t="str">
        <f>IF('Summary &amp; Assumptions'!$D$20=CH5,SUM(CI30:CT30)/'Summary &amp; Assumptions'!$G$25,"")</f>
        <v/>
      </c>
      <c r="CI42" s="63" t="str">
        <f>IF('Summary &amp; Assumptions'!$D$20=CI5,SUM(CJ30:CU30)/'Summary &amp; Assumptions'!$G$25,"")</f>
        <v/>
      </c>
      <c r="CJ42" s="63" t="str">
        <f>IF('Summary &amp; Assumptions'!$D$20=CJ5,SUM(CK30:CV30)/'Summary &amp; Assumptions'!$G$25,"")</f>
        <v/>
      </c>
      <c r="CK42" s="63" t="str">
        <f>IF('Summary &amp; Assumptions'!$D$20=CK5,SUM(CL30:CW30)/'Summary &amp; Assumptions'!$G$25,"")</f>
        <v/>
      </c>
      <c r="CL42" s="63" t="str">
        <f>IF('Summary &amp; Assumptions'!$D$20=CL5,SUM(CM30:CX30)/'Summary &amp; Assumptions'!$G$25,"")</f>
        <v/>
      </c>
      <c r="CM42" s="63" t="str">
        <f>IF('Summary &amp; Assumptions'!$D$20=CM5,SUM(CN30:CY30)/'Summary &amp; Assumptions'!$G$25,"")</f>
        <v/>
      </c>
      <c r="CN42" s="63" t="str">
        <f>IF('Summary &amp; Assumptions'!$D$20=CN5,SUM(CO30:CZ30)/'Summary &amp; Assumptions'!$G$25,"")</f>
        <v/>
      </c>
      <c r="CO42" s="63" t="str">
        <f>IF('Summary &amp; Assumptions'!$D$20=CO5,SUM(CP30:DA30)/'Summary &amp; Assumptions'!$G$25,"")</f>
        <v/>
      </c>
      <c r="CP42" s="63" t="str">
        <f>IF('Summary &amp; Assumptions'!$D$20=CP5,SUM(CQ30:DB30)/'Summary &amp; Assumptions'!$G$25,"")</f>
        <v/>
      </c>
      <c r="CQ42" s="63" t="str">
        <f>IF('Summary &amp; Assumptions'!$D$20=CQ5,SUM(CR30:DC30)/'Summary &amp; Assumptions'!$G$25,"")</f>
        <v/>
      </c>
      <c r="CR42" s="63" t="str">
        <f>IF('Summary &amp; Assumptions'!$D$20=CR5,SUM(CS30:DD30)/'Summary &amp; Assumptions'!$G$25,"")</f>
        <v/>
      </c>
      <c r="CS42" s="63" t="str">
        <f>IF('Summary &amp; Assumptions'!$D$20=CS5,SUM(CT30:DE30)/'Summary &amp; Assumptions'!$G$25,"")</f>
        <v/>
      </c>
      <c r="CT42" s="63" t="str">
        <f>IF('Summary &amp; Assumptions'!$D$20=CT5,SUM(CU30:DF30)/'Summary &amp; Assumptions'!$G$25,"")</f>
        <v/>
      </c>
      <c r="CU42" s="63" t="str">
        <f>IF('Summary &amp; Assumptions'!$D$20=CU5,SUM(CV30:DG30)/'Summary &amp; Assumptions'!$G$25,"")</f>
        <v/>
      </c>
      <c r="CV42" s="63" t="str">
        <f>IF('Summary &amp; Assumptions'!$D$20=CV5,SUM(CW30:DH30)/'Summary &amp; Assumptions'!$G$25,"")</f>
        <v/>
      </c>
      <c r="CW42" s="63" t="str">
        <f>IF('Summary &amp; Assumptions'!$D$20=CW5,SUM(CX30:DI30)/'Summary &amp; Assumptions'!$G$25,"")</f>
        <v/>
      </c>
      <c r="CX42" s="63" t="str">
        <f>IF('Summary &amp; Assumptions'!$D$20=CX5,SUM(CY30:DJ30)/'Summary &amp; Assumptions'!$G$25,"")</f>
        <v/>
      </c>
      <c r="CY42" s="63" t="str">
        <f>IF('Summary &amp; Assumptions'!$D$20=CY5,SUM(CZ30:DK30)/'Summary &amp; Assumptions'!$G$25,"")</f>
        <v/>
      </c>
      <c r="CZ42" s="63" t="str">
        <f>IF('Summary &amp; Assumptions'!$D$20=CZ5,SUM(DA30:DL30)/'Summary &amp; Assumptions'!$G$25,"")</f>
        <v/>
      </c>
      <c r="DA42" s="63" t="str">
        <f>IF('Summary &amp; Assumptions'!$D$20=DA5,SUM(DB30:DM30)/'Summary &amp; Assumptions'!$G$25,"")</f>
        <v/>
      </c>
      <c r="DB42" s="63" t="str">
        <f>IF('Summary &amp; Assumptions'!$D$20=DB5,SUM(DC30:DN30)/'Summary &amp; Assumptions'!$G$25,"")</f>
        <v/>
      </c>
      <c r="DC42" s="63" t="str">
        <f>IF('Summary &amp; Assumptions'!$D$20=DC5,SUM(DD30:DO30)/'Summary &amp; Assumptions'!$G$25,"")</f>
        <v/>
      </c>
      <c r="DD42" s="63" t="str">
        <f>IF('Summary &amp; Assumptions'!$D$20=DD5,SUM(DE30:DP30)/'Summary &amp; Assumptions'!$G$25,"")</f>
        <v/>
      </c>
      <c r="DE42" s="63" t="str">
        <f>IF('Summary &amp; Assumptions'!$D$20=DE5,SUM(DF30:DQ30)/'Summary &amp; Assumptions'!$G$25,"")</f>
        <v/>
      </c>
      <c r="DF42" s="63" t="str">
        <f>IF('Summary &amp; Assumptions'!$D$20=DF5,SUM(DG30:DR30)/'Summary &amp; Assumptions'!$G$25,"")</f>
        <v/>
      </c>
      <c r="DG42" s="63" t="str">
        <f>IF('Summary &amp; Assumptions'!$D$20=DG5,SUM(DH30:DS30)/'Summary &amp; Assumptions'!$G$25,"")</f>
        <v/>
      </c>
      <c r="DH42" s="63" t="str">
        <f>IF('Summary &amp; Assumptions'!$D$20=DH5,SUM(DI30:DT30)/'Summary &amp; Assumptions'!$G$25,"")</f>
        <v/>
      </c>
      <c r="DI42" s="63" t="str">
        <f>IF('Summary &amp; Assumptions'!$D$20=DI5,SUM(DJ30:DU30)/'Summary &amp; Assumptions'!$G$25,"")</f>
        <v/>
      </c>
      <c r="DJ42" s="63" t="str">
        <f>IF('Summary &amp; Assumptions'!$D$20=DJ5,SUM(DK30:DV30)/'Summary &amp; Assumptions'!$G$25,"")</f>
        <v/>
      </c>
      <c r="DK42" s="63" t="str">
        <f>IF('Summary &amp; Assumptions'!$D$20=DK5,SUM(DL30:DW30)/'Summary &amp; Assumptions'!$G$25,"")</f>
        <v/>
      </c>
      <c r="DL42" s="63" t="str">
        <f>IF('Summary &amp; Assumptions'!$D$20=DL5,SUM(DM30:DX30)/'Summary &amp; Assumptions'!$G$25,"")</f>
        <v/>
      </c>
      <c r="DM42" s="63" t="str">
        <f>IF('Summary &amp; Assumptions'!$D$20=DM5,SUM(DN30:DY30)/'Summary &amp; Assumptions'!$G$25,"")</f>
        <v/>
      </c>
      <c r="DN42" s="63" t="str">
        <f>IF('Summary &amp; Assumptions'!$D$20=DN5,SUM(DO30:DZ30)/'Summary &amp; Assumptions'!$G$25,"")</f>
        <v/>
      </c>
      <c r="DO42" s="63" t="str">
        <f>IF('Summary &amp; Assumptions'!$D$20=DO5,SUM(DP30:EA30)/'Summary &amp; Assumptions'!$G$25,"")</f>
        <v/>
      </c>
      <c r="DP42" s="63" t="str">
        <f>IF('Summary &amp; Assumptions'!$D$20=DP5,SUM(DQ30:EB30)/'Summary &amp; Assumptions'!$G$25,"")</f>
        <v/>
      </c>
      <c r="DQ42" s="63" t="str">
        <f>IF('Summary &amp; Assumptions'!$D$20=DQ5,SUM(DR30:EC30)/'Summary &amp; Assumptions'!$G$25,"")</f>
        <v/>
      </c>
      <c r="DR42" s="63" t="str">
        <f>IF('Summary &amp; Assumptions'!$D$20=DR5,SUM(DS30:ED30)/'Summary &amp; Assumptions'!$G$25,"")</f>
        <v/>
      </c>
      <c r="DS42" s="63" t="str">
        <f>IF('Summary &amp; Assumptions'!$D$20=DS5,SUM(DT30:EE30)/'Summary &amp; Assumptions'!$G$25,"")</f>
        <v/>
      </c>
      <c r="DT42" s="63" t="str">
        <f>IF('Summary &amp; Assumptions'!$D$20=DT5,SUM(DU30:EF30)/'Summary &amp; Assumptions'!$G$25,"")</f>
        <v/>
      </c>
      <c r="DU42" s="63">
        <f ca="1">IF('Summary &amp; Assumptions'!$D$20=DU5,SUM(DV30:EG30)/'Summary &amp; Assumptions'!$G$25,"")</f>
        <v>46093893.739446372</v>
      </c>
      <c r="DV42" s="63" t="str">
        <f>IF('Summary &amp; Assumptions'!$D$20=DV5,SUM(DW30:EH30)/'Summary &amp; Assumptions'!$G$25,"")</f>
        <v/>
      </c>
      <c r="DW42" s="63" t="str">
        <f>IF('Summary &amp; Assumptions'!$D$20=DW5,SUM(DX30:EI30)/'Summary &amp; Assumptions'!$G$25,"")</f>
        <v/>
      </c>
      <c r="DX42" s="63" t="str">
        <f>IF('Summary &amp; Assumptions'!$D$20=DX5,SUM(DY30:EJ30)/'Summary &amp; Assumptions'!$G$25,"")</f>
        <v/>
      </c>
      <c r="DY42" s="63" t="str">
        <f>IF('Summary &amp; Assumptions'!$D$20=DY5,SUM(DZ30:EK30)/'Summary &amp; Assumptions'!$G$25,"")</f>
        <v/>
      </c>
      <c r="DZ42" s="63" t="str">
        <f>IF('Summary &amp; Assumptions'!$D$20=DZ5,SUM(EA30:EL30)/'Summary &amp; Assumptions'!$G$25,"")</f>
        <v/>
      </c>
      <c r="EA42" s="63" t="str">
        <f>IF('Summary &amp; Assumptions'!$D$20=EA5,SUM(EB30:EM30)/'Summary &amp; Assumptions'!$G$25,"")</f>
        <v/>
      </c>
      <c r="EB42" s="63" t="str">
        <f>IF('Summary &amp; Assumptions'!$D$20=EB5,SUM(EC30:EN30)/'Summary &amp; Assumptions'!$G$25,"")</f>
        <v/>
      </c>
      <c r="EC42" s="63" t="str">
        <f>IF('Summary &amp; Assumptions'!$D$20=EC5,SUM(ED30:EO30)/'Summary &amp; Assumptions'!$G$25,"")</f>
        <v/>
      </c>
      <c r="ED42" s="63" t="str">
        <f>IF('Summary &amp; Assumptions'!$D$20=ED5,SUM(EE30:EP30)/'Summary &amp; Assumptions'!$G$25,"")</f>
        <v/>
      </c>
      <c r="EE42" s="63" t="str">
        <f>IF('Summary &amp; Assumptions'!$D$20=EE5,SUM(EF30:EQ30)/'Summary &amp; Assumptions'!$G$25,"")</f>
        <v/>
      </c>
      <c r="EF42" s="63" t="str">
        <f>IF('Summary &amp; Assumptions'!$D$20=EF5,SUM(EG30:ER30)/'Summary &amp; Assumptions'!$G$25,"")</f>
        <v/>
      </c>
      <c r="EG42" s="64" t="str">
        <f>IF('Summary &amp; Assumptions'!$D$20=EG5,SUM(EH30:ES30)/'Summary &amp; Assumptions'!$G$25,"")</f>
        <v/>
      </c>
      <c r="EH42" s="133"/>
      <c r="EI42" s="118" t="s">
        <v>109</v>
      </c>
    </row>
    <row r="43" spans="1:139" s="1" customFormat="1" ht="15" customHeight="1" x14ac:dyDescent="0.25">
      <c r="A43" s="3"/>
      <c r="B43" s="151"/>
      <c r="C43" s="75" t="s">
        <v>72</v>
      </c>
      <c r="D43" s="205">
        <f t="shared" ca="1" si="51"/>
        <v>-921877.8747889275</v>
      </c>
      <c r="E43" s="78"/>
      <c r="F43" s="78" t="str">
        <f>IFERROR(-F42*'Summary &amp; Assumptions'!$G$29,"")</f>
        <v/>
      </c>
      <c r="G43" s="78" t="str">
        <f>IFERROR(-G42*'Summary &amp; Assumptions'!$G$29,"")</f>
        <v/>
      </c>
      <c r="H43" s="78" t="str">
        <f>IFERROR(-H42*'Summary &amp; Assumptions'!$G$29,"")</f>
        <v/>
      </c>
      <c r="I43" s="78" t="str">
        <f>IFERROR(-I42*'Summary &amp; Assumptions'!$G$29,"")</f>
        <v/>
      </c>
      <c r="J43" s="78" t="str">
        <f>IFERROR(-J42*'Summary &amp; Assumptions'!$G$29,"")</f>
        <v/>
      </c>
      <c r="K43" s="78" t="str">
        <f>IFERROR(-K42*'Summary &amp; Assumptions'!$G$29,"")</f>
        <v/>
      </c>
      <c r="L43" s="78" t="str">
        <f>IFERROR(-L42*'Summary &amp; Assumptions'!$G$29,"")</f>
        <v/>
      </c>
      <c r="M43" s="78" t="str">
        <f>IFERROR(-M42*'Summary &amp; Assumptions'!$G$29,"")</f>
        <v/>
      </c>
      <c r="N43" s="78" t="str">
        <f>IFERROR(-N42*'Summary &amp; Assumptions'!$G$29,"")</f>
        <v/>
      </c>
      <c r="O43" s="78" t="str">
        <f>IFERROR(-O42*'Summary &amp; Assumptions'!$G$29,"")</f>
        <v/>
      </c>
      <c r="P43" s="78" t="str">
        <f>IFERROR(-P42*'Summary &amp; Assumptions'!$G$29,"")</f>
        <v/>
      </c>
      <c r="Q43" s="78" t="str">
        <f>IFERROR(-Q42*'Summary &amp; Assumptions'!$G$29,"")</f>
        <v/>
      </c>
      <c r="R43" s="78" t="str">
        <f>IFERROR(-R42*'Summary &amp; Assumptions'!$G$29,"")</f>
        <v/>
      </c>
      <c r="S43" s="78" t="str">
        <f>IFERROR(-S42*'Summary &amp; Assumptions'!$G$29,"")</f>
        <v/>
      </c>
      <c r="T43" s="78" t="str">
        <f>IFERROR(-T42*'Summary &amp; Assumptions'!$G$29,"")</f>
        <v/>
      </c>
      <c r="U43" s="78" t="str">
        <f>IFERROR(-U42*'Summary &amp; Assumptions'!$G$29,"")</f>
        <v/>
      </c>
      <c r="V43" s="78" t="str">
        <f>IFERROR(-V42*'Summary &amp; Assumptions'!$G$29,"")</f>
        <v/>
      </c>
      <c r="W43" s="78" t="str">
        <f>IFERROR(-W42*'Summary &amp; Assumptions'!$G$29,"")</f>
        <v/>
      </c>
      <c r="X43" s="78" t="str">
        <f>IFERROR(-X42*'Summary &amp; Assumptions'!$G$29,"")</f>
        <v/>
      </c>
      <c r="Y43" s="78" t="str">
        <f>IFERROR(-Y42*'Summary &amp; Assumptions'!$G$29,"")</f>
        <v/>
      </c>
      <c r="Z43" s="78" t="str">
        <f>IFERROR(-Z42*'Summary &amp; Assumptions'!$G$29,"")</f>
        <v/>
      </c>
      <c r="AA43" s="78" t="str">
        <f>IFERROR(-AA42*'Summary &amp; Assumptions'!$G$29,"")</f>
        <v/>
      </c>
      <c r="AB43" s="78" t="str">
        <f>IFERROR(-AB42*'Summary &amp; Assumptions'!$G$29,"")</f>
        <v/>
      </c>
      <c r="AC43" s="78" t="str">
        <f>IFERROR(-AC42*'Summary &amp; Assumptions'!$G$29,"")</f>
        <v/>
      </c>
      <c r="AD43" s="78" t="str">
        <f>IFERROR(-AD42*'Summary &amp; Assumptions'!$G$29,"")</f>
        <v/>
      </c>
      <c r="AE43" s="78" t="str">
        <f>IFERROR(-AE42*'Summary &amp; Assumptions'!$G$29,"")</f>
        <v/>
      </c>
      <c r="AF43" s="78" t="str">
        <f>IFERROR(-AF42*'Summary &amp; Assumptions'!$G$29,"")</f>
        <v/>
      </c>
      <c r="AG43" s="78" t="str">
        <f>IFERROR(-AG42*'Summary &amp; Assumptions'!$G$29,"")</f>
        <v/>
      </c>
      <c r="AH43" s="78" t="str">
        <f>IFERROR(-AH42*'Summary &amp; Assumptions'!$G$29,"")</f>
        <v/>
      </c>
      <c r="AI43" s="78" t="str">
        <f>IFERROR(-AI42*'Summary &amp; Assumptions'!$G$29,"")</f>
        <v/>
      </c>
      <c r="AJ43" s="78" t="str">
        <f>IFERROR(-AJ42*'Summary &amp; Assumptions'!$G$29,"")</f>
        <v/>
      </c>
      <c r="AK43" s="78" t="str">
        <f>IFERROR(-AK42*'Summary &amp; Assumptions'!$G$29,"")</f>
        <v/>
      </c>
      <c r="AL43" s="78" t="str">
        <f>IFERROR(-AL42*'Summary &amp; Assumptions'!$G$29,"")</f>
        <v/>
      </c>
      <c r="AM43" s="78" t="str">
        <f>IFERROR(-AM42*'Summary &amp; Assumptions'!$G$29,"")</f>
        <v/>
      </c>
      <c r="AN43" s="78" t="str">
        <f>IFERROR(-AN42*'Summary &amp; Assumptions'!$G$29,"")</f>
        <v/>
      </c>
      <c r="AO43" s="78" t="str">
        <f>IFERROR(-AO42*'Summary &amp; Assumptions'!$G$29,"")</f>
        <v/>
      </c>
      <c r="AP43" s="78" t="str">
        <f>IFERROR(-AP42*'Summary &amp; Assumptions'!$G$29,"")</f>
        <v/>
      </c>
      <c r="AQ43" s="78" t="str">
        <f>IFERROR(-AQ42*'Summary &amp; Assumptions'!$G$29,"")</f>
        <v/>
      </c>
      <c r="AR43" s="78" t="str">
        <f>IFERROR(-AR42*'Summary &amp; Assumptions'!$G$29,"")</f>
        <v/>
      </c>
      <c r="AS43" s="78" t="str">
        <f>IFERROR(-AS42*'Summary &amp; Assumptions'!$G$29,"")</f>
        <v/>
      </c>
      <c r="AT43" s="78" t="str">
        <f>IFERROR(-AT42*'Summary &amp; Assumptions'!$G$29,"")</f>
        <v/>
      </c>
      <c r="AU43" s="78" t="str">
        <f>IFERROR(-AU42*'Summary &amp; Assumptions'!$G$29,"")</f>
        <v/>
      </c>
      <c r="AV43" s="78" t="str">
        <f>IFERROR(-AV42*'Summary &amp; Assumptions'!$G$29,"")</f>
        <v/>
      </c>
      <c r="AW43" s="78" t="str">
        <f>IFERROR(-AW42*'Summary &amp; Assumptions'!$G$29,"")</f>
        <v/>
      </c>
      <c r="AX43" s="78" t="str">
        <f>IFERROR(-AX42*'Summary &amp; Assumptions'!$G$29,"")</f>
        <v/>
      </c>
      <c r="AY43" s="78" t="str">
        <f>IFERROR(-AY42*'Summary &amp; Assumptions'!$G$29,"")</f>
        <v/>
      </c>
      <c r="AZ43" s="78" t="str">
        <f>IFERROR(-AZ42*'Summary &amp; Assumptions'!$G$29,"")</f>
        <v/>
      </c>
      <c r="BA43" s="78" t="str">
        <f>IFERROR(-BA42*'Summary &amp; Assumptions'!$G$29,"")</f>
        <v/>
      </c>
      <c r="BB43" s="78" t="str">
        <f>IFERROR(-BB42*'Summary &amp; Assumptions'!$G$29,"")</f>
        <v/>
      </c>
      <c r="BC43" s="78" t="str">
        <f>IFERROR(-BC42*'Summary &amp; Assumptions'!$G$29,"")</f>
        <v/>
      </c>
      <c r="BD43" s="78" t="str">
        <f>IFERROR(-BD42*'Summary &amp; Assumptions'!$G$29,"")</f>
        <v/>
      </c>
      <c r="BE43" s="78" t="str">
        <f>IFERROR(-BE42*'Summary &amp; Assumptions'!$G$29,"")</f>
        <v/>
      </c>
      <c r="BF43" s="78" t="str">
        <f>IFERROR(-BF42*'Summary &amp; Assumptions'!$G$29,"")</f>
        <v/>
      </c>
      <c r="BG43" s="78" t="str">
        <f>IFERROR(-BG42*'Summary &amp; Assumptions'!$G$29,"")</f>
        <v/>
      </c>
      <c r="BH43" s="78" t="str">
        <f>IFERROR(-BH42*'Summary &amp; Assumptions'!$G$29,"")</f>
        <v/>
      </c>
      <c r="BI43" s="78" t="str">
        <f>IFERROR(-BI42*'Summary &amp; Assumptions'!$G$29,"")</f>
        <v/>
      </c>
      <c r="BJ43" s="78" t="str">
        <f>IFERROR(-BJ42*'Summary &amp; Assumptions'!$G$29,"")</f>
        <v/>
      </c>
      <c r="BK43" s="78" t="str">
        <f>IFERROR(-BK42*'Summary &amp; Assumptions'!$G$29,"")</f>
        <v/>
      </c>
      <c r="BL43" s="78" t="str">
        <f>IFERROR(-BL42*'Summary &amp; Assumptions'!$G$29,"")</f>
        <v/>
      </c>
      <c r="BM43" s="78" t="str">
        <f>IFERROR(-BM42*'Summary &amp; Assumptions'!$G$29,"")</f>
        <v/>
      </c>
      <c r="BN43" s="78" t="str">
        <f>IFERROR(-BN42*'Summary &amp; Assumptions'!$G$29,"")</f>
        <v/>
      </c>
      <c r="BO43" s="78" t="str">
        <f>IFERROR(-BO42*'Summary &amp; Assumptions'!$G$29,"")</f>
        <v/>
      </c>
      <c r="BP43" s="78" t="str">
        <f>IFERROR(-BP42*'Summary &amp; Assumptions'!$G$29,"")</f>
        <v/>
      </c>
      <c r="BQ43" s="78" t="str">
        <f>IFERROR(-BQ42*'Summary &amp; Assumptions'!$G$29,"")</f>
        <v/>
      </c>
      <c r="BR43" s="78" t="str">
        <f>IFERROR(-BR42*'Summary &amp; Assumptions'!$G$29,"")</f>
        <v/>
      </c>
      <c r="BS43" s="78" t="str">
        <f>IFERROR(-BS42*'Summary &amp; Assumptions'!$G$29,"")</f>
        <v/>
      </c>
      <c r="BT43" s="78" t="str">
        <f>IFERROR(-BT42*'Summary &amp; Assumptions'!$G$29,"")</f>
        <v/>
      </c>
      <c r="BU43" s="78" t="str">
        <f>IFERROR(-BU42*'Summary &amp; Assumptions'!$G$29,"")</f>
        <v/>
      </c>
      <c r="BV43" s="78" t="str">
        <f>IFERROR(-BV42*'Summary &amp; Assumptions'!$G$29,"")</f>
        <v/>
      </c>
      <c r="BW43" s="78" t="str">
        <f>IFERROR(-BW42*'Summary &amp; Assumptions'!$G$29,"")</f>
        <v/>
      </c>
      <c r="BX43" s="78" t="str">
        <f>IFERROR(-BX42*'Summary &amp; Assumptions'!$G$29,"")</f>
        <v/>
      </c>
      <c r="BY43" s="78" t="str">
        <f>IFERROR(-BY42*'Summary &amp; Assumptions'!$G$29,"")</f>
        <v/>
      </c>
      <c r="BZ43" s="78" t="str">
        <f>IFERROR(-BZ42*'Summary &amp; Assumptions'!$G$29,"")</f>
        <v/>
      </c>
      <c r="CA43" s="78" t="str">
        <f>IFERROR(-CA42*'Summary &amp; Assumptions'!$G$29,"")</f>
        <v/>
      </c>
      <c r="CB43" s="78" t="str">
        <f>IFERROR(-CB42*'Summary &amp; Assumptions'!$G$29,"")</f>
        <v/>
      </c>
      <c r="CC43" s="78" t="str">
        <f>IFERROR(-CC42*'Summary &amp; Assumptions'!$G$29,"")</f>
        <v/>
      </c>
      <c r="CD43" s="78" t="str">
        <f>IFERROR(-CD42*'Summary &amp; Assumptions'!$G$29,"")</f>
        <v/>
      </c>
      <c r="CE43" s="78" t="str">
        <f>IFERROR(-CE42*'Summary &amp; Assumptions'!$G$29,"")</f>
        <v/>
      </c>
      <c r="CF43" s="78" t="str">
        <f>IFERROR(-CF42*'Summary &amp; Assumptions'!$G$29,"")</f>
        <v/>
      </c>
      <c r="CG43" s="78" t="str">
        <f>IFERROR(-CG42*'Summary &amp; Assumptions'!$G$29,"")</f>
        <v/>
      </c>
      <c r="CH43" s="78" t="str">
        <f>IFERROR(-CH42*'Summary &amp; Assumptions'!$G$29,"")</f>
        <v/>
      </c>
      <c r="CI43" s="78" t="str">
        <f>IFERROR(-CI42*'Summary &amp; Assumptions'!$G$29,"")</f>
        <v/>
      </c>
      <c r="CJ43" s="78" t="str">
        <f>IFERROR(-CJ42*'Summary &amp; Assumptions'!$G$29,"")</f>
        <v/>
      </c>
      <c r="CK43" s="78" t="str">
        <f>IFERROR(-CK42*'Summary &amp; Assumptions'!$G$29,"")</f>
        <v/>
      </c>
      <c r="CL43" s="78" t="str">
        <f>IFERROR(-CL42*'Summary &amp; Assumptions'!$G$29,"")</f>
        <v/>
      </c>
      <c r="CM43" s="78" t="str">
        <f>IFERROR(-CM42*'Summary &amp; Assumptions'!$G$29,"")</f>
        <v/>
      </c>
      <c r="CN43" s="78" t="str">
        <f>IFERROR(-CN42*'Summary &amp; Assumptions'!$G$29,"")</f>
        <v/>
      </c>
      <c r="CO43" s="78" t="str">
        <f>IFERROR(-CO42*'Summary &amp; Assumptions'!$G$29,"")</f>
        <v/>
      </c>
      <c r="CP43" s="78" t="str">
        <f>IFERROR(-CP42*'Summary &amp; Assumptions'!$G$29,"")</f>
        <v/>
      </c>
      <c r="CQ43" s="78" t="str">
        <f>IFERROR(-CQ42*'Summary &amp; Assumptions'!$G$29,"")</f>
        <v/>
      </c>
      <c r="CR43" s="78" t="str">
        <f>IFERROR(-CR42*'Summary &amp; Assumptions'!$G$29,"")</f>
        <v/>
      </c>
      <c r="CS43" s="78" t="str">
        <f>IFERROR(-CS42*'Summary &amp; Assumptions'!$G$29,"")</f>
        <v/>
      </c>
      <c r="CT43" s="78" t="str">
        <f>IFERROR(-CT42*'Summary &amp; Assumptions'!$G$29,"")</f>
        <v/>
      </c>
      <c r="CU43" s="78" t="str">
        <f>IFERROR(-CU42*'Summary &amp; Assumptions'!$G$29,"")</f>
        <v/>
      </c>
      <c r="CV43" s="78" t="str">
        <f>IFERROR(-CV42*'Summary &amp; Assumptions'!$G$29,"")</f>
        <v/>
      </c>
      <c r="CW43" s="78" t="str">
        <f>IFERROR(-CW42*'Summary &amp; Assumptions'!$G$29,"")</f>
        <v/>
      </c>
      <c r="CX43" s="78" t="str">
        <f>IFERROR(-CX42*'Summary &amp; Assumptions'!$G$29,"")</f>
        <v/>
      </c>
      <c r="CY43" s="78" t="str">
        <f>IFERROR(-CY42*'Summary &amp; Assumptions'!$G$29,"")</f>
        <v/>
      </c>
      <c r="CZ43" s="78" t="str">
        <f>IFERROR(-CZ42*'Summary &amp; Assumptions'!$G$29,"")</f>
        <v/>
      </c>
      <c r="DA43" s="78" t="str">
        <f>IFERROR(-DA42*'Summary &amp; Assumptions'!$G$29,"")</f>
        <v/>
      </c>
      <c r="DB43" s="78" t="str">
        <f>IFERROR(-DB42*'Summary &amp; Assumptions'!$G$29,"")</f>
        <v/>
      </c>
      <c r="DC43" s="78" t="str">
        <f>IFERROR(-DC42*'Summary &amp; Assumptions'!$G$29,"")</f>
        <v/>
      </c>
      <c r="DD43" s="78" t="str">
        <f>IFERROR(-DD42*'Summary &amp; Assumptions'!$G$29,"")</f>
        <v/>
      </c>
      <c r="DE43" s="78" t="str">
        <f>IFERROR(-DE42*'Summary &amp; Assumptions'!$G$29,"")</f>
        <v/>
      </c>
      <c r="DF43" s="78" t="str">
        <f>IFERROR(-DF42*'Summary &amp; Assumptions'!$G$29,"")</f>
        <v/>
      </c>
      <c r="DG43" s="78" t="str">
        <f>IFERROR(-DG42*'Summary &amp; Assumptions'!$G$29,"")</f>
        <v/>
      </c>
      <c r="DH43" s="78" t="str">
        <f>IFERROR(-DH42*'Summary &amp; Assumptions'!$G$29,"")</f>
        <v/>
      </c>
      <c r="DI43" s="78" t="str">
        <f>IFERROR(-DI42*'Summary &amp; Assumptions'!$G$29,"")</f>
        <v/>
      </c>
      <c r="DJ43" s="78" t="str">
        <f>IFERROR(-DJ42*'Summary &amp; Assumptions'!$G$29,"")</f>
        <v/>
      </c>
      <c r="DK43" s="78" t="str">
        <f>IFERROR(-DK42*'Summary &amp; Assumptions'!$G$29,"")</f>
        <v/>
      </c>
      <c r="DL43" s="78" t="str">
        <f>IFERROR(-DL42*'Summary &amp; Assumptions'!$G$29,"")</f>
        <v/>
      </c>
      <c r="DM43" s="78" t="str">
        <f>IFERROR(-DM42*'Summary &amp; Assumptions'!$G$29,"")</f>
        <v/>
      </c>
      <c r="DN43" s="78" t="str">
        <f>IFERROR(-DN42*'Summary &amp; Assumptions'!$G$29,"")</f>
        <v/>
      </c>
      <c r="DO43" s="78" t="str">
        <f>IFERROR(-DO42*'Summary &amp; Assumptions'!$G$29,"")</f>
        <v/>
      </c>
      <c r="DP43" s="78" t="str">
        <f>IFERROR(-DP42*'Summary &amp; Assumptions'!$G$29,"")</f>
        <v/>
      </c>
      <c r="DQ43" s="78" t="str">
        <f>IFERROR(-DQ42*'Summary &amp; Assumptions'!$G$29,"")</f>
        <v/>
      </c>
      <c r="DR43" s="78" t="str">
        <f>IFERROR(-DR42*'Summary &amp; Assumptions'!$G$29,"")</f>
        <v/>
      </c>
      <c r="DS43" s="78" t="str">
        <f>IFERROR(-DS42*'Summary &amp; Assumptions'!$G$29,"")</f>
        <v/>
      </c>
      <c r="DT43" s="78" t="str">
        <f>IFERROR(-DT42*'Summary &amp; Assumptions'!$G$29,"")</f>
        <v/>
      </c>
      <c r="DU43" s="78">
        <f ca="1">IFERROR(-DU42*'Summary &amp; Assumptions'!$G$29,"")</f>
        <v>-921877.8747889275</v>
      </c>
      <c r="DV43" s="78" t="str">
        <f>IFERROR(-DV42*'Summary &amp; Assumptions'!$G$29,"")</f>
        <v/>
      </c>
      <c r="DW43" s="78" t="str">
        <f>IFERROR(-DW42*'Summary &amp; Assumptions'!$G$29,"")</f>
        <v/>
      </c>
      <c r="DX43" s="78" t="str">
        <f>IFERROR(-DX42*'Summary &amp; Assumptions'!$G$29,"")</f>
        <v/>
      </c>
      <c r="DY43" s="78" t="str">
        <f>IFERROR(-DY42*'Summary &amp; Assumptions'!$G$29,"")</f>
        <v/>
      </c>
      <c r="DZ43" s="78" t="str">
        <f>IFERROR(-DZ42*'Summary &amp; Assumptions'!$G$29,"")</f>
        <v/>
      </c>
      <c r="EA43" s="78" t="str">
        <f>IFERROR(-EA42*'Summary &amp; Assumptions'!$G$29,"")</f>
        <v/>
      </c>
      <c r="EB43" s="78" t="str">
        <f>IFERROR(-EB42*'Summary &amp; Assumptions'!$G$29,"")</f>
        <v/>
      </c>
      <c r="EC43" s="78" t="str">
        <f>IFERROR(-EC42*'Summary &amp; Assumptions'!$G$29,"")</f>
        <v/>
      </c>
      <c r="ED43" s="78" t="str">
        <f>IFERROR(-ED42*'Summary &amp; Assumptions'!$G$29,"")</f>
        <v/>
      </c>
      <c r="EE43" s="78" t="str">
        <f>IFERROR(-EE42*'Summary &amp; Assumptions'!$G$29,"")</f>
        <v/>
      </c>
      <c r="EF43" s="78" t="str">
        <f>IFERROR(-EF42*'Summary &amp; Assumptions'!$G$29,"")</f>
        <v/>
      </c>
      <c r="EG43" s="476" t="str">
        <f>IFERROR(-EG42*'Summary &amp; Assumptions'!$G$29,"")</f>
        <v/>
      </c>
      <c r="EH43" s="133"/>
      <c r="EI43" s="118" t="s">
        <v>109</v>
      </c>
    </row>
    <row r="44" spans="1:139" ht="15" customHeight="1" thickBot="1" x14ac:dyDescent="0.3">
      <c r="A44" s="177"/>
      <c r="B44" s="492" t="s">
        <v>43</v>
      </c>
      <c r="C44" s="70"/>
      <c r="D44" s="188">
        <f t="shared" ca="1" si="51"/>
        <v>34490018.72475186</v>
      </c>
      <c r="E44" s="97">
        <f>E30+SUM(E37:E43)</f>
        <v>-28560000</v>
      </c>
      <c r="F44" s="97">
        <f>IF('Summary &amp; Assumptions'!$D$20&gt;=F$5,F30+SUM(F37:F43),"")</f>
        <v>-4102.9006926406928</v>
      </c>
      <c r="G44" s="97">
        <f ca="1">IF('Summary &amp; Assumptions'!$D$20&gt;=G$5,G30+SUM(G37:G43),"")</f>
        <v>-137436.23402597403</v>
      </c>
      <c r="H44" s="97">
        <f ca="1">IF('Summary &amp; Assumptions'!$D$20&gt;=H$5,H30+SUM(H37:H43),"")</f>
        <v>-564349.88016287051</v>
      </c>
      <c r="I44" s="97">
        <f ca="1">IF('Summary &amp; Assumptions'!$D$20&gt;=I$5,I30+SUM(I37:I43),"")</f>
        <v>-137436.23402597403</v>
      </c>
      <c r="J44" s="97">
        <f ca="1">IF('Summary &amp; Assumptions'!$D$20&gt;=J$5,J30+SUM(J37:J43),"")</f>
        <v>-162270.70678797172</v>
      </c>
      <c r="K44" s="97">
        <f ca="1">IF('Summary &amp; Assumptions'!$D$20&gt;=K$5,K30+SUM(K37:K43),"")</f>
        <v>-4102.9006926406928</v>
      </c>
      <c r="L44" s="97">
        <f ca="1">IF('Summary &amp; Assumptions'!$D$20&gt;=L$5,L30+SUM(L37:L43),"")</f>
        <v>-440282.98114775994</v>
      </c>
      <c r="M44" s="97">
        <f ca="1">IF('Summary &amp; Assumptions'!$D$20&gt;=M$5,M30+SUM(M37:M43),"")</f>
        <v>-4102.9006926406928</v>
      </c>
      <c r="N44" s="97">
        <f ca="1">IF('Summary &amp; Assumptions'!$D$20&gt;=N$5,N30+SUM(N37:N43),"")</f>
        <v>-282894.04736621678</v>
      </c>
      <c r="O44" s="97">
        <f ca="1">IF('Summary &amp; Assumptions'!$D$20&gt;=O$5,O30+SUM(O37:O43),"")</f>
        <v>-161870.75170881217</v>
      </c>
      <c r="P44" s="97">
        <f ca="1">IF('Summary &amp; Assumptions'!$D$20&gt;=P$5,P30+SUM(P37:P43),"")</f>
        <v>-451866.02404553845</v>
      </c>
      <c r="Q44" s="97">
        <f ca="1">IF('Summary &amp; Assumptions'!$D$20&gt;=Q$5,Q30+SUM(Q37:Q43),"")</f>
        <v>-4102.9006926406928</v>
      </c>
      <c r="R44" s="97">
        <f ca="1">IF('Summary &amp; Assumptions'!$D$20&gt;=R$5,R30+SUM(R37:R43),"")</f>
        <v>-487090.31899005768</v>
      </c>
      <c r="S44" s="97">
        <f ca="1">IF('Summary &amp; Assumptions'!$D$20&gt;=S$5,S30+SUM(S37:S43),"")</f>
        <v>-712675.57345754793</v>
      </c>
      <c r="T44" s="97">
        <f ca="1">IF('Summary &amp; Assumptions'!$D$20&gt;=T$5,T30+SUM(T37:T43),"")</f>
        <v>37415.001593506509</v>
      </c>
      <c r="U44" s="97">
        <f ca="1">IF('Summary &amp; Assumptions'!$D$20&gt;=U$5,U30+SUM(U37:U43),"")</f>
        <v>37415.001593506509</v>
      </c>
      <c r="V44" s="97">
        <f ca="1">IF('Summary &amp; Assumptions'!$D$20&gt;=V$5,V30+SUM(V37:V43),"")</f>
        <v>69531.955896506493</v>
      </c>
      <c r="W44" s="97">
        <f ca="1">IF('Summary &amp; Assumptions'!$D$20&gt;=W$5,W30+SUM(W37:W43),"")</f>
        <v>69531.955896506493</v>
      </c>
      <c r="X44" s="97">
        <f ca="1">IF('Summary &amp; Assumptions'!$D$20&gt;=X$5,X30+SUM(X37:X43),"")</f>
        <v>91302.356296506478</v>
      </c>
      <c r="Y44" s="97">
        <f ca="1">IF('Summary &amp; Assumptions'!$D$20&gt;=Y$5,Y30+SUM(Y37:Y43),"")</f>
        <v>91302.356296506478</v>
      </c>
      <c r="Z44" s="97">
        <f ca="1">IF('Summary &amp; Assumptions'!$D$20&gt;=Z$5,Z30+SUM(Z37:Z43),"")</f>
        <v>126544.36630850648</v>
      </c>
      <c r="AA44" s="97">
        <f ca="1">IF('Summary &amp; Assumptions'!$D$20&gt;=AA$5,AA30+SUM(AA37:AA43),"")</f>
        <v>-22177.470618640218</v>
      </c>
      <c r="AB44" s="97">
        <f ca="1">IF('Summary &amp; Assumptions'!$D$20&gt;=AB$5,AB30+SUM(AB37:AB43),"")</f>
        <v>166172.89130850649</v>
      </c>
      <c r="AC44" s="97">
        <f ca="1">IF('Summary &amp; Assumptions'!$D$20&gt;=AC$5,AC30+SUM(AC37:AC43),"")</f>
        <v>166172.89130850649</v>
      </c>
      <c r="AD44" s="97">
        <f ca="1">IF('Summary &amp; Assumptions'!$D$20&gt;=AD$5,AD30+SUM(AD37:AD43),"")</f>
        <v>146956.49813483571</v>
      </c>
      <c r="AE44" s="97">
        <f ca="1">IF('Summary &amp; Assumptions'!$D$20&gt;=AE$5,AE30+SUM(AE37:AE43),"")</f>
        <v>196769.12638483572</v>
      </c>
      <c r="AF44" s="97">
        <f ca="1">IF('Summary &amp; Assumptions'!$D$20&gt;=AF$5,AF30+SUM(AF37:AF43),"")</f>
        <v>197653.62961483572</v>
      </c>
      <c r="AG44" s="97">
        <f ca="1">IF('Summary &amp; Assumptions'!$D$20&gt;=AG$5,AG30+SUM(AG37:AG43),"")</f>
        <v>197653.62961483572</v>
      </c>
      <c r="AH44" s="97">
        <f ca="1">IF('Summary &amp; Assumptions'!$D$20&gt;=AH$5,AH30+SUM(AH37:AH43),"")</f>
        <v>197990.28065896299</v>
      </c>
      <c r="AI44" s="97">
        <f ca="1">IF('Summary &amp; Assumptions'!$D$20&gt;=AI$5,AI30+SUM(AI37:AI43),"")</f>
        <v>197990.28065896299</v>
      </c>
      <c r="AJ44" s="97">
        <f ca="1">IF('Summary &amp; Assumptions'!$D$20&gt;=AJ$5,AJ30+SUM(AJ37:AJ43),"")</f>
        <v>198942.82259896302</v>
      </c>
      <c r="AK44" s="97">
        <f ca="1">IF('Summary &amp; Assumptions'!$D$20&gt;=AK$5,AK30+SUM(AK37:AK43),"")</f>
        <v>198942.82259896302</v>
      </c>
      <c r="AL44" s="97">
        <f ca="1">IF('Summary &amp; Assumptions'!$D$20&gt;=AL$5,AL30+SUM(AL37:AL43),"")</f>
        <v>199566.77055195221</v>
      </c>
      <c r="AM44" s="97">
        <f ca="1">IF('Summary &amp; Assumptions'!$D$20&gt;=AM$5,AM30+SUM(AM37:AM43),"")</f>
        <v>123088.01145434013</v>
      </c>
      <c r="AN44" s="97">
        <f ca="1">IF('Summary &amp; Assumptions'!$D$20&gt;=AN$5,AN30+SUM(AN37:AN43),"")</f>
        <v>200604.3608794522</v>
      </c>
      <c r="AO44" s="97">
        <f ca="1">IF('Summary &amp; Assumptions'!$D$20&gt;=AO$5,AO30+SUM(AO37:AO43),"")</f>
        <v>200604.3608794522</v>
      </c>
      <c r="AP44" s="97">
        <f ca="1">IF('Summary &amp; Assumptions'!$D$20&gt;=AP$5,AP30+SUM(AP37:AP43),"")</f>
        <v>201345.88522973791</v>
      </c>
      <c r="AQ44" s="97">
        <f ca="1">IF('Summary &amp; Assumptions'!$D$20&gt;=AQ$5,AQ30+SUM(AQ37:AQ43),"")</f>
        <v>202840.26407723789</v>
      </c>
      <c r="AR44" s="97">
        <f ca="1">IF('Summary &amp; Assumptions'!$D$20&gt;=AR$5,AR30+SUM(AR37:AR43),"")</f>
        <v>203751.30240413788</v>
      </c>
      <c r="AS44" s="97">
        <f ca="1">IF('Summary &amp; Assumptions'!$D$20&gt;=AS$5,AS30+SUM(AS37:AS43),"")</f>
        <v>203751.30240413788</v>
      </c>
      <c r="AT44" s="97">
        <f ca="1">IF('Summary &amp; Assumptions'!$D$20&gt;=AT$5,AT30+SUM(AT37:AT43),"")</f>
        <v>204098.05297958903</v>
      </c>
      <c r="AU44" s="97">
        <f ca="1">IF('Summary &amp; Assumptions'!$D$20&gt;=AU$5,AU30+SUM(AU37:AU43),"")</f>
        <v>204098.05297958903</v>
      </c>
      <c r="AV44" s="97">
        <f ca="1">IF('Summary &amp; Assumptions'!$D$20&gt;=AV$5,AV30+SUM(AV37:AV43),"")</f>
        <v>205079.17117778902</v>
      </c>
      <c r="AW44" s="97">
        <f ca="1">IF('Summary &amp; Assumptions'!$D$20&gt;=AW$5,AW30+SUM(AW37:AW43),"")</f>
        <v>205079.17117778902</v>
      </c>
      <c r="AX44" s="97">
        <f ca="1">IF('Summary &amp; Assumptions'!$D$20&gt;=AX$5,AX30+SUM(AX37:AX43),"")</f>
        <v>205721.8375693679</v>
      </c>
      <c r="AY44" s="97">
        <f ca="1">IF('Summary &amp; Assumptions'!$D$20&gt;=AY$5,AY30+SUM(AY37:AY43),"")</f>
        <v>130168.35176260333</v>
      </c>
      <c r="AZ44" s="97">
        <f ca="1">IF('Summary &amp; Assumptions'!$D$20&gt;=AZ$5,AZ30+SUM(AZ37:AZ43),"")</f>
        <v>206790.55560669291</v>
      </c>
      <c r="BA44" s="97">
        <f ca="1">IF('Summary &amp; Assumptions'!$D$20&gt;=BA$5,BA30+SUM(BA37:BA43),"")</f>
        <v>206790.55560669291</v>
      </c>
      <c r="BB44" s="97">
        <f ca="1">IF('Summary &amp; Assumptions'!$D$20&gt;=BB$5,BB30+SUM(BB37:BB43),"")</f>
        <v>207558.47702468431</v>
      </c>
      <c r="BC44" s="97">
        <f ca="1">IF('Summary &amp; Assumptions'!$D$20&gt;=BC$5,BC30+SUM(BC37:BC43),"")</f>
        <v>209097.68723760935</v>
      </c>
      <c r="BD44" s="97">
        <f ca="1">IF('Summary &amp; Assumptions'!$D$20&gt;=BD$5,BD30+SUM(BD37:BD43),"")</f>
        <v>210036.05671431634</v>
      </c>
      <c r="BE44" s="97">
        <f ca="1">IF('Summary &amp; Assumptions'!$D$20&gt;=BE$5,BE30+SUM(BE37:BE43),"")</f>
        <v>210036.05671431634</v>
      </c>
      <c r="BF44" s="97">
        <f ca="1">IF('Summary &amp; Assumptions'!$D$20&gt;=BF$5,BF30+SUM(BF37:BF43),"")</f>
        <v>210393.209807031</v>
      </c>
      <c r="BG44" s="97">
        <f ca="1">IF('Summary &amp; Assumptions'!$D$20&gt;=BG$5,BG30+SUM(BG37:BG43),"")</f>
        <v>210393.209807031</v>
      </c>
      <c r="BH44" s="97">
        <f ca="1">IF('Summary &amp; Assumptions'!$D$20&gt;=BH$5,BH30+SUM(BH37:BH43),"")</f>
        <v>211403.76155117698</v>
      </c>
      <c r="BI44" s="97">
        <f ca="1">IF('Summary &amp; Assumptions'!$D$20&gt;=BI$5,BI30+SUM(BI37:BI43),"")</f>
        <v>211403.76155117698</v>
      </c>
      <c r="BJ44" s="97">
        <f ca="1">IF('Summary &amp; Assumptions'!$D$20&gt;=BJ$5,BJ30+SUM(BJ37:BJ43),"")</f>
        <v>212065.70793450324</v>
      </c>
      <c r="BK44" s="97">
        <f ca="1">IF('Summary &amp; Assumptions'!$D$20&gt;=BK$5,BK30+SUM(BK37:BK43),"")</f>
        <v>137042.58193523006</v>
      </c>
      <c r="BL44" s="97">
        <f ca="1">IF('Summary &amp; Assumptions'!$D$20&gt;=BL$5,BL30+SUM(BL37:BL43),"")</f>
        <v>213166.48751294799</v>
      </c>
      <c r="BM44" s="97">
        <f ca="1">IF('Summary &amp; Assumptions'!$D$20&gt;=BM$5,BM30+SUM(BM37:BM43),"")</f>
        <v>213166.48751294799</v>
      </c>
      <c r="BN44" s="97">
        <f ca="1">IF('Summary &amp; Assumptions'!$D$20&gt;=BN$5,BN30+SUM(BN37:BN43),"")</f>
        <v>213961.68093742023</v>
      </c>
      <c r="BO44" s="97">
        <f ca="1">IF('Summary &amp; Assumptions'!$D$20&gt;=BO$5,BO30+SUM(BO37:BO43),"")</f>
        <v>215547.06745673297</v>
      </c>
      <c r="BP44" s="97">
        <f ca="1">IF('Summary &amp; Assumptions'!$D$20&gt;=BP$5,BP30+SUM(BP37:BP43),"")</f>
        <v>216513.58801774116</v>
      </c>
      <c r="BQ44" s="97">
        <f ca="1">IF('Summary &amp; Assumptions'!$D$20&gt;=BQ$5,BQ30+SUM(BQ37:BQ43),"")</f>
        <v>216513.58801774116</v>
      </c>
      <c r="BR44" s="97">
        <f ca="1">IF('Summary &amp; Assumptions'!$D$20&gt;=BR$5,BR30+SUM(BR37:BR43),"")</f>
        <v>216881.45570323727</v>
      </c>
      <c r="BS44" s="97">
        <f ca="1">IF('Summary &amp; Assumptions'!$D$20&gt;=BS$5,BS30+SUM(BS37:BS43),"")</f>
        <v>216881.45570323727</v>
      </c>
      <c r="BT44" s="97">
        <f ca="1">IF('Summary &amp; Assumptions'!$D$20&gt;=BT$5,BT30+SUM(BT37:BT43),"")</f>
        <v>217922.32399970765</v>
      </c>
      <c r="BU44" s="97">
        <f ca="1">IF('Summary &amp; Assumptions'!$D$20&gt;=BU$5,BU30+SUM(BU37:BU43),"")</f>
        <v>217922.32399970765</v>
      </c>
      <c r="BV44" s="97">
        <f ca="1">IF('Summary &amp; Assumptions'!$D$20&gt;=BV$5,BV30+SUM(BV37:BV43),"")</f>
        <v>218604.12877453366</v>
      </c>
      <c r="BW44" s="97">
        <f ca="1">IF('Summary &amp; Assumptions'!$D$20&gt;=BW$5,BW30+SUM(BW37:BW43),"")</f>
        <v>144138.47153112682</v>
      </c>
      <c r="BX44" s="97">
        <f ca="1">IF('Summary &amp; Assumptions'!$D$20&gt;=BX$5,BX30+SUM(BX37:BX43),"")</f>
        <v>219737.93174033175</v>
      </c>
      <c r="BY44" s="97">
        <f ca="1">IF('Summary &amp; Assumptions'!$D$20&gt;=BY$5,BY30+SUM(BY37:BY43),"")</f>
        <v>219737.93174033175</v>
      </c>
      <c r="BZ44" s="97">
        <f ca="1">IF('Summary &amp; Assumptions'!$D$20&gt;=BZ$5,BZ30+SUM(BZ37:BZ43),"")</f>
        <v>220561.30001875811</v>
      </c>
      <c r="CA44" s="97">
        <f ca="1">IF('Summary &amp; Assumptions'!$D$20&gt;=CA$5,CA30+SUM(CA37:CA43),"")</f>
        <v>222194.24813365022</v>
      </c>
      <c r="CB44" s="97">
        <f ca="1">IF('Summary &amp; Assumptions'!$D$20&gt;=CB$5,CB30+SUM(CB37:CB43),"")</f>
        <v>223189.76431148869</v>
      </c>
      <c r="CC44" s="97">
        <f ca="1">IF('Summary &amp; Assumptions'!$D$20&gt;=CC$5,CC30+SUM(CC37:CC43),"")</f>
        <v>223189.76431148869</v>
      </c>
      <c r="CD44" s="97">
        <f ca="1">IF('Summary &amp; Assumptions'!$D$20&gt;=CD$5,CD30+SUM(CD37:CD43),"")</f>
        <v>223568.66802754966</v>
      </c>
      <c r="CE44" s="97">
        <f ca="1">IF('Summary &amp; Assumptions'!$D$20&gt;=CE$5,CE30+SUM(CE37:CE43),"")</f>
        <v>223568.66802754966</v>
      </c>
      <c r="CF44" s="97">
        <f ca="1">IF('Summary &amp; Assumptions'!$D$20&gt;=CF$5,CF30+SUM(CF37:CF43),"")</f>
        <v>224640.76237291418</v>
      </c>
      <c r="CG44" s="97">
        <f ca="1">IF('Summary &amp; Assumptions'!$D$20&gt;=CG$5,CG30+SUM(CG37:CG43),"")</f>
        <v>224640.76237291418</v>
      </c>
      <c r="CH44" s="97">
        <f ca="1">IF('Summary &amp; Assumptions'!$D$20&gt;=CH$5,CH30+SUM(CH37:CH43),"")</f>
        <v>225343.02129098497</v>
      </c>
      <c r="CI44" s="97">
        <f ca="1">IF('Summary &amp; Assumptions'!$D$20&gt;=CI$5,CI30+SUM(CI37:CI43),"")</f>
        <v>151462.83700247842</v>
      </c>
      <c r="CJ44" s="97">
        <f ca="1">IF('Summary &amp; Assumptions'!$D$20&gt;=CJ$5,CJ30+SUM(CJ37:CJ43),"")</f>
        <v>226510.83834575699</v>
      </c>
      <c r="CK44" s="97">
        <f ca="1">IF('Summary &amp; Assumptions'!$D$20&gt;=CK$5,CK30+SUM(CK37:CK43),"")</f>
        <v>226510.83834575699</v>
      </c>
      <c r="CL44" s="97">
        <f ca="1">IF('Summary &amp; Assumptions'!$D$20&gt;=CL$5,CL30+SUM(CL37:CL43),"")</f>
        <v>227363.31310478045</v>
      </c>
      <c r="CM44" s="97">
        <f ca="1">IF('Summary &amp; Assumptions'!$D$20&gt;=CM$5,CM30+SUM(CM37:CM43),"")</f>
        <v>229045.24966311932</v>
      </c>
      <c r="CN44" s="97">
        <f ca="1">IF('Summary &amp; Assumptions'!$D$20&gt;=CN$5,CN30+SUM(CN37:CN43),"")</f>
        <v>230070.63132629293</v>
      </c>
      <c r="CO44" s="97">
        <f ca="1">IF('Summary &amp; Assumptions'!$D$20&gt;=CO$5,CO30+SUM(CO37:CO43),"")</f>
        <v>230070.63132629293</v>
      </c>
      <c r="CP44" s="97">
        <f ca="1">IF('Summary &amp; Assumptions'!$D$20&gt;=CP$5,CP30+SUM(CP37:CP43),"")</f>
        <v>230460.90215383575</v>
      </c>
      <c r="CQ44" s="97">
        <f ca="1">IF('Summary &amp; Assumptions'!$D$20&gt;=CQ$5,CQ30+SUM(CQ37:CQ43),"")</f>
        <v>230460.90215383575</v>
      </c>
      <c r="CR44" s="97">
        <f ca="1">IF('Summary &amp; Assumptions'!$D$20&gt;=CR$5,CR30+SUM(CR37:CR43),"")</f>
        <v>231565.1593295612</v>
      </c>
      <c r="CS44" s="97">
        <f ca="1">IF('Summary &amp; Assumptions'!$D$20&gt;=CS$5,CS30+SUM(CS37:CS43),"")</f>
        <v>231565.1593295612</v>
      </c>
      <c r="CT44" s="97">
        <f ca="1">IF('Summary &amp; Assumptions'!$D$20&gt;=CT$5,CT30+SUM(CT37:CT43),"")</f>
        <v>232288.48601517413</v>
      </c>
      <c r="CU44" s="97">
        <f ca="1">IF('Summary &amp; Assumptions'!$D$20&gt;=CU$5,CU30+SUM(CU37:CU43),"")</f>
        <v>159022.70049871184</v>
      </c>
      <c r="CV44" s="97">
        <f ca="1">IF('Summary &amp; Assumptions'!$D$20&gt;=CV$5,CV30+SUM(CV37:CV43),"")</f>
        <v>233491.33758158929</v>
      </c>
      <c r="CW44" s="97">
        <f ca="1">IF('Summary &amp; Assumptions'!$D$20&gt;=CW$5,CW30+SUM(CW37:CW43),"")</f>
        <v>233491.33758158929</v>
      </c>
      <c r="CX44" s="97">
        <f ca="1">IF('Summary &amp; Assumptions'!$D$20&gt;=CX$5,CX30+SUM(CX37:CX43),"")</f>
        <v>234373.8801242726</v>
      </c>
      <c r="CY44" s="97">
        <f ca="1">IF('Summary &amp; Assumptions'!$D$20&gt;=CY$5,CY30+SUM(CY37:CY43),"")</f>
        <v>236106.27477936167</v>
      </c>
      <c r="CZ44" s="97">
        <f ca="1">IF('Summary &amp; Assumptions'!$D$20&gt;=CZ$5,CZ30+SUM(CZ37:CZ43),"")</f>
        <v>237162.4178924305</v>
      </c>
      <c r="DA44" s="97">
        <f ca="1">IF('Summary &amp; Assumptions'!$D$20&gt;=DA$5,DA30+SUM(DA37:DA43),"")</f>
        <v>237162.4178924305</v>
      </c>
      <c r="DB44" s="97">
        <f ca="1">IF('Summary &amp; Assumptions'!$D$20&gt;=DB$5,DB30+SUM(DB37:DB43),"")</f>
        <v>237564.39684479957</v>
      </c>
      <c r="DC44" s="97">
        <f ca="1">IF('Summary &amp; Assumptions'!$D$20&gt;=DC$5,DC30+SUM(DC37:DC43),"")</f>
        <v>237564.39684479957</v>
      </c>
      <c r="DD44" s="97">
        <f ca="1">IF('Summary &amp; Assumptions'!$D$20&gt;=DD$5,DD30+SUM(DD37:DD43),"")</f>
        <v>238701.7817357968</v>
      </c>
      <c r="DE44" s="97">
        <f ca="1">IF('Summary &amp; Assumptions'!$D$20&gt;=DE$5,DE30+SUM(DE37:DE43),"")</f>
        <v>238701.7817357968</v>
      </c>
      <c r="DF44" s="97">
        <f ca="1">IF('Summary &amp; Assumptions'!$D$20&gt;=DF$5,DF30+SUM(DF37:DF43),"")</f>
        <v>239446.80822197811</v>
      </c>
      <c r="DG44" s="97">
        <f ca="1">IF('Summary &amp; Assumptions'!$D$20&gt;=DG$5,DG30+SUM(DG37:DG43),"")</f>
        <v>166825.29602954129</v>
      </c>
      <c r="DH44" s="97">
        <f ca="1">IF('Summary &amp; Assumptions'!$D$20&gt;=DH$5,DH30+SUM(DH37:DH43),"")</f>
        <v>240685.74533538576</v>
      </c>
      <c r="DI44" s="97">
        <f ca="1">IF('Summary &amp; Assumptions'!$D$20&gt;=DI$5,DI30+SUM(DI37:DI43),"")</f>
        <v>240685.74533538576</v>
      </c>
      <c r="DJ44" s="97">
        <f ca="1">IF('Summary &amp; Assumptions'!$D$20&gt;=DJ$5,DJ30+SUM(DJ37:DJ43),"")</f>
        <v>241599.34756605656</v>
      </c>
      <c r="DK44" s="97">
        <f ca="1">IF('Summary &amp; Assumptions'!$D$20&gt;=DK$5,DK30+SUM(DK37:DK43),"")</f>
        <v>243383.71406079829</v>
      </c>
      <c r="DL44" s="97">
        <f ca="1">IF('Summary &amp; Assumptions'!$D$20&gt;=DL$5,DL30+SUM(DL37:DL43),"")</f>
        <v>244471.54146725914</v>
      </c>
      <c r="DM44" s="97">
        <f ca="1">IF('Summary &amp; Assumptions'!$D$20&gt;=DM$5,DM30+SUM(DM37:DM43),"")</f>
        <v>244471.54146725914</v>
      </c>
      <c r="DN44" s="97">
        <f ca="1">IF('Summary &amp; Assumptions'!$D$20&gt;=DN$5,DN30+SUM(DN37:DN43),"")</f>
        <v>244885.57978819931</v>
      </c>
      <c r="DO44" s="97">
        <f ca="1">IF('Summary &amp; Assumptions'!$D$20&gt;=DO$5,DO30+SUM(DO37:DO43),"")</f>
        <v>244885.57978819931</v>
      </c>
      <c r="DP44" s="97">
        <f ca="1">IF('Summary &amp; Assumptions'!$D$20&gt;=DP$5,DP30+SUM(DP37:DP43),"")</f>
        <v>246057.08622592641</v>
      </c>
      <c r="DQ44" s="97">
        <f ca="1">IF('Summary &amp; Assumptions'!$D$20&gt;=DQ$5,DQ30+SUM(DQ37:DQ43),"")</f>
        <v>246057.08622592641</v>
      </c>
      <c r="DR44" s="97">
        <f ca="1">IF('Summary &amp; Assumptions'!$D$20&gt;=DR$5,DR30+SUM(DR37:DR43),"")</f>
        <v>246824.4635066932</v>
      </c>
      <c r="DS44" s="97">
        <f ca="1">IF('Summary &amp; Assumptions'!$D$20&gt;=DS$5,DS30+SUM(DS37:DS43),"")</f>
        <v>174878.07581226784</v>
      </c>
      <c r="DT44" s="97">
        <f ca="1">IF('Summary &amp; Assumptions'!$D$20&gt;=DT$5,DT30+SUM(DT37:DT43),"")</f>
        <v>248100.56873350311</v>
      </c>
      <c r="DU44" s="97">
        <f ca="1">IF('Summary &amp; Assumptions'!$D$20&gt;=DU$5,DU30+SUM(DU37:DU43),"")</f>
        <v>45420116.433390953</v>
      </c>
      <c r="DV44" s="97"/>
      <c r="DW44" s="97"/>
      <c r="DX44" s="97"/>
      <c r="DY44" s="97"/>
      <c r="DZ44" s="97"/>
      <c r="EA44" s="97"/>
      <c r="EB44" s="97"/>
      <c r="EC44" s="97"/>
      <c r="ED44" s="97"/>
      <c r="EE44" s="97"/>
      <c r="EF44" s="97"/>
      <c r="EG44" s="493"/>
      <c r="EH44" s="133"/>
    </row>
    <row r="45" spans="1:139" s="84" customFormat="1" ht="15" customHeight="1" thickTop="1" x14ac:dyDescent="0.2">
      <c r="A45" s="192"/>
      <c r="B45" s="502"/>
      <c r="C45" s="192"/>
      <c r="D45" s="193"/>
      <c r="E45" s="91"/>
      <c r="F45" s="503"/>
      <c r="G45" s="192"/>
      <c r="H45" s="192"/>
      <c r="I45" s="192"/>
      <c r="J45" s="192"/>
      <c r="K45" s="192"/>
      <c r="L45" s="192"/>
      <c r="M45" s="192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  <c r="BJ45" s="192"/>
      <c r="BK45" s="192"/>
      <c r="BL45" s="192"/>
      <c r="BM45" s="192"/>
      <c r="BN45" s="192"/>
      <c r="BO45" s="192"/>
      <c r="BP45" s="192"/>
      <c r="BQ45" s="192"/>
      <c r="BR45" s="192"/>
      <c r="BS45" s="192"/>
      <c r="BT45" s="192"/>
      <c r="BU45" s="192"/>
      <c r="BV45" s="192"/>
      <c r="BW45" s="192"/>
      <c r="BX45" s="192"/>
      <c r="BY45" s="192"/>
      <c r="BZ45" s="192"/>
      <c r="CA45" s="192"/>
      <c r="CB45" s="192"/>
      <c r="CC45" s="192"/>
      <c r="CD45" s="192"/>
      <c r="CE45" s="192"/>
      <c r="CF45" s="192"/>
      <c r="CG45" s="192"/>
      <c r="CH45" s="192"/>
      <c r="CI45" s="192"/>
      <c r="CJ45" s="192"/>
      <c r="CK45" s="192"/>
      <c r="CL45" s="192"/>
      <c r="CM45" s="192"/>
      <c r="CN45" s="192"/>
      <c r="CO45" s="192"/>
      <c r="CP45" s="192"/>
      <c r="CQ45" s="192"/>
      <c r="CR45" s="192"/>
      <c r="CS45" s="192"/>
      <c r="CT45" s="192"/>
      <c r="CU45" s="192"/>
      <c r="CV45" s="192"/>
      <c r="CW45" s="192"/>
      <c r="CX45" s="192"/>
      <c r="CY45" s="192"/>
      <c r="CZ45" s="192"/>
      <c r="DA45" s="192"/>
      <c r="DB45" s="192"/>
      <c r="DC45" s="192"/>
      <c r="DD45" s="192"/>
      <c r="DE45" s="192"/>
      <c r="DF45" s="192"/>
      <c r="DG45" s="192"/>
      <c r="DH45" s="192"/>
      <c r="DI45" s="192"/>
      <c r="DJ45" s="192"/>
      <c r="DK45" s="192"/>
      <c r="DL45" s="192"/>
      <c r="DM45" s="192"/>
      <c r="DN45" s="192"/>
      <c r="DO45" s="192"/>
      <c r="DP45" s="192"/>
      <c r="DQ45" s="192"/>
      <c r="DR45" s="192"/>
      <c r="DS45" s="192"/>
      <c r="DT45" s="192"/>
      <c r="DU45" s="192"/>
      <c r="DV45" s="192"/>
      <c r="DW45" s="192"/>
      <c r="DX45" s="192"/>
      <c r="DY45" s="192"/>
      <c r="DZ45" s="192"/>
      <c r="EA45" s="192"/>
      <c r="EB45" s="192"/>
      <c r="EC45" s="192"/>
      <c r="ED45" s="192"/>
      <c r="EE45" s="192"/>
      <c r="EF45" s="192"/>
      <c r="EG45" s="504"/>
      <c r="EH45" s="133"/>
    </row>
    <row r="46" spans="1:139" ht="15" customHeight="1" x14ac:dyDescent="0.25">
      <c r="A46" s="177"/>
      <c r="B46" s="477" t="s">
        <v>44</v>
      </c>
      <c r="C46" s="324"/>
      <c r="D46" s="416"/>
      <c r="E46" s="321"/>
      <c r="F46" s="505"/>
      <c r="G46" s="324"/>
      <c r="H46" s="324"/>
      <c r="I46" s="324"/>
      <c r="J46" s="324"/>
      <c r="K46" s="324"/>
      <c r="L46" s="324"/>
      <c r="M46" s="324"/>
      <c r="N46" s="324"/>
      <c r="O46" s="324"/>
      <c r="P46" s="324"/>
      <c r="Q46" s="324"/>
      <c r="R46" s="324"/>
      <c r="S46" s="324"/>
      <c r="T46" s="324"/>
      <c r="U46" s="324"/>
      <c r="V46" s="324"/>
      <c r="W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4"/>
      <c r="AJ46" s="324"/>
      <c r="AK46" s="324"/>
      <c r="AL46" s="324"/>
      <c r="AM46" s="324"/>
      <c r="AN46" s="324"/>
      <c r="AO46" s="324"/>
      <c r="AP46" s="324"/>
      <c r="AQ46" s="324"/>
      <c r="AR46" s="324"/>
      <c r="AS46" s="324"/>
      <c r="AT46" s="324"/>
      <c r="AU46" s="324"/>
      <c r="AV46" s="324"/>
      <c r="AW46" s="324"/>
      <c r="AX46" s="324"/>
      <c r="AY46" s="324"/>
      <c r="AZ46" s="324"/>
      <c r="BA46" s="324"/>
      <c r="BB46" s="324"/>
      <c r="BC46" s="324"/>
      <c r="BD46" s="324"/>
      <c r="BE46" s="324"/>
      <c r="BF46" s="324"/>
      <c r="BG46" s="324"/>
      <c r="BH46" s="324"/>
      <c r="BI46" s="324"/>
      <c r="BJ46" s="324"/>
      <c r="BK46" s="324"/>
      <c r="BL46" s="324"/>
      <c r="BM46" s="324"/>
      <c r="BN46" s="324"/>
      <c r="BO46" s="324"/>
      <c r="BP46" s="324"/>
      <c r="BQ46" s="324"/>
      <c r="BR46" s="324"/>
      <c r="BS46" s="324"/>
      <c r="BT46" s="324"/>
      <c r="BU46" s="324"/>
      <c r="BV46" s="324"/>
      <c r="BW46" s="324"/>
      <c r="BX46" s="324"/>
      <c r="BY46" s="324"/>
      <c r="BZ46" s="324"/>
      <c r="CA46" s="324"/>
      <c r="CB46" s="324"/>
      <c r="CC46" s="324"/>
      <c r="CD46" s="324"/>
      <c r="CE46" s="324"/>
      <c r="CF46" s="324"/>
      <c r="CG46" s="324"/>
      <c r="CH46" s="324"/>
      <c r="CI46" s="324"/>
      <c r="CJ46" s="324"/>
      <c r="CK46" s="324"/>
      <c r="CL46" s="324"/>
      <c r="CM46" s="324"/>
      <c r="CN46" s="324"/>
      <c r="CO46" s="324"/>
      <c r="CP46" s="324"/>
      <c r="CQ46" s="324"/>
      <c r="CR46" s="324"/>
      <c r="CS46" s="324"/>
      <c r="CT46" s="324"/>
      <c r="CU46" s="324"/>
      <c r="CV46" s="324"/>
      <c r="CW46" s="324"/>
      <c r="CX46" s="324"/>
      <c r="CY46" s="324"/>
      <c r="CZ46" s="324"/>
      <c r="DA46" s="324"/>
      <c r="DB46" s="324"/>
      <c r="DC46" s="324"/>
      <c r="DD46" s="324"/>
      <c r="DE46" s="324"/>
      <c r="DF46" s="324"/>
      <c r="DG46" s="324"/>
      <c r="DH46" s="324"/>
      <c r="DI46" s="324"/>
      <c r="DJ46" s="324"/>
      <c r="DK46" s="324"/>
      <c r="DL46" s="324"/>
      <c r="DM46" s="324"/>
      <c r="DN46" s="324"/>
      <c r="DO46" s="324"/>
      <c r="DP46" s="324"/>
      <c r="DQ46" s="324"/>
      <c r="DR46" s="324"/>
      <c r="DS46" s="324"/>
      <c r="DT46" s="324"/>
      <c r="DU46" s="324"/>
      <c r="DV46" s="324"/>
      <c r="DW46" s="324"/>
      <c r="DX46" s="324"/>
      <c r="DY46" s="324"/>
      <c r="DZ46" s="324"/>
      <c r="EA46" s="324"/>
      <c r="EB46" s="324"/>
      <c r="EC46" s="324"/>
      <c r="ED46" s="324"/>
      <c r="EE46" s="324"/>
      <c r="EF46" s="324"/>
      <c r="EG46" s="506"/>
      <c r="EH46" s="133"/>
    </row>
    <row r="47" spans="1:139" ht="15" customHeight="1" x14ac:dyDescent="0.25">
      <c r="A47" s="177"/>
      <c r="B47" s="129"/>
      <c r="C47" s="67" t="s">
        <v>249</v>
      </c>
      <c r="D47" s="204">
        <f t="shared" ref="D47:D51" si="52">SUM(E47:EG47)</f>
        <v>0</v>
      </c>
      <c r="E47" s="63">
        <v>0</v>
      </c>
      <c r="F47" s="90">
        <f>IF('Summary &amp; Assumptions'!$D$20&gt;='Monthly Cash Flow'!F$5,
IF('Summary &amp; Assumptions'!$J$21&gt;='Monthly Cash Flow'!F$6,
IF('Summary &amp; Assumptions'!$J$23&gt;='Monthly Cash Flow'!F$6,0,-PPMT('Summary &amp; Assumptions'!$J$18/12,'Monthly Cash Flow'!F6-'Summary &amp; Assumptions'!$J$23,'Summary &amp; Assumptions'!$J$22,-'Summary &amp; Assumptions'!$J$20)),""),"")</f>
        <v>0</v>
      </c>
      <c r="G47" s="63">
        <f>IF('Summary &amp; Assumptions'!$D$20&gt;='Monthly Cash Flow'!G$5,
IF('Summary &amp; Assumptions'!$J$21&gt;='Monthly Cash Flow'!G$6,
IF('Summary &amp; Assumptions'!$J$23&gt;='Monthly Cash Flow'!G$6,0,-PPMT('Summary &amp; Assumptions'!$J$18/12,'Monthly Cash Flow'!G6-'Summary &amp; Assumptions'!$J$23,'Summary &amp; Assumptions'!$J$22,-'Summary &amp; Assumptions'!$J$20)),""),"")</f>
        <v>0</v>
      </c>
      <c r="H47" s="63">
        <f>IF('Summary &amp; Assumptions'!$D$20&gt;='Monthly Cash Flow'!H$5,
IF('Summary &amp; Assumptions'!$J$21&gt;='Monthly Cash Flow'!H$6,
IF('Summary &amp; Assumptions'!$J$23&gt;='Monthly Cash Flow'!H$6,0,-PPMT('Summary &amp; Assumptions'!$J$18/12,'Monthly Cash Flow'!H6-'Summary &amp; Assumptions'!$J$23,'Summary &amp; Assumptions'!$J$22,-'Summary &amp; Assumptions'!$J$20)),""),"")</f>
        <v>0</v>
      </c>
      <c r="I47" s="63">
        <f>IF('Summary &amp; Assumptions'!$D$20&gt;='Monthly Cash Flow'!I$5,
IF('Summary &amp; Assumptions'!$J$21&gt;='Monthly Cash Flow'!I$6,
IF('Summary &amp; Assumptions'!$J$23&gt;='Monthly Cash Flow'!I$6,0,-PPMT('Summary &amp; Assumptions'!$J$18/12,'Monthly Cash Flow'!I6-'Summary &amp; Assumptions'!$J$23,'Summary &amp; Assumptions'!$J$22,-'Summary &amp; Assumptions'!$J$20)),""),"")</f>
        <v>0</v>
      </c>
      <c r="J47" s="63">
        <f>IF('Summary &amp; Assumptions'!$D$20&gt;='Monthly Cash Flow'!J$5,
IF('Summary &amp; Assumptions'!$J$21&gt;='Monthly Cash Flow'!J$6,
IF('Summary &amp; Assumptions'!$J$23&gt;='Monthly Cash Flow'!J$6,0,-PPMT('Summary &amp; Assumptions'!$J$18/12,'Monthly Cash Flow'!J6-'Summary &amp; Assumptions'!$J$23,'Summary &amp; Assumptions'!$J$22,-'Summary &amp; Assumptions'!$J$20)),""),"")</f>
        <v>0</v>
      </c>
      <c r="K47" s="63">
        <f>IF('Summary &amp; Assumptions'!$D$20&gt;='Monthly Cash Flow'!K$5,
IF('Summary &amp; Assumptions'!$J$21&gt;='Monthly Cash Flow'!K$6,
IF('Summary &amp; Assumptions'!$J$23&gt;='Monthly Cash Flow'!K$6,0,-PPMT('Summary &amp; Assumptions'!$J$18/12,'Monthly Cash Flow'!K6-'Summary &amp; Assumptions'!$J$23,'Summary &amp; Assumptions'!$J$22,-'Summary &amp; Assumptions'!$J$20)),""),"")</f>
        <v>0</v>
      </c>
      <c r="L47" s="63">
        <f>IF('Summary &amp; Assumptions'!$D$20&gt;='Monthly Cash Flow'!L$5,
IF('Summary &amp; Assumptions'!$J$21&gt;='Monthly Cash Flow'!L$6,
IF('Summary &amp; Assumptions'!$J$23&gt;='Monthly Cash Flow'!L$6,0,-PPMT('Summary &amp; Assumptions'!$J$18/12,'Monthly Cash Flow'!L6-'Summary &amp; Assumptions'!$J$23,'Summary &amp; Assumptions'!$J$22,-'Summary &amp; Assumptions'!$J$20)),""),"")</f>
        <v>0</v>
      </c>
      <c r="M47" s="63">
        <f>IF('Summary &amp; Assumptions'!$D$20&gt;='Monthly Cash Flow'!M$5,
IF('Summary &amp; Assumptions'!$J$21&gt;='Monthly Cash Flow'!M$6,
IF('Summary &amp; Assumptions'!$J$23&gt;='Monthly Cash Flow'!M$6,0,-PPMT('Summary &amp; Assumptions'!$J$18/12,'Monthly Cash Flow'!M6-'Summary &amp; Assumptions'!$J$23,'Summary &amp; Assumptions'!$J$22,-'Summary &amp; Assumptions'!$J$20)),""),"")</f>
        <v>0</v>
      </c>
      <c r="N47" s="63">
        <f>IF('Summary &amp; Assumptions'!$D$20&gt;='Monthly Cash Flow'!N$5,
IF('Summary &amp; Assumptions'!$J$21&gt;='Monthly Cash Flow'!N$6,
IF('Summary &amp; Assumptions'!$J$23&gt;='Monthly Cash Flow'!N$6,0,-PPMT('Summary &amp; Assumptions'!$J$18/12,'Monthly Cash Flow'!N6-'Summary &amp; Assumptions'!$J$23,'Summary &amp; Assumptions'!$J$22,-'Summary &amp; Assumptions'!$J$20)),""),"")</f>
        <v>0</v>
      </c>
      <c r="O47" s="63">
        <f>IF('Summary &amp; Assumptions'!$D$20&gt;='Monthly Cash Flow'!O$5,
IF('Summary &amp; Assumptions'!$J$21&gt;='Monthly Cash Flow'!O$6,
IF('Summary &amp; Assumptions'!$J$23&gt;='Monthly Cash Flow'!O$6,0,-PPMT('Summary &amp; Assumptions'!$J$18/12,'Monthly Cash Flow'!O6-'Summary &amp; Assumptions'!$J$23,'Summary &amp; Assumptions'!$J$22,-'Summary &amp; Assumptions'!$J$20)),""),"")</f>
        <v>0</v>
      </c>
      <c r="P47" s="63">
        <f>IF('Summary &amp; Assumptions'!$D$20&gt;='Monthly Cash Flow'!P$5,
IF('Summary &amp; Assumptions'!$J$21&gt;='Monthly Cash Flow'!P$6,
IF('Summary &amp; Assumptions'!$J$23&gt;='Monthly Cash Flow'!P$6,0,-PPMT('Summary &amp; Assumptions'!$J$18/12,'Monthly Cash Flow'!P6-'Summary &amp; Assumptions'!$J$23,'Summary &amp; Assumptions'!$J$22,-'Summary &amp; Assumptions'!$J$20)),""),"")</f>
        <v>0</v>
      </c>
      <c r="Q47" s="63">
        <f>IF('Summary &amp; Assumptions'!$D$20&gt;='Monthly Cash Flow'!Q$5,
IF('Summary &amp; Assumptions'!$J$21&gt;='Monthly Cash Flow'!Q$6,
IF('Summary &amp; Assumptions'!$J$23&gt;='Monthly Cash Flow'!Q$6,0,-PPMT('Summary &amp; Assumptions'!$J$18/12,'Monthly Cash Flow'!Q6-'Summary &amp; Assumptions'!$J$23,'Summary &amp; Assumptions'!$J$22,-'Summary &amp; Assumptions'!$J$20)),""),"")</f>
        <v>0</v>
      </c>
      <c r="R47" s="63">
        <f>IF('Summary &amp; Assumptions'!$D$20&gt;='Monthly Cash Flow'!R$5,
IF('Summary &amp; Assumptions'!$J$21&gt;='Monthly Cash Flow'!R$6,
IF('Summary &amp; Assumptions'!$J$23&gt;='Monthly Cash Flow'!R$6,0,-PPMT('Summary &amp; Assumptions'!$J$18/12,'Monthly Cash Flow'!R6-'Summary &amp; Assumptions'!$J$23,'Summary &amp; Assumptions'!$J$22,-'Summary &amp; Assumptions'!$J$20)),""),"")</f>
        <v>0</v>
      </c>
      <c r="S47" s="63">
        <f>IF('Summary &amp; Assumptions'!$D$20&gt;='Monthly Cash Flow'!S$5,
IF('Summary &amp; Assumptions'!$J$21&gt;='Monthly Cash Flow'!S$6,
IF('Summary &amp; Assumptions'!$J$23&gt;='Monthly Cash Flow'!S$6,0,-PPMT('Summary &amp; Assumptions'!$J$18/12,'Monthly Cash Flow'!S6-'Summary &amp; Assumptions'!$J$23,'Summary &amp; Assumptions'!$J$22,-'Summary &amp; Assumptions'!$J$20)),""),"")</f>
        <v>0</v>
      </c>
      <c r="T47" s="63">
        <f>IF('Summary &amp; Assumptions'!$D$20&gt;='Monthly Cash Flow'!T$5,
IF('Summary &amp; Assumptions'!$J$21&gt;='Monthly Cash Flow'!T$6,
IF('Summary &amp; Assumptions'!$J$23&gt;='Monthly Cash Flow'!T$6,0,-PPMT('Summary &amp; Assumptions'!$J$18/12,'Monthly Cash Flow'!T6-'Summary &amp; Assumptions'!$J$23,'Summary &amp; Assumptions'!$J$22,-'Summary &amp; Assumptions'!$J$20)),""),"")</f>
        <v>0</v>
      </c>
      <c r="U47" s="63">
        <f>IF('Summary &amp; Assumptions'!$D$20&gt;='Monthly Cash Flow'!U$5,
IF('Summary &amp; Assumptions'!$J$21&gt;='Monthly Cash Flow'!U$6,
IF('Summary &amp; Assumptions'!$J$23&gt;='Monthly Cash Flow'!U$6,0,-PPMT('Summary &amp; Assumptions'!$J$18/12,'Monthly Cash Flow'!U6-'Summary &amp; Assumptions'!$J$23,'Summary &amp; Assumptions'!$J$22,-'Summary &amp; Assumptions'!$J$20)),""),"")</f>
        <v>0</v>
      </c>
      <c r="V47" s="63">
        <f>IF('Summary &amp; Assumptions'!$D$20&gt;='Monthly Cash Flow'!V$5,
IF('Summary &amp; Assumptions'!$J$21&gt;='Monthly Cash Flow'!V$6,
IF('Summary &amp; Assumptions'!$J$23&gt;='Monthly Cash Flow'!V$6,0,-PPMT('Summary &amp; Assumptions'!$J$18/12,'Monthly Cash Flow'!V6-'Summary &amp; Assumptions'!$J$23,'Summary &amp; Assumptions'!$J$22,-'Summary &amp; Assumptions'!$J$20)),""),"")</f>
        <v>0</v>
      </c>
      <c r="W47" s="63">
        <f>IF('Summary &amp; Assumptions'!$D$20&gt;='Monthly Cash Flow'!W$5,
IF('Summary &amp; Assumptions'!$J$21&gt;='Monthly Cash Flow'!W$6,
IF('Summary &amp; Assumptions'!$J$23&gt;='Monthly Cash Flow'!W$6,0,-PPMT('Summary &amp; Assumptions'!$J$18/12,'Monthly Cash Flow'!W6-'Summary &amp; Assumptions'!$J$23,'Summary &amp; Assumptions'!$J$22,-'Summary &amp; Assumptions'!$J$20)),""),"")</f>
        <v>0</v>
      </c>
      <c r="X47" s="63">
        <f>IF('Summary &amp; Assumptions'!$D$20&gt;='Monthly Cash Flow'!X$5,
IF('Summary &amp; Assumptions'!$J$21&gt;='Monthly Cash Flow'!X$6,
IF('Summary &amp; Assumptions'!$J$23&gt;='Monthly Cash Flow'!X$6,0,-PPMT('Summary &amp; Assumptions'!$J$18/12,'Monthly Cash Flow'!X6-'Summary &amp; Assumptions'!$J$23,'Summary &amp; Assumptions'!$J$22,-'Summary &amp; Assumptions'!$J$20)),""),"")</f>
        <v>0</v>
      </c>
      <c r="Y47" s="63">
        <f>IF('Summary &amp; Assumptions'!$D$20&gt;='Monthly Cash Flow'!Y$5,
IF('Summary &amp; Assumptions'!$J$21&gt;='Monthly Cash Flow'!Y$6,
IF('Summary &amp; Assumptions'!$J$23&gt;='Monthly Cash Flow'!Y$6,0,-PPMT('Summary &amp; Assumptions'!$J$18/12,'Monthly Cash Flow'!Y6-'Summary &amp; Assumptions'!$J$23,'Summary &amp; Assumptions'!$J$22,-'Summary &amp; Assumptions'!$J$20)),""),"")</f>
        <v>0</v>
      </c>
      <c r="Z47" s="63">
        <f>IF('Summary &amp; Assumptions'!$D$20&gt;='Monthly Cash Flow'!Z$5,
IF('Summary &amp; Assumptions'!$J$21&gt;='Monthly Cash Flow'!Z$6,
IF('Summary &amp; Assumptions'!$J$23&gt;='Monthly Cash Flow'!Z$6,0,-PPMT('Summary &amp; Assumptions'!$J$18/12,'Monthly Cash Flow'!Z6-'Summary &amp; Assumptions'!$J$23,'Summary &amp; Assumptions'!$J$22,-'Summary &amp; Assumptions'!$J$20)),""),"")</f>
        <v>0</v>
      </c>
      <c r="AA47" s="63">
        <f>IF('Summary &amp; Assumptions'!$D$20&gt;='Monthly Cash Flow'!AA$5,
IF('Summary &amp; Assumptions'!$J$21&gt;='Monthly Cash Flow'!AA$6,
IF('Summary &amp; Assumptions'!$J$23&gt;='Monthly Cash Flow'!AA$6,0,-PPMT('Summary &amp; Assumptions'!$J$18/12,'Monthly Cash Flow'!AA6-'Summary &amp; Assumptions'!$J$23,'Summary &amp; Assumptions'!$J$22,-'Summary &amp; Assumptions'!$J$20)),""),"")</f>
        <v>0</v>
      </c>
      <c r="AB47" s="63">
        <f>IF('Summary &amp; Assumptions'!$D$20&gt;='Monthly Cash Flow'!AB$5,
IF('Summary &amp; Assumptions'!$J$21&gt;='Monthly Cash Flow'!AB$6,
IF('Summary &amp; Assumptions'!$J$23&gt;='Monthly Cash Flow'!AB$6,0,-PPMT('Summary &amp; Assumptions'!$J$18/12,'Monthly Cash Flow'!AB6-'Summary &amp; Assumptions'!$J$23,'Summary &amp; Assumptions'!$J$22,-'Summary &amp; Assumptions'!$J$20)),""),"")</f>
        <v>0</v>
      </c>
      <c r="AC47" s="63">
        <f>IF('Summary &amp; Assumptions'!$D$20&gt;='Monthly Cash Flow'!AC$5,
IF('Summary &amp; Assumptions'!$J$21&gt;='Monthly Cash Flow'!AC$6,
IF('Summary &amp; Assumptions'!$J$23&gt;='Monthly Cash Flow'!AC$6,0,-PPMT('Summary &amp; Assumptions'!$J$18/12,'Monthly Cash Flow'!AC6-'Summary &amp; Assumptions'!$J$23,'Summary &amp; Assumptions'!$J$22,-'Summary &amp; Assumptions'!$J$20)),""),"")</f>
        <v>0</v>
      </c>
      <c r="AD47" s="63" t="str">
        <f>IF('Summary &amp; Assumptions'!$D$20&gt;='Monthly Cash Flow'!AD$5,
IF('Summary &amp; Assumptions'!$J$21&gt;='Monthly Cash Flow'!AD$6,
IF('Summary &amp; Assumptions'!$J$23&gt;='Monthly Cash Flow'!AD$6,0,-PPMT('Summary &amp; Assumptions'!$J$18/12,'Monthly Cash Flow'!AD6-'Summary &amp; Assumptions'!$J$23,'Summary &amp; Assumptions'!$J$22,-'Summary &amp; Assumptions'!$J$20)),""),"")</f>
        <v/>
      </c>
      <c r="AE47" s="63" t="str">
        <f>IF('Summary &amp; Assumptions'!$D$20&gt;='Monthly Cash Flow'!AE$5,
IF('Summary &amp; Assumptions'!$J$21&gt;='Monthly Cash Flow'!AE$6,
IF('Summary &amp; Assumptions'!$J$23&gt;='Monthly Cash Flow'!AE$6,0,-PPMT('Summary &amp; Assumptions'!$J$18/12,'Monthly Cash Flow'!AE6-'Summary &amp; Assumptions'!$J$23,'Summary &amp; Assumptions'!$J$22,-'Summary &amp; Assumptions'!$J$20)),""),"")</f>
        <v/>
      </c>
      <c r="AF47" s="63" t="str">
        <f>IF('Summary &amp; Assumptions'!$D$20&gt;='Monthly Cash Flow'!AF$5,
IF('Summary &amp; Assumptions'!$J$21&gt;='Monthly Cash Flow'!AF$6,
IF('Summary &amp; Assumptions'!$J$23&gt;='Monthly Cash Flow'!AF$6,0,-PPMT('Summary &amp; Assumptions'!$J$18/12,'Monthly Cash Flow'!AF6-'Summary &amp; Assumptions'!$J$23,'Summary &amp; Assumptions'!$J$22,-'Summary &amp; Assumptions'!$J$20)),""),"")</f>
        <v/>
      </c>
      <c r="AG47" s="63" t="str">
        <f>IF('Summary &amp; Assumptions'!$D$20&gt;='Monthly Cash Flow'!AG$5,
IF('Summary &amp; Assumptions'!$J$21&gt;='Monthly Cash Flow'!AG$6,
IF('Summary &amp; Assumptions'!$J$23&gt;='Monthly Cash Flow'!AG$6,0,-PPMT('Summary &amp; Assumptions'!$J$18/12,'Monthly Cash Flow'!AG6-'Summary &amp; Assumptions'!$J$23,'Summary &amp; Assumptions'!$J$22,-'Summary &amp; Assumptions'!$J$20)),""),"")</f>
        <v/>
      </c>
      <c r="AH47" s="63" t="str">
        <f>IF('Summary &amp; Assumptions'!$D$20&gt;='Monthly Cash Flow'!AH$5,
IF('Summary &amp; Assumptions'!$J$21&gt;='Monthly Cash Flow'!AH$6,
IF('Summary &amp; Assumptions'!$J$23&gt;='Monthly Cash Flow'!AH$6,0,-PPMT('Summary &amp; Assumptions'!$J$18/12,'Monthly Cash Flow'!AH6-'Summary &amp; Assumptions'!$J$23,'Summary &amp; Assumptions'!$J$22,-'Summary &amp; Assumptions'!$J$20)),""),"")</f>
        <v/>
      </c>
      <c r="AI47" s="63" t="str">
        <f>IF('Summary &amp; Assumptions'!$D$20&gt;='Monthly Cash Flow'!AI$5,
IF('Summary &amp; Assumptions'!$J$21&gt;='Monthly Cash Flow'!AI$6,
IF('Summary &amp; Assumptions'!$J$23&gt;='Monthly Cash Flow'!AI$6,0,-PPMT('Summary &amp; Assumptions'!$J$18/12,'Monthly Cash Flow'!AI6-'Summary &amp; Assumptions'!$J$23,'Summary &amp; Assumptions'!$J$22,-'Summary &amp; Assumptions'!$J$20)),""),"")</f>
        <v/>
      </c>
      <c r="AJ47" s="63" t="str">
        <f>IF('Summary &amp; Assumptions'!$D$20&gt;='Monthly Cash Flow'!AJ$5,
IF('Summary &amp; Assumptions'!$J$21&gt;='Monthly Cash Flow'!AJ$6,
IF('Summary &amp; Assumptions'!$J$23&gt;='Monthly Cash Flow'!AJ$6,0,-PPMT('Summary &amp; Assumptions'!$J$18/12,'Monthly Cash Flow'!AJ6-'Summary &amp; Assumptions'!$J$23,'Summary &amp; Assumptions'!$J$22,-'Summary &amp; Assumptions'!$J$20)),""),"")</f>
        <v/>
      </c>
      <c r="AK47" s="63" t="str">
        <f>IF('Summary &amp; Assumptions'!$D$20&gt;='Monthly Cash Flow'!AK$5,
IF('Summary &amp; Assumptions'!$J$21&gt;='Monthly Cash Flow'!AK$6,
IF('Summary &amp; Assumptions'!$J$23&gt;='Monthly Cash Flow'!AK$6,0,-PPMT('Summary &amp; Assumptions'!$J$18/12,'Monthly Cash Flow'!AK6-'Summary &amp; Assumptions'!$J$23,'Summary &amp; Assumptions'!$J$22,-'Summary &amp; Assumptions'!$J$20)),""),"")</f>
        <v/>
      </c>
      <c r="AL47" s="63" t="str">
        <f>IF('Summary &amp; Assumptions'!$D$20&gt;='Monthly Cash Flow'!AL$5,
IF('Summary &amp; Assumptions'!$J$21&gt;='Monthly Cash Flow'!AL$6,
IF('Summary &amp; Assumptions'!$J$23&gt;='Monthly Cash Flow'!AL$6,0,-PPMT('Summary &amp; Assumptions'!$J$18/12,'Monthly Cash Flow'!AL6-'Summary &amp; Assumptions'!$J$23,'Summary &amp; Assumptions'!$J$22,-'Summary &amp; Assumptions'!$J$20)),""),"")</f>
        <v/>
      </c>
      <c r="AM47" s="63" t="str">
        <f>IF('Summary &amp; Assumptions'!$D$20&gt;='Monthly Cash Flow'!AM$5,
IF('Summary &amp; Assumptions'!$J$21&gt;='Monthly Cash Flow'!AM$6,
IF('Summary &amp; Assumptions'!$J$23&gt;='Monthly Cash Flow'!AM$6,0,-PPMT('Summary &amp; Assumptions'!$J$18/12,'Monthly Cash Flow'!AM6-'Summary &amp; Assumptions'!$J$23,'Summary &amp; Assumptions'!$J$22,-'Summary &amp; Assumptions'!$J$20)),""),"")</f>
        <v/>
      </c>
      <c r="AN47" s="63" t="str">
        <f>IF('Summary &amp; Assumptions'!$D$20&gt;='Monthly Cash Flow'!AN$5,
IF('Summary &amp; Assumptions'!$J$21&gt;='Monthly Cash Flow'!AN$6,
IF('Summary &amp; Assumptions'!$J$23&gt;='Monthly Cash Flow'!AN$6,0,-PPMT('Summary &amp; Assumptions'!$J$18/12,'Monthly Cash Flow'!AN6-'Summary &amp; Assumptions'!$J$23,'Summary &amp; Assumptions'!$J$22,-'Summary &amp; Assumptions'!$J$20)),""),"")</f>
        <v/>
      </c>
      <c r="AO47" s="63" t="str">
        <f>IF('Summary &amp; Assumptions'!$D$20&gt;='Monthly Cash Flow'!AO$5,
IF('Summary &amp; Assumptions'!$J$21&gt;='Monthly Cash Flow'!AO$6,
IF('Summary &amp; Assumptions'!$J$23&gt;='Monthly Cash Flow'!AO$6,0,-PPMT('Summary &amp; Assumptions'!$J$18/12,'Monthly Cash Flow'!AO6-'Summary &amp; Assumptions'!$J$23,'Summary &amp; Assumptions'!$J$22,-'Summary &amp; Assumptions'!$J$20)),""),"")</f>
        <v/>
      </c>
      <c r="AP47" s="63" t="str">
        <f>IF('Summary &amp; Assumptions'!$D$20&gt;='Monthly Cash Flow'!AP$5,
IF('Summary &amp; Assumptions'!$J$21&gt;='Monthly Cash Flow'!AP$6,
IF('Summary &amp; Assumptions'!$J$23&gt;='Monthly Cash Flow'!AP$6,0,-PPMT('Summary &amp; Assumptions'!$J$18/12,'Monthly Cash Flow'!AP6-'Summary &amp; Assumptions'!$J$23,'Summary &amp; Assumptions'!$J$22,-'Summary &amp; Assumptions'!$J$20)),""),"")</f>
        <v/>
      </c>
      <c r="AQ47" s="63" t="str">
        <f>IF('Summary &amp; Assumptions'!$D$20&gt;='Monthly Cash Flow'!AQ$5,
IF('Summary &amp; Assumptions'!$J$21&gt;='Monthly Cash Flow'!AQ$6,
IF('Summary &amp; Assumptions'!$J$23&gt;='Monthly Cash Flow'!AQ$6,0,-PPMT('Summary &amp; Assumptions'!$J$18/12,'Monthly Cash Flow'!AQ6-'Summary &amp; Assumptions'!$J$23,'Summary &amp; Assumptions'!$J$22,-'Summary &amp; Assumptions'!$J$20)),""),"")</f>
        <v/>
      </c>
      <c r="AR47" s="63" t="str">
        <f>IF('Summary &amp; Assumptions'!$D$20&gt;='Monthly Cash Flow'!AR$5,
IF('Summary &amp; Assumptions'!$J$21&gt;='Monthly Cash Flow'!AR$6,
IF('Summary &amp; Assumptions'!$J$23&gt;='Monthly Cash Flow'!AR$6,0,-PPMT('Summary &amp; Assumptions'!$J$18/12,'Monthly Cash Flow'!AR6-'Summary &amp; Assumptions'!$J$23,'Summary &amp; Assumptions'!$J$22,-'Summary &amp; Assumptions'!$J$20)),""),"")</f>
        <v/>
      </c>
      <c r="AS47" s="63" t="str">
        <f>IF('Summary &amp; Assumptions'!$D$20&gt;='Monthly Cash Flow'!AS$5,
IF('Summary &amp; Assumptions'!$J$21&gt;='Monthly Cash Flow'!AS$6,
IF('Summary &amp; Assumptions'!$J$23&gt;='Monthly Cash Flow'!AS$6,0,-PPMT('Summary &amp; Assumptions'!$J$18/12,'Monthly Cash Flow'!AS6-'Summary &amp; Assumptions'!$J$23,'Summary &amp; Assumptions'!$J$22,-'Summary &amp; Assumptions'!$J$20)),""),"")</f>
        <v/>
      </c>
      <c r="AT47" s="63" t="str">
        <f>IF('Summary &amp; Assumptions'!$D$20&gt;='Monthly Cash Flow'!AT$5,
IF('Summary &amp; Assumptions'!$J$21&gt;='Monthly Cash Flow'!AT$6,
IF('Summary &amp; Assumptions'!$J$23&gt;='Monthly Cash Flow'!AT$6,0,-PPMT('Summary &amp; Assumptions'!$J$18/12,'Monthly Cash Flow'!AT6-'Summary &amp; Assumptions'!$J$23,'Summary &amp; Assumptions'!$J$22,-'Summary &amp; Assumptions'!$J$20)),""),"")</f>
        <v/>
      </c>
      <c r="AU47" s="63" t="str">
        <f>IF('Summary &amp; Assumptions'!$D$20&gt;='Monthly Cash Flow'!AU$5,
IF('Summary &amp; Assumptions'!$J$21&gt;='Monthly Cash Flow'!AU$6,
IF('Summary &amp; Assumptions'!$J$23&gt;='Monthly Cash Flow'!AU$6,0,-PPMT('Summary &amp; Assumptions'!$J$18/12,'Monthly Cash Flow'!AU6-'Summary &amp; Assumptions'!$J$23,'Summary &amp; Assumptions'!$J$22,-'Summary &amp; Assumptions'!$J$20)),""),"")</f>
        <v/>
      </c>
      <c r="AV47" s="63" t="str">
        <f>IF('Summary &amp; Assumptions'!$D$20&gt;='Monthly Cash Flow'!AV$5,
IF('Summary &amp; Assumptions'!$J$21&gt;='Monthly Cash Flow'!AV$6,
IF('Summary &amp; Assumptions'!$J$23&gt;='Monthly Cash Flow'!AV$6,0,-PPMT('Summary &amp; Assumptions'!$J$18/12,'Monthly Cash Flow'!AV6-'Summary &amp; Assumptions'!$J$23,'Summary &amp; Assumptions'!$J$22,-'Summary &amp; Assumptions'!$J$20)),""),"")</f>
        <v/>
      </c>
      <c r="AW47" s="63" t="str">
        <f>IF('Summary &amp; Assumptions'!$D$20&gt;='Monthly Cash Flow'!AW$5,
IF('Summary &amp; Assumptions'!$J$21&gt;='Monthly Cash Flow'!AW$6,
IF('Summary &amp; Assumptions'!$J$23&gt;='Monthly Cash Flow'!AW$6,0,-PPMT('Summary &amp; Assumptions'!$J$18/12,'Monthly Cash Flow'!AW6-'Summary &amp; Assumptions'!$J$23,'Summary &amp; Assumptions'!$J$22,-'Summary &amp; Assumptions'!$J$20)),""),"")</f>
        <v/>
      </c>
      <c r="AX47" s="63" t="str">
        <f>IF('Summary &amp; Assumptions'!$D$20&gt;='Monthly Cash Flow'!AX$5,
IF('Summary &amp; Assumptions'!$J$21&gt;='Monthly Cash Flow'!AX$6,
IF('Summary &amp; Assumptions'!$J$23&gt;='Monthly Cash Flow'!AX$6,0,-PPMT('Summary &amp; Assumptions'!$J$18/12,'Monthly Cash Flow'!AX6-'Summary &amp; Assumptions'!$J$23,'Summary &amp; Assumptions'!$J$22,-'Summary &amp; Assumptions'!$J$20)),""),"")</f>
        <v/>
      </c>
      <c r="AY47" s="63" t="str">
        <f>IF('Summary &amp; Assumptions'!$D$20&gt;='Monthly Cash Flow'!AY$5,
IF('Summary &amp; Assumptions'!$J$21&gt;='Monthly Cash Flow'!AY$6,
IF('Summary &amp; Assumptions'!$J$23&gt;='Monthly Cash Flow'!AY$6,0,-PPMT('Summary &amp; Assumptions'!$J$18/12,'Monthly Cash Flow'!AY6-'Summary &amp; Assumptions'!$J$23,'Summary &amp; Assumptions'!$J$22,-'Summary &amp; Assumptions'!$J$20)),""),"")</f>
        <v/>
      </c>
      <c r="AZ47" s="63" t="str">
        <f>IF('Summary &amp; Assumptions'!$D$20&gt;='Monthly Cash Flow'!AZ$5,
IF('Summary &amp; Assumptions'!$J$21&gt;='Monthly Cash Flow'!AZ$6,
IF('Summary &amp; Assumptions'!$J$23&gt;='Monthly Cash Flow'!AZ$6,0,-PPMT('Summary &amp; Assumptions'!$J$18/12,'Monthly Cash Flow'!AZ6-'Summary &amp; Assumptions'!$J$23,'Summary &amp; Assumptions'!$J$22,-'Summary &amp; Assumptions'!$J$20)),""),"")</f>
        <v/>
      </c>
      <c r="BA47" s="63" t="str">
        <f>IF('Summary &amp; Assumptions'!$D$20&gt;='Monthly Cash Flow'!BA$5,
IF('Summary &amp; Assumptions'!$J$21&gt;='Monthly Cash Flow'!BA$6,
IF('Summary &amp; Assumptions'!$J$23&gt;='Monthly Cash Flow'!BA$6,0,-PPMT('Summary &amp; Assumptions'!$J$18/12,'Monthly Cash Flow'!BA6-'Summary &amp; Assumptions'!$J$23,'Summary &amp; Assumptions'!$J$22,-'Summary &amp; Assumptions'!$J$20)),""),"")</f>
        <v/>
      </c>
      <c r="BB47" s="63" t="str">
        <f>IF('Summary &amp; Assumptions'!$D$20&gt;='Monthly Cash Flow'!BB$5,
IF('Summary &amp; Assumptions'!$J$21&gt;='Monthly Cash Flow'!BB$6,
IF('Summary &amp; Assumptions'!$J$23&gt;='Monthly Cash Flow'!BB$6,0,-PPMT('Summary &amp; Assumptions'!$J$18/12,'Monthly Cash Flow'!BB6-'Summary &amp; Assumptions'!$J$23,'Summary &amp; Assumptions'!$J$22,-'Summary &amp; Assumptions'!$J$20)),""),"")</f>
        <v/>
      </c>
      <c r="BC47" s="63" t="str">
        <f>IF('Summary &amp; Assumptions'!$D$20&gt;='Monthly Cash Flow'!BC$5,
IF('Summary &amp; Assumptions'!$J$21&gt;='Monthly Cash Flow'!BC$6,
IF('Summary &amp; Assumptions'!$J$23&gt;='Monthly Cash Flow'!BC$6,0,-PPMT('Summary &amp; Assumptions'!$J$18/12,'Monthly Cash Flow'!BC6-'Summary &amp; Assumptions'!$J$23,'Summary &amp; Assumptions'!$J$22,-'Summary &amp; Assumptions'!$J$20)),""),"")</f>
        <v/>
      </c>
      <c r="BD47" s="63" t="str">
        <f>IF('Summary &amp; Assumptions'!$D$20&gt;='Monthly Cash Flow'!BD$5,
IF('Summary &amp; Assumptions'!$J$21&gt;='Monthly Cash Flow'!BD$6,
IF('Summary &amp; Assumptions'!$J$23&gt;='Monthly Cash Flow'!BD$6,0,-PPMT('Summary &amp; Assumptions'!$J$18/12,'Monthly Cash Flow'!BD6-'Summary &amp; Assumptions'!$J$23,'Summary &amp; Assumptions'!$J$22,-'Summary &amp; Assumptions'!$J$20)),""),"")</f>
        <v/>
      </c>
      <c r="BE47" s="63" t="str">
        <f>IF('Summary &amp; Assumptions'!$D$20&gt;='Monthly Cash Flow'!BE$5,
IF('Summary &amp; Assumptions'!$J$21&gt;='Monthly Cash Flow'!BE$6,
IF('Summary &amp; Assumptions'!$J$23&gt;='Monthly Cash Flow'!BE$6,0,-PPMT('Summary &amp; Assumptions'!$J$18/12,'Monthly Cash Flow'!BE6-'Summary &amp; Assumptions'!$J$23,'Summary &amp; Assumptions'!$J$22,-'Summary &amp; Assumptions'!$J$20)),""),"")</f>
        <v/>
      </c>
      <c r="BF47" s="63" t="str">
        <f>IF('Summary &amp; Assumptions'!$D$20&gt;='Monthly Cash Flow'!BF$5,
IF('Summary &amp; Assumptions'!$J$21&gt;='Monthly Cash Flow'!BF$6,
IF('Summary &amp; Assumptions'!$J$23&gt;='Monthly Cash Flow'!BF$6,0,-PPMT('Summary &amp; Assumptions'!$J$18/12,'Monthly Cash Flow'!BF6-'Summary &amp; Assumptions'!$J$23,'Summary &amp; Assumptions'!$J$22,-'Summary &amp; Assumptions'!$J$20)),""),"")</f>
        <v/>
      </c>
      <c r="BG47" s="63" t="str">
        <f>IF('Summary &amp; Assumptions'!$D$20&gt;='Monthly Cash Flow'!BG$5,
IF('Summary &amp; Assumptions'!$J$21&gt;='Monthly Cash Flow'!BG$6,
IF('Summary &amp; Assumptions'!$J$23&gt;='Monthly Cash Flow'!BG$6,0,-PPMT('Summary &amp; Assumptions'!$J$18/12,'Monthly Cash Flow'!BG6-'Summary &amp; Assumptions'!$J$23,'Summary &amp; Assumptions'!$J$22,-'Summary &amp; Assumptions'!$J$20)),""),"")</f>
        <v/>
      </c>
      <c r="BH47" s="63" t="str">
        <f>IF('Summary &amp; Assumptions'!$D$20&gt;='Monthly Cash Flow'!BH$5,
IF('Summary &amp; Assumptions'!$J$21&gt;='Monthly Cash Flow'!BH$6,
IF('Summary &amp; Assumptions'!$J$23&gt;='Monthly Cash Flow'!BH$6,0,-PPMT('Summary &amp; Assumptions'!$J$18/12,'Monthly Cash Flow'!BH6-'Summary &amp; Assumptions'!$J$23,'Summary &amp; Assumptions'!$J$22,-'Summary &amp; Assumptions'!$J$20)),""),"")</f>
        <v/>
      </c>
      <c r="BI47" s="63" t="str">
        <f>IF('Summary &amp; Assumptions'!$D$20&gt;='Monthly Cash Flow'!BI$5,
IF('Summary &amp; Assumptions'!$J$21&gt;='Monthly Cash Flow'!BI$6,
IF('Summary &amp; Assumptions'!$J$23&gt;='Monthly Cash Flow'!BI$6,0,-PPMT('Summary &amp; Assumptions'!$J$18/12,'Monthly Cash Flow'!BI6-'Summary &amp; Assumptions'!$J$23,'Summary &amp; Assumptions'!$J$22,-'Summary &amp; Assumptions'!$J$20)),""),"")</f>
        <v/>
      </c>
      <c r="BJ47" s="63" t="str">
        <f>IF('Summary &amp; Assumptions'!$D$20&gt;='Monthly Cash Flow'!BJ$5,
IF('Summary &amp; Assumptions'!$J$21&gt;='Monthly Cash Flow'!BJ$6,
IF('Summary &amp; Assumptions'!$J$23&gt;='Monthly Cash Flow'!BJ$6,0,-PPMT('Summary &amp; Assumptions'!$J$18/12,'Monthly Cash Flow'!BJ6-'Summary &amp; Assumptions'!$J$23,'Summary &amp; Assumptions'!$J$22,-'Summary &amp; Assumptions'!$J$20)),""),"")</f>
        <v/>
      </c>
      <c r="BK47" s="63" t="str">
        <f>IF('Summary &amp; Assumptions'!$D$20&gt;='Monthly Cash Flow'!BK$5,
IF('Summary &amp; Assumptions'!$J$21&gt;='Monthly Cash Flow'!BK$6,
IF('Summary &amp; Assumptions'!$J$23&gt;='Monthly Cash Flow'!BK$6,0,-PPMT('Summary &amp; Assumptions'!$J$18/12,'Monthly Cash Flow'!BK6-'Summary &amp; Assumptions'!$J$23,'Summary &amp; Assumptions'!$J$22,-'Summary &amp; Assumptions'!$J$20)),""),"")</f>
        <v/>
      </c>
      <c r="BL47" s="63" t="str">
        <f>IF('Summary &amp; Assumptions'!$D$20&gt;='Monthly Cash Flow'!BL$5,
IF('Summary &amp; Assumptions'!$J$21&gt;='Monthly Cash Flow'!BL$6,
IF('Summary &amp; Assumptions'!$J$23&gt;='Monthly Cash Flow'!BL$6,0,-PPMT('Summary &amp; Assumptions'!$J$18/12,'Monthly Cash Flow'!BL6-'Summary &amp; Assumptions'!$J$23,'Summary &amp; Assumptions'!$J$22,-'Summary &amp; Assumptions'!$J$20)),""),"")</f>
        <v/>
      </c>
      <c r="BM47" s="63" t="str">
        <f>IF('Summary &amp; Assumptions'!$D$20&gt;='Monthly Cash Flow'!BM$5,
IF('Summary &amp; Assumptions'!$J$21&gt;='Monthly Cash Flow'!BM$6,
IF('Summary &amp; Assumptions'!$J$23&gt;='Monthly Cash Flow'!BM$6,0,-PPMT('Summary &amp; Assumptions'!$J$18/12,'Monthly Cash Flow'!BM6-'Summary &amp; Assumptions'!$J$23,'Summary &amp; Assumptions'!$J$22,-'Summary &amp; Assumptions'!$J$20)),""),"")</f>
        <v/>
      </c>
      <c r="BN47" s="63" t="str">
        <f>IF('Summary &amp; Assumptions'!$D$20&gt;='Monthly Cash Flow'!BN$5,
IF('Summary &amp; Assumptions'!$J$21&gt;='Monthly Cash Flow'!BN$6,
IF('Summary &amp; Assumptions'!$J$23&gt;='Monthly Cash Flow'!BN$6,0,-PPMT('Summary &amp; Assumptions'!$J$18/12,'Monthly Cash Flow'!BN6-'Summary &amp; Assumptions'!$J$23,'Summary &amp; Assumptions'!$J$22,-'Summary &amp; Assumptions'!$J$20)),""),"")</f>
        <v/>
      </c>
      <c r="BO47" s="63" t="str">
        <f>IF('Summary &amp; Assumptions'!$D$20&gt;='Monthly Cash Flow'!BO$5,
IF('Summary &amp; Assumptions'!$J$21&gt;='Monthly Cash Flow'!BO$6,
IF('Summary &amp; Assumptions'!$J$23&gt;='Monthly Cash Flow'!BO$6,0,-PPMT('Summary &amp; Assumptions'!$J$18/12,'Monthly Cash Flow'!BO6-'Summary &amp; Assumptions'!$J$23,'Summary &amp; Assumptions'!$J$22,-'Summary &amp; Assumptions'!$J$20)),""),"")</f>
        <v/>
      </c>
      <c r="BP47" s="63" t="str">
        <f>IF('Summary &amp; Assumptions'!$D$20&gt;='Monthly Cash Flow'!BP$5,
IF('Summary &amp; Assumptions'!$J$21&gt;='Monthly Cash Flow'!BP$6,
IF('Summary &amp; Assumptions'!$J$23&gt;='Monthly Cash Flow'!BP$6,0,-PPMT('Summary &amp; Assumptions'!$J$18/12,'Monthly Cash Flow'!BP6-'Summary &amp; Assumptions'!$J$23,'Summary &amp; Assumptions'!$J$22,-'Summary &amp; Assumptions'!$J$20)),""),"")</f>
        <v/>
      </c>
      <c r="BQ47" s="63" t="str">
        <f>IF('Summary &amp; Assumptions'!$D$20&gt;='Monthly Cash Flow'!BQ$5,
IF('Summary &amp; Assumptions'!$J$21&gt;='Monthly Cash Flow'!BQ$6,
IF('Summary &amp; Assumptions'!$J$23&gt;='Monthly Cash Flow'!BQ$6,0,-PPMT('Summary &amp; Assumptions'!$J$18/12,'Monthly Cash Flow'!BQ6-'Summary &amp; Assumptions'!$J$23,'Summary &amp; Assumptions'!$J$22,-'Summary &amp; Assumptions'!$J$20)),""),"")</f>
        <v/>
      </c>
      <c r="BR47" s="63" t="str">
        <f>IF('Summary &amp; Assumptions'!$D$20&gt;='Monthly Cash Flow'!BR$5,
IF('Summary &amp; Assumptions'!$J$21&gt;='Monthly Cash Flow'!BR$6,
IF('Summary &amp; Assumptions'!$J$23&gt;='Monthly Cash Flow'!BR$6,0,-PPMT('Summary &amp; Assumptions'!$J$18/12,'Monthly Cash Flow'!BR6-'Summary &amp; Assumptions'!$J$23,'Summary &amp; Assumptions'!$J$22,-'Summary &amp; Assumptions'!$J$20)),""),"")</f>
        <v/>
      </c>
      <c r="BS47" s="63" t="str">
        <f>IF('Summary &amp; Assumptions'!$D$20&gt;='Monthly Cash Flow'!BS$5,
IF('Summary &amp; Assumptions'!$J$21&gt;='Monthly Cash Flow'!BS$6,
IF('Summary &amp; Assumptions'!$J$23&gt;='Monthly Cash Flow'!BS$6,0,-PPMT('Summary &amp; Assumptions'!$J$18/12,'Monthly Cash Flow'!BS6-'Summary &amp; Assumptions'!$J$23,'Summary &amp; Assumptions'!$J$22,-'Summary &amp; Assumptions'!$J$20)),""),"")</f>
        <v/>
      </c>
      <c r="BT47" s="63" t="str">
        <f>IF('Summary &amp; Assumptions'!$D$20&gt;='Monthly Cash Flow'!BT$5,
IF('Summary &amp; Assumptions'!$J$21&gt;='Monthly Cash Flow'!BT$6,
IF('Summary &amp; Assumptions'!$J$23&gt;='Monthly Cash Flow'!BT$6,0,-PPMT('Summary &amp; Assumptions'!$J$18/12,'Monthly Cash Flow'!BT6-'Summary &amp; Assumptions'!$J$23,'Summary &amp; Assumptions'!$J$22,-'Summary &amp; Assumptions'!$J$20)),""),"")</f>
        <v/>
      </c>
      <c r="BU47" s="63" t="str">
        <f>IF('Summary &amp; Assumptions'!$D$20&gt;='Monthly Cash Flow'!BU$5,
IF('Summary &amp; Assumptions'!$J$21&gt;='Monthly Cash Flow'!BU$6,
IF('Summary &amp; Assumptions'!$J$23&gt;='Monthly Cash Flow'!BU$6,0,-PPMT('Summary &amp; Assumptions'!$J$18/12,'Monthly Cash Flow'!BU6-'Summary &amp; Assumptions'!$J$23,'Summary &amp; Assumptions'!$J$22,-'Summary &amp; Assumptions'!$J$20)),""),"")</f>
        <v/>
      </c>
      <c r="BV47" s="63" t="str">
        <f>IF('Summary &amp; Assumptions'!$D$20&gt;='Monthly Cash Flow'!BV$5,
IF('Summary &amp; Assumptions'!$J$21&gt;='Monthly Cash Flow'!BV$6,
IF('Summary &amp; Assumptions'!$J$23&gt;='Monthly Cash Flow'!BV$6,0,-PPMT('Summary &amp; Assumptions'!$J$18/12,'Monthly Cash Flow'!BV6-'Summary &amp; Assumptions'!$J$23,'Summary &amp; Assumptions'!$J$22,-'Summary &amp; Assumptions'!$J$20)),""),"")</f>
        <v/>
      </c>
      <c r="BW47" s="63" t="str">
        <f>IF('Summary &amp; Assumptions'!$D$20&gt;='Monthly Cash Flow'!BW$5,
IF('Summary &amp; Assumptions'!$J$21&gt;='Monthly Cash Flow'!BW$6,
IF('Summary &amp; Assumptions'!$J$23&gt;='Monthly Cash Flow'!BW$6,0,-PPMT('Summary &amp; Assumptions'!$J$18/12,'Monthly Cash Flow'!BW6-'Summary &amp; Assumptions'!$J$23,'Summary &amp; Assumptions'!$J$22,-'Summary &amp; Assumptions'!$J$20)),""),"")</f>
        <v/>
      </c>
      <c r="BX47" s="63" t="str">
        <f>IF('Summary &amp; Assumptions'!$D$20&gt;='Monthly Cash Flow'!BX$5,
IF('Summary &amp; Assumptions'!$J$21&gt;='Monthly Cash Flow'!BX$6,
IF('Summary &amp; Assumptions'!$J$23&gt;='Monthly Cash Flow'!BX$6,0,-PPMT('Summary &amp; Assumptions'!$J$18/12,'Monthly Cash Flow'!BX6-'Summary &amp; Assumptions'!$J$23,'Summary &amp; Assumptions'!$J$22,-'Summary &amp; Assumptions'!$J$20)),""),"")</f>
        <v/>
      </c>
      <c r="BY47" s="63" t="str">
        <f>IF('Summary &amp; Assumptions'!$D$20&gt;='Monthly Cash Flow'!BY$5,
IF('Summary &amp; Assumptions'!$J$21&gt;='Monthly Cash Flow'!BY$6,
IF('Summary &amp; Assumptions'!$J$23&gt;='Monthly Cash Flow'!BY$6,0,-PPMT('Summary &amp; Assumptions'!$J$18/12,'Monthly Cash Flow'!BY6-'Summary &amp; Assumptions'!$J$23,'Summary &amp; Assumptions'!$J$22,-'Summary &amp; Assumptions'!$J$20)),""),"")</f>
        <v/>
      </c>
      <c r="BZ47" s="63" t="str">
        <f>IF('Summary &amp; Assumptions'!$D$20&gt;='Monthly Cash Flow'!BZ$5,
IF('Summary &amp; Assumptions'!$J$21&gt;='Monthly Cash Flow'!BZ$6,
IF('Summary &amp; Assumptions'!$J$23&gt;='Monthly Cash Flow'!BZ$6,0,-PPMT('Summary &amp; Assumptions'!$J$18/12,'Monthly Cash Flow'!BZ6-'Summary &amp; Assumptions'!$J$23,'Summary &amp; Assumptions'!$J$22,-'Summary &amp; Assumptions'!$J$20)),""),"")</f>
        <v/>
      </c>
      <c r="CA47" s="63" t="str">
        <f>IF('Summary &amp; Assumptions'!$D$20&gt;='Monthly Cash Flow'!CA$5,
IF('Summary &amp; Assumptions'!$J$21&gt;='Monthly Cash Flow'!CA$6,
IF('Summary &amp; Assumptions'!$J$23&gt;='Monthly Cash Flow'!CA$6,0,-PPMT('Summary &amp; Assumptions'!$J$18/12,'Monthly Cash Flow'!CA6-'Summary &amp; Assumptions'!$J$23,'Summary &amp; Assumptions'!$J$22,-'Summary &amp; Assumptions'!$J$20)),""),"")</f>
        <v/>
      </c>
      <c r="CB47" s="63" t="str">
        <f>IF('Summary &amp; Assumptions'!$D$20&gt;='Monthly Cash Flow'!CB$5,
IF('Summary &amp; Assumptions'!$J$21&gt;='Monthly Cash Flow'!CB$6,
IF('Summary &amp; Assumptions'!$J$23&gt;='Monthly Cash Flow'!CB$6,0,-PPMT('Summary &amp; Assumptions'!$J$18/12,'Monthly Cash Flow'!CB6-'Summary &amp; Assumptions'!$J$23,'Summary &amp; Assumptions'!$J$22,-'Summary &amp; Assumptions'!$J$20)),""),"")</f>
        <v/>
      </c>
      <c r="CC47" s="63" t="str">
        <f>IF('Summary &amp; Assumptions'!$D$20&gt;='Monthly Cash Flow'!CC$5,
IF('Summary &amp; Assumptions'!$J$21&gt;='Monthly Cash Flow'!CC$6,
IF('Summary &amp; Assumptions'!$J$23&gt;='Monthly Cash Flow'!CC$6,0,-PPMT('Summary &amp; Assumptions'!$J$18/12,'Monthly Cash Flow'!CC6-'Summary &amp; Assumptions'!$J$23,'Summary &amp; Assumptions'!$J$22,-'Summary &amp; Assumptions'!$J$20)),""),"")</f>
        <v/>
      </c>
      <c r="CD47" s="63" t="str">
        <f>IF('Summary &amp; Assumptions'!$D$20&gt;='Monthly Cash Flow'!CD$5,
IF('Summary &amp; Assumptions'!$J$21&gt;='Monthly Cash Flow'!CD$6,
IF('Summary &amp; Assumptions'!$J$23&gt;='Monthly Cash Flow'!CD$6,0,-PPMT('Summary &amp; Assumptions'!$J$18/12,'Monthly Cash Flow'!CD6-'Summary &amp; Assumptions'!$J$23,'Summary &amp; Assumptions'!$J$22,-'Summary &amp; Assumptions'!$J$20)),""),"")</f>
        <v/>
      </c>
      <c r="CE47" s="63" t="str">
        <f>IF('Summary &amp; Assumptions'!$D$20&gt;='Monthly Cash Flow'!CE$5,
IF('Summary &amp; Assumptions'!$J$21&gt;='Monthly Cash Flow'!CE$6,
IF('Summary &amp; Assumptions'!$J$23&gt;='Monthly Cash Flow'!CE$6,0,-PPMT('Summary &amp; Assumptions'!$J$18/12,'Monthly Cash Flow'!CE6-'Summary &amp; Assumptions'!$J$23,'Summary &amp; Assumptions'!$J$22,-'Summary &amp; Assumptions'!$J$20)),""),"")</f>
        <v/>
      </c>
      <c r="CF47" s="63" t="str">
        <f>IF('Summary &amp; Assumptions'!$D$20&gt;='Monthly Cash Flow'!CF$5,
IF('Summary &amp; Assumptions'!$J$21&gt;='Monthly Cash Flow'!CF$6,
IF('Summary &amp; Assumptions'!$J$23&gt;='Monthly Cash Flow'!CF$6,0,-PPMT('Summary &amp; Assumptions'!$J$18/12,'Monthly Cash Flow'!CF6-'Summary &amp; Assumptions'!$J$23,'Summary &amp; Assumptions'!$J$22,-'Summary &amp; Assumptions'!$J$20)),""),"")</f>
        <v/>
      </c>
      <c r="CG47" s="63" t="str">
        <f>IF('Summary &amp; Assumptions'!$D$20&gt;='Monthly Cash Flow'!CG$5,
IF('Summary &amp; Assumptions'!$J$21&gt;='Monthly Cash Flow'!CG$6,
IF('Summary &amp; Assumptions'!$J$23&gt;='Monthly Cash Flow'!CG$6,0,-PPMT('Summary &amp; Assumptions'!$J$18/12,'Monthly Cash Flow'!CG6-'Summary &amp; Assumptions'!$J$23,'Summary &amp; Assumptions'!$J$22,-'Summary &amp; Assumptions'!$J$20)),""),"")</f>
        <v/>
      </c>
      <c r="CH47" s="63" t="str">
        <f>IF('Summary &amp; Assumptions'!$D$20&gt;='Monthly Cash Flow'!CH$5,
IF('Summary &amp; Assumptions'!$J$21&gt;='Monthly Cash Flow'!CH$6,
IF('Summary &amp; Assumptions'!$J$23&gt;='Monthly Cash Flow'!CH$6,0,-PPMT('Summary &amp; Assumptions'!$J$18/12,'Monthly Cash Flow'!CH6-'Summary &amp; Assumptions'!$J$23,'Summary &amp; Assumptions'!$J$22,-'Summary &amp; Assumptions'!$J$20)),""),"")</f>
        <v/>
      </c>
      <c r="CI47" s="63" t="str">
        <f>IF('Summary &amp; Assumptions'!$D$20&gt;='Monthly Cash Flow'!CI$5,
IF('Summary &amp; Assumptions'!$J$21&gt;='Monthly Cash Flow'!CI$6,
IF('Summary &amp; Assumptions'!$J$23&gt;='Monthly Cash Flow'!CI$6,0,-PPMT('Summary &amp; Assumptions'!$J$18/12,'Monthly Cash Flow'!CI6-'Summary &amp; Assumptions'!$J$23,'Summary &amp; Assumptions'!$J$22,-'Summary &amp; Assumptions'!$J$20)),""),"")</f>
        <v/>
      </c>
      <c r="CJ47" s="63" t="str">
        <f>IF('Summary &amp; Assumptions'!$D$20&gt;='Monthly Cash Flow'!CJ$5,
IF('Summary &amp; Assumptions'!$J$21&gt;='Monthly Cash Flow'!CJ$6,
IF('Summary &amp; Assumptions'!$J$23&gt;='Monthly Cash Flow'!CJ$6,0,-PPMT('Summary &amp; Assumptions'!$J$18/12,'Monthly Cash Flow'!CJ6-'Summary &amp; Assumptions'!$J$23,'Summary &amp; Assumptions'!$J$22,-'Summary &amp; Assumptions'!$J$20)),""),"")</f>
        <v/>
      </c>
      <c r="CK47" s="63" t="str">
        <f>IF('Summary &amp; Assumptions'!$D$20&gt;='Monthly Cash Flow'!CK$5,
IF('Summary &amp; Assumptions'!$J$21&gt;='Monthly Cash Flow'!CK$6,
IF('Summary &amp; Assumptions'!$J$23&gt;='Monthly Cash Flow'!CK$6,0,-PPMT('Summary &amp; Assumptions'!$J$18/12,'Monthly Cash Flow'!CK6-'Summary &amp; Assumptions'!$J$23,'Summary &amp; Assumptions'!$J$22,-'Summary &amp; Assumptions'!$J$20)),""),"")</f>
        <v/>
      </c>
      <c r="CL47" s="63" t="str">
        <f>IF('Summary &amp; Assumptions'!$D$20&gt;='Monthly Cash Flow'!CL$5,
IF('Summary &amp; Assumptions'!$J$21&gt;='Monthly Cash Flow'!CL$6,
IF('Summary &amp; Assumptions'!$J$23&gt;='Monthly Cash Flow'!CL$6,0,-PPMT('Summary &amp; Assumptions'!$J$18/12,'Monthly Cash Flow'!CL6-'Summary &amp; Assumptions'!$J$23,'Summary &amp; Assumptions'!$J$22,-'Summary &amp; Assumptions'!$J$20)),""),"")</f>
        <v/>
      </c>
      <c r="CM47" s="63" t="str">
        <f>IF('Summary &amp; Assumptions'!$D$20&gt;='Monthly Cash Flow'!CM$5,
IF('Summary &amp; Assumptions'!$J$21&gt;='Monthly Cash Flow'!CM$6,
IF('Summary &amp; Assumptions'!$J$23&gt;='Monthly Cash Flow'!CM$6,0,-PPMT('Summary &amp; Assumptions'!$J$18/12,'Monthly Cash Flow'!CM6-'Summary &amp; Assumptions'!$J$23,'Summary &amp; Assumptions'!$J$22,-'Summary &amp; Assumptions'!$J$20)),""),"")</f>
        <v/>
      </c>
      <c r="CN47" s="63" t="str">
        <f>IF('Summary &amp; Assumptions'!$D$20&gt;='Monthly Cash Flow'!CN$5,
IF('Summary &amp; Assumptions'!$J$21&gt;='Monthly Cash Flow'!CN$6,
IF('Summary &amp; Assumptions'!$J$23&gt;='Monthly Cash Flow'!CN$6,0,-PPMT('Summary &amp; Assumptions'!$J$18/12,'Monthly Cash Flow'!CN6-'Summary &amp; Assumptions'!$J$23,'Summary &amp; Assumptions'!$J$22,-'Summary &amp; Assumptions'!$J$20)),""),"")</f>
        <v/>
      </c>
      <c r="CO47" s="63" t="str">
        <f>IF('Summary &amp; Assumptions'!$D$20&gt;='Monthly Cash Flow'!CO$5,
IF('Summary &amp; Assumptions'!$J$21&gt;='Monthly Cash Flow'!CO$6,
IF('Summary &amp; Assumptions'!$J$23&gt;='Monthly Cash Flow'!CO$6,0,-PPMT('Summary &amp; Assumptions'!$J$18/12,'Monthly Cash Flow'!CO6-'Summary &amp; Assumptions'!$J$23,'Summary &amp; Assumptions'!$J$22,-'Summary &amp; Assumptions'!$J$20)),""),"")</f>
        <v/>
      </c>
      <c r="CP47" s="63" t="str">
        <f>IF('Summary &amp; Assumptions'!$D$20&gt;='Monthly Cash Flow'!CP$5,
IF('Summary &amp; Assumptions'!$J$21&gt;='Monthly Cash Flow'!CP$6,
IF('Summary &amp; Assumptions'!$J$23&gt;='Monthly Cash Flow'!CP$6,0,-PPMT('Summary &amp; Assumptions'!$J$18/12,'Monthly Cash Flow'!CP6-'Summary &amp; Assumptions'!$J$23,'Summary &amp; Assumptions'!$J$22,-'Summary &amp; Assumptions'!$J$20)),""),"")</f>
        <v/>
      </c>
      <c r="CQ47" s="63" t="str">
        <f>IF('Summary &amp; Assumptions'!$D$20&gt;='Monthly Cash Flow'!CQ$5,
IF('Summary &amp; Assumptions'!$J$21&gt;='Monthly Cash Flow'!CQ$6,
IF('Summary &amp; Assumptions'!$J$23&gt;='Monthly Cash Flow'!CQ$6,0,-PPMT('Summary &amp; Assumptions'!$J$18/12,'Monthly Cash Flow'!CQ6-'Summary &amp; Assumptions'!$J$23,'Summary &amp; Assumptions'!$J$22,-'Summary &amp; Assumptions'!$J$20)),""),"")</f>
        <v/>
      </c>
      <c r="CR47" s="63" t="str">
        <f>IF('Summary &amp; Assumptions'!$D$20&gt;='Monthly Cash Flow'!CR$5,
IF('Summary &amp; Assumptions'!$J$21&gt;='Monthly Cash Flow'!CR$6,
IF('Summary &amp; Assumptions'!$J$23&gt;='Monthly Cash Flow'!CR$6,0,-PPMT('Summary &amp; Assumptions'!$J$18/12,'Monthly Cash Flow'!CR6-'Summary &amp; Assumptions'!$J$23,'Summary &amp; Assumptions'!$J$22,-'Summary &amp; Assumptions'!$J$20)),""),"")</f>
        <v/>
      </c>
      <c r="CS47" s="63" t="str">
        <f>IF('Summary &amp; Assumptions'!$D$20&gt;='Monthly Cash Flow'!CS$5,
IF('Summary &amp; Assumptions'!$J$21&gt;='Monthly Cash Flow'!CS$6,
IF('Summary &amp; Assumptions'!$J$23&gt;='Monthly Cash Flow'!CS$6,0,-PPMT('Summary &amp; Assumptions'!$J$18/12,'Monthly Cash Flow'!CS6-'Summary &amp; Assumptions'!$J$23,'Summary &amp; Assumptions'!$J$22,-'Summary &amp; Assumptions'!$J$20)),""),"")</f>
        <v/>
      </c>
      <c r="CT47" s="63" t="str">
        <f>IF('Summary &amp; Assumptions'!$D$20&gt;='Monthly Cash Flow'!CT$5,
IF('Summary &amp; Assumptions'!$J$21&gt;='Monthly Cash Flow'!CT$6,
IF('Summary &amp; Assumptions'!$J$23&gt;='Monthly Cash Flow'!CT$6,0,-PPMT('Summary &amp; Assumptions'!$J$18/12,'Monthly Cash Flow'!CT6-'Summary &amp; Assumptions'!$J$23,'Summary &amp; Assumptions'!$J$22,-'Summary &amp; Assumptions'!$J$20)),""),"")</f>
        <v/>
      </c>
      <c r="CU47" s="63" t="str">
        <f>IF('Summary &amp; Assumptions'!$D$20&gt;='Monthly Cash Flow'!CU$5,
IF('Summary &amp; Assumptions'!$J$21&gt;='Monthly Cash Flow'!CU$6,
IF('Summary &amp; Assumptions'!$J$23&gt;='Monthly Cash Flow'!CU$6,0,-PPMT('Summary &amp; Assumptions'!$J$18/12,'Monthly Cash Flow'!CU6-'Summary &amp; Assumptions'!$J$23,'Summary &amp; Assumptions'!$J$22,-'Summary &amp; Assumptions'!$J$20)),""),"")</f>
        <v/>
      </c>
      <c r="CV47" s="63" t="str">
        <f>IF('Summary &amp; Assumptions'!$D$20&gt;='Monthly Cash Flow'!CV$5,
IF('Summary &amp; Assumptions'!$J$21&gt;='Monthly Cash Flow'!CV$6,
IF('Summary &amp; Assumptions'!$J$23&gt;='Monthly Cash Flow'!CV$6,0,-PPMT('Summary &amp; Assumptions'!$J$18/12,'Monthly Cash Flow'!CV6-'Summary &amp; Assumptions'!$J$23,'Summary &amp; Assumptions'!$J$22,-'Summary &amp; Assumptions'!$J$20)),""),"")</f>
        <v/>
      </c>
      <c r="CW47" s="63" t="str">
        <f>IF('Summary &amp; Assumptions'!$D$20&gt;='Monthly Cash Flow'!CW$5,
IF('Summary &amp; Assumptions'!$J$21&gt;='Monthly Cash Flow'!CW$6,
IF('Summary &amp; Assumptions'!$J$23&gt;='Monthly Cash Flow'!CW$6,0,-PPMT('Summary &amp; Assumptions'!$J$18/12,'Monthly Cash Flow'!CW6-'Summary &amp; Assumptions'!$J$23,'Summary &amp; Assumptions'!$J$22,-'Summary &amp; Assumptions'!$J$20)),""),"")</f>
        <v/>
      </c>
      <c r="CX47" s="63" t="str">
        <f>IF('Summary &amp; Assumptions'!$D$20&gt;='Monthly Cash Flow'!CX$5,
IF('Summary &amp; Assumptions'!$J$21&gt;='Monthly Cash Flow'!CX$6,
IF('Summary &amp; Assumptions'!$J$23&gt;='Monthly Cash Flow'!CX$6,0,-PPMT('Summary &amp; Assumptions'!$J$18/12,'Monthly Cash Flow'!CX6-'Summary &amp; Assumptions'!$J$23,'Summary &amp; Assumptions'!$J$22,-'Summary &amp; Assumptions'!$J$20)),""),"")</f>
        <v/>
      </c>
      <c r="CY47" s="63" t="str">
        <f>IF('Summary &amp; Assumptions'!$D$20&gt;='Monthly Cash Flow'!CY$5,
IF('Summary &amp; Assumptions'!$J$21&gt;='Monthly Cash Flow'!CY$6,
IF('Summary &amp; Assumptions'!$J$23&gt;='Monthly Cash Flow'!CY$6,0,-PPMT('Summary &amp; Assumptions'!$J$18/12,'Monthly Cash Flow'!CY6-'Summary &amp; Assumptions'!$J$23,'Summary &amp; Assumptions'!$J$22,-'Summary &amp; Assumptions'!$J$20)),""),"")</f>
        <v/>
      </c>
      <c r="CZ47" s="63" t="str">
        <f>IF('Summary &amp; Assumptions'!$D$20&gt;='Monthly Cash Flow'!CZ$5,
IF('Summary &amp; Assumptions'!$J$21&gt;='Monthly Cash Flow'!CZ$6,
IF('Summary &amp; Assumptions'!$J$23&gt;='Monthly Cash Flow'!CZ$6,0,-PPMT('Summary &amp; Assumptions'!$J$18/12,'Monthly Cash Flow'!CZ6-'Summary &amp; Assumptions'!$J$23,'Summary &amp; Assumptions'!$J$22,-'Summary &amp; Assumptions'!$J$20)),""),"")</f>
        <v/>
      </c>
      <c r="DA47" s="63" t="str">
        <f>IF('Summary &amp; Assumptions'!$D$20&gt;='Monthly Cash Flow'!DA$5,
IF('Summary &amp; Assumptions'!$J$21&gt;='Monthly Cash Flow'!DA$6,
IF('Summary &amp; Assumptions'!$J$23&gt;='Monthly Cash Flow'!DA$6,0,-PPMT('Summary &amp; Assumptions'!$J$18/12,'Monthly Cash Flow'!DA6-'Summary &amp; Assumptions'!$J$23,'Summary &amp; Assumptions'!$J$22,-'Summary &amp; Assumptions'!$J$20)),""),"")</f>
        <v/>
      </c>
      <c r="DB47" s="63" t="str">
        <f>IF('Summary &amp; Assumptions'!$D$20&gt;='Monthly Cash Flow'!DB$5,
IF('Summary &amp; Assumptions'!$J$21&gt;='Monthly Cash Flow'!DB$6,
IF('Summary &amp; Assumptions'!$J$23&gt;='Monthly Cash Flow'!DB$6,0,-PPMT('Summary &amp; Assumptions'!$J$18/12,'Monthly Cash Flow'!DB6-'Summary &amp; Assumptions'!$J$23,'Summary &amp; Assumptions'!$J$22,-'Summary &amp; Assumptions'!$J$20)),""),"")</f>
        <v/>
      </c>
      <c r="DC47" s="63" t="str">
        <f>IF('Summary &amp; Assumptions'!$D$20&gt;='Monthly Cash Flow'!DC$5,
IF('Summary &amp; Assumptions'!$J$21&gt;='Monthly Cash Flow'!DC$6,
IF('Summary &amp; Assumptions'!$J$23&gt;='Monthly Cash Flow'!DC$6,0,-PPMT('Summary &amp; Assumptions'!$J$18/12,'Monthly Cash Flow'!DC6-'Summary &amp; Assumptions'!$J$23,'Summary &amp; Assumptions'!$J$22,-'Summary &amp; Assumptions'!$J$20)),""),"")</f>
        <v/>
      </c>
      <c r="DD47" s="63" t="str">
        <f>IF('Summary &amp; Assumptions'!$D$20&gt;='Monthly Cash Flow'!DD$5,
IF('Summary &amp; Assumptions'!$J$21&gt;='Monthly Cash Flow'!DD$6,
IF('Summary &amp; Assumptions'!$J$23&gt;='Monthly Cash Flow'!DD$6,0,-PPMT('Summary &amp; Assumptions'!$J$18/12,'Monthly Cash Flow'!DD6-'Summary &amp; Assumptions'!$J$23,'Summary &amp; Assumptions'!$J$22,-'Summary &amp; Assumptions'!$J$20)),""),"")</f>
        <v/>
      </c>
      <c r="DE47" s="63" t="str">
        <f>IF('Summary &amp; Assumptions'!$D$20&gt;='Monthly Cash Flow'!DE$5,
IF('Summary &amp; Assumptions'!$J$21&gt;='Monthly Cash Flow'!DE$6,
IF('Summary &amp; Assumptions'!$J$23&gt;='Monthly Cash Flow'!DE$6,0,-PPMT('Summary &amp; Assumptions'!$J$18/12,'Monthly Cash Flow'!DE6-'Summary &amp; Assumptions'!$J$23,'Summary &amp; Assumptions'!$J$22,-'Summary &amp; Assumptions'!$J$20)),""),"")</f>
        <v/>
      </c>
      <c r="DF47" s="63" t="str">
        <f>IF('Summary &amp; Assumptions'!$D$20&gt;='Monthly Cash Flow'!DF$5,
IF('Summary &amp; Assumptions'!$J$21&gt;='Monthly Cash Flow'!DF$6,
IF('Summary &amp; Assumptions'!$J$23&gt;='Monthly Cash Flow'!DF$6,0,-PPMT('Summary &amp; Assumptions'!$J$18/12,'Monthly Cash Flow'!DF6-'Summary &amp; Assumptions'!$J$23,'Summary &amp; Assumptions'!$J$22,-'Summary &amp; Assumptions'!$J$20)),""),"")</f>
        <v/>
      </c>
      <c r="DG47" s="63" t="str">
        <f>IF('Summary &amp; Assumptions'!$D$20&gt;='Monthly Cash Flow'!DG$5,
IF('Summary &amp; Assumptions'!$J$21&gt;='Monthly Cash Flow'!DG$6,
IF('Summary &amp; Assumptions'!$J$23&gt;='Monthly Cash Flow'!DG$6,0,-PPMT('Summary &amp; Assumptions'!$J$18/12,'Monthly Cash Flow'!DG6-'Summary &amp; Assumptions'!$J$23,'Summary &amp; Assumptions'!$J$22,-'Summary &amp; Assumptions'!$J$20)),""),"")</f>
        <v/>
      </c>
      <c r="DH47" s="63" t="str">
        <f>IF('Summary &amp; Assumptions'!$D$20&gt;='Monthly Cash Flow'!DH$5,
IF('Summary &amp; Assumptions'!$J$21&gt;='Monthly Cash Flow'!DH$6,
IF('Summary &amp; Assumptions'!$J$23&gt;='Monthly Cash Flow'!DH$6,0,-PPMT('Summary &amp; Assumptions'!$J$18/12,'Monthly Cash Flow'!DH6-'Summary &amp; Assumptions'!$J$23,'Summary &amp; Assumptions'!$J$22,-'Summary &amp; Assumptions'!$J$20)),""),"")</f>
        <v/>
      </c>
      <c r="DI47" s="63" t="str">
        <f>IF('Summary &amp; Assumptions'!$D$20&gt;='Monthly Cash Flow'!DI$5,
IF('Summary &amp; Assumptions'!$J$21&gt;='Monthly Cash Flow'!DI$6,
IF('Summary &amp; Assumptions'!$J$23&gt;='Monthly Cash Flow'!DI$6,0,-PPMT('Summary &amp; Assumptions'!$J$18/12,'Monthly Cash Flow'!DI6-'Summary &amp; Assumptions'!$J$23,'Summary &amp; Assumptions'!$J$22,-'Summary &amp; Assumptions'!$J$20)),""),"")</f>
        <v/>
      </c>
      <c r="DJ47" s="63" t="str">
        <f>IF('Summary &amp; Assumptions'!$D$20&gt;='Monthly Cash Flow'!DJ$5,
IF('Summary &amp; Assumptions'!$J$21&gt;='Monthly Cash Flow'!DJ$6,
IF('Summary &amp; Assumptions'!$J$23&gt;='Monthly Cash Flow'!DJ$6,0,-PPMT('Summary &amp; Assumptions'!$J$18/12,'Monthly Cash Flow'!DJ6-'Summary &amp; Assumptions'!$J$23,'Summary &amp; Assumptions'!$J$22,-'Summary &amp; Assumptions'!$J$20)),""),"")</f>
        <v/>
      </c>
      <c r="DK47" s="63" t="str">
        <f>IF('Summary &amp; Assumptions'!$D$20&gt;='Monthly Cash Flow'!DK$5,
IF('Summary &amp; Assumptions'!$J$21&gt;='Monthly Cash Flow'!DK$6,
IF('Summary &amp; Assumptions'!$J$23&gt;='Monthly Cash Flow'!DK$6,0,-PPMT('Summary &amp; Assumptions'!$J$18/12,'Monthly Cash Flow'!DK6-'Summary &amp; Assumptions'!$J$23,'Summary &amp; Assumptions'!$J$22,-'Summary &amp; Assumptions'!$J$20)),""),"")</f>
        <v/>
      </c>
      <c r="DL47" s="63" t="str">
        <f>IF('Summary &amp; Assumptions'!$D$20&gt;='Monthly Cash Flow'!DL$5,
IF('Summary &amp; Assumptions'!$J$21&gt;='Monthly Cash Flow'!DL$6,
IF('Summary &amp; Assumptions'!$J$23&gt;='Monthly Cash Flow'!DL$6,0,-PPMT('Summary &amp; Assumptions'!$J$18/12,'Monthly Cash Flow'!DL6-'Summary &amp; Assumptions'!$J$23,'Summary &amp; Assumptions'!$J$22,-'Summary &amp; Assumptions'!$J$20)),""),"")</f>
        <v/>
      </c>
      <c r="DM47" s="63" t="str">
        <f>IF('Summary &amp; Assumptions'!$D$20&gt;='Monthly Cash Flow'!DM$5,
IF('Summary &amp; Assumptions'!$J$21&gt;='Monthly Cash Flow'!DM$6,
IF('Summary &amp; Assumptions'!$J$23&gt;='Monthly Cash Flow'!DM$6,0,-PPMT('Summary &amp; Assumptions'!$J$18/12,'Monthly Cash Flow'!DM6-'Summary &amp; Assumptions'!$J$23,'Summary &amp; Assumptions'!$J$22,-'Summary &amp; Assumptions'!$J$20)),""),"")</f>
        <v/>
      </c>
      <c r="DN47" s="63" t="str">
        <f>IF('Summary &amp; Assumptions'!$D$20&gt;='Monthly Cash Flow'!DN$5,
IF('Summary &amp; Assumptions'!$J$21&gt;='Monthly Cash Flow'!DN$6,
IF('Summary &amp; Assumptions'!$J$23&gt;='Monthly Cash Flow'!DN$6,0,-PPMT('Summary &amp; Assumptions'!$J$18/12,'Monthly Cash Flow'!DN6-'Summary &amp; Assumptions'!$J$23,'Summary &amp; Assumptions'!$J$22,-'Summary &amp; Assumptions'!$J$20)),""),"")</f>
        <v/>
      </c>
      <c r="DO47" s="63" t="str">
        <f>IF('Summary &amp; Assumptions'!$D$20&gt;='Monthly Cash Flow'!DO$5,
IF('Summary &amp; Assumptions'!$J$21&gt;='Monthly Cash Flow'!DO$6,
IF('Summary &amp; Assumptions'!$J$23&gt;='Monthly Cash Flow'!DO$6,0,-PPMT('Summary &amp; Assumptions'!$J$18/12,'Monthly Cash Flow'!DO6-'Summary &amp; Assumptions'!$J$23,'Summary &amp; Assumptions'!$J$22,-'Summary &amp; Assumptions'!$J$20)),""),"")</f>
        <v/>
      </c>
      <c r="DP47" s="63" t="str">
        <f>IF('Summary &amp; Assumptions'!$D$20&gt;='Monthly Cash Flow'!DP$5,
IF('Summary &amp; Assumptions'!$J$21&gt;='Monthly Cash Flow'!DP$6,
IF('Summary &amp; Assumptions'!$J$23&gt;='Monthly Cash Flow'!DP$6,0,-PPMT('Summary &amp; Assumptions'!$J$18/12,'Monthly Cash Flow'!DP6-'Summary &amp; Assumptions'!$J$23,'Summary &amp; Assumptions'!$J$22,-'Summary &amp; Assumptions'!$J$20)),""),"")</f>
        <v/>
      </c>
      <c r="DQ47" s="63" t="str">
        <f>IF('Summary &amp; Assumptions'!$D$20&gt;='Monthly Cash Flow'!DQ$5,
IF('Summary &amp; Assumptions'!$J$21&gt;='Monthly Cash Flow'!DQ$6,
IF('Summary &amp; Assumptions'!$J$23&gt;='Monthly Cash Flow'!DQ$6,0,-PPMT('Summary &amp; Assumptions'!$J$18/12,'Monthly Cash Flow'!DQ6-'Summary &amp; Assumptions'!$J$23,'Summary &amp; Assumptions'!$J$22,-'Summary &amp; Assumptions'!$J$20)),""),"")</f>
        <v/>
      </c>
      <c r="DR47" s="63" t="str">
        <f>IF('Summary &amp; Assumptions'!$D$20&gt;='Monthly Cash Flow'!DR$5,
IF('Summary &amp; Assumptions'!$J$21&gt;='Monthly Cash Flow'!DR$6,
IF('Summary &amp; Assumptions'!$J$23&gt;='Monthly Cash Flow'!DR$6,0,-PPMT('Summary &amp; Assumptions'!$J$18/12,'Monthly Cash Flow'!DR6-'Summary &amp; Assumptions'!$J$23,'Summary &amp; Assumptions'!$J$22,-'Summary &amp; Assumptions'!$J$20)),""),"")</f>
        <v/>
      </c>
      <c r="DS47" s="63" t="str">
        <f>IF('Summary &amp; Assumptions'!$D$20&gt;='Monthly Cash Flow'!DS$5,
IF('Summary &amp; Assumptions'!$J$21&gt;='Monthly Cash Flow'!DS$6,
IF('Summary &amp; Assumptions'!$J$23&gt;='Monthly Cash Flow'!DS$6,0,-PPMT('Summary &amp; Assumptions'!$J$18/12,'Monthly Cash Flow'!DS6-'Summary &amp; Assumptions'!$J$23,'Summary &amp; Assumptions'!$J$22,-'Summary &amp; Assumptions'!$J$20)),""),"")</f>
        <v/>
      </c>
      <c r="DT47" s="63" t="str">
        <f>IF('Summary &amp; Assumptions'!$D$20&gt;='Monthly Cash Flow'!DT$5,
IF('Summary &amp; Assumptions'!$J$21&gt;='Monthly Cash Flow'!DT$6,
IF('Summary &amp; Assumptions'!$J$23&gt;='Monthly Cash Flow'!DT$6,0,-PPMT('Summary &amp; Assumptions'!$J$18/12,'Monthly Cash Flow'!DT6-'Summary &amp; Assumptions'!$J$23,'Summary &amp; Assumptions'!$J$22,-'Summary &amp; Assumptions'!$J$20)),""),"")</f>
        <v/>
      </c>
      <c r="DU47" s="63" t="str">
        <f>IF('Summary &amp; Assumptions'!$D$20&gt;='Monthly Cash Flow'!DU$5,
IF('Summary &amp; Assumptions'!$J$21&gt;='Monthly Cash Flow'!DU$6,
IF('Summary &amp; Assumptions'!$J$23&gt;='Monthly Cash Flow'!DU$6,0,-PPMT('Summary &amp; Assumptions'!$J$18/12,'Monthly Cash Flow'!DU6-'Summary &amp; Assumptions'!$J$23,'Summary &amp; Assumptions'!$J$22,-'Summary &amp; Assumptions'!$J$20)),""),"")</f>
        <v/>
      </c>
      <c r="DV47" s="63" t="str">
        <f>IF('Summary &amp; Assumptions'!$D$20&gt;='Monthly Cash Flow'!DV$5,
IF('Summary &amp; Assumptions'!$J$21&gt;='Monthly Cash Flow'!DV$6,
IF('Summary &amp; Assumptions'!$J$23&gt;='Monthly Cash Flow'!DV$6,0,-PPMT('Summary &amp; Assumptions'!$J$18/12,'Monthly Cash Flow'!DV6-'Summary &amp; Assumptions'!$J$23,'Summary &amp; Assumptions'!$J$22,-'Summary &amp; Assumptions'!$J$20)),""),"")</f>
        <v/>
      </c>
      <c r="DW47" s="63" t="str">
        <f>IF('Summary &amp; Assumptions'!$D$20&gt;='Monthly Cash Flow'!DW$5,
IF('Summary &amp; Assumptions'!$J$21&gt;='Monthly Cash Flow'!DW$6,
IF('Summary &amp; Assumptions'!$J$23&gt;='Monthly Cash Flow'!DW$6,0,-PPMT('Summary &amp; Assumptions'!$J$18/12,'Monthly Cash Flow'!DW6-'Summary &amp; Assumptions'!$J$23,'Summary &amp; Assumptions'!$J$22,-'Summary &amp; Assumptions'!$J$20)),""),"")</f>
        <v/>
      </c>
      <c r="DX47" s="63" t="str">
        <f>IF('Summary &amp; Assumptions'!$D$20&gt;='Monthly Cash Flow'!DX$5,
IF('Summary &amp; Assumptions'!$J$21&gt;='Monthly Cash Flow'!DX$6,
IF('Summary &amp; Assumptions'!$J$23&gt;='Monthly Cash Flow'!DX$6,0,-PPMT('Summary &amp; Assumptions'!$J$18/12,'Monthly Cash Flow'!DX6-'Summary &amp; Assumptions'!$J$23,'Summary &amp; Assumptions'!$J$22,-'Summary &amp; Assumptions'!$J$20)),""),"")</f>
        <v/>
      </c>
      <c r="DY47" s="63" t="str">
        <f>IF('Summary &amp; Assumptions'!$D$20&gt;='Monthly Cash Flow'!DY$5,
IF('Summary &amp; Assumptions'!$J$21&gt;='Monthly Cash Flow'!DY$6,
IF('Summary &amp; Assumptions'!$J$23&gt;='Monthly Cash Flow'!DY$6,0,-PPMT('Summary &amp; Assumptions'!$J$18/12,'Monthly Cash Flow'!DY6-'Summary &amp; Assumptions'!$J$23,'Summary &amp; Assumptions'!$J$22,-'Summary &amp; Assumptions'!$J$20)),""),"")</f>
        <v/>
      </c>
      <c r="DZ47" s="63" t="str">
        <f>IF('Summary &amp; Assumptions'!$D$20&gt;='Monthly Cash Flow'!DZ$5,
IF('Summary &amp; Assumptions'!$J$21&gt;='Monthly Cash Flow'!DZ$6,
IF('Summary &amp; Assumptions'!$J$23&gt;='Monthly Cash Flow'!DZ$6,0,-PPMT('Summary &amp; Assumptions'!$J$18/12,'Monthly Cash Flow'!DZ6-'Summary &amp; Assumptions'!$J$23,'Summary &amp; Assumptions'!$J$22,-'Summary &amp; Assumptions'!$J$20)),""),"")</f>
        <v/>
      </c>
      <c r="EA47" s="63" t="str">
        <f>IF('Summary &amp; Assumptions'!$D$20&gt;='Monthly Cash Flow'!EA$5,
IF('Summary &amp; Assumptions'!$J$21&gt;='Monthly Cash Flow'!EA$6,
IF('Summary &amp; Assumptions'!$J$23&gt;='Monthly Cash Flow'!EA$6,0,-PPMT('Summary &amp; Assumptions'!$J$18/12,'Monthly Cash Flow'!EA6-'Summary &amp; Assumptions'!$J$23,'Summary &amp; Assumptions'!$J$22,-'Summary &amp; Assumptions'!$J$20)),""),"")</f>
        <v/>
      </c>
      <c r="EB47" s="63" t="str">
        <f>IF('Summary &amp; Assumptions'!$D$20&gt;='Monthly Cash Flow'!EB$5,
IF('Summary &amp; Assumptions'!$J$21&gt;='Monthly Cash Flow'!EB$6,
IF('Summary &amp; Assumptions'!$J$23&gt;='Monthly Cash Flow'!EB$6,0,-PPMT('Summary &amp; Assumptions'!$J$18/12,'Monthly Cash Flow'!EB6-'Summary &amp; Assumptions'!$J$23,'Summary &amp; Assumptions'!$J$22,-'Summary &amp; Assumptions'!$J$20)),""),"")</f>
        <v/>
      </c>
      <c r="EC47" s="63" t="str">
        <f>IF('Summary &amp; Assumptions'!$D$20&gt;='Monthly Cash Flow'!EC$5,
IF('Summary &amp; Assumptions'!$J$21&gt;='Monthly Cash Flow'!EC$6,
IF('Summary &amp; Assumptions'!$J$23&gt;='Monthly Cash Flow'!EC$6,0,-PPMT('Summary &amp; Assumptions'!$J$18/12,'Monthly Cash Flow'!EC6-'Summary &amp; Assumptions'!$J$23,'Summary &amp; Assumptions'!$J$22,-'Summary &amp; Assumptions'!$J$20)),""),"")</f>
        <v/>
      </c>
      <c r="ED47" s="63" t="str">
        <f>IF('Summary &amp; Assumptions'!$D$20&gt;='Monthly Cash Flow'!ED$5,
IF('Summary &amp; Assumptions'!$J$21&gt;='Monthly Cash Flow'!ED$6,
IF('Summary &amp; Assumptions'!$J$23&gt;='Monthly Cash Flow'!ED$6,0,-PPMT('Summary &amp; Assumptions'!$J$18/12,'Monthly Cash Flow'!ED6-'Summary &amp; Assumptions'!$J$23,'Summary &amp; Assumptions'!$J$22,-'Summary &amp; Assumptions'!$J$20)),""),"")</f>
        <v/>
      </c>
      <c r="EE47" s="63" t="str">
        <f>IF('Summary &amp; Assumptions'!$D$20&gt;='Monthly Cash Flow'!EE$5,
IF('Summary &amp; Assumptions'!$J$21&gt;='Monthly Cash Flow'!EE$6,
IF('Summary &amp; Assumptions'!$J$23&gt;='Monthly Cash Flow'!EE$6,0,-PPMT('Summary &amp; Assumptions'!$J$18/12,'Monthly Cash Flow'!EE6-'Summary &amp; Assumptions'!$J$23,'Summary &amp; Assumptions'!$J$22,-'Summary &amp; Assumptions'!$J$20)),""),"")</f>
        <v/>
      </c>
      <c r="EF47" s="63" t="str">
        <f>IF('Summary &amp; Assumptions'!$D$20&gt;='Monthly Cash Flow'!EF$5,
IF('Summary &amp; Assumptions'!$J$21&gt;='Monthly Cash Flow'!EF$6,
IF('Summary &amp; Assumptions'!$J$23&gt;='Monthly Cash Flow'!EF$6,0,-PPMT('Summary &amp; Assumptions'!$J$18/12,'Monthly Cash Flow'!EF6-'Summary &amp; Assumptions'!$J$23,'Summary &amp; Assumptions'!$J$22,-'Summary &amp; Assumptions'!$J$20)),""),"")</f>
        <v/>
      </c>
      <c r="EG47" s="64" t="str">
        <f>IF('Summary &amp; Assumptions'!$D$20&gt;='Monthly Cash Flow'!EG$5,
IF('Summary &amp; Assumptions'!$J$21&gt;='Monthly Cash Flow'!EG$6,
IF('Summary &amp; Assumptions'!$J$23&gt;='Monthly Cash Flow'!EG$6,0,-PPMT('Summary &amp; Assumptions'!$J$18/12,'Monthly Cash Flow'!EG6-'Summary &amp; Assumptions'!$J$23,'Summary &amp; Assumptions'!$J$22,-'Summary &amp; Assumptions'!$J$20)),""),"")</f>
        <v/>
      </c>
      <c r="EH47" s="133"/>
    </row>
    <row r="48" spans="1:139" ht="15" customHeight="1" x14ac:dyDescent="0.25">
      <c r="A48" s="177"/>
      <c r="B48" s="480"/>
      <c r="C48" s="67" t="s">
        <v>250</v>
      </c>
      <c r="D48" s="204">
        <f t="shared" ca="1" si="52"/>
        <v>-3165898.4965703036</v>
      </c>
      <c r="E48" s="63">
        <v>0</v>
      </c>
      <c r="F48" s="90">
        <f ca="1">IF('Summary &amp; Assumptions'!$D$20&gt;=F$5,
IF('Summary &amp; Assumptions'!$J$21&gt;='Monthly Cash Flow'!F$6,
IF('Summary &amp; Assumptions'!$J$23&gt;='Monthly Cash Flow'!F6,-('Summary &amp; Assumptions'!$J$20*'Summary &amp; Assumptions'!$J$18/12),-IPMT('Summary &amp; Assumptions'!$J$18/12,F6-'Summary &amp; Assumptions'!$J$23,'Summary &amp; Assumptions'!$J$22,-'Summary &amp; Assumptions'!$J$20)),
""),"")</f>
        <v>-131912.43735709594</v>
      </c>
      <c r="G48" s="63">
        <f ca="1">IF('Summary &amp; Assumptions'!$D$20&gt;=G$5,
IF('Summary &amp; Assumptions'!$J$21&gt;='Monthly Cash Flow'!G$6,
IF('Summary &amp; Assumptions'!$J$23&gt;='Monthly Cash Flow'!G6,-('Summary &amp; Assumptions'!$J$20*'Summary &amp; Assumptions'!$J$18/12),-IPMT('Summary &amp; Assumptions'!$J$18/12,G6-'Summary &amp; Assumptions'!$J$23,'Summary &amp; Assumptions'!$J$22,-'Summary &amp; Assumptions'!$J$20)),
""),"")</f>
        <v>-131912.43735709594</v>
      </c>
      <c r="H48" s="63">
        <f ca="1">IF('Summary &amp; Assumptions'!$D$20&gt;=H$5,
IF('Summary &amp; Assumptions'!$J$21&gt;='Monthly Cash Flow'!H$6,
IF('Summary &amp; Assumptions'!$J$23&gt;='Monthly Cash Flow'!H6,-('Summary &amp; Assumptions'!$J$20*'Summary &amp; Assumptions'!$J$18/12),-IPMT('Summary &amp; Assumptions'!$J$18/12,H6-'Summary &amp; Assumptions'!$J$23,'Summary &amp; Assumptions'!$J$22,-'Summary &amp; Assumptions'!$J$20)),
""),"")</f>
        <v>-131912.43735709594</v>
      </c>
      <c r="I48" s="63">
        <f ca="1">IF('Summary &amp; Assumptions'!$D$20&gt;=I$5,
IF('Summary &amp; Assumptions'!$J$21&gt;='Monthly Cash Flow'!I$6,
IF('Summary &amp; Assumptions'!$J$23&gt;='Monthly Cash Flow'!I6,-('Summary &amp; Assumptions'!$J$20*'Summary &amp; Assumptions'!$J$18/12),-IPMT('Summary &amp; Assumptions'!$J$18/12,I6-'Summary &amp; Assumptions'!$J$23,'Summary &amp; Assumptions'!$J$22,-'Summary &amp; Assumptions'!$J$20)),
""),"")</f>
        <v>-131912.43735709594</v>
      </c>
      <c r="J48" s="63">
        <f ca="1">IF('Summary &amp; Assumptions'!$D$20&gt;=J$5,
IF('Summary &amp; Assumptions'!$J$21&gt;='Monthly Cash Flow'!J$6,
IF('Summary &amp; Assumptions'!$J$23&gt;='Monthly Cash Flow'!J6,-('Summary &amp; Assumptions'!$J$20*'Summary &amp; Assumptions'!$J$18/12),-IPMT('Summary &amp; Assumptions'!$J$18/12,J6-'Summary &amp; Assumptions'!$J$23,'Summary &amp; Assumptions'!$J$22,-'Summary &amp; Assumptions'!$J$20)),
""),"")</f>
        <v>-131912.43735709594</v>
      </c>
      <c r="K48" s="63">
        <f ca="1">IF('Summary &amp; Assumptions'!$D$20&gt;=K$5,
IF('Summary &amp; Assumptions'!$J$21&gt;='Monthly Cash Flow'!K$6,
IF('Summary &amp; Assumptions'!$J$23&gt;='Monthly Cash Flow'!K6,-('Summary &amp; Assumptions'!$J$20*'Summary &amp; Assumptions'!$J$18/12),-IPMT('Summary &amp; Assumptions'!$J$18/12,K6-'Summary &amp; Assumptions'!$J$23,'Summary &amp; Assumptions'!$J$22,-'Summary &amp; Assumptions'!$J$20)),
""),"")</f>
        <v>-131912.43735709594</v>
      </c>
      <c r="L48" s="63">
        <f ca="1">IF('Summary &amp; Assumptions'!$D$20&gt;=L$5,
IF('Summary &amp; Assumptions'!$J$21&gt;='Monthly Cash Flow'!L$6,
IF('Summary &amp; Assumptions'!$J$23&gt;='Monthly Cash Flow'!L6,-('Summary &amp; Assumptions'!$J$20*'Summary &amp; Assumptions'!$J$18/12),-IPMT('Summary &amp; Assumptions'!$J$18/12,L6-'Summary &amp; Assumptions'!$J$23,'Summary &amp; Assumptions'!$J$22,-'Summary &amp; Assumptions'!$J$20)),
""),"")</f>
        <v>-131912.43735709594</v>
      </c>
      <c r="M48" s="63">
        <f ca="1">IF('Summary &amp; Assumptions'!$D$20&gt;=M$5,
IF('Summary &amp; Assumptions'!$J$21&gt;='Monthly Cash Flow'!M$6,
IF('Summary &amp; Assumptions'!$J$23&gt;='Monthly Cash Flow'!M6,-('Summary &amp; Assumptions'!$J$20*'Summary &amp; Assumptions'!$J$18/12),-IPMT('Summary &amp; Assumptions'!$J$18/12,M6-'Summary &amp; Assumptions'!$J$23,'Summary &amp; Assumptions'!$J$22,-'Summary &amp; Assumptions'!$J$20)),
""),"")</f>
        <v>-131912.43735709594</v>
      </c>
      <c r="N48" s="63">
        <f ca="1">IF('Summary &amp; Assumptions'!$D$20&gt;=N$5,
IF('Summary &amp; Assumptions'!$J$21&gt;='Monthly Cash Flow'!N$6,
IF('Summary &amp; Assumptions'!$J$23&gt;='Monthly Cash Flow'!N6,-('Summary &amp; Assumptions'!$J$20*'Summary &amp; Assumptions'!$J$18/12),-IPMT('Summary &amp; Assumptions'!$J$18/12,N6-'Summary &amp; Assumptions'!$J$23,'Summary &amp; Assumptions'!$J$22,-'Summary &amp; Assumptions'!$J$20)),
""),"")</f>
        <v>-131912.43735709594</v>
      </c>
      <c r="O48" s="63">
        <f ca="1">IF('Summary &amp; Assumptions'!$D$20&gt;=O$5,
IF('Summary &amp; Assumptions'!$J$21&gt;='Monthly Cash Flow'!O$6,
IF('Summary &amp; Assumptions'!$J$23&gt;='Monthly Cash Flow'!O6,-('Summary &amp; Assumptions'!$J$20*'Summary &amp; Assumptions'!$J$18/12),-IPMT('Summary &amp; Assumptions'!$J$18/12,O6-'Summary &amp; Assumptions'!$J$23,'Summary &amp; Assumptions'!$J$22,-'Summary &amp; Assumptions'!$J$20)),
""),"")</f>
        <v>-131912.43735709594</v>
      </c>
      <c r="P48" s="63">
        <f ca="1">IF('Summary &amp; Assumptions'!$D$20&gt;=P$5,
IF('Summary &amp; Assumptions'!$J$21&gt;='Monthly Cash Flow'!P$6,
IF('Summary &amp; Assumptions'!$J$23&gt;='Monthly Cash Flow'!P6,-('Summary &amp; Assumptions'!$J$20*'Summary &amp; Assumptions'!$J$18/12),-IPMT('Summary &amp; Assumptions'!$J$18/12,P6-'Summary &amp; Assumptions'!$J$23,'Summary &amp; Assumptions'!$J$22,-'Summary &amp; Assumptions'!$J$20)),
""),"")</f>
        <v>-131912.43735709594</v>
      </c>
      <c r="Q48" s="63">
        <f ca="1">IF('Summary &amp; Assumptions'!$D$20&gt;=Q$5,
IF('Summary &amp; Assumptions'!$J$21&gt;='Monthly Cash Flow'!Q$6,
IF('Summary &amp; Assumptions'!$J$23&gt;='Monthly Cash Flow'!Q6,-('Summary &amp; Assumptions'!$J$20*'Summary &amp; Assumptions'!$J$18/12),-IPMT('Summary &amp; Assumptions'!$J$18/12,Q6-'Summary &amp; Assumptions'!$J$23,'Summary &amp; Assumptions'!$J$22,-'Summary &amp; Assumptions'!$J$20)),
""),"")</f>
        <v>-131912.43735709594</v>
      </c>
      <c r="R48" s="63">
        <f ca="1">IF('Summary &amp; Assumptions'!$D$20&gt;=R$5,
IF('Summary &amp; Assumptions'!$J$21&gt;='Monthly Cash Flow'!R$6,
IF('Summary &amp; Assumptions'!$J$23&gt;='Monthly Cash Flow'!R6,-('Summary &amp; Assumptions'!$J$20*'Summary &amp; Assumptions'!$J$18/12),-IPMT('Summary &amp; Assumptions'!$J$18/12,R6-'Summary &amp; Assumptions'!$J$23,'Summary &amp; Assumptions'!$J$22,-'Summary &amp; Assumptions'!$J$20)),
""),"")</f>
        <v>-131912.43735709594</v>
      </c>
      <c r="S48" s="63">
        <f ca="1">IF('Summary &amp; Assumptions'!$D$20&gt;=S$5,
IF('Summary &amp; Assumptions'!$J$21&gt;='Monthly Cash Flow'!S$6,
IF('Summary &amp; Assumptions'!$J$23&gt;='Monthly Cash Flow'!S6,-('Summary &amp; Assumptions'!$J$20*'Summary &amp; Assumptions'!$J$18/12),-IPMT('Summary &amp; Assumptions'!$J$18/12,S6-'Summary &amp; Assumptions'!$J$23,'Summary &amp; Assumptions'!$J$22,-'Summary &amp; Assumptions'!$J$20)),
""),"")</f>
        <v>-131912.43735709594</v>
      </c>
      <c r="T48" s="63">
        <f ca="1">IF('Summary &amp; Assumptions'!$D$20&gt;=T$5,
IF('Summary &amp; Assumptions'!$J$21&gt;='Monthly Cash Flow'!T$6,
IF('Summary &amp; Assumptions'!$J$23&gt;='Monthly Cash Flow'!T6,-('Summary &amp; Assumptions'!$J$20*'Summary &amp; Assumptions'!$J$18/12),-IPMT('Summary &amp; Assumptions'!$J$18/12,T6-'Summary &amp; Assumptions'!$J$23,'Summary &amp; Assumptions'!$J$22,-'Summary &amp; Assumptions'!$J$20)),
""),"")</f>
        <v>-131912.43735709594</v>
      </c>
      <c r="U48" s="63">
        <f ca="1">IF('Summary &amp; Assumptions'!$D$20&gt;=U$5,
IF('Summary &amp; Assumptions'!$J$21&gt;='Monthly Cash Flow'!U$6,
IF('Summary &amp; Assumptions'!$J$23&gt;='Monthly Cash Flow'!U6,-('Summary &amp; Assumptions'!$J$20*'Summary &amp; Assumptions'!$J$18/12),-IPMT('Summary &amp; Assumptions'!$J$18/12,U6-'Summary &amp; Assumptions'!$J$23,'Summary &amp; Assumptions'!$J$22,-'Summary &amp; Assumptions'!$J$20)),
""),"")</f>
        <v>-131912.43735709594</v>
      </c>
      <c r="V48" s="63">
        <f ca="1">IF('Summary &amp; Assumptions'!$D$20&gt;=V$5,
IF('Summary &amp; Assumptions'!$J$21&gt;='Monthly Cash Flow'!V$6,
IF('Summary &amp; Assumptions'!$J$23&gt;='Monthly Cash Flow'!V6,-('Summary &amp; Assumptions'!$J$20*'Summary &amp; Assumptions'!$J$18/12),-IPMT('Summary &amp; Assumptions'!$J$18/12,V6-'Summary &amp; Assumptions'!$J$23,'Summary &amp; Assumptions'!$J$22,-'Summary &amp; Assumptions'!$J$20)),
""),"")</f>
        <v>-131912.43735709594</v>
      </c>
      <c r="W48" s="63">
        <f ca="1">IF('Summary &amp; Assumptions'!$D$20&gt;=W$5,
IF('Summary &amp; Assumptions'!$J$21&gt;='Monthly Cash Flow'!W$6,
IF('Summary &amp; Assumptions'!$J$23&gt;='Monthly Cash Flow'!W6,-('Summary &amp; Assumptions'!$J$20*'Summary &amp; Assumptions'!$J$18/12),-IPMT('Summary &amp; Assumptions'!$J$18/12,W6-'Summary &amp; Assumptions'!$J$23,'Summary &amp; Assumptions'!$J$22,-'Summary &amp; Assumptions'!$J$20)),
""),"")</f>
        <v>-131912.43735709594</v>
      </c>
      <c r="X48" s="63">
        <f ca="1">IF('Summary &amp; Assumptions'!$D$20&gt;=X$5,
IF('Summary &amp; Assumptions'!$J$21&gt;='Monthly Cash Flow'!X$6,
IF('Summary &amp; Assumptions'!$J$23&gt;='Monthly Cash Flow'!X6,-('Summary &amp; Assumptions'!$J$20*'Summary &amp; Assumptions'!$J$18/12),-IPMT('Summary &amp; Assumptions'!$J$18/12,X6-'Summary &amp; Assumptions'!$J$23,'Summary &amp; Assumptions'!$J$22,-'Summary &amp; Assumptions'!$J$20)),
""),"")</f>
        <v>-131912.43735709594</v>
      </c>
      <c r="Y48" s="63">
        <f ca="1">IF('Summary &amp; Assumptions'!$D$20&gt;=Y$5,
IF('Summary &amp; Assumptions'!$J$21&gt;='Monthly Cash Flow'!Y$6,
IF('Summary &amp; Assumptions'!$J$23&gt;='Monthly Cash Flow'!Y6,-('Summary &amp; Assumptions'!$J$20*'Summary &amp; Assumptions'!$J$18/12),-IPMT('Summary &amp; Assumptions'!$J$18/12,Y6-'Summary &amp; Assumptions'!$J$23,'Summary &amp; Assumptions'!$J$22,-'Summary &amp; Assumptions'!$J$20)),
""),"")</f>
        <v>-131912.43735709594</v>
      </c>
      <c r="Z48" s="63">
        <f ca="1">IF('Summary &amp; Assumptions'!$D$20&gt;=Z$5,
IF('Summary &amp; Assumptions'!$J$21&gt;='Monthly Cash Flow'!Z$6,
IF('Summary &amp; Assumptions'!$J$23&gt;='Monthly Cash Flow'!Z6,-('Summary &amp; Assumptions'!$J$20*'Summary &amp; Assumptions'!$J$18/12),-IPMT('Summary &amp; Assumptions'!$J$18/12,Z6-'Summary &amp; Assumptions'!$J$23,'Summary &amp; Assumptions'!$J$22,-'Summary &amp; Assumptions'!$J$20)),
""),"")</f>
        <v>-131912.43735709594</v>
      </c>
      <c r="AA48" s="63">
        <f ca="1">IF('Summary &amp; Assumptions'!$D$20&gt;=AA$5,
IF('Summary &amp; Assumptions'!$J$21&gt;='Monthly Cash Flow'!AA$6,
IF('Summary &amp; Assumptions'!$J$23&gt;='Monthly Cash Flow'!AA6,-('Summary &amp; Assumptions'!$J$20*'Summary &amp; Assumptions'!$J$18/12),-IPMT('Summary &amp; Assumptions'!$J$18/12,AA6-'Summary &amp; Assumptions'!$J$23,'Summary &amp; Assumptions'!$J$22,-'Summary &amp; Assumptions'!$J$20)),
""),"")</f>
        <v>-131912.43735709594</v>
      </c>
      <c r="AB48" s="63">
        <f ca="1">IF('Summary &amp; Assumptions'!$D$20&gt;=AB$5,
IF('Summary &amp; Assumptions'!$J$21&gt;='Monthly Cash Flow'!AB$6,
IF('Summary &amp; Assumptions'!$J$23&gt;='Monthly Cash Flow'!AB6,-('Summary &amp; Assumptions'!$J$20*'Summary &amp; Assumptions'!$J$18/12),-IPMT('Summary &amp; Assumptions'!$J$18/12,AB6-'Summary &amp; Assumptions'!$J$23,'Summary &amp; Assumptions'!$J$22,-'Summary &amp; Assumptions'!$J$20)),
""),"")</f>
        <v>-131912.43735709594</v>
      </c>
      <c r="AC48" s="63">
        <f ca="1">IF('Summary &amp; Assumptions'!$D$20&gt;=AC$5,
IF('Summary &amp; Assumptions'!$J$21&gt;='Monthly Cash Flow'!AC$6,
IF('Summary &amp; Assumptions'!$J$23&gt;='Monthly Cash Flow'!AC6,-('Summary &amp; Assumptions'!$J$20*'Summary &amp; Assumptions'!$J$18/12),-IPMT('Summary &amp; Assumptions'!$J$18/12,AC6-'Summary &amp; Assumptions'!$J$23,'Summary &amp; Assumptions'!$J$22,-'Summary &amp; Assumptions'!$J$20)),
""),"")</f>
        <v>-131912.43735709594</v>
      </c>
      <c r="AD48" s="63" t="str">
        <f>IF('Summary &amp; Assumptions'!$D$20&gt;=AD$5,
IF('Summary &amp; Assumptions'!$J$21&gt;='Monthly Cash Flow'!AD$6,
IF('Summary &amp; Assumptions'!$J$23&gt;='Monthly Cash Flow'!AD6,-('Summary &amp; Assumptions'!$J$20*'Summary &amp; Assumptions'!$J$18/12),-IPMT('Summary &amp; Assumptions'!$J$18/12,AD6-'Summary &amp; Assumptions'!$J$23,'Summary &amp; Assumptions'!$J$22,-'Summary &amp; Assumptions'!$J$20)),
""),"")</f>
        <v/>
      </c>
      <c r="AE48" s="63" t="str">
        <f>IF('Summary &amp; Assumptions'!$D$20&gt;=AE$5,
IF('Summary &amp; Assumptions'!$J$21&gt;='Monthly Cash Flow'!AE$6,
IF('Summary &amp; Assumptions'!$J$23&gt;='Monthly Cash Flow'!AE6,-('Summary &amp; Assumptions'!$J$20*'Summary &amp; Assumptions'!$J$18/12),-IPMT('Summary &amp; Assumptions'!$J$18/12,AE6-'Summary &amp; Assumptions'!$J$23,'Summary &amp; Assumptions'!$J$22,-'Summary &amp; Assumptions'!$J$20)),
""),"")</f>
        <v/>
      </c>
      <c r="AF48" s="63" t="str">
        <f>IF('Summary &amp; Assumptions'!$D$20&gt;=AF$5,
IF('Summary &amp; Assumptions'!$J$21&gt;='Monthly Cash Flow'!AF$6,
IF('Summary &amp; Assumptions'!$J$23&gt;='Monthly Cash Flow'!AF6,-('Summary &amp; Assumptions'!$J$20*'Summary &amp; Assumptions'!$J$18/12),-IPMT('Summary &amp; Assumptions'!$J$18/12,AF6-'Summary &amp; Assumptions'!$J$23,'Summary &amp; Assumptions'!$J$22,-'Summary &amp; Assumptions'!$J$20)),
""),"")</f>
        <v/>
      </c>
      <c r="AG48" s="63" t="str">
        <f>IF('Summary &amp; Assumptions'!$D$20&gt;=AG$5,
IF('Summary &amp; Assumptions'!$J$21&gt;='Monthly Cash Flow'!AG$6,
IF('Summary &amp; Assumptions'!$J$23&gt;='Monthly Cash Flow'!AG6,-('Summary &amp; Assumptions'!$J$20*'Summary &amp; Assumptions'!$J$18/12),-IPMT('Summary &amp; Assumptions'!$J$18/12,AG6-'Summary &amp; Assumptions'!$J$23,'Summary &amp; Assumptions'!$J$22,-'Summary &amp; Assumptions'!$J$20)),
""),"")</f>
        <v/>
      </c>
      <c r="AH48" s="63" t="str">
        <f>IF('Summary &amp; Assumptions'!$D$20&gt;=AH$5,
IF('Summary &amp; Assumptions'!$J$21&gt;='Monthly Cash Flow'!AH$6,
IF('Summary &amp; Assumptions'!$J$23&gt;='Monthly Cash Flow'!AH6,-('Summary &amp; Assumptions'!$J$20*'Summary &amp; Assumptions'!$J$18/12),-IPMT('Summary &amp; Assumptions'!$J$18/12,AH6-'Summary &amp; Assumptions'!$J$23,'Summary &amp; Assumptions'!$J$22,-'Summary &amp; Assumptions'!$J$20)),
""),"")</f>
        <v/>
      </c>
      <c r="AI48" s="63" t="str">
        <f>IF('Summary &amp; Assumptions'!$D$20&gt;=AI$5,
IF('Summary &amp; Assumptions'!$J$21&gt;='Monthly Cash Flow'!AI$6,
IF('Summary &amp; Assumptions'!$J$23&gt;='Monthly Cash Flow'!AI6,-('Summary &amp; Assumptions'!$J$20*'Summary &amp; Assumptions'!$J$18/12),-IPMT('Summary &amp; Assumptions'!$J$18/12,AI6-'Summary &amp; Assumptions'!$J$23,'Summary &amp; Assumptions'!$J$22,-'Summary &amp; Assumptions'!$J$20)),
""),"")</f>
        <v/>
      </c>
      <c r="AJ48" s="63" t="str">
        <f>IF('Summary &amp; Assumptions'!$D$20&gt;=AJ$5,
IF('Summary &amp; Assumptions'!$J$21&gt;='Monthly Cash Flow'!AJ$6,
IF('Summary &amp; Assumptions'!$J$23&gt;='Monthly Cash Flow'!AJ6,-('Summary &amp; Assumptions'!$J$20*'Summary &amp; Assumptions'!$J$18/12),-IPMT('Summary &amp; Assumptions'!$J$18/12,AJ6-'Summary &amp; Assumptions'!$J$23,'Summary &amp; Assumptions'!$J$22,-'Summary &amp; Assumptions'!$J$20)),
""),"")</f>
        <v/>
      </c>
      <c r="AK48" s="63" t="str">
        <f>IF('Summary &amp; Assumptions'!$D$20&gt;=AK$5,
IF('Summary &amp; Assumptions'!$J$21&gt;='Monthly Cash Flow'!AK$6,
IF('Summary &amp; Assumptions'!$J$23&gt;='Monthly Cash Flow'!AK6,-('Summary &amp; Assumptions'!$J$20*'Summary &amp; Assumptions'!$J$18/12),-IPMT('Summary &amp; Assumptions'!$J$18/12,AK6-'Summary &amp; Assumptions'!$J$23,'Summary &amp; Assumptions'!$J$22,-'Summary &amp; Assumptions'!$J$20)),
""),"")</f>
        <v/>
      </c>
      <c r="AL48" s="63" t="str">
        <f>IF('Summary &amp; Assumptions'!$D$20&gt;=AL$5,
IF('Summary &amp; Assumptions'!$J$21&gt;='Monthly Cash Flow'!AL$6,
IF('Summary &amp; Assumptions'!$J$23&gt;='Monthly Cash Flow'!AL6,-('Summary &amp; Assumptions'!$J$20*'Summary &amp; Assumptions'!$J$18/12),-IPMT('Summary &amp; Assumptions'!$J$18/12,AL6-'Summary &amp; Assumptions'!$J$23,'Summary &amp; Assumptions'!$J$22,-'Summary &amp; Assumptions'!$J$20)),
""),"")</f>
        <v/>
      </c>
      <c r="AM48" s="63" t="str">
        <f>IF('Summary &amp; Assumptions'!$D$20&gt;=AM$5,
IF('Summary &amp; Assumptions'!$J$21&gt;='Monthly Cash Flow'!AM$6,
IF('Summary &amp; Assumptions'!$J$23&gt;='Monthly Cash Flow'!AM6,-('Summary &amp; Assumptions'!$J$20*'Summary &amp; Assumptions'!$J$18/12),-IPMT('Summary &amp; Assumptions'!$J$18/12,AM6-'Summary &amp; Assumptions'!$J$23,'Summary &amp; Assumptions'!$J$22,-'Summary &amp; Assumptions'!$J$20)),
""),"")</f>
        <v/>
      </c>
      <c r="AN48" s="63" t="str">
        <f>IF('Summary &amp; Assumptions'!$D$20&gt;=AN$5,
IF('Summary &amp; Assumptions'!$J$21&gt;='Monthly Cash Flow'!AN$6,
IF('Summary &amp; Assumptions'!$J$23&gt;='Monthly Cash Flow'!AN6,-('Summary &amp; Assumptions'!$J$20*'Summary &amp; Assumptions'!$J$18/12),-IPMT('Summary &amp; Assumptions'!$J$18/12,AN6-'Summary &amp; Assumptions'!$J$23,'Summary &amp; Assumptions'!$J$22,-'Summary &amp; Assumptions'!$J$20)),
""),"")</f>
        <v/>
      </c>
      <c r="AO48" s="63" t="str">
        <f>IF('Summary &amp; Assumptions'!$D$20&gt;=AO$5,
IF('Summary &amp; Assumptions'!$J$21&gt;='Monthly Cash Flow'!AO$6,
IF('Summary &amp; Assumptions'!$J$23&gt;='Monthly Cash Flow'!AO6,-('Summary &amp; Assumptions'!$J$20*'Summary &amp; Assumptions'!$J$18/12),-IPMT('Summary &amp; Assumptions'!$J$18/12,AO6-'Summary &amp; Assumptions'!$J$23,'Summary &amp; Assumptions'!$J$22,-'Summary &amp; Assumptions'!$J$20)),
""),"")</f>
        <v/>
      </c>
      <c r="AP48" s="63" t="str">
        <f>IF('Summary &amp; Assumptions'!$D$20&gt;=AP$5,
IF('Summary &amp; Assumptions'!$J$21&gt;='Monthly Cash Flow'!AP$6,
IF('Summary &amp; Assumptions'!$J$23&gt;='Monthly Cash Flow'!AP6,-('Summary &amp; Assumptions'!$J$20*'Summary &amp; Assumptions'!$J$18/12),-IPMT('Summary &amp; Assumptions'!$J$18/12,AP6-'Summary &amp; Assumptions'!$J$23,'Summary &amp; Assumptions'!$J$22,-'Summary &amp; Assumptions'!$J$20)),
""),"")</f>
        <v/>
      </c>
      <c r="AQ48" s="63" t="str">
        <f>IF('Summary &amp; Assumptions'!$D$20&gt;=AQ$5,
IF('Summary &amp; Assumptions'!$J$21&gt;='Monthly Cash Flow'!AQ$6,
IF('Summary &amp; Assumptions'!$J$23&gt;='Monthly Cash Flow'!AQ6,-('Summary &amp; Assumptions'!$J$20*'Summary &amp; Assumptions'!$J$18/12),-IPMT('Summary &amp; Assumptions'!$J$18/12,AQ6-'Summary &amp; Assumptions'!$J$23,'Summary &amp; Assumptions'!$J$22,-'Summary &amp; Assumptions'!$J$20)),
""),"")</f>
        <v/>
      </c>
      <c r="AR48" s="63" t="str">
        <f>IF('Summary &amp; Assumptions'!$D$20&gt;=AR$5,
IF('Summary &amp; Assumptions'!$J$21&gt;='Monthly Cash Flow'!AR$6,
IF('Summary &amp; Assumptions'!$J$23&gt;='Monthly Cash Flow'!AR6,-('Summary &amp; Assumptions'!$J$20*'Summary &amp; Assumptions'!$J$18/12),-IPMT('Summary &amp; Assumptions'!$J$18/12,AR6-'Summary &amp; Assumptions'!$J$23,'Summary &amp; Assumptions'!$J$22,-'Summary &amp; Assumptions'!$J$20)),
""),"")</f>
        <v/>
      </c>
      <c r="AS48" s="63" t="str">
        <f>IF('Summary &amp; Assumptions'!$D$20&gt;=AS$5,
IF('Summary &amp; Assumptions'!$J$21&gt;='Monthly Cash Flow'!AS$6,
IF('Summary &amp; Assumptions'!$J$23&gt;='Monthly Cash Flow'!AS6,-('Summary &amp; Assumptions'!$J$20*'Summary &amp; Assumptions'!$J$18/12),-IPMT('Summary &amp; Assumptions'!$J$18/12,AS6-'Summary &amp; Assumptions'!$J$23,'Summary &amp; Assumptions'!$J$22,-'Summary &amp; Assumptions'!$J$20)),
""),"")</f>
        <v/>
      </c>
      <c r="AT48" s="63" t="str">
        <f>IF('Summary &amp; Assumptions'!$D$20&gt;=AT$5,
IF('Summary &amp; Assumptions'!$J$21&gt;='Monthly Cash Flow'!AT$6,
IF('Summary &amp; Assumptions'!$J$23&gt;='Monthly Cash Flow'!AT6,-('Summary &amp; Assumptions'!$J$20*'Summary &amp; Assumptions'!$J$18/12),-IPMT('Summary &amp; Assumptions'!$J$18/12,AT6-'Summary &amp; Assumptions'!$J$23,'Summary &amp; Assumptions'!$J$22,-'Summary &amp; Assumptions'!$J$20)),
""),"")</f>
        <v/>
      </c>
      <c r="AU48" s="63" t="str">
        <f>IF('Summary &amp; Assumptions'!$D$20&gt;=AU$5,
IF('Summary &amp; Assumptions'!$J$21&gt;='Monthly Cash Flow'!AU$6,
IF('Summary &amp; Assumptions'!$J$23&gt;='Monthly Cash Flow'!AU6,-('Summary &amp; Assumptions'!$J$20*'Summary &amp; Assumptions'!$J$18/12),-IPMT('Summary &amp; Assumptions'!$J$18/12,AU6-'Summary &amp; Assumptions'!$J$23,'Summary &amp; Assumptions'!$J$22,-'Summary &amp; Assumptions'!$J$20)),
""),"")</f>
        <v/>
      </c>
      <c r="AV48" s="63" t="str">
        <f>IF('Summary &amp; Assumptions'!$D$20&gt;=AV$5,
IF('Summary &amp; Assumptions'!$J$21&gt;='Monthly Cash Flow'!AV$6,
IF('Summary &amp; Assumptions'!$J$23&gt;='Monthly Cash Flow'!AV6,-('Summary &amp; Assumptions'!$J$20*'Summary &amp; Assumptions'!$J$18/12),-IPMT('Summary &amp; Assumptions'!$J$18/12,AV6-'Summary &amp; Assumptions'!$J$23,'Summary &amp; Assumptions'!$J$22,-'Summary &amp; Assumptions'!$J$20)),
""),"")</f>
        <v/>
      </c>
      <c r="AW48" s="63" t="str">
        <f>IF('Summary &amp; Assumptions'!$D$20&gt;=AW$5,
IF('Summary &amp; Assumptions'!$J$21&gt;='Monthly Cash Flow'!AW$6,
IF('Summary &amp; Assumptions'!$J$23&gt;='Monthly Cash Flow'!AW6,-('Summary &amp; Assumptions'!$J$20*'Summary &amp; Assumptions'!$J$18/12),-IPMT('Summary &amp; Assumptions'!$J$18/12,AW6-'Summary &amp; Assumptions'!$J$23,'Summary &amp; Assumptions'!$J$22,-'Summary &amp; Assumptions'!$J$20)),
""),"")</f>
        <v/>
      </c>
      <c r="AX48" s="63" t="str">
        <f>IF('Summary &amp; Assumptions'!$D$20&gt;=AX$5,
IF('Summary &amp; Assumptions'!$J$21&gt;='Monthly Cash Flow'!AX$6,
IF('Summary &amp; Assumptions'!$J$23&gt;='Monthly Cash Flow'!AX6,-('Summary &amp; Assumptions'!$J$20*'Summary &amp; Assumptions'!$J$18/12),-IPMT('Summary &amp; Assumptions'!$J$18/12,AX6-'Summary &amp; Assumptions'!$J$23,'Summary &amp; Assumptions'!$J$22,-'Summary &amp; Assumptions'!$J$20)),
""),"")</f>
        <v/>
      </c>
      <c r="AY48" s="63" t="str">
        <f>IF('Summary &amp; Assumptions'!$D$20&gt;=AY$5,
IF('Summary &amp; Assumptions'!$J$21&gt;='Monthly Cash Flow'!AY$6,
IF('Summary &amp; Assumptions'!$J$23&gt;='Monthly Cash Flow'!AY6,-('Summary &amp; Assumptions'!$J$20*'Summary &amp; Assumptions'!$J$18/12),-IPMT('Summary &amp; Assumptions'!$J$18/12,AY6-'Summary &amp; Assumptions'!$J$23,'Summary &amp; Assumptions'!$J$22,-'Summary &amp; Assumptions'!$J$20)),
""),"")</f>
        <v/>
      </c>
      <c r="AZ48" s="63" t="str">
        <f>IF('Summary &amp; Assumptions'!$D$20&gt;=AZ$5,
IF('Summary &amp; Assumptions'!$J$21&gt;='Monthly Cash Flow'!AZ$6,
IF('Summary &amp; Assumptions'!$J$23&gt;='Monthly Cash Flow'!AZ6,-('Summary &amp; Assumptions'!$J$20*'Summary &amp; Assumptions'!$J$18/12),-IPMT('Summary &amp; Assumptions'!$J$18/12,AZ6-'Summary &amp; Assumptions'!$J$23,'Summary &amp; Assumptions'!$J$22,-'Summary &amp; Assumptions'!$J$20)),
""),"")</f>
        <v/>
      </c>
      <c r="BA48" s="63" t="str">
        <f>IF('Summary &amp; Assumptions'!$D$20&gt;=BA$5,
IF('Summary &amp; Assumptions'!$J$21&gt;='Monthly Cash Flow'!BA$6,
IF('Summary &amp; Assumptions'!$J$23&gt;='Monthly Cash Flow'!BA6,-('Summary &amp; Assumptions'!$J$20*'Summary &amp; Assumptions'!$J$18/12),-IPMT('Summary &amp; Assumptions'!$J$18/12,BA6-'Summary &amp; Assumptions'!$J$23,'Summary &amp; Assumptions'!$J$22,-'Summary &amp; Assumptions'!$J$20)),
""),"")</f>
        <v/>
      </c>
      <c r="BB48" s="63" t="str">
        <f>IF('Summary &amp; Assumptions'!$D$20&gt;=BB$5,
IF('Summary &amp; Assumptions'!$J$21&gt;='Monthly Cash Flow'!BB$6,
IF('Summary &amp; Assumptions'!$J$23&gt;='Monthly Cash Flow'!BB6,-('Summary &amp; Assumptions'!$J$20*'Summary &amp; Assumptions'!$J$18/12),-IPMT('Summary &amp; Assumptions'!$J$18/12,BB6-'Summary &amp; Assumptions'!$J$23,'Summary &amp; Assumptions'!$J$22,-'Summary &amp; Assumptions'!$J$20)),
""),"")</f>
        <v/>
      </c>
      <c r="BC48" s="63" t="str">
        <f>IF('Summary &amp; Assumptions'!$D$20&gt;=BC$5,
IF('Summary &amp; Assumptions'!$J$21&gt;='Monthly Cash Flow'!BC$6,
IF('Summary &amp; Assumptions'!$J$23&gt;='Monthly Cash Flow'!BC6,-('Summary &amp; Assumptions'!$J$20*'Summary &amp; Assumptions'!$J$18/12),-IPMT('Summary &amp; Assumptions'!$J$18/12,BC6-'Summary &amp; Assumptions'!$J$23,'Summary &amp; Assumptions'!$J$22,-'Summary &amp; Assumptions'!$J$20)),
""),"")</f>
        <v/>
      </c>
      <c r="BD48" s="63" t="str">
        <f>IF('Summary &amp; Assumptions'!$D$20&gt;=BD$5,
IF('Summary &amp; Assumptions'!$J$21&gt;='Monthly Cash Flow'!BD$6,
IF('Summary &amp; Assumptions'!$J$23&gt;='Monthly Cash Flow'!BD6,-('Summary &amp; Assumptions'!$J$20*'Summary &amp; Assumptions'!$J$18/12),-IPMT('Summary &amp; Assumptions'!$J$18/12,BD6-'Summary &amp; Assumptions'!$J$23,'Summary &amp; Assumptions'!$J$22,-'Summary &amp; Assumptions'!$J$20)),
""),"")</f>
        <v/>
      </c>
      <c r="BE48" s="63" t="str">
        <f>IF('Summary &amp; Assumptions'!$D$20&gt;=BE$5,
IF('Summary &amp; Assumptions'!$J$21&gt;='Monthly Cash Flow'!BE$6,
IF('Summary &amp; Assumptions'!$J$23&gt;='Monthly Cash Flow'!BE6,-('Summary &amp; Assumptions'!$J$20*'Summary &amp; Assumptions'!$J$18/12),-IPMT('Summary &amp; Assumptions'!$J$18/12,BE6-'Summary &amp; Assumptions'!$J$23,'Summary &amp; Assumptions'!$J$22,-'Summary &amp; Assumptions'!$J$20)),
""),"")</f>
        <v/>
      </c>
      <c r="BF48" s="63" t="str">
        <f>IF('Summary &amp; Assumptions'!$D$20&gt;=BF$5,
IF('Summary &amp; Assumptions'!$J$21&gt;='Monthly Cash Flow'!BF$6,
IF('Summary &amp; Assumptions'!$J$23&gt;='Monthly Cash Flow'!BF6,-('Summary &amp; Assumptions'!$J$20*'Summary &amp; Assumptions'!$J$18/12),-IPMT('Summary &amp; Assumptions'!$J$18/12,BF6-'Summary &amp; Assumptions'!$J$23,'Summary &amp; Assumptions'!$J$22,-'Summary &amp; Assumptions'!$J$20)),
""),"")</f>
        <v/>
      </c>
      <c r="BG48" s="63" t="str">
        <f>IF('Summary &amp; Assumptions'!$D$20&gt;=BG$5,
IF('Summary &amp; Assumptions'!$J$21&gt;='Monthly Cash Flow'!BG$6,
IF('Summary &amp; Assumptions'!$J$23&gt;='Monthly Cash Flow'!BG6,-('Summary &amp; Assumptions'!$J$20*'Summary &amp; Assumptions'!$J$18/12),-IPMT('Summary &amp; Assumptions'!$J$18/12,BG6-'Summary &amp; Assumptions'!$J$23,'Summary &amp; Assumptions'!$J$22,-'Summary &amp; Assumptions'!$J$20)),
""),"")</f>
        <v/>
      </c>
      <c r="BH48" s="63" t="str">
        <f>IF('Summary &amp; Assumptions'!$D$20&gt;=BH$5,
IF('Summary &amp; Assumptions'!$J$21&gt;='Monthly Cash Flow'!BH$6,
IF('Summary &amp; Assumptions'!$J$23&gt;='Monthly Cash Flow'!BH6,-('Summary &amp; Assumptions'!$J$20*'Summary &amp; Assumptions'!$J$18/12),-IPMT('Summary &amp; Assumptions'!$J$18/12,BH6-'Summary &amp; Assumptions'!$J$23,'Summary &amp; Assumptions'!$J$22,-'Summary &amp; Assumptions'!$J$20)),
""),"")</f>
        <v/>
      </c>
      <c r="BI48" s="63" t="str">
        <f>IF('Summary &amp; Assumptions'!$D$20&gt;=BI$5,
IF('Summary &amp; Assumptions'!$J$21&gt;='Monthly Cash Flow'!BI$6,
IF('Summary &amp; Assumptions'!$J$23&gt;='Monthly Cash Flow'!BI6,-('Summary &amp; Assumptions'!$J$20*'Summary &amp; Assumptions'!$J$18/12),-IPMT('Summary &amp; Assumptions'!$J$18/12,BI6-'Summary &amp; Assumptions'!$J$23,'Summary &amp; Assumptions'!$J$22,-'Summary &amp; Assumptions'!$J$20)),
""),"")</f>
        <v/>
      </c>
      <c r="BJ48" s="63" t="str">
        <f>IF('Summary &amp; Assumptions'!$D$20&gt;=BJ$5,
IF('Summary &amp; Assumptions'!$J$21&gt;='Monthly Cash Flow'!BJ$6,
IF('Summary &amp; Assumptions'!$J$23&gt;='Monthly Cash Flow'!BJ6,-('Summary &amp; Assumptions'!$J$20*'Summary &amp; Assumptions'!$J$18/12),-IPMT('Summary &amp; Assumptions'!$J$18/12,BJ6-'Summary &amp; Assumptions'!$J$23,'Summary &amp; Assumptions'!$J$22,-'Summary &amp; Assumptions'!$J$20)),
""),"")</f>
        <v/>
      </c>
      <c r="BK48" s="63" t="str">
        <f>IF('Summary &amp; Assumptions'!$D$20&gt;=BK$5,
IF('Summary &amp; Assumptions'!$J$21&gt;='Monthly Cash Flow'!BK$6,
IF('Summary &amp; Assumptions'!$J$23&gt;='Monthly Cash Flow'!BK6,-('Summary &amp; Assumptions'!$J$20*'Summary &amp; Assumptions'!$J$18/12),-IPMT('Summary &amp; Assumptions'!$J$18/12,BK6-'Summary &amp; Assumptions'!$J$23,'Summary &amp; Assumptions'!$J$22,-'Summary &amp; Assumptions'!$J$20)),
""),"")</f>
        <v/>
      </c>
      <c r="BL48" s="63" t="str">
        <f>IF('Summary &amp; Assumptions'!$D$20&gt;=BL$5,
IF('Summary &amp; Assumptions'!$J$21&gt;='Monthly Cash Flow'!BL$6,
IF('Summary &amp; Assumptions'!$J$23&gt;='Monthly Cash Flow'!BL6,-('Summary &amp; Assumptions'!$J$20*'Summary &amp; Assumptions'!$J$18/12),-IPMT('Summary &amp; Assumptions'!$J$18/12,BL6-'Summary &amp; Assumptions'!$J$23,'Summary &amp; Assumptions'!$J$22,-'Summary &amp; Assumptions'!$J$20)),
""),"")</f>
        <v/>
      </c>
      <c r="BM48" s="63" t="str">
        <f>IF('Summary &amp; Assumptions'!$D$20&gt;=BM$5,
IF('Summary &amp; Assumptions'!$J$21&gt;='Monthly Cash Flow'!BM$6,
IF('Summary &amp; Assumptions'!$J$23&gt;='Monthly Cash Flow'!BM6,-('Summary &amp; Assumptions'!$J$20*'Summary &amp; Assumptions'!$J$18/12),-IPMT('Summary &amp; Assumptions'!$J$18/12,BM6-'Summary &amp; Assumptions'!$J$23,'Summary &amp; Assumptions'!$J$22,-'Summary &amp; Assumptions'!$J$20)),
""),"")</f>
        <v/>
      </c>
      <c r="BN48" s="63" t="str">
        <f>IF('Summary &amp; Assumptions'!$D$20&gt;=BN$5,
IF('Summary &amp; Assumptions'!$J$21&gt;='Monthly Cash Flow'!BN$6,
IF('Summary &amp; Assumptions'!$J$23&gt;='Monthly Cash Flow'!BN6,-('Summary &amp; Assumptions'!$J$20*'Summary &amp; Assumptions'!$J$18/12),-IPMT('Summary &amp; Assumptions'!$J$18/12,BN6-'Summary &amp; Assumptions'!$J$23,'Summary &amp; Assumptions'!$J$22,-'Summary &amp; Assumptions'!$J$20)),
""),"")</f>
        <v/>
      </c>
      <c r="BO48" s="63" t="str">
        <f>IF('Summary &amp; Assumptions'!$D$20&gt;=BO$5,
IF('Summary &amp; Assumptions'!$J$21&gt;='Monthly Cash Flow'!BO$6,
IF('Summary &amp; Assumptions'!$J$23&gt;='Monthly Cash Flow'!BO6,-('Summary &amp; Assumptions'!$J$20*'Summary &amp; Assumptions'!$J$18/12),-IPMT('Summary &amp; Assumptions'!$J$18/12,BO6-'Summary &amp; Assumptions'!$J$23,'Summary &amp; Assumptions'!$J$22,-'Summary &amp; Assumptions'!$J$20)),
""),"")</f>
        <v/>
      </c>
      <c r="BP48" s="63" t="str">
        <f>IF('Summary &amp; Assumptions'!$D$20&gt;=BP$5,
IF('Summary &amp; Assumptions'!$J$21&gt;='Monthly Cash Flow'!BP$6,
IF('Summary &amp; Assumptions'!$J$23&gt;='Monthly Cash Flow'!BP6,-('Summary &amp; Assumptions'!$J$20*'Summary &amp; Assumptions'!$J$18/12),-IPMT('Summary &amp; Assumptions'!$J$18/12,BP6-'Summary &amp; Assumptions'!$J$23,'Summary &amp; Assumptions'!$J$22,-'Summary &amp; Assumptions'!$J$20)),
""),"")</f>
        <v/>
      </c>
      <c r="BQ48" s="63" t="str">
        <f>IF('Summary &amp; Assumptions'!$D$20&gt;=BQ$5,
IF('Summary &amp; Assumptions'!$J$21&gt;='Monthly Cash Flow'!BQ$6,
IF('Summary &amp; Assumptions'!$J$23&gt;='Monthly Cash Flow'!BQ6,-('Summary &amp; Assumptions'!$J$20*'Summary &amp; Assumptions'!$J$18/12),-IPMT('Summary &amp; Assumptions'!$J$18/12,BQ6-'Summary &amp; Assumptions'!$J$23,'Summary &amp; Assumptions'!$J$22,-'Summary &amp; Assumptions'!$J$20)),
""),"")</f>
        <v/>
      </c>
      <c r="BR48" s="63" t="str">
        <f>IF('Summary &amp; Assumptions'!$D$20&gt;=BR$5,
IF('Summary &amp; Assumptions'!$J$21&gt;='Monthly Cash Flow'!BR$6,
IF('Summary &amp; Assumptions'!$J$23&gt;='Monthly Cash Flow'!BR6,-('Summary &amp; Assumptions'!$J$20*'Summary &amp; Assumptions'!$J$18/12),-IPMT('Summary &amp; Assumptions'!$J$18/12,BR6-'Summary &amp; Assumptions'!$J$23,'Summary &amp; Assumptions'!$J$22,-'Summary &amp; Assumptions'!$J$20)),
""),"")</f>
        <v/>
      </c>
      <c r="BS48" s="63" t="str">
        <f>IF('Summary &amp; Assumptions'!$D$20&gt;=BS$5,
IF('Summary &amp; Assumptions'!$J$21&gt;='Monthly Cash Flow'!BS$6,
IF('Summary &amp; Assumptions'!$J$23&gt;='Monthly Cash Flow'!BS6,-('Summary &amp; Assumptions'!$J$20*'Summary &amp; Assumptions'!$J$18/12),-IPMT('Summary &amp; Assumptions'!$J$18/12,BS6-'Summary &amp; Assumptions'!$J$23,'Summary &amp; Assumptions'!$J$22,-'Summary &amp; Assumptions'!$J$20)),
""),"")</f>
        <v/>
      </c>
      <c r="BT48" s="63" t="str">
        <f>IF('Summary &amp; Assumptions'!$D$20&gt;=BT$5,
IF('Summary &amp; Assumptions'!$J$21&gt;='Monthly Cash Flow'!BT$6,
IF('Summary &amp; Assumptions'!$J$23&gt;='Monthly Cash Flow'!BT6,-('Summary &amp; Assumptions'!$J$20*'Summary &amp; Assumptions'!$J$18/12),-IPMT('Summary &amp; Assumptions'!$J$18/12,BT6-'Summary &amp; Assumptions'!$J$23,'Summary &amp; Assumptions'!$J$22,-'Summary &amp; Assumptions'!$J$20)),
""),"")</f>
        <v/>
      </c>
      <c r="BU48" s="63" t="str">
        <f>IF('Summary &amp; Assumptions'!$D$20&gt;=BU$5,
IF('Summary &amp; Assumptions'!$J$21&gt;='Monthly Cash Flow'!BU$6,
IF('Summary &amp; Assumptions'!$J$23&gt;='Monthly Cash Flow'!BU6,-('Summary &amp; Assumptions'!$J$20*'Summary &amp; Assumptions'!$J$18/12),-IPMT('Summary &amp; Assumptions'!$J$18/12,BU6-'Summary &amp; Assumptions'!$J$23,'Summary &amp; Assumptions'!$J$22,-'Summary &amp; Assumptions'!$J$20)),
""),"")</f>
        <v/>
      </c>
      <c r="BV48" s="63" t="str">
        <f>IF('Summary &amp; Assumptions'!$D$20&gt;=BV$5,
IF('Summary &amp; Assumptions'!$J$21&gt;='Monthly Cash Flow'!BV$6,
IF('Summary &amp; Assumptions'!$J$23&gt;='Monthly Cash Flow'!BV6,-('Summary &amp; Assumptions'!$J$20*'Summary &amp; Assumptions'!$J$18/12),-IPMT('Summary &amp; Assumptions'!$J$18/12,BV6-'Summary &amp; Assumptions'!$J$23,'Summary &amp; Assumptions'!$J$22,-'Summary &amp; Assumptions'!$J$20)),
""),"")</f>
        <v/>
      </c>
      <c r="BW48" s="63" t="str">
        <f>IF('Summary &amp; Assumptions'!$D$20&gt;=BW$5,
IF('Summary &amp; Assumptions'!$J$21&gt;='Monthly Cash Flow'!BW$6,
IF('Summary &amp; Assumptions'!$J$23&gt;='Monthly Cash Flow'!BW6,-('Summary &amp; Assumptions'!$J$20*'Summary &amp; Assumptions'!$J$18/12),-IPMT('Summary &amp; Assumptions'!$J$18/12,BW6-'Summary &amp; Assumptions'!$J$23,'Summary &amp; Assumptions'!$J$22,-'Summary &amp; Assumptions'!$J$20)),
""),"")</f>
        <v/>
      </c>
      <c r="BX48" s="63" t="str">
        <f>IF('Summary &amp; Assumptions'!$D$20&gt;=BX$5,
IF('Summary &amp; Assumptions'!$J$21&gt;='Monthly Cash Flow'!BX$6,
IF('Summary &amp; Assumptions'!$J$23&gt;='Monthly Cash Flow'!BX6,-('Summary &amp; Assumptions'!$J$20*'Summary &amp; Assumptions'!$J$18/12),-IPMT('Summary &amp; Assumptions'!$J$18/12,BX6-'Summary &amp; Assumptions'!$J$23,'Summary &amp; Assumptions'!$J$22,-'Summary &amp; Assumptions'!$J$20)),
""),"")</f>
        <v/>
      </c>
      <c r="BY48" s="63" t="str">
        <f>IF('Summary &amp; Assumptions'!$D$20&gt;=BY$5,
IF('Summary &amp; Assumptions'!$J$21&gt;='Monthly Cash Flow'!BY$6,
IF('Summary &amp; Assumptions'!$J$23&gt;='Monthly Cash Flow'!BY6,-('Summary &amp; Assumptions'!$J$20*'Summary &amp; Assumptions'!$J$18/12),-IPMT('Summary &amp; Assumptions'!$J$18/12,BY6-'Summary &amp; Assumptions'!$J$23,'Summary &amp; Assumptions'!$J$22,-'Summary &amp; Assumptions'!$J$20)),
""),"")</f>
        <v/>
      </c>
      <c r="BZ48" s="63" t="str">
        <f>IF('Summary &amp; Assumptions'!$D$20&gt;=BZ$5,
IF('Summary &amp; Assumptions'!$J$21&gt;='Monthly Cash Flow'!BZ$6,
IF('Summary &amp; Assumptions'!$J$23&gt;='Monthly Cash Flow'!BZ6,-('Summary &amp; Assumptions'!$J$20*'Summary &amp; Assumptions'!$J$18/12),-IPMT('Summary &amp; Assumptions'!$J$18/12,BZ6-'Summary &amp; Assumptions'!$J$23,'Summary &amp; Assumptions'!$J$22,-'Summary &amp; Assumptions'!$J$20)),
""),"")</f>
        <v/>
      </c>
      <c r="CA48" s="63" t="str">
        <f>IF('Summary &amp; Assumptions'!$D$20&gt;=CA$5,
IF('Summary &amp; Assumptions'!$J$21&gt;='Monthly Cash Flow'!CA$6,
IF('Summary &amp; Assumptions'!$J$23&gt;='Monthly Cash Flow'!CA6,-('Summary &amp; Assumptions'!$J$20*'Summary &amp; Assumptions'!$J$18/12),-IPMT('Summary &amp; Assumptions'!$J$18/12,CA6-'Summary &amp; Assumptions'!$J$23,'Summary &amp; Assumptions'!$J$22,-'Summary &amp; Assumptions'!$J$20)),
""),"")</f>
        <v/>
      </c>
      <c r="CB48" s="63" t="str">
        <f>IF('Summary &amp; Assumptions'!$D$20&gt;=CB$5,
IF('Summary &amp; Assumptions'!$J$21&gt;='Monthly Cash Flow'!CB$6,
IF('Summary &amp; Assumptions'!$J$23&gt;='Monthly Cash Flow'!CB6,-('Summary &amp; Assumptions'!$J$20*'Summary &amp; Assumptions'!$J$18/12),-IPMT('Summary &amp; Assumptions'!$J$18/12,CB6-'Summary &amp; Assumptions'!$J$23,'Summary &amp; Assumptions'!$J$22,-'Summary &amp; Assumptions'!$J$20)),
""),"")</f>
        <v/>
      </c>
      <c r="CC48" s="63" t="str">
        <f>IF('Summary &amp; Assumptions'!$D$20&gt;=CC$5,
IF('Summary &amp; Assumptions'!$J$21&gt;='Monthly Cash Flow'!CC$6,
IF('Summary &amp; Assumptions'!$J$23&gt;='Monthly Cash Flow'!CC6,-('Summary &amp; Assumptions'!$J$20*'Summary &amp; Assumptions'!$J$18/12),-IPMT('Summary &amp; Assumptions'!$J$18/12,CC6-'Summary &amp; Assumptions'!$J$23,'Summary &amp; Assumptions'!$J$22,-'Summary &amp; Assumptions'!$J$20)),
""),"")</f>
        <v/>
      </c>
      <c r="CD48" s="63" t="str">
        <f>IF('Summary &amp; Assumptions'!$D$20&gt;=CD$5,
IF('Summary &amp; Assumptions'!$J$21&gt;='Monthly Cash Flow'!CD$6,
IF('Summary &amp; Assumptions'!$J$23&gt;='Monthly Cash Flow'!CD6,-('Summary &amp; Assumptions'!$J$20*'Summary &amp; Assumptions'!$J$18/12),-IPMT('Summary &amp; Assumptions'!$J$18/12,CD6-'Summary &amp; Assumptions'!$J$23,'Summary &amp; Assumptions'!$J$22,-'Summary &amp; Assumptions'!$J$20)),
""),"")</f>
        <v/>
      </c>
      <c r="CE48" s="63" t="str">
        <f>IF('Summary &amp; Assumptions'!$D$20&gt;=CE$5,
IF('Summary &amp; Assumptions'!$J$21&gt;='Monthly Cash Flow'!CE$6,
IF('Summary &amp; Assumptions'!$J$23&gt;='Monthly Cash Flow'!CE6,-('Summary &amp; Assumptions'!$J$20*'Summary &amp; Assumptions'!$J$18/12),-IPMT('Summary &amp; Assumptions'!$J$18/12,CE6-'Summary &amp; Assumptions'!$J$23,'Summary &amp; Assumptions'!$J$22,-'Summary &amp; Assumptions'!$J$20)),
""),"")</f>
        <v/>
      </c>
      <c r="CF48" s="63" t="str">
        <f>IF('Summary &amp; Assumptions'!$D$20&gt;=CF$5,
IF('Summary &amp; Assumptions'!$J$21&gt;='Monthly Cash Flow'!CF$6,
IF('Summary &amp; Assumptions'!$J$23&gt;='Monthly Cash Flow'!CF6,-('Summary &amp; Assumptions'!$J$20*'Summary &amp; Assumptions'!$J$18/12),-IPMT('Summary &amp; Assumptions'!$J$18/12,CF6-'Summary &amp; Assumptions'!$J$23,'Summary &amp; Assumptions'!$J$22,-'Summary &amp; Assumptions'!$J$20)),
""),"")</f>
        <v/>
      </c>
      <c r="CG48" s="63" t="str">
        <f>IF('Summary &amp; Assumptions'!$D$20&gt;=CG$5,
IF('Summary &amp; Assumptions'!$J$21&gt;='Monthly Cash Flow'!CG$6,
IF('Summary &amp; Assumptions'!$J$23&gt;='Monthly Cash Flow'!CG6,-('Summary &amp; Assumptions'!$J$20*'Summary &amp; Assumptions'!$J$18/12),-IPMT('Summary &amp; Assumptions'!$J$18/12,CG6-'Summary &amp; Assumptions'!$J$23,'Summary &amp; Assumptions'!$J$22,-'Summary &amp; Assumptions'!$J$20)),
""),"")</f>
        <v/>
      </c>
      <c r="CH48" s="63" t="str">
        <f>IF('Summary &amp; Assumptions'!$D$20&gt;=CH$5,
IF('Summary &amp; Assumptions'!$J$21&gt;='Monthly Cash Flow'!CH$6,
IF('Summary &amp; Assumptions'!$J$23&gt;='Monthly Cash Flow'!CH6,-('Summary &amp; Assumptions'!$J$20*'Summary &amp; Assumptions'!$J$18/12),-IPMT('Summary &amp; Assumptions'!$J$18/12,CH6-'Summary &amp; Assumptions'!$J$23,'Summary &amp; Assumptions'!$J$22,-'Summary &amp; Assumptions'!$J$20)),
""),"")</f>
        <v/>
      </c>
      <c r="CI48" s="63" t="str">
        <f>IF('Summary &amp; Assumptions'!$D$20&gt;=CI$5,
IF('Summary &amp; Assumptions'!$J$21&gt;='Monthly Cash Flow'!CI$6,
IF('Summary &amp; Assumptions'!$J$23&gt;='Monthly Cash Flow'!CI6,-('Summary &amp; Assumptions'!$J$20*'Summary &amp; Assumptions'!$J$18/12),-IPMT('Summary &amp; Assumptions'!$J$18/12,CI6-'Summary &amp; Assumptions'!$J$23,'Summary &amp; Assumptions'!$J$22,-'Summary &amp; Assumptions'!$J$20)),
""),"")</f>
        <v/>
      </c>
      <c r="CJ48" s="63" t="str">
        <f>IF('Summary &amp; Assumptions'!$D$20&gt;=CJ$5,
IF('Summary &amp; Assumptions'!$J$21&gt;='Monthly Cash Flow'!CJ$6,
IF('Summary &amp; Assumptions'!$J$23&gt;='Monthly Cash Flow'!CJ6,-('Summary &amp; Assumptions'!$J$20*'Summary &amp; Assumptions'!$J$18/12),-IPMT('Summary &amp; Assumptions'!$J$18/12,CJ6-'Summary &amp; Assumptions'!$J$23,'Summary &amp; Assumptions'!$J$22,-'Summary &amp; Assumptions'!$J$20)),
""),"")</f>
        <v/>
      </c>
      <c r="CK48" s="63" t="str">
        <f>IF('Summary &amp; Assumptions'!$D$20&gt;=CK$5,
IF('Summary &amp; Assumptions'!$J$21&gt;='Monthly Cash Flow'!CK$6,
IF('Summary &amp; Assumptions'!$J$23&gt;='Monthly Cash Flow'!CK6,-('Summary &amp; Assumptions'!$J$20*'Summary &amp; Assumptions'!$J$18/12),-IPMT('Summary &amp; Assumptions'!$J$18/12,CK6-'Summary &amp; Assumptions'!$J$23,'Summary &amp; Assumptions'!$J$22,-'Summary &amp; Assumptions'!$J$20)),
""),"")</f>
        <v/>
      </c>
      <c r="CL48" s="63" t="str">
        <f>IF('Summary &amp; Assumptions'!$D$20&gt;=CL$5,
IF('Summary &amp; Assumptions'!$J$21&gt;='Monthly Cash Flow'!CL$6,
IF('Summary &amp; Assumptions'!$J$23&gt;='Monthly Cash Flow'!CL6,-('Summary &amp; Assumptions'!$J$20*'Summary &amp; Assumptions'!$J$18/12),-IPMT('Summary &amp; Assumptions'!$J$18/12,CL6-'Summary &amp; Assumptions'!$J$23,'Summary &amp; Assumptions'!$J$22,-'Summary &amp; Assumptions'!$J$20)),
""),"")</f>
        <v/>
      </c>
      <c r="CM48" s="63" t="str">
        <f>IF('Summary &amp; Assumptions'!$D$20&gt;=CM$5,
IF('Summary &amp; Assumptions'!$J$21&gt;='Monthly Cash Flow'!CM$6,
IF('Summary &amp; Assumptions'!$J$23&gt;='Monthly Cash Flow'!CM6,-('Summary &amp; Assumptions'!$J$20*'Summary &amp; Assumptions'!$J$18/12),-IPMT('Summary &amp; Assumptions'!$J$18/12,CM6-'Summary &amp; Assumptions'!$J$23,'Summary &amp; Assumptions'!$J$22,-'Summary &amp; Assumptions'!$J$20)),
""),"")</f>
        <v/>
      </c>
      <c r="CN48" s="63" t="str">
        <f>IF('Summary &amp; Assumptions'!$D$20&gt;=CN$5,
IF('Summary &amp; Assumptions'!$J$21&gt;='Monthly Cash Flow'!CN$6,
IF('Summary &amp; Assumptions'!$J$23&gt;='Monthly Cash Flow'!CN6,-('Summary &amp; Assumptions'!$J$20*'Summary &amp; Assumptions'!$J$18/12),-IPMT('Summary &amp; Assumptions'!$J$18/12,CN6-'Summary &amp; Assumptions'!$J$23,'Summary &amp; Assumptions'!$J$22,-'Summary &amp; Assumptions'!$J$20)),
""),"")</f>
        <v/>
      </c>
      <c r="CO48" s="63" t="str">
        <f>IF('Summary &amp; Assumptions'!$D$20&gt;=CO$5,
IF('Summary &amp; Assumptions'!$J$21&gt;='Monthly Cash Flow'!CO$6,
IF('Summary &amp; Assumptions'!$J$23&gt;='Monthly Cash Flow'!CO6,-('Summary &amp; Assumptions'!$J$20*'Summary &amp; Assumptions'!$J$18/12),-IPMT('Summary &amp; Assumptions'!$J$18/12,CO6-'Summary &amp; Assumptions'!$J$23,'Summary &amp; Assumptions'!$J$22,-'Summary &amp; Assumptions'!$J$20)),
""),"")</f>
        <v/>
      </c>
      <c r="CP48" s="63" t="str">
        <f>IF('Summary &amp; Assumptions'!$D$20&gt;=CP$5,
IF('Summary &amp; Assumptions'!$J$21&gt;='Monthly Cash Flow'!CP$6,
IF('Summary &amp; Assumptions'!$J$23&gt;='Monthly Cash Flow'!CP6,-('Summary &amp; Assumptions'!$J$20*'Summary &amp; Assumptions'!$J$18/12),-IPMT('Summary &amp; Assumptions'!$J$18/12,CP6-'Summary &amp; Assumptions'!$J$23,'Summary &amp; Assumptions'!$J$22,-'Summary &amp; Assumptions'!$J$20)),
""),"")</f>
        <v/>
      </c>
      <c r="CQ48" s="63" t="str">
        <f>IF('Summary &amp; Assumptions'!$D$20&gt;=CQ$5,
IF('Summary &amp; Assumptions'!$J$21&gt;='Monthly Cash Flow'!CQ$6,
IF('Summary &amp; Assumptions'!$J$23&gt;='Monthly Cash Flow'!CQ6,-('Summary &amp; Assumptions'!$J$20*'Summary &amp; Assumptions'!$J$18/12),-IPMT('Summary &amp; Assumptions'!$J$18/12,CQ6-'Summary &amp; Assumptions'!$J$23,'Summary &amp; Assumptions'!$J$22,-'Summary &amp; Assumptions'!$J$20)),
""),"")</f>
        <v/>
      </c>
      <c r="CR48" s="63" t="str">
        <f>IF('Summary &amp; Assumptions'!$D$20&gt;=CR$5,
IF('Summary &amp; Assumptions'!$J$21&gt;='Monthly Cash Flow'!CR$6,
IF('Summary &amp; Assumptions'!$J$23&gt;='Monthly Cash Flow'!CR6,-('Summary &amp; Assumptions'!$J$20*'Summary &amp; Assumptions'!$J$18/12),-IPMT('Summary &amp; Assumptions'!$J$18/12,CR6-'Summary &amp; Assumptions'!$J$23,'Summary &amp; Assumptions'!$J$22,-'Summary &amp; Assumptions'!$J$20)),
""),"")</f>
        <v/>
      </c>
      <c r="CS48" s="63" t="str">
        <f>IF('Summary &amp; Assumptions'!$D$20&gt;=CS$5,
IF('Summary &amp; Assumptions'!$J$21&gt;='Monthly Cash Flow'!CS$6,
IF('Summary &amp; Assumptions'!$J$23&gt;='Monthly Cash Flow'!CS6,-('Summary &amp; Assumptions'!$J$20*'Summary &amp; Assumptions'!$J$18/12),-IPMT('Summary &amp; Assumptions'!$J$18/12,CS6-'Summary &amp; Assumptions'!$J$23,'Summary &amp; Assumptions'!$J$22,-'Summary &amp; Assumptions'!$J$20)),
""),"")</f>
        <v/>
      </c>
      <c r="CT48" s="63" t="str">
        <f>IF('Summary &amp; Assumptions'!$D$20&gt;=CT$5,
IF('Summary &amp; Assumptions'!$J$21&gt;='Monthly Cash Flow'!CT$6,
IF('Summary &amp; Assumptions'!$J$23&gt;='Monthly Cash Flow'!CT6,-('Summary &amp; Assumptions'!$J$20*'Summary &amp; Assumptions'!$J$18/12),-IPMT('Summary &amp; Assumptions'!$J$18/12,CT6-'Summary &amp; Assumptions'!$J$23,'Summary &amp; Assumptions'!$J$22,-'Summary &amp; Assumptions'!$J$20)),
""),"")</f>
        <v/>
      </c>
      <c r="CU48" s="63" t="str">
        <f>IF('Summary &amp; Assumptions'!$D$20&gt;=CU$5,
IF('Summary &amp; Assumptions'!$J$21&gt;='Monthly Cash Flow'!CU$6,
IF('Summary &amp; Assumptions'!$J$23&gt;='Monthly Cash Flow'!CU6,-('Summary &amp; Assumptions'!$J$20*'Summary &amp; Assumptions'!$J$18/12),-IPMT('Summary &amp; Assumptions'!$J$18/12,CU6-'Summary &amp; Assumptions'!$J$23,'Summary &amp; Assumptions'!$J$22,-'Summary &amp; Assumptions'!$J$20)),
""),"")</f>
        <v/>
      </c>
      <c r="CV48" s="63" t="str">
        <f>IF('Summary &amp; Assumptions'!$D$20&gt;=CV$5,
IF('Summary &amp; Assumptions'!$J$21&gt;='Monthly Cash Flow'!CV$6,
IF('Summary &amp; Assumptions'!$J$23&gt;='Monthly Cash Flow'!CV6,-('Summary &amp; Assumptions'!$J$20*'Summary &amp; Assumptions'!$J$18/12),-IPMT('Summary &amp; Assumptions'!$J$18/12,CV6-'Summary &amp; Assumptions'!$J$23,'Summary &amp; Assumptions'!$J$22,-'Summary &amp; Assumptions'!$J$20)),
""),"")</f>
        <v/>
      </c>
      <c r="CW48" s="63" t="str">
        <f>IF('Summary &amp; Assumptions'!$D$20&gt;=CW$5,
IF('Summary &amp; Assumptions'!$J$21&gt;='Monthly Cash Flow'!CW$6,
IF('Summary &amp; Assumptions'!$J$23&gt;='Monthly Cash Flow'!CW6,-('Summary &amp; Assumptions'!$J$20*'Summary &amp; Assumptions'!$J$18/12),-IPMT('Summary &amp; Assumptions'!$J$18/12,CW6-'Summary &amp; Assumptions'!$J$23,'Summary &amp; Assumptions'!$J$22,-'Summary &amp; Assumptions'!$J$20)),
""),"")</f>
        <v/>
      </c>
      <c r="CX48" s="63" t="str">
        <f>IF('Summary &amp; Assumptions'!$D$20&gt;=CX$5,
IF('Summary &amp; Assumptions'!$J$21&gt;='Monthly Cash Flow'!CX$6,
IF('Summary &amp; Assumptions'!$J$23&gt;='Monthly Cash Flow'!CX6,-('Summary &amp; Assumptions'!$J$20*'Summary &amp; Assumptions'!$J$18/12),-IPMT('Summary &amp; Assumptions'!$J$18/12,CX6-'Summary &amp; Assumptions'!$J$23,'Summary &amp; Assumptions'!$J$22,-'Summary &amp; Assumptions'!$J$20)),
""),"")</f>
        <v/>
      </c>
      <c r="CY48" s="63" t="str">
        <f>IF('Summary &amp; Assumptions'!$D$20&gt;=CY$5,
IF('Summary &amp; Assumptions'!$J$21&gt;='Monthly Cash Flow'!CY$6,
IF('Summary &amp; Assumptions'!$J$23&gt;='Monthly Cash Flow'!CY6,-('Summary &amp; Assumptions'!$J$20*'Summary &amp; Assumptions'!$J$18/12),-IPMT('Summary &amp; Assumptions'!$J$18/12,CY6-'Summary &amp; Assumptions'!$J$23,'Summary &amp; Assumptions'!$J$22,-'Summary &amp; Assumptions'!$J$20)),
""),"")</f>
        <v/>
      </c>
      <c r="CZ48" s="63" t="str">
        <f>IF('Summary &amp; Assumptions'!$D$20&gt;=CZ$5,
IF('Summary &amp; Assumptions'!$J$21&gt;='Monthly Cash Flow'!CZ$6,
IF('Summary &amp; Assumptions'!$J$23&gt;='Monthly Cash Flow'!CZ6,-('Summary &amp; Assumptions'!$J$20*'Summary &amp; Assumptions'!$J$18/12),-IPMT('Summary &amp; Assumptions'!$J$18/12,CZ6-'Summary &amp; Assumptions'!$J$23,'Summary &amp; Assumptions'!$J$22,-'Summary &amp; Assumptions'!$J$20)),
""),"")</f>
        <v/>
      </c>
      <c r="DA48" s="63" t="str">
        <f>IF('Summary &amp; Assumptions'!$D$20&gt;=DA$5,
IF('Summary &amp; Assumptions'!$J$21&gt;='Monthly Cash Flow'!DA$6,
IF('Summary &amp; Assumptions'!$J$23&gt;='Monthly Cash Flow'!DA6,-('Summary &amp; Assumptions'!$J$20*'Summary &amp; Assumptions'!$J$18/12),-IPMT('Summary &amp; Assumptions'!$J$18/12,DA6-'Summary &amp; Assumptions'!$J$23,'Summary &amp; Assumptions'!$J$22,-'Summary &amp; Assumptions'!$J$20)),
""),"")</f>
        <v/>
      </c>
      <c r="DB48" s="63" t="str">
        <f>IF('Summary &amp; Assumptions'!$D$20&gt;=DB$5,
IF('Summary &amp; Assumptions'!$J$21&gt;='Monthly Cash Flow'!DB$6,
IF('Summary &amp; Assumptions'!$J$23&gt;='Monthly Cash Flow'!DB6,-('Summary &amp; Assumptions'!$J$20*'Summary &amp; Assumptions'!$J$18/12),-IPMT('Summary &amp; Assumptions'!$J$18/12,DB6-'Summary &amp; Assumptions'!$J$23,'Summary &amp; Assumptions'!$J$22,-'Summary &amp; Assumptions'!$J$20)),
""),"")</f>
        <v/>
      </c>
      <c r="DC48" s="63" t="str">
        <f>IF('Summary &amp; Assumptions'!$D$20&gt;=DC$5,
IF('Summary &amp; Assumptions'!$J$21&gt;='Monthly Cash Flow'!DC$6,
IF('Summary &amp; Assumptions'!$J$23&gt;='Monthly Cash Flow'!DC6,-('Summary &amp; Assumptions'!$J$20*'Summary &amp; Assumptions'!$J$18/12),-IPMT('Summary &amp; Assumptions'!$J$18/12,DC6-'Summary &amp; Assumptions'!$J$23,'Summary &amp; Assumptions'!$J$22,-'Summary &amp; Assumptions'!$J$20)),
""),"")</f>
        <v/>
      </c>
      <c r="DD48" s="63" t="str">
        <f>IF('Summary &amp; Assumptions'!$D$20&gt;=DD$5,
IF('Summary &amp; Assumptions'!$J$21&gt;='Monthly Cash Flow'!DD$6,
IF('Summary &amp; Assumptions'!$J$23&gt;='Monthly Cash Flow'!DD6,-('Summary &amp; Assumptions'!$J$20*'Summary &amp; Assumptions'!$J$18/12),-IPMT('Summary &amp; Assumptions'!$J$18/12,DD6-'Summary &amp; Assumptions'!$J$23,'Summary &amp; Assumptions'!$J$22,-'Summary &amp; Assumptions'!$J$20)),
""),"")</f>
        <v/>
      </c>
      <c r="DE48" s="63" t="str">
        <f>IF('Summary &amp; Assumptions'!$D$20&gt;=DE$5,
IF('Summary &amp; Assumptions'!$J$21&gt;='Monthly Cash Flow'!DE$6,
IF('Summary &amp; Assumptions'!$J$23&gt;='Monthly Cash Flow'!DE6,-('Summary &amp; Assumptions'!$J$20*'Summary &amp; Assumptions'!$J$18/12),-IPMT('Summary &amp; Assumptions'!$J$18/12,DE6-'Summary &amp; Assumptions'!$J$23,'Summary &amp; Assumptions'!$J$22,-'Summary &amp; Assumptions'!$J$20)),
""),"")</f>
        <v/>
      </c>
      <c r="DF48" s="63" t="str">
        <f>IF('Summary &amp; Assumptions'!$D$20&gt;=DF$5,
IF('Summary &amp; Assumptions'!$J$21&gt;='Monthly Cash Flow'!DF$6,
IF('Summary &amp; Assumptions'!$J$23&gt;='Monthly Cash Flow'!DF6,-('Summary &amp; Assumptions'!$J$20*'Summary &amp; Assumptions'!$J$18/12),-IPMT('Summary &amp; Assumptions'!$J$18/12,DF6-'Summary &amp; Assumptions'!$J$23,'Summary &amp; Assumptions'!$J$22,-'Summary &amp; Assumptions'!$J$20)),
""),"")</f>
        <v/>
      </c>
      <c r="DG48" s="63" t="str">
        <f>IF('Summary &amp; Assumptions'!$D$20&gt;=DG$5,
IF('Summary &amp; Assumptions'!$J$21&gt;='Monthly Cash Flow'!DG$6,
IF('Summary &amp; Assumptions'!$J$23&gt;='Monthly Cash Flow'!DG6,-('Summary &amp; Assumptions'!$J$20*'Summary &amp; Assumptions'!$J$18/12),-IPMT('Summary &amp; Assumptions'!$J$18/12,DG6-'Summary &amp; Assumptions'!$J$23,'Summary &amp; Assumptions'!$J$22,-'Summary &amp; Assumptions'!$J$20)),
""),"")</f>
        <v/>
      </c>
      <c r="DH48" s="63" t="str">
        <f>IF('Summary &amp; Assumptions'!$D$20&gt;=DH$5,
IF('Summary &amp; Assumptions'!$J$21&gt;='Monthly Cash Flow'!DH$6,
IF('Summary &amp; Assumptions'!$J$23&gt;='Monthly Cash Flow'!DH6,-('Summary &amp; Assumptions'!$J$20*'Summary &amp; Assumptions'!$J$18/12),-IPMT('Summary &amp; Assumptions'!$J$18/12,DH6-'Summary &amp; Assumptions'!$J$23,'Summary &amp; Assumptions'!$J$22,-'Summary &amp; Assumptions'!$J$20)),
""),"")</f>
        <v/>
      </c>
      <c r="DI48" s="63" t="str">
        <f>IF('Summary &amp; Assumptions'!$D$20&gt;=DI$5,
IF('Summary &amp; Assumptions'!$J$21&gt;='Monthly Cash Flow'!DI$6,
IF('Summary &amp; Assumptions'!$J$23&gt;='Monthly Cash Flow'!DI6,-('Summary &amp; Assumptions'!$J$20*'Summary &amp; Assumptions'!$J$18/12),-IPMT('Summary &amp; Assumptions'!$J$18/12,DI6-'Summary &amp; Assumptions'!$J$23,'Summary &amp; Assumptions'!$J$22,-'Summary &amp; Assumptions'!$J$20)),
""),"")</f>
        <v/>
      </c>
      <c r="DJ48" s="63" t="str">
        <f>IF('Summary &amp; Assumptions'!$D$20&gt;=DJ$5,
IF('Summary &amp; Assumptions'!$J$21&gt;='Monthly Cash Flow'!DJ$6,
IF('Summary &amp; Assumptions'!$J$23&gt;='Monthly Cash Flow'!DJ6,-('Summary &amp; Assumptions'!$J$20*'Summary &amp; Assumptions'!$J$18/12),-IPMT('Summary &amp; Assumptions'!$J$18/12,DJ6-'Summary &amp; Assumptions'!$J$23,'Summary &amp; Assumptions'!$J$22,-'Summary &amp; Assumptions'!$J$20)),
""),"")</f>
        <v/>
      </c>
      <c r="DK48" s="63" t="str">
        <f>IF('Summary &amp; Assumptions'!$D$20&gt;=DK$5,
IF('Summary &amp; Assumptions'!$J$21&gt;='Monthly Cash Flow'!DK$6,
IF('Summary &amp; Assumptions'!$J$23&gt;='Monthly Cash Flow'!DK6,-('Summary &amp; Assumptions'!$J$20*'Summary &amp; Assumptions'!$J$18/12),-IPMT('Summary &amp; Assumptions'!$J$18/12,DK6-'Summary &amp; Assumptions'!$J$23,'Summary &amp; Assumptions'!$J$22,-'Summary &amp; Assumptions'!$J$20)),
""),"")</f>
        <v/>
      </c>
      <c r="DL48" s="63" t="str">
        <f>IF('Summary &amp; Assumptions'!$D$20&gt;=DL$5,
IF('Summary &amp; Assumptions'!$J$21&gt;='Monthly Cash Flow'!DL$6,
IF('Summary &amp; Assumptions'!$J$23&gt;='Monthly Cash Flow'!DL6,-('Summary &amp; Assumptions'!$J$20*'Summary &amp; Assumptions'!$J$18/12),-IPMT('Summary &amp; Assumptions'!$J$18/12,DL6-'Summary &amp; Assumptions'!$J$23,'Summary &amp; Assumptions'!$J$22,-'Summary &amp; Assumptions'!$J$20)),
""),"")</f>
        <v/>
      </c>
      <c r="DM48" s="63" t="str">
        <f>IF('Summary &amp; Assumptions'!$D$20&gt;=DM$5,
IF('Summary &amp; Assumptions'!$J$21&gt;='Monthly Cash Flow'!DM$6,
IF('Summary &amp; Assumptions'!$J$23&gt;='Monthly Cash Flow'!DM6,-('Summary &amp; Assumptions'!$J$20*'Summary &amp; Assumptions'!$J$18/12),-IPMT('Summary &amp; Assumptions'!$J$18/12,DM6-'Summary &amp; Assumptions'!$J$23,'Summary &amp; Assumptions'!$J$22,-'Summary &amp; Assumptions'!$J$20)),
""),"")</f>
        <v/>
      </c>
      <c r="DN48" s="63" t="str">
        <f>IF('Summary &amp; Assumptions'!$D$20&gt;=DN$5,
IF('Summary &amp; Assumptions'!$J$21&gt;='Monthly Cash Flow'!DN$6,
IF('Summary &amp; Assumptions'!$J$23&gt;='Monthly Cash Flow'!DN6,-('Summary &amp; Assumptions'!$J$20*'Summary &amp; Assumptions'!$J$18/12),-IPMT('Summary &amp; Assumptions'!$J$18/12,DN6-'Summary &amp; Assumptions'!$J$23,'Summary &amp; Assumptions'!$J$22,-'Summary &amp; Assumptions'!$J$20)),
""),"")</f>
        <v/>
      </c>
      <c r="DO48" s="63" t="str">
        <f>IF('Summary &amp; Assumptions'!$D$20&gt;=DO$5,
IF('Summary &amp; Assumptions'!$J$21&gt;='Monthly Cash Flow'!DO$6,
IF('Summary &amp; Assumptions'!$J$23&gt;='Monthly Cash Flow'!DO6,-('Summary &amp; Assumptions'!$J$20*'Summary &amp; Assumptions'!$J$18/12),-IPMT('Summary &amp; Assumptions'!$J$18/12,DO6-'Summary &amp; Assumptions'!$J$23,'Summary &amp; Assumptions'!$J$22,-'Summary &amp; Assumptions'!$J$20)),
""),"")</f>
        <v/>
      </c>
      <c r="DP48" s="63" t="str">
        <f>IF('Summary &amp; Assumptions'!$D$20&gt;=DP$5,
IF('Summary &amp; Assumptions'!$J$21&gt;='Monthly Cash Flow'!DP$6,
IF('Summary &amp; Assumptions'!$J$23&gt;='Monthly Cash Flow'!DP6,-('Summary &amp; Assumptions'!$J$20*'Summary &amp; Assumptions'!$J$18/12),-IPMT('Summary &amp; Assumptions'!$J$18/12,DP6-'Summary &amp; Assumptions'!$J$23,'Summary &amp; Assumptions'!$J$22,-'Summary &amp; Assumptions'!$J$20)),
""),"")</f>
        <v/>
      </c>
      <c r="DQ48" s="63" t="str">
        <f>IF('Summary &amp; Assumptions'!$D$20&gt;=DQ$5,
IF('Summary &amp; Assumptions'!$J$21&gt;='Monthly Cash Flow'!DQ$6,
IF('Summary &amp; Assumptions'!$J$23&gt;='Monthly Cash Flow'!DQ6,-('Summary &amp; Assumptions'!$J$20*'Summary &amp; Assumptions'!$J$18/12),-IPMT('Summary &amp; Assumptions'!$J$18/12,DQ6-'Summary &amp; Assumptions'!$J$23,'Summary &amp; Assumptions'!$J$22,-'Summary &amp; Assumptions'!$J$20)),
""),"")</f>
        <v/>
      </c>
      <c r="DR48" s="63" t="str">
        <f>IF('Summary &amp; Assumptions'!$D$20&gt;=DR$5,
IF('Summary &amp; Assumptions'!$J$21&gt;='Monthly Cash Flow'!DR$6,
IF('Summary &amp; Assumptions'!$J$23&gt;='Monthly Cash Flow'!DR6,-('Summary &amp; Assumptions'!$J$20*'Summary &amp; Assumptions'!$J$18/12),-IPMT('Summary &amp; Assumptions'!$J$18/12,DR6-'Summary &amp; Assumptions'!$J$23,'Summary &amp; Assumptions'!$J$22,-'Summary &amp; Assumptions'!$J$20)),
""),"")</f>
        <v/>
      </c>
      <c r="DS48" s="63" t="str">
        <f>IF('Summary &amp; Assumptions'!$D$20&gt;=DS$5,
IF('Summary &amp; Assumptions'!$J$21&gt;='Monthly Cash Flow'!DS$6,
IF('Summary &amp; Assumptions'!$J$23&gt;='Monthly Cash Flow'!DS6,-('Summary &amp; Assumptions'!$J$20*'Summary &amp; Assumptions'!$J$18/12),-IPMT('Summary &amp; Assumptions'!$J$18/12,DS6-'Summary &amp; Assumptions'!$J$23,'Summary &amp; Assumptions'!$J$22,-'Summary &amp; Assumptions'!$J$20)),
""),"")</f>
        <v/>
      </c>
      <c r="DT48" s="63" t="str">
        <f>IF('Summary &amp; Assumptions'!$D$20&gt;=DT$5,
IF('Summary &amp; Assumptions'!$J$21&gt;='Monthly Cash Flow'!DT$6,
IF('Summary &amp; Assumptions'!$J$23&gt;='Monthly Cash Flow'!DT6,-('Summary &amp; Assumptions'!$J$20*'Summary &amp; Assumptions'!$J$18/12),-IPMT('Summary &amp; Assumptions'!$J$18/12,DT6-'Summary &amp; Assumptions'!$J$23,'Summary &amp; Assumptions'!$J$22,-'Summary &amp; Assumptions'!$J$20)),
""),"")</f>
        <v/>
      </c>
      <c r="DU48" s="63" t="str">
        <f>IF('Summary &amp; Assumptions'!$D$20&gt;=DU$5,
IF('Summary &amp; Assumptions'!$J$21&gt;='Monthly Cash Flow'!DU$6,
IF('Summary &amp; Assumptions'!$J$23&gt;='Monthly Cash Flow'!DU6,-('Summary &amp; Assumptions'!$J$20*'Summary &amp; Assumptions'!$J$18/12),-IPMT('Summary &amp; Assumptions'!$J$18/12,DU6-'Summary &amp; Assumptions'!$J$23,'Summary &amp; Assumptions'!$J$22,-'Summary &amp; Assumptions'!$J$20)),
""),"")</f>
        <v/>
      </c>
      <c r="DV48" s="63" t="str">
        <f>IF('Summary &amp; Assumptions'!$D$20&gt;=DV$5,
IF('Summary &amp; Assumptions'!$J$21&gt;='Monthly Cash Flow'!DV$6,
IF('Summary &amp; Assumptions'!$J$23&gt;='Monthly Cash Flow'!DV6,-('Summary &amp; Assumptions'!$J$20*'Summary &amp; Assumptions'!$J$18/12),-IPMT('Summary &amp; Assumptions'!$J$18/12,DV6-'Summary &amp; Assumptions'!$J$23,'Summary &amp; Assumptions'!$J$22,-'Summary &amp; Assumptions'!$J$20)),
""),"")</f>
        <v/>
      </c>
      <c r="DW48" s="63" t="str">
        <f>IF('Summary &amp; Assumptions'!$D$20&gt;=DW$5,
IF('Summary &amp; Assumptions'!$J$21&gt;='Monthly Cash Flow'!DW$6,
IF('Summary &amp; Assumptions'!$J$23&gt;='Monthly Cash Flow'!DW6,-('Summary &amp; Assumptions'!$J$20*'Summary &amp; Assumptions'!$J$18/12),-IPMT('Summary &amp; Assumptions'!$J$18/12,DW6-'Summary &amp; Assumptions'!$J$23,'Summary &amp; Assumptions'!$J$22,-'Summary &amp; Assumptions'!$J$20)),
""),"")</f>
        <v/>
      </c>
      <c r="DX48" s="63" t="str">
        <f>IF('Summary &amp; Assumptions'!$D$20&gt;=DX$5,
IF('Summary &amp; Assumptions'!$J$21&gt;='Monthly Cash Flow'!DX$6,
IF('Summary &amp; Assumptions'!$J$23&gt;='Monthly Cash Flow'!DX6,-('Summary &amp; Assumptions'!$J$20*'Summary &amp; Assumptions'!$J$18/12),-IPMT('Summary &amp; Assumptions'!$J$18/12,DX6-'Summary &amp; Assumptions'!$J$23,'Summary &amp; Assumptions'!$J$22,-'Summary &amp; Assumptions'!$J$20)),
""),"")</f>
        <v/>
      </c>
      <c r="DY48" s="63" t="str">
        <f>IF('Summary &amp; Assumptions'!$D$20&gt;=DY$5,
IF('Summary &amp; Assumptions'!$J$21&gt;='Monthly Cash Flow'!DY$6,
IF('Summary &amp; Assumptions'!$J$23&gt;='Monthly Cash Flow'!DY6,-('Summary &amp; Assumptions'!$J$20*'Summary &amp; Assumptions'!$J$18/12),-IPMT('Summary &amp; Assumptions'!$J$18/12,DY6-'Summary &amp; Assumptions'!$J$23,'Summary &amp; Assumptions'!$J$22,-'Summary &amp; Assumptions'!$J$20)),
""),"")</f>
        <v/>
      </c>
      <c r="DZ48" s="63" t="str">
        <f>IF('Summary &amp; Assumptions'!$D$20&gt;=DZ$5,
IF('Summary &amp; Assumptions'!$J$21&gt;='Monthly Cash Flow'!DZ$6,
IF('Summary &amp; Assumptions'!$J$23&gt;='Monthly Cash Flow'!DZ6,-('Summary &amp; Assumptions'!$J$20*'Summary &amp; Assumptions'!$J$18/12),-IPMT('Summary &amp; Assumptions'!$J$18/12,DZ6-'Summary &amp; Assumptions'!$J$23,'Summary &amp; Assumptions'!$J$22,-'Summary &amp; Assumptions'!$J$20)),
""),"")</f>
        <v/>
      </c>
      <c r="EA48" s="63" t="str">
        <f>IF('Summary &amp; Assumptions'!$D$20&gt;=EA$5,
IF('Summary &amp; Assumptions'!$J$21&gt;='Monthly Cash Flow'!EA$6,
IF('Summary &amp; Assumptions'!$J$23&gt;='Monthly Cash Flow'!EA6,-('Summary &amp; Assumptions'!$J$20*'Summary &amp; Assumptions'!$J$18/12),-IPMT('Summary &amp; Assumptions'!$J$18/12,EA6-'Summary &amp; Assumptions'!$J$23,'Summary &amp; Assumptions'!$J$22,-'Summary &amp; Assumptions'!$J$20)),
""),"")</f>
        <v/>
      </c>
      <c r="EB48" s="63" t="str">
        <f>IF('Summary &amp; Assumptions'!$D$20&gt;=EB$5,
IF('Summary &amp; Assumptions'!$J$21&gt;='Monthly Cash Flow'!EB$6,
IF('Summary &amp; Assumptions'!$J$23&gt;='Monthly Cash Flow'!EB6,-('Summary &amp; Assumptions'!$J$20*'Summary &amp; Assumptions'!$J$18/12),-IPMT('Summary &amp; Assumptions'!$J$18/12,EB6-'Summary &amp; Assumptions'!$J$23,'Summary &amp; Assumptions'!$J$22,-'Summary &amp; Assumptions'!$J$20)),
""),"")</f>
        <v/>
      </c>
      <c r="EC48" s="63" t="str">
        <f>IF('Summary &amp; Assumptions'!$D$20&gt;=EC$5,
IF('Summary &amp; Assumptions'!$J$21&gt;='Monthly Cash Flow'!EC$6,
IF('Summary &amp; Assumptions'!$J$23&gt;='Monthly Cash Flow'!EC6,-('Summary &amp; Assumptions'!$J$20*'Summary &amp; Assumptions'!$J$18/12),-IPMT('Summary &amp; Assumptions'!$J$18/12,EC6-'Summary &amp; Assumptions'!$J$23,'Summary &amp; Assumptions'!$J$22,-'Summary &amp; Assumptions'!$J$20)),
""),"")</f>
        <v/>
      </c>
      <c r="ED48" s="63" t="str">
        <f>IF('Summary &amp; Assumptions'!$D$20&gt;=ED$5,
IF('Summary &amp; Assumptions'!$J$21&gt;='Monthly Cash Flow'!ED$6,
IF('Summary &amp; Assumptions'!$J$23&gt;='Monthly Cash Flow'!ED6,-('Summary &amp; Assumptions'!$J$20*'Summary &amp; Assumptions'!$J$18/12),-IPMT('Summary &amp; Assumptions'!$J$18/12,ED6-'Summary &amp; Assumptions'!$J$23,'Summary &amp; Assumptions'!$J$22,-'Summary &amp; Assumptions'!$J$20)),
""),"")</f>
        <v/>
      </c>
      <c r="EE48" s="63" t="str">
        <f>IF('Summary &amp; Assumptions'!$D$20&gt;=EE$5,
IF('Summary &amp; Assumptions'!$J$21&gt;='Monthly Cash Flow'!EE$6,
IF('Summary &amp; Assumptions'!$J$23&gt;='Monthly Cash Flow'!EE6,-('Summary &amp; Assumptions'!$J$20*'Summary &amp; Assumptions'!$J$18/12),-IPMT('Summary &amp; Assumptions'!$J$18/12,EE6-'Summary &amp; Assumptions'!$J$23,'Summary &amp; Assumptions'!$J$22,-'Summary &amp; Assumptions'!$J$20)),
""),"")</f>
        <v/>
      </c>
      <c r="EF48" s="63" t="str">
        <f>IF('Summary &amp; Assumptions'!$D$20&gt;=EF$5,
IF('Summary &amp; Assumptions'!$J$21&gt;='Monthly Cash Flow'!EF$6,
IF('Summary &amp; Assumptions'!$J$23&gt;='Monthly Cash Flow'!EF6,-('Summary &amp; Assumptions'!$J$20*'Summary &amp; Assumptions'!$J$18/12),-IPMT('Summary &amp; Assumptions'!$J$18/12,EF6-'Summary &amp; Assumptions'!$J$23,'Summary &amp; Assumptions'!$J$22,-'Summary &amp; Assumptions'!$J$20)),
""),"")</f>
        <v/>
      </c>
      <c r="EG48" s="64" t="str">
        <f>IF('Summary &amp; Assumptions'!$D$20&gt;=EG$5,
IF('Summary &amp; Assumptions'!$J$21&gt;='Monthly Cash Flow'!EG$6,
IF('Summary &amp; Assumptions'!$J$23&gt;='Monthly Cash Flow'!EG6,-('Summary &amp; Assumptions'!$J$20*'Summary &amp; Assumptions'!$J$18/12),-IPMT('Summary &amp; Assumptions'!$J$18/12,EG6-'Summary &amp; Assumptions'!$J$23,'Summary &amp; Assumptions'!$J$22,-'Summary &amp; Assumptions'!$J$20)),
""),"")</f>
        <v/>
      </c>
      <c r="EH48" s="133"/>
    </row>
    <row r="49" spans="1:138" ht="15" customHeight="1" x14ac:dyDescent="0.25">
      <c r="A49" s="177"/>
      <c r="B49" s="520"/>
      <c r="C49" s="518" t="s">
        <v>251</v>
      </c>
      <c r="D49" s="404">
        <f t="shared" ca="1" si="52"/>
        <v>-3469474.7360805329</v>
      </c>
      <c r="E49" s="314">
        <v>0</v>
      </c>
      <c r="F49" s="521" t="str">
        <f>IF('Summary &amp; Assumptions'!$D$20&gt;='Monthly Cash Flow'!F$5,
IF(('Summary &amp; Assumptions'!$J$27+1)&lt;='Monthly Cash Flow'!F$6,
IF(('Summary &amp; Assumptions'!$J$33+'Summary &amp; Assumptions'!$J$27-1)&gt;='Monthly Cash Flow'!F$6,
IF(('Summary &amp; Assumptions'!$J$35+'Summary &amp; Assumptions'!$J$27-1)&gt;='Monthly Cash Flow'!F$6,0,-PPMT('Summary &amp; Assumptions'!$J$28/12,'Monthly Cash Flow'!F$6-'Summary &amp; Assumptions'!$J$35-'Summary &amp; Assumptions'!$J$27+1,'Summary &amp; Assumptions'!$J$34,-'Summary &amp; Assumptions'!$J$32)),""),""),"")</f>
        <v/>
      </c>
      <c r="G49" s="314" t="str">
        <f>IF('Summary &amp; Assumptions'!$D$20&gt;='Monthly Cash Flow'!G$5,
IF(('Summary &amp; Assumptions'!$J$27+1)&lt;='Monthly Cash Flow'!G$6,
IF(('Summary &amp; Assumptions'!$J$33+'Summary &amp; Assumptions'!$J$27-1)&gt;='Monthly Cash Flow'!G$6,
IF(('Summary &amp; Assumptions'!$J$35+'Summary &amp; Assumptions'!$J$27-1)&gt;='Monthly Cash Flow'!G$6,0,-PPMT('Summary &amp; Assumptions'!$J$28/12,'Monthly Cash Flow'!G$6-'Summary &amp; Assumptions'!$J$35-'Summary &amp; Assumptions'!$J$27+1,'Summary &amp; Assumptions'!$J$34,-'Summary &amp; Assumptions'!$J$32)),""),""),"")</f>
        <v/>
      </c>
      <c r="H49" s="314" t="str">
        <f>IF('Summary &amp; Assumptions'!$D$20&gt;='Monthly Cash Flow'!H$5,
IF(('Summary &amp; Assumptions'!$J$27+1)&lt;='Monthly Cash Flow'!H$6,
IF(('Summary &amp; Assumptions'!$J$33+'Summary &amp; Assumptions'!$J$27-1)&gt;='Monthly Cash Flow'!H$6,
IF(('Summary &amp; Assumptions'!$J$35+'Summary &amp; Assumptions'!$J$27-1)&gt;='Monthly Cash Flow'!H$6,0,-PPMT('Summary &amp; Assumptions'!$J$28/12,'Monthly Cash Flow'!H$6-'Summary &amp; Assumptions'!$J$35-'Summary &amp; Assumptions'!$J$27+1,'Summary &amp; Assumptions'!$J$34,-'Summary &amp; Assumptions'!$J$32)),""),""),"")</f>
        <v/>
      </c>
      <c r="I49" s="314" t="str">
        <f>IF('Summary &amp; Assumptions'!$D$20&gt;='Monthly Cash Flow'!I$5,
IF(('Summary &amp; Assumptions'!$J$27+1)&lt;='Monthly Cash Flow'!I$6,
IF(('Summary &amp; Assumptions'!$J$33+'Summary &amp; Assumptions'!$J$27-1)&gt;='Monthly Cash Flow'!I$6,
IF(('Summary &amp; Assumptions'!$J$35+'Summary &amp; Assumptions'!$J$27-1)&gt;='Monthly Cash Flow'!I$6,0,-PPMT('Summary &amp; Assumptions'!$J$28/12,'Monthly Cash Flow'!I$6-'Summary &amp; Assumptions'!$J$35-'Summary &amp; Assumptions'!$J$27+1,'Summary &amp; Assumptions'!$J$34,-'Summary &amp; Assumptions'!$J$32)),""),""),"")</f>
        <v/>
      </c>
      <c r="J49" s="314" t="str">
        <f>IF('Summary &amp; Assumptions'!$D$20&gt;='Monthly Cash Flow'!J$5,
IF(('Summary &amp; Assumptions'!$J$27+1)&lt;='Monthly Cash Flow'!J$6,
IF(('Summary &amp; Assumptions'!$J$33+'Summary &amp; Assumptions'!$J$27-1)&gt;='Monthly Cash Flow'!J$6,
IF(('Summary &amp; Assumptions'!$J$35+'Summary &amp; Assumptions'!$J$27-1)&gt;='Monthly Cash Flow'!J$6,0,-PPMT('Summary &amp; Assumptions'!$J$28/12,'Monthly Cash Flow'!J$6-'Summary &amp; Assumptions'!$J$35-'Summary &amp; Assumptions'!$J$27+1,'Summary &amp; Assumptions'!$J$34,-'Summary &amp; Assumptions'!$J$32)),""),""),"")</f>
        <v/>
      </c>
      <c r="K49" s="314" t="str">
        <f>IF('Summary &amp; Assumptions'!$D$20&gt;='Monthly Cash Flow'!K$5,
IF(('Summary &amp; Assumptions'!$J$27+1)&lt;='Monthly Cash Flow'!K$6,
IF(('Summary &amp; Assumptions'!$J$33+'Summary &amp; Assumptions'!$J$27-1)&gt;='Monthly Cash Flow'!K$6,
IF(('Summary &amp; Assumptions'!$J$35+'Summary &amp; Assumptions'!$J$27-1)&gt;='Monthly Cash Flow'!K$6,0,-PPMT('Summary &amp; Assumptions'!$J$28/12,'Monthly Cash Flow'!K$6-'Summary &amp; Assumptions'!$J$35-'Summary &amp; Assumptions'!$J$27+1,'Summary &amp; Assumptions'!$J$34,-'Summary &amp; Assumptions'!$J$32)),""),""),"")</f>
        <v/>
      </c>
      <c r="L49" s="314" t="str">
        <f>IF('Summary &amp; Assumptions'!$D$20&gt;='Monthly Cash Flow'!L$5,
IF(('Summary &amp; Assumptions'!$J$27+1)&lt;='Monthly Cash Flow'!L$6,
IF(('Summary &amp; Assumptions'!$J$33+'Summary &amp; Assumptions'!$J$27-1)&gt;='Monthly Cash Flow'!L$6,
IF(('Summary &amp; Assumptions'!$J$35+'Summary &amp; Assumptions'!$J$27-1)&gt;='Monthly Cash Flow'!L$6,0,-PPMT('Summary &amp; Assumptions'!$J$28/12,'Monthly Cash Flow'!L$6-'Summary &amp; Assumptions'!$J$35-'Summary &amp; Assumptions'!$J$27+1,'Summary &amp; Assumptions'!$J$34,-'Summary &amp; Assumptions'!$J$32)),""),""),"")</f>
        <v/>
      </c>
      <c r="M49" s="314" t="str">
        <f>IF('Summary &amp; Assumptions'!$D$20&gt;='Monthly Cash Flow'!M$5,
IF(('Summary &amp; Assumptions'!$J$27+1)&lt;='Monthly Cash Flow'!M$6,
IF(('Summary &amp; Assumptions'!$J$33+'Summary &amp; Assumptions'!$J$27-1)&gt;='Monthly Cash Flow'!M$6,
IF(('Summary &amp; Assumptions'!$J$35+'Summary &amp; Assumptions'!$J$27-1)&gt;='Monthly Cash Flow'!M$6,0,-PPMT('Summary &amp; Assumptions'!$J$28/12,'Monthly Cash Flow'!M$6-'Summary &amp; Assumptions'!$J$35-'Summary &amp; Assumptions'!$J$27+1,'Summary &amp; Assumptions'!$J$34,-'Summary &amp; Assumptions'!$J$32)),""),""),"")</f>
        <v/>
      </c>
      <c r="N49" s="314" t="str">
        <f>IF('Summary &amp; Assumptions'!$D$20&gt;='Monthly Cash Flow'!N$5,
IF(('Summary &amp; Assumptions'!$J$27+1)&lt;='Monthly Cash Flow'!N$6,
IF(('Summary &amp; Assumptions'!$J$33+'Summary &amp; Assumptions'!$J$27-1)&gt;='Monthly Cash Flow'!N$6,
IF(('Summary &amp; Assumptions'!$J$35+'Summary &amp; Assumptions'!$J$27-1)&gt;='Monthly Cash Flow'!N$6,0,-PPMT('Summary &amp; Assumptions'!$J$28/12,'Monthly Cash Flow'!N$6-'Summary &amp; Assumptions'!$J$35-'Summary &amp; Assumptions'!$J$27+1,'Summary &amp; Assumptions'!$J$34,-'Summary &amp; Assumptions'!$J$32)),""),""),"")</f>
        <v/>
      </c>
      <c r="O49" s="314" t="str">
        <f>IF('Summary &amp; Assumptions'!$D$20&gt;='Monthly Cash Flow'!O$5,
IF(('Summary &amp; Assumptions'!$J$27+1)&lt;='Monthly Cash Flow'!O$6,
IF(('Summary &amp; Assumptions'!$J$33+'Summary &amp; Assumptions'!$J$27-1)&gt;='Monthly Cash Flow'!O$6,
IF(('Summary &amp; Assumptions'!$J$35+'Summary &amp; Assumptions'!$J$27-1)&gt;='Monthly Cash Flow'!O$6,0,-PPMT('Summary &amp; Assumptions'!$J$28/12,'Monthly Cash Flow'!O$6-'Summary &amp; Assumptions'!$J$35-'Summary &amp; Assumptions'!$J$27+1,'Summary &amp; Assumptions'!$J$34,-'Summary &amp; Assumptions'!$J$32)),""),""),"")</f>
        <v/>
      </c>
      <c r="P49" s="314" t="str">
        <f>IF('Summary &amp; Assumptions'!$D$20&gt;='Monthly Cash Flow'!P$5,
IF(('Summary &amp; Assumptions'!$J$27+1)&lt;='Monthly Cash Flow'!P$6,
IF(('Summary &amp; Assumptions'!$J$33+'Summary &amp; Assumptions'!$J$27-1)&gt;='Monthly Cash Flow'!P$6,
IF(('Summary &amp; Assumptions'!$J$35+'Summary &amp; Assumptions'!$J$27-1)&gt;='Monthly Cash Flow'!P$6,0,-PPMT('Summary &amp; Assumptions'!$J$28/12,'Monthly Cash Flow'!P$6-'Summary &amp; Assumptions'!$J$35-'Summary &amp; Assumptions'!$J$27+1,'Summary &amp; Assumptions'!$J$34,-'Summary &amp; Assumptions'!$J$32)),""),""),"")</f>
        <v/>
      </c>
      <c r="Q49" s="314" t="str">
        <f>IF('Summary &amp; Assumptions'!$D$20&gt;='Monthly Cash Flow'!Q$5,
IF(('Summary &amp; Assumptions'!$J$27+1)&lt;='Monthly Cash Flow'!Q$6,
IF(('Summary &amp; Assumptions'!$J$33+'Summary &amp; Assumptions'!$J$27-1)&gt;='Monthly Cash Flow'!Q$6,
IF(('Summary &amp; Assumptions'!$J$35+'Summary &amp; Assumptions'!$J$27-1)&gt;='Monthly Cash Flow'!Q$6,0,-PPMT('Summary &amp; Assumptions'!$J$28/12,'Monthly Cash Flow'!Q$6-'Summary &amp; Assumptions'!$J$35-'Summary &amp; Assumptions'!$J$27+1,'Summary &amp; Assumptions'!$J$34,-'Summary &amp; Assumptions'!$J$32)),""),""),"")</f>
        <v/>
      </c>
      <c r="R49" s="314" t="str">
        <f>IF('Summary &amp; Assumptions'!$D$20&gt;='Monthly Cash Flow'!R$5,
IF(('Summary &amp; Assumptions'!$J$27+1)&lt;='Monthly Cash Flow'!R$6,
IF(('Summary &amp; Assumptions'!$J$33+'Summary &amp; Assumptions'!$J$27-1)&gt;='Monthly Cash Flow'!R$6,
IF(('Summary &amp; Assumptions'!$J$35+'Summary &amp; Assumptions'!$J$27-1)&gt;='Monthly Cash Flow'!R$6,0,-PPMT('Summary &amp; Assumptions'!$J$28/12,'Monthly Cash Flow'!R$6-'Summary &amp; Assumptions'!$J$35-'Summary &amp; Assumptions'!$J$27+1,'Summary &amp; Assumptions'!$J$34,-'Summary &amp; Assumptions'!$J$32)),""),""),"")</f>
        <v/>
      </c>
      <c r="S49" s="314" t="str">
        <f>IF('Summary &amp; Assumptions'!$D$20&gt;='Monthly Cash Flow'!S$5,
IF(('Summary &amp; Assumptions'!$J$27+1)&lt;='Monthly Cash Flow'!S$6,
IF(('Summary &amp; Assumptions'!$J$33+'Summary &amp; Assumptions'!$J$27-1)&gt;='Monthly Cash Flow'!S$6,
IF(('Summary &amp; Assumptions'!$J$35+'Summary &amp; Assumptions'!$J$27-1)&gt;='Monthly Cash Flow'!S$6,0,-PPMT('Summary &amp; Assumptions'!$J$28/12,'Monthly Cash Flow'!S$6-'Summary &amp; Assumptions'!$J$35-'Summary &amp; Assumptions'!$J$27+1,'Summary &amp; Assumptions'!$J$34,-'Summary &amp; Assumptions'!$J$32)),""),""),"")</f>
        <v/>
      </c>
      <c r="T49" s="314" t="str">
        <f>IF('Summary &amp; Assumptions'!$D$20&gt;='Monthly Cash Flow'!T$5,
IF(('Summary &amp; Assumptions'!$J$27+1)&lt;='Monthly Cash Flow'!T$6,
IF(('Summary &amp; Assumptions'!$J$33+'Summary &amp; Assumptions'!$J$27-1)&gt;='Monthly Cash Flow'!T$6,
IF(('Summary &amp; Assumptions'!$J$35+'Summary &amp; Assumptions'!$J$27-1)&gt;='Monthly Cash Flow'!T$6,0,-PPMT('Summary &amp; Assumptions'!$J$28/12,'Monthly Cash Flow'!T$6-'Summary &amp; Assumptions'!$J$35-'Summary &amp; Assumptions'!$J$27+1,'Summary &amp; Assumptions'!$J$34,-'Summary &amp; Assumptions'!$J$32)),""),""),"")</f>
        <v/>
      </c>
      <c r="U49" s="314" t="str">
        <f>IF('Summary &amp; Assumptions'!$D$20&gt;='Monthly Cash Flow'!U$5,
IF(('Summary &amp; Assumptions'!$J$27+1)&lt;='Monthly Cash Flow'!U$6,
IF(('Summary &amp; Assumptions'!$J$33+'Summary &amp; Assumptions'!$J$27-1)&gt;='Monthly Cash Flow'!U$6,
IF(('Summary &amp; Assumptions'!$J$35+'Summary &amp; Assumptions'!$J$27-1)&gt;='Monthly Cash Flow'!U$6,0,-PPMT('Summary &amp; Assumptions'!$J$28/12,'Monthly Cash Flow'!U$6-'Summary &amp; Assumptions'!$J$35-'Summary &amp; Assumptions'!$J$27+1,'Summary &amp; Assumptions'!$J$34,-'Summary &amp; Assumptions'!$J$32)),""),""),"")</f>
        <v/>
      </c>
      <c r="V49" s="314" t="str">
        <f>IF('Summary &amp; Assumptions'!$D$20&gt;='Monthly Cash Flow'!V$5,
IF(('Summary &amp; Assumptions'!$J$27+1)&lt;='Monthly Cash Flow'!V$6,
IF(('Summary &amp; Assumptions'!$J$33+'Summary &amp; Assumptions'!$J$27-1)&gt;='Monthly Cash Flow'!V$6,
IF(('Summary &amp; Assumptions'!$J$35+'Summary &amp; Assumptions'!$J$27-1)&gt;='Monthly Cash Flow'!V$6,0,-PPMT('Summary &amp; Assumptions'!$J$28/12,'Monthly Cash Flow'!V$6-'Summary &amp; Assumptions'!$J$35-'Summary &amp; Assumptions'!$J$27+1,'Summary &amp; Assumptions'!$J$34,-'Summary &amp; Assumptions'!$J$32)),""),""),"")</f>
        <v/>
      </c>
      <c r="W49" s="314" t="str">
        <f>IF('Summary &amp; Assumptions'!$D$20&gt;='Monthly Cash Flow'!W$5,
IF(('Summary &amp; Assumptions'!$J$27+1)&lt;='Monthly Cash Flow'!W$6,
IF(('Summary &amp; Assumptions'!$J$33+'Summary &amp; Assumptions'!$J$27-1)&gt;='Monthly Cash Flow'!W$6,
IF(('Summary &amp; Assumptions'!$J$35+'Summary &amp; Assumptions'!$J$27-1)&gt;='Monthly Cash Flow'!W$6,0,-PPMT('Summary &amp; Assumptions'!$J$28/12,'Monthly Cash Flow'!W$6-'Summary &amp; Assumptions'!$J$35-'Summary &amp; Assumptions'!$J$27+1,'Summary &amp; Assumptions'!$J$34,-'Summary &amp; Assumptions'!$J$32)),""),""),"")</f>
        <v/>
      </c>
      <c r="X49" s="314" t="str">
        <f>IF('Summary &amp; Assumptions'!$D$20&gt;='Monthly Cash Flow'!X$5,
IF(('Summary &amp; Assumptions'!$J$27+1)&lt;='Monthly Cash Flow'!X$6,
IF(('Summary &amp; Assumptions'!$J$33+'Summary &amp; Assumptions'!$J$27-1)&gt;='Monthly Cash Flow'!X$6,
IF(('Summary &amp; Assumptions'!$J$35+'Summary &amp; Assumptions'!$J$27-1)&gt;='Monthly Cash Flow'!X$6,0,-PPMT('Summary &amp; Assumptions'!$J$28/12,'Monthly Cash Flow'!X$6-'Summary &amp; Assumptions'!$J$35-'Summary &amp; Assumptions'!$J$27+1,'Summary &amp; Assumptions'!$J$34,-'Summary &amp; Assumptions'!$J$32)),""),""),"")</f>
        <v/>
      </c>
      <c r="Y49" s="314" t="str">
        <f>IF('Summary &amp; Assumptions'!$D$20&gt;='Monthly Cash Flow'!Y$5,
IF(('Summary &amp; Assumptions'!$J$27+1)&lt;='Monthly Cash Flow'!Y$6,
IF(('Summary &amp; Assumptions'!$J$33+'Summary &amp; Assumptions'!$J$27-1)&gt;='Monthly Cash Flow'!Y$6,
IF(('Summary &amp; Assumptions'!$J$35+'Summary &amp; Assumptions'!$J$27-1)&gt;='Monthly Cash Flow'!Y$6,0,-PPMT('Summary &amp; Assumptions'!$J$28/12,'Monthly Cash Flow'!Y$6-'Summary &amp; Assumptions'!$J$35-'Summary &amp; Assumptions'!$J$27+1,'Summary &amp; Assumptions'!$J$34,-'Summary &amp; Assumptions'!$J$32)),""),""),"")</f>
        <v/>
      </c>
      <c r="Z49" s="314" t="str">
        <f>IF('Summary &amp; Assumptions'!$D$20&gt;='Monthly Cash Flow'!Z$5,
IF(('Summary &amp; Assumptions'!$J$27+1)&lt;='Monthly Cash Flow'!Z$6,
IF(('Summary &amp; Assumptions'!$J$33+'Summary &amp; Assumptions'!$J$27-1)&gt;='Monthly Cash Flow'!Z$6,
IF(('Summary &amp; Assumptions'!$J$35+'Summary &amp; Assumptions'!$J$27-1)&gt;='Monthly Cash Flow'!Z$6,0,-PPMT('Summary &amp; Assumptions'!$J$28/12,'Monthly Cash Flow'!Z$6-'Summary &amp; Assumptions'!$J$35-'Summary &amp; Assumptions'!$J$27+1,'Summary &amp; Assumptions'!$J$34,-'Summary &amp; Assumptions'!$J$32)),""),""),"")</f>
        <v/>
      </c>
      <c r="AA49" s="314" t="str">
        <f>IF('Summary &amp; Assumptions'!$D$20&gt;='Monthly Cash Flow'!AA$5,
IF(('Summary &amp; Assumptions'!$J$27+1)&lt;='Monthly Cash Flow'!AA$6,
IF(('Summary &amp; Assumptions'!$J$33+'Summary &amp; Assumptions'!$J$27-1)&gt;='Monthly Cash Flow'!AA$6,
IF(('Summary &amp; Assumptions'!$J$35+'Summary &amp; Assumptions'!$J$27-1)&gt;='Monthly Cash Flow'!AA$6,0,-PPMT('Summary &amp; Assumptions'!$J$28/12,'Monthly Cash Flow'!AA$6-'Summary &amp; Assumptions'!$J$35-'Summary &amp; Assumptions'!$J$27+1,'Summary &amp; Assumptions'!$J$34,-'Summary &amp; Assumptions'!$J$32)),""),""),"")</f>
        <v/>
      </c>
      <c r="AB49" s="314" t="str">
        <f>IF('Summary &amp; Assumptions'!$D$20&gt;='Monthly Cash Flow'!AB$5,
IF(('Summary &amp; Assumptions'!$J$27+1)&lt;='Monthly Cash Flow'!AB$6,
IF(('Summary &amp; Assumptions'!$J$33+'Summary &amp; Assumptions'!$J$27-1)&gt;='Monthly Cash Flow'!AB$6,
IF(('Summary &amp; Assumptions'!$J$35+'Summary &amp; Assumptions'!$J$27-1)&gt;='Monthly Cash Flow'!AB$6,0,-PPMT('Summary &amp; Assumptions'!$J$28/12,'Monthly Cash Flow'!AB$6-'Summary &amp; Assumptions'!$J$35-'Summary &amp; Assumptions'!$J$27+1,'Summary &amp; Assumptions'!$J$34,-'Summary &amp; Assumptions'!$J$32)),""),""),"")</f>
        <v/>
      </c>
      <c r="AC49" s="314" t="str">
        <f>IF('Summary &amp; Assumptions'!$D$20&gt;='Monthly Cash Flow'!AC$5,
IF(('Summary &amp; Assumptions'!$J$27+1)&lt;='Monthly Cash Flow'!AC$6,
IF(('Summary &amp; Assumptions'!$J$33+'Summary &amp; Assumptions'!$J$27-1)&gt;='Monthly Cash Flow'!AC$6,
IF(('Summary &amp; Assumptions'!$J$35+'Summary &amp; Assumptions'!$J$27-1)&gt;='Monthly Cash Flow'!AC$6,0,-PPMT('Summary &amp; Assumptions'!$J$28/12,'Monthly Cash Flow'!AC$6-'Summary &amp; Assumptions'!$J$35-'Summary &amp; Assumptions'!$J$27+1,'Summary &amp; Assumptions'!$J$34,-'Summary &amp; Assumptions'!$J$32)),""),""),"")</f>
        <v/>
      </c>
      <c r="AD49" s="314">
        <f ca="1">IF('Summary &amp; Assumptions'!$D$20&gt;='Monthly Cash Flow'!AD$5,
IF(('Summary &amp; Assumptions'!$J$27+1)&lt;='Monthly Cash Flow'!AD$6,
IF(('Summary &amp; Assumptions'!$J$33+'Summary &amp; Assumptions'!$J$27-1)&gt;='Monthly Cash Flow'!AD$6,
IF(('Summary &amp; Assumptions'!$J$35+'Summary &amp; Assumptions'!$J$27-1)&gt;='Monthly Cash Flow'!AD$6,0,-PPMT('Summary &amp; Assumptions'!$J$28/12,'Monthly Cash Flow'!AD$6-'Summary &amp; Assumptions'!$J$35-'Summary &amp; Assumptions'!$J$27+1,'Summary &amp; Assumptions'!$J$34,-'Summary &amp; Assumptions'!$J$32)),""),""),"")</f>
        <v>-28852.113197914812</v>
      </c>
      <c r="AE49" s="314">
        <f ca="1">IF('Summary &amp; Assumptions'!$D$20&gt;='Monthly Cash Flow'!AE$5,
IF(('Summary &amp; Assumptions'!$J$27+1)&lt;='Monthly Cash Flow'!AE$6,
IF(('Summary &amp; Assumptions'!$J$33+'Summary &amp; Assumptions'!$J$27-1)&gt;='Monthly Cash Flow'!AE$6,
IF(('Summary &amp; Assumptions'!$J$35+'Summary &amp; Assumptions'!$J$27-1)&gt;='Monthly Cash Flow'!AE$6,0,-PPMT('Summary &amp; Assumptions'!$J$28/12,'Monthly Cash Flow'!AE$6-'Summary &amp; Assumptions'!$J$35-'Summary &amp; Assumptions'!$J$27+1,'Summary &amp; Assumptions'!$J$34,-'Summary &amp; Assumptions'!$J$32)),""),""),"")</f>
        <v>-28984.352050071924</v>
      </c>
      <c r="AF49" s="314">
        <f ca="1">IF('Summary &amp; Assumptions'!$D$20&gt;='Monthly Cash Flow'!AF$5,
IF(('Summary &amp; Assumptions'!$J$27+1)&lt;='Monthly Cash Flow'!AF$6,
IF(('Summary &amp; Assumptions'!$J$33+'Summary &amp; Assumptions'!$J$27-1)&gt;='Monthly Cash Flow'!AF$6,
IF(('Summary &amp; Assumptions'!$J$35+'Summary &amp; Assumptions'!$J$27-1)&gt;='Monthly Cash Flow'!AF$6,0,-PPMT('Summary &amp; Assumptions'!$J$28/12,'Monthly Cash Flow'!AF$6-'Summary &amp; Assumptions'!$J$35-'Summary &amp; Assumptions'!$J$27+1,'Summary &amp; Assumptions'!$J$34,-'Summary &amp; Assumptions'!$J$32)),""),""),"")</f>
        <v>-29117.196996968087</v>
      </c>
      <c r="AG49" s="314">
        <f ca="1">IF('Summary &amp; Assumptions'!$D$20&gt;='Monthly Cash Flow'!AG$5,
IF(('Summary &amp; Assumptions'!$J$27+1)&lt;='Monthly Cash Flow'!AG$6,
IF(('Summary &amp; Assumptions'!$J$33+'Summary &amp; Assumptions'!$J$27-1)&gt;='Monthly Cash Flow'!AG$6,
IF(('Summary &amp; Assumptions'!$J$35+'Summary &amp; Assumptions'!$J$27-1)&gt;='Monthly Cash Flow'!AG$6,0,-PPMT('Summary &amp; Assumptions'!$J$28/12,'Monthly Cash Flow'!AG$6-'Summary &amp; Assumptions'!$J$35-'Summary &amp; Assumptions'!$J$27+1,'Summary &amp; Assumptions'!$J$34,-'Summary &amp; Assumptions'!$J$32)),""),""),"")</f>
        <v>-29250.650816537527</v>
      </c>
      <c r="AH49" s="314">
        <f ca="1">IF('Summary &amp; Assumptions'!$D$20&gt;='Monthly Cash Flow'!AH$5,
IF(('Summary &amp; Assumptions'!$J$27+1)&lt;='Monthly Cash Flow'!AH$6,
IF(('Summary &amp; Assumptions'!$J$33+'Summary &amp; Assumptions'!$J$27-1)&gt;='Monthly Cash Flow'!AH$6,
IF(('Summary &amp; Assumptions'!$J$35+'Summary &amp; Assumptions'!$J$27-1)&gt;='Monthly Cash Flow'!AH$6,0,-PPMT('Summary &amp; Assumptions'!$J$28/12,'Monthly Cash Flow'!AH$6-'Summary &amp; Assumptions'!$J$35-'Summary &amp; Assumptions'!$J$27+1,'Summary &amp; Assumptions'!$J$34,-'Summary &amp; Assumptions'!$J$32)),""),""),"")</f>
        <v>-29384.716299446653</v>
      </c>
      <c r="AI49" s="314">
        <f ca="1">IF('Summary &amp; Assumptions'!$D$20&gt;='Monthly Cash Flow'!AI$5,
IF(('Summary &amp; Assumptions'!$J$27+1)&lt;='Monthly Cash Flow'!AI$6,
IF(('Summary &amp; Assumptions'!$J$33+'Summary &amp; Assumptions'!$J$27-1)&gt;='Monthly Cash Flow'!AI$6,
IF(('Summary &amp; Assumptions'!$J$35+'Summary &amp; Assumptions'!$J$27-1)&gt;='Monthly Cash Flow'!AI$6,0,-PPMT('Summary &amp; Assumptions'!$J$28/12,'Monthly Cash Flow'!AI$6-'Summary &amp; Assumptions'!$J$35-'Summary &amp; Assumptions'!$J$27+1,'Summary &amp; Assumptions'!$J$34,-'Summary &amp; Assumptions'!$J$32)),""),""),"")</f>
        <v>-29519.396249152458</v>
      </c>
      <c r="AJ49" s="314">
        <f ca="1">IF('Summary &amp; Assumptions'!$D$20&gt;='Monthly Cash Flow'!AJ$5,
IF(('Summary &amp; Assumptions'!$J$27+1)&lt;='Monthly Cash Flow'!AJ$6,
IF(('Summary &amp; Assumptions'!$J$33+'Summary &amp; Assumptions'!$J$27-1)&gt;='Monthly Cash Flow'!AJ$6,
IF(('Summary &amp; Assumptions'!$J$35+'Summary &amp; Assumptions'!$J$27-1)&gt;='Monthly Cash Flow'!AJ$6,0,-PPMT('Summary &amp; Assumptions'!$J$28/12,'Monthly Cash Flow'!AJ$6-'Summary &amp; Assumptions'!$J$35-'Summary &amp; Assumptions'!$J$27+1,'Summary &amp; Assumptions'!$J$34,-'Summary &amp; Assumptions'!$J$32)),""),""),"")</f>
        <v>-29654.693481961065</v>
      </c>
      <c r="AK49" s="314">
        <f ca="1">IF('Summary &amp; Assumptions'!$D$20&gt;='Monthly Cash Flow'!AK$5,
IF(('Summary &amp; Assumptions'!$J$27+1)&lt;='Monthly Cash Flow'!AK$6,
IF(('Summary &amp; Assumptions'!$J$33+'Summary &amp; Assumptions'!$J$27-1)&gt;='Monthly Cash Flow'!AK$6,
IF(('Summary &amp; Assumptions'!$J$35+'Summary &amp; Assumptions'!$J$27-1)&gt;='Monthly Cash Flow'!AK$6,0,-PPMT('Summary &amp; Assumptions'!$J$28/12,'Monthly Cash Flow'!AK$6-'Summary &amp; Assumptions'!$J$35-'Summary &amp; Assumptions'!$J$27+1,'Summary &amp; Assumptions'!$J$34,-'Summary &amp; Assumptions'!$J$32)),""),""),"")</f>
        <v>-29790.610827086723</v>
      </c>
      <c r="AL49" s="314">
        <f ca="1">IF('Summary &amp; Assumptions'!$D$20&gt;='Monthly Cash Flow'!AL$5,
IF(('Summary &amp; Assumptions'!$J$27+1)&lt;='Monthly Cash Flow'!AL$6,
IF(('Summary &amp; Assumptions'!$J$33+'Summary &amp; Assumptions'!$J$27-1)&gt;='Monthly Cash Flow'!AL$6,
IF(('Summary &amp; Assumptions'!$J$35+'Summary &amp; Assumptions'!$J$27-1)&gt;='Monthly Cash Flow'!AL$6,0,-PPMT('Summary &amp; Assumptions'!$J$28/12,'Monthly Cash Flow'!AL$6-'Summary &amp; Assumptions'!$J$35-'Summary &amp; Assumptions'!$J$27+1,'Summary &amp; Assumptions'!$J$34,-'Summary &amp; Assumptions'!$J$32)),""),""),"")</f>
        <v>-29927.151126710869</v>
      </c>
      <c r="AM49" s="314">
        <f ca="1">IF('Summary &amp; Assumptions'!$D$20&gt;='Monthly Cash Flow'!AM$5,
IF(('Summary &amp; Assumptions'!$J$27+1)&lt;='Monthly Cash Flow'!AM$6,
IF(('Summary &amp; Assumptions'!$J$33+'Summary &amp; Assumptions'!$J$27-1)&gt;='Monthly Cash Flow'!AM$6,
IF(('Summary &amp; Assumptions'!$J$35+'Summary &amp; Assumptions'!$J$27-1)&gt;='Monthly Cash Flow'!AM$6,0,-PPMT('Summary &amp; Assumptions'!$J$28/12,'Monthly Cash Flow'!AM$6-'Summary &amp; Assumptions'!$J$35-'Summary &amp; Assumptions'!$J$27+1,'Summary &amp; Assumptions'!$J$34,-'Summary &amp; Assumptions'!$J$32)),""),""),"")</f>
        <v>-30064.317236041628</v>
      </c>
      <c r="AN49" s="314">
        <f ca="1">IF('Summary &amp; Assumptions'!$D$20&gt;='Monthly Cash Flow'!AN$5,
IF(('Summary &amp; Assumptions'!$J$27+1)&lt;='Monthly Cash Flow'!AN$6,
IF(('Summary &amp; Assumptions'!$J$33+'Summary &amp; Assumptions'!$J$27-1)&gt;='Monthly Cash Flow'!AN$6,
IF(('Summary &amp; Assumptions'!$J$35+'Summary &amp; Assumptions'!$J$27-1)&gt;='Monthly Cash Flow'!AN$6,0,-PPMT('Summary &amp; Assumptions'!$J$28/12,'Monthly Cash Flow'!AN$6-'Summary &amp; Assumptions'!$J$35-'Summary &amp; Assumptions'!$J$27+1,'Summary &amp; Assumptions'!$J$34,-'Summary &amp; Assumptions'!$J$32)),""),""),"")</f>
        <v>-30202.112023373484</v>
      </c>
      <c r="AO49" s="314">
        <f ca="1">IF('Summary &amp; Assumptions'!$D$20&gt;='Monthly Cash Flow'!AO$5,
IF(('Summary &amp; Assumptions'!$J$27+1)&lt;='Monthly Cash Flow'!AO$6,
IF(('Summary &amp; Assumptions'!$J$33+'Summary &amp; Assumptions'!$J$27-1)&gt;='Monthly Cash Flow'!AO$6,
IF(('Summary &amp; Assumptions'!$J$35+'Summary &amp; Assumptions'!$J$27-1)&gt;='Monthly Cash Flow'!AO$6,0,-PPMT('Summary &amp; Assumptions'!$J$28/12,'Monthly Cash Flow'!AO$6-'Summary &amp; Assumptions'!$J$35-'Summary &amp; Assumptions'!$J$27+1,'Summary &amp; Assumptions'!$J$34,-'Summary &amp; Assumptions'!$J$32)),""),""),"")</f>
        <v>-30340.538370147282</v>
      </c>
      <c r="AP49" s="314">
        <f ca="1">IF('Summary &amp; Assumptions'!$D$20&gt;='Monthly Cash Flow'!AP$5,
IF(('Summary &amp; Assumptions'!$J$27+1)&lt;='Monthly Cash Flow'!AP$6,
IF(('Summary &amp; Assumptions'!$J$33+'Summary &amp; Assumptions'!$J$27-1)&gt;='Monthly Cash Flow'!AP$6,
IF(('Summary &amp; Assumptions'!$J$35+'Summary &amp; Assumptions'!$J$27-1)&gt;='Monthly Cash Flow'!AP$6,0,-PPMT('Summary &amp; Assumptions'!$J$28/12,'Monthly Cash Flow'!AP$6-'Summary &amp; Assumptions'!$J$35-'Summary &amp; Assumptions'!$J$27+1,'Summary &amp; Assumptions'!$J$34,-'Summary &amp; Assumptions'!$J$32)),""),""),"")</f>
        <v>-30479.599171010457</v>
      </c>
      <c r="AQ49" s="314">
        <f ca="1">IF('Summary &amp; Assumptions'!$D$20&gt;='Monthly Cash Flow'!AQ$5,
IF(('Summary &amp; Assumptions'!$J$27+1)&lt;='Monthly Cash Flow'!AQ$6,
IF(('Summary &amp; Assumptions'!$J$33+'Summary &amp; Assumptions'!$J$27-1)&gt;='Monthly Cash Flow'!AQ$6,
IF(('Summary &amp; Assumptions'!$J$35+'Summary &amp; Assumptions'!$J$27-1)&gt;='Monthly Cash Flow'!AQ$6,0,-PPMT('Summary &amp; Assumptions'!$J$28/12,'Monthly Cash Flow'!AQ$6-'Summary &amp; Assumptions'!$J$35-'Summary &amp; Assumptions'!$J$27+1,'Summary &amp; Assumptions'!$J$34,-'Summary &amp; Assumptions'!$J$32)),""),""),"")</f>
        <v>-30619.297333877588</v>
      </c>
      <c r="AR49" s="314">
        <f ca="1">IF('Summary &amp; Assumptions'!$D$20&gt;='Monthly Cash Flow'!AR$5,
IF(('Summary &amp; Assumptions'!$J$27+1)&lt;='Monthly Cash Flow'!AR$6,
IF(('Summary &amp; Assumptions'!$J$33+'Summary &amp; Assumptions'!$J$27-1)&gt;='Monthly Cash Flow'!AR$6,
IF(('Summary &amp; Assumptions'!$J$35+'Summary &amp; Assumptions'!$J$27-1)&gt;='Monthly Cash Flow'!AR$6,0,-PPMT('Summary &amp; Assumptions'!$J$28/12,'Monthly Cash Flow'!AR$6-'Summary &amp; Assumptions'!$J$35-'Summary &amp; Assumptions'!$J$27+1,'Summary &amp; Assumptions'!$J$34,-'Summary &amp; Assumptions'!$J$32)),""),""),"")</f>
        <v>-30759.635779991189</v>
      </c>
      <c r="AS49" s="314">
        <f ca="1">IF('Summary &amp; Assumptions'!$D$20&gt;='Monthly Cash Flow'!AS$5,
IF(('Summary &amp; Assumptions'!$J$27+1)&lt;='Monthly Cash Flow'!AS$6,
IF(('Summary &amp; Assumptions'!$J$33+'Summary &amp; Assumptions'!$J$27-1)&gt;='Monthly Cash Flow'!AS$6,
IF(('Summary &amp; Assumptions'!$J$35+'Summary &amp; Assumptions'!$J$27-1)&gt;='Monthly Cash Flow'!AS$6,0,-PPMT('Summary &amp; Assumptions'!$J$28/12,'Monthly Cash Flow'!AS$6-'Summary &amp; Assumptions'!$J$35-'Summary &amp; Assumptions'!$J$27+1,'Summary &amp; Assumptions'!$J$34,-'Summary &amp; Assumptions'!$J$32)),""),""),"")</f>
        <v>-30900.617443982817</v>
      </c>
      <c r="AT49" s="314">
        <f ca="1">IF('Summary &amp; Assumptions'!$D$20&gt;='Monthly Cash Flow'!AT$5,
IF(('Summary &amp; Assumptions'!$J$27+1)&lt;='Monthly Cash Flow'!AT$6,
IF(('Summary &amp; Assumptions'!$J$33+'Summary &amp; Assumptions'!$J$27-1)&gt;='Monthly Cash Flow'!AT$6,
IF(('Summary &amp; Assumptions'!$J$35+'Summary &amp; Assumptions'!$J$27-1)&gt;='Monthly Cash Flow'!AT$6,0,-PPMT('Summary &amp; Assumptions'!$J$28/12,'Monthly Cash Flow'!AT$6-'Summary &amp; Assumptions'!$J$35-'Summary &amp; Assumptions'!$J$27+1,'Summary &amp; Assumptions'!$J$34,-'Summary &amp; Assumptions'!$J$32)),""),""),"")</f>
        <v>-31042.245273934401</v>
      </c>
      <c r="AU49" s="314">
        <f ca="1">IF('Summary &amp; Assumptions'!$D$20&gt;='Monthly Cash Flow'!AU$5,
IF(('Summary &amp; Assumptions'!$J$27+1)&lt;='Monthly Cash Flow'!AU$6,
IF(('Summary &amp; Assumptions'!$J$33+'Summary &amp; Assumptions'!$J$27-1)&gt;='Monthly Cash Flow'!AU$6,
IF(('Summary &amp; Assumptions'!$J$35+'Summary &amp; Assumptions'!$J$27-1)&gt;='Monthly Cash Flow'!AU$6,0,-PPMT('Summary &amp; Assumptions'!$J$28/12,'Monthly Cash Flow'!AU$6-'Summary &amp; Assumptions'!$J$35-'Summary &amp; Assumptions'!$J$27+1,'Summary &amp; Assumptions'!$J$34,-'Summary &amp; Assumptions'!$J$32)),""),""),"")</f>
        <v>-31184.52223143994</v>
      </c>
      <c r="AV49" s="314">
        <f ca="1">IF('Summary &amp; Assumptions'!$D$20&gt;='Monthly Cash Flow'!AV$5,
IF(('Summary &amp; Assumptions'!$J$27+1)&lt;='Monthly Cash Flow'!AV$6,
IF(('Summary &amp; Assumptions'!$J$33+'Summary &amp; Assumptions'!$J$27-1)&gt;='Monthly Cash Flow'!AV$6,
IF(('Summary &amp; Assumptions'!$J$35+'Summary &amp; Assumptions'!$J$27-1)&gt;='Monthly Cash Flow'!AV$6,0,-PPMT('Summary &amp; Assumptions'!$J$28/12,'Monthly Cash Flow'!AV$6-'Summary &amp; Assumptions'!$J$35-'Summary &amp; Assumptions'!$J$27+1,'Summary &amp; Assumptions'!$J$34,-'Summary &amp; Assumptions'!$J$32)),""),""),"")</f>
        <v>-31327.451291667378</v>
      </c>
      <c r="AW49" s="314">
        <f ca="1">IF('Summary &amp; Assumptions'!$D$20&gt;='Monthly Cash Flow'!AW$5,
IF(('Summary &amp; Assumptions'!$J$27+1)&lt;='Monthly Cash Flow'!AW$6,
IF(('Summary &amp; Assumptions'!$J$33+'Summary &amp; Assumptions'!$J$27-1)&gt;='Monthly Cash Flow'!AW$6,
IF(('Summary &amp; Assumptions'!$J$35+'Summary &amp; Assumptions'!$J$27-1)&gt;='Monthly Cash Flow'!AW$6,0,-PPMT('Summary &amp; Assumptions'!$J$28/12,'Monthly Cash Flow'!AW$6-'Summary &amp; Assumptions'!$J$35-'Summary &amp; Assumptions'!$J$27+1,'Summary &amp; Assumptions'!$J$34,-'Summary &amp; Assumptions'!$J$32)),""),""),"")</f>
        <v>-31471.035443420849</v>
      </c>
      <c r="AX49" s="314">
        <f ca="1">IF('Summary &amp; Assumptions'!$D$20&gt;='Monthly Cash Flow'!AX$5,
IF(('Summary &amp; Assumptions'!$J$27+1)&lt;='Monthly Cash Flow'!AX$6,
IF(('Summary &amp; Assumptions'!$J$33+'Summary &amp; Assumptions'!$J$27-1)&gt;='Monthly Cash Flow'!AX$6,
IF(('Summary &amp; Assumptions'!$J$35+'Summary &amp; Assumptions'!$J$27-1)&gt;='Monthly Cash Flow'!AX$6,0,-PPMT('Summary &amp; Assumptions'!$J$28/12,'Monthly Cash Flow'!AX$6-'Summary &amp; Assumptions'!$J$35-'Summary &amp; Assumptions'!$J$27+1,'Summary &amp; Assumptions'!$J$34,-'Summary &amp; Assumptions'!$J$32)),""),""),"")</f>
        <v>-31615.277689203198</v>
      </c>
      <c r="AY49" s="314">
        <f ca="1">IF('Summary &amp; Assumptions'!$D$20&gt;='Monthly Cash Flow'!AY$5,
IF(('Summary &amp; Assumptions'!$J$27+1)&lt;='Monthly Cash Flow'!AY$6,
IF(('Summary &amp; Assumptions'!$J$33+'Summary &amp; Assumptions'!$J$27-1)&gt;='Monthly Cash Flow'!AY$6,
IF(('Summary &amp; Assumptions'!$J$35+'Summary &amp; Assumptions'!$J$27-1)&gt;='Monthly Cash Flow'!AY$6,0,-PPMT('Summary &amp; Assumptions'!$J$28/12,'Monthly Cash Flow'!AY$6-'Summary &amp; Assumptions'!$J$35-'Summary &amp; Assumptions'!$J$27+1,'Summary &amp; Assumptions'!$J$34,-'Summary &amp; Assumptions'!$J$32)),""),""),"")</f>
        <v>-31760.18104527871</v>
      </c>
      <c r="AZ49" s="314">
        <f ca="1">IF('Summary &amp; Assumptions'!$D$20&gt;='Monthly Cash Flow'!AZ$5,
IF(('Summary &amp; Assumptions'!$J$27+1)&lt;='Monthly Cash Flow'!AZ$6,
IF(('Summary &amp; Assumptions'!$J$33+'Summary &amp; Assumptions'!$J$27-1)&gt;='Monthly Cash Flow'!AZ$6,
IF(('Summary &amp; Assumptions'!$J$35+'Summary &amp; Assumptions'!$J$27-1)&gt;='Monthly Cash Flow'!AZ$6,0,-PPMT('Summary &amp; Assumptions'!$J$28/12,'Monthly Cash Flow'!AZ$6-'Summary &amp; Assumptions'!$J$35-'Summary &amp; Assumptions'!$J$27+1,'Summary &amp; Assumptions'!$J$34,-'Summary &amp; Assumptions'!$J$32)),""),""),"")</f>
        <v>-31905.748541736237</v>
      </c>
      <c r="BA49" s="314">
        <f ca="1">IF('Summary &amp; Assumptions'!$D$20&gt;='Monthly Cash Flow'!BA$5,
IF(('Summary &amp; Assumptions'!$J$27+1)&lt;='Monthly Cash Flow'!BA$6,
IF(('Summary &amp; Assumptions'!$J$33+'Summary &amp; Assumptions'!$J$27-1)&gt;='Monthly Cash Flow'!BA$6,
IF(('Summary &amp; Assumptions'!$J$35+'Summary &amp; Assumptions'!$J$27-1)&gt;='Monthly Cash Flow'!BA$6,0,-PPMT('Summary &amp; Assumptions'!$J$28/12,'Monthly Cash Flow'!BA$6-'Summary &amp; Assumptions'!$J$35-'Summary &amp; Assumptions'!$J$27+1,'Summary &amp; Assumptions'!$J$34,-'Summary &amp; Assumptions'!$J$32)),""),""),"")</f>
        <v>-32051.983222552528</v>
      </c>
      <c r="BB49" s="314">
        <f ca="1">IF('Summary &amp; Assumptions'!$D$20&gt;='Monthly Cash Flow'!BB$5,
IF(('Summary &amp; Assumptions'!$J$27+1)&lt;='Monthly Cash Flow'!BB$6,
IF(('Summary &amp; Assumptions'!$J$33+'Summary &amp; Assumptions'!$J$27-1)&gt;='Monthly Cash Flow'!BB$6,
IF(('Summary &amp; Assumptions'!$J$35+'Summary &amp; Assumptions'!$J$27-1)&gt;='Monthly Cash Flow'!BB$6,0,-PPMT('Summary &amp; Assumptions'!$J$28/12,'Monthly Cash Flow'!BB$6-'Summary &amp; Assumptions'!$J$35-'Summary &amp; Assumptions'!$J$27+1,'Summary &amp; Assumptions'!$J$34,-'Summary &amp; Assumptions'!$J$32)),""),""),"")</f>
        <v>-32198.888145655892</v>
      </c>
      <c r="BC49" s="314">
        <f ca="1">IF('Summary &amp; Assumptions'!$D$20&gt;='Monthly Cash Flow'!BC$5,
IF(('Summary &amp; Assumptions'!$J$27+1)&lt;='Monthly Cash Flow'!BC$6,
IF(('Summary &amp; Assumptions'!$J$33+'Summary &amp; Assumptions'!$J$27-1)&gt;='Monthly Cash Flow'!BC$6,
IF(('Summary &amp; Assumptions'!$J$35+'Summary &amp; Assumptions'!$J$27-1)&gt;='Monthly Cash Flow'!BC$6,0,-PPMT('Summary &amp; Assumptions'!$J$28/12,'Monthly Cash Flow'!BC$6-'Summary &amp; Assumptions'!$J$35-'Summary &amp; Assumptions'!$J$27+1,'Summary &amp; Assumptions'!$J$34,-'Summary &amp; Assumptions'!$J$32)),""),""),"")</f>
        <v>-32346.466382990147</v>
      </c>
      <c r="BD49" s="314">
        <f ca="1">IF('Summary &amp; Assumptions'!$D$20&gt;='Monthly Cash Flow'!BD$5,
IF(('Summary &amp; Assumptions'!$J$27+1)&lt;='Monthly Cash Flow'!BD$6,
IF(('Summary &amp; Assumptions'!$J$33+'Summary &amp; Assumptions'!$J$27-1)&gt;='Monthly Cash Flow'!BD$6,
IF(('Summary &amp; Assumptions'!$J$35+'Summary &amp; Assumptions'!$J$27-1)&gt;='Monthly Cash Flow'!BD$6,0,-PPMT('Summary &amp; Assumptions'!$J$28/12,'Monthly Cash Flow'!BD$6-'Summary &amp; Assumptions'!$J$35-'Summary &amp; Assumptions'!$J$27+1,'Summary &amp; Assumptions'!$J$34,-'Summary &amp; Assumptions'!$J$32)),""),""),"")</f>
        <v>-32494.721020578854</v>
      </c>
      <c r="BE49" s="314">
        <f ca="1">IF('Summary &amp; Assumptions'!$D$20&gt;='Monthly Cash Flow'!BE$5,
IF(('Summary &amp; Assumptions'!$J$27+1)&lt;='Monthly Cash Flow'!BE$6,
IF(('Summary &amp; Assumptions'!$J$33+'Summary &amp; Assumptions'!$J$27-1)&gt;='Monthly Cash Flow'!BE$6,
IF(('Summary &amp; Assumptions'!$J$35+'Summary &amp; Assumptions'!$J$27-1)&gt;='Monthly Cash Flow'!BE$6,0,-PPMT('Summary &amp; Assumptions'!$J$28/12,'Monthly Cash Flow'!BE$6-'Summary &amp; Assumptions'!$J$35-'Summary &amp; Assumptions'!$J$27+1,'Summary &amp; Assumptions'!$J$34,-'Summary &amp; Assumptions'!$J$32)),""),""),"")</f>
        <v>-32643.655158589838</v>
      </c>
      <c r="BF49" s="314">
        <f ca="1">IF('Summary &amp; Assumptions'!$D$20&gt;='Monthly Cash Flow'!BF$5,
IF(('Summary &amp; Assumptions'!$J$27+1)&lt;='Monthly Cash Flow'!BF$6,
IF(('Summary &amp; Assumptions'!$J$33+'Summary &amp; Assumptions'!$J$27-1)&gt;='Monthly Cash Flow'!BF$6,
IF(('Summary &amp; Assumptions'!$J$35+'Summary &amp; Assumptions'!$J$27-1)&gt;='Monthly Cash Flow'!BF$6,0,-PPMT('Summary &amp; Assumptions'!$J$28/12,'Monthly Cash Flow'!BF$6-'Summary &amp; Assumptions'!$J$35-'Summary &amp; Assumptions'!$J$27+1,'Summary &amp; Assumptions'!$J$34,-'Summary &amp; Assumptions'!$J$32)),""),""),"")</f>
        <v>-32793.271911400043</v>
      </c>
      <c r="BG49" s="314">
        <f ca="1">IF('Summary &amp; Assumptions'!$D$20&gt;='Monthly Cash Flow'!BG$5,
IF(('Summary &amp; Assumptions'!$J$27+1)&lt;='Monthly Cash Flow'!BG$6,
IF(('Summary &amp; Assumptions'!$J$33+'Summary &amp; Assumptions'!$J$27-1)&gt;='Monthly Cash Flow'!BG$6,
IF(('Summary &amp; Assumptions'!$J$35+'Summary &amp; Assumptions'!$J$27-1)&gt;='Monthly Cash Flow'!BG$6,0,-PPMT('Summary &amp; Assumptions'!$J$28/12,'Monthly Cash Flow'!BG$6-'Summary &amp; Assumptions'!$J$35-'Summary &amp; Assumptions'!$J$27+1,'Summary &amp; Assumptions'!$J$34,-'Summary &amp; Assumptions'!$J$32)),""),""),"")</f>
        <v>-32943.574407660628</v>
      </c>
      <c r="BH49" s="314">
        <f ca="1">IF('Summary &amp; Assumptions'!$D$20&gt;='Monthly Cash Flow'!BH$5,
IF(('Summary &amp; Assumptions'!$J$27+1)&lt;='Monthly Cash Flow'!BH$6,
IF(('Summary &amp; Assumptions'!$J$33+'Summary &amp; Assumptions'!$J$27-1)&gt;='Monthly Cash Flow'!BH$6,
IF(('Summary &amp; Assumptions'!$J$35+'Summary &amp; Assumptions'!$J$27-1)&gt;='Monthly Cash Flow'!BH$6,0,-PPMT('Summary &amp; Assumptions'!$J$28/12,'Monthly Cash Flow'!BH$6-'Summary &amp; Assumptions'!$J$35-'Summary &amp; Assumptions'!$J$27+1,'Summary &amp; Assumptions'!$J$34,-'Summary &amp; Assumptions'!$J$32)),""),""),"")</f>
        <v>-33094.565790362409</v>
      </c>
      <c r="BI49" s="314">
        <f ca="1">IF('Summary &amp; Assumptions'!$D$20&gt;='Monthly Cash Flow'!BI$5,
IF(('Summary &amp; Assumptions'!$J$27+1)&lt;='Monthly Cash Flow'!BI$6,
IF(('Summary &amp; Assumptions'!$J$33+'Summary &amp; Assumptions'!$J$27-1)&gt;='Monthly Cash Flow'!BI$6,
IF(('Summary &amp; Assumptions'!$J$35+'Summary &amp; Assumptions'!$J$27-1)&gt;='Monthly Cash Flow'!BI$6,0,-PPMT('Summary &amp; Assumptions'!$J$28/12,'Monthly Cash Flow'!BI$6-'Summary &amp; Assumptions'!$J$35-'Summary &amp; Assumptions'!$J$27+1,'Summary &amp; Assumptions'!$J$34,-'Summary &amp; Assumptions'!$J$32)),""),""),"")</f>
        <v>-33246.249216901568</v>
      </c>
      <c r="BJ49" s="314">
        <f ca="1">IF('Summary &amp; Assumptions'!$D$20&gt;='Monthly Cash Flow'!BJ$5,
IF(('Summary &amp; Assumptions'!$J$27+1)&lt;='Monthly Cash Flow'!BJ$6,
IF(('Summary &amp; Assumptions'!$J$33+'Summary &amp; Assumptions'!$J$27-1)&gt;='Monthly Cash Flow'!BJ$6,
IF(('Summary &amp; Assumptions'!$J$35+'Summary &amp; Assumptions'!$J$27-1)&gt;='Monthly Cash Flow'!BJ$6,0,-PPMT('Summary &amp; Assumptions'!$J$28/12,'Monthly Cash Flow'!BJ$6-'Summary &amp; Assumptions'!$J$35-'Summary &amp; Assumptions'!$J$27+1,'Summary &amp; Assumptions'!$J$34,-'Summary &amp; Assumptions'!$J$32)),""),""),"")</f>
        <v>-33398.627859145701</v>
      </c>
      <c r="BK49" s="314">
        <f ca="1">IF('Summary &amp; Assumptions'!$D$20&gt;='Monthly Cash Flow'!BK$5,
IF(('Summary &amp; Assumptions'!$J$27+1)&lt;='Monthly Cash Flow'!BK$6,
IF(('Summary &amp; Assumptions'!$J$33+'Summary &amp; Assumptions'!$J$27-1)&gt;='Monthly Cash Flow'!BK$6,
IF(('Summary &amp; Assumptions'!$J$35+'Summary &amp; Assumptions'!$J$27-1)&gt;='Monthly Cash Flow'!BK$6,0,-PPMT('Summary &amp; Assumptions'!$J$28/12,'Monthly Cash Flow'!BK$6-'Summary &amp; Assumptions'!$J$35-'Summary &amp; Assumptions'!$J$27+1,'Summary &amp; Assumptions'!$J$34,-'Summary &amp; Assumptions'!$J$32)),""),""),"")</f>
        <v>-33551.704903500118</v>
      </c>
      <c r="BL49" s="314">
        <f ca="1">IF('Summary &amp; Assumptions'!$D$20&gt;='Monthly Cash Flow'!BL$5,
IF(('Summary &amp; Assumptions'!$J$27+1)&lt;='Monthly Cash Flow'!BL$6,
IF(('Summary &amp; Assumptions'!$J$33+'Summary &amp; Assumptions'!$J$27-1)&gt;='Monthly Cash Flow'!BL$6,
IF(('Summary &amp; Assumptions'!$J$35+'Summary &amp; Assumptions'!$J$27-1)&gt;='Monthly Cash Flow'!BL$6,0,-PPMT('Summary &amp; Assumptions'!$J$28/12,'Monthly Cash Flow'!BL$6-'Summary &amp; Assumptions'!$J$35-'Summary &amp; Assumptions'!$J$27+1,'Summary &amp; Assumptions'!$J$34,-'Summary &amp; Assumptions'!$J$32)),""),""),"")</f>
        <v>-33705.483550974488</v>
      </c>
      <c r="BM49" s="314">
        <f ca="1">IF('Summary &amp; Assumptions'!$D$20&gt;='Monthly Cash Flow'!BM$5,
IF(('Summary &amp; Assumptions'!$J$27+1)&lt;='Monthly Cash Flow'!BM$6,
IF(('Summary &amp; Assumptions'!$J$33+'Summary &amp; Assumptions'!$J$27-1)&gt;='Monthly Cash Flow'!BM$6,
IF(('Summary &amp; Assumptions'!$J$35+'Summary &amp; Assumptions'!$J$27-1)&gt;='Monthly Cash Flow'!BM$6,0,-PPMT('Summary &amp; Assumptions'!$J$28/12,'Monthly Cash Flow'!BM$6-'Summary &amp; Assumptions'!$J$35-'Summary &amp; Assumptions'!$J$27+1,'Summary &amp; Assumptions'!$J$34,-'Summary &amp; Assumptions'!$J$32)),""),""),"")</f>
        <v>-33859.967017249786</v>
      </c>
      <c r="BN49" s="314">
        <f ca="1">IF('Summary &amp; Assumptions'!$D$20&gt;='Monthly Cash Flow'!BN$5,
IF(('Summary &amp; Assumptions'!$J$27+1)&lt;='Monthly Cash Flow'!BN$6,
IF(('Summary &amp; Assumptions'!$J$33+'Summary &amp; Assumptions'!$J$27-1)&gt;='Monthly Cash Flow'!BN$6,
IF(('Summary &amp; Assumptions'!$J$35+'Summary &amp; Assumptions'!$J$27-1)&gt;='Monthly Cash Flow'!BN$6,0,-PPMT('Summary &amp; Assumptions'!$J$28/12,'Monthly Cash Flow'!BN$6-'Summary &amp; Assumptions'!$J$35-'Summary &amp; Assumptions'!$J$27+1,'Summary &amp; Assumptions'!$J$34,-'Summary &amp; Assumptions'!$J$32)),""),""),"")</f>
        <v>-34015.158532745518</v>
      </c>
      <c r="BO49" s="314">
        <f ca="1">IF('Summary &amp; Assumptions'!$D$20&gt;='Monthly Cash Flow'!BO$5,
IF(('Summary &amp; Assumptions'!$J$27+1)&lt;='Monthly Cash Flow'!BO$6,
IF(('Summary &amp; Assumptions'!$J$33+'Summary &amp; Assumptions'!$J$27-1)&gt;='Monthly Cash Flow'!BO$6,
IF(('Summary &amp; Assumptions'!$J$35+'Summary &amp; Assumptions'!$J$27-1)&gt;='Monthly Cash Flow'!BO$6,0,-PPMT('Summary &amp; Assumptions'!$J$28/12,'Monthly Cash Flow'!BO$6-'Summary &amp; Assumptions'!$J$35-'Summary &amp; Assumptions'!$J$27+1,'Summary &amp; Assumptions'!$J$34,-'Summary &amp; Assumptions'!$J$32)),""),""),"")</f>
        <v>-34171.061342687266</v>
      </c>
      <c r="BP49" s="314">
        <f ca="1">IF('Summary &amp; Assumptions'!$D$20&gt;='Monthly Cash Flow'!BP$5,
IF(('Summary &amp; Assumptions'!$J$27+1)&lt;='Monthly Cash Flow'!BP$6,
IF(('Summary &amp; Assumptions'!$J$33+'Summary &amp; Assumptions'!$J$27-1)&gt;='Monthly Cash Flow'!BP$6,
IF(('Summary &amp; Assumptions'!$J$35+'Summary &amp; Assumptions'!$J$27-1)&gt;='Monthly Cash Flow'!BP$6,0,-PPMT('Summary &amp; Assumptions'!$J$28/12,'Monthly Cash Flow'!BP$6-'Summary &amp; Assumptions'!$J$35-'Summary &amp; Assumptions'!$J$27+1,'Summary &amp; Assumptions'!$J$34,-'Summary &amp; Assumptions'!$J$32)),""),""),"")</f>
        <v>-34327.678707174593</v>
      </c>
      <c r="BQ49" s="314">
        <f ca="1">IF('Summary &amp; Assumptions'!$D$20&gt;='Monthly Cash Flow'!BQ$5,
IF(('Summary &amp; Assumptions'!$J$27+1)&lt;='Monthly Cash Flow'!BQ$6,
IF(('Summary &amp; Assumptions'!$J$33+'Summary &amp; Assumptions'!$J$27-1)&gt;='Monthly Cash Flow'!BQ$6,
IF(('Summary &amp; Assumptions'!$J$35+'Summary &amp; Assumptions'!$J$27-1)&gt;='Monthly Cash Flow'!BQ$6,0,-PPMT('Summary &amp; Assumptions'!$J$28/12,'Monthly Cash Flow'!BQ$6-'Summary &amp; Assumptions'!$J$35-'Summary &amp; Assumptions'!$J$27+1,'Summary &amp; Assumptions'!$J$34,-'Summary &amp; Assumptions'!$J$32)),""),""),"")</f>
        <v>-34485.013901249135</v>
      </c>
      <c r="BR49" s="314">
        <f ca="1">IF('Summary &amp; Assumptions'!$D$20&gt;='Monthly Cash Flow'!BR$5,
IF(('Summary &amp; Assumptions'!$J$27+1)&lt;='Monthly Cash Flow'!BR$6,
IF(('Summary &amp; Assumptions'!$J$33+'Summary &amp; Assumptions'!$J$27-1)&gt;='Monthly Cash Flow'!BR$6,
IF(('Summary &amp; Assumptions'!$J$35+'Summary &amp; Assumptions'!$J$27-1)&gt;='Monthly Cash Flow'!BR$6,0,-PPMT('Summary &amp; Assumptions'!$J$28/12,'Monthly Cash Flow'!BR$6-'Summary &amp; Assumptions'!$J$35-'Summary &amp; Assumptions'!$J$27+1,'Summary &amp; Assumptions'!$J$34,-'Summary &amp; Assumptions'!$J$32)),""),""),"")</f>
        <v>-34643.070214963198</v>
      </c>
      <c r="BS49" s="314">
        <f ca="1">IF('Summary &amp; Assumptions'!$D$20&gt;='Monthly Cash Flow'!BS$5,
IF(('Summary &amp; Assumptions'!$J$27+1)&lt;='Monthly Cash Flow'!BS$6,
IF(('Summary &amp; Assumptions'!$J$33+'Summary &amp; Assumptions'!$J$27-1)&gt;='Monthly Cash Flow'!BS$6,
IF(('Summary &amp; Assumptions'!$J$35+'Summary &amp; Assumptions'!$J$27-1)&gt;='Monthly Cash Flow'!BS$6,0,-PPMT('Summary &amp; Assumptions'!$J$28/12,'Monthly Cash Flow'!BS$6-'Summary &amp; Assumptions'!$J$35-'Summary &amp; Assumptions'!$J$27+1,'Summary &amp; Assumptions'!$J$34,-'Summary &amp; Assumptions'!$J$32)),""),""),"")</f>
        <v>-34801.850953448447</v>
      </c>
      <c r="BT49" s="314">
        <f ca="1">IF('Summary &amp; Assumptions'!$D$20&gt;='Monthly Cash Flow'!BT$5,
IF(('Summary &amp; Assumptions'!$J$27+1)&lt;='Monthly Cash Flow'!BT$6,
IF(('Summary &amp; Assumptions'!$J$33+'Summary &amp; Assumptions'!$J$27-1)&gt;='Monthly Cash Flow'!BT$6,
IF(('Summary &amp; Assumptions'!$J$35+'Summary &amp; Assumptions'!$J$27-1)&gt;='Monthly Cash Flow'!BT$6,0,-PPMT('Summary &amp; Assumptions'!$J$28/12,'Monthly Cash Flow'!BT$6-'Summary &amp; Assumptions'!$J$35-'Summary &amp; Assumptions'!$J$27+1,'Summary &amp; Assumptions'!$J$34,-'Summary &amp; Assumptions'!$J$32)),""),""),"")</f>
        <v>-34961.359436985083</v>
      </c>
      <c r="BU49" s="314">
        <f ca="1">IF('Summary &amp; Assumptions'!$D$20&gt;='Monthly Cash Flow'!BU$5,
IF(('Summary &amp; Assumptions'!$J$27+1)&lt;='Monthly Cash Flow'!BU$6,
IF(('Summary &amp; Assumptions'!$J$33+'Summary &amp; Assumptions'!$J$27-1)&gt;='Monthly Cash Flow'!BU$6,
IF(('Summary &amp; Assumptions'!$J$35+'Summary &amp; Assumptions'!$J$27-1)&gt;='Monthly Cash Flow'!BU$6,0,-PPMT('Summary &amp; Assumptions'!$J$28/12,'Monthly Cash Flow'!BU$6-'Summary &amp; Assumptions'!$J$35-'Summary &amp; Assumptions'!$J$27+1,'Summary &amp; Assumptions'!$J$34,-'Summary &amp; Assumptions'!$J$32)),""),""),"")</f>
        <v>-35121.59900107127</v>
      </c>
      <c r="BV49" s="314">
        <f ca="1">IF('Summary &amp; Assumptions'!$D$20&gt;='Monthly Cash Flow'!BV$5,
IF(('Summary &amp; Assumptions'!$J$27+1)&lt;='Monthly Cash Flow'!BV$6,
IF(('Summary &amp; Assumptions'!$J$33+'Summary &amp; Assumptions'!$J$27-1)&gt;='Monthly Cash Flow'!BV$6,
IF(('Summary &amp; Assumptions'!$J$35+'Summary &amp; Assumptions'!$J$27-1)&gt;='Monthly Cash Flow'!BV$6,0,-PPMT('Summary &amp; Assumptions'!$J$28/12,'Monthly Cash Flow'!BV$6-'Summary &amp; Assumptions'!$J$35-'Summary &amp; Assumptions'!$J$27+1,'Summary &amp; Assumptions'!$J$34,-'Summary &amp; Assumptions'!$J$32)),""),""),"")</f>
        <v>-35282.57299649284</v>
      </c>
      <c r="BW49" s="314">
        <f ca="1">IF('Summary &amp; Assumptions'!$D$20&gt;='Monthly Cash Flow'!BW$5,
IF(('Summary &amp; Assumptions'!$J$27+1)&lt;='Monthly Cash Flow'!BW$6,
IF(('Summary &amp; Assumptions'!$J$33+'Summary &amp; Assumptions'!$J$27-1)&gt;='Monthly Cash Flow'!BW$6,
IF(('Summary &amp; Assumptions'!$J$35+'Summary &amp; Assumptions'!$J$27-1)&gt;='Monthly Cash Flow'!BW$6,0,-PPMT('Summary &amp; Assumptions'!$J$28/12,'Monthly Cash Flow'!BW$6-'Summary &amp; Assumptions'!$J$35-'Summary &amp; Assumptions'!$J$27+1,'Summary &amp; Assumptions'!$J$34,-'Summary &amp; Assumptions'!$J$32)),""),""),"")</f>
        <v>-35444.284789393438</v>
      </c>
      <c r="BX49" s="314">
        <f ca="1">IF('Summary &amp; Assumptions'!$D$20&gt;='Monthly Cash Flow'!BX$5,
IF(('Summary &amp; Assumptions'!$J$27+1)&lt;='Monthly Cash Flow'!BX$6,
IF(('Summary &amp; Assumptions'!$J$33+'Summary &amp; Assumptions'!$J$27-1)&gt;='Monthly Cash Flow'!BX$6,
IF(('Summary &amp; Assumptions'!$J$35+'Summary &amp; Assumptions'!$J$27-1)&gt;='Monthly Cash Flow'!BX$6,0,-PPMT('Summary &amp; Assumptions'!$J$28/12,'Monthly Cash Flow'!BX$6-'Summary &amp; Assumptions'!$J$35-'Summary &amp; Assumptions'!$J$27+1,'Summary &amp; Assumptions'!$J$34,-'Summary &amp; Assumptions'!$J$32)),""),""),"")</f>
        <v>-35606.737761344819</v>
      </c>
      <c r="BY49" s="314">
        <f ca="1">IF('Summary &amp; Assumptions'!$D$20&gt;='Monthly Cash Flow'!BY$5,
IF(('Summary &amp; Assumptions'!$J$27+1)&lt;='Monthly Cash Flow'!BY$6,
IF(('Summary &amp; Assumptions'!$J$33+'Summary &amp; Assumptions'!$J$27-1)&gt;='Monthly Cash Flow'!BY$6,
IF(('Summary &amp; Assumptions'!$J$35+'Summary &amp; Assumptions'!$J$27-1)&gt;='Monthly Cash Flow'!BY$6,0,-PPMT('Summary &amp; Assumptions'!$J$28/12,'Monthly Cash Flow'!BY$6-'Summary &amp; Assumptions'!$J$35-'Summary &amp; Assumptions'!$J$27+1,'Summary &amp; Assumptions'!$J$34,-'Summary &amp; Assumptions'!$J$32)),""),""),"")</f>
        <v>-35769.935309417655</v>
      </c>
      <c r="BZ49" s="314">
        <f ca="1">IF('Summary &amp; Assumptions'!$D$20&gt;='Monthly Cash Flow'!BZ$5,
IF(('Summary &amp; Assumptions'!$J$27+1)&lt;='Monthly Cash Flow'!BZ$6,
IF(('Summary &amp; Assumptions'!$J$33+'Summary &amp; Assumptions'!$J$27-1)&gt;='Monthly Cash Flow'!BZ$6,
IF(('Summary &amp; Assumptions'!$J$35+'Summary &amp; Assumptions'!$J$27-1)&gt;='Monthly Cash Flow'!BZ$6,0,-PPMT('Summary &amp; Assumptions'!$J$28/12,'Monthly Cash Flow'!BZ$6-'Summary &amp; Assumptions'!$J$35-'Summary &amp; Assumptions'!$J$27+1,'Summary &amp; Assumptions'!$J$34,-'Summary &amp; Assumptions'!$J$32)),""),""),"")</f>
        <v>-35933.880846252483</v>
      </c>
      <c r="CA49" s="314">
        <f ca="1">IF('Summary &amp; Assumptions'!$D$20&gt;='Monthly Cash Flow'!CA$5,
IF(('Summary &amp; Assumptions'!$J$27+1)&lt;='Monthly Cash Flow'!CA$6,
IF(('Summary &amp; Assumptions'!$J$33+'Summary &amp; Assumptions'!$J$27-1)&gt;='Monthly Cash Flow'!CA$6,
IF(('Summary &amp; Assumptions'!$J$35+'Summary &amp; Assumptions'!$J$27-1)&gt;='Monthly Cash Flow'!CA$6,0,-PPMT('Summary &amp; Assumptions'!$J$28/12,'Monthly Cash Flow'!CA$6-'Summary &amp; Assumptions'!$J$35-'Summary &amp; Assumptions'!$J$27+1,'Summary &amp; Assumptions'!$J$34,-'Summary &amp; Assumptions'!$J$32)),""),""),"")</f>
        <v>-36098.577800131141</v>
      </c>
      <c r="CB49" s="314">
        <f ca="1">IF('Summary &amp; Assumptions'!$D$20&gt;='Monthly Cash Flow'!CB$5,
IF(('Summary &amp; Assumptions'!$J$27+1)&lt;='Monthly Cash Flow'!CB$6,
IF(('Summary &amp; Assumptions'!$J$33+'Summary &amp; Assumptions'!$J$27-1)&gt;='Monthly Cash Flow'!CB$6,
IF(('Summary &amp; Assumptions'!$J$35+'Summary &amp; Assumptions'!$J$27-1)&gt;='Monthly Cash Flow'!CB$6,0,-PPMT('Summary &amp; Assumptions'!$J$28/12,'Monthly Cash Flow'!CB$6-'Summary &amp; Assumptions'!$J$35-'Summary &amp; Assumptions'!$J$27+1,'Summary &amp; Assumptions'!$J$34,-'Summary &amp; Assumptions'!$J$32)),""),""),"")</f>
        <v>-36264.029615048399</v>
      </c>
      <c r="CC49" s="314">
        <f ca="1">IF('Summary &amp; Assumptions'!$D$20&gt;='Monthly Cash Flow'!CC$5,
IF(('Summary &amp; Assumptions'!$J$27+1)&lt;='Monthly Cash Flow'!CC$6,
IF(('Summary &amp; Assumptions'!$J$33+'Summary &amp; Assumptions'!$J$27-1)&gt;='Monthly Cash Flow'!CC$6,
IF(('Summary &amp; Assumptions'!$J$35+'Summary &amp; Assumptions'!$J$27-1)&gt;='Monthly Cash Flow'!CC$6,0,-PPMT('Summary &amp; Assumptions'!$J$28/12,'Monthly Cash Flow'!CC$6-'Summary &amp; Assumptions'!$J$35-'Summary &amp; Assumptions'!$J$27+1,'Summary &amp; Assumptions'!$J$34,-'Summary &amp; Assumptions'!$J$32)),""),""),"")</f>
        <v>-36430.239750784051</v>
      </c>
      <c r="CD49" s="314">
        <f ca="1">IF('Summary &amp; Assumptions'!$D$20&gt;='Monthly Cash Flow'!CD$5,
IF(('Summary &amp; Assumptions'!$J$27+1)&lt;='Monthly Cash Flow'!CD$6,
IF(('Summary &amp; Assumptions'!$J$33+'Summary &amp; Assumptions'!$J$27-1)&gt;='Monthly Cash Flow'!CD$6,
IF(('Summary &amp; Assumptions'!$J$35+'Summary &amp; Assumptions'!$J$27-1)&gt;='Monthly Cash Flow'!CD$6,0,-PPMT('Summary &amp; Assumptions'!$J$28/12,'Monthly Cash Flow'!CD$6-'Summary &amp; Assumptions'!$J$35-'Summary &amp; Assumptions'!$J$27+1,'Summary &amp; Assumptions'!$J$34,-'Summary &amp; Assumptions'!$J$32)),""),""),"")</f>
        <v>-36597.211682975139</v>
      </c>
      <c r="CE49" s="314">
        <f ca="1">IF('Summary &amp; Assumptions'!$D$20&gt;='Monthly Cash Flow'!CE$5,
IF(('Summary &amp; Assumptions'!$J$27+1)&lt;='Monthly Cash Flow'!CE$6,
IF(('Summary &amp; Assumptions'!$J$33+'Summary &amp; Assumptions'!$J$27-1)&gt;='Monthly Cash Flow'!CE$6,
IF(('Summary &amp; Assumptions'!$J$35+'Summary &amp; Assumptions'!$J$27-1)&gt;='Monthly Cash Flow'!CE$6,0,-PPMT('Summary &amp; Assumptions'!$J$28/12,'Monthly Cash Flow'!CE$6-'Summary &amp; Assumptions'!$J$35-'Summary &amp; Assumptions'!$J$27+1,'Summary &amp; Assumptions'!$J$34,-'Summary &amp; Assumptions'!$J$32)),""),""),"")</f>
        <v>-36764.948903188772</v>
      </c>
      <c r="CF49" s="314">
        <f ca="1">IF('Summary &amp; Assumptions'!$D$20&gt;='Monthly Cash Flow'!CF$5,
IF(('Summary &amp; Assumptions'!$J$27+1)&lt;='Monthly Cash Flow'!CF$6,
IF(('Summary &amp; Assumptions'!$J$33+'Summary &amp; Assumptions'!$J$27-1)&gt;='Monthly Cash Flow'!CF$6,
IF(('Summary &amp; Assumptions'!$J$35+'Summary &amp; Assumptions'!$J$27-1)&gt;='Monthly Cash Flow'!CF$6,0,-PPMT('Summary &amp; Assumptions'!$J$28/12,'Monthly Cash Flow'!CF$6-'Summary &amp; Assumptions'!$J$35-'Summary &amp; Assumptions'!$J$27+1,'Summary &amp; Assumptions'!$J$34,-'Summary &amp; Assumptions'!$J$32)),""),""),"")</f>
        <v>-36933.454918995056</v>
      </c>
      <c r="CG49" s="314">
        <f ca="1">IF('Summary &amp; Assumptions'!$D$20&gt;='Monthly Cash Flow'!CG$5,
IF(('Summary &amp; Assumptions'!$J$27+1)&lt;='Monthly Cash Flow'!CG$6,
IF(('Summary &amp; Assumptions'!$J$33+'Summary &amp; Assumptions'!$J$27-1)&gt;='Monthly Cash Flow'!CG$6,
IF(('Summary &amp; Assumptions'!$J$35+'Summary &amp; Assumptions'!$J$27-1)&gt;='Monthly Cash Flow'!CG$6,0,-PPMT('Summary &amp; Assumptions'!$J$28/12,'Monthly Cash Flow'!CG$6-'Summary &amp; Assumptions'!$J$35-'Summary &amp; Assumptions'!$J$27+1,'Summary &amp; Assumptions'!$J$34,-'Summary &amp; Assumptions'!$J$32)),""),""),"")</f>
        <v>-37102.733254040446</v>
      </c>
      <c r="CH49" s="314">
        <f ca="1">IF('Summary &amp; Assumptions'!$D$20&gt;='Monthly Cash Flow'!CH$5,
IF(('Summary &amp; Assumptions'!$J$27+1)&lt;='Monthly Cash Flow'!CH$6,
IF(('Summary &amp; Assumptions'!$J$33+'Summary &amp; Assumptions'!$J$27-1)&gt;='Monthly Cash Flow'!CH$6,
IF(('Summary &amp; Assumptions'!$J$35+'Summary &amp; Assumptions'!$J$27-1)&gt;='Monthly Cash Flow'!CH$6,0,-PPMT('Summary &amp; Assumptions'!$J$28/12,'Monthly Cash Flow'!CH$6-'Summary &amp; Assumptions'!$J$35-'Summary &amp; Assumptions'!$J$27+1,'Summary &amp; Assumptions'!$J$34,-'Summary &amp; Assumptions'!$J$32)),""),""),"")</f>
        <v>-37272.787448121468</v>
      </c>
      <c r="CI49" s="314">
        <f ca="1">IF('Summary &amp; Assumptions'!$D$20&gt;='Monthly Cash Flow'!CI$5,
IF(('Summary &amp; Assumptions'!$J$27+1)&lt;='Monthly Cash Flow'!CI$6,
IF(('Summary &amp; Assumptions'!$J$33+'Summary &amp; Assumptions'!$J$27-1)&gt;='Monthly Cash Flow'!CI$6,
IF(('Summary &amp; Assumptions'!$J$35+'Summary &amp; Assumptions'!$J$27-1)&gt;='Monthly Cash Flow'!CI$6,0,-PPMT('Summary &amp; Assumptions'!$J$28/12,'Monthly Cash Flow'!CI$6-'Summary &amp; Assumptions'!$J$35-'Summary &amp; Assumptions'!$J$27+1,'Summary &amp; Assumptions'!$J$34,-'Summary &amp; Assumptions'!$J$32)),""),""),"")</f>
        <v>-37443.621057258693</v>
      </c>
      <c r="CJ49" s="314">
        <f ca="1">IF('Summary &amp; Assumptions'!$D$20&gt;='Monthly Cash Flow'!CJ$5,
IF(('Summary &amp; Assumptions'!$J$27+1)&lt;='Monthly Cash Flow'!CJ$6,
IF(('Summary &amp; Assumptions'!$J$33+'Summary &amp; Assumptions'!$J$27-1)&gt;='Monthly Cash Flow'!CJ$6,
IF(('Summary &amp; Assumptions'!$J$35+'Summary &amp; Assumptions'!$J$27-1)&gt;='Monthly Cash Flow'!CJ$6,0,-PPMT('Summary &amp; Assumptions'!$J$28/12,'Monthly Cash Flow'!CJ$6-'Summary &amp; Assumptions'!$J$35-'Summary &amp; Assumptions'!$J$27+1,'Summary &amp; Assumptions'!$J$34,-'Summary &amp; Assumptions'!$J$32)),""),""),"")</f>
        <v>-37615.237653771124</v>
      </c>
      <c r="CK49" s="314">
        <f ca="1">IF('Summary &amp; Assumptions'!$D$20&gt;='Monthly Cash Flow'!CK$5,
IF(('Summary &amp; Assumptions'!$J$27+1)&lt;='Monthly Cash Flow'!CK$6,
IF(('Summary &amp; Assumptions'!$J$33+'Summary &amp; Assumptions'!$J$27-1)&gt;='Monthly Cash Flow'!CK$6,
IF(('Summary &amp; Assumptions'!$J$35+'Summary &amp; Assumptions'!$J$27-1)&gt;='Monthly Cash Flow'!CK$6,0,-PPMT('Summary &amp; Assumptions'!$J$28/12,'Monthly Cash Flow'!CK$6-'Summary &amp; Assumptions'!$J$35-'Summary &amp; Assumptions'!$J$27+1,'Summary &amp; Assumptions'!$J$34,-'Summary &amp; Assumptions'!$J$32)),""),""),"")</f>
        <v>-37787.640826350915</v>
      </c>
      <c r="CL49" s="314">
        <f ca="1">IF('Summary &amp; Assumptions'!$D$20&gt;='Monthly Cash Flow'!CL$5,
IF(('Summary &amp; Assumptions'!$J$27+1)&lt;='Monthly Cash Flow'!CL$6,
IF(('Summary &amp; Assumptions'!$J$33+'Summary &amp; Assumptions'!$J$27-1)&gt;='Monthly Cash Flow'!CL$6,
IF(('Summary &amp; Assumptions'!$J$35+'Summary &amp; Assumptions'!$J$27-1)&gt;='Monthly Cash Flow'!CL$6,0,-PPMT('Summary &amp; Assumptions'!$J$28/12,'Monthly Cash Flow'!CL$6-'Summary &amp; Assumptions'!$J$35-'Summary &amp; Assumptions'!$J$27+1,'Summary &amp; Assumptions'!$J$34,-'Summary &amp; Assumptions'!$J$32)),""),""),"")</f>
        <v>-37960.83418013835</v>
      </c>
      <c r="CM49" s="314">
        <f ca="1">IF('Summary &amp; Assumptions'!$D$20&gt;='Monthly Cash Flow'!CM$5,
IF(('Summary &amp; Assumptions'!$J$27+1)&lt;='Monthly Cash Flow'!CM$6,
IF(('Summary &amp; Assumptions'!$J$33+'Summary &amp; Assumptions'!$J$27-1)&gt;='Monthly Cash Flow'!CM$6,
IF(('Summary &amp; Assumptions'!$J$35+'Summary &amp; Assumptions'!$J$27-1)&gt;='Monthly Cash Flow'!CM$6,0,-PPMT('Summary &amp; Assumptions'!$J$28/12,'Monthly Cash Flow'!CM$6-'Summary &amp; Assumptions'!$J$35-'Summary &amp; Assumptions'!$J$27+1,'Summary &amp; Assumptions'!$J$34,-'Summary &amp; Assumptions'!$J$32)),""),""),"")</f>
        <v>-38134.821336797322</v>
      </c>
      <c r="CN49" s="314">
        <f ca="1">IF('Summary &amp; Assumptions'!$D$20&gt;='Monthly Cash Flow'!CN$5,
IF(('Summary &amp; Assumptions'!$J$27+1)&lt;='Monthly Cash Flow'!CN$6,
IF(('Summary &amp; Assumptions'!$J$33+'Summary &amp; Assumptions'!$J$27-1)&gt;='Monthly Cash Flow'!CN$6,
IF(('Summary &amp; Assumptions'!$J$35+'Summary &amp; Assumptions'!$J$27-1)&gt;='Monthly Cash Flow'!CN$6,0,-PPMT('Summary &amp; Assumptions'!$J$28/12,'Monthly Cash Flow'!CN$6-'Summary &amp; Assumptions'!$J$35-'Summary &amp; Assumptions'!$J$27+1,'Summary &amp; Assumptions'!$J$34,-'Summary &amp; Assumptions'!$J$32)),""),""),"")</f>
        <v>-38309.605934590974</v>
      </c>
      <c r="CO49" s="314">
        <f ca="1">IF('Summary &amp; Assumptions'!$D$20&gt;='Monthly Cash Flow'!CO$5,
IF(('Summary &amp; Assumptions'!$J$27+1)&lt;='Monthly Cash Flow'!CO$6,
IF(('Summary &amp; Assumptions'!$J$33+'Summary &amp; Assumptions'!$J$27-1)&gt;='Monthly Cash Flow'!CO$6,
IF(('Summary &amp; Assumptions'!$J$35+'Summary &amp; Assumptions'!$J$27-1)&gt;='Monthly Cash Flow'!CO$6,0,-PPMT('Summary &amp; Assumptions'!$J$28/12,'Monthly Cash Flow'!CO$6-'Summary &amp; Assumptions'!$J$35-'Summary &amp; Assumptions'!$J$27+1,'Summary &amp; Assumptions'!$J$34,-'Summary &amp; Assumptions'!$J$32)),""),""),"")</f>
        <v>-38485.191628457855</v>
      </c>
      <c r="CP49" s="314">
        <f ca="1">IF('Summary &amp; Assumptions'!$D$20&gt;='Monthly Cash Flow'!CP$5,
IF(('Summary &amp; Assumptions'!$J$27+1)&lt;='Monthly Cash Flow'!CP$6,
IF(('Summary &amp; Assumptions'!$J$33+'Summary &amp; Assumptions'!$J$27-1)&gt;='Monthly Cash Flow'!CP$6,
IF(('Summary &amp; Assumptions'!$J$35+'Summary &amp; Assumptions'!$J$27-1)&gt;='Monthly Cash Flow'!CP$6,0,-PPMT('Summary &amp; Assumptions'!$J$28/12,'Monthly Cash Flow'!CP$6-'Summary &amp; Assumptions'!$J$35-'Summary &amp; Assumptions'!$J$27+1,'Summary &amp; Assumptions'!$J$34,-'Summary &amp; Assumptions'!$J$32)),""),""),"")</f>
        <v>-38661.582090088283</v>
      </c>
      <c r="CQ49" s="314">
        <f ca="1">IF('Summary &amp; Assumptions'!$D$20&gt;='Monthly Cash Flow'!CQ$5,
IF(('Summary &amp; Assumptions'!$J$27+1)&lt;='Monthly Cash Flow'!CQ$6,
IF(('Summary &amp; Assumptions'!$J$33+'Summary &amp; Assumptions'!$J$27-1)&gt;='Monthly Cash Flow'!CQ$6,
IF(('Summary &amp; Assumptions'!$J$35+'Summary &amp; Assumptions'!$J$27-1)&gt;='Monthly Cash Flow'!CQ$6,0,-PPMT('Summary &amp; Assumptions'!$J$28/12,'Monthly Cash Flow'!CQ$6-'Summary &amp; Assumptions'!$J$35-'Summary &amp; Assumptions'!$J$27+1,'Summary &amp; Assumptions'!$J$34,-'Summary &amp; Assumptions'!$J$32)),""),""),"")</f>
        <v>-38838.781008001184</v>
      </c>
      <c r="CR49" s="314">
        <f ca="1">IF('Summary &amp; Assumptions'!$D$20&gt;='Monthly Cash Flow'!CR$5,
IF(('Summary &amp; Assumptions'!$J$27+1)&lt;='Monthly Cash Flow'!CR$6,
IF(('Summary &amp; Assumptions'!$J$33+'Summary &amp; Assumptions'!$J$27-1)&gt;='Monthly Cash Flow'!CR$6,
IF(('Summary &amp; Assumptions'!$J$35+'Summary &amp; Assumptions'!$J$27-1)&gt;='Monthly Cash Flow'!CR$6,0,-PPMT('Summary &amp; Assumptions'!$J$28/12,'Monthly Cash Flow'!CR$6-'Summary &amp; Assumptions'!$J$35-'Summary &amp; Assumptions'!$J$27+1,'Summary &amp; Assumptions'!$J$34,-'Summary &amp; Assumptions'!$J$32)),""),""),"")</f>
        <v>-39016.792087621201</v>
      </c>
      <c r="CS49" s="314">
        <f ca="1">IF('Summary &amp; Assumptions'!$D$20&gt;='Monthly Cash Flow'!CS$5,
IF(('Summary &amp; Assumptions'!$J$27+1)&lt;='Monthly Cash Flow'!CS$6,
IF(('Summary &amp; Assumptions'!$J$33+'Summary &amp; Assumptions'!$J$27-1)&gt;='Monthly Cash Flow'!CS$6,
IF(('Summary &amp; Assumptions'!$J$35+'Summary &amp; Assumptions'!$J$27-1)&gt;='Monthly Cash Flow'!CS$6,0,-PPMT('Summary &amp; Assumptions'!$J$28/12,'Monthly Cash Flow'!CS$6-'Summary &amp; Assumptions'!$J$35-'Summary &amp; Assumptions'!$J$27+1,'Summary &amp; Assumptions'!$J$34,-'Summary &amp; Assumptions'!$J$32)),""),""),"")</f>
        <v>-39195.619051356123</v>
      </c>
      <c r="CT49" s="314">
        <f ca="1">IF('Summary &amp; Assumptions'!$D$20&gt;='Monthly Cash Flow'!CT$5,
IF(('Summary &amp; Assumptions'!$J$27+1)&lt;='Monthly Cash Flow'!CT$6,
IF(('Summary &amp; Assumptions'!$J$33+'Summary &amp; Assumptions'!$J$27-1)&gt;='Monthly Cash Flow'!CT$6,
IF(('Summary &amp; Assumptions'!$J$35+'Summary &amp; Assumptions'!$J$27-1)&gt;='Monthly Cash Flow'!CT$6,0,-PPMT('Summary &amp; Assumptions'!$J$28/12,'Monthly Cash Flow'!CT$6-'Summary &amp; Assumptions'!$J$35-'Summary &amp; Assumptions'!$J$27+1,'Summary &amp; Assumptions'!$J$34,-'Summary &amp; Assumptions'!$J$32)),""),""),"")</f>
        <v>-39375.265638674842</v>
      </c>
      <c r="CU49" s="314">
        <f ca="1">IF('Summary &amp; Assumptions'!$D$20&gt;='Monthly Cash Flow'!CU$5,
IF(('Summary &amp; Assumptions'!$J$27+1)&lt;='Monthly Cash Flow'!CU$6,
IF(('Summary &amp; Assumptions'!$J$33+'Summary &amp; Assumptions'!$J$27-1)&gt;='Monthly Cash Flow'!CU$6,
IF(('Summary &amp; Assumptions'!$J$35+'Summary &amp; Assumptions'!$J$27-1)&gt;='Monthly Cash Flow'!CU$6,0,-PPMT('Summary &amp; Assumptions'!$J$28/12,'Monthly Cash Flow'!CU$6-'Summary &amp; Assumptions'!$J$35-'Summary &amp; Assumptions'!$J$27+1,'Summary &amp; Assumptions'!$J$34,-'Summary &amp; Assumptions'!$J$32)),""),""),"")</f>
        <v>-39555.735606185437</v>
      </c>
      <c r="CV49" s="314">
        <f ca="1">IF('Summary &amp; Assumptions'!$D$20&gt;='Monthly Cash Flow'!CV$5,
IF(('Summary &amp; Assumptions'!$J$27+1)&lt;='Monthly Cash Flow'!CV$6,
IF(('Summary &amp; Assumptions'!$J$33+'Summary &amp; Assumptions'!$J$27-1)&gt;='Monthly Cash Flow'!CV$6,
IF(('Summary &amp; Assumptions'!$J$35+'Summary &amp; Assumptions'!$J$27-1)&gt;='Monthly Cash Flow'!CV$6,0,-PPMT('Summary &amp; Assumptions'!$J$28/12,'Monthly Cash Flow'!CV$6-'Summary &amp; Assumptions'!$J$35-'Summary &amp; Assumptions'!$J$27+1,'Summary &amp; Assumptions'!$J$34,-'Summary &amp; Assumptions'!$J$32)),""),""),"")</f>
        <v>-39737.032727713791</v>
      </c>
      <c r="CW49" s="314">
        <f ca="1">IF('Summary &amp; Assumptions'!$D$20&gt;='Monthly Cash Flow'!CW$5,
IF(('Summary &amp; Assumptions'!$J$27+1)&lt;='Monthly Cash Flow'!CW$6,
IF(('Summary &amp; Assumptions'!$J$33+'Summary &amp; Assumptions'!$J$27-1)&gt;='Monthly Cash Flow'!CW$6,
IF(('Summary &amp; Assumptions'!$J$35+'Summary &amp; Assumptions'!$J$27-1)&gt;='Monthly Cash Flow'!CW$6,0,-PPMT('Summary &amp; Assumptions'!$J$28/12,'Monthly Cash Flow'!CW$6-'Summary &amp; Assumptions'!$J$35-'Summary &amp; Assumptions'!$J$27+1,'Summary &amp; Assumptions'!$J$34,-'Summary &amp; Assumptions'!$J$32)),""),""),"")</f>
        <v>-39919.160794382471</v>
      </c>
      <c r="CX49" s="314">
        <f ca="1">IF('Summary &amp; Assumptions'!$D$20&gt;='Monthly Cash Flow'!CX$5,
IF(('Summary &amp; Assumptions'!$J$27+1)&lt;='Monthly Cash Flow'!CX$6,
IF(('Summary &amp; Assumptions'!$J$33+'Summary &amp; Assumptions'!$J$27-1)&gt;='Monthly Cash Flow'!CX$6,
IF(('Summary &amp; Assumptions'!$J$35+'Summary &amp; Assumptions'!$J$27-1)&gt;='Monthly Cash Flow'!CX$6,0,-PPMT('Summary &amp; Assumptions'!$J$28/12,'Monthly Cash Flow'!CX$6-'Summary &amp; Assumptions'!$J$35-'Summary &amp; Assumptions'!$J$27+1,'Summary &amp; Assumptions'!$J$34,-'Summary &amp; Assumptions'!$J$32)),""),""),"")</f>
        <v>-40102.123614690063</v>
      </c>
      <c r="CY49" s="314">
        <f ca="1">IF('Summary &amp; Assumptions'!$D$20&gt;='Monthly Cash Flow'!CY$5,
IF(('Summary &amp; Assumptions'!$J$27+1)&lt;='Monthly Cash Flow'!CY$6,
IF(('Summary &amp; Assumptions'!$J$33+'Summary &amp; Assumptions'!$J$27-1)&gt;='Monthly Cash Flow'!CY$6,
IF(('Summary &amp; Assumptions'!$J$35+'Summary &amp; Assumptions'!$J$27-1)&gt;='Monthly Cash Flow'!CY$6,0,-PPMT('Summary &amp; Assumptions'!$J$28/12,'Monthly Cash Flow'!CY$6-'Summary &amp; Assumptions'!$J$35-'Summary &amp; Assumptions'!$J$27+1,'Summary &amp; Assumptions'!$J$34,-'Summary &amp; Assumptions'!$J$32)),""),""),"")</f>
        <v>-40285.925014590714</v>
      </c>
      <c r="CZ49" s="314">
        <f ca="1">IF('Summary &amp; Assumptions'!$D$20&gt;='Monthly Cash Flow'!CZ$5,
IF(('Summary &amp; Assumptions'!$J$27+1)&lt;='Monthly Cash Flow'!CZ$6,
IF(('Summary &amp; Assumptions'!$J$33+'Summary &amp; Assumptions'!$J$27-1)&gt;='Monthly Cash Flow'!CZ$6,
IF(('Summary &amp; Assumptions'!$J$35+'Summary &amp; Assumptions'!$J$27-1)&gt;='Monthly Cash Flow'!CZ$6,0,-PPMT('Summary &amp; Assumptions'!$J$28/12,'Monthly Cash Flow'!CZ$6-'Summary &amp; Assumptions'!$J$35-'Summary &amp; Assumptions'!$J$27+1,'Summary &amp; Assumptions'!$J$34,-'Summary &amp; Assumptions'!$J$32)),""),""),"")</f>
        <v>-40470.568837574261</v>
      </c>
      <c r="DA49" s="314">
        <f ca="1">IF('Summary &amp; Assumptions'!$D$20&gt;='Monthly Cash Flow'!DA$5,
IF(('Summary &amp; Assumptions'!$J$27+1)&lt;='Monthly Cash Flow'!DA$6,
IF(('Summary &amp; Assumptions'!$J$33+'Summary &amp; Assumptions'!$J$27-1)&gt;='Monthly Cash Flow'!DA$6,
IF(('Summary &amp; Assumptions'!$J$35+'Summary &amp; Assumptions'!$J$27-1)&gt;='Monthly Cash Flow'!DA$6,0,-PPMT('Summary &amp; Assumptions'!$J$28/12,'Monthly Cash Flow'!DA$6-'Summary &amp; Assumptions'!$J$35-'Summary &amp; Assumptions'!$J$27+1,'Summary &amp; Assumptions'!$J$34,-'Summary &amp; Assumptions'!$J$32)),""),""),"")</f>
        <v>-40656.058944746474</v>
      </c>
      <c r="DB49" s="314">
        <f ca="1">IF('Summary &amp; Assumptions'!$D$20&gt;='Monthly Cash Flow'!DB$5,
IF(('Summary &amp; Assumptions'!$J$27+1)&lt;='Monthly Cash Flow'!DB$6,
IF(('Summary &amp; Assumptions'!$J$33+'Summary &amp; Assumptions'!$J$27-1)&gt;='Monthly Cash Flow'!DB$6,
IF(('Summary &amp; Assumptions'!$J$35+'Summary &amp; Assumptions'!$J$27-1)&gt;='Monthly Cash Flow'!DB$6,0,-PPMT('Summary &amp; Assumptions'!$J$28/12,'Monthly Cash Flow'!DB$6-'Summary &amp; Assumptions'!$J$35-'Summary &amp; Assumptions'!$J$27+1,'Summary &amp; Assumptions'!$J$34,-'Summary &amp; Assumptions'!$J$32)),""),""),"")</f>
        <v>-40842.399214909899</v>
      </c>
      <c r="DC49" s="314">
        <f ca="1">IF('Summary &amp; Assumptions'!$D$20&gt;='Monthly Cash Flow'!DC$5,
IF(('Summary &amp; Assumptions'!$J$27+1)&lt;='Monthly Cash Flow'!DC$6,
IF(('Summary &amp; Assumptions'!$J$33+'Summary &amp; Assumptions'!$J$27-1)&gt;='Monthly Cash Flow'!DC$6,
IF(('Summary &amp; Assumptions'!$J$35+'Summary &amp; Assumptions'!$J$27-1)&gt;='Monthly Cash Flow'!DC$6,0,-PPMT('Summary &amp; Assumptions'!$J$28/12,'Monthly Cash Flow'!DC$6-'Summary &amp; Assumptions'!$J$35-'Summary &amp; Assumptions'!$J$27+1,'Summary &amp; Assumptions'!$J$34,-'Summary &amp; Assumptions'!$J$32)),""),""),"")</f>
        <v>-41029.593544644893</v>
      </c>
      <c r="DD49" s="314">
        <f ca="1">IF('Summary &amp; Assumptions'!$D$20&gt;='Monthly Cash Flow'!DD$5,
IF(('Summary &amp; Assumptions'!$J$27+1)&lt;='Monthly Cash Flow'!DD$6,
IF(('Summary &amp; Assumptions'!$J$33+'Summary &amp; Assumptions'!$J$27-1)&gt;='Monthly Cash Flow'!DD$6,
IF(('Summary &amp; Assumptions'!$J$35+'Summary &amp; Assumptions'!$J$27-1)&gt;='Monthly Cash Flow'!DD$6,0,-PPMT('Summary &amp; Assumptions'!$J$28/12,'Monthly Cash Flow'!DD$6-'Summary &amp; Assumptions'!$J$35-'Summary &amp; Assumptions'!$J$27+1,'Summary &amp; Assumptions'!$J$34,-'Summary &amp; Assumptions'!$J$32)),""),""),"")</f>
        <v>-41217.645848391192</v>
      </c>
      <c r="DE49" s="314">
        <f ca="1">IF('Summary &amp; Assumptions'!$D$20&gt;='Monthly Cash Flow'!DE$5,
IF(('Summary &amp; Assumptions'!$J$27+1)&lt;='Monthly Cash Flow'!DE$6,
IF(('Summary &amp; Assumptions'!$J$33+'Summary &amp; Assumptions'!$J$27-1)&gt;='Monthly Cash Flow'!DE$6,
IF(('Summary &amp; Assumptions'!$J$35+'Summary &amp; Assumptions'!$J$27-1)&gt;='Monthly Cash Flow'!DE$6,0,-PPMT('Summary &amp; Assumptions'!$J$28/12,'Monthly Cash Flow'!DE$6-'Summary &amp; Assumptions'!$J$35-'Summary &amp; Assumptions'!$J$27+1,'Summary &amp; Assumptions'!$J$34,-'Summary &amp; Assumptions'!$J$32)),""),""),"")</f>
        <v>-41406.560058529649</v>
      </c>
      <c r="DF49" s="314">
        <f ca="1">IF('Summary &amp; Assumptions'!$D$20&gt;='Monthly Cash Flow'!DF$5,
IF(('Summary &amp; Assumptions'!$J$27+1)&lt;='Monthly Cash Flow'!DF$6,
IF(('Summary &amp; Assumptions'!$J$33+'Summary &amp; Assumptions'!$J$27-1)&gt;='Monthly Cash Flow'!DF$6,
IF(('Summary &amp; Assumptions'!$J$35+'Summary &amp; Assumptions'!$J$27-1)&gt;='Monthly Cash Flow'!DF$6,0,-PPMT('Summary &amp; Assumptions'!$J$28/12,'Monthly Cash Flow'!DF$6-'Summary &amp; Assumptions'!$J$35-'Summary &amp; Assumptions'!$J$27+1,'Summary &amp; Assumptions'!$J$34,-'Summary &amp; Assumptions'!$J$32)),""),""),"")</f>
        <v>-41596.34012546458</v>
      </c>
      <c r="DG49" s="314">
        <f ca="1">IF('Summary &amp; Assumptions'!$D$20&gt;='Monthly Cash Flow'!DG$5,
IF(('Summary &amp; Assumptions'!$J$27+1)&lt;='Monthly Cash Flow'!DG$6,
IF(('Summary &amp; Assumptions'!$J$33+'Summary &amp; Assumptions'!$J$27-1)&gt;='Monthly Cash Flow'!DG$6,
IF(('Summary &amp; Assumptions'!$J$35+'Summary &amp; Assumptions'!$J$27-1)&gt;='Monthly Cash Flow'!DG$6,0,-PPMT('Summary &amp; Assumptions'!$J$28/12,'Monthly Cash Flow'!DG$6-'Summary &amp; Assumptions'!$J$35-'Summary &amp; Assumptions'!$J$27+1,'Summary &amp; Assumptions'!$J$34,-'Summary &amp; Assumptions'!$J$32)),""),""),"")</f>
        <v>-41786.990017706288</v>
      </c>
      <c r="DH49" s="314">
        <f ca="1">IF('Summary &amp; Assumptions'!$D$20&gt;='Monthly Cash Flow'!DH$5,
IF(('Summary &amp; Assumptions'!$J$27+1)&lt;='Monthly Cash Flow'!DH$6,
IF(('Summary &amp; Assumptions'!$J$33+'Summary &amp; Assumptions'!$J$27-1)&gt;='Monthly Cash Flow'!DH$6,
IF(('Summary &amp; Assumptions'!$J$35+'Summary &amp; Assumptions'!$J$27-1)&gt;='Monthly Cash Flow'!DH$6,0,-PPMT('Summary &amp; Assumptions'!$J$28/12,'Monthly Cash Flow'!DH$6-'Summary &amp; Assumptions'!$J$35-'Summary &amp; Assumptions'!$J$27+1,'Summary &amp; Assumptions'!$J$34,-'Summary &amp; Assumptions'!$J$32)),""),""),"")</f>
        <v>-41978.513721954107</v>
      </c>
      <c r="DI49" s="314">
        <f ca="1">IF('Summary &amp; Assumptions'!$D$20&gt;='Monthly Cash Flow'!DI$5,
IF(('Summary &amp; Assumptions'!$J$27+1)&lt;='Monthly Cash Flow'!DI$6,
IF(('Summary &amp; Assumptions'!$J$33+'Summary &amp; Assumptions'!$J$27-1)&gt;='Monthly Cash Flow'!DI$6,
IF(('Summary &amp; Assumptions'!$J$35+'Summary &amp; Assumptions'!$J$27-1)&gt;='Monthly Cash Flow'!DI$6,0,-PPMT('Summary &amp; Assumptions'!$J$28/12,'Monthly Cash Flow'!DI$6-'Summary &amp; Assumptions'!$J$35-'Summary &amp; Assumptions'!$J$27+1,'Summary &amp; Assumptions'!$J$34,-'Summary &amp; Assumptions'!$J$32)),""),""),"")</f>
        <v>-42170.915243179741</v>
      </c>
      <c r="DJ49" s="314">
        <f ca="1">IF('Summary &amp; Assumptions'!$D$20&gt;='Monthly Cash Flow'!DJ$5,
IF(('Summary &amp; Assumptions'!$J$27+1)&lt;='Monthly Cash Flow'!DJ$6,
IF(('Summary &amp; Assumptions'!$J$33+'Summary &amp; Assumptions'!$J$27-1)&gt;='Monthly Cash Flow'!DJ$6,
IF(('Summary &amp; Assumptions'!$J$35+'Summary &amp; Assumptions'!$J$27-1)&gt;='Monthly Cash Flow'!DJ$6,0,-PPMT('Summary &amp; Assumptions'!$J$28/12,'Monthly Cash Flow'!DJ$6-'Summary &amp; Assumptions'!$J$35-'Summary &amp; Assumptions'!$J$27+1,'Summary &amp; Assumptions'!$J$34,-'Summary &amp; Assumptions'!$J$32)),""),""),"")</f>
        <v>-42364.198604710975</v>
      </c>
      <c r="DK49" s="314">
        <f ca="1">IF('Summary &amp; Assumptions'!$D$20&gt;='Monthly Cash Flow'!DK$5,
IF(('Summary &amp; Assumptions'!$J$27+1)&lt;='Monthly Cash Flow'!DK$6,
IF(('Summary &amp; Assumptions'!$J$33+'Summary &amp; Assumptions'!$J$27-1)&gt;='Monthly Cash Flow'!DK$6,
IF(('Summary &amp; Assumptions'!$J$35+'Summary &amp; Assumptions'!$J$27-1)&gt;='Monthly Cash Flow'!DK$6,0,-PPMT('Summary &amp; Assumptions'!$J$28/12,'Monthly Cash Flow'!DK$6-'Summary &amp; Assumptions'!$J$35-'Summary &amp; Assumptions'!$J$27+1,'Summary &amp; Assumptions'!$J$34,-'Summary &amp; Assumptions'!$J$32)),""),""),"")</f>
        <v>-42558.367848315909</v>
      </c>
      <c r="DL49" s="314">
        <f ca="1">IF('Summary &amp; Assumptions'!$D$20&gt;='Monthly Cash Flow'!DL$5,
IF(('Summary &amp; Assumptions'!$J$27+1)&lt;='Monthly Cash Flow'!DL$6,
IF(('Summary &amp; Assumptions'!$J$33+'Summary &amp; Assumptions'!$J$27-1)&gt;='Monthly Cash Flow'!DL$6,
IF(('Summary &amp; Assumptions'!$J$35+'Summary &amp; Assumptions'!$J$27-1)&gt;='Monthly Cash Flow'!DL$6,0,-PPMT('Summary &amp; Assumptions'!$J$28/12,'Monthly Cash Flow'!DL$6-'Summary &amp; Assumptions'!$J$35-'Summary &amp; Assumptions'!$J$27+1,'Summary &amp; Assumptions'!$J$34,-'Summary &amp; Assumptions'!$J$32)),""),""),"")</f>
        <v>-42753.42703428735</v>
      </c>
      <c r="DM49" s="314">
        <f ca="1">IF('Summary &amp; Assumptions'!$D$20&gt;='Monthly Cash Flow'!DM$5,
IF(('Summary &amp; Assumptions'!$J$27+1)&lt;='Monthly Cash Flow'!DM$6,
IF(('Summary &amp; Assumptions'!$J$33+'Summary &amp; Assumptions'!$J$27-1)&gt;='Monthly Cash Flow'!DM$6,
IF(('Summary &amp; Assumptions'!$J$35+'Summary &amp; Assumptions'!$J$27-1)&gt;='Monthly Cash Flow'!DM$6,0,-PPMT('Summary &amp; Assumptions'!$J$28/12,'Monthly Cash Flow'!DM$6-'Summary &amp; Assumptions'!$J$35-'Summary &amp; Assumptions'!$J$27+1,'Summary &amp; Assumptions'!$J$34,-'Summary &amp; Assumptions'!$J$32)),""),""),"")</f>
        <v>-42949.380241527841</v>
      </c>
      <c r="DN49" s="314">
        <f ca="1">IF('Summary &amp; Assumptions'!$D$20&gt;='Monthly Cash Flow'!DN$5,
IF(('Summary &amp; Assumptions'!$J$27+1)&lt;='Monthly Cash Flow'!DN$6,
IF(('Summary &amp; Assumptions'!$J$33+'Summary &amp; Assumptions'!$J$27-1)&gt;='Monthly Cash Flow'!DN$6,
IF(('Summary &amp; Assumptions'!$J$35+'Summary &amp; Assumptions'!$J$27-1)&gt;='Monthly Cash Flow'!DN$6,0,-PPMT('Summary &amp; Assumptions'!$J$28/12,'Monthly Cash Flow'!DN$6-'Summary &amp; Assumptions'!$J$35-'Summary &amp; Assumptions'!$J$27+1,'Summary &amp; Assumptions'!$J$34,-'Summary &amp; Assumptions'!$J$32)),""),""),"")</f>
        <v>-43146.23156763483</v>
      </c>
      <c r="DO49" s="314">
        <f ca="1">IF('Summary &amp; Assumptions'!$D$20&gt;='Monthly Cash Flow'!DO$5,
IF(('Summary &amp; Assumptions'!$J$27+1)&lt;='Monthly Cash Flow'!DO$6,
IF(('Summary &amp; Assumptions'!$J$33+'Summary &amp; Assumptions'!$J$27-1)&gt;='Monthly Cash Flow'!DO$6,
IF(('Summary &amp; Assumptions'!$J$35+'Summary &amp; Assumptions'!$J$27-1)&gt;='Monthly Cash Flow'!DO$6,0,-PPMT('Summary &amp; Assumptions'!$J$28/12,'Monthly Cash Flow'!DO$6-'Summary &amp; Assumptions'!$J$35-'Summary &amp; Assumptions'!$J$27+1,'Summary &amp; Assumptions'!$J$34,-'Summary &amp; Assumptions'!$J$32)),""),""),"")</f>
        <v>-43343.985128986496</v>
      </c>
      <c r="DP49" s="314">
        <f ca="1">IF('Summary &amp; Assumptions'!$D$20&gt;='Monthly Cash Flow'!DP$5,
IF(('Summary &amp; Assumptions'!$J$27+1)&lt;='Monthly Cash Flow'!DP$6,
IF(('Summary &amp; Assumptions'!$J$33+'Summary &amp; Assumptions'!$J$27-1)&gt;='Monthly Cash Flow'!DP$6,
IF(('Summary &amp; Assumptions'!$J$35+'Summary &amp; Assumptions'!$J$27-1)&gt;='Monthly Cash Flow'!DP$6,0,-PPMT('Summary &amp; Assumptions'!$J$28/12,'Monthly Cash Flow'!DP$6-'Summary &amp; Assumptions'!$J$35-'Summary &amp; Assumptions'!$J$27+1,'Summary &amp; Assumptions'!$J$34,-'Summary &amp; Assumptions'!$J$32)),""),""),"")</f>
        <v>-43542.645060827679</v>
      </c>
      <c r="DQ49" s="314">
        <f ca="1">IF('Summary &amp; Assumptions'!$D$20&gt;='Monthly Cash Flow'!DQ$5,
IF(('Summary &amp; Assumptions'!$J$27+1)&lt;='Monthly Cash Flow'!DQ$6,
IF(('Summary &amp; Assumptions'!$J$33+'Summary &amp; Assumptions'!$J$27-1)&gt;='Monthly Cash Flow'!DQ$6,
IF(('Summary &amp; Assumptions'!$J$35+'Summary &amp; Assumptions'!$J$27-1)&gt;='Monthly Cash Flow'!DQ$6,0,-PPMT('Summary &amp; Assumptions'!$J$28/12,'Monthly Cash Flow'!DQ$6-'Summary &amp; Assumptions'!$J$35-'Summary &amp; Assumptions'!$J$27+1,'Summary &amp; Assumptions'!$J$34,-'Summary &amp; Assumptions'!$J$32)),""),""),"")</f>
        <v>-43742.215517356475</v>
      </c>
      <c r="DR49" s="314">
        <f ca="1">IF('Summary &amp; Assumptions'!$D$20&gt;='Monthly Cash Flow'!DR$5,
IF(('Summary &amp; Assumptions'!$J$27+1)&lt;='Monthly Cash Flow'!DR$6,
IF(('Summary &amp; Assumptions'!$J$33+'Summary &amp; Assumptions'!$J$27-1)&gt;='Monthly Cash Flow'!DR$6,
IF(('Summary &amp; Assumptions'!$J$35+'Summary &amp; Assumptions'!$J$27-1)&gt;='Monthly Cash Flow'!DR$6,0,-PPMT('Summary &amp; Assumptions'!$J$28/12,'Monthly Cash Flow'!DR$6-'Summary &amp; Assumptions'!$J$35-'Summary &amp; Assumptions'!$J$27+1,'Summary &amp; Assumptions'!$J$34,-'Summary &amp; Assumptions'!$J$32)),""),""),"")</f>
        <v>-43942.700671811028</v>
      </c>
      <c r="DS49" s="314">
        <f ca="1">IF('Summary &amp; Assumptions'!$D$20&gt;='Monthly Cash Flow'!DS$5,
IF(('Summary &amp; Assumptions'!$J$27+1)&lt;='Monthly Cash Flow'!DS$6,
IF(('Summary &amp; Assumptions'!$J$33+'Summary &amp; Assumptions'!$J$27-1)&gt;='Monthly Cash Flow'!DS$6,
IF(('Summary &amp; Assumptions'!$J$35+'Summary &amp; Assumptions'!$J$27-1)&gt;='Monthly Cash Flow'!DS$6,0,-PPMT('Summary &amp; Assumptions'!$J$28/12,'Monthly Cash Flow'!DS$6-'Summary &amp; Assumptions'!$J$35-'Summary &amp; Assumptions'!$J$27+1,'Summary &amp; Assumptions'!$J$34,-'Summary &amp; Assumptions'!$J$32)),""),""),"")</f>
        <v>-44144.104716556831</v>
      </c>
      <c r="DT49" s="314">
        <f ca="1">IF('Summary &amp; Assumptions'!$D$20&gt;='Monthly Cash Flow'!DT$5,
IF(('Summary &amp; Assumptions'!$J$27+1)&lt;='Monthly Cash Flow'!DT$6,
IF(('Summary &amp; Assumptions'!$J$33+'Summary &amp; Assumptions'!$J$27-1)&gt;='Monthly Cash Flow'!DT$6,
IF(('Summary &amp; Assumptions'!$J$35+'Summary &amp; Assumptions'!$J$27-1)&gt;='Monthly Cash Flow'!DT$6,0,-PPMT('Summary &amp; Assumptions'!$J$28/12,'Monthly Cash Flow'!DT$6-'Summary &amp; Assumptions'!$J$35-'Summary &amp; Assumptions'!$J$27+1,'Summary &amp; Assumptions'!$J$34,-'Summary &amp; Assumptions'!$J$32)),""),""),"")</f>
        <v>-44346.431863174381</v>
      </c>
      <c r="DU49" s="314">
        <f ca="1">IF('Summary &amp; Assumptions'!$D$20&gt;='Monthly Cash Flow'!DU$5,
IF(('Summary &amp; Assumptions'!$J$27+1)&lt;='Monthly Cash Flow'!DU$6,
IF(('Summary &amp; Assumptions'!$J$33+'Summary &amp; Assumptions'!$J$27-1)&gt;='Monthly Cash Flow'!DU$6,
IF(('Summary &amp; Assumptions'!$J$35+'Summary &amp; Assumptions'!$J$27-1)&gt;='Monthly Cash Flow'!DU$6,0,-PPMT('Summary &amp; Assumptions'!$J$28/12,'Monthly Cash Flow'!DU$6-'Summary &amp; Assumptions'!$J$35-'Summary &amp; Assumptions'!$J$27+1,'Summary &amp; Assumptions'!$J$34,-'Summary &amp; Assumptions'!$J$32)),""),""),"")</f>
        <v>-44549.686342547255</v>
      </c>
      <c r="DV49" s="314" t="str">
        <f>IF('Summary &amp; Assumptions'!$D$20&gt;='Monthly Cash Flow'!DV$5,
IF(('Summary &amp; Assumptions'!$J$27+1)&lt;='Monthly Cash Flow'!DV$6,
IF(('Summary &amp; Assumptions'!$J$33+'Summary &amp; Assumptions'!$J$27-1)&gt;='Monthly Cash Flow'!DV$6,
IF(('Summary &amp; Assumptions'!$J$35+'Summary &amp; Assumptions'!$J$27-1)&gt;='Monthly Cash Flow'!DV$6,0,-PPMT('Summary &amp; Assumptions'!$J$28/12,'Monthly Cash Flow'!DV$6-'Summary &amp; Assumptions'!$J$35-'Summary &amp; Assumptions'!$J$27+1,'Summary &amp; Assumptions'!$J$34,-'Summary &amp; Assumptions'!$J$32)),""),""),"")</f>
        <v/>
      </c>
      <c r="DW49" s="314" t="str">
        <f>IF('Summary &amp; Assumptions'!$D$20&gt;='Monthly Cash Flow'!DW$5,
IF(('Summary &amp; Assumptions'!$J$27+1)&lt;='Monthly Cash Flow'!DW$6,
IF(('Summary &amp; Assumptions'!$J$33+'Summary &amp; Assumptions'!$J$27-1)&gt;='Monthly Cash Flow'!DW$6,
IF(('Summary &amp; Assumptions'!$J$35+'Summary &amp; Assumptions'!$J$27-1)&gt;='Monthly Cash Flow'!DW$6,0,-PPMT('Summary &amp; Assumptions'!$J$28/12,'Monthly Cash Flow'!DW$6-'Summary &amp; Assumptions'!$J$35-'Summary &amp; Assumptions'!$J$27+1,'Summary &amp; Assumptions'!$J$34,-'Summary &amp; Assumptions'!$J$32)),""),""),"")</f>
        <v/>
      </c>
      <c r="DX49" s="314" t="str">
        <f>IF('Summary &amp; Assumptions'!$D$20&gt;='Monthly Cash Flow'!DX$5,
IF(('Summary &amp; Assumptions'!$J$27+1)&lt;='Monthly Cash Flow'!DX$6,
IF(('Summary &amp; Assumptions'!$J$33+'Summary &amp; Assumptions'!$J$27-1)&gt;='Monthly Cash Flow'!DX$6,
IF(('Summary &amp; Assumptions'!$J$35+'Summary &amp; Assumptions'!$J$27-1)&gt;='Monthly Cash Flow'!DX$6,0,-PPMT('Summary &amp; Assumptions'!$J$28/12,'Monthly Cash Flow'!DX$6-'Summary &amp; Assumptions'!$J$35-'Summary &amp; Assumptions'!$J$27+1,'Summary &amp; Assumptions'!$J$34,-'Summary &amp; Assumptions'!$J$32)),""),""),"")</f>
        <v/>
      </c>
      <c r="DY49" s="314" t="str">
        <f>IF('Summary &amp; Assumptions'!$D$20&gt;='Monthly Cash Flow'!DY$5,
IF(('Summary &amp; Assumptions'!$J$27+1)&lt;='Monthly Cash Flow'!DY$6,
IF(('Summary &amp; Assumptions'!$J$33+'Summary &amp; Assumptions'!$J$27-1)&gt;='Monthly Cash Flow'!DY$6,
IF(('Summary &amp; Assumptions'!$J$35+'Summary &amp; Assumptions'!$J$27-1)&gt;='Monthly Cash Flow'!DY$6,0,-PPMT('Summary &amp; Assumptions'!$J$28/12,'Monthly Cash Flow'!DY$6-'Summary &amp; Assumptions'!$J$35-'Summary &amp; Assumptions'!$J$27+1,'Summary &amp; Assumptions'!$J$34,-'Summary &amp; Assumptions'!$J$32)),""),""),"")</f>
        <v/>
      </c>
      <c r="DZ49" s="314" t="str">
        <f>IF('Summary &amp; Assumptions'!$D$20&gt;='Monthly Cash Flow'!DZ$5,
IF(('Summary &amp; Assumptions'!$J$27+1)&lt;='Monthly Cash Flow'!DZ$6,
IF(('Summary &amp; Assumptions'!$J$33+'Summary &amp; Assumptions'!$J$27-1)&gt;='Monthly Cash Flow'!DZ$6,
IF(('Summary &amp; Assumptions'!$J$35+'Summary &amp; Assumptions'!$J$27-1)&gt;='Monthly Cash Flow'!DZ$6,0,-PPMT('Summary &amp; Assumptions'!$J$28/12,'Monthly Cash Flow'!DZ$6-'Summary &amp; Assumptions'!$J$35-'Summary &amp; Assumptions'!$J$27+1,'Summary &amp; Assumptions'!$J$34,-'Summary &amp; Assumptions'!$J$32)),""),""),"")</f>
        <v/>
      </c>
      <c r="EA49" s="314" t="str">
        <f>IF('Summary &amp; Assumptions'!$D$20&gt;='Monthly Cash Flow'!EA$5,
IF(('Summary &amp; Assumptions'!$J$27+1)&lt;='Monthly Cash Flow'!EA$6,
IF(('Summary &amp; Assumptions'!$J$33+'Summary &amp; Assumptions'!$J$27-1)&gt;='Monthly Cash Flow'!EA$6,
IF(('Summary &amp; Assumptions'!$J$35+'Summary &amp; Assumptions'!$J$27-1)&gt;='Monthly Cash Flow'!EA$6,0,-PPMT('Summary &amp; Assumptions'!$J$28/12,'Monthly Cash Flow'!EA$6-'Summary &amp; Assumptions'!$J$35-'Summary &amp; Assumptions'!$J$27+1,'Summary &amp; Assumptions'!$J$34,-'Summary &amp; Assumptions'!$J$32)),""),""),"")</f>
        <v/>
      </c>
      <c r="EB49" s="314" t="str">
        <f>IF('Summary &amp; Assumptions'!$D$20&gt;='Monthly Cash Flow'!EB$5,
IF(('Summary &amp; Assumptions'!$J$27+1)&lt;='Monthly Cash Flow'!EB$6,
IF(('Summary &amp; Assumptions'!$J$33+'Summary &amp; Assumptions'!$J$27-1)&gt;='Monthly Cash Flow'!EB$6,
IF(('Summary &amp; Assumptions'!$J$35+'Summary &amp; Assumptions'!$J$27-1)&gt;='Monthly Cash Flow'!EB$6,0,-PPMT('Summary &amp; Assumptions'!$J$28/12,'Monthly Cash Flow'!EB$6-'Summary &amp; Assumptions'!$J$35-'Summary &amp; Assumptions'!$J$27+1,'Summary &amp; Assumptions'!$J$34,-'Summary &amp; Assumptions'!$J$32)),""),""),"")</f>
        <v/>
      </c>
      <c r="EC49" s="314" t="str">
        <f>IF('Summary &amp; Assumptions'!$D$20&gt;='Monthly Cash Flow'!EC$5,
IF(('Summary &amp; Assumptions'!$J$27+1)&lt;='Monthly Cash Flow'!EC$6,
IF(('Summary &amp; Assumptions'!$J$33+'Summary &amp; Assumptions'!$J$27-1)&gt;='Monthly Cash Flow'!EC$6,
IF(('Summary &amp; Assumptions'!$J$35+'Summary &amp; Assumptions'!$J$27-1)&gt;='Monthly Cash Flow'!EC$6,0,-PPMT('Summary &amp; Assumptions'!$J$28/12,'Monthly Cash Flow'!EC$6-'Summary &amp; Assumptions'!$J$35-'Summary &amp; Assumptions'!$J$27+1,'Summary &amp; Assumptions'!$J$34,-'Summary &amp; Assumptions'!$J$32)),""),""),"")</f>
        <v/>
      </c>
      <c r="ED49" s="314" t="str">
        <f>IF('Summary &amp; Assumptions'!$D$20&gt;='Monthly Cash Flow'!ED$5,
IF(('Summary &amp; Assumptions'!$J$27+1)&lt;='Monthly Cash Flow'!ED$6,
IF(('Summary &amp; Assumptions'!$J$33+'Summary &amp; Assumptions'!$J$27-1)&gt;='Monthly Cash Flow'!ED$6,
IF(('Summary &amp; Assumptions'!$J$35+'Summary &amp; Assumptions'!$J$27-1)&gt;='Monthly Cash Flow'!ED$6,0,-PPMT('Summary &amp; Assumptions'!$J$28/12,'Monthly Cash Flow'!ED$6-'Summary &amp; Assumptions'!$J$35-'Summary &amp; Assumptions'!$J$27+1,'Summary &amp; Assumptions'!$J$34,-'Summary &amp; Assumptions'!$J$32)),""),""),"")</f>
        <v/>
      </c>
      <c r="EE49" s="314" t="str">
        <f>IF('Summary &amp; Assumptions'!$D$20&gt;='Monthly Cash Flow'!EE$5,
IF(('Summary &amp; Assumptions'!$J$27+1)&lt;='Monthly Cash Flow'!EE$6,
IF(('Summary &amp; Assumptions'!$J$33+'Summary &amp; Assumptions'!$J$27-1)&gt;='Monthly Cash Flow'!EE$6,
IF(('Summary &amp; Assumptions'!$J$35+'Summary &amp; Assumptions'!$J$27-1)&gt;='Monthly Cash Flow'!EE$6,0,-PPMT('Summary &amp; Assumptions'!$J$28/12,'Monthly Cash Flow'!EE$6-'Summary &amp; Assumptions'!$J$35-'Summary &amp; Assumptions'!$J$27+1,'Summary &amp; Assumptions'!$J$34,-'Summary &amp; Assumptions'!$J$32)),""),""),"")</f>
        <v/>
      </c>
      <c r="EF49" s="314" t="str">
        <f>IF('Summary &amp; Assumptions'!$D$20&gt;='Monthly Cash Flow'!EF$5,
IF(('Summary &amp; Assumptions'!$J$27+1)&lt;='Monthly Cash Flow'!EF$6,
IF(('Summary &amp; Assumptions'!$J$33+'Summary &amp; Assumptions'!$J$27-1)&gt;='Monthly Cash Flow'!EF$6,
IF(('Summary &amp; Assumptions'!$J$35+'Summary &amp; Assumptions'!$J$27-1)&gt;='Monthly Cash Flow'!EF$6,0,-PPMT('Summary &amp; Assumptions'!$J$28/12,'Monthly Cash Flow'!EF$6-'Summary &amp; Assumptions'!$J$35-'Summary &amp; Assumptions'!$J$27+1,'Summary &amp; Assumptions'!$J$34,-'Summary &amp; Assumptions'!$J$32)),""),""),"")</f>
        <v/>
      </c>
      <c r="EG49" s="315" t="str">
        <f>IF('Summary &amp; Assumptions'!$D$20&gt;='Monthly Cash Flow'!EG$5,
IF(('Summary &amp; Assumptions'!$J$27+1)&lt;='Monthly Cash Flow'!EG$6,
IF(('Summary &amp; Assumptions'!$J$33+'Summary &amp; Assumptions'!$J$27-1)&gt;='Monthly Cash Flow'!EG$6,
IF(('Summary &amp; Assumptions'!$J$35+'Summary &amp; Assumptions'!$J$27-1)&gt;='Monthly Cash Flow'!EG$6,0,-PPMT('Summary &amp; Assumptions'!$J$28/12,'Monthly Cash Flow'!EG$6-'Summary &amp; Assumptions'!$J$35-'Summary &amp; Assumptions'!$J$27+1,'Summary &amp; Assumptions'!$J$34,-'Summary &amp; Assumptions'!$J$32)),""),""),"")</f>
        <v/>
      </c>
      <c r="EH49" s="133"/>
    </row>
    <row r="50" spans="1:138" ht="15" customHeight="1" x14ac:dyDescent="0.25">
      <c r="A50" s="177"/>
      <c r="B50" s="480"/>
      <c r="C50" s="67" t="s">
        <v>252</v>
      </c>
      <c r="D50" s="204">
        <f t="shared" ca="1" si="52"/>
        <v>-10833013.90432423</v>
      </c>
      <c r="E50" s="63">
        <v>0</v>
      </c>
      <c r="F50" s="90" t="str">
        <f>IF('Summary &amp; Assumptions'!$D$20&gt;='Monthly Cash Flow'!F$5,
IF(('Summary &amp; Assumptions'!$J$27+1)&lt;='Monthly Cash Flow'!F$6,
IF(('Summary &amp; Assumptions'!$J$33+'Summary &amp; Assumptions'!$J$27-1)&gt;='Monthly Cash Flow'!F$6,
IF(('Summary &amp; Assumptions'!$J$35+'Summary &amp; Assumptions'!$J$27-1)&gt;='Monthly Cash Flow'!F$6,-('Summary &amp; Assumptions'!$J$32*'Summary &amp; Assumptions'!$J$28/12),-IPMT('Summary &amp; Assumptions'!$J$28/12,'Monthly Cash Flow'!F$6-'Summary &amp; Assumptions'!$J$35-'Summary &amp; Assumptions'!$J$27+1,'Summary &amp; Assumptions'!$J$34,-'Summary &amp; Assumptions'!$J$32)),""),""),"")</f>
        <v/>
      </c>
      <c r="G50" s="63" t="str">
        <f>IF('Summary &amp; Assumptions'!$D$20&gt;='Monthly Cash Flow'!G$5,
IF(('Summary &amp; Assumptions'!$J$27+1)&lt;='Monthly Cash Flow'!G$6,
IF(('Summary &amp; Assumptions'!$J$33+'Summary &amp; Assumptions'!$J$27-1)&gt;='Monthly Cash Flow'!G$6,
IF(('Summary &amp; Assumptions'!$J$35+'Summary &amp; Assumptions'!$J$27-1)&gt;='Monthly Cash Flow'!G$6,-('Summary &amp; Assumptions'!$J$32*'Summary &amp; Assumptions'!$J$28/12),-IPMT('Summary &amp; Assumptions'!$J$28/12,'Monthly Cash Flow'!G$6-'Summary &amp; Assumptions'!$J$35-'Summary &amp; Assumptions'!$J$27+1,'Summary &amp; Assumptions'!$J$34,-'Summary &amp; Assumptions'!$J$32)),""),""),"")</f>
        <v/>
      </c>
      <c r="H50" s="63" t="str">
        <f>IF('Summary &amp; Assumptions'!$D$20&gt;='Monthly Cash Flow'!H$5,
IF(('Summary &amp; Assumptions'!$J$27+1)&lt;='Monthly Cash Flow'!H$6,
IF(('Summary &amp; Assumptions'!$J$33+'Summary &amp; Assumptions'!$J$27-1)&gt;='Monthly Cash Flow'!H$6,
IF(('Summary &amp; Assumptions'!$J$35+'Summary &amp; Assumptions'!$J$27-1)&gt;='Monthly Cash Flow'!H$6,-('Summary &amp; Assumptions'!$J$32*'Summary &amp; Assumptions'!$J$28/12),-IPMT('Summary &amp; Assumptions'!$J$28/12,'Monthly Cash Flow'!H$6-'Summary &amp; Assumptions'!$J$35-'Summary &amp; Assumptions'!$J$27+1,'Summary &amp; Assumptions'!$J$34,-'Summary &amp; Assumptions'!$J$32)),""),""),"")</f>
        <v/>
      </c>
      <c r="I50" s="63" t="str">
        <f>IF('Summary &amp; Assumptions'!$D$20&gt;='Monthly Cash Flow'!I$5,
IF(('Summary &amp; Assumptions'!$J$27+1)&lt;='Monthly Cash Flow'!I$6,
IF(('Summary &amp; Assumptions'!$J$33+'Summary &amp; Assumptions'!$J$27-1)&gt;='Monthly Cash Flow'!I$6,
IF(('Summary &amp; Assumptions'!$J$35+'Summary &amp; Assumptions'!$J$27-1)&gt;='Monthly Cash Flow'!I$6,-('Summary &amp; Assumptions'!$J$32*'Summary &amp; Assumptions'!$J$28/12),-IPMT('Summary &amp; Assumptions'!$J$28/12,'Monthly Cash Flow'!I$6-'Summary &amp; Assumptions'!$J$35-'Summary &amp; Assumptions'!$J$27+1,'Summary &amp; Assumptions'!$J$34,-'Summary &amp; Assumptions'!$J$32)),""),""),"")</f>
        <v/>
      </c>
      <c r="J50" s="63" t="str">
        <f>IF('Summary &amp; Assumptions'!$D$20&gt;='Monthly Cash Flow'!J$5,
IF(('Summary &amp; Assumptions'!$J$27+1)&lt;='Monthly Cash Flow'!J$6,
IF(('Summary &amp; Assumptions'!$J$33+'Summary &amp; Assumptions'!$J$27-1)&gt;='Monthly Cash Flow'!J$6,
IF(('Summary &amp; Assumptions'!$J$35+'Summary &amp; Assumptions'!$J$27-1)&gt;='Monthly Cash Flow'!J$6,-('Summary &amp; Assumptions'!$J$32*'Summary &amp; Assumptions'!$J$28/12),-IPMT('Summary &amp; Assumptions'!$J$28/12,'Monthly Cash Flow'!J$6-'Summary &amp; Assumptions'!$J$35-'Summary &amp; Assumptions'!$J$27+1,'Summary &amp; Assumptions'!$J$34,-'Summary &amp; Assumptions'!$J$32)),""),""),"")</f>
        <v/>
      </c>
      <c r="K50" s="63" t="str">
        <f>IF('Summary &amp; Assumptions'!$D$20&gt;='Monthly Cash Flow'!K$5,
IF(('Summary &amp; Assumptions'!$J$27+1)&lt;='Monthly Cash Flow'!K$6,
IF(('Summary &amp; Assumptions'!$J$33+'Summary &amp; Assumptions'!$J$27-1)&gt;='Monthly Cash Flow'!K$6,
IF(('Summary &amp; Assumptions'!$J$35+'Summary &amp; Assumptions'!$J$27-1)&gt;='Monthly Cash Flow'!K$6,-('Summary &amp; Assumptions'!$J$32*'Summary &amp; Assumptions'!$J$28/12),-IPMT('Summary &amp; Assumptions'!$J$28/12,'Monthly Cash Flow'!K$6-'Summary &amp; Assumptions'!$J$35-'Summary &amp; Assumptions'!$J$27+1,'Summary &amp; Assumptions'!$J$34,-'Summary &amp; Assumptions'!$J$32)),""),""),"")</f>
        <v/>
      </c>
      <c r="L50" s="63" t="str">
        <f>IF('Summary &amp; Assumptions'!$D$20&gt;='Monthly Cash Flow'!L$5,
IF(('Summary &amp; Assumptions'!$J$27+1)&lt;='Monthly Cash Flow'!L$6,
IF(('Summary &amp; Assumptions'!$J$33+'Summary &amp; Assumptions'!$J$27-1)&gt;='Monthly Cash Flow'!L$6,
IF(('Summary &amp; Assumptions'!$J$35+'Summary &amp; Assumptions'!$J$27-1)&gt;='Monthly Cash Flow'!L$6,-('Summary &amp; Assumptions'!$J$32*'Summary &amp; Assumptions'!$J$28/12),-IPMT('Summary &amp; Assumptions'!$J$28/12,'Monthly Cash Flow'!L$6-'Summary &amp; Assumptions'!$J$35-'Summary &amp; Assumptions'!$J$27+1,'Summary &amp; Assumptions'!$J$34,-'Summary &amp; Assumptions'!$J$32)),""),""),"")</f>
        <v/>
      </c>
      <c r="M50" s="63" t="str">
        <f>IF('Summary &amp; Assumptions'!$D$20&gt;='Monthly Cash Flow'!M$5,
IF(('Summary &amp; Assumptions'!$J$27+1)&lt;='Monthly Cash Flow'!M$6,
IF(('Summary &amp; Assumptions'!$J$33+'Summary &amp; Assumptions'!$J$27-1)&gt;='Monthly Cash Flow'!M$6,
IF(('Summary &amp; Assumptions'!$J$35+'Summary &amp; Assumptions'!$J$27-1)&gt;='Monthly Cash Flow'!M$6,-('Summary &amp; Assumptions'!$J$32*'Summary &amp; Assumptions'!$J$28/12),-IPMT('Summary &amp; Assumptions'!$J$28/12,'Monthly Cash Flow'!M$6-'Summary &amp; Assumptions'!$J$35-'Summary &amp; Assumptions'!$J$27+1,'Summary &amp; Assumptions'!$J$34,-'Summary &amp; Assumptions'!$J$32)),""),""),"")</f>
        <v/>
      </c>
      <c r="N50" s="63" t="str">
        <f>IF('Summary &amp; Assumptions'!$D$20&gt;='Monthly Cash Flow'!N$5,
IF(('Summary &amp; Assumptions'!$J$27+1)&lt;='Monthly Cash Flow'!N$6,
IF(('Summary &amp; Assumptions'!$J$33+'Summary &amp; Assumptions'!$J$27-1)&gt;='Monthly Cash Flow'!N$6,
IF(('Summary &amp; Assumptions'!$J$35+'Summary &amp; Assumptions'!$J$27-1)&gt;='Monthly Cash Flow'!N$6,-('Summary &amp; Assumptions'!$J$32*'Summary &amp; Assumptions'!$J$28/12),-IPMT('Summary &amp; Assumptions'!$J$28/12,'Monthly Cash Flow'!N$6-'Summary &amp; Assumptions'!$J$35-'Summary &amp; Assumptions'!$J$27+1,'Summary &amp; Assumptions'!$J$34,-'Summary &amp; Assumptions'!$J$32)),""),""),"")</f>
        <v/>
      </c>
      <c r="O50" s="63" t="str">
        <f>IF('Summary &amp; Assumptions'!$D$20&gt;='Monthly Cash Flow'!O$5,
IF(('Summary &amp; Assumptions'!$J$27+1)&lt;='Monthly Cash Flow'!O$6,
IF(('Summary &amp; Assumptions'!$J$33+'Summary &amp; Assumptions'!$J$27-1)&gt;='Monthly Cash Flow'!O$6,
IF(('Summary &amp; Assumptions'!$J$35+'Summary &amp; Assumptions'!$J$27-1)&gt;='Monthly Cash Flow'!O$6,-('Summary &amp; Assumptions'!$J$32*'Summary &amp; Assumptions'!$J$28/12),-IPMT('Summary &amp; Assumptions'!$J$28/12,'Monthly Cash Flow'!O$6-'Summary &amp; Assumptions'!$J$35-'Summary &amp; Assumptions'!$J$27+1,'Summary &amp; Assumptions'!$J$34,-'Summary &amp; Assumptions'!$J$32)),""),""),"")</f>
        <v/>
      </c>
      <c r="P50" s="63" t="str">
        <f>IF('Summary &amp; Assumptions'!$D$20&gt;='Monthly Cash Flow'!P$5,
IF(('Summary &amp; Assumptions'!$J$27+1)&lt;='Monthly Cash Flow'!P$6,
IF(('Summary &amp; Assumptions'!$J$33+'Summary &amp; Assumptions'!$J$27-1)&gt;='Monthly Cash Flow'!P$6,
IF(('Summary &amp; Assumptions'!$J$35+'Summary &amp; Assumptions'!$J$27-1)&gt;='Monthly Cash Flow'!P$6,-('Summary &amp; Assumptions'!$J$32*'Summary &amp; Assumptions'!$J$28/12),-IPMT('Summary &amp; Assumptions'!$J$28/12,'Monthly Cash Flow'!P$6-'Summary &amp; Assumptions'!$J$35-'Summary &amp; Assumptions'!$J$27+1,'Summary &amp; Assumptions'!$J$34,-'Summary &amp; Assumptions'!$J$32)),""),""),"")</f>
        <v/>
      </c>
      <c r="Q50" s="63" t="str">
        <f>IF('Summary &amp; Assumptions'!$D$20&gt;='Monthly Cash Flow'!Q$5,
IF(('Summary &amp; Assumptions'!$J$27+1)&lt;='Monthly Cash Flow'!Q$6,
IF(('Summary &amp; Assumptions'!$J$33+'Summary &amp; Assumptions'!$J$27-1)&gt;='Monthly Cash Flow'!Q$6,
IF(('Summary &amp; Assumptions'!$J$35+'Summary &amp; Assumptions'!$J$27-1)&gt;='Monthly Cash Flow'!Q$6,-('Summary &amp; Assumptions'!$J$32*'Summary &amp; Assumptions'!$J$28/12),-IPMT('Summary &amp; Assumptions'!$J$28/12,'Monthly Cash Flow'!Q$6-'Summary &amp; Assumptions'!$J$35-'Summary &amp; Assumptions'!$J$27+1,'Summary &amp; Assumptions'!$J$34,-'Summary &amp; Assumptions'!$J$32)),""),""),"")</f>
        <v/>
      </c>
      <c r="R50" s="63" t="str">
        <f>IF('Summary &amp; Assumptions'!$D$20&gt;='Monthly Cash Flow'!R$5,
IF(('Summary &amp; Assumptions'!$J$27+1)&lt;='Monthly Cash Flow'!R$6,
IF(('Summary &amp; Assumptions'!$J$33+'Summary &amp; Assumptions'!$J$27-1)&gt;='Monthly Cash Flow'!R$6,
IF(('Summary &amp; Assumptions'!$J$35+'Summary &amp; Assumptions'!$J$27-1)&gt;='Monthly Cash Flow'!R$6,-('Summary &amp; Assumptions'!$J$32*'Summary &amp; Assumptions'!$J$28/12),-IPMT('Summary &amp; Assumptions'!$J$28/12,'Monthly Cash Flow'!R$6-'Summary &amp; Assumptions'!$J$35-'Summary &amp; Assumptions'!$J$27+1,'Summary &amp; Assumptions'!$J$34,-'Summary &amp; Assumptions'!$J$32)),""),""),"")</f>
        <v/>
      </c>
      <c r="S50" s="63" t="str">
        <f>IF('Summary &amp; Assumptions'!$D$20&gt;='Monthly Cash Flow'!S$5,
IF(('Summary &amp; Assumptions'!$J$27+1)&lt;='Monthly Cash Flow'!S$6,
IF(('Summary &amp; Assumptions'!$J$33+'Summary &amp; Assumptions'!$J$27-1)&gt;='Monthly Cash Flow'!S$6,
IF(('Summary &amp; Assumptions'!$J$35+'Summary &amp; Assumptions'!$J$27-1)&gt;='Monthly Cash Flow'!S$6,-('Summary &amp; Assumptions'!$J$32*'Summary &amp; Assumptions'!$J$28/12),-IPMT('Summary &amp; Assumptions'!$J$28/12,'Monthly Cash Flow'!S$6-'Summary &amp; Assumptions'!$J$35-'Summary &amp; Assumptions'!$J$27+1,'Summary &amp; Assumptions'!$J$34,-'Summary &amp; Assumptions'!$J$32)),""),""),"")</f>
        <v/>
      </c>
      <c r="T50" s="63" t="str">
        <f>IF('Summary &amp; Assumptions'!$D$20&gt;='Monthly Cash Flow'!T$5,
IF(('Summary &amp; Assumptions'!$J$27+1)&lt;='Monthly Cash Flow'!T$6,
IF(('Summary &amp; Assumptions'!$J$33+'Summary &amp; Assumptions'!$J$27-1)&gt;='Monthly Cash Flow'!T$6,
IF(('Summary &amp; Assumptions'!$J$35+'Summary &amp; Assumptions'!$J$27-1)&gt;='Monthly Cash Flow'!T$6,-('Summary &amp; Assumptions'!$J$32*'Summary &amp; Assumptions'!$J$28/12),-IPMT('Summary &amp; Assumptions'!$J$28/12,'Monthly Cash Flow'!T$6-'Summary &amp; Assumptions'!$J$35-'Summary &amp; Assumptions'!$J$27+1,'Summary &amp; Assumptions'!$J$34,-'Summary &amp; Assumptions'!$J$32)),""),""),"")</f>
        <v/>
      </c>
      <c r="U50" s="63" t="str">
        <f>IF('Summary &amp; Assumptions'!$D$20&gt;='Monthly Cash Flow'!U$5,
IF(('Summary &amp; Assumptions'!$J$27+1)&lt;='Monthly Cash Flow'!U$6,
IF(('Summary &amp; Assumptions'!$J$33+'Summary &amp; Assumptions'!$J$27-1)&gt;='Monthly Cash Flow'!U$6,
IF(('Summary &amp; Assumptions'!$J$35+'Summary &amp; Assumptions'!$J$27-1)&gt;='Monthly Cash Flow'!U$6,-('Summary &amp; Assumptions'!$J$32*'Summary &amp; Assumptions'!$J$28/12),-IPMT('Summary &amp; Assumptions'!$J$28/12,'Monthly Cash Flow'!U$6-'Summary &amp; Assumptions'!$J$35-'Summary &amp; Assumptions'!$J$27+1,'Summary &amp; Assumptions'!$J$34,-'Summary &amp; Assumptions'!$J$32)),""),""),"")</f>
        <v/>
      </c>
      <c r="V50" s="63" t="str">
        <f>IF('Summary &amp; Assumptions'!$D$20&gt;='Monthly Cash Flow'!V$5,
IF(('Summary &amp; Assumptions'!$J$27+1)&lt;='Monthly Cash Flow'!V$6,
IF(('Summary &amp; Assumptions'!$J$33+'Summary &amp; Assumptions'!$J$27-1)&gt;='Monthly Cash Flow'!V$6,
IF(('Summary &amp; Assumptions'!$J$35+'Summary &amp; Assumptions'!$J$27-1)&gt;='Monthly Cash Flow'!V$6,-('Summary &amp; Assumptions'!$J$32*'Summary &amp; Assumptions'!$J$28/12),-IPMT('Summary &amp; Assumptions'!$J$28/12,'Monthly Cash Flow'!V$6-'Summary &amp; Assumptions'!$J$35-'Summary &amp; Assumptions'!$J$27+1,'Summary &amp; Assumptions'!$J$34,-'Summary &amp; Assumptions'!$J$32)),""),""),"")</f>
        <v/>
      </c>
      <c r="W50" s="63" t="str">
        <f>IF('Summary &amp; Assumptions'!$D$20&gt;='Monthly Cash Flow'!W$5,
IF(('Summary &amp; Assumptions'!$J$27+1)&lt;='Monthly Cash Flow'!W$6,
IF(('Summary &amp; Assumptions'!$J$33+'Summary &amp; Assumptions'!$J$27-1)&gt;='Monthly Cash Flow'!W$6,
IF(('Summary &amp; Assumptions'!$J$35+'Summary &amp; Assumptions'!$J$27-1)&gt;='Monthly Cash Flow'!W$6,-('Summary &amp; Assumptions'!$J$32*'Summary &amp; Assumptions'!$J$28/12),-IPMT('Summary &amp; Assumptions'!$J$28/12,'Monthly Cash Flow'!W$6-'Summary &amp; Assumptions'!$J$35-'Summary &amp; Assumptions'!$J$27+1,'Summary &amp; Assumptions'!$J$34,-'Summary &amp; Assumptions'!$J$32)),""),""),"")</f>
        <v/>
      </c>
      <c r="X50" s="63" t="str">
        <f>IF('Summary &amp; Assumptions'!$D$20&gt;='Monthly Cash Flow'!X$5,
IF(('Summary &amp; Assumptions'!$J$27+1)&lt;='Monthly Cash Flow'!X$6,
IF(('Summary &amp; Assumptions'!$J$33+'Summary &amp; Assumptions'!$J$27-1)&gt;='Monthly Cash Flow'!X$6,
IF(('Summary &amp; Assumptions'!$J$35+'Summary &amp; Assumptions'!$J$27-1)&gt;='Monthly Cash Flow'!X$6,-('Summary &amp; Assumptions'!$J$32*'Summary &amp; Assumptions'!$J$28/12),-IPMT('Summary &amp; Assumptions'!$J$28/12,'Monthly Cash Flow'!X$6-'Summary &amp; Assumptions'!$J$35-'Summary &amp; Assumptions'!$J$27+1,'Summary &amp; Assumptions'!$J$34,-'Summary &amp; Assumptions'!$J$32)),""),""),"")</f>
        <v/>
      </c>
      <c r="Y50" s="63" t="str">
        <f>IF('Summary &amp; Assumptions'!$D$20&gt;='Monthly Cash Flow'!Y$5,
IF(('Summary &amp; Assumptions'!$J$27+1)&lt;='Monthly Cash Flow'!Y$6,
IF(('Summary &amp; Assumptions'!$J$33+'Summary &amp; Assumptions'!$J$27-1)&gt;='Monthly Cash Flow'!Y$6,
IF(('Summary &amp; Assumptions'!$J$35+'Summary &amp; Assumptions'!$J$27-1)&gt;='Monthly Cash Flow'!Y$6,-('Summary &amp; Assumptions'!$J$32*'Summary &amp; Assumptions'!$J$28/12),-IPMT('Summary &amp; Assumptions'!$J$28/12,'Monthly Cash Flow'!Y$6-'Summary &amp; Assumptions'!$J$35-'Summary &amp; Assumptions'!$J$27+1,'Summary &amp; Assumptions'!$J$34,-'Summary &amp; Assumptions'!$J$32)),""),""),"")</f>
        <v/>
      </c>
      <c r="Z50" s="63" t="str">
        <f>IF('Summary &amp; Assumptions'!$D$20&gt;='Monthly Cash Flow'!Z$5,
IF(('Summary &amp; Assumptions'!$J$27+1)&lt;='Monthly Cash Flow'!Z$6,
IF(('Summary &amp; Assumptions'!$J$33+'Summary &amp; Assumptions'!$J$27-1)&gt;='Monthly Cash Flow'!Z$6,
IF(('Summary &amp; Assumptions'!$J$35+'Summary &amp; Assumptions'!$J$27-1)&gt;='Monthly Cash Flow'!Z$6,-('Summary &amp; Assumptions'!$J$32*'Summary &amp; Assumptions'!$J$28/12),-IPMT('Summary &amp; Assumptions'!$J$28/12,'Monthly Cash Flow'!Z$6-'Summary &amp; Assumptions'!$J$35-'Summary &amp; Assumptions'!$J$27+1,'Summary &amp; Assumptions'!$J$34,-'Summary &amp; Assumptions'!$J$32)),""),""),"")</f>
        <v/>
      </c>
      <c r="AA50" s="63" t="str">
        <f>IF('Summary &amp; Assumptions'!$D$20&gt;='Monthly Cash Flow'!AA$5,
IF(('Summary &amp; Assumptions'!$J$27+1)&lt;='Monthly Cash Flow'!AA$6,
IF(('Summary &amp; Assumptions'!$J$33+'Summary &amp; Assumptions'!$J$27-1)&gt;='Monthly Cash Flow'!AA$6,
IF(('Summary &amp; Assumptions'!$J$35+'Summary &amp; Assumptions'!$J$27-1)&gt;='Monthly Cash Flow'!AA$6,-('Summary &amp; Assumptions'!$J$32*'Summary &amp; Assumptions'!$J$28/12),-IPMT('Summary &amp; Assumptions'!$J$28/12,'Monthly Cash Flow'!AA$6-'Summary &amp; Assumptions'!$J$35-'Summary &amp; Assumptions'!$J$27+1,'Summary &amp; Assumptions'!$J$34,-'Summary &amp; Assumptions'!$J$32)),""),""),"")</f>
        <v/>
      </c>
      <c r="AB50" s="63" t="str">
        <f>IF('Summary &amp; Assumptions'!$D$20&gt;='Monthly Cash Flow'!AB$5,
IF(('Summary &amp; Assumptions'!$J$27+1)&lt;='Monthly Cash Flow'!AB$6,
IF(('Summary &amp; Assumptions'!$J$33+'Summary &amp; Assumptions'!$J$27-1)&gt;='Monthly Cash Flow'!AB$6,
IF(('Summary &amp; Assumptions'!$J$35+'Summary &amp; Assumptions'!$J$27-1)&gt;='Monthly Cash Flow'!AB$6,-('Summary &amp; Assumptions'!$J$32*'Summary &amp; Assumptions'!$J$28/12),-IPMT('Summary &amp; Assumptions'!$J$28/12,'Monthly Cash Flow'!AB$6-'Summary &amp; Assumptions'!$J$35-'Summary &amp; Assumptions'!$J$27+1,'Summary &amp; Assumptions'!$J$34,-'Summary &amp; Assumptions'!$J$32)),""),""),"")</f>
        <v/>
      </c>
      <c r="AC50" s="63" t="str">
        <f>IF('Summary &amp; Assumptions'!$D$20&gt;='Monthly Cash Flow'!AC$5,
IF(('Summary &amp; Assumptions'!$J$27+1)&lt;='Monthly Cash Flow'!AC$6,
IF(('Summary &amp; Assumptions'!$J$33+'Summary &amp; Assumptions'!$J$27-1)&gt;='Monthly Cash Flow'!AC$6,
IF(('Summary &amp; Assumptions'!$J$35+'Summary &amp; Assumptions'!$J$27-1)&gt;='Monthly Cash Flow'!AC$6,-('Summary &amp; Assumptions'!$J$32*'Summary &amp; Assumptions'!$J$28/12),-IPMT('Summary &amp; Assumptions'!$J$28/12,'Monthly Cash Flow'!AC$6-'Summary &amp; Assumptions'!$J$35-'Summary &amp; Assumptions'!$J$27+1,'Summary &amp; Assumptions'!$J$34,-'Summary &amp; Assumptions'!$J$32)),""),""),"")</f>
        <v/>
      </c>
      <c r="AD50" s="63">
        <f ca="1">IF('Summary &amp; Assumptions'!$D$20&gt;='Monthly Cash Flow'!AD$5,
IF(('Summary &amp; Assumptions'!$J$27+1)&lt;='Monthly Cash Flow'!AD$6,
IF(('Summary &amp; Assumptions'!$J$33+'Summary &amp; Assumptions'!$J$27-1)&gt;='Monthly Cash Flow'!AD$6,
IF(('Summary &amp; Assumptions'!$J$35+'Summary &amp; Assumptions'!$J$27-1)&gt;='Monthly Cash Flow'!AD$6,-('Summary &amp; Assumptions'!$J$32*'Summary &amp; Assumptions'!$J$28/12),-IPMT('Summary &amp; Assumptions'!$J$28/12,'Monthly Cash Flow'!AD$6-'Summary &amp; Assumptions'!$J$35-'Summary &amp; Assumptions'!$J$27+1,'Summary &amp; Assumptions'!$J$34,-'Summary &amp; Assumptions'!$J$32)),""),""),"")</f>
        <v>-120132.14347296819</v>
      </c>
      <c r="AE50" s="63">
        <f ca="1">IF('Summary &amp; Assumptions'!$D$20&gt;='Monthly Cash Flow'!AE$5,
IF(('Summary &amp; Assumptions'!$J$27+1)&lt;='Monthly Cash Flow'!AE$6,
IF(('Summary &amp; Assumptions'!$J$33+'Summary &amp; Assumptions'!$J$27-1)&gt;='Monthly Cash Flow'!AE$6,
IF(('Summary &amp; Assumptions'!$J$35+'Summary &amp; Assumptions'!$J$27-1)&gt;='Monthly Cash Flow'!AE$6,-('Summary &amp; Assumptions'!$J$32*'Summary &amp; Assumptions'!$J$28/12),-IPMT('Summary &amp; Assumptions'!$J$28/12,'Monthly Cash Flow'!AE$6-'Summary &amp; Assumptions'!$J$35-'Summary &amp; Assumptions'!$J$27+1,'Summary &amp; Assumptions'!$J$34,-'Summary &amp; Assumptions'!$J$32)),""),""),"")</f>
        <v>-119999.90462081108</v>
      </c>
      <c r="AF50" s="63">
        <f ca="1">IF('Summary &amp; Assumptions'!$D$20&gt;='Monthly Cash Flow'!AF$5,
IF(('Summary &amp; Assumptions'!$J$27+1)&lt;='Monthly Cash Flow'!AF$6,
IF(('Summary &amp; Assumptions'!$J$33+'Summary &amp; Assumptions'!$J$27-1)&gt;='Monthly Cash Flow'!AF$6,
IF(('Summary &amp; Assumptions'!$J$35+'Summary &amp; Assumptions'!$J$27-1)&gt;='Monthly Cash Flow'!AF$6,-('Summary &amp; Assumptions'!$J$32*'Summary &amp; Assumptions'!$J$28/12),-IPMT('Summary &amp; Assumptions'!$J$28/12,'Monthly Cash Flow'!AF$6-'Summary &amp; Assumptions'!$J$35-'Summary &amp; Assumptions'!$J$27+1,'Summary &amp; Assumptions'!$J$34,-'Summary &amp; Assumptions'!$J$32)),""),""),"")</f>
        <v>-119867.05967391493</v>
      </c>
      <c r="AG50" s="63">
        <f ca="1">IF('Summary &amp; Assumptions'!$D$20&gt;='Monthly Cash Flow'!AG$5,
IF(('Summary &amp; Assumptions'!$J$27+1)&lt;='Monthly Cash Flow'!AG$6,
IF(('Summary &amp; Assumptions'!$J$33+'Summary &amp; Assumptions'!$J$27-1)&gt;='Monthly Cash Flow'!AG$6,
IF(('Summary &amp; Assumptions'!$J$35+'Summary &amp; Assumptions'!$J$27-1)&gt;='Monthly Cash Flow'!AG$6,-('Summary &amp; Assumptions'!$J$32*'Summary &amp; Assumptions'!$J$28/12),-IPMT('Summary &amp; Assumptions'!$J$28/12,'Monthly Cash Flow'!AG$6-'Summary &amp; Assumptions'!$J$35-'Summary &amp; Assumptions'!$J$27+1,'Summary &amp; Assumptions'!$J$34,-'Summary &amp; Assumptions'!$J$32)),""),""),"")</f>
        <v>-119733.60585434549</v>
      </c>
      <c r="AH50" s="63">
        <f ca="1">IF('Summary &amp; Assumptions'!$D$20&gt;='Monthly Cash Flow'!AH$5,
IF(('Summary &amp; Assumptions'!$J$27+1)&lt;='Monthly Cash Flow'!AH$6,
IF(('Summary &amp; Assumptions'!$J$33+'Summary &amp; Assumptions'!$J$27-1)&gt;='Monthly Cash Flow'!AH$6,
IF(('Summary &amp; Assumptions'!$J$35+'Summary &amp; Assumptions'!$J$27-1)&gt;='Monthly Cash Flow'!AH$6,-('Summary &amp; Assumptions'!$J$32*'Summary &amp; Assumptions'!$J$28/12),-IPMT('Summary &amp; Assumptions'!$J$28/12,'Monthly Cash Flow'!AH$6-'Summary &amp; Assumptions'!$J$35-'Summary &amp; Assumptions'!$J$27+1,'Summary &amp; Assumptions'!$J$34,-'Summary &amp; Assumptions'!$J$32)),""),""),"")</f>
        <v>-119599.54037143636</v>
      </c>
      <c r="AI50" s="63">
        <f ca="1">IF('Summary &amp; Assumptions'!$D$20&gt;='Monthly Cash Flow'!AI$5,
IF(('Summary &amp; Assumptions'!$J$27+1)&lt;='Monthly Cash Flow'!AI$6,
IF(('Summary &amp; Assumptions'!$J$33+'Summary &amp; Assumptions'!$J$27-1)&gt;='Monthly Cash Flow'!AI$6,
IF(('Summary &amp; Assumptions'!$J$35+'Summary &amp; Assumptions'!$J$27-1)&gt;='Monthly Cash Flow'!AI$6,-('Summary &amp; Assumptions'!$J$32*'Summary &amp; Assumptions'!$J$28/12),-IPMT('Summary &amp; Assumptions'!$J$28/12,'Monthly Cash Flow'!AI$6-'Summary &amp; Assumptions'!$J$35-'Summary &amp; Assumptions'!$J$27+1,'Summary &amp; Assumptions'!$J$34,-'Summary &amp; Assumptions'!$J$32)),""),""),"")</f>
        <v>-119464.86042173055</v>
      </c>
      <c r="AJ50" s="63">
        <f ca="1">IF('Summary &amp; Assumptions'!$D$20&gt;='Monthly Cash Flow'!AJ$5,
IF(('Summary &amp; Assumptions'!$J$27+1)&lt;='Monthly Cash Flow'!AJ$6,
IF(('Summary &amp; Assumptions'!$J$33+'Summary &amp; Assumptions'!$J$27-1)&gt;='Monthly Cash Flow'!AJ$6,
IF(('Summary &amp; Assumptions'!$J$35+'Summary &amp; Assumptions'!$J$27-1)&gt;='Monthly Cash Flow'!AJ$6,-('Summary &amp; Assumptions'!$J$32*'Summary &amp; Assumptions'!$J$28/12),-IPMT('Summary &amp; Assumptions'!$J$28/12,'Monthly Cash Flow'!AJ$6-'Summary &amp; Assumptions'!$J$35-'Summary &amp; Assumptions'!$J$27+1,'Summary &amp; Assumptions'!$J$34,-'Summary &amp; Assumptions'!$J$32)),""),""),"")</f>
        <v>-119329.56318892194</v>
      </c>
      <c r="AK50" s="63">
        <f ca="1">IF('Summary &amp; Assumptions'!$D$20&gt;='Monthly Cash Flow'!AK$5,
IF(('Summary &amp; Assumptions'!$J$27+1)&lt;='Monthly Cash Flow'!AK$6,
IF(('Summary &amp; Assumptions'!$J$33+'Summary &amp; Assumptions'!$J$27-1)&gt;='Monthly Cash Flow'!AK$6,
IF(('Summary &amp; Assumptions'!$J$35+'Summary &amp; Assumptions'!$J$27-1)&gt;='Monthly Cash Flow'!AK$6,-('Summary &amp; Assumptions'!$J$32*'Summary &amp; Assumptions'!$J$28/12),-IPMT('Summary &amp; Assumptions'!$J$28/12,'Monthly Cash Flow'!AK$6-'Summary &amp; Assumptions'!$J$35-'Summary &amp; Assumptions'!$J$27+1,'Summary &amp; Assumptions'!$J$34,-'Summary &amp; Assumptions'!$J$32)),""),""),"")</f>
        <v>-119193.6458437963</v>
      </c>
      <c r="AL50" s="63">
        <f ca="1">IF('Summary &amp; Assumptions'!$D$20&gt;='Monthly Cash Flow'!AL$5,
IF(('Summary &amp; Assumptions'!$J$27+1)&lt;='Monthly Cash Flow'!AL$6,
IF(('Summary &amp; Assumptions'!$J$33+'Summary &amp; Assumptions'!$J$27-1)&gt;='Monthly Cash Flow'!AL$6,
IF(('Summary &amp; Assumptions'!$J$35+'Summary &amp; Assumptions'!$J$27-1)&gt;='Monthly Cash Flow'!AL$6,-('Summary &amp; Assumptions'!$J$32*'Summary &amp; Assumptions'!$J$28/12),-IPMT('Summary &amp; Assumptions'!$J$28/12,'Monthly Cash Flow'!AL$6-'Summary &amp; Assumptions'!$J$35-'Summary &amp; Assumptions'!$J$27+1,'Summary &amp; Assumptions'!$J$34,-'Summary &amp; Assumptions'!$J$32)),""),""),"")</f>
        <v>-119057.10554417215</v>
      </c>
      <c r="AM50" s="63">
        <f ca="1">IF('Summary &amp; Assumptions'!$D$20&gt;='Monthly Cash Flow'!AM$5,
IF(('Summary &amp; Assumptions'!$J$27+1)&lt;='Monthly Cash Flow'!AM$6,
IF(('Summary &amp; Assumptions'!$J$33+'Summary &amp; Assumptions'!$J$27-1)&gt;='Monthly Cash Flow'!AM$6,
IF(('Summary &amp; Assumptions'!$J$35+'Summary &amp; Assumptions'!$J$27-1)&gt;='Monthly Cash Flow'!AM$6,-('Summary &amp; Assumptions'!$J$32*'Summary &amp; Assumptions'!$J$28/12),-IPMT('Summary &amp; Assumptions'!$J$28/12,'Monthly Cash Flow'!AM$6-'Summary &amp; Assumptions'!$J$35-'Summary &amp; Assumptions'!$J$27+1,'Summary &amp; Assumptions'!$J$34,-'Summary &amp; Assumptions'!$J$32)),""),""),"")</f>
        <v>-118919.93943484139</v>
      </c>
      <c r="AN50" s="63">
        <f ca="1">IF('Summary &amp; Assumptions'!$D$20&gt;='Monthly Cash Flow'!AN$5,
IF(('Summary &amp; Assumptions'!$J$27+1)&lt;='Monthly Cash Flow'!AN$6,
IF(('Summary &amp; Assumptions'!$J$33+'Summary &amp; Assumptions'!$J$27-1)&gt;='Monthly Cash Flow'!AN$6,
IF(('Summary &amp; Assumptions'!$J$35+'Summary &amp; Assumptions'!$J$27-1)&gt;='Monthly Cash Flow'!AN$6,-('Summary &amp; Assumptions'!$J$32*'Summary &amp; Assumptions'!$J$28/12),-IPMT('Summary &amp; Assumptions'!$J$28/12,'Monthly Cash Flow'!AN$6-'Summary &amp; Assumptions'!$J$35-'Summary &amp; Assumptions'!$J$27+1,'Summary &amp; Assumptions'!$J$34,-'Summary &amp; Assumptions'!$J$32)),""),""),"")</f>
        <v>-118782.14464750954</v>
      </c>
      <c r="AO50" s="63">
        <f ca="1">IF('Summary &amp; Assumptions'!$D$20&gt;='Monthly Cash Flow'!AO$5,
IF(('Summary &amp; Assumptions'!$J$27+1)&lt;='Monthly Cash Flow'!AO$6,
IF(('Summary &amp; Assumptions'!$J$33+'Summary &amp; Assumptions'!$J$27-1)&gt;='Monthly Cash Flow'!AO$6,
IF(('Summary &amp; Assumptions'!$J$35+'Summary &amp; Assumptions'!$J$27-1)&gt;='Monthly Cash Flow'!AO$6,-('Summary &amp; Assumptions'!$J$32*'Summary &amp; Assumptions'!$J$28/12),-IPMT('Summary &amp; Assumptions'!$J$28/12,'Monthly Cash Flow'!AO$6-'Summary &amp; Assumptions'!$J$35-'Summary &amp; Assumptions'!$J$27+1,'Summary &amp; Assumptions'!$J$34,-'Summary &amp; Assumptions'!$J$32)),""),""),"")</f>
        <v>-118643.71830073574</v>
      </c>
      <c r="AP50" s="63">
        <f ca="1">IF('Summary &amp; Assumptions'!$D$20&gt;='Monthly Cash Flow'!AP$5,
IF(('Summary &amp; Assumptions'!$J$27+1)&lt;='Monthly Cash Flow'!AP$6,
IF(('Summary &amp; Assumptions'!$J$33+'Summary &amp; Assumptions'!$J$27-1)&gt;='Monthly Cash Flow'!AP$6,
IF(('Summary &amp; Assumptions'!$J$35+'Summary &amp; Assumptions'!$J$27-1)&gt;='Monthly Cash Flow'!AP$6,-('Summary &amp; Assumptions'!$J$32*'Summary &amp; Assumptions'!$J$28/12),-IPMT('Summary &amp; Assumptions'!$J$28/12,'Monthly Cash Flow'!AP$6-'Summary &amp; Assumptions'!$J$35-'Summary &amp; Assumptions'!$J$27+1,'Summary &amp; Assumptions'!$J$34,-'Summary &amp; Assumptions'!$J$32)),""),""),"")</f>
        <v>-118504.65749987257</v>
      </c>
      <c r="AQ50" s="63">
        <f ca="1">IF('Summary &amp; Assumptions'!$D$20&gt;='Monthly Cash Flow'!AQ$5,
IF(('Summary &amp; Assumptions'!$J$27+1)&lt;='Monthly Cash Flow'!AQ$6,
IF(('Summary &amp; Assumptions'!$J$33+'Summary &amp; Assumptions'!$J$27-1)&gt;='Monthly Cash Flow'!AQ$6,
IF(('Summary &amp; Assumptions'!$J$35+'Summary &amp; Assumptions'!$J$27-1)&gt;='Monthly Cash Flow'!AQ$6,-('Summary &amp; Assumptions'!$J$32*'Summary &amp; Assumptions'!$J$28/12),-IPMT('Summary &amp; Assumptions'!$J$28/12,'Monthly Cash Flow'!AQ$6-'Summary &amp; Assumptions'!$J$35-'Summary &amp; Assumptions'!$J$27+1,'Summary &amp; Assumptions'!$J$34,-'Summary &amp; Assumptions'!$J$32)),""),""),"")</f>
        <v>-118364.95933700544</v>
      </c>
      <c r="AR50" s="63">
        <f ca="1">IF('Summary &amp; Assumptions'!$D$20&gt;='Monthly Cash Flow'!AR$5,
IF(('Summary &amp; Assumptions'!$J$27+1)&lt;='Monthly Cash Flow'!AR$6,
IF(('Summary &amp; Assumptions'!$J$33+'Summary &amp; Assumptions'!$J$27-1)&gt;='Monthly Cash Flow'!AR$6,
IF(('Summary &amp; Assumptions'!$J$35+'Summary &amp; Assumptions'!$J$27-1)&gt;='Monthly Cash Flow'!AR$6,-('Summary &amp; Assumptions'!$J$32*'Summary &amp; Assumptions'!$J$28/12),-IPMT('Summary &amp; Assumptions'!$J$28/12,'Monthly Cash Flow'!AR$6-'Summary &amp; Assumptions'!$J$35-'Summary &amp; Assumptions'!$J$27+1,'Summary &amp; Assumptions'!$J$34,-'Summary &amp; Assumptions'!$J$32)),""),""),"")</f>
        <v>-118224.62089089183</v>
      </c>
      <c r="AS50" s="63">
        <f ca="1">IF('Summary &amp; Assumptions'!$D$20&gt;='Monthly Cash Flow'!AS$5,
IF(('Summary &amp; Assumptions'!$J$27+1)&lt;='Monthly Cash Flow'!AS$6,
IF(('Summary &amp; Assumptions'!$J$33+'Summary &amp; Assumptions'!$J$27-1)&gt;='Monthly Cash Flow'!AS$6,
IF(('Summary &amp; Assumptions'!$J$35+'Summary &amp; Assumptions'!$J$27-1)&gt;='Monthly Cash Flow'!AS$6,-('Summary &amp; Assumptions'!$J$32*'Summary &amp; Assumptions'!$J$28/12),-IPMT('Summary &amp; Assumptions'!$J$28/12,'Monthly Cash Flow'!AS$6-'Summary &amp; Assumptions'!$J$35-'Summary &amp; Assumptions'!$J$27+1,'Summary &amp; Assumptions'!$J$34,-'Summary &amp; Assumptions'!$J$32)),""),""),"")</f>
        <v>-118083.6392269002</v>
      </c>
      <c r="AT50" s="63">
        <f ca="1">IF('Summary &amp; Assumptions'!$D$20&gt;='Monthly Cash Flow'!AT$5,
IF(('Summary &amp; Assumptions'!$J$27+1)&lt;='Monthly Cash Flow'!AT$6,
IF(('Summary &amp; Assumptions'!$J$33+'Summary &amp; Assumptions'!$J$27-1)&gt;='Monthly Cash Flow'!AT$6,
IF(('Summary &amp; Assumptions'!$J$35+'Summary &amp; Assumptions'!$J$27-1)&gt;='Monthly Cash Flow'!AT$6,-('Summary &amp; Assumptions'!$J$32*'Summary &amp; Assumptions'!$J$28/12),-IPMT('Summary &amp; Assumptions'!$J$28/12,'Monthly Cash Flow'!AT$6-'Summary &amp; Assumptions'!$J$35-'Summary &amp; Assumptions'!$J$27+1,'Summary &amp; Assumptions'!$J$34,-'Summary &amp; Assumptions'!$J$32)),""),""),"")</f>
        <v>-117942.01139694861</v>
      </c>
      <c r="AU50" s="63">
        <f ca="1">IF('Summary &amp; Assumptions'!$D$20&gt;='Monthly Cash Flow'!AU$5,
IF(('Summary &amp; Assumptions'!$J$27+1)&lt;='Monthly Cash Flow'!AU$6,
IF(('Summary &amp; Assumptions'!$J$33+'Summary &amp; Assumptions'!$J$27-1)&gt;='Monthly Cash Flow'!AU$6,
IF(('Summary &amp; Assumptions'!$J$35+'Summary &amp; Assumptions'!$J$27-1)&gt;='Monthly Cash Flow'!AU$6,-('Summary &amp; Assumptions'!$J$32*'Summary &amp; Assumptions'!$J$28/12),-IPMT('Summary &amp; Assumptions'!$J$28/12,'Monthly Cash Flow'!AU$6-'Summary &amp; Assumptions'!$J$35-'Summary &amp; Assumptions'!$J$27+1,'Summary &amp; Assumptions'!$J$34,-'Summary &amp; Assumptions'!$J$32)),""),""),"")</f>
        <v>-117799.73443944307</v>
      </c>
      <c r="AV50" s="63">
        <f ca="1">IF('Summary &amp; Assumptions'!$D$20&gt;='Monthly Cash Flow'!AV$5,
IF(('Summary &amp; Assumptions'!$J$27+1)&lt;='Monthly Cash Flow'!AV$6,
IF(('Summary &amp; Assumptions'!$J$33+'Summary &amp; Assumptions'!$J$27-1)&gt;='Monthly Cash Flow'!AV$6,
IF(('Summary &amp; Assumptions'!$J$35+'Summary &amp; Assumptions'!$J$27-1)&gt;='Monthly Cash Flow'!AV$6,-('Summary &amp; Assumptions'!$J$32*'Summary &amp; Assumptions'!$J$28/12),-IPMT('Summary &amp; Assumptions'!$J$28/12,'Monthly Cash Flow'!AV$6-'Summary &amp; Assumptions'!$J$35-'Summary &amp; Assumptions'!$J$27+1,'Summary &amp; Assumptions'!$J$34,-'Summary &amp; Assumptions'!$J$32)),""),""),"")</f>
        <v>-117656.80537921566</v>
      </c>
      <c r="AW50" s="63">
        <f ca="1">IF('Summary &amp; Assumptions'!$D$20&gt;='Monthly Cash Flow'!AW$5,
IF(('Summary &amp; Assumptions'!$J$27+1)&lt;='Monthly Cash Flow'!AW$6,
IF(('Summary &amp; Assumptions'!$J$33+'Summary &amp; Assumptions'!$J$27-1)&gt;='Monthly Cash Flow'!AW$6,
IF(('Summary &amp; Assumptions'!$J$35+'Summary &amp; Assumptions'!$J$27-1)&gt;='Monthly Cash Flow'!AW$6,-('Summary &amp; Assumptions'!$J$32*'Summary &amp; Assumptions'!$J$28/12),-IPMT('Summary &amp; Assumptions'!$J$28/12,'Monthly Cash Flow'!AW$6-'Summary &amp; Assumptions'!$J$35-'Summary &amp; Assumptions'!$J$27+1,'Summary &amp; Assumptions'!$J$34,-'Summary &amp; Assumptions'!$J$32)),""),""),"")</f>
        <v>-117513.22122746217</v>
      </c>
      <c r="AX50" s="63">
        <f ca="1">IF('Summary &amp; Assumptions'!$D$20&gt;='Monthly Cash Flow'!AX$5,
IF(('Summary &amp; Assumptions'!$J$27+1)&lt;='Monthly Cash Flow'!AX$6,
IF(('Summary &amp; Assumptions'!$J$33+'Summary &amp; Assumptions'!$J$27-1)&gt;='Monthly Cash Flow'!AX$6,
IF(('Summary &amp; Assumptions'!$J$35+'Summary &amp; Assumptions'!$J$27-1)&gt;='Monthly Cash Flow'!AX$6,-('Summary &amp; Assumptions'!$J$32*'Summary &amp; Assumptions'!$J$28/12),-IPMT('Summary &amp; Assumptions'!$J$28/12,'Monthly Cash Flow'!AX$6-'Summary &amp; Assumptions'!$J$35-'Summary &amp; Assumptions'!$J$27+1,'Summary &amp; Assumptions'!$J$34,-'Summary &amp; Assumptions'!$J$32)),""),""),"")</f>
        <v>-117368.97898167981</v>
      </c>
      <c r="AY50" s="63">
        <f ca="1">IF('Summary &amp; Assumptions'!$D$20&gt;='Monthly Cash Flow'!AY$5,
IF(('Summary &amp; Assumptions'!$J$27+1)&lt;='Monthly Cash Flow'!AY$6,
IF(('Summary &amp; Assumptions'!$J$33+'Summary &amp; Assumptions'!$J$27-1)&gt;='Monthly Cash Flow'!AY$6,
IF(('Summary &amp; Assumptions'!$J$35+'Summary &amp; Assumptions'!$J$27-1)&gt;='Monthly Cash Flow'!AY$6,-('Summary &amp; Assumptions'!$J$32*'Summary &amp; Assumptions'!$J$28/12),-IPMT('Summary &amp; Assumptions'!$J$28/12,'Monthly Cash Flow'!AY$6-'Summary &amp; Assumptions'!$J$35-'Summary &amp; Assumptions'!$J$27+1,'Summary &amp; Assumptions'!$J$34,-'Summary &amp; Assumptions'!$J$32)),""),""),"")</f>
        <v>-117224.07562560431</v>
      </c>
      <c r="AZ50" s="63">
        <f ca="1">IF('Summary &amp; Assumptions'!$D$20&gt;='Monthly Cash Flow'!AZ$5,
IF(('Summary &amp; Assumptions'!$J$27+1)&lt;='Monthly Cash Flow'!AZ$6,
IF(('Summary &amp; Assumptions'!$J$33+'Summary &amp; Assumptions'!$J$27-1)&gt;='Monthly Cash Flow'!AZ$6,
IF(('Summary &amp; Assumptions'!$J$35+'Summary &amp; Assumptions'!$J$27-1)&gt;='Monthly Cash Flow'!AZ$6,-('Summary &amp; Assumptions'!$J$32*'Summary &amp; Assumptions'!$J$28/12),-IPMT('Summary &amp; Assumptions'!$J$28/12,'Monthly Cash Flow'!AZ$6-'Summary &amp; Assumptions'!$J$35-'Summary &amp; Assumptions'!$J$27+1,'Summary &amp; Assumptions'!$J$34,-'Summary &amp; Assumptions'!$J$32)),""),""),"")</f>
        <v>-117078.50812914678</v>
      </c>
      <c r="BA50" s="63">
        <f ca="1">IF('Summary &amp; Assumptions'!$D$20&gt;='Monthly Cash Flow'!BA$5,
IF(('Summary &amp; Assumptions'!$J$27+1)&lt;='Monthly Cash Flow'!BA$6,
IF(('Summary &amp; Assumptions'!$J$33+'Summary &amp; Assumptions'!$J$27-1)&gt;='Monthly Cash Flow'!BA$6,
IF(('Summary &amp; Assumptions'!$J$35+'Summary &amp; Assumptions'!$J$27-1)&gt;='Monthly Cash Flow'!BA$6,-('Summary &amp; Assumptions'!$J$32*'Summary &amp; Assumptions'!$J$28/12),-IPMT('Summary &amp; Assumptions'!$J$28/12,'Monthly Cash Flow'!BA$6-'Summary &amp; Assumptions'!$J$35-'Summary &amp; Assumptions'!$J$27+1,'Summary &amp; Assumptions'!$J$34,-'Summary &amp; Assumptions'!$J$32)),""),""),"")</f>
        <v>-116932.2734483305</v>
      </c>
      <c r="BB50" s="63">
        <f ca="1">IF('Summary &amp; Assumptions'!$D$20&gt;='Monthly Cash Flow'!BB$5,
IF(('Summary &amp; Assumptions'!$J$27+1)&lt;='Monthly Cash Flow'!BB$6,
IF(('Summary &amp; Assumptions'!$J$33+'Summary &amp; Assumptions'!$J$27-1)&gt;='Monthly Cash Flow'!BB$6,
IF(('Summary &amp; Assumptions'!$J$35+'Summary &amp; Assumptions'!$J$27-1)&gt;='Monthly Cash Flow'!BB$6,-('Summary &amp; Assumptions'!$J$32*'Summary &amp; Assumptions'!$J$28/12),-IPMT('Summary &amp; Assumptions'!$J$28/12,'Monthly Cash Flow'!BB$6-'Summary &amp; Assumptions'!$J$35-'Summary &amp; Assumptions'!$J$27+1,'Summary &amp; Assumptions'!$J$34,-'Summary &amp; Assumptions'!$J$32)),""),""),"")</f>
        <v>-116785.36852522712</v>
      </c>
      <c r="BC50" s="63">
        <f ca="1">IF('Summary &amp; Assumptions'!$D$20&gt;='Monthly Cash Flow'!BC$5,
IF(('Summary &amp; Assumptions'!$J$27+1)&lt;='Monthly Cash Flow'!BC$6,
IF(('Summary &amp; Assumptions'!$J$33+'Summary &amp; Assumptions'!$J$27-1)&gt;='Monthly Cash Flow'!BC$6,
IF(('Summary &amp; Assumptions'!$J$35+'Summary &amp; Assumptions'!$J$27-1)&gt;='Monthly Cash Flow'!BC$6,-('Summary &amp; Assumptions'!$J$32*'Summary &amp; Assumptions'!$J$28/12),-IPMT('Summary &amp; Assumptions'!$J$28/12,'Monthly Cash Flow'!BC$6-'Summary &amp; Assumptions'!$J$35-'Summary &amp; Assumptions'!$J$27+1,'Summary &amp; Assumptions'!$J$34,-'Summary &amp; Assumptions'!$J$32)),""),""),"")</f>
        <v>-116637.79028789287</v>
      </c>
      <c r="BD50" s="63">
        <f ca="1">IF('Summary &amp; Assumptions'!$D$20&gt;='Monthly Cash Flow'!BD$5,
IF(('Summary &amp; Assumptions'!$J$27+1)&lt;='Monthly Cash Flow'!BD$6,
IF(('Summary &amp; Assumptions'!$J$33+'Summary &amp; Assumptions'!$J$27-1)&gt;='Monthly Cash Flow'!BD$6,
IF(('Summary &amp; Assumptions'!$J$35+'Summary &amp; Assumptions'!$J$27-1)&gt;='Monthly Cash Flow'!BD$6,-('Summary &amp; Assumptions'!$J$32*'Summary &amp; Assumptions'!$J$28/12),-IPMT('Summary &amp; Assumptions'!$J$28/12,'Monthly Cash Flow'!BD$6-'Summary &amp; Assumptions'!$J$35-'Summary &amp; Assumptions'!$J$27+1,'Summary &amp; Assumptions'!$J$34,-'Summary &amp; Assumptions'!$J$32)),""),""),"")</f>
        <v>-116489.53565030417</v>
      </c>
      <c r="BE50" s="63">
        <f ca="1">IF('Summary &amp; Assumptions'!$D$20&gt;='Monthly Cash Flow'!BE$5,
IF(('Summary &amp; Assumptions'!$J$27+1)&lt;='Monthly Cash Flow'!BE$6,
IF(('Summary &amp; Assumptions'!$J$33+'Summary &amp; Assumptions'!$J$27-1)&gt;='Monthly Cash Flow'!BE$6,
IF(('Summary &amp; Assumptions'!$J$35+'Summary &amp; Assumptions'!$J$27-1)&gt;='Monthly Cash Flow'!BE$6,-('Summary &amp; Assumptions'!$J$32*'Summary &amp; Assumptions'!$J$28/12),-IPMT('Summary &amp; Assumptions'!$J$28/12,'Monthly Cash Flow'!BE$6-'Summary &amp; Assumptions'!$J$35-'Summary &amp; Assumptions'!$J$27+1,'Summary &amp; Assumptions'!$J$34,-'Summary &amp; Assumptions'!$J$32)),""),""),"")</f>
        <v>-116340.60151229317</v>
      </c>
      <c r="BF50" s="63">
        <f ca="1">IF('Summary &amp; Assumptions'!$D$20&gt;='Monthly Cash Flow'!BF$5,
IF(('Summary &amp; Assumptions'!$J$27+1)&lt;='Monthly Cash Flow'!BF$6,
IF(('Summary &amp; Assumptions'!$J$33+'Summary &amp; Assumptions'!$J$27-1)&gt;='Monthly Cash Flow'!BF$6,
IF(('Summary &amp; Assumptions'!$J$35+'Summary &amp; Assumptions'!$J$27-1)&gt;='Monthly Cash Flow'!BF$6,-('Summary &amp; Assumptions'!$J$32*'Summary &amp; Assumptions'!$J$28/12),-IPMT('Summary &amp; Assumptions'!$J$28/12,'Monthly Cash Flow'!BF$6-'Summary &amp; Assumptions'!$J$35-'Summary &amp; Assumptions'!$J$27+1,'Summary &amp; Assumptions'!$J$34,-'Summary &amp; Assumptions'!$J$32)),""),""),"")</f>
        <v>-116190.98475948298</v>
      </c>
      <c r="BG50" s="63">
        <f ca="1">IF('Summary &amp; Assumptions'!$D$20&gt;='Monthly Cash Flow'!BG$5,
IF(('Summary &amp; Assumptions'!$J$27+1)&lt;='Monthly Cash Flow'!BG$6,
IF(('Summary &amp; Assumptions'!$J$33+'Summary &amp; Assumptions'!$J$27-1)&gt;='Monthly Cash Flow'!BG$6,
IF(('Summary &amp; Assumptions'!$J$35+'Summary &amp; Assumptions'!$J$27-1)&gt;='Monthly Cash Flow'!BG$6,-('Summary &amp; Assumptions'!$J$32*'Summary &amp; Assumptions'!$J$28/12),-IPMT('Summary &amp; Assumptions'!$J$28/12,'Monthly Cash Flow'!BG$6-'Summary &amp; Assumptions'!$J$35-'Summary &amp; Assumptions'!$J$27+1,'Summary &amp; Assumptions'!$J$34,-'Summary &amp; Assumptions'!$J$32)),""),""),"")</f>
        <v>-116040.68226322239</v>
      </c>
      <c r="BH50" s="63">
        <f ca="1">IF('Summary &amp; Assumptions'!$D$20&gt;='Monthly Cash Flow'!BH$5,
IF(('Summary &amp; Assumptions'!$J$27+1)&lt;='Monthly Cash Flow'!BH$6,
IF(('Summary &amp; Assumptions'!$J$33+'Summary &amp; Assumptions'!$J$27-1)&gt;='Monthly Cash Flow'!BH$6,
IF(('Summary &amp; Assumptions'!$J$35+'Summary &amp; Assumptions'!$J$27-1)&gt;='Monthly Cash Flow'!BH$6,-('Summary &amp; Assumptions'!$J$32*'Summary &amp; Assumptions'!$J$28/12),-IPMT('Summary &amp; Assumptions'!$J$28/12,'Monthly Cash Flow'!BH$6-'Summary &amp; Assumptions'!$J$35-'Summary &amp; Assumptions'!$J$27+1,'Summary &amp; Assumptions'!$J$34,-'Summary &amp; Assumptions'!$J$32)),""),""),"")</f>
        <v>-115889.6908805206</v>
      </c>
      <c r="BI50" s="63">
        <f ca="1">IF('Summary &amp; Assumptions'!$D$20&gt;='Monthly Cash Flow'!BI$5,
IF(('Summary &amp; Assumptions'!$J$27+1)&lt;='Monthly Cash Flow'!BI$6,
IF(('Summary &amp; Assumptions'!$J$33+'Summary &amp; Assumptions'!$J$27-1)&gt;='Monthly Cash Flow'!BI$6,
IF(('Summary &amp; Assumptions'!$J$35+'Summary &amp; Assumptions'!$J$27-1)&gt;='Monthly Cash Flow'!BI$6,-('Summary &amp; Assumptions'!$J$32*'Summary &amp; Assumptions'!$J$28/12),-IPMT('Summary &amp; Assumptions'!$J$28/12,'Monthly Cash Flow'!BI$6-'Summary &amp; Assumptions'!$J$35-'Summary &amp; Assumptions'!$J$27+1,'Summary &amp; Assumptions'!$J$34,-'Summary &amp; Assumptions'!$J$32)),""),""),"")</f>
        <v>-115738.00745398147</v>
      </c>
      <c r="BJ50" s="63">
        <f ca="1">IF('Summary &amp; Assumptions'!$D$20&gt;='Monthly Cash Flow'!BJ$5,
IF(('Summary &amp; Assumptions'!$J$27+1)&lt;='Monthly Cash Flow'!BJ$6,
IF(('Summary &amp; Assumptions'!$J$33+'Summary &amp; Assumptions'!$J$27-1)&gt;='Monthly Cash Flow'!BJ$6,
IF(('Summary &amp; Assumptions'!$J$35+'Summary &amp; Assumptions'!$J$27-1)&gt;='Monthly Cash Flow'!BJ$6,-('Summary &amp; Assumptions'!$J$32*'Summary &amp; Assumptions'!$J$28/12),-IPMT('Summary &amp; Assumptions'!$J$28/12,'Monthly Cash Flow'!BJ$6-'Summary &amp; Assumptions'!$J$35-'Summary &amp; Assumptions'!$J$27+1,'Summary &amp; Assumptions'!$J$34,-'Summary &amp; Assumptions'!$J$32)),""),""),"")</f>
        <v>-115585.62881173732</v>
      </c>
      <c r="BK50" s="63">
        <f ca="1">IF('Summary &amp; Assumptions'!$D$20&gt;='Monthly Cash Flow'!BK$5,
IF(('Summary &amp; Assumptions'!$J$27+1)&lt;='Monthly Cash Flow'!BK$6,
IF(('Summary &amp; Assumptions'!$J$33+'Summary &amp; Assumptions'!$J$27-1)&gt;='Monthly Cash Flow'!BK$6,
IF(('Summary &amp; Assumptions'!$J$35+'Summary &amp; Assumptions'!$J$27-1)&gt;='Monthly Cash Flow'!BK$6,-('Summary &amp; Assumptions'!$J$32*'Summary &amp; Assumptions'!$J$28/12),-IPMT('Summary &amp; Assumptions'!$J$28/12,'Monthly Cash Flow'!BK$6-'Summary &amp; Assumptions'!$J$35-'Summary &amp; Assumptions'!$J$27+1,'Summary &amp; Assumptions'!$J$34,-'Summary &amp; Assumptions'!$J$32)),""),""),"")</f>
        <v>-115432.55176738289</v>
      </c>
      <c r="BL50" s="63">
        <f ca="1">IF('Summary &amp; Assumptions'!$D$20&gt;='Monthly Cash Flow'!BL$5,
IF(('Summary &amp; Assumptions'!$J$27+1)&lt;='Monthly Cash Flow'!BL$6,
IF(('Summary &amp; Assumptions'!$J$33+'Summary &amp; Assumptions'!$J$27-1)&gt;='Monthly Cash Flow'!BL$6,
IF(('Summary &amp; Assumptions'!$J$35+'Summary &amp; Assumptions'!$J$27-1)&gt;='Monthly Cash Flow'!BL$6,-('Summary &amp; Assumptions'!$J$32*'Summary &amp; Assumptions'!$J$28/12),-IPMT('Summary &amp; Assumptions'!$J$28/12,'Monthly Cash Flow'!BL$6-'Summary &amp; Assumptions'!$J$35-'Summary &amp; Assumptions'!$J$27+1,'Summary &amp; Assumptions'!$J$34,-'Summary &amp; Assumptions'!$J$32)),""),""),"")</f>
        <v>-115278.77311990854</v>
      </c>
      <c r="BM50" s="63">
        <f ca="1">IF('Summary &amp; Assumptions'!$D$20&gt;='Monthly Cash Flow'!BM$5,
IF(('Summary &amp; Assumptions'!$J$27+1)&lt;='Monthly Cash Flow'!BM$6,
IF(('Summary &amp; Assumptions'!$J$33+'Summary &amp; Assumptions'!$J$27-1)&gt;='Monthly Cash Flow'!BM$6,
IF(('Summary &amp; Assumptions'!$J$35+'Summary &amp; Assumptions'!$J$27-1)&gt;='Monthly Cash Flow'!BM$6,-('Summary &amp; Assumptions'!$J$32*'Summary &amp; Assumptions'!$J$28/12),-IPMT('Summary &amp; Assumptions'!$J$28/12,'Monthly Cash Flow'!BM$6-'Summary &amp; Assumptions'!$J$35-'Summary &amp; Assumptions'!$J$27+1,'Summary &amp; Assumptions'!$J$34,-'Summary &amp; Assumptions'!$J$32)),""),""),"")</f>
        <v>-115124.28965363323</v>
      </c>
      <c r="BN50" s="63">
        <f ca="1">IF('Summary &amp; Assumptions'!$D$20&gt;='Monthly Cash Flow'!BN$5,
IF(('Summary &amp; Assumptions'!$J$27+1)&lt;='Monthly Cash Flow'!BN$6,
IF(('Summary &amp; Assumptions'!$J$33+'Summary &amp; Assumptions'!$J$27-1)&gt;='Monthly Cash Flow'!BN$6,
IF(('Summary &amp; Assumptions'!$J$35+'Summary &amp; Assumptions'!$J$27-1)&gt;='Monthly Cash Flow'!BN$6,-('Summary &amp; Assumptions'!$J$32*'Summary &amp; Assumptions'!$J$28/12),-IPMT('Summary &amp; Assumptions'!$J$28/12,'Monthly Cash Flow'!BN$6-'Summary &amp; Assumptions'!$J$35-'Summary &amp; Assumptions'!$J$27+1,'Summary &amp; Assumptions'!$J$34,-'Summary &amp; Assumptions'!$J$32)),""),""),"")</f>
        <v>-114969.0981381375</v>
      </c>
      <c r="BO50" s="63">
        <f ca="1">IF('Summary &amp; Assumptions'!$D$20&gt;='Monthly Cash Flow'!BO$5,
IF(('Summary &amp; Assumptions'!$J$27+1)&lt;='Monthly Cash Flow'!BO$6,
IF(('Summary &amp; Assumptions'!$J$33+'Summary &amp; Assumptions'!$J$27-1)&gt;='Monthly Cash Flow'!BO$6,
IF(('Summary &amp; Assumptions'!$J$35+'Summary &amp; Assumptions'!$J$27-1)&gt;='Monthly Cash Flow'!BO$6,-('Summary &amp; Assumptions'!$J$32*'Summary &amp; Assumptions'!$J$28/12),-IPMT('Summary &amp; Assumptions'!$J$28/12,'Monthly Cash Flow'!BO$6-'Summary &amp; Assumptions'!$J$35-'Summary &amp; Assumptions'!$J$27+1,'Summary &amp; Assumptions'!$J$34,-'Summary &amp; Assumptions'!$J$32)),""),""),"")</f>
        <v>-114813.19532819575</v>
      </c>
      <c r="BP50" s="63">
        <f ca="1">IF('Summary &amp; Assumptions'!$D$20&gt;='Monthly Cash Flow'!BP$5,
IF(('Summary &amp; Assumptions'!$J$27+1)&lt;='Monthly Cash Flow'!BP$6,
IF(('Summary &amp; Assumptions'!$J$33+'Summary &amp; Assumptions'!$J$27-1)&gt;='Monthly Cash Flow'!BP$6,
IF(('Summary &amp; Assumptions'!$J$35+'Summary &amp; Assumptions'!$J$27-1)&gt;='Monthly Cash Flow'!BP$6,-('Summary &amp; Assumptions'!$J$32*'Summary &amp; Assumptions'!$J$28/12),-IPMT('Summary &amp; Assumptions'!$J$28/12,'Monthly Cash Flow'!BP$6-'Summary &amp; Assumptions'!$J$35-'Summary &amp; Assumptions'!$J$27+1,'Summary &amp; Assumptions'!$J$34,-'Summary &amp; Assumptions'!$J$32)),""),""),"")</f>
        <v>-114656.57796370843</v>
      </c>
      <c r="BQ50" s="63">
        <f ca="1">IF('Summary &amp; Assumptions'!$D$20&gt;='Monthly Cash Flow'!BQ$5,
IF(('Summary &amp; Assumptions'!$J$27+1)&lt;='Monthly Cash Flow'!BQ$6,
IF(('Summary &amp; Assumptions'!$J$33+'Summary &amp; Assumptions'!$J$27-1)&gt;='Monthly Cash Flow'!BQ$6,
IF(('Summary &amp; Assumptions'!$J$35+'Summary &amp; Assumptions'!$J$27-1)&gt;='Monthly Cash Flow'!BQ$6,-('Summary &amp; Assumptions'!$J$32*'Summary &amp; Assumptions'!$J$28/12),-IPMT('Summary &amp; Assumptions'!$J$28/12,'Monthly Cash Flow'!BQ$6-'Summary &amp; Assumptions'!$J$35-'Summary &amp; Assumptions'!$J$27+1,'Summary &amp; Assumptions'!$J$34,-'Summary &amp; Assumptions'!$J$32)),""),""),"")</f>
        <v>-114499.24276963387</v>
      </c>
      <c r="BR50" s="63">
        <f ca="1">IF('Summary &amp; Assumptions'!$D$20&gt;='Monthly Cash Flow'!BR$5,
IF(('Summary &amp; Assumptions'!$J$27+1)&lt;='Monthly Cash Flow'!BR$6,
IF(('Summary &amp; Assumptions'!$J$33+'Summary &amp; Assumptions'!$J$27-1)&gt;='Monthly Cash Flow'!BR$6,
IF(('Summary &amp; Assumptions'!$J$35+'Summary &amp; Assumptions'!$J$27-1)&gt;='Monthly Cash Flow'!BR$6,-('Summary &amp; Assumptions'!$J$32*'Summary &amp; Assumptions'!$J$28/12),-IPMT('Summary &amp; Assumptions'!$J$28/12,'Monthly Cash Flow'!BR$6-'Summary &amp; Assumptions'!$J$35-'Summary &amp; Assumptions'!$J$27+1,'Summary &amp; Assumptions'!$J$34,-'Summary &amp; Assumptions'!$J$32)),""),""),"")</f>
        <v>-114341.18645591983</v>
      </c>
      <c r="BS50" s="63">
        <f ca="1">IF('Summary &amp; Assumptions'!$D$20&gt;='Monthly Cash Flow'!BS$5,
IF(('Summary &amp; Assumptions'!$J$27+1)&lt;='Monthly Cash Flow'!BS$6,
IF(('Summary &amp; Assumptions'!$J$33+'Summary &amp; Assumptions'!$J$27-1)&gt;='Monthly Cash Flow'!BS$6,
IF(('Summary &amp; Assumptions'!$J$35+'Summary &amp; Assumptions'!$J$27-1)&gt;='Monthly Cash Flow'!BS$6,-('Summary &amp; Assumptions'!$J$32*'Summary &amp; Assumptions'!$J$28/12),-IPMT('Summary &amp; Assumptions'!$J$28/12,'Monthly Cash Flow'!BS$6-'Summary &amp; Assumptions'!$J$35-'Summary &amp; Assumptions'!$J$27+1,'Summary &amp; Assumptions'!$J$34,-'Summary &amp; Assumptions'!$J$32)),""),""),"")</f>
        <v>-114182.40571743458</v>
      </c>
      <c r="BT50" s="63">
        <f ca="1">IF('Summary &amp; Assumptions'!$D$20&gt;='Monthly Cash Flow'!BT$5,
IF(('Summary &amp; Assumptions'!$J$27+1)&lt;='Monthly Cash Flow'!BT$6,
IF(('Summary &amp; Assumptions'!$J$33+'Summary &amp; Assumptions'!$J$27-1)&gt;='Monthly Cash Flow'!BT$6,
IF(('Summary &amp; Assumptions'!$J$35+'Summary &amp; Assumptions'!$J$27-1)&gt;='Monthly Cash Flow'!BT$6,-('Summary &amp; Assumptions'!$J$32*'Summary &amp; Assumptions'!$J$28/12),-IPMT('Summary &amp; Assumptions'!$J$28/12,'Monthly Cash Flow'!BT$6-'Summary &amp; Assumptions'!$J$35-'Summary &amp; Assumptions'!$J$27+1,'Summary &amp; Assumptions'!$J$34,-'Summary &amp; Assumptions'!$J$32)),""),""),"")</f>
        <v>-114022.89723389794</v>
      </c>
      <c r="BU50" s="63">
        <f ca="1">IF('Summary &amp; Assumptions'!$D$20&gt;='Monthly Cash Flow'!BU$5,
IF(('Summary &amp; Assumptions'!$J$27+1)&lt;='Monthly Cash Flow'!BU$6,
IF(('Summary &amp; Assumptions'!$J$33+'Summary &amp; Assumptions'!$J$27-1)&gt;='Monthly Cash Flow'!BU$6,
IF(('Summary &amp; Assumptions'!$J$35+'Summary &amp; Assumptions'!$J$27-1)&gt;='Monthly Cash Flow'!BU$6,-('Summary &amp; Assumptions'!$J$32*'Summary &amp; Assumptions'!$J$28/12),-IPMT('Summary &amp; Assumptions'!$J$28/12,'Monthly Cash Flow'!BU$6-'Summary &amp; Assumptions'!$J$35-'Summary &amp; Assumptions'!$J$27+1,'Summary &amp; Assumptions'!$J$34,-'Summary &amp; Assumptions'!$J$32)),""),""),"")</f>
        <v>-113862.65766981176</v>
      </c>
      <c r="BV50" s="63">
        <f ca="1">IF('Summary &amp; Assumptions'!$D$20&gt;='Monthly Cash Flow'!BV$5,
IF(('Summary &amp; Assumptions'!$J$27+1)&lt;='Monthly Cash Flow'!BV$6,
IF(('Summary &amp; Assumptions'!$J$33+'Summary &amp; Assumptions'!$J$27-1)&gt;='Monthly Cash Flow'!BV$6,
IF(('Summary &amp; Assumptions'!$J$35+'Summary &amp; Assumptions'!$J$27-1)&gt;='Monthly Cash Flow'!BV$6,-('Summary &amp; Assumptions'!$J$32*'Summary &amp; Assumptions'!$J$28/12),-IPMT('Summary &amp; Assumptions'!$J$28/12,'Monthly Cash Flow'!BV$6-'Summary &amp; Assumptions'!$J$35-'Summary &amp; Assumptions'!$J$27+1,'Summary &amp; Assumptions'!$J$34,-'Summary &amp; Assumptions'!$J$32)),""),""),"")</f>
        <v>-113701.68367439018</v>
      </c>
      <c r="BW50" s="63">
        <f ca="1">IF('Summary &amp; Assumptions'!$D$20&gt;='Monthly Cash Flow'!BW$5,
IF(('Summary &amp; Assumptions'!$J$27+1)&lt;='Monthly Cash Flow'!BW$6,
IF(('Summary &amp; Assumptions'!$J$33+'Summary &amp; Assumptions'!$J$27-1)&gt;='Monthly Cash Flow'!BW$6,
IF(('Summary &amp; Assumptions'!$J$35+'Summary &amp; Assumptions'!$J$27-1)&gt;='Monthly Cash Flow'!BW$6,-('Summary &amp; Assumptions'!$J$32*'Summary &amp; Assumptions'!$J$28/12),-IPMT('Summary &amp; Assumptions'!$J$28/12,'Monthly Cash Flow'!BW$6-'Summary &amp; Assumptions'!$J$35-'Summary &amp; Assumptions'!$J$27+1,'Summary &amp; Assumptions'!$J$34,-'Summary &amp; Assumptions'!$J$32)),""),""),"")</f>
        <v>-113539.97188148958</v>
      </c>
      <c r="BX50" s="63">
        <f ca="1">IF('Summary &amp; Assumptions'!$D$20&gt;='Monthly Cash Flow'!BX$5,
IF(('Summary &amp; Assumptions'!$J$27+1)&lt;='Monthly Cash Flow'!BX$6,
IF(('Summary &amp; Assumptions'!$J$33+'Summary &amp; Assumptions'!$J$27-1)&gt;='Monthly Cash Flow'!BX$6,
IF(('Summary &amp; Assumptions'!$J$35+'Summary &amp; Assumptions'!$J$27-1)&gt;='Monthly Cash Flow'!BX$6,-('Summary &amp; Assumptions'!$J$32*'Summary &amp; Assumptions'!$J$28/12),-IPMT('Summary &amp; Assumptions'!$J$28/12,'Monthly Cash Flow'!BX$6-'Summary &amp; Assumptions'!$J$35-'Summary &amp; Assumptions'!$J$27+1,'Summary &amp; Assumptions'!$J$34,-'Summary &amp; Assumptions'!$J$32)),""),""),"")</f>
        <v>-113377.51890953821</v>
      </c>
      <c r="BY50" s="63">
        <f ca="1">IF('Summary &amp; Assumptions'!$D$20&gt;='Monthly Cash Flow'!BY$5,
IF(('Summary &amp; Assumptions'!$J$27+1)&lt;='Monthly Cash Flow'!BY$6,
IF(('Summary &amp; Assumptions'!$J$33+'Summary &amp; Assumptions'!$J$27-1)&gt;='Monthly Cash Flow'!BY$6,
IF(('Summary &amp; Assumptions'!$J$35+'Summary &amp; Assumptions'!$J$27-1)&gt;='Monthly Cash Flow'!BY$6,-('Summary &amp; Assumptions'!$J$32*'Summary &amp; Assumptions'!$J$28/12),-IPMT('Summary &amp; Assumptions'!$J$28/12,'Monthly Cash Flow'!BY$6-'Summary &amp; Assumptions'!$J$35-'Summary &amp; Assumptions'!$J$27+1,'Summary &amp; Assumptions'!$J$34,-'Summary &amp; Assumptions'!$J$32)),""),""),"")</f>
        <v>-113214.32136146537</v>
      </c>
      <c r="BZ50" s="63">
        <f ca="1">IF('Summary &amp; Assumptions'!$D$20&gt;='Monthly Cash Flow'!BZ$5,
IF(('Summary &amp; Assumptions'!$J$27+1)&lt;='Monthly Cash Flow'!BZ$6,
IF(('Summary &amp; Assumptions'!$J$33+'Summary &amp; Assumptions'!$J$27-1)&gt;='Monthly Cash Flow'!BZ$6,
IF(('Summary &amp; Assumptions'!$J$35+'Summary &amp; Assumptions'!$J$27-1)&gt;='Monthly Cash Flow'!BZ$6,-('Summary &amp; Assumptions'!$J$32*'Summary &amp; Assumptions'!$J$28/12),-IPMT('Summary &amp; Assumptions'!$J$28/12,'Monthly Cash Flow'!BZ$6-'Summary &amp; Assumptions'!$J$35-'Summary &amp; Assumptions'!$J$27+1,'Summary &amp; Assumptions'!$J$34,-'Summary &amp; Assumptions'!$J$32)),""),""),"")</f>
        <v>-113050.37582463052</v>
      </c>
      <c r="CA50" s="63">
        <f ca="1">IF('Summary &amp; Assumptions'!$D$20&gt;='Monthly Cash Flow'!CA$5,
IF(('Summary &amp; Assumptions'!$J$27+1)&lt;='Monthly Cash Flow'!CA$6,
IF(('Summary &amp; Assumptions'!$J$33+'Summary &amp; Assumptions'!$J$27-1)&gt;='Monthly Cash Flow'!CA$6,
IF(('Summary &amp; Assumptions'!$J$35+'Summary &amp; Assumptions'!$J$27-1)&gt;='Monthly Cash Flow'!CA$6,-('Summary &amp; Assumptions'!$J$32*'Summary &amp; Assumptions'!$J$28/12),-IPMT('Summary &amp; Assumptions'!$J$28/12,'Monthly Cash Flow'!CA$6-'Summary &amp; Assumptions'!$J$35-'Summary &amp; Assumptions'!$J$27+1,'Summary &amp; Assumptions'!$J$34,-'Summary &amp; Assumptions'!$J$32)),""),""),"")</f>
        <v>-112885.67887075187</v>
      </c>
      <c r="CB50" s="63">
        <f ca="1">IF('Summary &amp; Assumptions'!$D$20&gt;='Monthly Cash Flow'!CB$5,
IF(('Summary &amp; Assumptions'!$J$27+1)&lt;='Monthly Cash Flow'!CB$6,
IF(('Summary &amp; Assumptions'!$J$33+'Summary &amp; Assumptions'!$J$27-1)&gt;='Monthly Cash Flow'!CB$6,
IF(('Summary &amp; Assumptions'!$J$35+'Summary &amp; Assumptions'!$J$27-1)&gt;='Monthly Cash Flow'!CB$6,-('Summary &amp; Assumptions'!$J$32*'Summary &amp; Assumptions'!$J$28/12),-IPMT('Summary &amp; Assumptions'!$J$28/12,'Monthly Cash Flow'!CB$6-'Summary &amp; Assumptions'!$J$35-'Summary &amp; Assumptions'!$J$27+1,'Summary &amp; Assumptions'!$J$34,-'Summary &amp; Assumptions'!$J$32)),""),""),"")</f>
        <v>-112720.22705583461</v>
      </c>
      <c r="CC50" s="63">
        <f ca="1">IF('Summary &amp; Assumptions'!$D$20&gt;='Monthly Cash Flow'!CC$5,
IF(('Summary &amp; Assumptions'!$J$27+1)&lt;='Monthly Cash Flow'!CC$6,
IF(('Summary &amp; Assumptions'!$J$33+'Summary &amp; Assumptions'!$J$27-1)&gt;='Monthly Cash Flow'!CC$6,
IF(('Summary &amp; Assumptions'!$J$35+'Summary &amp; Assumptions'!$J$27-1)&gt;='Monthly Cash Flow'!CC$6,-('Summary &amp; Assumptions'!$J$32*'Summary &amp; Assumptions'!$J$28/12),-IPMT('Summary &amp; Assumptions'!$J$28/12,'Monthly Cash Flow'!CC$6-'Summary &amp; Assumptions'!$J$35-'Summary &amp; Assumptions'!$J$27+1,'Summary &amp; Assumptions'!$J$34,-'Summary &amp; Assumptions'!$J$32)),""),""),"")</f>
        <v>-112554.01692009896</v>
      </c>
      <c r="CD50" s="63">
        <f ca="1">IF('Summary &amp; Assumptions'!$D$20&gt;='Monthly Cash Flow'!CD$5,
IF(('Summary &amp; Assumptions'!$J$27+1)&lt;='Monthly Cash Flow'!CD$6,
IF(('Summary &amp; Assumptions'!$J$33+'Summary &amp; Assumptions'!$J$27-1)&gt;='Monthly Cash Flow'!CD$6,
IF(('Summary &amp; Assumptions'!$J$35+'Summary &amp; Assumptions'!$J$27-1)&gt;='Monthly Cash Flow'!CD$6,-('Summary &amp; Assumptions'!$J$32*'Summary &amp; Assumptions'!$J$28/12),-IPMT('Summary &amp; Assumptions'!$J$28/12,'Monthly Cash Flow'!CD$6-'Summary &amp; Assumptions'!$J$35-'Summary &amp; Assumptions'!$J$27+1,'Summary &amp; Assumptions'!$J$34,-'Summary &amp; Assumptions'!$J$32)),""),""),"")</f>
        <v>-112387.04498790788</v>
      </c>
      <c r="CE50" s="63">
        <f ca="1">IF('Summary &amp; Assumptions'!$D$20&gt;='Monthly Cash Flow'!CE$5,
IF(('Summary &amp; Assumptions'!$J$27+1)&lt;='Monthly Cash Flow'!CE$6,
IF(('Summary &amp; Assumptions'!$J$33+'Summary &amp; Assumptions'!$J$27-1)&gt;='Monthly Cash Flow'!CE$6,
IF(('Summary &amp; Assumptions'!$J$35+'Summary &amp; Assumptions'!$J$27-1)&gt;='Monthly Cash Flow'!CE$6,-('Summary &amp; Assumptions'!$J$32*'Summary &amp; Assumptions'!$J$28/12),-IPMT('Summary &amp; Assumptions'!$J$28/12,'Monthly Cash Flow'!CE$6-'Summary &amp; Assumptions'!$J$35-'Summary &amp; Assumptions'!$J$27+1,'Summary &amp; Assumptions'!$J$34,-'Summary &amp; Assumptions'!$J$32)),""),""),"")</f>
        <v>-112219.30776769423</v>
      </c>
      <c r="CF50" s="63">
        <f ca="1">IF('Summary &amp; Assumptions'!$D$20&gt;='Monthly Cash Flow'!CF$5,
IF(('Summary &amp; Assumptions'!$J$27+1)&lt;='Monthly Cash Flow'!CF$6,
IF(('Summary &amp; Assumptions'!$J$33+'Summary &amp; Assumptions'!$J$27-1)&gt;='Monthly Cash Flow'!CF$6,
IF(('Summary &amp; Assumptions'!$J$35+'Summary &amp; Assumptions'!$J$27-1)&gt;='Monthly Cash Flow'!CF$6,-('Summary &amp; Assumptions'!$J$32*'Summary &amp; Assumptions'!$J$28/12),-IPMT('Summary &amp; Assumptions'!$J$28/12,'Monthly Cash Flow'!CF$6-'Summary &amp; Assumptions'!$J$35-'Summary &amp; Assumptions'!$J$27+1,'Summary &amp; Assumptions'!$J$34,-'Summary &amp; Assumptions'!$J$32)),""),""),"")</f>
        <v>-112050.80175188796</v>
      </c>
      <c r="CG50" s="63">
        <f ca="1">IF('Summary &amp; Assumptions'!$D$20&gt;='Monthly Cash Flow'!CG$5,
IF(('Summary &amp; Assumptions'!$J$27+1)&lt;='Monthly Cash Flow'!CG$6,
IF(('Summary &amp; Assumptions'!$J$33+'Summary &amp; Assumptions'!$J$27-1)&gt;='Monthly Cash Flow'!CG$6,
IF(('Summary &amp; Assumptions'!$J$35+'Summary &amp; Assumptions'!$J$27-1)&gt;='Monthly Cash Flow'!CG$6,-('Summary &amp; Assumptions'!$J$32*'Summary &amp; Assumptions'!$J$28/12),-IPMT('Summary &amp; Assumptions'!$J$28/12,'Monthly Cash Flow'!CG$6-'Summary &amp; Assumptions'!$J$35-'Summary &amp; Assumptions'!$J$27+1,'Summary &amp; Assumptions'!$J$34,-'Summary &amp; Assumptions'!$J$32)),""),""),"")</f>
        <v>-111881.52341684257</v>
      </c>
      <c r="CH50" s="63">
        <f ca="1">IF('Summary &amp; Assumptions'!$D$20&gt;='Monthly Cash Flow'!CH$5,
IF(('Summary &amp; Assumptions'!$J$27+1)&lt;='Monthly Cash Flow'!CH$6,
IF(('Summary &amp; Assumptions'!$J$33+'Summary &amp; Assumptions'!$J$27-1)&gt;='Monthly Cash Flow'!CH$6,
IF(('Summary &amp; Assumptions'!$J$35+'Summary &amp; Assumptions'!$J$27-1)&gt;='Monthly Cash Flow'!CH$6,-('Summary &amp; Assumptions'!$J$32*'Summary &amp; Assumptions'!$J$28/12),-IPMT('Summary &amp; Assumptions'!$J$28/12,'Monthly Cash Flow'!CH$6-'Summary &amp; Assumptions'!$J$35-'Summary &amp; Assumptions'!$J$27+1,'Summary &amp; Assumptions'!$J$34,-'Summary &amp; Assumptions'!$J$32)),""),""),"")</f>
        <v>-111711.46922276156</v>
      </c>
      <c r="CI50" s="63">
        <f ca="1">IF('Summary &amp; Assumptions'!$D$20&gt;='Monthly Cash Flow'!CI$5,
IF(('Summary &amp; Assumptions'!$J$27+1)&lt;='Monthly Cash Flow'!CI$6,
IF(('Summary &amp; Assumptions'!$J$33+'Summary &amp; Assumptions'!$J$27-1)&gt;='Monthly Cash Flow'!CI$6,
IF(('Summary &amp; Assumptions'!$J$35+'Summary &amp; Assumptions'!$J$27-1)&gt;='Monthly Cash Flow'!CI$6,-('Summary &amp; Assumptions'!$J$32*'Summary &amp; Assumptions'!$J$28/12),-IPMT('Summary &amp; Assumptions'!$J$28/12,'Monthly Cash Flow'!CI$6-'Summary &amp; Assumptions'!$J$35-'Summary &amp; Assumptions'!$J$27+1,'Summary &amp; Assumptions'!$J$34,-'Summary &amp; Assumptions'!$J$32)),""),""),"")</f>
        <v>-111540.63561362431</v>
      </c>
      <c r="CJ50" s="63">
        <f ca="1">IF('Summary &amp; Assumptions'!$D$20&gt;='Monthly Cash Flow'!CJ$5,
IF(('Summary &amp; Assumptions'!$J$27+1)&lt;='Monthly Cash Flow'!CJ$6,
IF(('Summary &amp; Assumptions'!$J$33+'Summary &amp; Assumptions'!$J$27-1)&gt;='Monthly Cash Flow'!CJ$6,
IF(('Summary &amp; Assumptions'!$J$35+'Summary &amp; Assumptions'!$J$27-1)&gt;='Monthly Cash Flow'!CJ$6,-('Summary &amp; Assumptions'!$J$32*'Summary &amp; Assumptions'!$J$28/12),-IPMT('Summary &amp; Assumptions'!$J$28/12,'Monthly Cash Flow'!CJ$6-'Summary &amp; Assumptions'!$J$35-'Summary &amp; Assumptions'!$J$27+1,'Summary &amp; Assumptions'!$J$34,-'Summary &amp; Assumptions'!$J$32)),""),""),"")</f>
        <v>-111369.0190171119</v>
      </c>
      <c r="CK50" s="63">
        <f ca="1">IF('Summary &amp; Assumptions'!$D$20&gt;='Monthly Cash Flow'!CK$5,
IF(('Summary &amp; Assumptions'!$J$27+1)&lt;='Monthly Cash Flow'!CK$6,
IF(('Summary &amp; Assumptions'!$J$33+'Summary &amp; Assumptions'!$J$27-1)&gt;='Monthly Cash Flow'!CK$6,
IF(('Summary &amp; Assumptions'!$J$35+'Summary &amp; Assumptions'!$J$27-1)&gt;='Monthly Cash Flow'!CK$6,-('Summary &amp; Assumptions'!$J$32*'Summary &amp; Assumptions'!$J$28/12),-IPMT('Summary &amp; Assumptions'!$J$28/12,'Monthly Cash Flow'!CK$6-'Summary &amp; Assumptions'!$J$35-'Summary &amp; Assumptions'!$J$27+1,'Summary &amp; Assumptions'!$J$34,-'Summary &amp; Assumptions'!$J$32)),""),""),"")</f>
        <v>-111196.61584453211</v>
      </c>
      <c r="CL50" s="63">
        <f ca="1">IF('Summary &amp; Assumptions'!$D$20&gt;='Monthly Cash Flow'!CL$5,
IF(('Summary &amp; Assumptions'!$J$27+1)&lt;='Monthly Cash Flow'!CL$6,
IF(('Summary &amp; Assumptions'!$J$33+'Summary &amp; Assumptions'!$J$27-1)&gt;='Monthly Cash Flow'!CL$6,
IF(('Summary &amp; Assumptions'!$J$35+'Summary &amp; Assumptions'!$J$27-1)&gt;='Monthly Cash Flow'!CL$6,-('Summary &amp; Assumptions'!$J$32*'Summary &amp; Assumptions'!$J$28/12),-IPMT('Summary &amp; Assumptions'!$J$28/12,'Monthly Cash Flow'!CL$6-'Summary &amp; Assumptions'!$J$35-'Summary &amp; Assumptions'!$J$27+1,'Summary &amp; Assumptions'!$J$34,-'Summary &amp; Assumptions'!$J$32)),""),""),"")</f>
        <v>-111023.42249074468</v>
      </c>
      <c r="CM50" s="63">
        <f ca="1">IF('Summary &amp; Assumptions'!$D$20&gt;='Monthly Cash Flow'!CM$5,
IF(('Summary &amp; Assumptions'!$J$27+1)&lt;='Monthly Cash Flow'!CM$6,
IF(('Summary &amp; Assumptions'!$J$33+'Summary &amp; Assumptions'!$J$27-1)&gt;='Monthly Cash Flow'!CM$6,
IF(('Summary &amp; Assumptions'!$J$35+'Summary &amp; Assumptions'!$J$27-1)&gt;='Monthly Cash Flow'!CM$6,-('Summary &amp; Assumptions'!$J$32*'Summary &amp; Assumptions'!$J$28/12),-IPMT('Summary &amp; Assumptions'!$J$28/12,'Monthly Cash Flow'!CM$6-'Summary &amp; Assumptions'!$J$35-'Summary &amp; Assumptions'!$J$27+1,'Summary &amp; Assumptions'!$J$34,-'Summary &amp; Assumptions'!$J$32)),""),""),"")</f>
        <v>-110849.43533408571</v>
      </c>
      <c r="CN50" s="63">
        <f ca="1">IF('Summary &amp; Assumptions'!$D$20&gt;='Monthly Cash Flow'!CN$5,
IF(('Summary &amp; Assumptions'!$J$27+1)&lt;='Monthly Cash Flow'!CN$6,
IF(('Summary &amp; Assumptions'!$J$33+'Summary &amp; Assumptions'!$J$27-1)&gt;='Monthly Cash Flow'!CN$6,
IF(('Summary &amp; Assumptions'!$J$35+'Summary &amp; Assumptions'!$J$27-1)&gt;='Monthly Cash Flow'!CN$6,-('Summary &amp; Assumptions'!$J$32*'Summary &amp; Assumptions'!$J$28/12),-IPMT('Summary &amp; Assumptions'!$J$28/12,'Monthly Cash Flow'!CN$6-'Summary &amp; Assumptions'!$J$35-'Summary &amp; Assumptions'!$J$27+1,'Summary &amp; Assumptions'!$J$34,-'Summary &amp; Assumptions'!$J$32)),""),""),"")</f>
        <v>-110674.65073629204</v>
      </c>
      <c r="CO50" s="63">
        <f ca="1">IF('Summary &amp; Assumptions'!$D$20&gt;='Monthly Cash Flow'!CO$5,
IF(('Summary &amp; Assumptions'!$J$27+1)&lt;='Monthly Cash Flow'!CO$6,
IF(('Summary &amp; Assumptions'!$J$33+'Summary &amp; Assumptions'!$J$27-1)&gt;='Monthly Cash Flow'!CO$6,
IF(('Summary &amp; Assumptions'!$J$35+'Summary &amp; Assumptions'!$J$27-1)&gt;='Monthly Cash Flow'!CO$6,-('Summary &amp; Assumptions'!$J$32*'Summary &amp; Assumptions'!$J$28/12),-IPMT('Summary &amp; Assumptions'!$J$28/12,'Monthly Cash Flow'!CO$6-'Summary &amp; Assumptions'!$J$35-'Summary &amp; Assumptions'!$J$27+1,'Summary &amp; Assumptions'!$J$34,-'Summary &amp; Assumptions'!$J$32)),""),""),"")</f>
        <v>-110499.06504242518</v>
      </c>
      <c r="CP50" s="63">
        <f ca="1">IF('Summary &amp; Assumptions'!$D$20&gt;='Monthly Cash Flow'!CP$5,
IF(('Summary &amp; Assumptions'!$J$27+1)&lt;='Monthly Cash Flow'!CP$6,
IF(('Summary &amp; Assumptions'!$J$33+'Summary &amp; Assumptions'!$J$27-1)&gt;='Monthly Cash Flow'!CP$6,
IF(('Summary &amp; Assumptions'!$J$35+'Summary &amp; Assumptions'!$J$27-1)&gt;='Monthly Cash Flow'!CP$6,-('Summary &amp; Assumptions'!$J$32*'Summary &amp; Assumptions'!$J$28/12),-IPMT('Summary &amp; Assumptions'!$J$28/12,'Monthly Cash Flow'!CP$6-'Summary &amp; Assumptions'!$J$35-'Summary &amp; Assumptions'!$J$27+1,'Summary &amp; Assumptions'!$J$34,-'Summary &amp; Assumptions'!$J$32)),""),""),"")</f>
        <v>-110322.67458079474</v>
      </c>
      <c r="CQ50" s="63">
        <f ca="1">IF('Summary &amp; Assumptions'!$D$20&gt;='Monthly Cash Flow'!CQ$5,
IF(('Summary &amp; Assumptions'!$J$27+1)&lt;='Monthly Cash Flow'!CQ$6,
IF(('Summary &amp; Assumptions'!$J$33+'Summary &amp; Assumptions'!$J$27-1)&gt;='Monthly Cash Flow'!CQ$6,
IF(('Summary &amp; Assumptions'!$J$35+'Summary &amp; Assumptions'!$J$27-1)&gt;='Monthly Cash Flow'!CQ$6,-('Summary &amp; Assumptions'!$J$32*'Summary &amp; Assumptions'!$J$28/12),-IPMT('Summary &amp; Assumptions'!$J$28/12,'Monthly Cash Flow'!CQ$6-'Summary &amp; Assumptions'!$J$35-'Summary &amp; Assumptions'!$J$27+1,'Summary &amp; Assumptions'!$J$34,-'Summary &amp; Assumptions'!$J$32)),""),""),"")</f>
        <v>-110145.47566288183</v>
      </c>
      <c r="CR50" s="63">
        <f ca="1">IF('Summary &amp; Assumptions'!$D$20&gt;='Monthly Cash Flow'!CR$5,
IF(('Summary &amp; Assumptions'!$J$27+1)&lt;='Monthly Cash Flow'!CR$6,
IF(('Summary &amp; Assumptions'!$J$33+'Summary &amp; Assumptions'!$J$27-1)&gt;='Monthly Cash Flow'!CR$6,
IF(('Summary &amp; Assumptions'!$J$35+'Summary &amp; Assumptions'!$J$27-1)&gt;='Monthly Cash Flow'!CR$6,-('Summary &amp; Assumptions'!$J$32*'Summary &amp; Assumptions'!$J$28/12),-IPMT('Summary &amp; Assumptions'!$J$28/12,'Monthly Cash Flow'!CR$6-'Summary &amp; Assumptions'!$J$35-'Summary &amp; Assumptions'!$J$27+1,'Summary &amp; Assumptions'!$J$34,-'Summary &amp; Assumptions'!$J$32)),""),""),"")</f>
        <v>-109967.46458326183</v>
      </c>
      <c r="CS50" s="63">
        <f ca="1">IF('Summary &amp; Assumptions'!$D$20&gt;='Monthly Cash Flow'!CS$5,
IF(('Summary &amp; Assumptions'!$J$27+1)&lt;='Monthly Cash Flow'!CS$6,
IF(('Summary &amp; Assumptions'!$J$33+'Summary &amp; Assumptions'!$J$27-1)&gt;='Monthly Cash Flow'!CS$6,
IF(('Summary &amp; Assumptions'!$J$35+'Summary &amp; Assumptions'!$J$27-1)&gt;='Monthly Cash Flow'!CS$6,-('Summary &amp; Assumptions'!$J$32*'Summary &amp; Assumptions'!$J$28/12),-IPMT('Summary &amp; Assumptions'!$J$28/12,'Monthly Cash Flow'!CS$6-'Summary &amp; Assumptions'!$J$35-'Summary &amp; Assumptions'!$J$27+1,'Summary &amp; Assumptions'!$J$34,-'Summary &amp; Assumptions'!$J$32)),""),""),"")</f>
        <v>-109788.6376195269</v>
      </c>
      <c r="CT50" s="63">
        <f ca="1">IF('Summary &amp; Assumptions'!$D$20&gt;='Monthly Cash Flow'!CT$5,
IF(('Summary &amp; Assumptions'!$J$27+1)&lt;='Monthly Cash Flow'!CT$6,
IF(('Summary &amp; Assumptions'!$J$33+'Summary &amp; Assumptions'!$J$27-1)&gt;='Monthly Cash Flow'!CT$6,
IF(('Summary &amp; Assumptions'!$J$35+'Summary &amp; Assumptions'!$J$27-1)&gt;='Monthly Cash Flow'!CT$6,-('Summary &amp; Assumptions'!$J$32*'Summary &amp; Assumptions'!$J$28/12),-IPMT('Summary &amp; Assumptions'!$J$28/12,'Monthly Cash Flow'!CT$6-'Summary &amp; Assumptions'!$J$35-'Summary &amp; Assumptions'!$J$27+1,'Summary &amp; Assumptions'!$J$34,-'Summary &amp; Assumptions'!$J$32)),""),""),"")</f>
        <v>-109608.99103220816</v>
      </c>
      <c r="CU50" s="63">
        <f ca="1">IF('Summary &amp; Assumptions'!$D$20&gt;='Monthly Cash Flow'!CU$5,
IF(('Summary &amp; Assumptions'!$J$27+1)&lt;='Monthly Cash Flow'!CU$6,
IF(('Summary &amp; Assumptions'!$J$33+'Summary &amp; Assumptions'!$J$27-1)&gt;='Monthly Cash Flow'!CU$6,
IF(('Summary &amp; Assumptions'!$J$35+'Summary &amp; Assumptions'!$J$27-1)&gt;='Monthly Cash Flow'!CU$6,-('Summary &amp; Assumptions'!$J$32*'Summary &amp; Assumptions'!$J$28/12),-IPMT('Summary &amp; Assumptions'!$J$28/12,'Monthly Cash Flow'!CU$6-'Summary &amp; Assumptions'!$J$35-'Summary &amp; Assumptions'!$J$27+1,'Summary &amp; Assumptions'!$J$34,-'Summary &amp; Assumptions'!$J$32)),""),""),"")</f>
        <v>-109428.52106469758</v>
      </c>
      <c r="CV50" s="63">
        <f ca="1">IF('Summary &amp; Assumptions'!$D$20&gt;='Monthly Cash Flow'!CV$5,
IF(('Summary &amp; Assumptions'!$J$27+1)&lt;='Monthly Cash Flow'!CV$6,
IF(('Summary &amp; Assumptions'!$J$33+'Summary &amp; Assumptions'!$J$27-1)&gt;='Monthly Cash Flow'!CV$6,
IF(('Summary &amp; Assumptions'!$J$35+'Summary &amp; Assumptions'!$J$27-1)&gt;='Monthly Cash Flow'!CV$6,-('Summary &amp; Assumptions'!$J$32*'Summary &amp; Assumptions'!$J$28/12),-IPMT('Summary &amp; Assumptions'!$J$28/12,'Monthly Cash Flow'!CV$6-'Summary &amp; Assumptions'!$J$35-'Summary &amp; Assumptions'!$J$27+1,'Summary &amp; Assumptions'!$J$34,-'Summary &amp; Assumptions'!$J$32)),""),""),"")</f>
        <v>-109247.22394316923</v>
      </c>
      <c r="CW50" s="63">
        <f ca="1">IF('Summary &amp; Assumptions'!$D$20&gt;='Monthly Cash Flow'!CW$5,
IF(('Summary &amp; Assumptions'!$J$27+1)&lt;='Monthly Cash Flow'!CW$6,
IF(('Summary &amp; Assumptions'!$J$33+'Summary &amp; Assumptions'!$J$27-1)&gt;='Monthly Cash Flow'!CW$6,
IF(('Summary &amp; Assumptions'!$J$35+'Summary &amp; Assumptions'!$J$27-1)&gt;='Monthly Cash Flow'!CW$6,-('Summary &amp; Assumptions'!$J$32*'Summary &amp; Assumptions'!$J$28/12),-IPMT('Summary &amp; Assumptions'!$J$28/12,'Monthly Cash Flow'!CW$6-'Summary &amp; Assumptions'!$J$35-'Summary &amp; Assumptions'!$J$27+1,'Summary &amp; Assumptions'!$J$34,-'Summary &amp; Assumptions'!$J$32)),""),""),"")</f>
        <v>-109065.09587650055</v>
      </c>
      <c r="CX50" s="63">
        <f ca="1">IF('Summary &amp; Assumptions'!$D$20&gt;='Monthly Cash Flow'!CX$5,
IF(('Summary &amp; Assumptions'!$J$27+1)&lt;='Monthly Cash Flow'!CX$6,
IF(('Summary &amp; Assumptions'!$J$33+'Summary &amp; Assumptions'!$J$27-1)&gt;='Monthly Cash Flow'!CX$6,
IF(('Summary &amp; Assumptions'!$J$35+'Summary &amp; Assumptions'!$J$27-1)&gt;='Monthly Cash Flow'!CX$6,-('Summary &amp; Assumptions'!$J$32*'Summary &amp; Assumptions'!$J$28/12),-IPMT('Summary &amp; Assumptions'!$J$28/12,'Monthly Cash Flow'!CX$6-'Summary &amp; Assumptions'!$J$35-'Summary &amp; Assumptions'!$J$27+1,'Summary &amp; Assumptions'!$J$34,-'Summary &amp; Assumptions'!$J$32)),""),""),"")</f>
        <v>-108882.13305619295</v>
      </c>
      <c r="CY50" s="63">
        <f ca="1">IF('Summary &amp; Assumptions'!$D$20&gt;='Monthly Cash Flow'!CY$5,
IF(('Summary &amp; Assumptions'!$J$27+1)&lt;='Monthly Cash Flow'!CY$6,
IF(('Summary &amp; Assumptions'!$J$33+'Summary &amp; Assumptions'!$J$27-1)&gt;='Monthly Cash Flow'!CY$6,
IF(('Summary &amp; Assumptions'!$J$35+'Summary &amp; Assumptions'!$J$27-1)&gt;='Monthly Cash Flow'!CY$6,-('Summary &amp; Assumptions'!$J$32*'Summary &amp; Assumptions'!$J$28/12),-IPMT('Summary &amp; Assumptions'!$J$28/12,'Monthly Cash Flow'!CY$6-'Summary &amp; Assumptions'!$J$35-'Summary &amp; Assumptions'!$J$27+1,'Summary &amp; Assumptions'!$J$34,-'Summary &amp; Assumptions'!$J$32)),""),""),"")</f>
        <v>-108698.3316562923</v>
      </c>
      <c r="CZ50" s="63">
        <f ca="1">IF('Summary &amp; Assumptions'!$D$20&gt;='Monthly Cash Flow'!CZ$5,
IF(('Summary &amp; Assumptions'!$J$27+1)&lt;='Monthly Cash Flow'!CZ$6,
IF(('Summary &amp; Assumptions'!$J$33+'Summary &amp; Assumptions'!$J$27-1)&gt;='Monthly Cash Flow'!CZ$6,
IF(('Summary &amp; Assumptions'!$J$35+'Summary &amp; Assumptions'!$J$27-1)&gt;='Monthly Cash Flow'!CZ$6,-('Summary &amp; Assumptions'!$J$32*'Summary &amp; Assumptions'!$J$28/12),-IPMT('Summary &amp; Assumptions'!$J$28/12,'Monthly Cash Flow'!CZ$6-'Summary &amp; Assumptions'!$J$35-'Summary &amp; Assumptions'!$J$27+1,'Summary &amp; Assumptions'!$J$34,-'Summary &amp; Assumptions'!$J$32)),""),""),"")</f>
        <v>-108513.68783330875</v>
      </c>
      <c r="DA50" s="63">
        <f ca="1">IF('Summary &amp; Assumptions'!$D$20&gt;='Monthly Cash Flow'!DA$5,
IF(('Summary &amp; Assumptions'!$J$27+1)&lt;='Monthly Cash Flow'!DA$6,
IF(('Summary &amp; Assumptions'!$J$33+'Summary &amp; Assumptions'!$J$27-1)&gt;='Monthly Cash Flow'!DA$6,
IF(('Summary &amp; Assumptions'!$J$35+'Summary &amp; Assumptions'!$J$27-1)&gt;='Monthly Cash Flow'!DA$6,-('Summary &amp; Assumptions'!$J$32*'Summary &amp; Assumptions'!$J$28/12),-IPMT('Summary &amp; Assumptions'!$J$28/12,'Monthly Cash Flow'!DA$6-'Summary &amp; Assumptions'!$J$35-'Summary &amp; Assumptions'!$J$27+1,'Summary &amp; Assumptions'!$J$34,-'Summary &amp; Assumptions'!$J$32)),""),""),"")</f>
        <v>-108328.19772613655</v>
      </c>
      <c r="DB50" s="63">
        <f ca="1">IF('Summary &amp; Assumptions'!$D$20&gt;='Monthly Cash Flow'!DB$5,
IF(('Summary &amp; Assumptions'!$J$27+1)&lt;='Monthly Cash Flow'!DB$6,
IF(('Summary &amp; Assumptions'!$J$33+'Summary &amp; Assumptions'!$J$27-1)&gt;='Monthly Cash Flow'!DB$6,
IF(('Summary &amp; Assumptions'!$J$35+'Summary &amp; Assumptions'!$J$27-1)&gt;='Monthly Cash Flow'!DB$6,-('Summary &amp; Assumptions'!$J$32*'Summary &amp; Assumptions'!$J$28/12),-IPMT('Summary &amp; Assumptions'!$J$28/12,'Monthly Cash Flow'!DB$6-'Summary &amp; Assumptions'!$J$35-'Summary &amp; Assumptions'!$J$27+1,'Summary &amp; Assumptions'!$J$34,-'Summary &amp; Assumptions'!$J$32)),""),""),"")</f>
        <v>-108141.85745597311</v>
      </c>
      <c r="DC50" s="63">
        <f ca="1">IF('Summary &amp; Assumptions'!$D$20&gt;='Monthly Cash Flow'!DC$5,
IF(('Summary &amp; Assumptions'!$J$27+1)&lt;='Monthly Cash Flow'!DC$6,
IF(('Summary &amp; Assumptions'!$J$33+'Summary &amp; Assumptions'!$J$27-1)&gt;='Monthly Cash Flow'!DC$6,
IF(('Summary &amp; Assumptions'!$J$35+'Summary &amp; Assumptions'!$J$27-1)&gt;='Monthly Cash Flow'!DC$6,-('Summary &amp; Assumptions'!$J$32*'Summary &amp; Assumptions'!$J$28/12),-IPMT('Summary &amp; Assumptions'!$J$28/12,'Monthly Cash Flow'!DC$6-'Summary &amp; Assumptions'!$J$35-'Summary &amp; Assumptions'!$J$27+1,'Summary &amp; Assumptions'!$J$34,-'Summary &amp; Assumptions'!$J$32)),""),""),"")</f>
        <v>-107954.66312623813</v>
      </c>
      <c r="DD50" s="63">
        <f ca="1">IF('Summary &amp; Assumptions'!$D$20&gt;='Monthly Cash Flow'!DD$5,
IF(('Summary &amp; Assumptions'!$J$27+1)&lt;='Monthly Cash Flow'!DD$6,
IF(('Summary &amp; Assumptions'!$J$33+'Summary &amp; Assumptions'!$J$27-1)&gt;='Monthly Cash Flow'!DD$6,
IF(('Summary &amp; Assumptions'!$J$35+'Summary &amp; Assumptions'!$J$27-1)&gt;='Monthly Cash Flow'!DD$6,-('Summary &amp; Assumptions'!$J$32*'Summary &amp; Assumptions'!$J$28/12),-IPMT('Summary &amp; Assumptions'!$J$28/12,'Monthly Cash Flow'!DD$6-'Summary &amp; Assumptions'!$J$35-'Summary &amp; Assumptions'!$J$27+1,'Summary &amp; Assumptions'!$J$34,-'Summary &amp; Assumptions'!$J$32)),""),""),"")</f>
        <v>-107766.61082249183</v>
      </c>
      <c r="DE50" s="63">
        <f ca="1">IF('Summary &amp; Assumptions'!$D$20&gt;='Monthly Cash Flow'!DE$5,
IF(('Summary &amp; Assumptions'!$J$27+1)&lt;='Monthly Cash Flow'!DE$6,
IF(('Summary &amp; Assumptions'!$J$33+'Summary &amp; Assumptions'!$J$27-1)&gt;='Monthly Cash Flow'!DE$6,
IF(('Summary &amp; Assumptions'!$J$35+'Summary &amp; Assumptions'!$J$27-1)&gt;='Monthly Cash Flow'!DE$6,-('Summary &amp; Assumptions'!$J$32*'Summary &amp; Assumptions'!$J$28/12),-IPMT('Summary &amp; Assumptions'!$J$28/12,'Monthly Cash Flow'!DE$6-'Summary &amp; Assumptions'!$J$35-'Summary &amp; Assumptions'!$J$27+1,'Summary &amp; Assumptions'!$J$34,-'Summary &amp; Assumptions'!$J$32)),""),""),"")</f>
        <v>-107577.69661235338</v>
      </c>
      <c r="DF50" s="63">
        <f ca="1">IF('Summary &amp; Assumptions'!$D$20&gt;='Monthly Cash Flow'!DF$5,
IF(('Summary &amp; Assumptions'!$J$27+1)&lt;='Monthly Cash Flow'!DF$6,
IF(('Summary &amp; Assumptions'!$J$33+'Summary &amp; Assumptions'!$J$27-1)&gt;='Monthly Cash Flow'!DF$6,
IF(('Summary &amp; Assumptions'!$J$35+'Summary &amp; Assumptions'!$J$27-1)&gt;='Monthly Cash Flow'!DF$6,-('Summary &amp; Assumptions'!$J$32*'Summary &amp; Assumptions'!$J$28/12),-IPMT('Summary &amp; Assumptions'!$J$28/12,'Monthly Cash Flow'!DF$6-'Summary &amp; Assumptions'!$J$35-'Summary &amp; Assumptions'!$J$27+1,'Summary &amp; Assumptions'!$J$34,-'Summary &amp; Assumptions'!$J$32)),""),""),"")</f>
        <v>-107387.91654541843</v>
      </c>
      <c r="DG50" s="63">
        <f ca="1">IF('Summary &amp; Assumptions'!$D$20&gt;='Monthly Cash Flow'!DG$5,
IF(('Summary &amp; Assumptions'!$J$27+1)&lt;='Monthly Cash Flow'!DG$6,
IF(('Summary &amp; Assumptions'!$J$33+'Summary &amp; Assumptions'!$J$27-1)&gt;='Monthly Cash Flow'!DG$6,
IF(('Summary &amp; Assumptions'!$J$35+'Summary &amp; Assumptions'!$J$27-1)&gt;='Monthly Cash Flow'!DG$6,-('Summary &amp; Assumptions'!$J$32*'Summary &amp; Assumptions'!$J$28/12),-IPMT('Summary &amp; Assumptions'!$J$28/12,'Monthly Cash Flow'!DG$6-'Summary &amp; Assumptions'!$J$35-'Summary &amp; Assumptions'!$J$27+1,'Summary &amp; Assumptions'!$J$34,-'Summary &amp; Assumptions'!$J$32)),""),""),"")</f>
        <v>-107197.26665317673</v>
      </c>
      <c r="DH50" s="63">
        <f ca="1">IF('Summary &amp; Assumptions'!$D$20&gt;='Monthly Cash Flow'!DH$5,
IF(('Summary &amp; Assumptions'!$J$27+1)&lt;='Monthly Cash Flow'!DH$6,
IF(('Summary &amp; Assumptions'!$J$33+'Summary &amp; Assumptions'!$J$27-1)&gt;='Monthly Cash Flow'!DH$6,
IF(('Summary &amp; Assumptions'!$J$35+'Summary &amp; Assumptions'!$J$27-1)&gt;='Monthly Cash Flow'!DH$6,-('Summary &amp; Assumptions'!$J$32*'Summary &amp; Assumptions'!$J$28/12),-IPMT('Summary &amp; Assumptions'!$J$28/12,'Monthly Cash Flow'!DH$6-'Summary &amp; Assumptions'!$J$35-'Summary &amp; Assumptions'!$J$27+1,'Summary &amp; Assumptions'!$J$34,-'Summary &amp; Assumptions'!$J$32)),""),""),"")</f>
        <v>-107005.74294892891</v>
      </c>
      <c r="DI50" s="63">
        <f ca="1">IF('Summary &amp; Assumptions'!$D$20&gt;='Monthly Cash Flow'!DI$5,
IF(('Summary &amp; Assumptions'!$J$27+1)&lt;='Monthly Cash Flow'!DI$6,
IF(('Summary &amp; Assumptions'!$J$33+'Summary &amp; Assumptions'!$J$27-1)&gt;='Monthly Cash Flow'!DI$6,
IF(('Summary &amp; Assumptions'!$J$35+'Summary &amp; Assumptions'!$J$27-1)&gt;='Monthly Cash Flow'!DI$6,-('Summary &amp; Assumptions'!$J$32*'Summary &amp; Assumptions'!$J$28/12),-IPMT('Summary &amp; Assumptions'!$J$28/12,'Monthly Cash Flow'!DI$6-'Summary &amp; Assumptions'!$J$35-'Summary &amp; Assumptions'!$J$27+1,'Summary &amp; Assumptions'!$J$34,-'Summary &amp; Assumptions'!$J$32)),""),""),"")</f>
        <v>-106813.34142770329</v>
      </c>
      <c r="DJ50" s="63">
        <f ca="1">IF('Summary &amp; Assumptions'!$D$20&gt;='Monthly Cash Flow'!DJ$5,
IF(('Summary &amp; Assumptions'!$J$27+1)&lt;='Monthly Cash Flow'!DJ$6,
IF(('Summary &amp; Assumptions'!$J$33+'Summary &amp; Assumptions'!$J$27-1)&gt;='Monthly Cash Flow'!DJ$6,
IF(('Summary &amp; Assumptions'!$J$35+'Summary &amp; Assumptions'!$J$27-1)&gt;='Monthly Cash Flow'!DJ$6,-('Summary &amp; Assumptions'!$J$32*'Summary &amp; Assumptions'!$J$28/12),-IPMT('Summary &amp; Assumptions'!$J$28/12,'Monthly Cash Flow'!DJ$6-'Summary &amp; Assumptions'!$J$35-'Summary &amp; Assumptions'!$J$27+1,'Summary &amp; Assumptions'!$J$34,-'Summary &amp; Assumptions'!$J$32)),""),""),"")</f>
        <v>-106620.05806617203</v>
      </c>
      <c r="DK50" s="63">
        <f ca="1">IF('Summary &amp; Assumptions'!$D$20&gt;='Monthly Cash Flow'!DK$5,
IF(('Summary &amp; Assumptions'!$J$27+1)&lt;='Monthly Cash Flow'!DK$6,
IF(('Summary &amp; Assumptions'!$J$33+'Summary &amp; Assumptions'!$J$27-1)&gt;='Monthly Cash Flow'!DK$6,
IF(('Summary &amp; Assumptions'!$J$35+'Summary &amp; Assumptions'!$J$27-1)&gt;='Monthly Cash Flow'!DK$6,-('Summary &amp; Assumptions'!$J$32*'Summary &amp; Assumptions'!$J$28/12),-IPMT('Summary &amp; Assumptions'!$J$28/12,'Monthly Cash Flow'!DK$6-'Summary &amp; Assumptions'!$J$35-'Summary &amp; Assumptions'!$J$27+1,'Summary &amp; Assumptions'!$J$34,-'Summary &amp; Assumptions'!$J$32)),""),""),"")</f>
        <v>-106425.88882256711</v>
      </c>
      <c r="DL50" s="63">
        <f ca="1">IF('Summary &amp; Assumptions'!$D$20&gt;='Monthly Cash Flow'!DL$5,
IF(('Summary &amp; Assumptions'!$J$27+1)&lt;='Monthly Cash Flow'!DL$6,
IF(('Summary &amp; Assumptions'!$J$33+'Summary &amp; Assumptions'!$J$27-1)&gt;='Monthly Cash Flow'!DL$6,
IF(('Summary &amp; Assumptions'!$J$35+'Summary &amp; Assumptions'!$J$27-1)&gt;='Monthly Cash Flow'!DL$6,-('Summary &amp; Assumptions'!$J$32*'Summary &amp; Assumptions'!$J$28/12),-IPMT('Summary &amp; Assumptions'!$J$28/12,'Monthly Cash Flow'!DL$6-'Summary &amp; Assumptions'!$J$35-'Summary &amp; Assumptions'!$J$27+1,'Summary &amp; Assumptions'!$J$34,-'Summary &amp; Assumptions'!$J$32)),""),""),"")</f>
        <v>-106230.82963659566</v>
      </c>
      <c r="DM50" s="63">
        <f ca="1">IF('Summary &amp; Assumptions'!$D$20&gt;='Monthly Cash Flow'!DM$5,
IF(('Summary &amp; Assumptions'!$J$27+1)&lt;='Monthly Cash Flow'!DM$6,
IF(('Summary &amp; Assumptions'!$J$33+'Summary &amp; Assumptions'!$J$27-1)&gt;='Monthly Cash Flow'!DM$6,
IF(('Summary &amp; Assumptions'!$J$35+'Summary &amp; Assumptions'!$J$27-1)&gt;='Monthly Cash Flow'!DM$6,-('Summary &amp; Assumptions'!$J$32*'Summary &amp; Assumptions'!$J$28/12),-IPMT('Summary &amp; Assumptions'!$J$28/12,'Monthly Cash Flow'!DM$6-'Summary &amp; Assumptions'!$J$35-'Summary &amp; Assumptions'!$J$27+1,'Summary &amp; Assumptions'!$J$34,-'Summary &amp; Assumptions'!$J$32)),""),""),"")</f>
        <v>-106034.87642935518</v>
      </c>
      <c r="DN50" s="63">
        <f ca="1">IF('Summary &amp; Assumptions'!$D$20&gt;='Monthly Cash Flow'!DN$5,
IF(('Summary &amp; Assumptions'!$J$27+1)&lt;='Monthly Cash Flow'!DN$6,
IF(('Summary &amp; Assumptions'!$J$33+'Summary &amp; Assumptions'!$J$27-1)&gt;='Monthly Cash Flow'!DN$6,
IF(('Summary &amp; Assumptions'!$J$35+'Summary &amp; Assumptions'!$J$27-1)&gt;='Monthly Cash Flow'!DN$6,-('Summary &amp; Assumptions'!$J$32*'Summary &amp; Assumptions'!$J$28/12),-IPMT('Summary &amp; Assumptions'!$J$28/12,'Monthly Cash Flow'!DN$6-'Summary &amp; Assumptions'!$J$35-'Summary &amp; Assumptions'!$J$27+1,'Summary &amp; Assumptions'!$J$34,-'Summary &amp; Assumptions'!$J$32)),""),""),"")</f>
        <v>-105838.02510324818</v>
      </c>
      <c r="DO50" s="63">
        <f ca="1">IF('Summary &amp; Assumptions'!$D$20&gt;='Monthly Cash Flow'!DO$5,
IF(('Summary &amp; Assumptions'!$J$27+1)&lt;='Monthly Cash Flow'!DO$6,
IF(('Summary &amp; Assumptions'!$J$33+'Summary &amp; Assumptions'!$J$27-1)&gt;='Monthly Cash Flow'!DO$6,
IF(('Summary &amp; Assumptions'!$J$35+'Summary &amp; Assumptions'!$J$27-1)&gt;='Monthly Cash Flow'!DO$6,-('Summary &amp; Assumptions'!$J$32*'Summary &amp; Assumptions'!$J$28/12),-IPMT('Summary &amp; Assumptions'!$J$28/12,'Monthly Cash Flow'!DO$6-'Summary &amp; Assumptions'!$J$35-'Summary &amp; Assumptions'!$J$27+1,'Summary &amp; Assumptions'!$J$34,-'Summary &amp; Assumptions'!$J$32)),""),""),"")</f>
        <v>-105640.27154189652</v>
      </c>
      <c r="DP50" s="63">
        <f ca="1">IF('Summary &amp; Assumptions'!$D$20&gt;='Monthly Cash Flow'!DP$5,
IF(('Summary &amp; Assumptions'!$J$27+1)&lt;='Monthly Cash Flow'!DP$6,
IF(('Summary &amp; Assumptions'!$J$33+'Summary &amp; Assumptions'!$J$27-1)&gt;='Monthly Cash Flow'!DP$6,
IF(('Summary &amp; Assumptions'!$J$35+'Summary &amp; Assumptions'!$J$27-1)&gt;='Monthly Cash Flow'!DP$6,-('Summary &amp; Assumptions'!$J$32*'Summary &amp; Assumptions'!$J$28/12),-IPMT('Summary &amp; Assumptions'!$J$28/12,'Monthly Cash Flow'!DP$6-'Summary &amp; Assumptions'!$J$35-'Summary &amp; Assumptions'!$J$27+1,'Summary &amp; Assumptions'!$J$34,-'Summary &amp; Assumptions'!$J$32)),""),""),"")</f>
        <v>-105441.61161005533</v>
      </c>
      <c r="DQ50" s="63">
        <f ca="1">IF('Summary &amp; Assumptions'!$D$20&gt;='Monthly Cash Flow'!DQ$5,
IF(('Summary &amp; Assumptions'!$J$27+1)&lt;='Monthly Cash Flow'!DQ$6,
IF(('Summary &amp; Assumptions'!$J$33+'Summary &amp; Assumptions'!$J$27-1)&gt;='Monthly Cash Flow'!DQ$6,
IF(('Summary &amp; Assumptions'!$J$35+'Summary &amp; Assumptions'!$J$27-1)&gt;='Monthly Cash Flow'!DQ$6,-('Summary &amp; Assumptions'!$J$32*'Summary &amp; Assumptions'!$J$28/12),-IPMT('Summary &amp; Assumptions'!$J$28/12,'Monthly Cash Flow'!DQ$6-'Summary &amp; Assumptions'!$J$35-'Summary &amp; Assumptions'!$J$27+1,'Summary &amp; Assumptions'!$J$34,-'Summary &amp; Assumptions'!$J$32)),""),""),"")</f>
        <v>-105242.04115352653</v>
      </c>
      <c r="DR50" s="63">
        <f ca="1">IF('Summary &amp; Assumptions'!$D$20&gt;='Monthly Cash Flow'!DR$5,
IF(('Summary &amp; Assumptions'!$J$27+1)&lt;='Monthly Cash Flow'!DR$6,
IF(('Summary &amp; Assumptions'!$J$33+'Summary &amp; Assumptions'!$J$27-1)&gt;='Monthly Cash Flow'!DR$6,
IF(('Summary &amp; Assumptions'!$J$35+'Summary &amp; Assumptions'!$J$27-1)&gt;='Monthly Cash Flow'!DR$6,-('Summary &amp; Assumptions'!$J$32*'Summary &amp; Assumptions'!$J$28/12),-IPMT('Summary &amp; Assumptions'!$J$28/12,'Monthly Cash Flow'!DR$6-'Summary &amp; Assumptions'!$J$35-'Summary &amp; Assumptions'!$J$27+1,'Summary &amp; Assumptions'!$J$34,-'Summary &amp; Assumptions'!$J$32)),""),""),"")</f>
        <v>-105041.55599907199</v>
      </c>
      <c r="DS50" s="63">
        <f ca="1">IF('Summary &amp; Assumptions'!$D$20&gt;='Monthly Cash Flow'!DS$5,
IF(('Summary &amp; Assumptions'!$J$27+1)&lt;='Monthly Cash Flow'!DS$6,
IF(('Summary &amp; Assumptions'!$J$33+'Summary &amp; Assumptions'!$J$27-1)&gt;='Monthly Cash Flow'!DS$6,
IF(('Summary &amp; Assumptions'!$J$35+'Summary &amp; Assumptions'!$J$27-1)&gt;='Monthly Cash Flow'!DS$6,-('Summary &amp; Assumptions'!$J$32*'Summary &amp; Assumptions'!$J$28/12),-IPMT('Summary &amp; Assumptions'!$J$28/12,'Monthly Cash Flow'!DS$6-'Summary &amp; Assumptions'!$J$35-'Summary &amp; Assumptions'!$J$27+1,'Summary &amp; Assumptions'!$J$34,-'Summary &amp; Assumptions'!$J$32)),""),""),"")</f>
        <v>-104840.1519543262</v>
      </c>
      <c r="DT50" s="63">
        <f ca="1">IF('Summary &amp; Assumptions'!$D$20&gt;='Monthly Cash Flow'!DT$5,
IF(('Summary &amp; Assumptions'!$J$27+1)&lt;='Monthly Cash Flow'!DT$6,
IF(('Summary &amp; Assumptions'!$J$33+'Summary &amp; Assumptions'!$J$27-1)&gt;='Monthly Cash Flow'!DT$6,
IF(('Summary &amp; Assumptions'!$J$35+'Summary &amp; Assumptions'!$J$27-1)&gt;='Monthly Cash Flow'!DT$6,-('Summary &amp; Assumptions'!$J$32*'Summary &amp; Assumptions'!$J$28/12),-IPMT('Summary &amp; Assumptions'!$J$28/12,'Monthly Cash Flow'!DT$6-'Summary &amp; Assumptions'!$J$35-'Summary &amp; Assumptions'!$J$27+1,'Summary &amp; Assumptions'!$J$34,-'Summary &amp; Assumptions'!$J$32)),""),""),"")</f>
        <v>-104637.82480770863</v>
      </c>
      <c r="DU50" s="63">
        <f ca="1">IF('Summary &amp; Assumptions'!$D$20&gt;='Monthly Cash Flow'!DU$5,
IF(('Summary &amp; Assumptions'!$J$27+1)&lt;='Monthly Cash Flow'!DU$6,
IF(('Summary &amp; Assumptions'!$J$33+'Summary &amp; Assumptions'!$J$27-1)&gt;='Monthly Cash Flow'!DU$6,
IF(('Summary &amp; Assumptions'!$J$35+'Summary &amp; Assumptions'!$J$27-1)&gt;='Monthly Cash Flow'!DU$6,-('Summary &amp; Assumptions'!$J$32*'Summary &amp; Assumptions'!$J$28/12),-IPMT('Summary &amp; Assumptions'!$J$28/12,'Monthly Cash Flow'!DU$6-'Summary &amp; Assumptions'!$J$35-'Summary &amp; Assumptions'!$J$27+1,'Summary &amp; Assumptions'!$J$34,-'Summary &amp; Assumptions'!$J$32)),""),""),"")</f>
        <v>-104434.57032833574</v>
      </c>
      <c r="DV50" s="63" t="str">
        <f>IF('Summary &amp; Assumptions'!$D$20&gt;='Monthly Cash Flow'!DV$5,
IF(('Summary &amp; Assumptions'!$J$27+1)&lt;='Monthly Cash Flow'!DV$6,
IF(('Summary &amp; Assumptions'!$J$33+'Summary &amp; Assumptions'!$J$27-1)&gt;='Monthly Cash Flow'!DV$6,
IF(('Summary &amp; Assumptions'!$J$35+'Summary &amp; Assumptions'!$J$27-1)&gt;='Monthly Cash Flow'!DV$6,-('Summary &amp; Assumptions'!$J$32*'Summary &amp; Assumptions'!$J$28/12),-IPMT('Summary &amp; Assumptions'!$J$28/12,'Monthly Cash Flow'!DV$6-'Summary &amp; Assumptions'!$J$35-'Summary &amp; Assumptions'!$J$27+1,'Summary &amp; Assumptions'!$J$34,-'Summary &amp; Assumptions'!$J$32)),""),""),"")</f>
        <v/>
      </c>
      <c r="DW50" s="63" t="str">
        <f>IF('Summary &amp; Assumptions'!$D$20&gt;='Monthly Cash Flow'!DW$5,
IF(('Summary &amp; Assumptions'!$J$27+1)&lt;='Monthly Cash Flow'!DW$6,
IF(('Summary &amp; Assumptions'!$J$33+'Summary &amp; Assumptions'!$J$27-1)&gt;='Monthly Cash Flow'!DW$6,
IF(('Summary &amp; Assumptions'!$J$35+'Summary &amp; Assumptions'!$J$27-1)&gt;='Monthly Cash Flow'!DW$6,-('Summary &amp; Assumptions'!$J$32*'Summary &amp; Assumptions'!$J$28/12),-IPMT('Summary &amp; Assumptions'!$J$28/12,'Monthly Cash Flow'!DW$6-'Summary &amp; Assumptions'!$J$35-'Summary &amp; Assumptions'!$J$27+1,'Summary &amp; Assumptions'!$J$34,-'Summary &amp; Assumptions'!$J$32)),""),""),"")</f>
        <v/>
      </c>
      <c r="DX50" s="63" t="str">
        <f>IF('Summary &amp; Assumptions'!$D$20&gt;='Monthly Cash Flow'!DX$5,
IF(('Summary &amp; Assumptions'!$J$27+1)&lt;='Monthly Cash Flow'!DX$6,
IF(('Summary &amp; Assumptions'!$J$33+'Summary &amp; Assumptions'!$J$27-1)&gt;='Monthly Cash Flow'!DX$6,
IF(('Summary &amp; Assumptions'!$J$35+'Summary &amp; Assumptions'!$J$27-1)&gt;='Monthly Cash Flow'!DX$6,-('Summary &amp; Assumptions'!$J$32*'Summary &amp; Assumptions'!$J$28/12),-IPMT('Summary &amp; Assumptions'!$J$28/12,'Monthly Cash Flow'!DX$6-'Summary &amp; Assumptions'!$J$35-'Summary &amp; Assumptions'!$J$27+1,'Summary &amp; Assumptions'!$J$34,-'Summary &amp; Assumptions'!$J$32)),""),""),"")</f>
        <v/>
      </c>
      <c r="DY50" s="63" t="str">
        <f>IF('Summary &amp; Assumptions'!$D$20&gt;='Monthly Cash Flow'!DY$5,
IF(('Summary &amp; Assumptions'!$J$27+1)&lt;='Monthly Cash Flow'!DY$6,
IF(('Summary &amp; Assumptions'!$J$33+'Summary &amp; Assumptions'!$J$27-1)&gt;='Monthly Cash Flow'!DY$6,
IF(('Summary &amp; Assumptions'!$J$35+'Summary &amp; Assumptions'!$J$27-1)&gt;='Monthly Cash Flow'!DY$6,-('Summary &amp; Assumptions'!$J$32*'Summary &amp; Assumptions'!$J$28/12),-IPMT('Summary &amp; Assumptions'!$J$28/12,'Monthly Cash Flow'!DY$6-'Summary &amp; Assumptions'!$J$35-'Summary &amp; Assumptions'!$J$27+1,'Summary &amp; Assumptions'!$J$34,-'Summary &amp; Assumptions'!$J$32)),""),""),"")</f>
        <v/>
      </c>
      <c r="DZ50" s="63" t="str">
        <f>IF('Summary &amp; Assumptions'!$D$20&gt;='Monthly Cash Flow'!DZ$5,
IF(('Summary &amp; Assumptions'!$J$27+1)&lt;='Monthly Cash Flow'!DZ$6,
IF(('Summary &amp; Assumptions'!$J$33+'Summary &amp; Assumptions'!$J$27-1)&gt;='Monthly Cash Flow'!DZ$6,
IF(('Summary &amp; Assumptions'!$J$35+'Summary &amp; Assumptions'!$J$27-1)&gt;='Monthly Cash Flow'!DZ$6,-('Summary &amp; Assumptions'!$J$32*'Summary &amp; Assumptions'!$J$28/12),-IPMT('Summary &amp; Assumptions'!$J$28/12,'Monthly Cash Flow'!DZ$6-'Summary &amp; Assumptions'!$J$35-'Summary &amp; Assumptions'!$J$27+1,'Summary &amp; Assumptions'!$J$34,-'Summary &amp; Assumptions'!$J$32)),""),""),"")</f>
        <v/>
      </c>
      <c r="EA50" s="63" t="str">
        <f>IF('Summary &amp; Assumptions'!$D$20&gt;='Monthly Cash Flow'!EA$5,
IF(('Summary &amp; Assumptions'!$J$27+1)&lt;='Monthly Cash Flow'!EA$6,
IF(('Summary &amp; Assumptions'!$J$33+'Summary &amp; Assumptions'!$J$27-1)&gt;='Monthly Cash Flow'!EA$6,
IF(('Summary &amp; Assumptions'!$J$35+'Summary &amp; Assumptions'!$J$27-1)&gt;='Monthly Cash Flow'!EA$6,-('Summary &amp; Assumptions'!$J$32*'Summary &amp; Assumptions'!$J$28/12),-IPMT('Summary &amp; Assumptions'!$J$28/12,'Monthly Cash Flow'!EA$6-'Summary &amp; Assumptions'!$J$35-'Summary &amp; Assumptions'!$J$27+1,'Summary &amp; Assumptions'!$J$34,-'Summary &amp; Assumptions'!$J$32)),""),""),"")</f>
        <v/>
      </c>
      <c r="EB50" s="63" t="str">
        <f>IF('Summary &amp; Assumptions'!$D$20&gt;='Monthly Cash Flow'!EB$5,
IF(('Summary &amp; Assumptions'!$J$27+1)&lt;='Monthly Cash Flow'!EB$6,
IF(('Summary &amp; Assumptions'!$J$33+'Summary &amp; Assumptions'!$J$27-1)&gt;='Monthly Cash Flow'!EB$6,
IF(('Summary &amp; Assumptions'!$J$35+'Summary &amp; Assumptions'!$J$27-1)&gt;='Monthly Cash Flow'!EB$6,-('Summary &amp; Assumptions'!$J$32*'Summary &amp; Assumptions'!$J$28/12),-IPMT('Summary &amp; Assumptions'!$J$28/12,'Monthly Cash Flow'!EB$6-'Summary &amp; Assumptions'!$J$35-'Summary &amp; Assumptions'!$J$27+1,'Summary &amp; Assumptions'!$J$34,-'Summary &amp; Assumptions'!$J$32)),""),""),"")</f>
        <v/>
      </c>
      <c r="EC50" s="63" t="str">
        <f>IF('Summary &amp; Assumptions'!$D$20&gt;='Monthly Cash Flow'!EC$5,
IF(('Summary &amp; Assumptions'!$J$27+1)&lt;='Monthly Cash Flow'!EC$6,
IF(('Summary &amp; Assumptions'!$J$33+'Summary &amp; Assumptions'!$J$27-1)&gt;='Monthly Cash Flow'!EC$6,
IF(('Summary &amp; Assumptions'!$J$35+'Summary &amp; Assumptions'!$J$27-1)&gt;='Monthly Cash Flow'!EC$6,-('Summary &amp; Assumptions'!$J$32*'Summary &amp; Assumptions'!$J$28/12),-IPMT('Summary &amp; Assumptions'!$J$28/12,'Monthly Cash Flow'!EC$6-'Summary &amp; Assumptions'!$J$35-'Summary &amp; Assumptions'!$J$27+1,'Summary &amp; Assumptions'!$J$34,-'Summary &amp; Assumptions'!$J$32)),""),""),"")</f>
        <v/>
      </c>
      <c r="ED50" s="63" t="str">
        <f>IF('Summary &amp; Assumptions'!$D$20&gt;='Monthly Cash Flow'!ED$5,
IF(('Summary &amp; Assumptions'!$J$27+1)&lt;='Monthly Cash Flow'!ED$6,
IF(('Summary &amp; Assumptions'!$J$33+'Summary &amp; Assumptions'!$J$27-1)&gt;='Monthly Cash Flow'!ED$6,
IF(('Summary &amp; Assumptions'!$J$35+'Summary &amp; Assumptions'!$J$27-1)&gt;='Monthly Cash Flow'!ED$6,-('Summary &amp; Assumptions'!$J$32*'Summary &amp; Assumptions'!$J$28/12),-IPMT('Summary &amp; Assumptions'!$J$28/12,'Monthly Cash Flow'!ED$6-'Summary &amp; Assumptions'!$J$35-'Summary &amp; Assumptions'!$J$27+1,'Summary &amp; Assumptions'!$J$34,-'Summary &amp; Assumptions'!$J$32)),""),""),"")</f>
        <v/>
      </c>
      <c r="EE50" s="63" t="str">
        <f>IF('Summary &amp; Assumptions'!$D$20&gt;='Monthly Cash Flow'!EE$5,
IF(('Summary &amp; Assumptions'!$J$27+1)&lt;='Monthly Cash Flow'!EE$6,
IF(('Summary &amp; Assumptions'!$J$33+'Summary &amp; Assumptions'!$J$27-1)&gt;='Monthly Cash Flow'!EE$6,
IF(('Summary &amp; Assumptions'!$J$35+'Summary &amp; Assumptions'!$J$27-1)&gt;='Monthly Cash Flow'!EE$6,-('Summary &amp; Assumptions'!$J$32*'Summary &amp; Assumptions'!$J$28/12),-IPMT('Summary &amp; Assumptions'!$J$28/12,'Monthly Cash Flow'!EE$6-'Summary &amp; Assumptions'!$J$35-'Summary &amp; Assumptions'!$J$27+1,'Summary &amp; Assumptions'!$J$34,-'Summary &amp; Assumptions'!$J$32)),""),""),"")</f>
        <v/>
      </c>
      <c r="EF50" s="63" t="str">
        <f>IF('Summary &amp; Assumptions'!$D$20&gt;='Monthly Cash Flow'!EF$5,
IF(('Summary &amp; Assumptions'!$J$27+1)&lt;='Monthly Cash Flow'!EF$6,
IF(('Summary &amp; Assumptions'!$J$33+'Summary &amp; Assumptions'!$J$27-1)&gt;='Monthly Cash Flow'!EF$6,
IF(('Summary &amp; Assumptions'!$J$35+'Summary &amp; Assumptions'!$J$27-1)&gt;='Monthly Cash Flow'!EF$6,-('Summary &amp; Assumptions'!$J$32*'Summary &amp; Assumptions'!$J$28/12),-IPMT('Summary &amp; Assumptions'!$J$28/12,'Monthly Cash Flow'!EF$6-'Summary &amp; Assumptions'!$J$35-'Summary &amp; Assumptions'!$J$27+1,'Summary &amp; Assumptions'!$J$34,-'Summary &amp; Assumptions'!$J$32)),""),""),"")</f>
        <v/>
      </c>
      <c r="EG50" s="64" t="str">
        <f>IF('Summary &amp; Assumptions'!$D$20&gt;='Monthly Cash Flow'!EG$5,
IF(('Summary &amp; Assumptions'!$J$27+1)&lt;='Monthly Cash Flow'!EG$6,
IF(('Summary &amp; Assumptions'!$J$33+'Summary &amp; Assumptions'!$J$27-1)&gt;='Monthly Cash Flow'!EG$6,
IF(('Summary &amp; Assumptions'!$J$35+'Summary &amp; Assumptions'!$J$27-1)&gt;='Monthly Cash Flow'!EG$6,-('Summary &amp; Assumptions'!$J$32*'Summary &amp; Assumptions'!$J$28/12),-IPMT('Summary &amp; Assumptions'!$J$28/12,'Monthly Cash Flow'!EG$6-'Summary &amp; Assumptions'!$J$35-'Summary &amp; Assumptions'!$J$27+1,'Summary &amp; Assumptions'!$J$34,-'Summary &amp; Assumptions'!$J$32)),""),""),"")</f>
        <v/>
      </c>
      <c r="EH50" s="133"/>
    </row>
    <row r="51" spans="1:138" ht="15" customHeight="1" thickBot="1" x14ac:dyDescent="0.3">
      <c r="A51" s="177"/>
      <c r="B51" s="492" t="s">
        <v>54</v>
      </c>
      <c r="C51" s="70"/>
      <c r="D51" s="187">
        <f t="shared" ca="1" si="52"/>
        <v>-17468387.136975072</v>
      </c>
      <c r="E51" s="71"/>
      <c r="F51" s="93">
        <f ca="1">IF('Summary &amp; Assumptions'!$D$20&gt;=F$5,SUM(F47:F50),"")</f>
        <v>-131912.43735709594</v>
      </c>
      <c r="G51" s="93">
        <f ca="1">IF('Summary &amp; Assumptions'!$D$20&gt;=G$5,SUM(G47:G50),"")</f>
        <v>-131912.43735709594</v>
      </c>
      <c r="H51" s="93">
        <f ca="1">IF('Summary &amp; Assumptions'!$D$20&gt;=H$5,SUM(H47:H50),"")</f>
        <v>-131912.43735709594</v>
      </c>
      <c r="I51" s="93">
        <f ca="1">IF('Summary &amp; Assumptions'!$D$20&gt;=I$5,SUM(I47:I50),"")</f>
        <v>-131912.43735709594</v>
      </c>
      <c r="J51" s="93">
        <f ca="1">IF('Summary &amp; Assumptions'!$D$20&gt;=J$5,SUM(J47:J50),"")</f>
        <v>-131912.43735709594</v>
      </c>
      <c r="K51" s="93">
        <f ca="1">IF('Summary &amp; Assumptions'!$D$20&gt;=K$5,SUM(K47:K50),"")</f>
        <v>-131912.43735709594</v>
      </c>
      <c r="L51" s="93">
        <f ca="1">IF('Summary &amp; Assumptions'!$D$20&gt;=L$5,SUM(L47:L50),"")</f>
        <v>-131912.43735709594</v>
      </c>
      <c r="M51" s="93">
        <f ca="1">IF('Summary &amp; Assumptions'!$D$20&gt;=M$5,SUM(M47:M50),"")</f>
        <v>-131912.43735709594</v>
      </c>
      <c r="N51" s="93">
        <f ca="1">IF('Summary &amp; Assumptions'!$D$20&gt;=N$5,SUM(N47:N50),"")</f>
        <v>-131912.43735709594</v>
      </c>
      <c r="O51" s="93">
        <f ca="1">IF('Summary &amp; Assumptions'!$D$20&gt;=O$5,SUM(O47:O50),"")</f>
        <v>-131912.43735709594</v>
      </c>
      <c r="P51" s="93">
        <f ca="1">IF('Summary &amp; Assumptions'!$D$20&gt;=P$5,SUM(P47:P50),"")</f>
        <v>-131912.43735709594</v>
      </c>
      <c r="Q51" s="93">
        <f ca="1">IF('Summary &amp; Assumptions'!$D$20&gt;=Q$5,SUM(Q47:Q50),"")</f>
        <v>-131912.43735709594</v>
      </c>
      <c r="R51" s="93">
        <f ca="1">IF('Summary &amp; Assumptions'!$D$20&gt;=R$5,SUM(R47:R50),"")</f>
        <v>-131912.43735709594</v>
      </c>
      <c r="S51" s="93">
        <f ca="1">IF('Summary &amp; Assumptions'!$D$20&gt;=S$5,SUM(S47:S50),"")</f>
        <v>-131912.43735709594</v>
      </c>
      <c r="T51" s="93">
        <f ca="1">IF('Summary &amp; Assumptions'!$D$20&gt;=T$5,SUM(T47:T50),"")</f>
        <v>-131912.43735709594</v>
      </c>
      <c r="U51" s="93">
        <f ca="1">IF('Summary &amp; Assumptions'!$D$20&gt;=U$5,SUM(U47:U50),"")</f>
        <v>-131912.43735709594</v>
      </c>
      <c r="V51" s="93">
        <f ca="1">IF('Summary &amp; Assumptions'!$D$20&gt;=V$5,SUM(V47:V50),"")</f>
        <v>-131912.43735709594</v>
      </c>
      <c r="W51" s="93">
        <f ca="1">IF('Summary &amp; Assumptions'!$D$20&gt;=W$5,SUM(W47:W50),"")</f>
        <v>-131912.43735709594</v>
      </c>
      <c r="X51" s="93">
        <f ca="1">IF('Summary &amp; Assumptions'!$D$20&gt;=X$5,SUM(X47:X50),"")</f>
        <v>-131912.43735709594</v>
      </c>
      <c r="Y51" s="93">
        <f ca="1">IF('Summary &amp; Assumptions'!$D$20&gt;=Y$5,SUM(Y47:Y50),"")</f>
        <v>-131912.43735709594</v>
      </c>
      <c r="Z51" s="93">
        <f ca="1">IF('Summary &amp; Assumptions'!$D$20&gt;=Z$5,SUM(Z47:Z50),"")</f>
        <v>-131912.43735709594</v>
      </c>
      <c r="AA51" s="93">
        <f ca="1">IF('Summary &amp; Assumptions'!$D$20&gt;=AA$5,SUM(AA47:AA50),"")</f>
        <v>-131912.43735709594</v>
      </c>
      <c r="AB51" s="93">
        <f ca="1">IF('Summary &amp; Assumptions'!$D$20&gt;=AB$5,SUM(AB47:AB50),"")</f>
        <v>-131912.43735709594</v>
      </c>
      <c r="AC51" s="93">
        <f ca="1">IF('Summary &amp; Assumptions'!$D$20&gt;=AC$5,SUM(AC47:AC50),"")</f>
        <v>-131912.43735709594</v>
      </c>
      <c r="AD51" s="93">
        <f ca="1">IF('Summary &amp; Assumptions'!$D$20&gt;=AD$5,SUM(AD47:AD50),"")</f>
        <v>-148984.25667088301</v>
      </c>
      <c r="AE51" s="93">
        <f ca="1">IF('Summary &amp; Assumptions'!$D$20&gt;=AE$5,SUM(AE47:AE50),"")</f>
        <v>-148984.25667088301</v>
      </c>
      <c r="AF51" s="93">
        <f ca="1">IF('Summary &amp; Assumptions'!$D$20&gt;=AF$5,SUM(AF47:AF50),"")</f>
        <v>-148984.25667088301</v>
      </c>
      <c r="AG51" s="93">
        <f ca="1">IF('Summary &amp; Assumptions'!$D$20&gt;=AG$5,SUM(AG47:AG50),"")</f>
        <v>-148984.25667088301</v>
      </c>
      <c r="AH51" s="93">
        <f ca="1">IF('Summary &amp; Assumptions'!$D$20&gt;=AH$5,SUM(AH47:AH50),"")</f>
        <v>-148984.25667088301</v>
      </c>
      <c r="AI51" s="93">
        <f ca="1">IF('Summary &amp; Assumptions'!$D$20&gt;=AI$5,SUM(AI47:AI50),"")</f>
        <v>-148984.25667088301</v>
      </c>
      <c r="AJ51" s="93">
        <f ca="1">IF('Summary &amp; Assumptions'!$D$20&gt;=AJ$5,SUM(AJ47:AJ50),"")</f>
        <v>-148984.25667088301</v>
      </c>
      <c r="AK51" s="93">
        <f ca="1">IF('Summary &amp; Assumptions'!$D$20&gt;=AK$5,SUM(AK47:AK50),"")</f>
        <v>-148984.25667088301</v>
      </c>
      <c r="AL51" s="93">
        <f ca="1">IF('Summary &amp; Assumptions'!$D$20&gt;=AL$5,SUM(AL47:AL50),"")</f>
        <v>-148984.25667088301</v>
      </c>
      <c r="AM51" s="93">
        <f ca="1">IF('Summary &amp; Assumptions'!$D$20&gt;=AM$5,SUM(AM47:AM50),"")</f>
        <v>-148984.25667088301</v>
      </c>
      <c r="AN51" s="93">
        <f ca="1">IF('Summary &amp; Assumptions'!$D$20&gt;=AN$5,SUM(AN47:AN50),"")</f>
        <v>-148984.25667088304</v>
      </c>
      <c r="AO51" s="93">
        <f ca="1">IF('Summary &amp; Assumptions'!$D$20&gt;=AO$5,SUM(AO47:AO50),"")</f>
        <v>-148984.25667088301</v>
      </c>
      <c r="AP51" s="93">
        <f ca="1">IF('Summary &amp; Assumptions'!$D$20&gt;=AP$5,SUM(AP47:AP50),"")</f>
        <v>-148984.25667088304</v>
      </c>
      <c r="AQ51" s="93">
        <f ca="1">IF('Summary &amp; Assumptions'!$D$20&gt;=AQ$5,SUM(AQ47:AQ50),"")</f>
        <v>-148984.25667088301</v>
      </c>
      <c r="AR51" s="93">
        <f ca="1">IF('Summary &amp; Assumptions'!$D$20&gt;=AR$5,SUM(AR47:AR50),"")</f>
        <v>-148984.25667088301</v>
      </c>
      <c r="AS51" s="93">
        <f ca="1">IF('Summary &amp; Assumptions'!$D$20&gt;=AS$5,SUM(AS47:AS50),"")</f>
        <v>-148984.25667088301</v>
      </c>
      <c r="AT51" s="93">
        <f ca="1">IF('Summary &amp; Assumptions'!$D$20&gt;=AT$5,SUM(AT47:AT50),"")</f>
        <v>-148984.25667088301</v>
      </c>
      <c r="AU51" s="93">
        <f ca="1">IF('Summary &amp; Assumptions'!$D$20&gt;=AU$5,SUM(AU47:AU50),"")</f>
        <v>-148984.25667088301</v>
      </c>
      <c r="AV51" s="93">
        <f ca="1">IF('Summary &amp; Assumptions'!$D$20&gt;=AV$5,SUM(AV47:AV50),"")</f>
        <v>-148984.25667088304</v>
      </c>
      <c r="AW51" s="93">
        <f ca="1">IF('Summary &amp; Assumptions'!$D$20&gt;=AW$5,SUM(AW47:AW50),"")</f>
        <v>-148984.25667088301</v>
      </c>
      <c r="AX51" s="93">
        <f ca="1">IF('Summary &amp; Assumptions'!$D$20&gt;=AX$5,SUM(AX47:AX50),"")</f>
        <v>-148984.25667088301</v>
      </c>
      <c r="AY51" s="93">
        <f ca="1">IF('Summary &amp; Assumptions'!$D$20&gt;=AY$5,SUM(AY47:AY50),"")</f>
        <v>-148984.25667088301</v>
      </c>
      <c r="AZ51" s="93">
        <f ca="1">IF('Summary &amp; Assumptions'!$D$20&gt;=AZ$5,SUM(AZ47:AZ50),"")</f>
        <v>-148984.25667088301</v>
      </c>
      <c r="BA51" s="93">
        <f ca="1">IF('Summary &amp; Assumptions'!$D$20&gt;=BA$5,SUM(BA47:BA50),"")</f>
        <v>-148984.25667088301</v>
      </c>
      <c r="BB51" s="93">
        <f ca="1">IF('Summary &amp; Assumptions'!$D$20&gt;=BB$5,SUM(BB47:BB50),"")</f>
        <v>-148984.25667088301</v>
      </c>
      <c r="BC51" s="93">
        <f ca="1">IF('Summary &amp; Assumptions'!$D$20&gt;=BC$5,SUM(BC47:BC50),"")</f>
        <v>-148984.25667088301</v>
      </c>
      <c r="BD51" s="93">
        <f ca="1">IF('Summary &amp; Assumptions'!$D$20&gt;=BD$5,SUM(BD47:BD50),"")</f>
        <v>-148984.25667088301</v>
      </c>
      <c r="BE51" s="93">
        <f ca="1">IF('Summary &amp; Assumptions'!$D$20&gt;=BE$5,SUM(BE47:BE50),"")</f>
        <v>-148984.25667088301</v>
      </c>
      <c r="BF51" s="93">
        <f ca="1">IF('Summary &amp; Assumptions'!$D$20&gt;=BF$5,SUM(BF47:BF50),"")</f>
        <v>-148984.25667088301</v>
      </c>
      <c r="BG51" s="93">
        <f ca="1">IF('Summary &amp; Assumptions'!$D$20&gt;=BG$5,SUM(BG47:BG50),"")</f>
        <v>-148984.25667088301</v>
      </c>
      <c r="BH51" s="93">
        <f ca="1">IF('Summary &amp; Assumptions'!$D$20&gt;=BH$5,SUM(BH47:BH50),"")</f>
        <v>-148984.25667088301</v>
      </c>
      <c r="BI51" s="93">
        <f ca="1">IF('Summary &amp; Assumptions'!$D$20&gt;=BI$5,SUM(BI47:BI50),"")</f>
        <v>-148984.25667088304</v>
      </c>
      <c r="BJ51" s="93">
        <f ca="1">IF('Summary &amp; Assumptions'!$D$20&gt;=BJ$5,SUM(BJ47:BJ50),"")</f>
        <v>-148984.25667088301</v>
      </c>
      <c r="BK51" s="93">
        <f ca="1">IF('Summary &amp; Assumptions'!$D$20&gt;=BK$5,SUM(BK47:BK50),"")</f>
        <v>-148984.25667088301</v>
      </c>
      <c r="BL51" s="93">
        <f ca="1">IF('Summary &amp; Assumptions'!$D$20&gt;=BL$5,SUM(BL47:BL50),"")</f>
        <v>-148984.25667088304</v>
      </c>
      <c r="BM51" s="93">
        <f ca="1">IF('Summary &amp; Assumptions'!$D$20&gt;=BM$5,SUM(BM47:BM50),"")</f>
        <v>-148984.25667088301</v>
      </c>
      <c r="BN51" s="93">
        <f ca="1">IF('Summary &amp; Assumptions'!$D$20&gt;=BN$5,SUM(BN47:BN50),"")</f>
        <v>-148984.25667088301</v>
      </c>
      <c r="BO51" s="93">
        <f ca="1">IF('Summary &amp; Assumptions'!$D$20&gt;=BO$5,SUM(BO47:BO50),"")</f>
        <v>-148984.25667088301</v>
      </c>
      <c r="BP51" s="93">
        <f ca="1">IF('Summary &amp; Assumptions'!$D$20&gt;=BP$5,SUM(BP47:BP50),"")</f>
        <v>-148984.25667088304</v>
      </c>
      <c r="BQ51" s="93">
        <f ca="1">IF('Summary &amp; Assumptions'!$D$20&gt;=BQ$5,SUM(BQ47:BQ50),"")</f>
        <v>-148984.25667088301</v>
      </c>
      <c r="BR51" s="93">
        <f ca="1">IF('Summary &amp; Assumptions'!$D$20&gt;=BR$5,SUM(BR47:BR50),"")</f>
        <v>-148984.25667088304</v>
      </c>
      <c r="BS51" s="93">
        <f ca="1">IF('Summary &amp; Assumptions'!$D$20&gt;=BS$5,SUM(BS47:BS50),"")</f>
        <v>-148984.25667088304</v>
      </c>
      <c r="BT51" s="93">
        <f ca="1">IF('Summary &amp; Assumptions'!$D$20&gt;=BT$5,SUM(BT47:BT50),"")</f>
        <v>-148984.25667088301</v>
      </c>
      <c r="BU51" s="93">
        <f ca="1">IF('Summary &amp; Assumptions'!$D$20&gt;=BU$5,SUM(BU47:BU50),"")</f>
        <v>-148984.25667088304</v>
      </c>
      <c r="BV51" s="93">
        <f ca="1">IF('Summary &amp; Assumptions'!$D$20&gt;=BV$5,SUM(BV47:BV50),"")</f>
        <v>-148984.25667088301</v>
      </c>
      <c r="BW51" s="93">
        <f ca="1">IF('Summary &amp; Assumptions'!$D$20&gt;=BW$5,SUM(BW47:BW50),"")</f>
        <v>-148984.25667088301</v>
      </c>
      <c r="BX51" s="93">
        <f ca="1">IF('Summary &amp; Assumptions'!$D$20&gt;=BX$5,SUM(BX47:BX50),"")</f>
        <v>-148984.25667088304</v>
      </c>
      <c r="BY51" s="93">
        <f ca="1">IF('Summary &amp; Assumptions'!$D$20&gt;=BY$5,SUM(BY47:BY50),"")</f>
        <v>-148984.25667088301</v>
      </c>
      <c r="BZ51" s="93">
        <f ca="1">IF('Summary &amp; Assumptions'!$D$20&gt;=BZ$5,SUM(BZ47:BZ50),"")</f>
        <v>-148984.25667088301</v>
      </c>
      <c r="CA51" s="93">
        <f ca="1">IF('Summary &amp; Assumptions'!$D$20&gt;=CA$5,SUM(CA47:CA50),"")</f>
        <v>-148984.25667088301</v>
      </c>
      <c r="CB51" s="93">
        <f ca="1">IF('Summary &amp; Assumptions'!$D$20&gt;=CB$5,SUM(CB47:CB50),"")</f>
        <v>-148984.25667088301</v>
      </c>
      <c r="CC51" s="93">
        <f ca="1">IF('Summary &amp; Assumptions'!$D$20&gt;=CC$5,SUM(CC47:CC50),"")</f>
        <v>-148984.25667088301</v>
      </c>
      <c r="CD51" s="93">
        <f ca="1">IF('Summary &amp; Assumptions'!$D$20&gt;=CD$5,SUM(CD47:CD50),"")</f>
        <v>-148984.25667088301</v>
      </c>
      <c r="CE51" s="93">
        <f ca="1">IF('Summary &amp; Assumptions'!$D$20&gt;=CE$5,SUM(CE47:CE50),"")</f>
        <v>-148984.25667088301</v>
      </c>
      <c r="CF51" s="93">
        <f ca="1">IF('Summary &amp; Assumptions'!$D$20&gt;=CF$5,SUM(CF47:CF50),"")</f>
        <v>-148984.25667088301</v>
      </c>
      <c r="CG51" s="93">
        <f ca="1">IF('Summary &amp; Assumptions'!$D$20&gt;=CG$5,SUM(CG47:CG50),"")</f>
        <v>-148984.25667088301</v>
      </c>
      <c r="CH51" s="93">
        <f ca="1">IF('Summary &amp; Assumptions'!$D$20&gt;=CH$5,SUM(CH47:CH50),"")</f>
        <v>-148984.25667088304</v>
      </c>
      <c r="CI51" s="93">
        <f ca="1">IF('Summary &amp; Assumptions'!$D$20&gt;=CI$5,SUM(CI47:CI50),"")</f>
        <v>-148984.25667088301</v>
      </c>
      <c r="CJ51" s="93">
        <f ca="1">IF('Summary &amp; Assumptions'!$D$20&gt;=CJ$5,SUM(CJ47:CJ50),"")</f>
        <v>-148984.25667088304</v>
      </c>
      <c r="CK51" s="93">
        <f ca="1">IF('Summary &amp; Assumptions'!$D$20&gt;=CK$5,SUM(CK47:CK50),"")</f>
        <v>-148984.25667088301</v>
      </c>
      <c r="CL51" s="93">
        <f ca="1">IF('Summary &amp; Assumptions'!$D$20&gt;=CL$5,SUM(CL47:CL50),"")</f>
        <v>-148984.25667088304</v>
      </c>
      <c r="CM51" s="93">
        <f ca="1">IF('Summary &amp; Assumptions'!$D$20&gt;=CM$5,SUM(CM47:CM50),"")</f>
        <v>-148984.25667088304</v>
      </c>
      <c r="CN51" s="93">
        <f ca="1">IF('Summary &amp; Assumptions'!$D$20&gt;=CN$5,SUM(CN47:CN50),"")</f>
        <v>-148984.25667088301</v>
      </c>
      <c r="CO51" s="93">
        <f ca="1">IF('Summary &amp; Assumptions'!$D$20&gt;=CO$5,SUM(CO47:CO50),"")</f>
        <v>-148984.25667088304</v>
      </c>
      <c r="CP51" s="93">
        <f ca="1">IF('Summary &amp; Assumptions'!$D$20&gt;=CP$5,SUM(CP47:CP50),"")</f>
        <v>-148984.25667088304</v>
      </c>
      <c r="CQ51" s="93">
        <f ca="1">IF('Summary &amp; Assumptions'!$D$20&gt;=CQ$5,SUM(CQ47:CQ50),"")</f>
        <v>-148984.25667088301</v>
      </c>
      <c r="CR51" s="93">
        <f ca="1">IF('Summary &amp; Assumptions'!$D$20&gt;=CR$5,SUM(CR47:CR50),"")</f>
        <v>-148984.25667088304</v>
      </c>
      <c r="CS51" s="93">
        <f ca="1">IF('Summary &amp; Assumptions'!$D$20&gt;=CS$5,SUM(CS47:CS50),"")</f>
        <v>-148984.25667088301</v>
      </c>
      <c r="CT51" s="93">
        <f ca="1">IF('Summary &amp; Assumptions'!$D$20&gt;=CT$5,SUM(CT47:CT50),"")</f>
        <v>-148984.25667088298</v>
      </c>
      <c r="CU51" s="93">
        <f ca="1">IF('Summary &amp; Assumptions'!$D$20&gt;=CU$5,SUM(CU47:CU50),"")</f>
        <v>-148984.25667088301</v>
      </c>
      <c r="CV51" s="93">
        <f ca="1">IF('Summary &amp; Assumptions'!$D$20&gt;=CV$5,SUM(CV47:CV50),"")</f>
        <v>-148984.25667088301</v>
      </c>
      <c r="CW51" s="93">
        <f ca="1">IF('Summary &amp; Assumptions'!$D$20&gt;=CW$5,SUM(CW47:CW50),"")</f>
        <v>-148984.25667088301</v>
      </c>
      <c r="CX51" s="93">
        <f ca="1">IF('Summary &amp; Assumptions'!$D$20&gt;=CX$5,SUM(CX47:CX50),"")</f>
        <v>-148984.25667088301</v>
      </c>
      <c r="CY51" s="93">
        <f ca="1">IF('Summary &amp; Assumptions'!$D$20&gt;=CY$5,SUM(CY47:CY50),"")</f>
        <v>-148984.25667088301</v>
      </c>
      <c r="CZ51" s="93">
        <f ca="1">IF('Summary &amp; Assumptions'!$D$20&gt;=CZ$5,SUM(CZ47:CZ50),"")</f>
        <v>-148984.25667088301</v>
      </c>
      <c r="DA51" s="93">
        <f ca="1">IF('Summary &amp; Assumptions'!$D$20&gt;=DA$5,SUM(DA47:DA50),"")</f>
        <v>-148984.25667088304</v>
      </c>
      <c r="DB51" s="93">
        <f ca="1">IF('Summary &amp; Assumptions'!$D$20&gt;=DB$5,SUM(DB47:DB50),"")</f>
        <v>-148984.25667088301</v>
      </c>
      <c r="DC51" s="93">
        <f ca="1">IF('Summary &amp; Assumptions'!$D$20&gt;=DC$5,SUM(DC47:DC50),"")</f>
        <v>-148984.25667088301</v>
      </c>
      <c r="DD51" s="93">
        <f ca="1">IF('Summary &amp; Assumptions'!$D$20&gt;=DD$5,SUM(DD47:DD50),"")</f>
        <v>-148984.25667088301</v>
      </c>
      <c r="DE51" s="93">
        <f ca="1">IF('Summary &amp; Assumptions'!$D$20&gt;=DE$5,SUM(DE47:DE50),"")</f>
        <v>-148984.25667088304</v>
      </c>
      <c r="DF51" s="93">
        <f ca="1">IF('Summary &amp; Assumptions'!$D$20&gt;=DF$5,SUM(DF47:DF50),"")</f>
        <v>-148984.25667088301</v>
      </c>
      <c r="DG51" s="93">
        <f ca="1">IF('Summary &amp; Assumptions'!$D$20&gt;=DG$5,SUM(DG47:DG50),"")</f>
        <v>-148984.25667088301</v>
      </c>
      <c r="DH51" s="93">
        <f ca="1">IF('Summary &amp; Assumptions'!$D$20&gt;=DH$5,SUM(DH47:DH50),"")</f>
        <v>-148984.25667088301</v>
      </c>
      <c r="DI51" s="93">
        <f ca="1">IF('Summary &amp; Assumptions'!$D$20&gt;=DI$5,SUM(DI47:DI50),"")</f>
        <v>-148984.25667088304</v>
      </c>
      <c r="DJ51" s="93">
        <f ca="1">IF('Summary &amp; Assumptions'!$D$20&gt;=DJ$5,SUM(DJ47:DJ50),"")</f>
        <v>-148984.25667088301</v>
      </c>
      <c r="DK51" s="93">
        <f ca="1">IF('Summary &amp; Assumptions'!$D$20&gt;=DK$5,SUM(DK47:DK50),"")</f>
        <v>-148984.25667088301</v>
      </c>
      <c r="DL51" s="93">
        <f ca="1">IF('Summary &amp; Assumptions'!$D$20&gt;=DL$5,SUM(DL47:DL50),"")</f>
        <v>-148984.25667088301</v>
      </c>
      <c r="DM51" s="93">
        <f ca="1">IF('Summary &amp; Assumptions'!$D$20&gt;=DM$5,SUM(DM47:DM50),"")</f>
        <v>-148984.25667088301</v>
      </c>
      <c r="DN51" s="93">
        <f ca="1">IF('Summary &amp; Assumptions'!$D$20&gt;=DN$5,SUM(DN47:DN50),"")</f>
        <v>-148984.25667088301</v>
      </c>
      <c r="DO51" s="93">
        <f ca="1">IF('Summary &amp; Assumptions'!$D$20&gt;=DO$5,SUM(DO47:DO50),"")</f>
        <v>-148984.25667088301</v>
      </c>
      <c r="DP51" s="93">
        <f ca="1">IF('Summary &amp; Assumptions'!$D$20&gt;=DP$5,SUM(DP47:DP50),"")</f>
        <v>-148984.25667088301</v>
      </c>
      <c r="DQ51" s="93">
        <f ca="1">IF('Summary &amp; Assumptions'!$D$20&gt;=DQ$5,SUM(DQ47:DQ50),"")</f>
        <v>-148984.25667088301</v>
      </c>
      <c r="DR51" s="93">
        <f ca="1">IF('Summary &amp; Assumptions'!$D$20&gt;=DR$5,SUM(DR47:DR50),"")</f>
        <v>-148984.25667088301</v>
      </c>
      <c r="DS51" s="93">
        <f ca="1">IF('Summary &amp; Assumptions'!$D$20&gt;=DS$5,SUM(DS47:DS50),"")</f>
        <v>-148984.25667088304</v>
      </c>
      <c r="DT51" s="93">
        <f ca="1">IF('Summary &amp; Assumptions'!$D$20&gt;=DT$5,SUM(DT47:DT50),"")</f>
        <v>-148984.25667088301</v>
      </c>
      <c r="DU51" s="93">
        <f ca="1">IF('Summary &amp; Assumptions'!$D$20&gt;=DU$5,SUM(DU47:DU50),"")</f>
        <v>-148984.25667088298</v>
      </c>
      <c r="DV51" s="93" t="str">
        <f>IF('Summary &amp; Assumptions'!$D$20&gt;=DV$5,SUM(DV47:DV50),"")</f>
        <v/>
      </c>
      <c r="DW51" s="97" t="str">
        <f>IF('Summary &amp; Assumptions'!$D$20&gt;=DW$5,SUM(DW47:DW50),"")</f>
        <v/>
      </c>
      <c r="DX51" s="97" t="str">
        <f>IF('Summary &amp; Assumptions'!$D$20&gt;=DX$5,SUM(DX47:DX50),"")</f>
        <v/>
      </c>
      <c r="DY51" s="97" t="str">
        <f>IF('Summary &amp; Assumptions'!$D$20&gt;=DY$5,SUM(DY47:DY50),"")</f>
        <v/>
      </c>
      <c r="DZ51" s="97" t="str">
        <f>IF('Summary &amp; Assumptions'!$D$20&gt;=DZ$5,SUM(DZ47:DZ50),"")</f>
        <v/>
      </c>
      <c r="EA51" s="97" t="str">
        <f>IF('Summary &amp; Assumptions'!$D$20&gt;=EA$5,SUM(EA47:EA50),"")</f>
        <v/>
      </c>
      <c r="EB51" s="97" t="str">
        <f>IF('Summary &amp; Assumptions'!$D$20&gt;=EB$5,SUM(EB47:EB50),"")</f>
        <v/>
      </c>
      <c r="EC51" s="97" t="str">
        <f>IF('Summary &amp; Assumptions'!$D$20&gt;=EC$5,SUM(EC47:EC50),"")</f>
        <v/>
      </c>
      <c r="ED51" s="97" t="str">
        <f>IF('Summary &amp; Assumptions'!$D$20&gt;=ED$5,SUM(ED47:ED50),"")</f>
        <v/>
      </c>
      <c r="EE51" s="97" t="str">
        <f>IF('Summary &amp; Assumptions'!$D$20&gt;=EE$5,SUM(EE47:EE50),"")</f>
        <v/>
      </c>
      <c r="EF51" s="97" t="str">
        <f>IF('Summary &amp; Assumptions'!$D$20&gt;=EF$5,SUM(EF47:EF50),"")</f>
        <v/>
      </c>
      <c r="EG51" s="493" t="str">
        <f>IF('Summary &amp; Assumptions'!$D$20&gt;=EG$5,SUM(EG47:EG50),"")</f>
        <v/>
      </c>
      <c r="EH51" s="133"/>
    </row>
    <row r="52" spans="1:138" s="84" customFormat="1" ht="15" customHeight="1" thickTop="1" x14ac:dyDescent="0.2">
      <c r="A52" s="192"/>
      <c r="B52" s="502"/>
      <c r="C52" s="192"/>
      <c r="D52" s="193"/>
      <c r="E52" s="91"/>
      <c r="F52" s="503"/>
      <c r="G52" s="192"/>
      <c r="H52" s="192"/>
      <c r="I52" s="192"/>
      <c r="J52" s="192"/>
      <c r="K52" s="192"/>
      <c r="L52" s="192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  <c r="BJ52" s="192"/>
      <c r="BK52" s="192"/>
      <c r="BL52" s="192"/>
      <c r="BM52" s="192"/>
      <c r="BN52" s="192"/>
      <c r="BO52" s="192"/>
      <c r="BP52" s="192"/>
      <c r="BQ52" s="192"/>
      <c r="BR52" s="192"/>
      <c r="BS52" s="192"/>
      <c r="BT52" s="192"/>
      <c r="BU52" s="192"/>
      <c r="BV52" s="192"/>
      <c r="BW52" s="192"/>
      <c r="BX52" s="192"/>
      <c r="BY52" s="192"/>
      <c r="BZ52" s="192"/>
      <c r="CA52" s="192"/>
      <c r="CB52" s="192"/>
      <c r="CC52" s="192"/>
      <c r="CD52" s="192"/>
      <c r="CE52" s="192"/>
      <c r="CF52" s="192"/>
      <c r="CG52" s="192"/>
      <c r="CH52" s="192"/>
      <c r="CI52" s="192"/>
      <c r="CJ52" s="192"/>
      <c r="CK52" s="192"/>
      <c r="CL52" s="192"/>
      <c r="CM52" s="192"/>
      <c r="CN52" s="192"/>
      <c r="CO52" s="192"/>
      <c r="CP52" s="192"/>
      <c r="CQ52" s="192"/>
      <c r="CR52" s="192"/>
      <c r="CS52" s="192"/>
      <c r="CT52" s="192"/>
      <c r="CU52" s="192"/>
      <c r="CV52" s="192"/>
      <c r="CW52" s="192"/>
      <c r="CX52" s="192"/>
      <c r="CY52" s="192"/>
      <c r="CZ52" s="192"/>
      <c r="DA52" s="192"/>
      <c r="DB52" s="192"/>
      <c r="DC52" s="192"/>
      <c r="DD52" s="192"/>
      <c r="DE52" s="192"/>
      <c r="DF52" s="192"/>
      <c r="DG52" s="192"/>
      <c r="DH52" s="192"/>
      <c r="DI52" s="192"/>
      <c r="DJ52" s="192"/>
      <c r="DK52" s="192"/>
      <c r="DL52" s="192"/>
      <c r="DM52" s="192"/>
      <c r="DN52" s="192"/>
      <c r="DO52" s="192"/>
      <c r="DP52" s="192"/>
      <c r="DQ52" s="192"/>
      <c r="DR52" s="192"/>
      <c r="DS52" s="192"/>
      <c r="DT52" s="192"/>
      <c r="DU52" s="192"/>
      <c r="DV52" s="192"/>
      <c r="DW52" s="192"/>
      <c r="DX52" s="192"/>
      <c r="DY52" s="192"/>
      <c r="DZ52" s="192"/>
      <c r="EA52" s="192"/>
      <c r="EB52" s="192"/>
      <c r="EC52" s="192"/>
      <c r="ED52" s="192"/>
      <c r="EE52" s="192"/>
      <c r="EF52" s="192"/>
      <c r="EG52" s="504"/>
      <c r="EH52" s="133"/>
    </row>
    <row r="53" spans="1:138" s="2" customFormat="1" ht="15" customHeight="1" x14ac:dyDescent="0.25">
      <c r="A53" s="120"/>
      <c r="B53" s="498" t="s">
        <v>75</v>
      </c>
      <c r="C53" s="495"/>
      <c r="D53" s="416"/>
      <c r="E53" s="323"/>
      <c r="F53" s="323"/>
      <c r="G53" s="323"/>
      <c r="H53" s="323"/>
      <c r="I53" s="323"/>
      <c r="J53" s="323"/>
      <c r="K53" s="323"/>
      <c r="L53" s="323"/>
      <c r="M53" s="323"/>
      <c r="N53" s="323"/>
      <c r="O53" s="323"/>
      <c r="P53" s="323"/>
      <c r="Q53" s="323"/>
      <c r="R53" s="323"/>
      <c r="S53" s="323"/>
      <c r="T53" s="323"/>
      <c r="U53" s="323"/>
      <c r="V53" s="323"/>
      <c r="W53" s="323"/>
      <c r="X53" s="323"/>
      <c r="Y53" s="323"/>
      <c r="Z53" s="323"/>
      <c r="AA53" s="323"/>
      <c r="AB53" s="323"/>
      <c r="AC53" s="323"/>
      <c r="AD53" s="323"/>
      <c r="AE53" s="323"/>
      <c r="AF53" s="323"/>
      <c r="AG53" s="323"/>
      <c r="AH53" s="323"/>
      <c r="AI53" s="323"/>
      <c r="AJ53" s="323"/>
      <c r="AK53" s="323"/>
      <c r="AL53" s="323"/>
      <c r="AM53" s="323"/>
      <c r="AN53" s="323"/>
      <c r="AO53" s="323"/>
      <c r="AP53" s="323"/>
      <c r="AQ53" s="323"/>
      <c r="AR53" s="323"/>
      <c r="AS53" s="323"/>
      <c r="AT53" s="323"/>
      <c r="AU53" s="323"/>
      <c r="AV53" s="323"/>
      <c r="AW53" s="323"/>
      <c r="AX53" s="323"/>
      <c r="AY53" s="323"/>
      <c r="AZ53" s="323"/>
      <c r="BA53" s="323"/>
      <c r="BB53" s="323"/>
      <c r="BC53" s="323"/>
      <c r="BD53" s="323"/>
      <c r="BE53" s="323"/>
      <c r="BF53" s="323"/>
      <c r="BG53" s="323"/>
      <c r="BH53" s="323"/>
      <c r="BI53" s="323"/>
      <c r="BJ53" s="323"/>
      <c r="BK53" s="323"/>
      <c r="BL53" s="323"/>
      <c r="BM53" s="323"/>
      <c r="BN53" s="323"/>
      <c r="BO53" s="323"/>
      <c r="BP53" s="323"/>
      <c r="BQ53" s="323"/>
      <c r="BR53" s="323"/>
      <c r="BS53" s="323"/>
      <c r="BT53" s="323"/>
      <c r="BU53" s="323"/>
      <c r="BV53" s="323"/>
      <c r="BW53" s="323"/>
      <c r="BX53" s="323"/>
      <c r="BY53" s="323"/>
      <c r="BZ53" s="323"/>
      <c r="CA53" s="323"/>
      <c r="CB53" s="323"/>
      <c r="CC53" s="323"/>
      <c r="CD53" s="323"/>
      <c r="CE53" s="323"/>
      <c r="CF53" s="323"/>
      <c r="CG53" s="323"/>
      <c r="CH53" s="323"/>
      <c r="CI53" s="323"/>
      <c r="CJ53" s="323"/>
      <c r="CK53" s="323"/>
      <c r="CL53" s="323"/>
      <c r="CM53" s="323"/>
      <c r="CN53" s="323"/>
      <c r="CO53" s="323"/>
      <c r="CP53" s="323"/>
      <c r="CQ53" s="323"/>
      <c r="CR53" s="323"/>
      <c r="CS53" s="323"/>
      <c r="CT53" s="323"/>
      <c r="CU53" s="323"/>
      <c r="CV53" s="323"/>
      <c r="CW53" s="323"/>
      <c r="CX53" s="323"/>
      <c r="CY53" s="323"/>
      <c r="CZ53" s="323"/>
      <c r="DA53" s="323"/>
      <c r="DB53" s="323"/>
      <c r="DC53" s="323"/>
      <c r="DD53" s="323"/>
      <c r="DE53" s="323"/>
      <c r="DF53" s="323"/>
      <c r="DG53" s="323"/>
      <c r="DH53" s="323"/>
      <c r="DI53" s="323"/>
      <c r="DJ53" s="323"/>
      <c r="DK53" s="323"/>
      <c r="DL53" s="323"/>
      <c r="DM53" s="323"/>
      <c r="DN53" s="323"/>
      <c r="DO53" s="323"/>
      <c r="DP53" s="323"/>
      <c r="DQ53" s="323"/>
      <c r="DR53" s="323"/>
      <c r="DS53" s="323"/>
      <c r="DT53" s="323"/>
      <c r="DU53" s="323"/>
      <c r="DV53" s="323"/>
      <c r="DW53" s="323"/>
      <c r="DX53" s="323"/>
      <c r="DY53" s="323"/>
      <c r="DZ53" s="323"/>
      <c r="EA53" s="323"/>
      <c r="EB53" s="323"/>
      <c r="EC53" s="323"/>
      <c r="ED53" s="323"/>
      <c r="EE53" s="323"/>
      <c r="EF53" s="323"/>
      <c r="EG53" s="499"/>
      <c r="EH53" s="133"/>
    </row>
    <row r="54" spans="1:138" s="2" customFormat="1" ht="15" customHeight="1" x14ac:dyDescent="0.25">
      <c r="A54" s="120"/>
      <c r="B54" s="134"/>
      <c r="C54" s="62" t="s">
        <v>159</v>
      </c>
      <c r="D54" s="204">
        <f ca="1">SUM(E54:EG54)</f>
        <v>22139150.325666454</v>
      </c>
      <c r="E54" s="184">
        <f ca="1">'Summary &amp; Assumptions'!J20</f>
        <v>22139150.325666454</v>
      </c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1"/>
      <c r="AL54" s="251"/>
      <c r="AM54" s="251"/>
      <c r="AN54" s="251"/>
      <c r="AO54" s="251"/>
      <c r="AP54" s="251"/>
      <c r="AQ54" s="251"/>
      <c r="AR54" s="251"/>
      <c r="AS54" s="251"/>
      <c r="AT54" s="251"/>
      <c r="AU54" s="251"/>
      <c r="AV54" s="251"/>
      <c r="AW54" s="251"/>
      <c r="AX54" s="251"/>
      <c r="AY54" s="251"/>
      <c r="AZ54" s="251"/>
      <c r="BA54" s="251"/>
      <c r="BB54" s="251"/>
      <c r="BC54" s="251"/>
      <c r="BD54" s="251"/>
      <c r="BE54" s="251"/>
      <c r="BF54" s="251"/>
      <c r="BG54" s="251"/>
      <c r="BH54" s="251"/>
      <c r="BI54" s="251"/>
      <c r="BJ54" s="251"/>
      <c r="BK54" s="251"/>
      <c r="BL54" s="251"/>
      <c r="BM54" s="251"/>
      <c r="BN54" s="251"/>
      <c r="BO54" s="251"/>
      <c r="BP54" s="251"/>
      <c r="BQ54" s="251"/>
      <c r="BR54" s="251"/>
      <c r="BS54" s="251"/>
      <c r="BT54" s="251"/>
      <c r="BU54" s="251"/>
      <c r="BV54" s="251"/>
      <c r="BW54" s="251"/>
      <c r="BX54" s="251"/>
      <c r="BY54" s="251"/>
      <c r="BZ54" s="251"/>
      <c r="CA54" s="251"/>
      <c r="CB54" s="251"/>
      <c r="CC54" s="251"/>
      <c r="CD54" s="251"/>
      <c r="CE54" s="251"/>
      <c r="CF54" s="251"/>
      <c r="CG54" s="251"/>
      <c r="CH54" s="251"/>
      <c r="CI54" s="251"/>
      <c r="CJ54" s="251"/>
      <c r="CK54" s="251"/>
      <c r="CL54" s="251"/>
      <c r="CM54" s="251"/>
      <c r="CN54" s="251"/>
      <c r="CO54" s="251"/>
      <c r="CP54" s="251"/>
      <c r="CQ54" s="251"/>
      <c r="CR54" s="251"/>
      <c r="CS54" s="251"/>
      <c r="CT54" s="251"/>
      <c r="CU54" s="251"/>
      <c r="CV54" s="251"/>
      <c r="CW54" s="251"/>
      <c r="CX54" s="251"/>
      <c r="CY54" s="251"/>
      <c r="CZ54" s="251"/>
      <c r="DA54" s="251"/>
      <c r="DB54" s="251"/>
      <c r="DC54" s="251"/>
      <c r="DD54" s="251"/>
      <c r="DE54" s="251"/>
      <c r="DF54" s="251"/>
      <c r="DG54" s="251"/>
      <c r="DH54" s="251"/>
      <c r="DI54" s="251"/>
      <c r="DJ54" s="251"/>
      <c r="DK54" s="251"/>
      <c r="DL54" s="251"/>
      <c r="DM54" s="251"/>
      <c r="DN54" s="251"/>
      <c r="DO54" s="251"/>
      <c r="DP54" s="251"/>
      <c r="DQ54" s="251"/>
      <c r="DR54" s="251"/>
      <c r="DS54" s="251"/>
      <c r="DT54" s="251"/>
      <c r="DU54" s="251"/>
      <c r="DV54" s="251"/>
      <c r="DW54" s="251"/>
      <c r="DX54" s="251"/>
      <c r="DY54" s="251"/>
      <c r="DZ54" s="251"/>
      <c r="EA54" s="251"/>
      <c r="EB54" s="251"/>
      <c r="EC54" s="251"/>
      <c r="ED54" s="251"/>
      <c r="EE54" s="251"/>
      <c r="EF54" s="251"/>
      <c r="EG54" s="507"/>
      <c r="EH54" s="133"/>
    </row>
    <row r="55" spans="1:138" s="2" customFormat="1" ht="15" customHeight="1" x14ac:dyDescent="0.25">
      <c r="A55" s="120"/>
      <c r="B55" s="134"/>
      <c r="C55" s="62" t="s">
        <v>160</v>
      </c>
      <c r="D55" s="204">
        <f ca="1">SUM(E55:EG55)</f>
        <v>-442783.00651332911</v>
      </c>
      <c r="E55" s="184">
        <f ca="1">-'Summary &amp; Assumptions'!J20*'Summary &amp; Assumptions'!J24</f>
        <v>-442783.00651332911</v>
      </c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  <c r="U55" s="184"/>
      <c r="V55" s="184"/>
      <c r="W55" s="184"/>
      <c r="X55" s="184"/>
      <c r="Y55" s="184"/>
      <c r="Z55" s="184"/>
      <c r="AA55" s="184"/>
      <c r="AB55" s="184"/>
      <c r="AC55" s="184"/>
      <c r="AD55" s="184"/>
      <c r="AE55" s="184"/>
      <c r="AF55" s="184"/>
      <c r="AG55" s="184"/>
      <c r="AH55" s="184"/>
      <c r="AI55" s="184"/>
      <c r="AJ55" s="184"/>
      <c r="AK55" s="184"/>
      <c r="AL55" s="184"/>
      <c r="AM55" s="184"/>
      <c r="AN55" s="184"/>
      <c r="AO55" s="184"/>
      <c r="AP55" s="184"/>
      <c r="AQ55" s="184"/>
      <c r="AR55" s="184"/>
      <c r="AS55" s="184"/>
      <c r="AT55" s="184"/>
      <c r="AU55" s="184"/>
      <c r="AV55" s="184"/>
      <c r="AW55" s="184"/>
      <c r="AX55" s="184"/>
      <c r="AY55" s="184"/>
      <c r="AZ55" s="184"/>
      <c r="BA55" s="184"/>
      <c r="BB55" s="184"/>
      <c r="BC55" s="184"/>
      <c r="BD55" s="184"/>
      <c r="BE55" s="184"/>
      <c r="BF55" s="184"/>
      <c r="BG55" s="184"/>
      <c r="BH55" s="184"/>
      <c r="BI55" s="184"/>
      <c r="BJ55" s="184"/>
      <c r="BK55" s="184"/>
      <c r="BL55" s="184"/>
      <c r="BM55" s="184"/>
      <c r="BN55" s="184"/>
      <c r="BO55" s="184"/>
      <c r="BP55" s="184"/>
      <c r="BQ55" s="184"/>
      <c r="BR55" s="184"/>
      <c r="BS55" s="184"/>
      <c r="BT55" s="184"/>
      <c r="BU55" s="184"/>
      <c r="BV55" s="184"/>
      <c r="BW55" s="184"/>
      <c r="BX55" s="184"/>
      <c r="BY55" s="184"/>
      <c r="BZ55" s="184"/>
      <c r="CA55" s="184"/>
      <c r="CB55" s="184"/>
      <c r="CC55" s="184"/>
      <c r="CD55" s="184"/>
      <c r="CE55" s="184"/>
      <c r="CF55" s="184"/>
      <c r="CG55" s="184"/>
      <c r="CH55" s="184"/>
      <c r="CI55" s="184"/>
      <c r="CJ55" s="184"/>
      <c r="CK55" s="184"/>
      <c r="CL55" s="184"/>
      <c r="CM55" s="184"/>
      <c r="CN55" s="184"/>
      <c r="CO55" s="184"/>
      <c r="CP55" s="184"/>
      <c r="CQ55" s="184"/>
      <c r="CR55" s="184"/>
      <c r="CS55" s="184"/>
      <c r="CT55" s="184"/>
      <c r="CU55" s="184"/>
      <c r="CV55" s="184"/>
      <c r="CW55" s="184"/>
      <c r="CX55" s="184"/>
      <c r="CY55" s="184"/>
      <c r="CZ55" s="184"/>
      <c r="DA55" s="184"/>
      <c r="DB55" s="184"/>
      <c r="DC55" s="184"/>
      <c r="DD55" s="184"/>
      <c r="DE55" s="184"/>
      <c r="DF55" s="184"/>
      <c r="DG55" s="184"/>
      <c r="DH55" s="184"/>
      <c r="DI55" s="184"/>
      <c r="DJ55" s="184"/>
      <c r="DK55" s="184"/>
      <c r="DL55" s="184"/>
      <c r="DM55" s="184"/>
      <c r="DN55" s="184"/>
      <c r="DO55" s="184"/>
      <c r="DP55" s="184"/>
      <c r="DQ55" s="184"/>
      <c r="DR55" s="184"/>
      <c r="DS55" s="184"/>
      <c r="DT55" s="184"/>
      <c r="DU55" s="184"/>
      <c r="DV55" s="184"/>
      <c r="DW55" s="184"/>
      <c r="DX55" s="184"/>
      <c r="DY55" s="184"/>
      <c r="DZ55" s="184"/>
      <c r="EA55" s="184"/>
      <c r="EB55" s="184"/>
      <c r="EC55" s="184"/>
      <c r="ED55" s="184"/>
      <c r="EE55" s="184"/>
      <c r="EF55" s="184"/>
      <c r="EG55" s="361"/>
      <c r="EH55" s="133"/>
    </row>
    <row r="56" spans="1:138" s="2" customFormat="1" ht="15" customHeight="1" x14ac:dyDescent="0.25">
      <c r="A56" s="120"/>
      <c r="B56" s="134"/>
      <c r="C56" s="67" t="s">
        <v>161</v>
      </c>
      <c r="D56" s="204">
        <f ca="1">SUM(E56:EG56)</f>
        <v>-22139150.325666454</v>
      </c>
      <c r="E56" s="184"/>
      <c r="F56" s="184" t="str">
        <f>IF(F5=MIN('Summary &amp; Assumptions'!$D$20,EDATE('Summary &amp; Assumptions'!$D$18,'Summary &amp; Assumptions'!$J$21)-1),-('Summary &amp; Assumptions'!$J$20+SUM($F$47:F47)),"")</f>
        <v/>
      </c>
      <c r="G56" s="184" t="str">
        <f>IF(G5=MIN('Summary &amp; Assumptions'!$D$20,EDATE('Summary &amp; Assumptions'!$D$18,'Summary &amp; Assumptions'!$J$21)-1),-('Summary &amp; Assumptions'!$J$20+SUM($F$47:G47)),"")</f>
        <v/>
      </c>
      <c r="H56" s="184" t="str">
        <f>IF(H5=MIN('Summary &amp; Assumptions'!$D$20,EDATE('Summary &amp; Assumptions'!$D$18,'Summary &amp; Assumptions'!$J$21)-1),-('Summary &amp; Assumptions'!$J$20+SUM($F$47:H47)),"")</f>
        <v/>
      </c>
      <c r="I56" s="184" t="str">
        <f>IF(I5=MIN('Summary &amp; Assumptions'!$D$20,EDATE('Summary &amp; Assumptions'!$D$18,'Summary &amp; Assumptions'!$J$21)-1),-('Summary &amp; Assumptions'!$J$20+SUM($F$47:I47)),"")</f>
        <v/>
      </c>
      <c r="J56" s="184" t="str">
        <f>IF(J5=MIN('Summary &amp; Assumptions'!$D$20,EDATE('Summary &amp; Assumptions'!$D$18,'Summary &amp; Assumptions'!$J$21)-1),-('Summary &amp; Assumptions'!$J$20+SUM($F$47:J47)),"")</f>
        <v/>
      </c>
      <c r="K56" s="184" t="str">
        <f>IF(K5=MIN('Summary &amp; Assumptions'!$D$20,EDATE('Summary &amp; Assumptions'!$D$18,'Summary &amp; Assumptions'!$J$21)-1),-('Summary &amp; Assumptions'!$J$20+SUM($F$47:K47)),"")</f>
        <v/>
      </c>
      <c r="L56" s="184" t="str">
        <f>IF(L5=MIN('Summary &amp; Assumptions'!$D$20,EDATE('Summary &amp; Assumptions'!$D$18,'Summary &amp; Assumptions'!$J$21)-1),-('Summary &amp; Assumptions'!$J$20+SUM($F$47:L47)),"")</f>
        <v/>
      </c>
      <c r="M56" s="184" t="str">
        <f>IF(M5=MIN('Summary &amp; Assumptions'!$D$20,EDATE('Summary &amp; Assumptions'!$D$18,'Summary &amp; Assumptions'!$J$21)-1),-('Summary &amp; Assumptions'!$J$20+SUM($F$47:M47)),"")</f>
        <v/>
      </c>
      <c r="N56" s="184" t="str">
        <f>IF(N5=MIN('Summary &amp; Assumptions'!$D$20,EDATE('Summary &amp; Assumptions'!$D$18,'Summary &amp; Assumptions'!$J$21)-1),-('Summary &amp; Assumptions'!$J$20+SUM($F$47:N47)),"")</f>
        <v/>
      </c>
      <c r="O56" s="184" t="str">
        <f>IF(O5=MIN('Summary &amp; Assumptions'!$D$20,EDATE('Summary &amp; Assumptions'!$D$18,'Summary &amp; Assumptions'!$J$21)-1),-('Summary &amp; Assumptions'!$J$20+SUM($F$47:O47)),"")</f>
        <v/>
      </c>
      <c r="P56" s="184" t="str">
        <f>IF(P5=MIN('Summary &amp; Assumptions'!$D$20,EDATE('Summary &amp; Assumptions'!$D$18,'Summary &amp; Assumptions'!$J$21)-1),-('Summary &amp; Assumptions'!$J$20+SUM($F$47:P47)),"")</f>
        <v/>
      </c>
      <c r="Q56" s="184" t="str">
        <f>IF(Q5=MIN('Summary &amp; Assumptions'!$D$20,EDATE('Summary &amp; Assumptions'!$D$18,'Summary &amp; Assumptions'!$J$21)-1),-('Summary &amp; Assumptions'!$J$20+SUM($F$47:Q47)),"")</f>
        <v/>
      </c>
      <c r="R56" s="184" t="str">
        <f>IF(R5=MIN('Summary &amp; Assumptions'!$D$20,EDATE('Summary &amp; Assumptions'!$D$18,'Summary &amp; Assumptions'!$J$21)-1),-('Summary &amp; Assumptions'!$J$20+SUM($F$47:R47)),"")</f>
        <v/>
      </c>
      <c r="S56" s="184" t="str">
        <f>IF(S5=MIN('Summary &amp; Assumptions'!$D$20,EDATE('Summary &amp; Assumptions'!$D$18,'Summary &amp; Assumptions'!$J$21)-1),-('Summary &amp; Assumptions'!$J$20+SUM($F$47:S47)),"")</f>
        <v/>
      </c>
      <c r="T56" s="184" t="str">
        <f>IF(T5=MIN('Summary &amp; Assumptions'!$D$20,EDATE('Summary &amp; Assumptions'!$D$18,'Summary &amp; Assumptions'!$J$21)-1),-('Summary &amp; Assumptions'!$J$20+SUM($F$47:T47)),"")</f>
        <v/>
      </c>
      <c r="U56" s="184" t="str">
        <f>IF(U5=MIN('Summary &amp; Assumptions'!$D$20,EDATE('Summary &amp; Assumptions'!$D$18,'Summary &amp; Assumptions'!$J$21)-1),-('Summary &amp; Assumptions'!$J$20+SUM($F$47:U47)),"")</f>
        <v/>
      </c>
      <c r="V56" s="184" t="str">
        <f>IF(V5=MIN('Summary &amp; Assumptions'!$D$20,EDATE('Summary &amp; Assumptions'!$D$18,'Summary &amp; Assumptions'!$J$21)-1),-('Summary &amp; Assumptions'!$J$20+SUM($F$47:V47)),"")</f>
        <v/>
      </c>
      <c r="W56" s="184" t="str">
        <f>IF(W5=MIN('Summary &amp; Assumptions'!$D$20,EDATE('Summary &amp; Assumptions'!$D$18,'Summary &amp; Assumptions'!$J$21)-1),-('Summary &amp; Assumptions'!$J$20+SUM($F$47:W47)),"")</f>
        <v/>
      </c>
      <c r="X56" s="184" t="str">
        <f>IF(X5=MIN('Summary &amp; Assumptions'!$D$20,EDATE('Summary &amp; Assumptions'!$D$18,'Summary &amp; Assumptions'!$J$21)-1),-('Summary &amp; Assumptions'!$J$20+SUM($F$47:X47)),"")</f>
        <v/>
      </c>
      <c r="Y56" s="184" t="str">
        <f>IF(Y5=MIN('Summary &amp; Assumptions'!$D$20,EDATE('Summary &amp; Assumptions'!$D$18,'Summary &amp; Assumptions'!$J$21)-1),-('Summary &amp; Assumptions'!$J$20+SUM($F$47:Y47)),"")</f>
        <v/>
      </c>
      <c r="Z56" s="184" t="str">
        <f>IF(Z5=MIN('Summary &amp; Assumptions'!$D$20,EDATE('Summary &amp; Assumptions'!$D$18,'Summary &amp; Assumptions'!$J$21)-1),-('Summary &amp; Assumptions'!$J$20+SUM($F$47:Z47)),"")</f>
        <v/>
      </c>
      <c r="AA56" s="184" t="str">
        <f>IF(AA5=MIN('Summary &amp; Assumptions'!$D$20,EDATE('Summary &amp; Assumptions'!$D$18,'Summary &amp; Assumptions'!$J$21)-1),-('Summary &amp; Assumptions'!$J$20+SUM($F$47:AA47)),"")</f>
        <v/>
      </c>
      <c r="AB56" s="184" t="str">
        <f>IF(AB5=MIN('Summary &amp; Assumptions'!$D$20,EDATE('Summary &amp; Assumptions'!$D$18,'Summary &amp; Assumptions'!$J$21)-1),-('Summary &amp; Assumptions'!$J$20+SUM($F$47:AB47)),"")</f>
        <v/>
      </c>
      <c r="AC56" s="184">
        <f ca="1">IF(AC5=MIN('Summary &amp; Assumptions'!$D$20,EDATE('Summary &amp; Assumptions'!$D$18,'Summary &amp; Assumptions'!$J$21)-1),-('Summary &amp; Assumptions'!$J$20+SUM($F$47:AC47)),"")</f>
        <v>-22139150.325666454</v>
      </c>
      <c r="AD56" s="184" t="str">
        <f>IF(AD5=MIN('Summary &amp; Assumptions'!$D$20,EDATE('Summary &amp; Assumptions'!$D$18,'Summary &amp; Assumptions'!$J$21)-1),-('Summary &amp; Assumptions'!$J$20+SUM($F$47:AD47)),"")</f>
        <v/>
      </c>
      <c r="AE56" s="184" t="str">
        <f>IF(AE5=MIN('Summary &amp; Assumptions'!$D$20,EDATE('Summary &amp; Assumptions'!$D$18,'Summary &amp; Assumptions'!$J$21)-1),-('Summary &amp; Assumptions'!$J$20+SUM($F$47:AE47)),"")</f>
        <v/>
      </c>
      <c r="AF56" s="184" t="str">
        <f>IF(AF5=MIN('Summary &amp; Assumptions'!$D$20,EDATE('Summary &amp; Assumptions'!$D$18,'Summary &amp; Assumptions'!$J$21)-1),-('Summary &amp; Assumptions'!$J$20+SUM($F$47:AF47)),"")</f>
        <v/>
      </c>
      <c r="AG56" s="184" t="str">
        <f>IF(AG5=MIN('Summary &amp; Assumptions'!$D$20,EDATE('Summary &amp; Assumptions'!$D$18,'Summary &amp; Assumptions'!$J$21)-1),-('Summary &amp; Assumptions'!$J$20+SUM($F$47:AG47)),"")</f>
        <v/>
      </c>
      <c r="AH56" s="184" t="str">
        <f>IF(AH5=MIN('Summary &amp; Assumptions'!$D$20,EDATE('Summary &amp; Assumptions'!$D$18,'Summary &amp; Assumptions'!$J$21)-1),-('Summary &amp; Assumptions'!$J$20+SUM($F$47:AH47)),"")</f>
        <v/>
      </c>
      <c r="AI56" s="184" t="str">
        <f>IF(AI5=MIN('Summary &amp; Assumptions'!$D$20,EDATE('Summary &amp; Assumptions'!$D$18,'Summary &amp; Assumptions'!$J$21)-1),-('Summary &amp; Assumptions'!$J$20+SUM($F$47:AI47)),"")</f>
        <v/>
      </c>
      <c r="AJ56" s="184" t="str">
        <f>IF(AJ5=MIN('Summary &amp; Assumptions'!$D$20,EDATE('Summary &amp; Assumptions'!$D$18,'Summary &amp; Assumptions'!$J$21)-1),-('Summary &amp; Assumptions'!$J$20+SUM($F$47:AJ47)),"")</f>
        <v/>
      </c>
      <c r="AK56" s="184" t="str">
        <f>IF(AK5=MIN('Summary &amp; Assumptions'!$D$20,EDATE('Summary &amp; Assumptions'!$D$18,'Summary &amp; Assumptions'!$J$21)-1),-('Summary &amp; Assumptions'!$J$20+SUM($F$47:AK47)),"")</f>
        <v/>
      </c>
      <c r="AL56" s="184" t="str">
        <f>IF(AL5=MIN('Summary &amp; Assumptions'!$D$20,EDATE('Summary &amp; Assumptions'!$D$18,'Summary &amp; Assumptions'!$J$21)-1),-('Summary &amp; Assumptions'!$J$20+SUM($F$47:AL47)),"")</f>
        <v/>
      </c>
      <c r="AM56" s="184" t="str">
        <f>IF(AM5=MIN('Summary &amp; Assumptions'!$D$20,EDATE('Summary &amp; Assumptions'!$D$18,'Summary &amp; Assumptions'!$J$21)-1),-('Summary &amp; Assumptions'!$J$20+SUM($F$47:AM47)),"")</f>
        <v/>
      </c>
      <c r="AN56" s="184" t="str">
        <f>IF(AN5=MIN('Summary &amp; Assumptions'!$D$20,EDATE('Summary &amp; Assumptions'!$D$18,'Summary &amp; Assumptions'!$J$21)-1),-('Summary &amp; Assumptions'!$J$20+SUM($F$47:AN47)),"")</f>
        <v/>
      </c>
      <c r="AO56" s="184" t="str">
        <f>IF(AO5=MIN('Summary &amp; Assumptions'!$D$20,EDATE('Summary &amp; Assumptions'!$D$18,'Summary &amp; Assumptions'!$J$21)-1),-('Summary &amp; Assumptions'!$J$20+SUM($F$47:AO47)),"")</f>
        <v/>
      </c>
      <c r="AP56" s="184" t="str">
        <f>IF(AP5=MIN('Summary &amp; Assumptions'!$D$20,EDATE('Summary &amp; Assumptions'!$D$18,'Summary &amp; Assumptions'!$J$21)-1),-('Summary &amp; Assumptions'!$J$20+SUM($F$47:AP47)),"")</f>
        <v/>
      </c>
      <c r="AQ56" s="184" t="str">
        <f>IF(AQ5=MIN('Summary &amp; Assumptions'!$D$20,EDATE('Summary &amp; Assumptions'!$D$18,'Summary &amp; Assumptions'!$J$21)-1),-('Summary &amp; Assumptions'!$J$20+SUM($F$47:AQ47)),"")</f>
        <v/>
      </c>
      <c r="AR56" s="184" t="str">
        <f>IF(AR5=MIN('Summary &amp; Assumptions'!$D$20,EDATE('Summary &amp; Assumptions'!$D$18,'Summary &amp; Assumptions'!$J$21)-1),-('Summary &amp; Assumptions'!$J$20+SUM($F$47:AR47)),"")</f>
        <v/>
      </c>
      <c r="AS56" s="184" t="str">
        <f>IF(AS5=MIN('Summary &amp; Assumptions'!$D$20,EDATE('Summary &amp; Assumptions'!$D$18,'Summary &amp; Assumptions'!$J$21)-1),-('Summary &amp; Assumptions'!$J$20+SUM($F$47:AS47)),"")</f>
        <v/>
      </c>
      <c r="AT56" s="184" t="str">
        <f>IF(AT5=MIN('Summary &amp; Assumptions'!$D$20,EDATE('Summary &amp; Assumptions'!$D$18,'Summary &amp; Assumptions'!$J$21)-1),-('Summary &amp; Assumptions'!$J$20+SUM($F$47:AT47)),"")</f>
        <v/>
      </c>
      <c r="AU56" s="184" t="str">
        <f>IF(AU5=MIN('Summary &amp; Assumptions'!$D$20,EDATE('Summary &amp; Assumptions'!$D$18,'Summary &amp; Assumptions'!$J$21)-1),-('Summary &amp; Assumptions'!$J$20+SUM($F$47:AU47)),"")</f>
        <v/>
      </c>
      <c r="AV56" s="184" t="str">
        <f>IF(AV5=MIN('Summary &amp; Assumptions'!$D$20,EDATE('Summary &amp; Assumptions'!$D$18,'Summary &amp; Assumptions'!$J$21)-1),-('Summary &amp; Assumptions'!$J$20+SUM($F$47:AV47)),"")</f>
        <v/>
      </c>
      <c r="AW56" s="184" t="str">
        <f>IF(AW5=MIN('Summary &amp; Assumptions'!$D$20,EDATE('Summary &amp; Assumptions'!$D$18,'Summary &amp; Assumptions'!$J$21)-1),-('Summary &amp; Assumptions'!$J$20+SUM($F$47:AW47)),"")</f>
        <v/>
      </c>
      <c r="AX56" s="184" t="str">
        <f>IF(AX5=MIN('Summary &amp; Assumptions'!$D$20,EDATE('Summary &amp; Assumptions'!$D$18,'Summary &amp; Assumptions'!$J$21)-1),-('Summary &amp; Assumptions'!$J$20+SUM($F$47:AX47)),"")</f>
        <v/>
      </c>
      <c r="AY56" s="184" t="str">
        <f>IF(AY5=MIN('Summary &amp; Assumptions'!$D$20,EDATE('Summary &amp; Assumptions'!$D$18,'Summary &amp; Assumptions'!$J$21)-1),-('Summary &amp; Assumptions'!$J$20+SUM($F$47:AY47)),"")</f>
        <v/>
      </c>
      <c r="AZ56" s="184" t="str">
        <f>IF(AZ5=MIN('Summary &amp; Assumptions'!$D$20,EDATE('Summary &amp; Assumptions'!$D$18,'Summary &amp; Assumptions'!$J$21)-1),-('Summary &amp; Assumptions'!$J$20+SUM($F$47:AZ47)),"")</f>
        <v/>
      </c>
      <c r="BA56" s="184" t="str">
        <f>IF(BA5=MIN('Summary &amp; Assumptions'!$D$20,EDATE('Summary &amp; Assumptions'!$D$18,'Summary &amp; Assumptions'!$J$21)-1),-('Summary &amp; Assumptions'!$J$20+SUM($F$47:BA47)),"")</f>
        <v/>
      </c>
      <c r="BB56" s="184" t="str">
        <f>IF(BB5=MIN('Summary &amp; Assumptions'!$D$20,EDATE('Summary &amp; Assumptions'!$D$18,'Summary &amp; Assumptions'!$J$21)-1),-('Summary &amp; Assumptions'!$J$20+SUM($F$47:BB47)),"")</f>
        <v/>
      </c>
      <c r="BC56" s="184" t="str">
        <f>IF(BC5=MIN('Summary &amp; Assumptions'!$D$20,EDATE('Summary &amp; Assumptions'!$D$18,'Summary &amp; Assumptions'!$J$21)-1),-('Summary &amp; Assumptions'!$J$20+SUM($F$47:BC47)),"")</f>
        <v/>
      </c>
      <c r="BD56" s="184" t="str">
        <f>IF(BD5=MIN('Summary &amp; Assumptions'!$D$20,EDATE('Summary &amp; Assumptions'!$D$18,'Summary &amp; Assumptions'!$J$21)-1),-('Summary &amp; Assumptions'!$J$20+SUM($F$47:BD47)),"")</f>
        <v/>
      </c>
      <c r="BE56" s="184" t="str">
        <f>IF(BE5=MIN('Summary &amp; Assumptions'!$D$20,EDATE('Summary &amp; Assumptions'!$D$18,'Summary &amp; Assumptions'!$J$21)-1),-('Summary &amp; Assumptions'!$J$20+SUM($F$47:BE47)),"")</f>
        <v/>
      </c>
      <c r="BF56" s="184" t="str">
        <f>IF(BF5=MIN('Summary &amp; Assumptions'!$D$20,EDATE('Summary &amp; Assumptions'!$D$18,'Summary &amp; Assumptions'!$J$21)-1),-('Summary &amp; Assumptions'!$J$20+SUM($F$47:BF47)),"")</f>
        <v/>
      </c>
      <c r="BG56" s="184" t="str">
        <f>IF(BG5=MIN('Summary &amp; Assumptions'!$D$20,EDATE('Summary &amp; Assumptions'!$D$18,'Summary &amp; Assumptions'!$J$21)-1),-('Summary &amp; Assumptions'!$J$20+SUM($F$47:BG47)),"")</f>
        <v/>
      </c>
      <c r="BH56" s="184" t="str">
        <f>IF(BH5=MIN('Summary &amp; Assumptions'!$D$20,EDATE('Summary &amp; Assumptions'!$D$18,'Summary &amp; Assumptions'!$J$21)-1),-('Summary &amp; Assumptions'!$J$20+SUM($F$47:BH47)),"")</f>
        <v/>
      </c>
      <c r="BI56" s="184" t="str">
        <f>IF(BI5=MIN('Summary &amp; Assumptions'!$D$20,EDATE('Summary &amp; Assumptions'!$D$18,'Summary &amp; Assumptions'!$J$21)-1),-('Summary &amp; Assumptions'!$J$20+SUM($F$47:BI47)),"")</f>
        <v/>
      </c>
      <c r="BJ56" s="184" t="str">
        <f>IF(BJ5=MIN('Summary &amp; Assumptions'!$D$20,EDATE('Summary &amp; Assumptions'!$D$18,'Summary &amp; Assumptions'!$J$21)-1),-('Summary &amp; Assumptions'!$J$20+SUM($F$47:BJ47)),"")</f>
        <v/>
      </c>
      <c r="BK56" s="184" t="str">
        <f>IF(BK5=MIN('Summary &amp; Assumptions'!$D$20,EDATE('Summary &amp; Assumptions'!$D$18,'Summary &amp; Assumptions'!$J$21)-1),-('Summary &amp; Assumptions'!$J$20+SUM($F$47:BK47)),"")</f>
        <v/>
      </c>
      <c r="BL56" s="184" t="str">
        <f>IF(BL5=MIN('Summary &amp; Assumptions'!$D$20,EDATE('Summary &amp; Assumptions'!$D$18,'Summary &amp; Assumptions'!$J$21)-1),-('Summary &amp; Assumptions'!$J$20+SUM($F$47:BL47)),"")</f>
        <v/>
      </c>
      <c r="BM56" s="184" t="str">
        <f>IF(BM5=MIN('Summary &amp; Assumptions'!$D$20,EDATE('Summary &amp; Assumptions'!$D$18,'Summary &amp; Assumptions'!$J$21)-1),-('Summary &amp; Assumptions'!$J$20+SUM($F$47:BM47)),"")</f>
        <v/>
      </c>
      <c r="BN56" s="184" t="str">
        <f>IF(BN5=MIN('Summary &amp; Assumptions'!$D$20,EDATE('Summary &amp; Assumptions'!$D$18,'Summary &amp; Assumptions'!$J$21)-1),-('Summary &amp; Assumptions'!$J$20+SUM($F$47:BN47)),"")</f>
        <v/>
      </c>
      <c r="BO56" s="184" t="str">
        <f>IF(BO5=MIN('Summary &amp; Assumptions'!$D$20,EDATE('Summary &amp; Assumptions'!$D$18,'Summary &amp; Assumptions'!$J$21)-1),-('Summary &amp; Assumptions'!$J$20+SUM($F$47:BO47)),"")</f>
        <v/>
      </c>
      <c r="BP56" s="184" t="str">
        <f>IF(BP5=MIN('Summary &amp; Assumptions'!$D$20,EDATE('Summary &amp; Assumptions'!$D$18,'Summary &amp; Assumptions'!$J$21)-1),-('Summary &amp; Assumptions'!$J$20+SUM($F$47:BP47)),"")</f>
        <v/>
      </c>
      <c r="BQ56" s="184" t="str">
        <f>IF(BQ5=MIN('Summary &amp; Assumptions'!$D$20,EDATE('Summary &amp; Assumptions'!$D$18,'Summary &amp; Assumptions'!$J$21)-1),-('Summary &amp; Assumptions'!$J$20+SUM($F$47:BQ47)),"")</f>
        <v/>
      </c>
      <c r="BR56" s="184" t="str">
        <f>IF(BR5=MIN('Summary &amp; Assumptions'!$D$20,EDATE('Summary &amp; Assumptions'!$D$18,'Summary &amp; Assumptions'!$J$21)-1),-('Summary &amp; Assumptions'!$J$20+SUM($F$47:BR47)),"")</f>
        <v/>
      </c>
      <c r="BS56" s="184" t="str">
        <f>IF(BS5=MIN('Summary &amp; Assumptions'!$D$20,EDATE('Summary &amp; Assumptions'!$D$18,'Summary &amp; Assumptions'!$J$21)-1),-('Summary &amp; Assumptions'!$J$20+SUM($F$47:BS47)),"")</f>
        <v/>
      </c>
      <c r="BT56" s="184" t="str">
        <f>IF(BT5=MIN('Summary &amp; Assumptions'!$D$20,EDATE('Summary &amp; Assumptions'!$D$18,'Summary &amp; Assumptions'!$J$21)-1),-('Summary &amp; Assumptions'!$J$20+SUM($F$47:BT47)),"")</f>
        <v/>
      </c>
      <c r="BU56" s="184" t="str">
        <f>IF(BU5=MIN('Summary &amp; Assumptions'!$D$20,EDATE('Summary &amp; Assumptions'!$D$18,'Summary &amp; Assumptions'!$J$21)-1),-('Summary &amp; Assumptions'!$J$20+SUM($F$47:BU47)),"")</f>
        <v/>
      </c>
      <c r="BV56" s="184" t="str">
        <f>IF(BV5=MIN('Summary &amp; Assumptions'!$D$20,EDATE('Summary &amp; Assumptions'!$D$18,'Summary &amp; Assumptions'!$J$21)-1),-('Summary &amp; Assumptions'!$J$20+SUM($F$47:BV47)),"")</f>
        <v/>
      </c>
      <c r="BW56" s="184" t="str">
        <f>IF(BW5=MIN('Summary &amp; Assumptions'!$D$20,EDATE('Summary &amp; Assumptions'!$D$18,'Summary &amp; Assumptions'!$J$21)-1),-('Summary &amp; Assumptions'!$J$20+SUM($F$47:BW47)),"")</f>
        <v/>
      </c>
      <c r="BX56" s="184" t="str">
        <f>IF(BX5=MIN('Summary &amp; Assumptions'!$D$20,EDATE('Summary &amp; Assumptions'!$D$18,'Summary &amp; Assumptions'!$J$21)-1),-('Summary &amp; Assumptions'!$J$20+SUM($F$47:BX47)),"")</f>
        <v/>
      </c>
      <c r="BY56" s="184" t="str">
        <f>IF(BY5=MIN('Summary &amp; Assumptions'!$D$20,EDATE('Summary &amp; Assumptions'!$D$18,'Summary &amp; Assumptions'!$J$21)-1),-('Summary &amp; Assumptions'!$J$20+SUM($F$47:BY47)),"")</f>
        <v/>
      </c>
      <c r="BZ56" s="184" t="str">
        <f>IF(BZ5=MIN('Summary &amp; Assumptions'!$D$20,EDATE('Summary &amp; Assumptions'!$D$18,'Summary &amp; Assumptions'!$J$21)-1),-('Summary &amp; Assumptions'!$J$20+SUM($F$47:BZ47)),"")</f>
        <v/>
      </c>
      <c r="CA56" s="184" t="str">
        <f>IF(CA5=MIN('Summary &amp; Assumptions'!$D$20,EDATE('Summary &amp; Assumptions'!$D$18,'Summary &amp; Assumptions'!$J$21)-1),-('Summary &amp; Assumptions'!$J$20+SUM($F$47:CA47)),"")</f>
        <v/>
      </c>
      <c r="CB56" s="184" t="str">
        <f>IF(CB5=MIN('Summary &amp; Assumptions'!$D$20,EDATE('Summary &amp; Assumptions'!$D$18,'Summary &amp; Assumptions'!$J$21)-1),-('Summary &amp; Assumptions'!$J$20+SUM($F$47:CB47)),"")</f>
        <v/>
      </c>
      <c r="CC56" s="184" t="str">
        <f>IF(CC5=MIN('Summary &amp; Assumptions'!$D$20,EDATE('Summary &amp; Assumptions'!$D$18,'Summary &amp; Assumptions'!$J$21)-1),-('Summary &amp; Assumptions'!$J$20+SUM($F$47:CC47)),"")</f>
        <v/>
      </c>
      <c r="CD56" s="184" t="str">
        <f>IF(CD5=MIN('Summary &amp; Assumptions'!$D$20,EDATE('Summary &amp; Assumptions'!$D$18,'Summary &amp; Assumptions'!$J$21)-1),-('Summary &amp; Assumptions'!$J$20+SUM($F$47:CD47)),"")</f>
        <v/>
      </c>
      <c r="CE56" s="184" t="str">
        <f>IF(CE5=MIN('Summary &amp; Assumptions'!$D$20,EDATE('Summary &amp; Assumptions'!$D$18,'Summary &amp; Assumptions'!$J$21)-1),-('Summary &amp; Assumptions'!$J$20+SUM($F$47:CE47)),"")</f>
        <v/>
      </c>
      <c r="CF56" s="184" t="str">
        <f>IF(CF5=MIN('Summary &amp; Assumptions'!$D$20,EDATE('Summary &amp; Assumptions'!$D$18,'Summary &amp; Assumptions'!$J$21)-1),-('Summary &amp; Assumptions'!$J$20+SUM($F$47:CF47)),"")</f>
        <v/>
      </c>
      <c r="CG56" s="184" t="str">
        <f>IF(CG5=MIN('Summary &amp; Assumptions'!$D$20,EDATE('Summary &amp; Assumptions'!$D$18,'Summary &amp; Assumptions'!$J$21)-1),-('Summary &amp; Assumptions'!$J$20+SUM($F$47:CG47)),"")</f>
        <v/>
      </c>
      <c r="CH56" s="184" t="str">
        <f>IF(CH5=MIN('Summary &amp; Assumptions'!$D$20,EDATE('Summary &amp; Assumptions'!$D$18,'Summary &amp; Assumptions'!$J$21)-1),-('Summary &amp; Assumptions'!$J$20+SUM($F$47:CH47)),"")</f>
        <v/>
      </c>
      <c r="CI56" s="184" t="str">
        <f>IF(CI5=MIN('Summary &amp; Assumptions'!$D$20,EDATE('Summary &amp; Assumptions'!$D$18,'Summary &amp; Assumptions'!$J$21)-1),-('Summary &amp; Assumptions'!$J$20+SUM($F$47:CI47)),"")</f>
        <v/>
      </c>
      <c r="CJ56" s="184" t="str">
        <f>IF(CJ5=MIN('Summary &amp; Assumptions'!$D$20,EDATE('Summary &amp; Assumptions'!$D$18,'Summary &amp; Assumptions'!$J$21)-1),-('Summary &amp; Assumptions'!$J$20+SUM($F$47:CJ47)),"")</f>
        <v/>
      </c>
      <c r="CK56" s="184" t="str">
        <f>IF(CK5=MIN('Summary &amp; Assumptions'!$D$20,EDATE('Summary &amp; Assumptions'!$D$18,'Summary &amp; Assumptions'!$J$21)-1),-('Summary &amp; Assumptions'!$J$20+SUM($F$47:CK47)),"")</f>
        <v/>
      </c>
      <c r="CL56" s="184" t="str">
        <f>IF(CL5=MIN('Summary &amp; Assumptions'!$D$20,EDATE('Summary &amp; Assumptions'!$D$18,'Summary &amp; Assumptions'!$J$21)-1),-('Summary &amp; Assumptions'!$J$20+SUM($F$47:CL47)),"")</f>
        <v/>
      </c>
      <c r="CM56" s="184" t="str">
        <f>IF(CM5=MIN('Summary &amp; Assumptions'!$D$20,EDATE('Summary &amp; Assumptions'!$D$18,'Summary &amp; Assumptions'!$J$21)-1),-('Summary &amp; Assumptions'!$J$20+SUM($F$47:CM47)),"")</f>
        <v/>
      </c>
      <c r="CN56" s="184" t="str">
        <f>IF(CN5=MIN('Summary &amp; Assumptions'!$D$20,EDATE('Summary &amp; Assumptions'!$D$18,'Summary &amp; Assumptions'!$J$21)-1),-('Summary &amp; Assumptions'!$J$20+SUM($F$47:CN47)),"")</f>
        <v/>
      </c>
      <c r="CO56" s="184" t="str">
        <f>IF(CO5=MIN('Summary &amp; Assumptions'!$D$20,EDATE('Summary &amp; Assumptions'!$D$18,'Summary &amp; Assumptions'!$J$21)-1),-('Summary &amp; Assumptions'!$J$20+SUM($F$47:CO47)),"")</f>
        <v/>
      </c>
      <c r="CP56" s="184" t="str">
        <f>IF(CP5=MIN('Summary &amp; Assumptions'!$D$20,EDATE('Summary &amp; Assumptions'!$D$18,'Summary &amp; Assumptions'!$J$21)-1),-('Summary &amp; Assumptions'!$J$20+SUM($F$47:CP47)),"")</f>
        <v/>
      </c>
      <c r="CQ56" s="184" t="str">
        <f>IF(CQ5=MIN('Summary &amp; Assumptions'!$D$20,EDATE('Summary &amp; Assumptions'!$D$18,'Summary &amp; Assumptions'!$J$21)-1),-('Summary &amp; Assumptions'!$J$20+SUM($F$47:CQ47)),"")</f>
        <v/>
      </c>
      <c r="CR56" s="184" t="str">
        <f>IF(CR5=MIN('Summary &amp; Assumptions'!$D$20,EDATE('Summary &amp; Assumptions'!$D$18,'Summary &amp; Assumptions'!$J$21)-1),-('Summary &amp; Assumptions'!$J$20+SUM($F$47:CR47)),"")</f>
        <v/>
      </c>
      <c r="CS56" s="184" t="str">
        <f>IF(CS5=MIN('Summary &amp; Assumptions'!$D$20,EDATE('Summary &amp; Assumptions'!$D$18,'Summary &amp; Assumptions'!$J$21)-1),-('Summary &amp; Assumptions'!$J$20+SUM($F$47:CS47)),"")</f>
        <v/>
      </c>
      <c r="CT56" s="184" t="str">
        <f>IF(CT5=MIN('Summary &amp; Assumptions'!$D$20,EDATE('Summary &amp; Assumptions'!$D$18,'Summary &amp; Assumptions'!$J$21)-1),-('Summary &amp; Assumptions'!$J$20+SUM($F$47:CT47)),"")</f>
        <v/>
      </c>
      <c r="CU56" s="184" t="str">
        <f>IF(CU5=MIN('Summary &amp; Assumptions'!$D$20,EDATE('Summary &amp; Assumptions'!$D$18,'Summary &amp; Assumptions'!$J$21)-1),-('Summary &amp; Assumptions'!$J$20+SUM($F$47:CU47)),"")</f>
        <v/>
      </c>
      <c r="CV56" s="184" t="str">
        <f>IF(CV5=MIN('Summary &amp; Assumptions'!$D$20,EDATE('Summary &amp; Assumptions'!$D$18,'Summary &amp; Assumptions'!$J$21)-1),-('Summary &amp; Assumptions'!$J$20+SUM($F$47:CV47)),"")</f>
        <v/>
      </c>
      <c r="CW56" s="184" t="str">
        <f>IF(CW5=MIN('Summary &amp; Assumptions'!$D$20,EDATE('Summary &amp; Assumptions'!$D$18,'Summary &amp; Assumptions'!$J$21)-1),-('Summary &amp; Assumptions'!$J$20+SUM($F$47:CW47)),"")</f>
        <v/>
      </c>
      <c r="CX56" s="184" t="str">
        <f>IF(CX5=MIN('Summary &amp; Assumptions'!$D$20,EDATE('Summary &amp; Assumptions'!$D$18,'Summary &amp; Assumptions'!$J$21)-1),-('Summary &amp; Assumptions'!$J$20+SUM($F$47:CX47)),"")</f>
        <v/>
      </c>
      <c r="CY56" s="184" t="str">
        <f>IF(CY5=MIN('Summary &amp; Assumptions'!$D$20,EDATE('Summary &amp; Assumptions'!$D$18,'Summary &amp; Assumptions'!$J$21)-1),-('Summary &amp; Assumptions'!$J$20+SUM($F$47:CY47)),"")</f>
        <v/>
      </c>
      <c r="CZ56" s="184" t="str">
        <f>IF(CZ5=MIN('Summary &amp; Assumptions'!$D$20,EDATE('Summary &amp; Assumptions'!$D$18,'Summary &amp; Assumptions'!$J$21)-1),-('Summary &amp; Assumptions'!$J$20+SUM($F$47:CZ47)),"")</f>
        <v/>
      </c>
      <c r="DA56" s="184" t="str">
        <f>IF(DA5=MIN('Summary &amp; Assumptions'!$D$20,EDATE('Summary &amp; Assumptions'!$D$18,'Summary &amp; Assumptions'!$J$21)-1),-('Summary &amp; Assumptions'!$J$20+SUM($F$47:DA47)),"")</f>
        <v/>
      </c>
      <c r="DB56" s="184" t="str">
        <f>IF(DB5=MIN('Summary &amp; Assumptions'!$D$20,EDATE('Summary &amp; Assumptions'!$D$18,'Summary &amp; Assumptions'!$J$21)-1),-('Summary &amp; Assumptions'!$J$20+SUM($F$47:DB47)),"")</f>
        <v/>
      </c>
      <c r="DC56" s="184" t="str">
        <f>IF(DC5=MIN('Summary &amp; Assumptions'!$D$20,EDATE('Summary &amp; Assumptions'!$D$18,'Summary &amp; Assumptions'!$J$21)-1),-('Summary &amp; Assumptions'!$J$20+SUM($F$47:DC47)),"")</f>
        <v/>
      </c>
      <c r="DD56" s="184" t="str">
        <f>IF(DD5=MIN('Summary &amp; Assumptions'!$D$20,EDATE('Summary &amp; Assumptions'!$D$18,'Summary &amp; Assumptions'!$J$21)-1),-('Summary &amp; Assumptions'!$J$20+SUM($F$47:DD47)),"")</f>
        <v/>
      </c>
      <c r="DE56" s="184" t="str">
        <f>IF(DE5=MIN('Summary &amp; Assumptions'!$D$20,EDATE('Summary &amp; Assumptions'!$D$18,'Summary &amp; Assumptions'!$J$21)-1),-('Summary &amp; Assumptions'!$J$20+SUM($F$47:DE47)),"")</f>
        <v/>
      </c>
      <c r="DF56" s="184" t="str">
        <f>IF(DF5=MIN('Summary &amp; Assumptions'!$D$20,EDATE('Summary &amp; Assumptions'!$D$18,'Summary &amp; Assumptions'!$J$21)-1),-('Summary &amp; Assumptions'!$J$20+SUM($F$47:DF47)),"")</f>
        <v/>
      </c>
      <c r="DG56" s="184" t="str">
        <f>IF(DG5=MIN('Summary &amp; Assumptions'!$D$20,EDATE('Summary &amp; Assumptions'!$D$18,'Summary &amp; Assumptions'!$J$21)-1),-('Summary &amp; Assumptions'!$J$20+SUM($F$47:DG47)),"")</f>
        <v/>
      </c>
      <c r="DH56" s="184" t="str">
        <f>IF(DH5=MIN('Summary &amp; Assumptions'!$D$20,EDATE('Summary &amp; Assumptions'!$D$18,'Summary &amp; Assumptions'!$J$21)-1),-('Summary &amp; Assumptions'!$J$20+SUM($F$47:DH47)),"")</f>
        <v/>
      </c>
      <c r="DI56" s="184" t="str">
        <f>IF(DI5=MIN('Summary &amp; Assumptions'!$D$20,EDATE('Summary &amp; Assumptions'!$D$18,'Summary &amp; Assumptions'!$J$21)-1),-('Summary &amp; Assumptions'!$J$20+SUM($F$47:DI47)),"")</f>
        <v/>
      </c>
      <c r="DJ56" s="184" t="str">
        <f>IF(DJ5=MIN('Summary &amp; Assumptions'!$D$20,EDATE('Summary &amp; Assumptions'!$D$18,'Summary &amp; Assumptions'!$J$21)-1),-('Summary &amp; Assumptions'!$J$20+SUM($F$47:DJ47)),"")</f>
        <v/>
      </c>
      <c r="DK56" s="184" t="str">
        <f>IF(DK5=MIN('Summary &amp; Assumptions'!$D$20,EDATE('Summary &amp; Assumptions'!$D$18,'Summary &amp; Assumptions'!$J$21)-1),-('Summary &amp; Assumptions'!$J$20+SUM($F$47:DK47)),"")</f>
        <v/>
      </c>
      <c r="DL56" s="184" t="str">
        <f>IF(DL5=MIN('Summary &amp; Assumptions'!$D$20,EDATE('Summary &amp; Assumptions'!$D$18,'Summary &amp; Assumptions'!$J$21)-1),-('Summary &amp; Assumptions'!$J$20+SUM($F$47:DL47)),"")</f>
        <v/>
      </c>
      <c r="DM56" s="184" t="str">
        <f>IF(DM5=MIN('Summary &amp; Assumptions'!$D$20,EDATE('Summary &amp; Assumptions'!$D$18,'Summary &amp; Assumptions'!$J$21)-1),-('Summary &amp; Assumptions'!$J$20+SUM($F$47:DM47)),"")</f>
        <v/>
      </c>
      <c r="DN56" s="184" t="str">
        <f>IF(DN5=MIN('Summary &amp; Assumptions'!$D$20,EDATE('Summary &amp; Assumptions'!$D$18,'Summary &amp; Assumptions'!$J$21)-1),-('Summary &amp; Assumptions'!$J$20+SUM($F$47:DN47)),"")</f>
        <v/>
      </c>
      <c r="DO56" s="184" t="str">
        <f>IF(DO5=MIN('Summary &amp; Assumptions'!$D$20,EDATE('Summary &amp; Assumptions'!$D$18,'Summary &amp; Assumptions'!$J$21)-1),-('Summary &amp; Assumptions'!$J$20+SUM($F$47:DO47)),"")</f>
        <v/>
      </c>
      <c r="DP56" s="184" t="str">
        <f>IF(DP5=MIN('Summary &amp; Assumptions'!$D$20,EDATE('Summary &amp; Assumptions'!$D$18,'Summary &amp; Assumptions'!$J$21)-1),-('Summary &amp; Assumptions'!$J$20+SUM($F$47:DP47)),"")</f>
        <v/>
      </c>
      <c r="DQ56" s="184" t="str">
        <f>IF(DQ5=MIN('Summary &amp; Assumptions'!$D$20,EDATE('Summary &amp; Assumptions'!$D$18,'Summary &amp; Assumptions'!$J$21)-1),-('Summary &amp; Assumptions'!$J$20+SUM($F$47:DQ47)),"")</f>
        <v/>
      </c>
      <c r="DR56" s="184" t="str">
        <f>IF(DR5=MIN('Summary &amp; Assumptions'!$D$20,EDATE('Summary &amp; Assumptions'!$D$18,'Summary &amp; Assumptions'!$J$21)-1),-('Summary &amp; Assumptions'!$J$20+SUM($F$47:DR47)),"")</f>
        <v/>
      </c>
      <c r="DS56" s="184" t="str">
        <f>IF(DS5=MIN('Summary &amp; Assumptions'!$D$20,EDATE('Summary &amp; Assumptions'!$D$18,'Summary &amp; Assumptions'!$J$21)-1),-('Summary &amp; Assumptions'!$J$20+SUM($F$47:DS47)),"")</f>
        <v/>
      </c>
      <c r="DT56" s="184" t="str">
        <f>IF(DT5=MIN('Summary &amp; Assumptions'!$D$20,EDATE('Summary &amp; Assumptions'!$D$18,'Summary &amp; Assumptions'!$J$21)-1),-('Summary &amp; Assumptions'!$J$20+SUM($F$47:DT47)),"")</f>
        <v/>
      </c>
      <c r="DU56" s="184" t="str">
        <f>IF(DU5=MIN('Summary &amp; Assumptions'!$D$20,EDATE('Summary &amp; Assumptions'!$D$18,'Summary &amp; Assumptions'!$J$21)-1),-('Summary &amp; Assumptions'!$J$20+SUM($F$47:DU47)),"")</f>
        <v/>
      </c>
      <c r="DV56" s="184" t="str">
        <f>IF(DV5=MIN('Summary &amp; Assumptions'!$D$20,EDATE('Summary &amp; Assumptions'!$D$18,'Summary &amp; Assumptions'!$J$21)-1),-('Summary &amp; Assumptions'!$J$20+SUM($F$47:DV47)),"")</f>
        <v/>
      </c>
      <c r="DW56" s="184" t="str">
        <f>IF(DW5=MIN('Summary &amp; Assumptions'!$D$20,EDATE('Summary &amp; Assumptions'!$D$18,'Summary &amp; Assumptions'!$J$21)-1),-('Summary &amp; Assumptions'!$J$20+SUM($F$47:DW47)),"")</f>
        <v/>
      </c>
      <c r="DX56" s="184" t="str">
        <f>IF(DX5=MIN('Summary &amp; Assumptions'!$D$20,EDATE('Summary &amp; Assumptions'!$D$18,'Summary &amp; Assumptions'!$J$21)-1),-('Summary &amp; Assumptions'!$J$20+SUM($F$47:DX47)),"")</f>
        <v/>
      </c>
      <c r="DY56" s="184" t="str">
        <f>IF(DY5=MIN('Summary &amp; Assumptions'!$D$20,EDATE('Summary &amp; Assumptions'!$D$18,'Summary &amp; Assumptions'!$J$21)-1),-('Summary &amp; Assumptions'!$J$20+SUM($F$47:DY47)),"")</f>
        <v/>
      </c>
      <c r="DZ56" s="184" t="str">
        <f>IF(DZ5=MIN('Summary &amp; Assumptions'!$D$20,EDATE('Summary &amp; Assumptions'!$D$18,'Summary &amp; Assumptions'!$J$21)-1),-('Summary &amp; Assumptions'!$J$20+SUM($F$47:DZ47)),"")</f>
        <v/>
      </c>
      <c r="EA56" s="184" t="str">
        <f>IF(EA5=MIN('Summary &amp; Assumptions'!$D$20,EDATE('Summary &amp; Assumptions'!$D$18,'Summary &amp; Assumptions'!$J$21)-1),-('Summary &amp; Assumptions'!$J$20+SUM($F$47:EA47)),"")</f>
        <v/>
      </c>
      <c r="EB56" s="184" t="str">
        <f>IF(EB5=MIN('Summary &amp; Assumptions'!$D$20,EDATE('Summary &amp; Assumptions'!$D$18,'Summary &amp; Assumptions'!$J$21)-1),-('Summary &amp; Assumptions'!$J$20+SUM($F$47:EB47)),"")</f>
        <v/>
      </c>
      <c r="EC56" s="184" t="str">
        <f>IF(EC5=MIN('Summary &amp; Assumptions'!$D$20,EDATE('Summary &amp; Assumptions'!$D$18,'Summary &amp; Assumptions'!$J$21)-1),-('Summary &amp; Assumptions'!$J$20+SUM($F$47:EC47)),"")</f>
        <v/>
      </c>
      <c r="ED56" s="184" t="str">
        <f>IF(ED5=MIN('Summary &amp; Assumptions'!$D$20,EDATE('Summary &amp; Assumptions'!$D$18,'Summary &amp; Assumptions'!$J$21)-1),-('Summary &amp; Assumptions'!$J$20+SUM($F$47:ED47)),"")</f>
        <v/>
      </c>
      <c r="EE56" s="184" t="str">
        <f>IF(EE5=MIN('Summary &amp; Assumptions'!$D$20,EDATE('Summary &amp; Assumptions'!$D$18,'Summary &amp; Assumptions'!$J$21)-1),-('Summary &amp; Assumptions'!$J$20+SUM($F$47:EE47)),"")</f>
        <v/>
      </c>
      <c r="EF56" s="184" t="str">
        <f>IF(EF5=MIN('Summary &amp; Assumptions'!$D$20,EDATE('Summary &amp; Assumptions'!$D$18,'Summary &amp; Assumptions'!$J$21)-1),-('Summary &amp; Assumptions'!$J$20+SUM($F$47:EF47)),"")</f>
        <v/>
      </c>
      <c r="EG56" s="361" t="str">
        <f>IF(EG5=MIN('Summary &amp; Assumptions'!$D$20,EDATE('Summary &amp; Assumptions'!$D$18,'Summary &amp; Assumptions'!$J$21)-1),-('Summary &amp; Assumptions'!$J$20+SUM($F$47:EG47)),"")</f>
        <v/>
      </c>
      <c r="EH56" s="133"/>
    </row>
    <row r="57" spans="1:138" s="2" customFormat="1" ht="15" customHeight="1" x14ac:dyDescent="0.25">
      <c r="A57" s="120"/>
      <c r="B57" s="517"/>
      <c r="C57" s="518" t="s">
        <v>166</v>
      </c>
      <c r="D57" s="404">
        <f ca="1">SUM(E57:EG57)</f>
        <v>26239369.962686483</v>
      </c>
      <c r="E57" s="519"/>
      <c r="F57" s="357" t="str">
        <f>IF(F6=('Summary &amp; Assumptions'!$J$27),'Summary &amp; Assumptions'!$J$32,"")</f>
        <v/>
      </c>
      <c r="G57" s="357" t="str">
        <f>IF(G6=('Summary &amp; Assumptions'!$J$27),'Summary &amp; Assumptions'!$J$32,"")</f>
        <v/>
      </c>
      <c r="H57" s="357" t="str">
        <f>IF(H6=('Summary &amp; Assumptions'!$J$27),'Summary &amp; Assumptions'!$J$32,"")</f>
        <v/>
      </c>
      <c r="I57" s="357" t="str">
        <f>IF(I6=('Summary &amp; Assumptions'!$J$27),'Summary &amp; Assumptions'!$J$32,"")</f>
        <v/>
      </c>
      <c r="J57" s="357" t="str">
        <f>IF(J6=('Summary &amp; Assumptions'!$J$27),'Summary &amp; Assumptions'!$J$32,"")</f>
        <v/>
      </c>
      <c r="K57" s="357" t="str">
        <f>IF(K6=('Summary &amp; Assumptions'!$J$27),'Summary &amp; Assumptions'!$J$32,"")</f>
        <v/>
      </c>
      <c r="L57" s="357" t="str">
        <f>IF(L6=('Summary &amp; Assumptions'!$J$27),'Summary &amp; Assumptions'!$J$32,"")</f>
        <v/>
      </c>
      <c r="M57" s="357" t="str">
        <f>IF(M6=('Summary &amp; Assumptions'!$J$27),'Summary &amp; Assumptions'!$J$32,"")</f>
        <v/>
      </c>
      <c r="N57" s="357" t="str">
        <f>IF(N6=('Summary &amp; Assumptions'!$J$27),'Summary &amp; Assumptions'!$J$32,"")</f>
        <v/>
      </c>
      <c r="O57" s="357" t="str">
        <f>IF(O6=('Summary &amp; Assumptions'!$J$27),'Summary &amp; Assumptions'!$J$32,"")</f>
        <v/>
      </c>
      <c r="P57" s="357" t="str">
        <f>IF(P6=('Summary &amp; Assumptions'!$J$27),'Summary &amp; Assumptions'!$J$32,"")</f>
        <v/>
      </c>
      <c r="Q57" s="357" t="str">
        <f>IF(Q6=('Summary &amp; Assumptions'!$J$27),'Summary &amp; Assumptions'!$J$32,"")</f>
        <v/>
      </c>
      <c r="R57" s="357" t="str">
        <f>IF(R6=('Summary &amp; Assumptions'!$J$27),'Summary &amp; Assumptions'!$J$32,"")</f>
        <v/>
      </c>
      <c r="S57" s="357" t="str">
        <f>IF(S6=('Summary &amp; Assumptions'!$J$27),'Summary &amp; Assumptions'!$J$32,"")</f>
        <v/>
      </c>
      <c r="T57" s="357" t="str">
        <f>IF(T6=('Summary &amp; Assumptions'!$J$27),'Summary &amp; Assumptions'!$J$32,"")</f>
        <v/>
      </c>
      <c r="U57" s="357" t="str">
        <f>IF(U6=('Summary &amp; Assumptions'!$J$27),'Summary &amp; Assumptions'!$J$32,"")</f>
        <v/>
      </c>
      <c r="V57" s="357" t="str">
        <f>IF(V6=('Summary &amp; Assumptions'!$J$27),'Summary &amp; Assumptions'!$J$32,"")</f>
        <v/>
      </c>
      <c r="W57" s="357" t="str">
        <f>IF(W6=('Summary &amp; Assumptions'!$J$27),'Summary &amp; Assumptions'!$J$32,"")</f>
        <v/>
      </c>
      <c r="X57" s="357" t="str">
        <f>IF(X6=('Summary &amp; Assumptions'!$J$27),'Summary &amp; Assumptions'!$J$32,"")</f>
        <v/>
      </c>
      <c r="Y57" s="357" t="str">
        <f>IF(Y6=('Summary &amp; Assumptions'!$J$27),'Summary &amp; Assumptions'!$J$32,"")</f>
        <v/>
      </c>
      <c r="Z57" s="357" t="str">
        <f>IF(Z6=('Summary &amp; Assumptions'!$J$27),'Summary &amp; Assumptions'!$J$32,"")</f>
        <v/>
      </c>
      <c r="AA57" s="357" t="str">
        <f>IF(AA6=('Summary &amp; Assumptions'!$J$27),'Summary &amp; Assumptions'!$J$32,"")</f>
        <v/>
      </c>
      <c r="AB57" s="357" t="str">
        <f>IF(AB6=('Summary &amp; Assumptions'!$J$27),'Summary &amp; Assumptions'!$J$32,"")</f>
        <v/>
      </c>
      <c r="AC57" s="357">
        <f ca="1">IF(AC6=('Summary &amp; Assumptions'!$J$27),'Summary &amp; Assumptions'!$J$32,"")</f>
        <v>26239369.962686483</v>
      </c>
      <c r="AD57" s="357" t="str">
        <f>IF(AD6=('Summary &amp; Assumptions'!$J$27),'Summary &amp; Assumptions'!$J$32,"")</f>
        <v/>
      </c>
      <c r="AE57" s="357" t="str">
        <f>IF(AE6=('Summary &amp; Assumptions'!$J$27),'Summary &amp; Assumptions'!$J$32,"")</f>
        <v/>
      </c>
      <c r="AF57" s="357" t="str">
        <f>IF(AF6=('Summary &amp; Assumptions'!$J$27),'Summary &amp; Assumptions'!$J$32,"")</f>
        <v/>
      </c>
      <c r="AG57" s="357" t="str">
        <f>IF(AG6=('Summary &amp; Assumptions'!$J$27),'Summary &amp; Assumptions'!$J$32,"")</f>
        <v/>
      </c>
      <c r="AH57" s="357" t="str">
        <f>IF(AH6=('Summary &amp; Assumptions'!$J$27),'Summary &amp; Assumptions'!$J$32,"")</f>
        <v/>
      </c>
      <c r="AI57" s="357" t="str">
        <f>IF(AI6=('Summary &amp; Assumptions'!$J$27),'Summary &amp; Assumptions'!$J$32,"")</f>
        <v/>
      </c>
      <c r="AJ57" s="357" t="str">
        <f>IF(AJ6=('Summary &amp; Assumptions'!$J$27),'Summary &amp; Assumptions'!$J$32,"")</f>
        <v/>
      </c>
      <c r="AK57" s="357" t="str">
        <f>IF(AK6=('Summary &amp; Assumptions'!$J$27),'Summary &amp; Assumptions'!$J$32,"")</f>
        <v/>
      </c>
      <c r="AL57" s="357" t="str">
        <f>IF(AL6=('Summary &amp; Assumptions'!$J$27),'Summary &amp; Assumptions'!$J$32,"")</f>
        <v/>
      </c>
      <c r="AM57" s="357" t="str">
        <f>IF(AM6=('Summary &amp; Assumptions'!$J$27),'Summary &amp; Assumptions'!$J$32,"")</f>
        <v/>
      </c>
      <c r="AN57" s="357" t="str">
        <f>IF(AN6=('Summary &amp; Assumptions'!$J$27),'Summary &amp; Assumptions'!$J$32,"")</f>
        <v/>
      </c>
      <c r="AO57" s="357" t="str">
        <f>IF(AO6=('Summary &amp; Assumptions'!$J$27),'Summary &amp; Assumptions'!$J$32,"")</f>
        <v/>
      </c>
      <c r="AP57" s="357" t="str">
        <f>IF(AP6=('Summary &amp; Assumptions'!$J$27),'Summary &amp; Assumptions'!$J$32,"")</f>
        <v/>
      </c>
      <c r="AQ57" s="357" t="str">
        <f>IF(AQ6=('Summary &amp; Assumptions'!$J$27),'Summary &amp; Assumptions'!$J$32,"")</f>
        <v/>
      </c>
      <c r="AR57" s="357" t="str">
        <f>IF(AR6=('Summary &amp; Assumptions'!$J$27),'Summary &amp; Assumptions'!$J$32,"")</f>
        <v/>
      </c>
      <c r="AS57" s="357" t="str">
        <f>IF(AS6=('Summary &amp; Assumptions'!$J$27),'Summary &amp; Assumptions'!$J$32,"")</f>
        <v/>
      </c>
      <c r="AT57" s="357" t="str">
        <f>IF(AT6=('Summary &amp; Assumptions'!$J$27),'Summary &amp; Assumptions'!$J$32,"")</f>
        <v/>
      </c>
      <c r="AU57" s="357" t="str">
        <f>IF(AU6=('Summary &amp; Assumptions'!$J$27),'Summary &amp; Assumptions'!$J$32,"")</f>
        <v/>
      </c>
      <c r="AV57" s="357" t="str">
        <f>IF(AV6=('Summary &amp; Assumptions'!$J$27),'Summary &amp; Assumptions'!$J$32,"")</f>
        <v/>
      </c>
      <c r="AW57" s="357" t="str">
        <f>IF(AW6=('Summary &amp; Assumptions'!$J$27),'Summary &amp; Assumptions'!$J$32,"")</f>
        <v/>
      </c>
      <c r="AX57" s="357" t="str">
        <f>IF(AX6=('Summary &amp; Assumptions'!$J$27),'Summary &amp; Assumptions'!$J$32,"")</f>
        <v/>
      </c>
      <c r="AY57" s="357" t="str">
        <f>IF(AY6=('Summary &amp; Assumptions'!$J$27),'Summary &amp; Assumptions'!$J$32,"")</f>
        <v/>
      </c>
      <c r="AZ57" s="357" t="str">
        <f>IF(AZ6=('Summary &amp; Assumptions'!$J$27),'Summary &amp; Assumptions'!$J$32,"")</f>
        <v/>
      </c>
      <c r="BA57" s="357" t="str">
        <f>IF(BA6=('Summary &amp; Assumptions'!$J$27),'Summary &amp; Assumptions'!$J$32,"")</f>
        <v/>
      </c>
      <c r="BB57" s="357" t="str">
        <f>IF(BB6=('Summary &amp; Assumptions'!$J$27),'Summary &amp; Assumptions'!$J$32,"")</f>
        <v/>
      </c>
      <c r="BC57" s="357" t="str">
        <f>IF(BC6=('Summary &amp; Assumptions'!$J$27),'Summary &amp; Assumptions'!$J$32,"")</f>
        <v/>
      </c>
      <c r="BD57" s="357" t="str">
        <f>IF(BD6=('Summary &amp; Assumptions'!$J$27),'Summary &amp; Assumptions'!$J$32,"")</f>
        <v/>
      </c>
      <c r="BE57" s="357" t="str">
        <f>IF(BE6=('Summary &amp; Assumptions'!$J$27),'Summary &amp; Assumptions'!$J$32,"")</f>
        <v/>
      </c>
      <c r="BF57" s="357" t="str">
        <f>IF(BF6=('Summary &amp; Assumptions'!$J$27),'Summary &amp; Assumptions'!$J$32,"")</f>
        <v/>
      </c>
      <c r="BG57" s="357" t="str">
        <f>IF(BG6=('Summary &amp; Assumptions'!$J$27),'Summary &amp; Assumptions'!$J$32,"")</f>
        <v/>
      </c>
      <c r="BH57" s="357" t="str">
        <f>IF(BH6=('Summary &amp; Assumptions'!$J$27),'Summary &amp; Assumptions'!$J$32,"")</f>
        <v/>
      </c>
      <c r="BI57" s="357" t="str">
        <f>IF(BI6=('Summary &amp; Assumptions'!$J$27),'Summary &amp; Assumptions'!$J$32,"")</f>
        <v/>
      </c>
      <c r="BJ57" s="357" t="str">
        <f>IF(BJ6=('Summary &amp; Assumptions'!$J$27),'Summary &amp; Assumptions'!$J$32,"")</f>
        <v/>
      </c>
      <c r="BK57" s="357" t="str">
        <f>IF(BK6=('Summary &amp; Assumptions'!$J$27),'Summary &amp; Assumptions'!$J$32,"")</f>
        <v/>
      </c>
      <c r="BL57" s="357" t="str">
        <f>IF(BL6=('Summary &amp; Assumptions'!$J$27),'Summary &amp; Assumptions'!$J$32,"")</f>
        <v/>
      </c>
      <c r="BM57" s="357" t="str">
        <f>IF(BM6=('Summary &amp; Assumptions'!$J$27),'Summary &amp; Assumptions'!$J$32,"")</f>
        <v/>
      </c>
      <c r="BN57" s="357" t="str">
        <f>IF(BN6=('Summary &amp; Assumptions'!$J$27),'Summary &amp; Assumptions'!$J$32,"")</f>
        <v/>
      </c>
      <c r="BO57" s="357" t="str">
        <f>IF(BO6=('Summary &amp; Assumptions'!$J$27),'Summary &amp; Assumptions'!$J$32,"")</f>
        <v/>
      </c>
      <c r="BP57" s="357" t="str">
        <f>IF(BP6=('Summary &amp; Assumptions'!$J$27),'Summary &amp; Assumptions'!$J$32,"")</f>
        <v/>
      </c>
      <c r="BQ57" s="357" t="str">
        <f>IF(BQ6=('Summary &amp; Assumptions'!$J$27),'Summary &amp; Assumptions'!$J$32,"")</f>
        <v/>
      </c>
      <c r="BR57" s="357" t="str">
        <f>IF(BR6=('Summary &amp; Assumptions'!$J$27),'Summary &amp; Assumptions'!$J$32,"")</f>
        <v/>
      </c>
      <c r="BS57" s="357" t="str">
        <f>IF(BS6=('Summary &amp; Assumptions'!$J$27),'Summary &amp; Assumptions'!$J$32,"")</f>
        <v/>
      </c>
      <c r="BT57" s="357" t="str">
        <f>IF(BT6=('Summary &amp; Assumptions'!$J$27),'Summary &amp; Assumptions'!$J$32,"")</f>
        <v/>
      </c>
      <c r="BU57" s="357" t="str">
        <f>IF(BU6=('Summary &amp; Assumptions'!$J$27),'Summary &amp; Assumptions'!$J$32,"")</f>
        <v/>
      </c>
      <c r="BV57" s="357" t="str">
        <f>IF(BV6=('Summary &amp; Assumptions'!$J$27),'Summary &amp; Assumptions'!$J$32,"")</f>
        <v/>
      </c>
      <c r="BW57" s="357" t="str">
        <f>IF(BW6=('Summary &amp; Assumptions'!$J$27),'Summary &amp; Assumptions'!$J$32,"")</f>
        <v/>
      </c>
      <c r="BX57" s="357" t="str">
        <f>IF(BX6=('Summary &amp; Assumptions'!$J$27),'Summary &amp; Assumptions'!$J$32,"")</f>
        <v/>
      </c>
      <c r="BY57" s="357" t="str">
        <f>IF(BY6=('Summary &amp; Assumptions'!$J$27),'Summary &amp; Assumptions'!$J$32,"")</f>
        <v/>
      </c>
      <c r="BZ57" s="357" t="str">
        <f>IF(BZ6=('Summary &amp; Assumptions'!$J$27),'Summary &amp; Assumptions'!$J$32,"")</f>
        <v/>
      </c>
      <c r="CA57" s="357" t="str">
        <f>IF(CA6=('Summary &amp; Assumptions'!$J$27),'Summary &amp; Assumptions'!$J$32,"")</f>
        <v/>
      </c>
      <c r="CB57" s="357" t="str">
        <f>IF(CB6=('Summary &amp; Assumptions'!$J$27),'Summary &amp; Assumptions'!$J$32,"")</f>
        <v/>
      </c>
      <c r="CC57" s="357" t="str">
        <f>IF(CC6=('Summary &amp; Assumptions'!$J$27),'Summary &amp; Assumptions'!$J$32,"")</f>
        <v/>
      </c>
      <c r="CD57" s="357" t="str">
        <f>IF(CD6=('Summary &amp; Assumptions'!$J$27),'Summary &amp; Assumptions'!$J$32,"")</f>
        <v/>
      </c>
      <c r="CE57" s="357" t="str">
        <f>IF(CE6=('Summary &amp; Assumptions'!$J$27),'Summary &amp; Assumptions'!$J$32,"")</f>
        <v/>
      </c>
      <c r="CF57" s="357" t="str">
        <f>IF(CF6=('Summary &amp; Assumptions'!$J$27),'Summary &amp; Assumptions'!$J$32,"")</f>
        <v/>
      </c>
      <c r="CG57" s="357" t="str">
        <f>IF(CG6=('Summary &amp; Assumptions'!$J$27),'Summary &amp; Assumptions'!$J$32,"")</f>
        <v/>
      </c>
      <c r="CH57" s="357" t="str">
        <f>IF(CH6=('Summary &amp; Assumptions'!$J$27),'Summary &amp; Assumptions'!$J$32,"")</f>
        <v/>
      </c>
      <c r="CI57" s="357" t="str">
        <f>IF(CI6=('Summary &amp; Assumptions'!$J$27),'Summary &amp; Assumptions'!$J$32,"")</f>
        <v/>
      </c>
      <c r="CJ57" s="357" t="str">
        <f>IF(CJ6=('Summary &amp; Assumptions'!$J$27),'Summary &amp; Assumptions'!$J$32,"")</f>
        <v/>
      </c>
      <c r="CK57" s="357" t="str">
        <f>IF(CK6=('Summary &amp; Assumptions'!$J$27),'Summary &amp; Assumptions'!$J$32,"")</f>
        <v/>
      </c>
      <c r="CL57" s="357" t="str">
        <f>IF(CL6=('Summary &amp; Assumptions'!$J$27),'Summary &amp; Assumptions'!$J$32,"")</f>
        <v/>
      </c>
      <c r="CM57" s="357" t="str">
        <f>IF(CM6=('Summary &amp; Assumptions'!$J$27),'Summary &amp; Assumptions'!$J$32,"")</f>
        <v/>
      </c>
      <c r="CN57" s="357" t="str">
        <f>IF(CN6=('Summary &amp; Assumptions'!$J$27),'Summary &amp; Assumptions'!$J$32,"")</f>
        <v/>
      </c>
      <c r="CO57" s="357" t="str">
        <f>IF(CO6=('Summary &amp; Assumptions'!$J$27),'Summary &amp; Assumptions'!$J$32,"")</f>
        <v/>
      </c>
      <c r="CP57" s="357" t="str">
        <f>IF(CP6=('Summary &amp; Assumptions'!$J$27),'Summary &amp; Assumptions'!$J$32,"")</f>
        <v/>
      </c>
      <c r="CQ57" s="357" t="str">
        <f>IF(CQ6=('Summary &amp; Assumptions'!$J$27),'Summary &amp; Assumptions'!$J$32,"")</f>
        <v/>
      </c>
      <c r="CR57" s="357" t="str">
        <f>IF(CR6=('Summary &amp; Assumptions'!$J$27),'Summary &amp; Assumptions'!$J$32,"")</f>
        <v/>
      </c>
      <c r="CS57" s="357" t="str">
        <f>IF(CS6=('Summary &amp; Assumptions'!$J$27),'Summary &amp; Assumptions'!$J$32,"")</f>
        <v/>
      </c>
      <c r="CT57" s="357" t="str">
        <f>IF(CT6=('Summary &amp; Assumptions'!$J$27),'Summary &amp; Assumptions'!$J$32,"")</f>
        <v/>
      </c>
      <c r="CU57" s="357" t="str">
        <f>IF(CU6=('Summary &amp; Assumptions'!$J$27),'Summary &amp; Assumptions'!$J$32,"")</f>
        <v/>
      </c>
      <c r="CV57" s="357" t="str">
        <f>IF(CV6=('Summary &amp; Assumptions'!$J$27),'Summary &amp; Assumptions'!$J$32,"")</f>
        <v/>
      </c>
      <c r="CW57" s="357" t="str">
        <f>IF(CW6=('Summary &amp; Assumptions'!$J$27),'Summary &amp; Assumptions'!$J$32,"")</f>
        <v/>
      </c>
      <c r="CX57" s="357" t="str">
        <f>IF(CX6=('Summary &amp; Assumptions'!$J$27),'Summary &amp; Assumptions'!$J$32,"")</f>
        <v/>
      </c>
      <c r="CY57" s="357" t="str">
        <f>IF(CY6=('Summary &amp; Assumptions'!$J$27),'Summary &amp; Assumptions'!$J$32,"")</f>
        <v/>
      </c>
      <c r="CZ57" s="357" t="str">
        <f>IF(CZ6=('Summary &amp; Assumptions'!$J$27),'Summary &amp; Assumptions'!$J$32,"")</f>
        <v/>
      </c>
      <c r="DA57" s="357" t="str">
        <f>IF(DA6=('Summary &amp; Assumptions'!$J$27),'Summary &amp; Assumptions'!$J$32,"")</f>
        <v/>
      </c>
      <c r="DB57" s="357" t="str">
        <f>IF(DB6=('Summary &amp; Assumptions'!$J$27),'Summary &amp; Assumptions'!$J$32,"")</f>
        <v/>
      </c>
      <c r="DC57" s="357" t="str">
        <f>IF(DC6=('Summary &amp; Assumptions'!$J$27),'Summary &amp; Assumptions'!$J$32,"")</f>
        <v/>
      </c>
      <c r="DD57" s="357" t="str">
        <f>IF(DD6=('Summary &amp; Assumptions'!$J$27),'Summary &amp; Assumptions'!$J$32,"")</f>
        <v/>
      </c>
      <c r="DE57" s="357" t="str">
        <f>IF(DE6=('Summary &amp; Assumptions'!$J$27),'Summary &amp; Assumptions'!$J$32,"")</f>
        <v/>
      </c>
      <c r="DF57" s="357" t="str">
        <f>IF(DF6=('Summary &amp; Assumptions'!$J$27),'Summary &amp; Assumptions'!$J$32,"")</f>
        <v/>
      </c>
      <c r="DG57" s="357" t="str">
        <f>IF(DG6=('Summary &amp; Assumptions'!$J$27),'Summary &amp; Assumptions'!$J$32,"")</f>
        <v/>
      </c>
      <c r="DH57" s="357" t="str">
        <f>IF(DH6=('Summary &amp; Assumptions'!$J$27),'Summary &amp; Assumptions'!$J$32,"")</f>
        <v/>
      </c>
      <c r="DI57" s="357" t="str">
        <f>IF(DI6=('Summary &amp; Assumptions'!$J$27),'Summary &amp; Assumptions'!$J$32,"")</f>
        <v/>
      </c>
      <c r="DJ57" s="357" t="str">
        <f>IF(DJ6=('Summary &amp; Assumptions'!$J$27),'Summary &amp; Assumptions'!$J$32,"")</f>
        <v/>
      </c>
      <c r="DK57" s="357" t="str">
        <f>IF(DK6=('Summary &amp; Assumptions'!$J$27),'Summary &amp; Assumptions'!$J$32,"")</f>
        <v/>
      </c>
      <c r="DL57" s="357" t="str">
        <f>IF(DL6=('Summary &amp; Assumptions'!$J$27),'Summary &amp; Assumptions'!$J$32,"")</f>
        <v/>
      </c>
      <c r="DM57" s="357" t="str">
        <f>IF(DM6=('Summary &amp; Assumptions'!$J$27),'Summary &amp; Assumptions'!$J$32,"")</f>
        <v/>
      </c>
      <c r="DN57" s="357" t="str">
        <f>IF(DN6=('Summary &amp; Assumptions'!$J$27),'Summary &amp; Assumptions'!$J$32,"")</f>
        <v/>
      </c>
      <c r="DO57" s="357" t="str">
        <f>IF(DO6=('Summary &amp; Assumptions'!$J$27),'Summary &amp; Assumptions'!$J$32,"")</f>
        <v/>
      </c>
      <c r="DP57" s="357" t="str">
        <f>IF(DP6=('Summary &amp; Assumptions'!$J$27),'Summary &amp; Assumptions'!$J$32,"")</f>
        <v/>
      </c>
      <c r="DQ57" s="357" t="str">
        <f>IF(DQ6=('Summary &amp; Assumptions'!$J$27),'Summary &amp; Assumptions'!$J$32,"")</f>
        <v/>
      </c>
      <c r="DR57" s="357" t="str">
        <f>IF(DR6=('Summary &amp; Assumptions'!$J$27),'Summary &amp; Assumptions'!$J$32,"")</f>
        <v/>
      </c>
      <c r="DS57" s="357" t="str">
        <f>IF(DS6=('Summary &amp; Assumptions'!$J$27),'Summary &amp; Assumptions'!$J$32,"")</f>
        <v/>
      </c>
      <c r="DT57" s="357" t="str">
        <f>IF(DT6=('Summary &amp; Assumptions'!$J$27),'Summary &amp; Assumptions'!$J$32,"")</f>
        <v/>
      </c>
      <c r="DU57" s="357" t="str">
        <f>IF(DU6=('Summary &amp; Assumptions'!$J$27),'Summary &amp; Assumptions'!$J$32,"")</f>
        <v/>
      </c>
      <c r="DV57" s="357" t="str">
        <f>IF(DV6=('Summary &amp; Assumptions'!$J$27),'Summary &amp; Assumptions'!$J$32,"")</f>
        <v/>
      </c>
      <c r="DW57" s="357" t="str">
        <f>IF(DW6=('Summary &amp; Assumptions'!$J$27),'Summary &amp; Assumptions'!$J$32,"")</f>
        <v/>
      </c>
      <c r="DX57" s="357" t="str">
        <f>IF(DX6=('Summary &amp; Assumptions'!$J$27),'Summary &amp; Assumptions'!$J$32,"")</f>
        <v/>
      </c>
      <c r="DY57" s="357" t="str">
        <f>IF(DY6=('Summary &amp; Assumptions'!$J$27),'Summary &amp; Assumptions'!$J$32,"")</f>
        <v/>
      </c>
      <c r="DZ57" s="357" t="str">
        <f>IF(DZ6=('Summary &amp; Assumptions'!$J$27),'Summary &amp; Assumptions'!$J$32,"")</f>
        <v/>
      </c>
      <c r="EA57" s="357" t="str">
        <f>IF(EA6=('Summary &amp; Assumptions'!$J$27),'Summary &amp; Assumptions'!$J$32,"")</f>
        <v/>
      </c>
      <c r="EB57" s="357" t="str">
        <f>IF(EB6=('Summary &amp; Assumptions'!$J$27),'Summary &amp; Assumptions'!$J$32,"")</f>
        <v/>
      </c>
      <c r="EC57" s="357" t="str">
        <f>IF(EC6=('Summary &amp; Assumptions'!$J$27),'Summary &amp; Assumptions'!$J$32,"")</f>
        <v/>
      </c>
      <c r="ED57" s="357" t="str">
        <f>IF(ED6=('Summary &amp; Assumptions'!$J$27),'Summary &amp; Assumptions'!$J$32,"")</f>
        <v/>
      </c>
      <c r="EE57" s="357" t="str">
        <f>IF(EE6=('Summary &amp; Assumptions'!$J$27),'Summary &amp; Assumptions'!$J$32,"")</f>
        <v/>
      </c>
      <c r="EF57" s="357" t="str">
        <f>IF(EF6=('Summary &amp; Assumptions'!$J$27),'Summary &amp; Assumptions'!$J$32,"")</f>
        <v/>
      </c>
      <c r="EG57" s="358" t="str">
        <f>IF(EG6=('Summary &amp; Assumptions'!$J$27),'Summary &amp; Assumptions'!$J$32,"")</f>
        <v/>
      </c>
      <c r="EH57" s="133"/>
    </row>
    <row r="58" spans="1:138" s="2" customFormat="1" ht="15" customHeight="1" x14ac:dyDescent="0.25">
      <c r="A58" s="120"/>
      <c r="B58" s="134"/>
      <c r="C58" s="67" t="s">
        <v>168</v>
      </c>
      <c r="D58" s="204">
        <f t="shared" ref="D58:D60" ca="1" si="53">SUM(E58:EG58)</f>
        <v>-262393.69962686481</v>
      </c>
      <c r="E58" s="184"/>
      <c r="F58" s="184" t="str">
        <f>IFERROR(-F57*'Summary &amp; Assumptions'!$J$36,"")</f>
        <v/>
      </c>
      <c r="G58" s="184" t="str">
        <f>IFERROR(-G57*'Summary &amp; Assumptions'!$J$36,"")</f>
        <v/>
      </c>
      <c r="H58" s="184" t="str">
        <f>IFERROR(-H57*'Summary &amp; Assumptions'!$J$36,"")</f>
        <v/>
      </c>
      <c r="I58" s="184" t="str">
        <f>IFERROR(-I57*'Summary &amp; Assumptions'!$J$36,"")</f>
        <v/>
      </c>
      <c r="J58" s="184" t="str">
        <f>IFERROR(-J57*'Summary &amp; Assumptions'!$J$36,"")</f>
        <v/>
      </c>
      <c r="K58" s="184" t="str">
        <f>IFERROR(-K57*'Summary &amp; Assumptions'!$J$36,"")</f>
        <v/>
      </c>
      <c r="L58" s="184" t="str">
        <f>IFERROR(-L57*'Summary &amp; Assumptions'!$J$36,"")</f>
        <v/>
      </c>
      <c r="M58" s="184" t="str">
        <f>IFERROR(-M57*'Summary &amp; Assumptions'!$J$36,"")</f>
        <v/>
      </c>
      <c r="N58" s="184" t="str">
        <f>IFERROR(-N57*'Summary &amp; Assumptions'!$J$36,"")</f>
        <v/>
      </c>
      <c r="O58" s="184" t="str">
        <f>IFERROR(-O57*'Summary &amp; Assumptions'!$J$36,"")</f>
        <v/>
      </c>
      <c r="P58" s="184" t="str">
        <f>IFERROR(-P57*'Summary &amp; Assumptions'!$J$36,"")</f>
        <v/>
      </c>
      <c r="Q58" s="184" t="str">
        <f>IFERROR(-Q57*'Summary &amp; Assumptions'!$J$36,"")</f>
        <v/>
      </c>
      <c r="R58" s="184" t="str">
        <f>IFERROR(-R57*'Summary &amp; Assumptions'!$J$36,"")</f>
        <v/>
      </c>
      <c r="S58" s="184" t="str">
        <f>IFERROR(-S57*'Summary &amp; Assumptions'!$J$36,"")</f>
        <v/>
      </c>
      <c r="T58" s="184" t="str">
        <f>IFERROR(-T57*'Summary &amp; Assumptions'!$J$36,"")</f>
        <v/>
      </c>
      <c r="U58" s="184" t="str">
        <f>IFERROR(-U57*'Summary &amp; Assumptions'!$J$36,"")</f>
        <v/>
      </c>
      <c r="V58" s="184" t="str">
        <f>IFERROR(-V57*'Summary &amp; Assumptions'!$J$36,"")</f>
        <v/>
      </c>
      <c r="W58" s="184" t="str">
        <f>IFERROR(-W57*'Summary &amp; Assumptions'!$J$36,"")</f>
        <v/>
      </c>
      <c r="X58" s="184" t="str">
        <f>IFERROR(-X57*'Summary &amp; Assumptions'!$J$36,"")</f>
        <v/>
      </c>
      <c r="Y58" s="184" t="str">
        <f>IFERROR(-Y57*'Summary &amp; Assumptions'!$J$36,"")</f>
        <v/>
      </c>
      <c r="Z58" s="184" t="str">
        <f>IFERROR(-Z57*'Summary &amp; Assumptions'!$J$36,"")</f>
        <v/>
      </c>
      <c r="AA58" s="184" t="str">
        <f>IFERROR(-AA57*'Summary &amp; Assumptions'!$J$36,"")</f>
        <v/>
      </c>
      <c r="AB58" s="184" t="str">
        <f>IFERROR(-AB57*'Summary &amp; Assumptions'!$J$36,"")</f>
        <v/>
      </c>
      <c r="AC58" s="184">
        <f ca="1">IFERROR(-AC57*'Summary &amp; Assumptions'!$J$36,"")</f>
        <v>-262393.69962686481</v>
      </c>
      <c r="AD58" s="184" t="str">
        <f>IFERROR(-AD57*'Summary &amp; Assumptions'!$J$36,"")</f>
        <v/>
      </c>
      <c r="AE58" s="184" t="str">
        <f>IFERROR(-AE57*'Summary &amp; Assumptions'!$J$36,"")</f>
        <v/>
      </c>
      <c r="AF58" s="184" t="str">
        <f>IFERROR(-AF57*'Summary &amp; Assumptions'!$J$36,"")</f>
        <v/>
      </c>
      <c r="AG58" s="184" t="str">
        <f>IFERROR(-AG57*'Summary &amp; Assumptions'!$J$36,"")</f>
        <v/>
      </c>
      <c r="AH58" s="184" t="str">
        <f>IFERROR(-AH57*'Summary &amp; Assumptions'!$J$36,"")</f>
        <v/>
      </c>
      <c r="AI58" s="184" t="str">
        <f>IFERROR(-AI57*'Summary &amp; Assumptions'!$J$36,"")</f>
        <v/>
      </c>
      <c r="AJ58" s="184" t="str">
        <f>IFERROR(-AJ57*'Summary &amp; Assumptions'!$J$36,"")</f>
        <v/>
      </c>
      <c r="AK58" s="184" t="str">
        <f>IFERROR(-AK57*'Summary &amp; Assumptions'!$J$36,"")</f>
        <v/>
      </c>
      <c r="AL58" s="184" t="str">
        <f>IFERROR(-AL57*'Summary &amp; Assumptions'!$J$36,"")</f>
        <v/>
      </c>
      <c r="AM58" s="184" t="str">
        <f>IFERROR(-AM57*'Summary &amp; Assumptions'!$J$36,"")</f>
        <v/>
      </c>
      <c r="AN58" s="184" t="str">
        <f>IFERROR(-AN57*'Summary &amp; Assumptions'!$J$36,"")</f>
        <v/>
      </c>
      <c r="AO58" s="184" t="str">
        <f>IFERROR(-AO57*'Summary &amp; Assumptions'!$J$36,"")</f>
        <v/>
      </c>
      <c r="AP58" s="184" t="str">
        <f>IFERROR(-AP57*'Summary &amp; Assumptions'!$J$36,"")</f>
        <v/>
      </c>
      <c r="AQ58" s="184" t="str">
        <f>IFERROR(-AQ57*'Summary &amp; Assumptions'!$J$36,"")</f>
        <v/>
      </c>
      <c r="AR58" s="184" t="str">
        <f>IFERROR(-AR57*'Summary &amp; Assumptions'!$J$36,"")</f>
        <v/>
      </c>
      <c r="AS58" s="184" t="str">
        <f>IFERROR(-AS57*'Summary &amp; Assumptions'!$J$36,"")</f>
        <v/>
      </c>
      <c r="AT58" s="184" t="str">
        <f>IFERROR(-AT57*'Summary &amp; Assumptions'!$J$36,"")</f>
        <v/>
      </c>
      <c r="AU58" s="184" t="str">
        <f>IFERROR(-AU57*'Summary &amp; Assumptions'!$J$36,"")</f>
        <v/>
      </c>
      <c r="AV58" s="184" t="str">
        <f>IFERROR(-AV57*'Summary &amp; Assumptions'!$J$36,"")</f>
        <v/>
      </c>
      <c r="AW58" s="184" t="str">
        <f>IFERROR(-AW57*'Summary &amp; Assumptions'!$J$36,"")</f>
        <v/>
      </c>
      <c r="AX58" s="184" t="str">
        <f>IFERROR(-AX57*'Summary &amp; Assumptions'!$J$36,"")</f>
        <v/>
      </c>
      <c r="AY58" s="184" t="str">
        <f>IFERROR(-AY57*'Summary &amp; Assumptions'!$J$36,"")</f>
        <v/>
      </c>
      <c r="AZ58" s="184" t="str">
        <f>IFERROR(-AZ57*'Summary &amp; Assumptions'!$J$36,"")</f>
        <v/>
      </c>
      <c r="BA58" s="184" t="str">
        <f>IFERROR(-BA57*'Summary &amp; Assumptions'!$J$36,"")</f>
        <v/>
      </c>
      <c r="BB58" s="184" t="str">
        <f>IFERROR(-BB57*'Summary &amp; Assumptions'!$J$36,"")</f>
        <v/>
      </c>
      <c r="BC58" s="184" t="str">
        <f>IFERROR(-BC57*'Summary &amp; Assumptions'!$J$36,"")</f>
        <v/>
      </c>
      <c r="BD58" s="184" t="str">
        <f>IFERROR(-BD57*'Summary &amp; Assumptions'!$J$36,"")</f>
        <v/>
      </c>
      <c r="BE58" s="184" t="str">
        <f>IFERROR(-BE57*'Summary &amp; Assumptions'!$J$36,"")</f>
        <v/>
      </c>
      <c r="BF58" s="184" t="str">
        <f>IFERROR(-BF57*'Summary &amp; Assumptions'!$J$36,"")</f>
        <v/>
      </c>
      <c r="BG58" s="184" t="str">
        <f>IFERROR(-BG57*'Summary &amp; Assumptions'!$J$36,"")</f>
        <v/>
      </c>
      <c r="BH58" s="184" t="str">
        <f>IFERROR(-BH57*'Summary &amp; Assumptions'!$J$36,"")</f>
        <v/>
      </c>
      <c r="BI58" s="184" t="str">
        <f>IFERROR(-BI57*'Summary &amp; Assumptions'!$J$36,"")</f>
        <v/>
      </c>
      <c r="BJ58" s="184" t="str">
        <f>IFERROR(-BJ57*'Summary &amp; Assumptions'!$J$36,"")</f>
        <v/>
      </c>
      <c r="BK58" s="184" t="str">
        <f>IFERROR(-BK57*'Summary &amp; Assumptions'!$J$36,"")</f>
        <v/>
      </c>
      <c r="BL58" s="184" t="str">
        <f>IFERROR(-BL57*'Summary &amp; Assumptions'!$J$36,"")</f>
        <v/>
      </c>
      <c r="BM58" s="184" t="str">
        <f>IFERROR(-BM57*'Summary &amp; Assumptions'!$J$36,"")</f>
        <v/>
      </c>
      <c r="BN58" s="184" t="str">
        <f>IFERROR(-BN57*'Summary &amp; Assumptions'!$J$36,"")</f>
        <v/>
      </c>
      <c r="BO58" s="184" t="str">
        <f>IFERROR(-BO57*'Summary &amp; Assumptions'!$J$36,"")</f>
        <v/>
      </c>
      <c r="BP58" s="184" t="str">
        <f>IFERROR(-BP57*'Summary &amp; Assumptions'!$J$36,"")</f>
        <v/>
      </c>
      <c r="BQ58" s="184" t="str">
        <f>IFERROR(-BQ57*'Summary &amp; Assumptions'!$J$36,"")</f>
        <v/>
      </c>
      <c r="BR58" s="184" t="str">
        <f>IFERROR(-BR57*'Summary &amp; Assumptions'!$J$36,"")</f>
        <v/>
      </c>
      <c r="BS58" s="184" t="str">
        <f>IFERROR(-BS57*'Summary &amp; Assumptions'!$J$36,"")</f>
        <v/>
      </c>
      <c r="BT58" s="184" t="str">
        <f>IFERROR(-BT57*'Summary &amp; Assumptions'!$J$36,"")</f>
        <v/>
      </c>
      <c r="BU58" s="184" t="str">
        <f>IFERROR(-BU57*'Summary &amp; Assumptions'!$J$36,"")</f>
        <v/>
      </c>
      <c r="BV58" s="184" t="str">
        <f>IFERROR(-BV57*'Summary &amp; Assumptions'!$J$36,"")</f>
        <v/>
      </c>
      <c r="BW58" s="184" t="str">
        <f>IFERROR(-BW57*'Summary &amp; Assumptions'!$J$36,"")</f>
        <v/>
      </c>
      <c r="BX58" s="184" t="str">
        <f>IFERROR(-BX57*'Summary &amp; Assumptions'!$J$36,"")</f>
        <v/>
      </c>
      <c r="BY58" s="184" t="str">
        <f>IFERROR(-BY57*'Summary &amp; Assumptions'!$J$36,"")</f>
        <v/>
      </c>
      <c r="BZ58" s="184" t="str">
        <f>IFERROR(-BZ57*'Summary &amp; Assumptions'!$J$36,"")</f>
        <v/>
      </c>
      <c r="CA58" s="184" t="str">
        <f>IFERROR(-CA57*'Summary &amp; Assumptions'!$J$36,"")</f>
        <v/>
      </c>
      <c r="CB58" s="184" t="str">
        <f>IFERROR(-CB57*'Summary &amp; Assumptions'!$J$36,"")</f>
        <v/>
      </c>
      <c r="CC58" s="184" t="str">
        <f>IFERROR(-CC57*'Summary &amp; Assumptions'!$J$36,"")</f>
        <v/>
      </c>
      <c r="CD58" s="184" t="str">
        <f>IFERROR(-CD57*'Summary &amp; Assumptions'!$J$36,"")</f>
        <v/>
      </c>
      <c r="CE58" s="184" t="str">
        <f>IFERROR(-CE57*'Summary &amp; Assumptions'!$J$36,"")</f>
        <v/>
      </c>
      <c r="CF58" s="184" t="str">
        <f>IFERROR(-CF57*'Summary &amp; Assumptions'!$J$36,"")</f>
        <v/>
      </c>
      <c r="CG58" s="184" t="str">
        <f>IFERROR(-CG57*'Summary &amp; Assumptions'!$J$36,"")</f>
        <v/>
      </c>
      <c r="CH58" s="184" t="str">
        <f>IFERROR(-CH57*'Summary &amp; Assumptions'!$J$36,"")</f>
        <v/>
      </c>
      <c r="CI58" s="184" t="str">
        <f>IFERROR(-CI57*'Summary &amp; Assumptions'!$J$36,"")</f>
        <v/>
      </c>
      <c r="CJ58" s="184" t="str">
        <f>IFERROR(-CJ57*'Summary &amp; Assumptions'!$J$36,"")</f>
        <v/>
      </c>
      <c r="CK58" s="184" t="str">
        <f>IFERROR(-CK57*'Summary &amp; Assumptions'!$J$36,"")</f>
        <v/>
      </c>
      <c r="CL58" s="184" t="str">
        <f>IFERROR(-CL57*'Summary &amp; Assumptions'!$J$36,"")</f>
        <v/>
      </c>
      <c r="CM58" s="184" t="str">
        <f>IFERROR(-CM57*'Summary &amp; Assumptions'!$J$36,"")</f>
        <v/>
      </c>
      <c r="CN58" s="184" t="str">
        <f>IFERROR(-CN57*'Summary &amp; Assumptions'!$J$36,"")</f>
        <v/>
      </c>
      <c r="CO58" s="184" t="str">
        <f>IFERROR(-CO57*'Summary &amp; Assumptions'!$J$36,"")</f>
        <v/>
      </c>
      <c r="CP58" s="184" t="str">
        <f>IFERROR(-CP57*'Summary &amp; Assumptions'!$J$36,"")</f>
        <v/>
      </c>
      <c r="CQ58" s="184" t="str">
        <f>IFERROR(-CQ57*'Summary &amp; Assumptions'!$J$36,"")</f>
        <v/>
      </c>
      <c r="CR58" s="184" t="str">
        <f>IFERROR(-CR57*'Summary &amp; Assumptions'!$J$36,"")</f>
        <v/>
      </c>
      <c r="CS58" s="184" t="str">
        <f>IFERROR(-CS57*'Summary &amp; Assumptions'!$J$36,"")</f>
        <v/>
      </c>
      <c r="CT58" s="184" t="str">
        <f>IFERROR(-CT57*'Summary &amp; Assumptions'!$J$36,"")</f>
        <v/>
      </c>
      <c r="CU58" s="184" t="str">
        <f>IFERROR(-CU57*'Summary &amp; Assumptions'!$J$36,"")</f>
        <v/>
      </c>
      <c r="CV58" s="184" t="str">
        <f>IFERROR(-CV57*'Summary &amp; Assumptions'!$J$36,"")</f>
        <v/>
      </c>
      <c r="CW58" s="184" t="str">
        <f>IFERROR(-CW57*'Summary &amp; Assumptions'!$J$36,"")</f>
        <v/>
      </c>
      <c r="CX58" s="184" t="str">
        <f>IFERROR(-CX57*'Summary &amp; Assumptions'!$J$36,"")</f>
        <v/>
      </c>
      <c r="CY58" s="184" t="str">
        <f>IFERROR(-CY57*'Summary &amp; Assumptions'!$J$36,"")</f>
        <v/>
      </c>
      <c r="CZ58" s="184" t="str">
        <f>IFERROR(-CZ57*'Summary &amp; Assumptions'!$J$36,"")</f>
        <v/>
      </c>
      <c r="DA58" s="184" t="str">
        <f>IFERROR(-DA57*'Summary &amp; Assumptions'!$J$36,"")</f>
        <v/>
      </c>
      <c r="DB58" s="184" t="str">
        <f>IFERROR(-DB57*'Summary &amp; Assumptions'!$J$36,"")</f>
        <v/>
      </c>
      <c r="DC58" s="184" t="str">
        <f>IFERROR(-DC57*'Summary &amp; Assumptions'!$J$36,"")</f>
        <v/>
      </c>
      <c r="DD58" s="184" t="str">
        <f>IFERROR(-DD57*'Summary &amp; Assumptions'!$J$36,"")</f>
        <v/>
      </c>
      <c r="DE58" s="184" t="str">
        <f>IFERROR(-DE57*'Summary &amp; Assumptions'!$J$36,"")</f>
        <v/>
      </c>
      <c r="DF58" s="184" t="str">
        <f>IFERROR(-DF57*'Summary &amp; Assumptions'!$J$36,"")</f>
        <v/>
      </c>
      <c r="DG58" s="184" t="str">
        <f>IFERROR(-DG57*'Summary &amp; Assumptions'!$J$36,"")</f>
        <v/>
      </c>
      <c r="DH58" s="184" t="str">
        <f>IFERROR(-DH57*'Summary &amp; Assumptions'!$J$36,"")</f>
        <v/>
      </c>
      <c r="DI58" s="184" t="str">
        <f>IFERROR(-DI57*'Summary &amp; Assumptions'!$J$36,"")</f>
        <v/>
      </c>
      <c r="DJ58" s="184" t="str">
        <f>IFERROR(-DJ57*'Summary &amp; Assumptions'!$J$36,"")</f>
        <v/>
      </c>
      <c r="DK58" s="184" t="str">
        <f>IFERROR(-DK57*'Summary &amp; Assumptions'!$J$36,"")</f>
        <v/>
      </c>
      <c r="DL58" s="184" t="str">
        <f>IFERROR(-DL57*'Summary &amp; Assumptions'!$J$36,"")</f>
        <v/>
      </c>
      <c r="DM58" s="184" t="str">
        <f>IFERROR(-DM57*'Summary &amp; Assumptions'!$J$36,"")</f>
        <v/>
      </c>
      <c r="DN58" s="184" t="str">
        <f>IFERROR(-DN57*'Summary &amp; Assumptions'!$J$36,"")</f>
        <v/>
      </c>
      <c r="DO58" s="184" t="str">
        <f>IFERROR(-DO57*'Summary &amp; Assumptions'!$J$36,"")</f>
        <v/>
      </c>
      <c r="DP58" s="184" t="str">
        <f>IFERROR(-DP57*'Summary &amp; Assumptions'!$J$36,"")</f>
        <v/>
      </c>
      <c r="DQ58" s="184" t="str">
        <f>IFERROR(-DQ57*'Summary &amp; Assumptions'!$J$36,"")</f>
        <v/>
      </c>
      <c r="DR58" s="184" t="str">
        <f>IFERROR(-DR57*'Summary &amp; Assumptions'!$J$36,"")</f>
        <v/>
      </c>
      <c r="DS58" s="184" t="str">
        <f>IFERROR(-DS57*'Summary &amp; Assumptions'!$J$36,"")</f>
        <v/>
      </c>
      <c r="DT58" s="184" t="str">
        <f>IFERROR(-DT57*'Summary &amp; Assumptions'!$J$36,"")</f>
        <v/>
      </c>
      <c r="DU58" s="184" t="str">
        <f>IFERROR(-DU57*'Summary &amp; Assumptions'!$J$36,"")</f>
        <v/>
      </c>
      <c r="DV58" s="184" t="str">
        <f>IFERROR(-DV57*'Summary &amp; Assumptions'!$J$36,"")</f>
        <v/>
      </c>
      <c r="DW58" s="184" t="str">
        <f>IFERROR(-DW57*'Summary &amp; Assumptions'!$J$36,"")</f>
        <v/>
      </c>
      <c r="DX58" s="184" t="str">
        <f>IFERROR(-DX57*'Summary &amp; Assumptions'!$J$36,"")</f>
        <v/>
      </c>
      <c r="DY58" s="184" t="str">
        <f>IFERROR(-DY57*'Summary &amp; Assumptions'!$J$36,"")</f>
        <v/>
      </c>
      <c r="DZ58" s="184" t="str">
        <f>IFERROR(-DZ57*'Summary &amp; Assumptions'!$J$36,"")</f>
        <v/>
      </c>
      <c r="EA58" s="184" t="str">
        <f>IFERROR(-EA57*'Summary &amp; Assumptions'!$J$36,"")</f>
        <v/>
      </c>
      <c r="EB58" s="184" t="str">
        <f>IFERROR(-EB57*'Summary &amp; Assumptions'!$J$36,"")</f>
        <v/>
      </c>
      <c r="EC58" s="184" t="str">
        <f>IFERROR(-EC57*'Summary &amp; Assumptions'!$J$36,"")</f>
        <v/>
      </c>
      <c r="ED58" s="184" t="str">
        <f>IFERROR(-ED57*'Summary &amp; Assumptions'!$J$36,"")</f>
        <v/>
      </c>
      <c r="EE58" s="184" t="str">
        <f>IFERROR(-EE57*'Summary &amp; Assumptions'!$J$36,"")</f>
        <v/>
      </c>
      <c r="EF58" s="184" t="str">
        <f>IFERROR(-EF57*'Summary &amp; Assumptions'!$J$36,"")</f>
        <v/>
      </c>
      <c r="EG58" s="361" t="str">
        <f>IFERROR(-EG57*'Summary &amp; Assumptions'!$J$36,"")</f>
        <v/>
      </c>
      <c r="EH58" s="133"/>
    </row>
    <row r="59" spans="1:138" s="2" customFormat="1" ht="15" customHeight="1" x14ac:dyDescent="0.25">
      <c r="A59" s="120"/>
      <c r="B59" s="151"/>
      <c r="C59" s="190" t="s">
        <v>167</v>
      </c>
      <c r="D59" s="205">
        <f t="shared" ca="1" si="53"/>
        <v>-22769895.226605952</v>
      </c>
      <c r="E59" s="185"/>
      <c r="F59" s="185" t="str">
        <f ca="1">IF(F6=MIN('Summary &amp; Assumptions'!$J$27+'Summary &amp; Assumptions'!$J$33,'Summary &amp; Assumptions'!$D$19*12),-('Summary &amp; Assumptions'!$J$32+SUM(OFFSET($E$49,0,'Summary &amp; Assumptions'!$J$27,1,('Summary &amp; Assumptions'!$D$19*12)-'Summary &amp; Assumptions'!$J$27):F49)),"")</f>
        <v/>
      </c>
      <c r="G59" s="185" t="str">
        <f ca="1">IF(G6=MIN('Summary &amp; Assumptions'!$J$27+'Summary &amp; Assumptions'!$J$33,'Summary &amp; Assumptions'!$D$19*12),-('Summary &amp; Assumptions'!$J$32+SUM(OFFSET($E$49,0,'Summary &amp; Assumptions'!$J$27,1,('Summary &amp; Assumptions'!$D$19*12)-'Summary &amp; Assumptions'!$J$27):G49)),"")</f>
        <v/>
      </c>
      <c r="H59" s="185" t="str">
        <f ca="1">IF(H6=MIN('Summary &amp; Assumptions'!$J$27+'Summary &amp; Assumptions'!$J$33,'Summary &amp; Assumptions'!$D$19*12),-('Summary &amp; Assumptions'!$J$32+SUM(OFFSET($E$49,0,'Summary &amp; Assumptions'!$J$27,1,('Summary &amp; Assumptions'!$D$19*12)-'Summary &amp; Assumptions'!$J$27):H49)),"")</f>
        <v/>
      </c>
      <c r="I59" s="185" t="str">
        <f ca="1">IF(I6=MIN('Summary &amp; Assumptions'!$J$27+'Summary &amp; Assumptions'!$J$33,'Summary &amp; Assumptions'!$D$19*12),-('Summary &amp; Assumptions'!$J$32+SUM(OFFSET($E$49,0,'Summary &amp; Assumptions'!$J$27,1,('Summary &amp; Assumptions'!$D$19*12)-'Summary &amp; Assumptions'!$J$27):I49)),"")</f>
        <v/>
      </c>
      <c r="J59" s="185" t="str">
        <f ca="1">IF(J6=MIN('Summary &amp; Assumptions'!$J$27+'Summary &amp; Assumptions'!$J$33,'Summary &amp; Assumptions'!$D$19*12),-('Summary &amp; Assumptions'!$J$32+SUM(OFFSET($E$49,0,'Summary &amp; Assumptions'!$J$27,1,('Summary &amp; Assumptions'!$D$19*12)-'Summary &amp; Assumptions'!$J$27):J49)),"")</f>
        <v/>
      </c>
      <c r="K59" s="185" t="str">
        <f ca="1">IF(K6=MIN('Summary &amp; Assumptions'!$J$27+'Summary &amp; Assumptions'!$J$33,'Summary &amp; Assumptions'!$D$19*12),-('Summary &amp; Assumptions'!$J$32+SUM(OFFSET($E$49,0,'Summary &amp; Assumptions'!$J$27,1,('Summary &amp; Assumptions'!$D$19*12)-'Summary &amp; Assumptions'!$J$27):K49)),"")</f>
        <v/>
      </c>
      <c r="L59" s="185" t="str">
        <f ca="1">IF(L6=MIN('Summary &amp; Assumptions'!$J$27+'Summary &amp; Assumptions'!$J$33,'Summary &amp; Assumptions'!$D$19*12),-('Summary &amp; Assumptions'!$J$32+SUM(OFFSET($E$49,0,'Summary &amp; Assumptions'!$J$27,1,('Summary &amp; Assumptions'!$D$19*12)-'Summary &amp; Assumptions'!$J$27):L49)),"")</f>
        <v/>
      </c>
      <c r="M59" s="185" t="str">
        <f ca="1">IF(M6=MIN('Summary &amp; Assumptions'!$J$27+'Summary &amp; Assumptions'!$J$33,'Summary &amp; Assumptions'!$D$19*12),-('Summary &amp; Assumptions'!$J$32+SUM(OFFSET($E$49,0,'Summary &amp; Assumptions'!$J$27,1,('Summary &amp; Assumptions'!$D$19*12)-'Summary &amp; Assumptions'!$J$27):M49)),"")</f>
        <v/>
      </c>
      <c r="N59" s="185" t="str">
        <f ca="1">IF(N6=MIN('Summary &amp; Assumptions'!$J$27+'Summary &amp; Assumptions'!$J$33,'Summary &amp; Assumptions'!$D$19*12),-('Summary &amp; Assumptions'!$J$32+SUM(OFFSET($E$49,0,'Summary &amp; Assumptions'!$J$27,1,('Summary &amp; Assumptions'!$D$19*12)-'Summary &amp; Assumptions'!$J$27):N49)),"")</f>
        <v/>
      </c>
      <c r="O59" s="185" t="str">
        <f ca="1">IF(O6=MIN('Summary &amp; Assumptions'!$J$27+'Summary &amp; Assumptions'!$J$33,'Summary &amp; Assumptions'!$D$19*12),-('Summary &amp; Assumptions'!$J$32+SUM(OFFSET($E$49,0,'Summary &amp; Assumptions'!$J$27,1,('Summary &amp; Assumptions'!$D$19*12)-'Summary &amp; Assumptions'!$J$27):O49)),"")</f>
        <v/>
      </c>
      <c r="P59" s="185" t="str">
        <f ca="1">IF(P6=MIN('Summary &amp; Assumptions'!$J$27+'Summary &amp; Assumptions'!$J$33,'Summary &amp; Assumptions'!$D$19*12),-('Summary &amp; Assumptions'!$J$32+SUM(OFFSET($E$49,0,'Summary &amp; Assumptions'!$J$27,1,('Summary &amp; Assumptions'!$D$19*12)-'Summary &amp; Assumptions'!$J$27):P49)),"")</f>
        <v/>
      </c>
      <c r="Q59" s="185" t="str">
        <f ca="1">IF(Q6=MIN('Summary &amp; Assumptions'!$J$27+'Summary &amp; Assumptions'!$J$33,'Summary &amp; Assumptions'!$D$19*12),-('Summary &amp; Assumptions'!$J$32+SUM(OFFSET($E$49,0,'Summary &amp; Assumptions'!$J$27,1,('Summary &amp; Assumptions'!$D$19*12)-'Summary &amp; Assumptions'!$J$27):Q49)),"")</f>
        <v/>
      </c>
      <c r="R59" s="185" t="str">
        <f ca="1">IF(R6=MIN('Summary &amp; Assumptions'!$J$27+'Summary &amp; Assumptions'!$J$33,'Summary &amp; Assumptions'!$D$19*12),-('Summary &amp; Assumptions'!$J$32+SUM(OFFSET($E$49,0,'Summary &amp; Assumptions'!$J$27,1,('Summary &amp; Assumptions'!$D$19*12)-'Summary &amp; Assumptions'!$J$27):R49)),"")</f>
        <v/>
      </c>
      <c r="S59" s="185" t="str">
        <f ca="1">IF(S6=MIN('Summary &amp; Assumptions'!$J$27+'Summary &amp; Assumptions'!$J$33,'Summary &amp; Assumptions'!$D$19*12),-('Summary &amp; Assumptions'!$J$32+SUM(OFFSET($E$49,0,'Summary &amp; Assumptions'!$J$27,1,('Summary &amp; Assumptions'!$D$19*12)-'Summary &amp; Assumptions'!$J$27):S49)),"")</f>
        <v/>
      </c>
      <c r="T59" s="185" t="str">
        <f ca="1">IF(T6=MIN('Summary &amp; Assumptions'!$J$27+'Summary &amp; Assumptions'!$J$33,'Summary &amp; Assumptions'!$D$19*12),-('Summary &amp; Assumptions'!$J$32+SUM(OFFSET($E$49,0,'Summary &amp; Assumptions'!$J$27,1,('Summary &amp; Assumptions'!$D$19*12)-'Summary &amp; Assumptions'!$J$27):T49)),"")</f>
        <v/>
      </c>
      <c r="U59" s="185" t="str">
        <f ca="1">IF(U6=MIN('Summary &amp; Assumptions'!$J$27+'Summary &amp; Assumptions'!$J$33,'Summary &amp; Assumptions'!$D$19*12),-('Summary &amp; Assumptions'!$J$32+SUM(OFFSET($E$49,0,'Summary &amp; Assumptions'!$J$27,1,('Summary &amp; Assumptions'!$D$19*12)-'Summary &amp; Assumptions'!$J$27):U49)),"")</f>
        <v/>
      </c>
      <c r="V59" s="185" t="str">
        <f ca="1">IF(V6=MIN('Summary &amp; Assumptions'!$J$27+'Summary &amp; Assumptions'!$J$33,'Summary &amp; Assumptions'!$D$19*12),-('Summary &amp; Assumptions'!$J$32+SUM(OFFSET($E$49,0,'Summary &amp; Assumptions'!$J$27,1,('Summary &amp; Assumptions'!$D$19*12)-'Summary &amp; Assumptions'!$J$27):V49)),"")</f>
        <v/>
      </c>
      <c r="W59" s="185" t="str">
        <f ca="1">IF(W6=MIN('Summary &amp; Assumptions'!$J$27+'Summary &amp; Assumptions'!$J$33,'Summary &amp; Assumptions'!$D$19*12),-('Summary &amp; Assumptions'!$J$32+SUM(OFFSET($E$49,0,'Summary &amp; Assumptions'!$J$27,1,('Summary &amp; Assumptions'!$D$19*12)-'Summary &amp; Assumptions'!$J$27):W49)),"")</f>
        <v/>
      </c>
      <c r="X59" s="185" t="str">
        <f ca="1">IF(X6=MIN('Summary &amp; Assumptions'!$J$27+'Summary &amp; Assumptions'!$J$33,'Summary &amp; Assumptions'!$D$19*12),-('Summary &amp; Assumptions'!$J$32+SUM(OFFSET($E$49,0,'Summary &amp; Assumptions'!$J$27,1,('Summary &amp; Assumptions'!$D$19*12)-'Summary &amp; Assumptions'!$J$27):X49)),"")</f>
        <v/>
      </c>
      <c r="Y59" s="185" t="str">
        <f ca="1">IF(Y6=MIN('Summary &amp; Assumptions'!$J$27+'Summary &amp; Assumptions'!$J$33,'Summary &amp; Assumptions'!$D$19*12),-('Summary &amp; Assumptions'!$J$32+SUM(OFFSET($E$49,0,'Summary &amp; Assumptions'!$J$27,1,('Summary &amp; Assumptions'!$D$19*12)-'Summary &amp; Assumptions'!$J$27):Y49)),"")</f>
        <v/>
      </c>
      <c r="Z59" s="185" t="str">
        <f ca="1">IF(Z6=MIN('Summary &amp; Assumptions'!$J$27+'Summary &amp; Assumptions'!$J$33,'Summary &amp; Assumptions'!$D$19*12),-('Summary &amp; Assumptions'!$J$32+SUM(OFFSET($E$49,0,'Summary &amp; Assumptions'!$J$27,1,('Summary &amp; Assumptions'!$D$19*12)-'Summary &amp; Assumptions'!$J$27):Z49)),"")</f>
        <v/>
      </c>
      <c r="AA59" s="185" t="str">
        <f ca="1">IF(AA6=MIN('Summary &amp; Assumptions'!$J$27+'Summary &amp; Assumptions'!$J$33,'Summary &amp; Assumptions'!$D$19*12),-('Summary &amp; Assumptions'!$J$32+SUM(OFFSET($E$49,0,'Summary &amp; Assumptions'!$J$27,1,('Summary &amp; Assumptions'!$D$19*12)-'Summary &amp; Assumptions'!$J$27):AA49)),"")</f>
        <v/>
      </c>
      <c r="AB59" s="185" t="str">
        <f ca="1">IF(AB6=MIN('Summary &amp; Assumptions'!$J$27+'Summary &amp; Assumptions'!$J$33,'Summary &amp; Assumptions'!$D$19*12),-('Summary &amp; Assumptions'!$J$32+SUM(OFFSET($E$49,0,'Summary &amp; Assumptions'!$J$27,1,('Summary &amp; Assumptions'!$D$19*12)-'Summary &amp; Assumptions'!$J$27):AB49)),"")</f>
        <v/>
      </c>
      <c r="AC59" s="185" t="str">
        <f ca="1">IF(AC6=MIN('Summary &amp; Assumptions'!$J$27+'Summary &amp; Assumptions'!$J$33,'Summary &amp; Assumptions'!$D$19*12),-('Summary &amp; Assumptions'!$J$32+SUM(OFFSET($E$49,0,'Summary &amp; Assumptions'!$J$27,1,('Summary &amp; Assumptions'!$D$19*12)-'Summary &amp; Assumptions'!$J$27):AC49)),"")</f>
        <v/>
      </c>
      <c r="AD59" s="185" t="str">
        <f ca="1">IF(AD6=MIN('Summary &amp; Assumptions'!$J$27+'Summary &amp; Assumptions'!$J$33,'Summary &amp; Assumptions'!$D$19*12),-('Summary &amp; Assumptions'!$J$32+SUM(OFFSET($E$49,0,'Summary &amp; Assumptions'!$J$27,1,('Summary &amp; Assumptions'!$D$19*12)-'Summary &amp; Assumptions'!$J$27):AD49)),"")</f>
        <v/>
      </c>
      <c r="AE59" s="185" t="str">
        <f ca="1">IF(AE6=MIN('Summary &amp; Assumptions'!$J$27+'Summary &amp; Assumptions'!$J$33,'Summary &amp; Assumptions'!$D$19*12),-('Summary &amp; Assumptions'!$J$32+SUM(OFFSET($E$49,0,'Summary &amp; Assumptions'!$J$27,1,('Summary &amp; Assumptions'!$D$19*12)-'Summary &amp; Assumptions'!$J$27):AE49)),"")</f>
        <v/>
      </c>
      <c r="AF59" s="185" t="str">
        <f ca="1">IF(AF6=MIN('Summary &amp; Assumptions'!$J$27+'Summary &amp; Assumptions'!$J$33,'Summary &amp; Assumptions'!$D$19*12),-('Summary &amp; Assumptions'!$J$32+SUM(OFFSET($E$49,0,'Summary &amp; Assumptions'!$J$27,1,('Summary &amp; Assumptions'!$D$19*12)-'Summary &amp; Assumptions'!$J$27):AF49)),"")</f>
        <v/>
      </c>
      <c r="AG59" s="185" t="str">
        <f ca="1">IF(AG6=MIN('Summary &amp; Assumptions'!$J$27+'Summary &amp; Assumptions'!$J$33,'Summary &amp; Assumptions'!$D$19*12),-('Summary &amp; Assumptions'!$J$32+SUM(OFFSET($E$49,0,'Summary &amp; Assumptions'!$J$27,1,('Summary &amp; Assumptions'!$D$19*12)-'Summary &amp; Assumptions'!$J$27):AG49)),"")</f>
        <v/>
      </c>
      <c r="AH59" s="185" t="str">
        <f ca="1">IF(AH6=MIN('Summary &amp; Assumptions'!$J$27+'Summary &amp; Assumptions'!$J$33,'Summary &amp; Assumptions'!$D$19*12),-('Summary &amp; Assumptions'!$J$32+SUM(OFFSET($E$49,0,'Summary &amp; Assumptions'!$J$27,1,('Summary &amp; Assumptions'!$D$19*12)-'Summary &amp; Assumptions'!$J$27):AH49)),"")</f>
        <v/>
      </c>
      <c r="AI59" s="185" t="str">
        <f ca="1">IF(AI6=MIN('Summary &amp; Assumptions'!$J$27+'Summary &amp; Assumptions'!$J$33,'Summary &amp; Assumptions'!$D$19*12),-('Summary &amp; Assumptions'!$J$32+SUM(OFFSET($E$49,0,'Summary &amp; Assumptions'!$J$27,1,('Summary &amp; Assumptions'!$D$19*12)-'Summary &amp; Assumptions'!$J$27):AI49)),"")</f>
        <v/>
      </c>
      <c r="AJ59" s="185" t="str">
        <f ca="1">IF(AJ6=MIN('Summary &amp; Assumptions'!$J$27+'Summary &amp; Assumptions'!$J$33,'Summary &amp; Assumptions'!$D$19*12),-('Summary &amp; Assumptions'!$J$32+SUM(OFFSET($E$49,0,'Summary &amp; Assumptions'!$J$27,1,('Summary &amp; Assumptions'!$D$19*12)-'Summary &amp; Assumptions'!$J$27):AJ49)),"")</f>
        <v/>
      </c>
      <c r="AK59" s="185" t="str">
        <f ca="1">IF(AK6=MIN('Summary &amp; Assumptions'!$J$27+'Summary &amp; Assumptions'!$J$33,'Summary &amp; Assumptions'!$D$19*12),-('Summary &amp; Assumptions'!$J$32+SUM(OFFSET($E$49,0,'Summary &amp; Assumptions'!$J$27,1,('Summary &amp; Assumptions'!$D$19*12)-'Summary &amp; Assumptions'!$J$27):AK49)),"")</f>
        <v/>
      </c>
      <c r="AL59" s="185" t="str">
        <f ca="1">IF(AL6=MIN('Summary &amp; Assumptions'!$J$27+'Summary &amp; Assumptions'!$J$33,'Summary &amp; Assumptions'!$D$19*12),-('Summary &amp; Assumptions'!$J$32+SUM(OFFSET($E$49,0,'Summary &amp; Assumptions'!$J$27,1,('Summary &amp; Assumptions'!$D$19*12)-'Summary &amp; Assumptions'!$J$27):AL49)),"")</f>
        <v/>
      </c>
      <c r="AM59" s="185" t="str">
        <f ca="1">IF(AM6=MIN('Summary &amp; Assumptions'!$J$27+'Summary &amp; Assumptions'!$J$33,'Summary &amp; Assumptions'!$D$19*12),-('Summary &amp; Assumptions'!$J$32+SUM(OFFSET($E$49,0,'Summary &amp; Assumptions'!$J$27,1,('Summary &amp; Assumptions'!$D$19*12)-'Summary &amp; Assumptions'!$J$27):AM49)),"")</f>
        <v/>
      </c>
      <c r="AN59" s="185" t="str">
        <f ca="1">IF(AN6=MIN('Summary &amp; Assumptions'!$J$27+'Summary &amp; Assumptions'!$J$33,'Summary &amp; Assumptions'!$D$19*12),-('Summary &amp; Assumptions'!$J$32+SUM(OFFSET($E$49,0,'Summary &amp; Assumptions'!$J$27,1,('Summary &amp; Assumptions'!$D$19*12)-'Summary &amp; Assumptions'!$J$27):AN49)),"")</f>
        <v/>
      </c>
      <c r="AO59" s="185" t="str">
        <f ca="1">IF(AO6=MIN('Summary &amp; Assumptions'!$J$27+'Summary &amp; Assumptions'!$J$33,'Summary &amp; Assumptions'!$D$19*12),-('Summary &amp; Assumptions'!$J$32+SUM(OFFSET($E$49,0,'Summary &amp; Assumptions'!$J$27,1,('Summary &amp; Assumptions'!$D$19*12)-'Summary &amp; Assumptions'!$J$27):AO49)),"")</f>
        <v/>
      </c>
      <c r="AP59" s="185" t="str">
        <f ca="1">IF(AP6=MIN('Summary &amp; Assumptions'!$J$27+'Summary &amp; Assumptions'!$J$33,'Summary &amp; Assumptions'!$D$19*12),-('Summary &amp; Assumptions'!$J$32+SUM(OFFSET($E$49,0,'Summary &amp; Assumptions'!$J$27,1,('Summary &amp; Assumptions'!$D$19*12)-'Summary &amp; Assumptions'!$J$27):AP49)),"")</f>
        <v/>
      </c>
      <c r="AQ59" s="185" t="str">
        <f ca="1">IF(AQ6=MIN('Summary &amp; Assumptions'!$J$27+'Summary &amp; Assumptions'!$J$33,'Summary &amp; Assumptions'!$D$19*12),-('Summary &amp; Assumptions'!$J$32+SUM(OFFSET($E$49,0,'Summary &amp; Assumptions'!$J$27,1,('Summary &amp; Assumptions'!$D$19*12)-'Summary &amp; Assumptions'!$J$27):AQ49)),"")</f>
        <v/>
      </c>
      <c r="AR59" s="185" t="str">
        <f ca="1">IF(AR6=MIN('Summary &amp; Assumptions'!$J$27+'Summary &amp; Assumptions'!$J$33,'Summary &amp; Assumptions'!$D$19*12),-('Summary &amp; Assumptions'!$J$32+SUM(OFFSET($E$49,0,'Summary &amp; Assumptions'!$J$27,1,('Summary &amp; Assumptions'!$D$19*12)-'Summary &amp; Assumptions'!$J$27):AR49)),"")</f>
        <v/>
      </c>
      <c r="AS59" s="185" t="str">
        <f ca="1">IF(AS6=MIN('Summary &amp; Assumptions'!$J$27+'Summary &amp; Assumptions'!$J$33,'Summary &amp; Assumptions'!$D$19*12),-('Summary &amp; Assumptions'!$J$32+SUM(OFFSET($E$49,0,'Summary &amp; Assumptions'!$J$27,1,('Summary &amp; Assumptions'!$D$19*12)-'Summary &amp; Assumptions'!$J$27):AS49)),"")</f>
        <v/>
      </c>
      <c r="AT59" s="185" t="str">
        <f ca="1">IF(AT6=MIN('Summary &amp; Assumptions'!$J$27+'Summary &amp; Assumptions'!$J$33,'Summary &amp; Assumptions'!$D$19*12),-('Summary &amp; Assumptions'!$J$32+SUM(OFFSET($E$49,0,'Summary &amp; Assumptions'!$J$27,1,('Summary &amp; Assumptions'!$D$19*12)-'Summary &amp; Assumptions'!$J$27):AT49)),"")</f>
        <v/>
      </c>
      <c r="AU59" s="185" t="str">
        <f ca="1">IF(AU6=MIN('Summary &amp; Assumptions'!$J$27+'Summary &amp; Assumptions'!$J$33,'Summary &amp; Assumptions'!$D$19*12),-('Summary &amp; Assumptions'!$J$32+SUM(OFFSET($E$49,0,'Summary &amp; Assumptions'!$J$27,1,('Summary &amp; Assumptions'!$D$19*12)-'Summary &amp; Assumptions'!$J$27):AU49)),"")</f>
        <v/>
      </c>
      <c r="AV59" s="185" t="str">
        <f ca="1">IF(AV6=MIN('Summary &amp; Assumptions'!$J$27+'Summary &amp; Assumptions'!$J$33,'Summary &amp; Assumptions'!$D$19*12),-('Summary &amp; Assumptions'!$J$32+SUM(OFFSET($E$49,0,'Summary &amp; Assumptions'!$J$27,1,('Summary &amp; Assumptions'!$D$19*12)-'Summary &amp; Assumptions'!$J$27):AV49)),"")</f>
        <v/>
      </c>
      <c r="AW59" s="185" t="str">
        <f ca="1">IF(AW6=MIN('Summary &amp; Assumptions'!$J$27+'Summary &amp; Assumptions'!$J$33,'Summary &amp; Assumptions'!$D$19*12),-('Summary &amp; Assumptions'!$J$32+SUM(OFFSET($E$49,0,'Summary &amp; Assumptions'!$J$27,1,('Summary &amp; Assumptions'!$D$19*12)-'Summary &amp; Assumptions'!$J$27):AW49)),"")</f>
        <v/>
      </c>
      <c r="AX59" s="185" t="str">
        <f ca="1">IF(AX6=MIN('Summary &amp; Assumptions'!$J$27+'Summary &amp; Assumptions'!$J$33,'Summary &amp; Assumptions'!$D$19*12),-('Summary &amp; Assumptions'!$J$32+SUM(OFFSET($E$49,0,'Summary &amp; Assumptions'!$J$27,1,('Summary &amp; Assumptions'!$D$19*12)-'Summary &amp; Assumptions'!$J$27):AX49)),"")</f>
        <v/>
      </c>
      <c r="AY59" s="185" t="str">
        <f ca="1">IF(AY6=MIN('Summary &amp; Assumptions'!$J$27+'Summary &amp; Assumptions'!$J$33,'Summary &amp; Assumptions'!$D$19*12),-('Summary &amp; Assumptions'!$J$32+SUM(OFFSET($E$49,0,'Summary &amp; Assumptions'!$J$27,1,('Summary &amp; Assumptions'!$D$19*12)-'Summary &amp; Assumptions'!$J$27):AY49)),"")</f>
        <v/>
      </c>
      <c r="AZ59" s="185" t="str">
        <f ca="1">IF(AZ6=MIN('Summary &amp; Assumptions'!$J$27+'Summary &amp; Assumptions'!$J$33,'Summary &amp; Assumptions'!$D$19*12),-('Summary &amp; Assumptions'!$J$32+SUM(OFFSET($E$49,0,'Summary &amp; Assumptions'!$J$27,1,('Summary &amp; Assumptions'!$D$19*12)-'Summary &amp; Assumptions'!$J$27):AZ49)),"")</f>
        <v/>
      </c>
      <c r="BA59" s="185" t="str">
        <f ca="1">IF(BA6=MIN('Summary &amp; Assumptions'!$J$27+'Summary &amp; Assumptions'!$J$33,'Summary &amp; Assumptions'!$D$19*12),-('Summary &amp; Assumptions'!$J$32+SUM(OFFSET($E$49,0,'Summary &amp; Assumptions'!$J$27,1,('Summary &amp; Assumptions'!$D$19*12)-'Summary &amp; Assumptions'!$J$27):BA49)),"")</f>
        <v/>
      </c>
      <c r="BB59" s="185" t="str">
        <f ca="1">IF(BB6=MIN('Summary &amp; Assumptions'!$J$27+'Summary &amp; Assumptions'!$J$33,'Summary &amp; Assumptions'!$D$19*12),-('Summary &amp; Assumptions'!$J$32+SUM(OFFSET($E$49,0,'Summary &amp; Assumptions'!$J$27,1,('Summary &amp; Assumptions'!$D$19*12)-'Summary &amp; Assumptions'!$J$27):BB49)),"")</f>
        <v/>
      </c>
      <c r="BC59" s="185" t="str">
        <f ca="1">IF(BC6=MIN('Summary &amp; Assumptions'!$J$27+'Summary &amp; Assumptions'!$J$33,'Summary &amp; Assumptions'!$D$19*12),-('Summary &amp; Assumptions'!$J$32+SUM(OFFSET($E$49,0,'Summary &amp; Assumptions'!$J$27,1,('Summary &amp; Assumptions'!$D$19*12)-'Summary &amp; Assumptions'!$J$27):BC49)),"")</f>
        <v/>
      </c>
      <c r="BD59" s="185" t="str">
        <f ca="1">IF(BD6=MIN('Summary &amp; Assumptions'!$J$27+'Summary &amp; Assumptions'!$J$33,'Summary &amp; Assumptions'!$D$19*12),-('Summary &amp; Assumptions'!$J$32+SUM(OFFSET($E$49,0,'Summary &amp; Assumptions'!$J$27,1,('Summary &amp; Assumptions'!$D$19*12)-'Summary &amp; Assumptions'!$J$27):BD49)),"")</f>
        <v/>
      </c>
      <c r="BE59" s="185" t="str">
        <f ca="1">IF(BE6=MIN('Summary &amp; Assumptions'!$J$27+'Summary &amp; Assumptions'!$J$33,'Summary &amp; Assumptions'!$D$19*12),-('Summary &amp; Assumptions'!$J$32+SUM(OFFSET($E$49,0,'Summary &amp; Assumptions'!$J$27,1,('Summary &amp; Assumptions'!$D$19*12)-'Summary &amp; Assumptions'!$J$27):BE49)),"")</f>
        <v/>
      </c>
      <c r="BF59" s="185" t="str">
        <f ca="1">IF(BF6=MIN('Summary &amp; Assumptions'!$J$27+'Summary &amp; Assumptions'!$J$33,'Summary &amp; Assumptions'!$D$19*12),-('Summary &amp; Assumptions'!$J$32+SUM(OFFSET($E$49,0,'Summary &amp; Assumptions'!$J$27,1,('Summary &amp; Assumptions'!$D$19*12)-'Summary &amp; Assumptions'!$J$27):BF49)),"")</f>
        <v/>
      </c>
      <c r="BG59" s="185" t="str">
        <f ca="1">IF(BG6=MIN('Summary &amp; Assumptions'!$J$27+'Summary &amp; Assumptions'!$J$33,'Summary &amp; Assumptions'!$D$19*12),-('Summary &amp; Assumptions'!$J$32+SUM(OFFSET($E$49,0,'Summary &amp; Assumptions'!$J$27,1,('Summary &amp; Assumptions'!$D$19*12)-'Summary &amp; Assumptions'!$J$27):BG49)),"")</f>
        <v/>
      </c>
      <c r="BH59" s="185" t="str">
        <f ca="1">IF(BH6=MIN('Summary &amp; Assumptions'!$J$27+'Summary &amp; Assumptions'!$J$33,'Summary &amp; Assumptions'!$D$19*12),-('Summary &amp; Assumptions'!$J$32+SUM(OFFSET($E$49,0,'Summary &amp; Assumptions'!$J$27,1,('Summary &amp; Assumptions'!$D$19*12)-'Summary &amp; Assumptions'!$J$27):BH49)),"")</f>
        <v/>
      </c>
      <c r="BI59" s="185" t="str">
        <f ca="1">IF(BI6=MIN('Summary &amp; Assumptions'!$J$27+'Summary &amp; Assumptions'!$J$33,'Summary &amp; Assumptions'!$D$19*12),-('Summary &amp; Assumptions'!$J$32+SUM(OFFSET($E$49,0,'Summary &amp; Assumptions'!$J$27,1,('Summary &amp; Assumptions'!$D$19*12)-'Summary &amp; Assumptions'!$J$27):BI49)),"")</f>
        <v/>
      </c>
      <c r="BJ59" s="185" t="str">
        <f ca="1">IF(BJ6=MIN('Summary &amp; Assumptions'!$J$27+'Summary &amp; Assumptions'!$J$33,'Summary &amp; Assumptions'!$D$19*12),-('Summary &amp; Assumptions'!$J$32+SUM(OFFSET($E$49,0,'Summary &amp; Assumptions'!$J$27,1,('Summary &amp; Assumptions'!$D$19*12)-'Summary &amp; Assumptions'!$J$27):BJ49)),"")</f>
        <v/>
      </c>
      <c r="BK59" s="185" t="str">
        <f ca="1">IF(BK6=MIN('Summary &amp; Assumptions'!$J$27+'Summary &amp; Assumptions'!$J$33,'Summary &amp; Assumptions'!$D$19*12),-('Summary &amp; Assumptions'!$J$32+SUM(OFFSET($E$49,0,'Summary &amp; Assumptions'!$J$27,1,('Summary &amp; Assumptions'!$D$19*12)-'Summary &amp; Assumptions'!$J$27):BK49)),"")</f>
        <v/>
      </c>
      <c r="BL59" s="185" t="str">
        <f ca="1">IF(BL6=MIN('Summary &amp; Assumptions'!$J$27+'Summary &amp; Assumptions'!$J$33,'Summary &amp; Assumptions'!$D$19*12),-('Summary &amp; Assumptions'!$J$32+SUM(OFFSET($E$49,0,'Summary &amp; Assumptions'!$J$27,1,('Summary &amp; Assumptions'!$D$19*12)-'Summary &amp; Assumptions'!$J$27):BL49)),"")</f>
        <v/>
      </c>
      <c r="BM59" s="185" t="str">
        <f ca="1">IF(BM6=MIN('Summary &amp; Assumptions'!$J$27+'Summary &amp; Assumptions'!$J$33,'Summary &amp; Assumptions'!$D$19*12),-('Summary &amp; Assumptions'!$J$32+SUM(OFFSET($E$49,0,'Summary &amp; Assumptions'!$J$27,1,('Summary &amp; Assumptions'!$D$19*12)-'Summary &amp; Assumptions'!$J$27):BM49)),"")</f>
        <v/>
      </c>
      <c r="BN59" s="185" t="str">
        <f ca="1">IF(BN6=MIN('Summary &amp; Assumptions'!$J$27+'Summary &amp; Assumptions'!$J$33,'Summary &amp; Assumptions'!$D$19*12),-('Summary &amp; Assumptions'!$J$32+SUM(OFFSET($E$49,0,'Summary &amp; Assumptions'!$J$27,1,('Summary &amp; Assumptions'!$D$19*12)-'Summary &amp; Assumptions'!$J$27):BN49)),"")</f>
        <v/>
      </c>
      <c r="BO59" s="185" t="str">
        <f ca="1">IF(BO6=MIN('Summary &amp; Assumptions'!$J$27+'Summary &amp; Assumptions'!$J$33,'Summary &amp; Assumptions'!$D$19*12),-('Summary &amp; Assumptions'!$J$32+SUM(OFFSET($E$49,0,'Summary &amp; Assumptions'!$J$27,1,('Summary &amp; Assumptions'!$D$19*12)-'Summary &amp; Assumptions'!$J$27):BO49)),"")</f>
        <v/>
      </c>
      <c r="BP59" s="185" t="str">
        <f ca="1">IF(BP6=MIN('Summary &amp; Assumptions'!$J$27+'Summary &amp; Assumptions'!$J$33,'Summary &amp; Assumptions'!$D$19*12),-('Summary &amp; Assumptions'!$J$32+SUM(OFFSET($E$49,0,'Summary &amp; Assumptions'!$J$27,1,('Summary &amp; Assumptions'!$D$19*12)-'Summary &amp; Assumptions'!$J$27):BP49)),"")</f>
        <v/>
      </c>
      <c r="BQ59" s="185" t="str">
        <f ca="1">IF(BQ6=MIN('Summary &amp; Assumptions'!$J$27+'Summary &amp; Assumptions'!$J$33,'Summary &amp; Assumptions'!$D$19*12),-('Summary &amp; Assumptions'!$J$32+SUM(OFFSET($E$49,0,'Summary &amp; Assumptions'!$J$27,1,('Summary &amp; Assumptions'!$D$19*12)-'Summary &amp; Assumptions'!$J$27):BQ49)),"")</f>
        <v/>
      </c>
      <c r="BR59" s="185" t="str">
        <f ca="1">IF(BR6=MIN('Summary &amp; Assumptions'!$J$27+'Summary &amp; Assumptions'!$J$33,'Summary &amp; Assumptions'!$D$19*12),-('Summary &amp; Assumptions'!$J$32+SUM(OFFSET($E$49,0,'Summary &amp; Assumptions'!$J$27,1,('Summary &amp; Assumptions'!$D$19*12)-'Summary &amp; Assumptions'!$J$27):BR49)),"")</f>
        <v/>
      </c>
      <c r="BS59" s="185" t="str">
        <f ca="1">IF(BS6=MIN('Summary &amp; Assumptions'!$J$27+'Summary &amp; Assumptions'!$J$33,'Summary &amp; Assumptions'!$D$19*12),-('Summary &amp; Assumptions'!$J$32+SUM(OFFSET($E$49,0,'Summary &amp; Assumptions'!$J$27,1,('Summary &amp; Assumptions'!$D$19*12)-'Summary &amp; Assumptions'!$J$27):BS49)),"")</f>
        <v/>
      </c>
      <c r="BT59" s="185" t="str">
        <f ca="1">IF(BT6=MIN('Summary &amp; Assumptions'!$J$27+'Summary &amp; Assumptions'!$J$33,'Summary &amp; Assumptions'!$D$19*12),-('Summary &amp; Assumptions'!$J$32+SUM(OFFSET($E$49,0,'Summary &amp; Assumptions'!$J$27,1,('Summary &amp; Assumptions'!$D$19*12)-'Summary &amp; Assumptions'!$J$27):BT49)),"")</f>
        <v/>
      </c>
      <c r="BU59" s="185" t="str">
        <f ca="1">IF(BU6=MIN('Summary &amp; Assumptions'!$J$27+'Summary &amp; Assumptions'!$J$33,'Summary &amp; Assumptions'!$D$19*12),-('Summary &amp; Assumptions'!$J$32+SUM(OFFSET($E$49,0,'Summary &amp; Assumptions'!$J$27,1,('Summary &amp; Assumptions'!$D$19*12)-'Summary &amp; Assumptions'!$J$27):BU49)),"")</f>
        <v/>
      </c>
      <c r="BV59" s="185" t="str">
        <f ca="1">IF(BV6=MIN('Summary &amp; Assumptions'!$J$27+'Summary &amp; Assumptions'!$J$33,'Summary &amp; Assumptions'!$D$19*12),-('Summary &amp; Assumptions'!$J$32+SUM(OFFSET($E$49,0,'Summary &amp; Assumptions'!$J$27,1,('Summary &amp; Assumptions'!$D$19*12)-'Summary &amp; Assumptions'!$J$27):BV49)),"")</f>
        <v/>
      </c>
      <c r="BW59" s="185" t="str">
        <f ca="1">IF(BW6=MIN('Summary &amp; Assumptions'!$J$27+'Summary &amp; Assumptions'!$J$33,'Summary &amp; Assumptions'!$D$19*12),-('Summary &amp; Assumptions'!$J$32+SUM(OFFSET($E$49,0,'Summary &amp; Assumptions'!$J$27,1,('Summary &amp; Assumptions'!$D$19*12)-'Summary &amp; Assumptions'!$J$27):BW49)),"")</f>
        <v/>
      </c>
      <c r="BX59" s="185" t="str">
        <f ca="1">IF(BX6=MIN('Summary &amp; Assumptions'!$J$27+'Summary &amp; Assumptions'!$J$33,'Summary &amp; Assumptions'!$D$19*12),-('Summary &amp; Assumptions'!$J$32+SUM(OFFSET($E$49,0,'Summary &amp; Assumptions'!$J$27,1,('Summary &amp; Assumptions'!$D$19*12)-'Summary &amp; Assumptions'!$J$27):BX49)),"")</f>
        <v/>
      </c>
      <c r="BY59" s="185" t="str">
        <f ca="1">IF(BY6=MIN('Summary &amp; Assumptions'!$J$27+'Summary &amp; Assumptions'!$J$33,'Summary &amp; Assumptions'!$D$19*12),-('Summary &amp; Assumptions'!$J$32+SUM(OFFSET($E$49,0,'Summary &amp; Assumptions'!$J$27,1,('Summary &amp; Assumptions'!$D$19*12)-'Summary &amp; Assumptions'!$J$27):BY49)),"")</f>
        <v/>
      </c>
      <c r="BZ59" s="185" t="str">
        <f ca="1">IF(BZ6=MIN('Summary &amp; Assumptions'!$J$27+'Summary &amp; Assumptions'!$J$33,'Summary &amp; Assumptions'!$D$19*12),-('Summary &amp; Assumptions'!$J$32+SUM(OFFSET($E$49,0,'Summary &amp; Assumptions'!$J$27,1,('Summary &amp; Assumptions'!$D$19*12)-'Summary &amp; Assumptions'!$J$27):BZ49)),"")</f>
        <v/>
      </c>
      <c r="CA59" s="185" t="str">
        <f ca="1">IF(CA6=MIN('Summary &amp; Assumptions'!$J$27+'Summary &amp; Assumptions'!$J$33,'Summary &amp; Assumptions'!$D$19*12),-('Summary &amp; Assumptions'!$J$32+SUM(OFFSET($E$49,0,'Summary &amp; Assumptions'!$J$27,1,('Summary &amp; Assumptions'!$D$19*12)-'Summary &amp; Assumptions'!$J$27):CA49)),"")</f>
        <v/>
      </c>
      <c r="CB59" s="185" t="str">
        <f ca="1">IF(CB6=MIN('Summary &amp; Assumptions'!$J$27+'Summary &amp; Assumptions'!$J$33,'Summary &amp; Assumptions'!$D$19*12),-('Summary &amp; Assumptions'!$J$32+SUM(OFFSET($E$49,0,'Summary &amp; Assumptions'!$J$27,1,('Summary &amp; Assumptions'!$D$19*12)-'Summary &amp; Assumptions'!$J$27):CB49)),"")</f>
        <v/>
      </c>
      <c r="CC59" s="185" t="str">
        <f ca="1">IF(CC6=MIN('Summary &amp; Assumptions'!$J$27+'Summary &amp; Assumptions'!$J$33,'Summary &amp; Assumptions'!$D$19*12),-('Summary &amp; Assumptions'!$J$32+SUM(OFFSET($E$49,0,'Summary &amp; Assumptions'!$J$27,1,('Summary &amp; Assumptions'!$D$19*12)-'Summary &amp; Assumptions'!$J$27):CC49)),"")</f>
        <v/>
      </c>
      <c r="CD59" s="185" t="str">
        <f ca="1">IF(CD6=MIN('Summary &amp; Assumptions'!$J$27+'Summary &amp; Assumptions'!$J$33,'Summary &amp; Assumptions'!$D$19*12),-('Summary &amp; Assumptions'!$J$32+SUM(OFFSET($E$49,0,'Summary &amp; Assumptions'!$J$27,1,('Summary &amp; Assumptions'!$D$19*12)-'Summary &amp; Assumptions'!$J$27):CD49)),"")</f>
        <v/>
      </c>
      <c r="CE59" s="185" t="str">
        <f ca="1">IF(CE6=MIN('Summary &amp; Assumptions'!$J$27+'Summary &amp; Assumptions'!$J$33,'Summary &amp; Assumptions'!$D$19*12),-('Summary &amp; Assumptions'!$J$32+SUM(OFFSET($E$49,0,'Summary &amp; Assumptions'!$J$27,1,('Summary &amp; Assumptions'!$D$19*12)-'Summary &amp; Assumptions'!$J$27):CE49)),"")</f>
        <v/>
      </c>
      <c r="CF59" s="185" t="str">
        <f ca="1">IF(CF6=MIN('Summary &amp; Assumptions'!$J$27+'Summary &amp; Assumptions'!$J$33,'Summary &amp; Assumptions'!$D$19*12),-('Summary &amp; Assumptions'!$J$32+SUM(OFFSET($E$49,0,'Summary &amp; Assumptions'!$J$27,1,('Summary &amp; Assumptions'!$D$19*12)-'Summary &amp; Assumptions'!$J$27):CF49)),"")</f>
        <v/>
      </c>
      <c r="CG59" s="185" t="str">
        <f ca="1">IF(CG6=MIN('Summary &amp; Assumptions'!$J$27+'Summary &amp; Assumptions'!$J$33,'Summary &amp; Assumptions'!$D$19*12),-('Summary &amp; Assumptions'!$J$32+SUM(OFFSET($E$49,0,'Summary &amp; Assumptions'!$J$27,1,('Summary &amp; Assumptions'!$D$19*12)-'Summary &amp; Assumptions'!$J$27):CG49)),"")</f>
        <v/>
      </c>
      <c r="CH59" s="185" t="str">
        <f ca="1">IF(CH6=MIN('Summary &amp; Assumptions'!$J$27+'Summary &amp; Assumptions'!$J$33,'Summary &amp; Assumptions'!$D$19*12),-('Summary &amp; Assumptions'!$J$32+SUM(OFFSET($E$49,0,'Summary &amp; Assumptions'!$J$27,1,('Summary &amp; Assumptions'!$D$19*12)-'Summary &amp; Assumptions'!$J$27):CH49)),"")</f>
        <v/>
      </c>
      <c r="CI59" s="185" t="str">
        <f ca="1">IF(CI6=MIN('Summary &amp; Assumptions'!$J$27+'Summary &amp; Assumptions'!$J$33,'Summary &amp; Assumptions'!$D$19*12),-('Summary &amp; Assumptions'!$J$32+SUM(OFFSET($E$49,0,'Summary &amp; Assumptions'!$J$27,1,('Summary &amp; Assumptions'!$D$19*12)-'Summary &amp; Assumptions'!$J$27):CI49)),"")</f>
        <v/>
      </c>
      <c r="CJ59" s="185" t="str">
        <f ca="1">IF(CJ6=MIN('Summary &amp; Assumptions'!$J$27+'Summary &amp; Assumptions'!$J$33,'Summary &amp; Assumptions'!$D$19*12),-('Summary &amp; Assumptions'!$J$32+SUM(OFFSET($E$49,0,'Summary &amp; Assumptions'!$J$27,1,('Summary &amp; Assumptions'!$D$19*12)-'Summary &amp; Assumptions'!$J$27):CJ49)),"")</f>
        <v/>
      </c>
      <c r="CK59" s="185" t="str">
        <f ca="1">IF(CK6=MIN('Summary &amp; Assumptions'!$J$27+'Summary &amp; Assumptions'!$J$33,'Summary &amp; Assumptions'!$D$19*12),-('Summary &amp; Assumptions'!$J$32+SUM(OFFSET($E$49,0,'Summary &amp; Assumptions'!$J$27,1,('Summary &amp; Assumptions'!$D$19*12)-'Summary &amp; Assumptions'!$J$27):CK49)),"")</f>
        <v/>
      </c>
      <c r="CL59" s="185" t="str">
        <f ca="1">IF(CL6=MIN('Summary &amp; Assumptions'!$J$27+'Summary &amp; Assumptions'!$J$33,'Summary &amp; Assumptions'!$D$19*12),-('Summary &amp; Assumptions'!$J$32+SUM(OFFSET($E$49,0,'Summary &amp; Assumptions'!$J$27,1,('Summary &amp; Assumptions'!$D$19*12)-'Summary &amp; Assumptions'!$J$27):CL49)),"")</f>
        <v/>
      </c>
      <c r="CM59" s="185" t="str">
        <f ca="1">IF(CM6=MIN('Summary &amp; Assumptions'!$J$27+'Summary &amp; Assumptions'!$J$33,'Summary &amp; Assumptions'!$D$19*12),-('Summary &amp; Assumptions'!$J$32+SUM(OFFSET($E$49,0,'Summary &amp; Assumptions'!$J$27,1,('Summary &amp; Assumptions'!$D$19*12)-'Summary &amp; Assumptions'!$J$27):CM49)),"")</f>
        <v/>
      </c>
      <c r="CN59" s="185" t="str">
        <f ca="1">IF(CN6=MIN('Summary &amp; Assumptions'!$J$27+'Summary &amp; Assumptions'!$J$33,'Summary &amp; Assumptions'!$D$19*12),-('Summary &amp; Assumptions'!$J$32+SUM(OFFSET($E$49,0,'Summary &amp; Assumptions'!$J$27,1,('Summary &amp; Assumptions'!$D$19*12)-'Summary &amp; Assumptions'!$J$27):CN49)),"")</f>
        <v/>
      </c>
      <c r="CO59" s="185" t="str">
        <f ca="1">IF(CO6=MIN('Summary &amp; Assumptions'!$J$27+'Summary &amp; Assumptions'!$J$33,'Summary &amp; Assumptions'!$D$19*12),-('Summary &amp; Assumptions'!$J$32+SUM(OFFSET($E$49,0,'Summary &amp; Assumptions'!$J$27,1,('Summary &amp; Assumptions'!$D$19*12)-'Summary &amp; Assumptions'!$J$27):CO49)),"")</f>
        <v/>
      </c>
      <c r="CP59" s="185" t="str">
        <f ca="1">IF(CP6=MIN('Summary &amp; Assumptions'!$J$27+'Summary &amp; Assumptions'!$J$33,'Summary &amp; Assumptions'!$D$19*12),-('Summary &amp; Assumptions'!$J$32+SUM(OFFSET($E$49,0,'Summary &amp; Assumptions'!$J$27,1,('Summary &amp; Assumptions'!$D$19*12)-'Summary &amp; Assumptions'!$J$27):CP49)),"")</f>
        <v/>
      </c>
      <c r="CQ59" s="185" t="str">
        <f ca="1">IF(CQ6=MIN('Summary &amp; Assumptions'!$J$27+'Summary &amp; Assumptions'!$J$33,'Summary &amp; Assumptions'!$D$19*12),-('Summary &amp; Assumptions'!$J$32+SUM(OFFSET($E$49,0,'Summary &amp; Assumptions'!$J$27,1,('Summary &amp; Assumptions'!$D$19*12)-'Summary &amp; Assumptions'!$J$27):CQ49)),"")</f>
        <v/>
      </c>
      <c r="CR59" s="185" t="str">
        <f ca="1">IF(CR6=MIN('Summary &amp; Assumptions'!$J$27+'Summary &amp; Assumptions'!$J$33,'Summary &amp; Assumptions'!$D$19*12),-('Summary &amp; Assumptions'!$J$32+SUM(OFFSET($E$49,0,'Summary &amp; Assumptions'!$J$27,1,('Summary &amp; Assumptions'!$D$19*12)-'Summary &amp; Assumptions'!$J$27):CR49)),"")</f>
        <v/>
      </c>
      <c r="CS59" s="185" t="str">
        <f ca="1">IF(CS6=MIN('Summary &amp; Assumptions'!$J$27+'Summary &amp; Assumptions'!$J$33,'Summary &amp; Assumptions'!$D$19*12),-('Summary &amp; Assumptions'!$J$32+SUM(OFFSET($E$49,0,'Summary &amp; Assumptions'!$J$27,1,('Summary &amp; Assumptions'!$D$19*12)-'Summary &amp; Assumptions'!$J$27):CS49)),"")</f>
        <v/>
      </c>
      <c r="CT59" s="185" t="str">
        <f ca="1">IF(CT6=MIN('Summary &amp; Assumptions'!$J$27+'Summary &amp; Assumptions'!$J$33,'Summary &amp; Assumptions'!$D$19*12),-('Summary &amp; Assumptions'!$J$32+SUM(OFFSET($E$49,0,'Summary &amp; Assumptions'!$J$27,1,('Summary &amp; Assumptions'!$D$19*12)-'Summary &amp; Assumptions'!$J$27):CT49)),"")</f>
        <v/>
      </c>
      <c r="CU59" s="185" t="str">
        <f ca="1">IF(CU6=MIN('Summary &amp; Assumptions'!$J$27+'Summary &amp; Assumptions'!$J$33,'Summary &amp; Assumptions'!$D$19*12),-('Summary &amp; Assumptions'!$J$32+SUM(OFFSET($E$49,0,'Summary &amp; Assumptions'!$J$27,1,('Summary &amp; Assumptions'!$D$19*12)-'Summary &amp; Assumptions'!$J$27):CU49)),"")</f>
        <v/>
      </c>
      <c r="CV59" s="185" t="str">
        <f ca="1">IF(CV6=MIN('Summary &amp; Assumptions'!$J$27+'Summary &amp; Assumptions'!$J$33,'Summary &amp; Assumptions'!$D$19*12),-('Summary &amp; Assumptions'!$J$32+SUM(OFFSET($E$49,0,'Summary &amp; Assumptions'!$J$27,1,('Summary &amp; Assumptions'!$D$19*12)-'Summary &amp; Assumptions'!$J$27):CV49)),"")</f>
        <v/>
      </c>
      <c r="CW59" s="185" t="str">
        <f ca="1">IF(CW6=MIN('Summary &amp; Assumptions'!$J$27+'Summary &amp; Assumptions'!$J$33,'Summary &amp; Assumptions'!$D$19*12),-('Summary &amp; Assumptions'!$J$32+SUM(OFFSET($E$49,0,'Summary &amp; Assumptions'!$J$27,1,('Summary &amp; Assumptions'!$D$19*12)-'Summary &amp; Assumptions'!$J$27):CW49)),"")</f>
        <v/>
      </c>
      <c r="CX59" s="185" t="str">
        <f ca="1">IF(CX6=MIN('Summary &amp; Assumptions'!$J$27+'Summary &amp; Assumptions'!$J$33,'Summary &amp; Assumptions'!$D$19*12),-('Summary &amp; Assumptions'!$J$32+SUM(OFFSET($E$49,0,'Summary &amp; Assumptions'!$J$27,1,('Summary &amp; Assumptions'!$D$19*12)-'Summary &amp; Assumptions'!$J$27):CX49)),"")</f>
        <v/>
      </c>
      <c r="CY59" s="185" t="str">
        <f ca="1">IF(CY6=MIN('Summary &amp; Assumptions'!$J$27+'Summary &amp; Assumptions'!$J$33,'Summary &amp; Assumptions'!$D$19*12),-('Summary &amp; Assumptions'!$J$32+SUM(OFFSET($E$49,0,'Summary &amp; Assumptions'!$J$27,1,('Summary &amp; Assumptions'!$D$19*12)-'Summary &amp; Assumptions'!$J$27):CY49)),"")</f>
        <v/>
      </c>
      <c r="CZ59" s="185" t="str">
        <f ca="1">IF(CZ6=MIN('Summary &amp; Assumptions'!$J$27+'Summary &amp; Assumptions'!$J$33,'Summary &amp; Assumptions'!$D$19*12),-('Summary &amp; Assumptions'!$J$32+SUM(OFFSET($E$49,0,'Summary &amp; Assumptions'!$J$27,1,('Summary &amp; Assumptions'!$D$19*12)-'Summary &amp; Assumptions'!$J$27):CZ49)),"")</f>
        <v/>
      </c>
      <c r="DA59" s="185" t="str">
        <f ca="1">IF(DA6=MIN('Summary &amp; Assumptions'!$J$27+'Summary &amp; Assumptions'!$J$33,'Summary &amp; Assumptions'!$D$19*12),-('Summary &amp; Assumptions'!$J$32+SUM(OFFSET($E$49,0,'Summary &amp; Assumptions'!$J$27,1,('Summary &amp; Assumptions'!$D$19*12)-'Summary &amp; Assumptions'!$J$27):DA49)),"")</f>
        <v/>
      </c>
      <c r="DB59" s="185" t="str">
        <f ca="1">IF(DB6=MIN('Summary &amp; Assumptions'!$J$27+'Summary &amp; Assumptions'!$J$33,'Summary &amp; Assumptions'!$D$19*12),-('Summary &amp; Assumptions'!$J$32+SUM(OFFSET($E$49,0,'Summary &amp; Assumptions'!$J$27,1,('Summary &amp; Assumptions'!$D$19*12)-'Summary &amp; Assumptions'!$J$27):DB49)),"")</f>
        <v/>
      </c>
      <c r="DC59" s="185" t="str">
        <f ca="1">IF(DC6=MIN('Summary &amp; Assumptions'!$J$27+'Summary &amp; Assumptions'!$J$33,'Summary &amp; Assumptions'!$D$19*12),-('Summary &amp; Assumptions'!$J$32+SUM(OFFSET($E$49,0,'Summary &amp; Assumptions'!$J$27,1,('Summary &amp; Assumptions'!$D$19*12)-'Summary &amp; Assumptions'!$J$27):DC49)),"")</f>
        <v/>
      </c>
      <c r="DD59" s="185" t="str">
        <f ca="1">IF(DD6=MIN('Summary &amp; Assumptions'!$J$27+'Summary &amp; Assumptions'!$J$33,'Summary &amp; Assumptions'!$D$19*12),-('Summary &amp; Assumptions'!$J$32+SUM(OFFSET($E$49,0,'Summary &amp; Assumptions'!$J$27,1,('Summary &amp; Assumptions'!$D$19*12)-'Summary &amp; Assumptions'!$J$27):DD49)),"")</f>
        <v/>
      </c>
      <c r="DE59" s="185" t="str">
        <f ca="1">IF(DE6=MIN('Summary &amp; Assumptions'!$J$27+'Summary &amp; Assumptions'!$J$33,'Summary &amp; Assumptions'!$D$19*12),-('Summary &amp; Assumptions'!$J$32+SUM(OFFSET($E$49,0,'Summary &amp; Assumptions'!$J$27,1,('Summary &amp; Assumptions'!$D$19*12)-'Summary &amp; Assumptions'!$J$27):DE49)),"")</f>
        <v/>
      </c>
      <c r="DF59" s="185" t="str">
        <f ca="1">IF(DF6=MIN('Summary &amp; Assumptions'!$J$27+'Summary &amp; Assumptions'!$J$33,'Summary &amp; Assumptions'!$D$19*12),-('Summary &amp; Assumptions'!$J$32+SUM(OFFSET($E$49,0,'Summary &amp; Assumptions'!$J$27,1,('Summary &amp; Assumptions'!$D$19*12)-'Summary &amp; Assumptions'!$J$27):DF49)),"")</f>
        <v/>
      </c>
      <c r="DG59" s="185" t="str">
        <f ca="1">IF(DG6=MIN('Summary &amp; Assumptions'!$J$27+'Summary &amp; Assumptions'!$J$33,'Summary &amp; Assumptions'!$D$19*12),-('Summary &amp; Assumptions'!$J$32+SUM(OFFSET($E$49,0,'Summary &amp; Assumptions'!$J$27,1,('Summary &amp; Assumptions'!$D$19*12)-'Summary &amp; Assumptions'!$J$27):DG49)),"")</f>
        <v/>
      </c>
      <c r="DH59" s="185" t="str">
        <f ca="1">IF(DH6=MIN('Summary &amp; Assumptions'!$J$27+'Summary &amp; Assumptions'!$J$33,'Summary &amp; Assumptions'!$D$19*12),-('Summary &amp; Assumptions'!$J$32+SUM(OFFSET($E$49,0,'Summary &amp; Assumptions'!$J$27,1,('Summary &amp; Assumptions'!$D$19*12)-'Summary &amp; Assumptions'!$J$27):DH49)),"")</f>
        <v/>
      </c>
      <c r="DI59" s="185" t="str">
        <f ca="1">IF(DI6=MIN('Summary &amp; Assumptions'!$J$27+'Summary &amp; Assumptions'!$J$33,'Summary &amp; Assumptions'!$D$19*12),-('Summary &amp; Assumptions'!$J$32+SUM(OFFSET($E$49,0,'Summary &amp; Assumptions'!$J$27,1,('Summary &amp; Assumptions'!$D$19*12)-'Summary &amp; Assumptions'!$J$27):DI49)),"")</f>
        <v/>
      </c>
      <c r="DJ59" s="185" t="str">
        <f ca="1">IF(DJ6=MIN('Summary &amp; Assumptions'!$J$27+'Summary &amp; Assumptions'!$J$33,'Summary &amp; Assumptions'!$D$19*12),-('Summary &amp; Assumptions'!$J$32+SUM(OFFSET($E$49,0,'Summary &amp; Assumptions'!$J$27,1,('Summary &amp; Assumptions'!$D$19*12)-'Summary &amp; Assumptions'!$J$27):DJ49)),"")</f>
        <v/>
      </c>
      <c r="DK59" s="185" t="str">
        <f ca="1">IF(DK6=MIN('Summary &amp; Assumptions'!$J$27+'Summary &amp; Assumptions'!$J$33,'Summary &amp; Assumptions'!$D$19*12),-('Summary &amp; Assumptions'!$J$32+SUM(OFFSET($E$49,0,'Summary &amp; Assumptions'!$J$27,1,('Summary &amp; Assumptions'!$D$19*12)-'Summary &amp; Assumptions'!$J$27):DK49)),"")</f>
        <v/>
      </c>
      <c r="DL59" s="185" t="str">
        <f ca="1">IF(DL6=MIN('Summary &amp; Assumptions'!$J$27+'Summary &amp; Assumptions'!$J$33,'Summary &amp; Assumptions'!$D$19*12),-('Summary &amp; Assumptions'!$J$32+SUM(OFFSET($E$49,0,'Summary &amp; Assumptions'!$J$27,1,('Summary &amp; Assumptions'!$D$19*12)-'Summary &amp; Assumptions'!$J$27):DL49)),"")</f>
        <v/>
      </c>
      <c r="DM59" s="185" t="str">
        <f ca="1">IF(DM6=MIN('Summary &amp; Assumptions'!$J$27+'Summary &amp; Assumptions'!$J$33,'Summary &amp; Assumptions'!$D$19*12),-('Summary &amp; Assumptions'!$J$32+SUM(OFFSET($E$49,0,'Summary &amp; Assumptions'!$J$27,1,('Summary &amp; Assumptions'!$D$19*12)-'Summary &amp; Assumptions'!$J$27):DM49)),"")</f>
        <v/>
      </c>
      <c r="DN59" s="185" t="str">
        <f ca="1">IF(DN6=MIN('Summary &amp; Assumptions'!$J$27+'Summary &amp; Assumptions'!$J$33,'Summary &amp; Assumptions'!$D$19*12),-('Summary &amp; Assumptions'!$J$32+SUM(OFFSET($E$49,0,'Summary &amp; Assumptions'!$J$27,1,('Summary &amp; Assumptions'!$D$19*12)-'Summary &amp; Assumptions'!$J$27):DN49)),"")</f>
        <v/>
      </c>
      <c r="DO59" s="185" t="str">
        <f ca="1">IF(DO6=MIN('Summary &amp; Assumptions'!$J$27+'Summary &amp; Assumptions'!$J$33,'Summary &amp; Assumptions'!$D$19*12),-('Summary &amp; Assumptions'!$J$32+SUM(OFFSET($E$49,0,'Summary &amp; Assumptions'!$J$27,1,('Summary &amp; Assumptions'!$D$19*12)-'Summary &amp; Assumptions'!$J$27):DO49)),"")</f>
        <v/>
      </c>
      <c r="DP59" s="185" t="str">
        <f ca="1">IF(DP6=MIN('Summary &amp; Assumptions'!$J$27+'Summary &amp; Assumptions'!$J$33,'Summary &amp; Assumptions'!$D$19*12),-('Summary &amp; Assumptions'!$J$32+SUM(OFFSET($E$49,0,'Summary &amp; Assumptions'!$J$27,1,('Summary &amp; Assumptions'!$D$19*12)-'Summary &amp; Assumptions'!$J$27):DP49)),"")</f>
        <v/>
      </c>
      <c r="DQ59" s="185" t="str">
        <f ca="1">IF(DQ6=MIN('Summary &amp; Assumptions'!$J$27+'Summary &amp; Assumptions'!$J$33,'Summary &amp; Assumptions'!$D$19*12),-('Summary &amp; Assumptions'!$J$32+SUM(OFFSET($E$49,0,'Summary &amp; Assumptions'!$J$27,1,('Summary &amp; Assumptions'!$D$19*12)-'Summary &amp; Assumptions'!$J$27):DQ49)),"")</f>
        <v/>
      </c>
      <c r="DR59" s="185" t="str">
        <f ca="1">IF(DR6=MIN('Summary &amp; Assumptions'!$J$27+'Summary &amp; Assumptions'!$J$33,'Summary &amp; Assumptions'!$D$19*12),-('Summary &amp; Assumptions'!$J$32+SUM(OFFSET($E$49,0,'Summary &amp; Assumptions'!$J$27,1,('Summary &amp; Assumptions'!$D$19*12)-'Summary &amp; Assumptions'!$J$27):DR49)),"")</f>
        <v/>
      </c>
      <c r="DS59" s="185" t="str">
        <f ca="1">IF(DS6=MIN('Summary &amp; Assumptions'!$J$27+'Summary &amp; Assumptions'!$J$33,'Summary &amp; Assumptions'!$D$19*12),-('Summary &amp; Assumptions'!$J$32+SUM(OFFSET($E$49,0,'Summary &amp; Assumptions'!$J$27,1,('Summary &amp; Assumptions'!$D$19*12)-'Summary &amp; Assumptions'!$J$27):DS49)),"")</f>
        <v/>
      </c>
      <c r="DT59" s="185" t="str">
        <f ca="1">IF(DT6=MIN('Summary &amp; Assumptions'!$J$27+'Summary &amp; Assumptions'!$J$33,'Summary &amp; Assumptions'!$D$19*12),-('Summary &amp; Assumptions'!$J$32+SUM(OFFSET($E$49,0,'Summary &amp; Assumptions'!$J$27,1,('Summary &amp; Assumptions'!$D$19*12)-'Summary &amp; Assumptions'!$J$27):DT49)),"")</f>
        <v/>
      </c>
      <c r="DU59" s="185">
        <f ca="1">IF(DU6=MIN('Summary &amp; Assumptions'!$J$27+'Summary &amp; Assumptions'!$J$33,'Summary &amp; Assumptions'!$D$19*12),-('Summary &amp; Assumptions'!$J$32+SUM(OFFSET($E$49,0,'Summary &amp; Assumptions'!$J$27,1,('Summary &amp; Assumptions'!$D$19*12)-'Summary &amp; Assumptions'!$J$27):DU49)),"")</f>
        <v>-22769895.226605952</v>
      </c>
      <c r="DV59" s="185" t="str">
        <f ca="1">IF(DV6=MIN('Summary &amp; Assumptions'!$J$27+'Summary &amp; Assumptions'!$J$33,'Summary &amp; Assumptions'!$D$19*12),-('Summary &amp; Assumptions'!$J$32+SUM(OFFSET($E$49,0,'Summary &amp; Assumptions'!$J$27,1,('Summary &amp; Assumptions'!$D$19*12)-'Summary &amp; Assumptions'!$J$27):DV49)),"")</f>
        <v/>
      </c>
      <c r="DW59" s="185" t="str">
        <f ca="1">IF(DW6=MIN('Summary &amp; Assumptions'!$J$27+'Summary &amp; Assumptions'!$J$33,'Summary &amp; Assumptions'!$D$19*12),-('Summary &amp; Assumptions'!$J$32+SUM(OFFSET($E$49,0,'Summary &amp; Assumptions'!$J$27,1,('Summary &amp; Assumptions'!$D$19*12)-'Summary &amp; Assumptions'!$J$27):DW49)),"")</f>
        <v/>
      </c>
      <c r="DX59" s="185" t="str">
        <f ca="1">IF(DX6=MIN('Summary &amp; Assumptions'!$J$27+'Summary &amp; Assumptions'!$J$33,'Summary &amp; Assumptions'!$D$19*12),-('Summary &amp; Assumptions'!$J$32+SUM(OFFSET($E$49,0,'Summary &amp; Assumptions'!$J$27,1,('Summary &amp; Assumptions'!$D$19*12)-'Summary &amp; Assumptions'!$J$27):DX49)),"")</f>
        <v/>
      </c>
      <c r="DY59" s="185" t="str">
        <f ca="1">IF(DY6=MIN('Summary &amp; Assumptions'!$J$27+'Summary &amp; Assumptions'!$J$33,'Summary &amp; Assumptions'!$D$19*12),-('Summary &amp; Assumptions'!$J$32+SUM(OFFSET($E$49,0,'Summary &amp; Assumptions'!$J$27,1,('Summary &amp; Assumptions'!$D$19*12)-'Summary &amp; Assumptions'!$J$27):DY49)),"")</f>
        <v/>
      </c>
      <c r="DZ59" s="185" t="str">
        <f ca="1">IF(DZ6=MIN('Summary &amp; Assumptions'!$J$27+'Summary &amp; Assumptions'!$J$33,'Summary &amp; Assumptions'!$D$19*12),-('Summary &amp; Assumptions'!$J$32+SUM(OFFSET($E$49,0,'Summary &amp; Assumptions'!$J$27,1,('Summary &amp; Assumptions'!$D$19*12)-'Summary &amp; Assumptions'!$J$27):DZ49)),"")</f>
        <v/>
      </c>
      <c r="EA59" s="185" t="str">
        <f ca="1">IF(EA6=MIN('Summary &amp; Assumptions'!$J$27+'Summary &amp; Assumptions'!$J$33,'Summary &amp; Assumptions'!$D$19*12),-('Summary &amp; Assumptions'!$J$32+SUM(OFFSET($E$49,0,'Summary &amp; Assumptions'!$J$27,1,('Summary &amp; Assumptions'!$D$19*12)-'Summary &amp; Assumptions'!$J$27):EA49)),"")</f>
        <v/>
      </c>
      <c r="EB59" s="185" t="str">
        <f ca="1">IF(EB6=MIN('Summary &amp; Assumptions'!$J$27+'Summary &amp; Assumptions'!$J$33,'Summary &amp; Assumptions'!$D$19*12),-('Summary &amp; Assumptions'!$J$32+SUM(OFFSET($E$49,0,'Summary &amp; Assumptions'!$J$27,1,('Summary &amp; Assumptions'!$D$19*12)-'Summary &amp; Assumptions'!$J$27):EB49)),"")</f>
        <v/>
      </c>
      <c r="EC59" s="185" t="str">
        <f ca="1">IF(EC6=MIN('Summary &amp; Assumptions'!$J$27+'Summary &amp; Assumptions'!$J$33,'Summary &amp; Assumptions'!$D$19*12),-('Summary &amp; Assumptions'!$J$32+SUM(OFFSET($E$49,0,'Summary &amp; Assumptions'!$J$27,1,('Summary &amp; Assumptions'!$D$19*12)-'Summary &amp; Assumptions'!$J$27):EC49)),"")</f>
        <v/>
      </c>
      <c r="ED59" s="185" t="str">
        <f ca="1">IF(ED6=MIN('Summary &amp; Assumptions'!$J$27+'Summary &amp; Assumptions'!$J$33,'Summary &amp; Assumptions'!$D$19*12),-('Summary &amp; Assumptions'!$J$32+SUM(OFFSET($E$49,0,'Summary &amp; Assumptions'!$J$27,1,('Summary &amp; Assumptions'!$D$19*12)-'Summary &amp; Assumptions'!$J$27):ED49)),"")</f>
        <v/>
      </c>
      <c r="EE59" s="185" t="str">
        <f ca="1">IF(EE6=MIN('Summary &amp; Assumptions'!$J$27+'Summary &amp; Assumptions'!$J$33,'Summary &amp; Assumptions'!$D$19*12),-('Summary &amp; Assumptions'!$J$32+SUM(OFFSET($E$49,0,'Summary &amp; Assumptions'!$J$27,1,('Summary &amp; Assumptions'!$D$19*12)-'Summary &amp; Assumptions'!$J$27):EE49)),"")</f>
        <v/>
      </c>
      <c r="EF59" s="185" t="str">
        <f ca="1">IF(EF6=MIN('Summary &amp; Assumptions'!$J$27+'Summary &amp; Assumptions'!$J$33,'Summary &amp; Assumptions'!$D$19*12),-('Summary &amp; Assumptions'!$J$32+SUM(OFFSET($E$49,0,'Summary &amp; Assumptions'!$J$27,1,('Summary &amp; Assumptions'!$D$19*12)-'Summary &amp; Assumptions'!$J$27):EF49)),"")</f>
        <v/>
      </c>
      <c r="EG59" s="436" t="str">
        <f ca="1">IF(EG6=MIN('Summary &amp; Assumptions'!$J$27+'Summary &amp; Assumptions'!$J$33,'Summary &amp; Assumptions'!$D$19*12),-('Summary &amp; Assumptions'!$J$32+SUM(OFFSET($E$49,0,'Summary &amp; Assumptions'!$J$27,1,('Summary &amp; Assumptions'!$D$19*12)-'Summary &amp; Assumptions'!$J$27):EG49)),"")</f>
        <v/>
      </c>
      <c r="EH59" s="133"/>
    </row>
    <row r="60" spans="1:138" ht="15" customHeight="1" thickBot="1" x14ac:dyDescent="0.3">
      <c r="B60" s="492" t="s">
        <v>76</v>
      </c>
      <c r="C60" s="70"/>
      <c r="D60" s="188">
        <f t="shared" ca="1" si="53"/>
        <v>19785929.617717125</v>
      </c>
      <c r="E60" s="97">
        <f ca="1">E44+SUM(E51:E59)</f>
        <v>-6863632.6808468737</v>
      </c>
      <c r="F60" s="97">
        <f ca="1">IF('Summary &amp; Assumptions'!$D$20&gt;=F$5,F44+SUM(F51:F59),"")</f>
        <v>-136015.33804973663</v>
      </c>
      <c r="G60" s="97">
        <f ca="1">IF('Summary &amp; Assumptions'!$D$20&gt;=G$5,G44+SUM(G51:G59),"")</f>
        <v>-269348.67138306994</v>
      </c>
      <c r="H60" s="97">
        <f ca="1">IF('Summary &amp; Assumptions'!$D$20&gt;=H$5,H44+SUM(H51:H59),"")</f>
        <v>-696262.31751996651</v>
      </c>
      <c r="I60" s="97">
        <f ca="1">IF('Summary &amp; Assumptions'!$D$20&gt;=I$5,I44+SUM(I51:I59),"")</f>
        <v>-269348.67138306994</v>
      </c>
      <c r="J60" s="97">
        <f ca="1">IF('Summary &amp; Assumptions'!$D$20&gt;=J$5,J44+SUM(J51:J59),"")</f>
        <v>-294183.14414506766</v>
      </c>
      <c r="K60" s="97">
        <f ca="1">IF('Summary &amp; Assumptions'!$D$20&gt;=K$5,K44+SUM(K51:K59),"")</f>
        <v>-136015.33804973663</v>
      </c>
      <c r="L60" s="97">
        <f ca="1">IF('Summary &amp; Assumptions'!$D$20&gt;=L$5,L44+SUM(L51:L59),"")</f>
        <v>-572195.41850485583</v>
      </c>
      <c r="M60" s="97">
        <f ca="1">IF('Summary &amp; Assumptions'!$D$20&gt;=M$5,M44+SUM(M51:M59),"")</f>
        <v>-136015.33804973663</v>
      </c>
      <c r="N60" s="97">
        <f ca="1">IF('Summary &amp; Assumptions'!$D$20&gt;=N$5,N44+SUM(N51:N59),"")</f>
        <v>-414806.48472331272</v>
      </c>
      <c r="O60" s="97">
        <f ca="1">IF('Summary &amp; Assumptions'!$D$20&gt;=O$5,O44+SUM(O51:O59),"")</f>
        <v>-293783.18906590808</v>
      </c>
      <c r="P60" s="97">
        <f ca="1">IF('Summary &amp; Assumptions'!$D$20&gt;=P$5,P44+SUM(P51:P59),"")</f>
        <v>-583778.46140263439</v>
      </c>
      <c r="Q60" s="97">
        <f ca="1">IF('Summary &amp; Assumptions'!$D$20&gt;=Q$5,Q44+SUM(Q51:Q59),"")</f>
        <v>-136015.33804973663</v>
      </c>
      <c r="R60" s="97">
        <f ca="1">IF('Summary &amp; Assumptions'!$D$20&gt;=R$5,R44+SUM(R51:R59),"")</f>
        <v>-619002.75634715357</v>
      </c>
      <c r="S60" s="97">
        <f ca="1">IF('Summary &amp; Assumptions'!$D$20&gt;=S$5,S44+SUM(S51:S59),"")</f>
        <v>-844588.01081464393</v>
      </c>
      <c r="T60" s="97">
        <f ca="1">IF('Summary &amp; Assumptions'!$D$20&gt;=T$5,T44+SUM(T51:T59),"")</f>
        <v>-94497.435763589427</v>
      </c>
      <c r="U60" s="97">
        <f ca="1">IF('Summary &amp; Assumptions'!$D$20&gt;=U$5,U44+SUM(U51:U59),"")</f>
        <v>-94497.435763589427</v>
      </c>
      <c r="V60" s="97">
        <f ca="1">IF('Summary &amp; Assumptions'!$D$20&gt;=V$5,V44+SUM(V51:V59),"")</f>
        <v>-62380.48146058945</v>
      </c>
      <c r="W60" s="97">
        <f ca="1">IF('Summary &amp; Assumptions'!$D$20&gt;=W$5,W44+SUM(W51:W59),"")</f>
        <v>-62380.48146058945</v>
      </c>
      <c r="X60" s="97">
        <f ca="1">IF('Summary &amp; Assumptions'!$D$20&gt;=X$5,X44+SUM(X51:X59),"")</f>
        <v>-40610.081060589466</v>
      </c>
      <c r="Y60" s="97">
        <f ca="1">IF('Summary &amp; Assumptions'!$D$20&gt;=Y$5,Y44+SUM(Y51:Y59),"")</f>
        <v>-40610.081060589466</v>
      </c>
      <c r="Z60" s="97">
        <f ca="1">IF('Summary &amp; Assumptions'!$D$20&gt;=Z$5,Z44+SUM(Z51:Z59),"")</f>
        <v>-5368.071048589467</v>
      </c>
      <c r="AA60" s="97">
        <f ca="1">IF('Summary &amp; Assumptions'!$D$20&gt;=AA$5,AA44+SUM(AA51:AA59),"")</f>
        <v>-154089.90797573616</v>
      </c>
      <c r="AB60" s="97">
        <f ca="1">IF('Summary &amp; Assumptions'!$D$20&gt;=AB$5,AB44+SUM(AB51:AB59),"")</f>
        <v>34260.453951410542</v>
      </c>
      <c r="AC60" s="97">
        <f ca="1">IF('Summary &amp; Assumptions'!$D$20&gt;=AC$5,AC44+SUM(AC51:AC59),"")</f>
        <v>3872086.3913445766</v>
      </c>
      <c r="AD60" s="97">
        <f ca="1">IF('Summary &amp; Assumptions'!$D$20&gt;=AD$5,AD44+SUM(AD51:AD59),"")</f>
        <v>-2027.7585360473022</v>
      </c>
      <c r="AE60" s="97">
        <f ca="1">IF('Summary &amp; Assumptions'!$D$20&gt;=AE$5,AE44+SUM(AE51:AE59),"")</f>
        <v>47784.869713952707</v>
      </c>
      <c r="AF60" s="97">
        <f ca="1">IF('Summary &amp; Assumptions'!$D$20&gt;=AF$5,AF44+SUM(AF51:AF59),"")</f>
        <v>48669.372943952709</v>
      </c>
      <c r="AG60" s="97">
        <f ca="1">IF('Summary &amp; Assumptions'!$D$20&gt;=AG$5,AG44+SUM(AG51:AG59),"")</f>
        <v>48669.372943952709</v>
      </c>
      <c r="AH60" s="97">
        <f ca="1">IF('Summary &amp; Assumptions'!$D$20&gt;=AH$5,AH44+SUM(AH51:AH59),"")</f>
        <v>49006.023988079978</v>
      </c>
      <c r="AI60" s="97">
        <f ca="1">IF('Summary &amp; Assumptions'!$D$20&gt;=AI$5,AI44+SUM(AI51:AI59),"")</f>
        <v>49006.023988079978</v>
      </c>
      <c r="AJ60" s="97">
        <f ca="1">IF('Summary &amp; Assumptions'!$D$20&gt;=AJ$5,AJ44+SUM(AJ51:AJ59),"")</f>
        <v>49958.565928080003</v>
      </c>
      <c r="AK60" s="97">
        <f ca="1">IF('Summary &amp; Assumptions'!$D$20&gt;=AK$5,AK44+SUM(AK51:AK59),"")</f>
        <v>49958.565928080003</v>
      </c>
      <c r="AL60" s="97">
        <f ca="1">IF('Summary &amp; Assumptions'!$D$20&gt;=AL$5,AL44+SUM(AL51:AL59),"")</f>
        <v>50582.513881069201</v>
      </c>
      <c r="AM60" s="97">
        <f ca="1">IF('Summary &amp; Assumptions'!$D$20&gt;=AM$5,AM44+SUM(AM51:AM59),"")</f>
        <v>-25896.245216542884</v>
      </c>
      <c r="AN60" s="97">
        <f ca="1">IF('Summary &amp; Assumptions'!$D$20&gt;=AN$5,AN44+SUM(AN51:AN59),"")</f>
        <v>51620.104208569159</v>
      </c>
      <c r="AO60" s="97">
        <f ca="1">IF('Summary &amp; Assumptions'!$D$20&gt;=AO$5,AO44+SUM(AO51:AO59),"")</f>
        <v>51620.104208569188</v>
      </c>
      <c r="AP60" s="97">
        <f ca="1">IF('Summary &amp; Assumptions'!$D$20&gt;=AP$5,AP44+SUM(AP51:AP59),"")</f>
        <v>52361.628558854864</v>
      </c>
      <c r="AQ60" s="97">
        <f ca="1">IF('Summary &amp; Assumptions'!$D$20&gt;=AQ$5,AQ44+SUM(AQ51:AQ59),"")</f>
        <v>53856.007406354882</v>
      </c>
      <c r="AR60" s="97">
        <f ca="1">IF('Summary &amp; Assumptions'!$D$20&gt;=AR$5,AR44+SUM(AR51:AR59),"")</f>
        <v>54767.045733254869</v>
      </c>
      <c r="AS60" s="97">
        <f ca="1">IF('Summary &amp; Assumptions'!$D$20&gt;=AS$5,AS44+SUM(AS51:AS59),"")</f>
        <v>54767.045733254869</v>
      </c>
      <c r="AT60" s="97">
        <f ca="1">IF('Summary &amp; Assumptions'!$D$20&gt;=AT$5,AT44+SUM(AT51:AT59),"")</f>
        <v>55113.79630870602</v>
      </c>
      <c r="AU60" s="97">
        <f ca="1">IF('Summary &amp; Assumptions'!$D$20&gt;=AU$5,AU44+SUM(AU51:AU59),"")</f>
        <v>55113.79630870602</v>
      </c>
      <c r="AV60" s="97">
        <f ca="1">IF('Summary &amp; Assumptions'!$D$20&gt;=AV$5,AV44+SUM(AV51:AV59),"")</f>
        <v>56094.914506905974</v>
      </c>
      <c r="AW60" s="97">
        <f ca="1">IF('Summary &amp; Assumptions'!$D$20&gt;=AW$5,AW44+SUM(AW51:AW59),"")</f>
        <v>56094.914506906003</v>
      </c>
      <c r="AX60" s="97">
        <f ca="1">IF('Summary &amp; Assumptions'!$D$20&gt;=AX$5,AX44+SUM(AX51:AX59),"")</f>
        <v>56737.580898484885</v>
      </c>
      <c r="AY60" s="97">
        <f ca="1">IF('Summary &amp; Assumptions'!$D$20&gt;=AY$5,AY44+SUM(AY51:AY59),"")</f>
        <v>-18815.904908279685</v>
      </c>
      <c r="AZ60" s="97">
        <f ca="1">IF('Summary &amp; Assumptions'!$D$20&gt;=AZ$5,AZ44+SUM(AZ51:AZ59),"")</f>
        <v>57806.2989358099</v>
      </c>
      <c r="BA60" s="97">
        <f ca="1">IF('Summary &amp; Assumptions'!$D$20&gt;=BA$5,BA44+SUM(BA51:BA59),"")</f>
        <v>57806.2989358099</v>
      </c>
      <c r="BB60" s="97">
        <f ca="1">IF('Summary &amp; Assumptions'!$D$20&gt;=BB$5,BB44+SUM(BB51:BB59),"")</f>
        <v>58574.220353801298</v>
      </c>
      <c r="BC60" s="97">
        <f ca="1">IF('Summary &amp; Assumptions'!$D$20&gt;=BC$5,BC44+SUM(BC51:BC59),"")</f>
        <v>60113.43056672634</v>
      </c>
      <c r="BD60" s="97">
        <f ca="1">IF('Summary &amp; Assumptions'!$D$20&gt;=BD$5,BD44+SUM(BD51:BD59),"")</f>
        <v>61051.800043433323</v>
      </c>
      <c r="BE60" s="97">
        <f ca="1">IF('Summary &amp; Assumptions'!$D$20&gt;=BE$5,BE44+SUM(BE51:BE59),"")</f>
        <v>61051.800043433323</v>
      </c>
      <c r="BF60" s="97">
        <f ca="1">IF('Summary &amp; Assumptions'!$D$20&gt;=BF$5,BF44+SUM(BF51:BF59),"")</f>
        <v>61408.953136147989</v>
      </c>
      <c r="BG60" s="97">
        <f ca="1">IF('Summary &amp; Assumptions'!$D$20&gt;=BG$5,BG44+SUM(BG51:BG59),"")</f>
        <v>61408.953136147989</v>
      </c>
      <c r="BH60" s="97">
        <f ca="1">IF('Summary &amp; Assumptions'!$D$20&gt;=BH$5,BH44+SUM(BH51:BH59),"")</f>
        <v>62419.504880293971</v>
      </c>
      <c r="BI60" s="97">
        <f ca="1">IF('Summary &amp; Assumptions'!$D$20&gt;=BI$5,BI44+SUM(BI51:BI59),"")</f>
        <v>62419.504880293942</v>
      </c>
      <c r="BJ60" s="97">
        <f ca="1">IF('Summary &amp; Assumptions'!$D$20&gt;=BJ$5,BJ44+SUM(BJ51:BJ59),"")</f>
        <v>63081.451263620227</v>
      </c>
      <c r="BK60" s="97">
        <f ca="1">IF('Summary &amp; Assumptions'!$D$20&gt;=BK$5,BK44+SUM(BK51:BK59),"")</f>
        <v>-11941.674735652952</v>
      </c>
      <c r="BL60" s="97">
        <f ca="1">IF('Summary &amp; Assumptions'!$D$20&gt;=BL$5,BL44+SUM(BL51:BL59),"")</f>
        <v>64182.23084206495</v>
      </c>
      <c r="BM60" s="97">
        <f ca="1">IF('Summary &amp; Assumptions'!$D$20&gt;=BM$5,BM44+SUM(BM51:BM59),"")</f>
        <v>64182.230842064979</v>
      </c>
      <c r="BN60" s="97">
        <f ca="1">IF('Summary &amp; Assumptions'!$D$20&gt;=BN$5,BN44+SUM(BN51:BN59),"")</f>
        <v>64977.424266537215</v>
      </c>
      <c r="BO60" s="97">
        <f ca="1">IF('Summary &amp; Assumptions'!$D$20&gt;=BO$5,BO44+SUM(BO51:BO59),"")</f>
        <v>66562.810785849957</v>
      </c>
      <c r="BP60" s="97">
        <f ca="1">IF('Summary &amp; Assumptions'!$D$20&gt;=BP$5,BP44+SUM(BP51:BP59),"")</f>
        <v>67529.331346858118</v>
      </c>
      <c r="BQ60" s="97">
        <f ca="1">IF('Summary &amp; Assumptions'!$D$20&gt;=BQ$5,BQ44+SUM(BQ51:BQ59),"")</f>
        <v>67529.331346858147</v>
      </c>
      <c r="BR60" s="97">
        <f ca="1">IF('Summary &amp; Assumptions'!$D$20&gt;=BR$5,BR44+SUM(BR51:BR59),"")</f>
        <v>67897.199032354227</v>
      </c>
      <c r="BS60" s="97">
        <f ca="1">IF('Summary &amp; Assumptions'!$D$20&gt;=BS$5,BS44+SUM(BS51:BS59),"")</f>
        <v>67897.199032354227</v>
      </c>
      <c r="BT60" s="97">
        <f ca="1">IF('Summary &amp; Assumptions'!$D$20&gt;=BT$5,BT44+SUM(BT51:BT59),"")</f>
        <v>68938.067328824633</v>
      </c>
      <c r="BU60" s="97">
        <f ca="1">IF('Summary &amp; Assumptions'!$D$20&gt;=BU$5,BU44+SUM(BU51:BU59),"")</f>
        <v>68938.067328824603</v>
      </c>
      <c r="BV60" s="97">
        <f ca="1">IF('Summary &amp; Assumptions'!$D$20&gt;=BV$5,BV44+SUM(BV51:BV59),"")</f>
        <v>69619.872103650647</v>
      </c>
      <c r="BW60" s="97">
        <f ca="1">IF('Summary &amp; Assumptions'!$D$20&gt;=BW$5,BW44+SUM(BW51:BW59),"")</f>
        <v>-4845.7851397561899</v>
      </c>
      <c r="BX60" s="97">
        <f ca="1">IF('Summary &amp; Assumptions'!$D$20&gt;=BX$5,BX44+SUM(BX51:BX59),"")</f>
        <v>70753.675069448713</v>
      </c>
      <c r="BY60" s="97">
        <f ca="1">IF('Summary &amp; Assumptions'!$D$20&gt;=BY$5,BY44+SUM(BY51:BY59),"")</f>
        <v>70753.675069448742</v>
      </c>
      <c r="BZ60" s="97">
        <f ca="1">IF('Summary &amp; Assumptions'!$D$20&gt;=BZ$5,BZ44+SUM(BZ51:BZ59),"")</f>
        <v>71577.043347875093</v>
      </c>
      <c r="CA60" s="97">
        <f ca="1">IF('Summary &amp; Assumptions'!$D$20&gt;=CA$5,CA44+SUM(CA51:CA59),"")</f>
        <v>73209.991462767211</v>
      </c>
      <c r="CB60" s="97">
        <f ca="1">IF('Summary &amp; Assumptions'!$D$20&gt;=CB$5,CB44+SUM(CB51:CB59),"")</f>
        <v>74205.507640605676</v>
      </c>
      <c r="CC60" s="97">
        <f ca="1">IF('Summary &amp; Assumptions'!$D$20&gt;=CC$5,CC44+SUM(CC51:CC59),"")</f>
        <v>74205.507640605676</v>
      </c>
      <c r="CD60" s="97">
        <f ca="1">IF('Summary &amp; Assumptions'!$D$20&gt;=CD$5,CD44+SUM(CD51:CD59),"")</f>
        <v>74584.411356666649</v>
      </c>
      <c r="CE60" s="97">
        <f ca="1">IF('Summary &amp; Assumptions'!$D$20&gt;=CE$5,CE44+SUM(CE51:CE59),"")</f>
        <v>74584.411356666649</v>
      </c>
      <c r="CF60" s="97">
        <f ca="1">IF('Summary &amp; Assumptions'!$D$20&gt;=CF$5,CF44+SUM(CF51:CF59),"")</f>
        <v>75656.505702031165</v>
      </c>
      <c r="CG60" s="97">
        <f ca="1">IF('Summary &amp; Assumptions'!$D$20&gt;=CG$5,CG44+SUM(CG51:CG59),"")</f>
        <v>75656.505702031165</v>
      </c>
      <c r="CH60" s="97">
        <f ca="1">IF('Summary &amp; Assumptions'!$D$20&gt;=CH$5,CH44+SUM(CH51:CH59),"")</f>
        <v>76358.764620101923</v>
      </c>
      <c r="CI60" s="97">
        <f ca="1">IF('Summary &amp; Assumptions'!$D$20&gt;=CI$5,CI44+SUM(CI51:CI59),"")</f>
        <v>2478.5803315954108</v>
      </c>
      <c r="CJ60" s="97">
        <f ca="1">IF('Summary &amp; Assumptions'!$D$20&gt;=CJ$5,CJ44+SUM(CJ51:CJ59),"")</f>
        <v>77526.581674873945</v>
      </c>
      <c r="CK60" s="97">
        <f ca="1">IF('Summary &amp; Assumptions'!$D$20&gt;=CK$5,CK44+SUM(CK51:CK59),"")</f>
        <v>77526.581674873974</v>
      </c>
      <c r="CL60" s="97">
        <f ca="1">IF('Summary &amp; Assumptions'!$D$20&gt;=CL$5,CL44+SUM(CL51:CL59),"")</f>
        <v>78379.056433897407</v>
      </c>
      <c r="CM60" s="97">
        <f ca="1">IF('Summary &amp; Assumptions'!$D$20&gt;=CM$5,CM44+SUM(CM51:CM59),"")</f>
        <v>80060.992992236279</v>
      </c>
      <c r="CN60" s="97">
        <f ca="1">IF('Summary &amp; Assumptions'!$D$20&gt;=CN$5,CN44+SUM(CN51:CN59),"")</f>
        <v>81086.37465540992</v>
      </c>
      <c r="CO60" s="97">
        <f ca="1">IF('Summary &amp; Assumptions'!$D$20&gt;=CO$5,CO44+SUM(CO51:CO59),"")</f>
        <v>81086.374655409891</v>
      </c>
      <c r="CP60" s="97">
        <f ca="1">IF('Summary &amp; Assumptions'!$D$20&gt;=CP$5,CP44+SUM(CP51:CP59),"")</f>
        <v>81476.645482952707</v>
      </c>
      <c r="CQ60" s="97">
        <f ca="1">IF('Summary &amp; Assumptions'!$D$20&gt;=CQ$5,CQ44+SUM(CQ51:CQ59),"")</f>
        <v>81476.645482952736</v>
      </c>
      <c r="CR60" s="97">
        <f ca="1">IF('Summary &amp; Assumptions'!$D$20&gt;=CR$5,CR44+SUM(CR51:CR59),"")</f>
        <v>82580.902658678155</v>
      </c>
      <c r="CS60" s="97">
        <f ca="1">IF('Summary &amp; Assumptions'!$D$20&gt;=CS$5,CS44+SUM(CS51:CS59),"")</f>
        <v>82580.902658678184</v>
      </c>
      <c r="CT60" s="97">
        <f ca="1">IF('Summary &amp; Assumptions'!$D$20&gt;=CT$5,CT44+SUM(CT51:CT59),"")</f>
        <v>83304.229344291147</v>
      </c>
      <c r="CU60" s="97">
        <f ca="1">IF('Summary &amp; Assumptions'!$D$20&gt;=CU$5,CU44+SUM(CU51:CU59),"")</f>
        <v>10038.443827828829</v>
      </c>
      <c r="CV60" s="97">
        <f ca="1">IF('Summary &amp; Assumptions'!$D$20&gt;=CV$5,CV44+SUM(CV51:CV59),"")</f>
        <v>84507.080910706281</v>
      </c>
      <c r="CW60" s="97">
        <f ca="1">IF('Summary &amp; Assumptions'!$D$20&gt;=CW$5,CW44+SUM(CW51:CW59),"")</f>
        <v>84507.080910706281</v>
      </c>
      <c r="CX60" s="97">
        <f ca="1">IF('Summary &amp; Assumptions'!$D$20&gt;=CX$5,CX44+SUM(CX51:CX59),"")</f>
        <v>85389.623453389591</v>
      </c>
      <c r="CY60" s="97">
        <f ca="1">IF('Summary &amp; Assumptions'!$D$20&gt;=CY$5,CY44+SUM(CY51:CY59),"")</f>
        <v>87122.01810847866</v>
      </c>
      <c r="CZ60" s="97">
        <f ca="1">IF('Summary &amp; Assumptions'!$D$20&gt;=CZ$5,CZ44+SUM(CZ51:CZ59),"")</f>
        <v>88178.161221547489</v>
      </c>
      <c r="DA60" s="97">
        <f ca="1">IF('Summary &amp; Assumptions'!$D$20&gt;=DA$5,DA44+SUM(DA51:DA59),"")</f>
        <v>88178.16122154746</v>
      </c>
      <c r="DB60" s="97">
        <f ca="1">IF('Summary &amp; Assumptions'!$D$20&gt;=DB$5,DB44+SUM(DB51:DB59),"")</f>
        <v>88580.140173916559</v>
      </c>
      <c r="DC60" s="97">
        <f ca="1">IF('Summary &amp; Assumptions'!$D$20&gt;=DC$5,DC44+SUM(DC51:DC59),"")</f>
        <v>88580.140173916559</v>
      </c>
      <c r="DD60" s="97">
        <f ca="1">IF('Summary &amp; Assumptions'!$D$20&gt;=DD$5,DD44+SUM(DD51:DD59),"")</f>
        <v>89717.525064913789</v>
      </c>
      <c r="DE60" s="97">
        <f ca="1">IF('Summary &amp; Assumptions'!$D$20&gt;=DE$5,DE44+SUM(DE51:DE59),"")</f>
        <v>89717.52506491376</v>
      </c>
      <c r="DF60" s="97">
        <f ca="1">IF('Summary &amp; Assumptions'!$D$20&gt;=DF$5,DF44+SUM(DF51:DF59),"")</f>
        <v>90462.551551095094</v>
      </c>
      <c r="DG60" s="97">
        <f ca="1">IF('Summary &amp; Assumptions'!$D$20&gt;=DG$5,DG44+SUM(DG51:DG59),"")</f>
        <v>17841.03935865828</v>
      </c>
      <c r="DH60" s="97">
        <f ca="1">IF('Summary &amp; Assumptions'!$D$20&gt;=DH$5,DH44+SUM(DH51:DH59),"")</f>
        <v>91701.488664502744</v>
      </c>
      <c r="DI60" s="97">
        <f ca="1">IF('Summary &amp; Assumptions'!$D$20&gt;=DI$5,DI44+SUM(DI51:DI59),"")</f>
        <v>91701.488664502715</v>
      </c>
      <c r="DJ60" s="97">
        <f ca="1">IF('Summary &amp; Assumptions'!$D$20&gt;=DJ$5,DJ44+SUM(DJ51:DJ59),"")</f>
        <v>92615.090895173547</v>
      </c>
      <c r="DK60" s="97">
        <f ca="1">IF('Summary &amp; Assumptions'!$D$20&gt;=DK$5,DK44+SUM(DK51:DK59),"")</f>
        <v>94399.457389915275</v>
      </c>
      <c r="DL60" s="97">
        <f ca="1">IF('Summary &amp; Assumptions'!$D$20&gt;=DL$5,DL44+SUM(DL51:DL59),"")</f>
        <v>95487.284796376131</v>
      </c>
      <c r="DM60" s="97">
        <f ca="1">IF('Summary &amp; Assumptions'!$D$20&gt;=DM$5,DM44+SUM(DM51:DM59),"")</f>
        <v>95487.284796376131</v>
      </c>
      <c r="DN60" s="97">
        <f ca="1">IF('Summary &amp; Assumptions'!$D$20&gt;=DN$5,DN44+SUM(DN51:DN59),"")</f>
        <v>95901.323117316293</v>
      </c>
      <c r="DO60" s="97">
        <f ca="1">IF('Summary &amp; Assumptions'!$D$20&gt;=DO$5,DO44+SUM(DO51:DO59),"")</f>
        <v>95901.323117316293</v>
      </c>
      <c r="DP60" s="97">
        <f ca="1">IF('Summary &amp; Assumptions'!$D$20&gt;=DP$5,DP44+SUM(DP51:DP59),"")</f>
        <v>97072.829555043398</v>
      </c>
      <c r="DQ60" s="97">
        <f ca="1">IF('Summary &amp; Assumptions'!$D$20&gt;=DQ$5,DQ44+SUM(DQ51:DQ59),"")</f>
        <v>97072.829555043398</v>
      </c>
      <c r="DR60" s="97">
        <f ca="1">IF('Summary &amp; Assumptions'!$D$20&gt;=DR$5,DR44+SUM(DR51:DR59),"")</f>
        <v>97840.206835810182</v>
      </c>
      <c r="DS60" s="97">
        <f ca="1">IF('Summary &amp; Assumptions'!$D$20&gt;=DS$5,DS44+SUM(DS51:DS59),"")</f>
        <v>25893.819141384796</v>
      </c>
      <c r="DT60" s="97">
        <f ca="1">IF('Summary &amp; Assumptions'!$D$20&gt;=DT$5,DT44+SUM(DT51:DT59),"")</f>
        <v>99116.312062620098</v>
      </c>
      <c r="DU60" s="97">
        <f ca="1">IF('Summary &amp; Assumptions'!$D$20&gt;=DU$5,DU44+SUM(DU51:DU59),"")</f>
        <v>22501236.950114116</v>
      </c>
      <c r="DV60" s="97" t="str">
        <f>IF('Summary &amp; Assumptions'!$D$20&gt;=DV$5,DV44+SUM(DV51:DV59),"")</f>
        <v/>
      </c>
      <c r="DW60" s="97" t="str">
        <f>IF('Summary &amp; Assumptions'!$D$20&gt;=DW$5,DW44+SUM(DW51:DW59),"")</f>
        <v/>
      </c>
      <c r="DX60" s="97" t="str">
        <f>IF('Summary &amp; Assumptions'!$D$20&gt;=DX$5,DX44+SUM(DX51:DX59),"")</f>
        <v/>
      </c>
      <c r="DY60" s="97" t="str">
        <f>IF('Summary &amp; Assumptions'!$D$20&gt;=DY$5,DY44+SUM(DY51:DY59),"")</f>
        <v/>
      </c>
      <c r="DZ60" s="97" t="str">
        <f>IF('Summary &amp; Assumptions'!$D$20&gt;=DZ$5,DZ44+SUM(DZ51:DZ59),"")</f>
        <v/>
      </c>
      <c r="EA60" s="97" t="str">
        <f>IF('Summary &amp; Assumptions'!$D$20&gt;=EA$5,EA44+SUM(EA51:EA59),"")</f>
        <v/>
      </c>
      <c r="EB60" s="97" t="str">
        <f>IF('Summary &amp; Assumptions'!$D$20&gt;=EB$5,EB44+SUM(EB51:EB59),"")</f>
        <v/>
      </c>
      <c r="EC60" s="97" t="str">
        <f>IF('Summary &amp; Assumptions'!$D$20&gt;=EC$5,EC44+SUM(EC51:EC59),"")</f>
        <v/>
      </c>
      <c r="ED60" s="97" t="str">
        <f>IF('Summary &amp; Assumptions'!$D$20&gt;=ED$5,ED44+SUM(ED51:ED59),"")</f>
        <v/>
      </c>
      <c r="EE60" s="97" t="str">
        <f>IF('Summary &amp; Assumptions'!$D$20&gt;=EE$5,EE44+SUM(EE51:EE59),"")</f>
        <v/>
      </c>
      <c r="EF60" s="97" t="str">
        <f>IF('Summary &amp; Assumptions'!$D$20&gt;=EF$5,EF44+SUM(EF51:EF59),"")</f>
        <v/>
      </c>
      <c r="EG60" s="493" t="str">
        <f>IF('Summary &amp; Assumptions'!$D$20&gt;=EG$5,EG44+SUM(EG51:EG59),"")</f>
        <v/>
      </c>
      <c r="EH60" s="120"/>
    </row>
    <row r="61" spans="1:138" s="96" customFormat="1" ht="15.75" thickTop="1" x14ac:dyDescent="0.25">
      <c r="C61" s="99"/>
      <c r="D61" s="99"/>
      <c r="E61" s="99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95"/>
      <c r="AB61" s="95"/>
      <c r="AC61" s="95"/>
      <c r="AD61" s="95"/>
      <c r="AE61" s="95"/>
      <c r="AF61" s="95"/>
      <c r="AG61" s="95"/>
      <c r="AH61" s="95"/>
      <c r="AI61" s="95"/>
      <c r="AJ61" s="95"/>
      <c r="AK61" s="95"/>
      <c r="AL61" s="95"/>
      <c r="AM61" s="95"/>
      <c r="AN61" s="95"/>
      <c r="AO61" s="95"/>
      <c r="AP61" s="95"/>
      <c r="AQ61" s="95"/>
      <c r="AR61" s="95"/>
      <c r="AS61" s="95"/>
      <c r="AT61" s="95"/>
      <c r="AU61" s="95"/>
      <c r="AV61" s="95"/>
      <c r="AW61" s="95"/>
      <c r="AX61" s="95"/>
      <c r="AY61" s="95"/>
      <c r="AZ61" s="95"/>
      <c r="BA61" s="95"/>
      <c r="BB61" s="95"/>
      <c r="BC61" s="95"/>
      <c r="BD61" s="95"/>
      <c r="BE61" s="95"/>
      <c r="BF61" s="95"/>
      <c r="BG61" s="95"/>
      <c r="BH61" s="95"/>
      <c r="BI61" s="95"/>
      <c r="BJ61" s="95"/>
      <c r="BK61" s="95"/>
      <c r="BL61" s="95"/>
      <c r="BM61" s="95"/>
      <c r="BN61" s="95"/>
      <c r="BO61" s="95"/>
      <c r="BP61" s="95"/>
      <c r="BQ61" s="95"/>
      <c r="BR61" s="95"/>
      <c r="BS61" s="95"/>
      <c r="BT61" s="95"/>
      <c r="BU61" s="95"/>
      <c r="BV61" s="95"/>
      <c r="BW61" s="95"/>
      <c r="BX61" s="95"/>
      <c r="BY61" s="95"/>
      <c r="BZ61" s="95"/>
      <c r="CA61" s="95"/>
      <c r="CB61" s="95"/>
      <c r="CC61" s="95"/>
      <c r="CD61" s="95"/>
      <c r="CE61" s="95"/>
      <c r="CF61" s="95"/>
      <c r="CG61" s="95"/>
      <c r="CH61" s="95"/>
      <c r="CI61" s="95"/>
      <c r="CJ61" s="95"/>
      <c r="CK61" s="95"/>
      <c r="CL61" s="95"/>
      <c r="CM61" s="95"/>
      <c r="CN61" s="95"/>
      <c r="CO61" s="95"/>
      <c r="CP61" s="95"/>
      <c r="CQ61" s="95"/>
      <c r="CR61" s="95"/>
      <c r="CS61" s="95"/>
      <c r="CT61" s="95"/>
      <c r="CU61" s="95"/>
      <c r="CV61" s="95"/>
      <c r="CW61" s="95"/>
      <c r="CX61" s="95"/>
      <c r="CY61" s="95"/>
      <c r="CZ61" s="95"/>
      <c r="DA61" s="95"/>
      <c r="DB61" s="95"/>
      <c r="DC61" s="95"/>
      <c r="DD61" s="95"/>
      <c r="DE61" s="95"/>
      <c r="DF61" s="95"/>
      <c r="DG61" s="95"/>
      <c r="DH61" s="95"/>
      <c r="DI61" s="95"/>
      <c r="DJ61" s="95"/>
      <c r="DK61" s="95"/>
      <c r="DL61" s="95"/>
      <c r="DM61" s="95"/>
      <c r="DN61" s="95"/>
      <c r="DO61" s="95"/>
      <c r="DP61" s="95"/>
      <c r="DQ61" s="95"/>
      <c r="DR61" s="95"/>
      <c r="DS61" s="95"/>
      <c r="DT61" s="95"/>
      <c r="DU61" s="95"/>
      <c r="DV61" s="82"/>
      <c r="EH61" s="2"/>
    </row>
    <row r="62" spans="1:138" s="96" customFormat="1" ht="15" hidden="1" x14ac:dyDescent="0.25">
      <c r="C62" s="309" t="s">
        <v>218</v>
      </c>
      <c r="D62" s="370">
        <f ca="1">SUM(E62:DU62)</f>
        <v>409615.72311934282</v>
      </c>
      <c r="E62" s="313">
        <v>0</v>
      </c>
      <c r="F62" s="314">
        <f ca="1">IF('Summary &amp; Assumptions'!$D$20&gt;=F$5,F30+F37+F51,"")</f>
        <v>-136015.33804973663</v>
      </c>
      <c r="G62" s="314">
        <f ca="1">IF('Summary &amp; Assumptions'!$D$20&gt;=G$5,G30+G37+G51,"")</f>
        <v>-269348.67138306994</v>
      </c>
      <c r="H62" s="314">
        <f ca="1">IF('Summary &amp; Assumptions'!$D$20&gt;=H$5,H30+H37+H51,"")</f>
        <v>-696262.31751996651</v>
      </c>
      <c r="I62" s="314">
        <f ca="1">IF('Summary &amp; Assumptions'!$D$20&gt;=I$5,I30+I37+I51,"")</f>
        <v>-269348.67138306994</v>
      </c>
      <c r="J62" s="314">
        <f ca="1">IF('Summary &amp; Assumptions'!$D$20&gt;=J$5,J30+J37+J51,"")</f>
        <v>-294183.14414506766</v>
      </c>
      <c r="K62" s="314">
        <f ca="1">IF('Summary &amp; Assumptions'!$D$20&gt;=K$5,K30+K37+K51,"")</f>
        <v>-136015.33804973663</v>
      </c>
      <c r="L62" s="314">
        <f ca="1">IF('Summary &amp; Assumptions'!$D$20&gt;=L$5,L30+L37+L51,"")</f>
        <v>-572195.41850485583</v>
      </c>
      <c r="M62" s="314">
        <f ca="1">IF('Summary &amp; Assumptions'!$D$20&gt;=M$5,M30+M37+M51,"")</f>
        <v>-136015.33804973663</v>
      </c>
      <c r="N62" s="314">
        <f ca="1">IF('Summary &amp; Assumptions'!$D$20&gt;=N$5,N30+N37+N51,"")</f>
        <v>-414806.48472331272</v>
      </c>
      <c r="O62" s="314">
        <f ca="1">IF('Summary &amp; Assumptions'!$D$20&gt;=O$5,O30+O37+O51,"")</f>
        <v>-293783.18906590808</v>
      </c>
      <c r="P62" s="314">
        <f ca="1">IF('Summary &amp; Assumptions'!$D$20&gt;=P$5,P30+P37+P51,"")</f>
        <v>-583778.46140263439</v>
      </c>
      <c r="Q62" s="314">
        <f ca="1">IF('Summary &amp; Assumptions'!$D$20&gt;=Q$5,Q30+Q37+Q51,"")</f>
        <v>-136015.33804973663</v>
      </c>
      <c r="R62" s="314">
        <f ca="1">IF('Summary &amp; Assumptions'!$D$20&gt;=R$5,R30+R37+R51,"")</f>
        <v>-619002.75634715357</v>
      </c>
      <c r="S62" s="314">
        <f ca="1">IF('Summary &amp; Assumptions'!$D$20&gt;=S$5,S30+S37+S51,"")</f>
        <v>-844588.01081464393</v>
      </c>
      <c r="T62" s="314">
        <f ca="1">IF('Summary &amp; Assumptions'!$D$20&gt;=T$5,T30+T37+T51,"")</f>
        <v>-94497.435763589427</v>
      </c>
      <c r="U62" s="314">
        <f ca="1">IF('Summary &amp; Assumptions'!$D$20&gt;=U$5,U30+U37+U51,"")</f>
        <v>-94497.435763589427</v>
      </c>
      <c r="V62" s="314">
        <f ca="1">IF('Summary &amp; Assumptions'!$D$20&gt;=V$5,V30+V37+V51,"")</f>
        <v>-62380.48146058945</v>
      </c>
      <c r="W62" s="314">
        <f ca="1">IF('Summary &amp; Assumptions'!$D$20&gt;=W$5,W30+W37+W51,"")</f>
        <v>-62380.48146058945</v>
      </c>
      <c r="X62" s="314">
        <f ca="1">IF('Summary &amp; Assumptions'!$D$20&gt;=X$5,X30+X37+X51,"")</f>
        <v>-40610.081060589466</v>
      </c>
      <c r="Y62" s="314">
        <f ca="1">IF('Summary &amp; Assumptions'!$D$20&gt;=Y$5,Y30+Y37+Y51,"")</f>
        <v>-40610.081060589466</v>
      </c>
      <c r="Z62" s="314">
        <f ca="1">IF('Summary &amp; Assumptions'!$D$20&gt;=Z$5,Z30+Z37+Z51,"")</f>
        <v>-5368.071048589467</v>
      </c>
      <c r="AA62" s="314">
        <f ca="1">IF('Summary &amp; Assumptions'!$D$20&gt;=AA$5,AA30+AA37+AA51,"")</f>
        <v>-154089.90797573616</v>
      </c>
      <c r="AB62" s="314">
        <f ca="1">IF('Summary &amp; Assumptions'!$D$20&gt;=AB$5,AB30+AB37+AB51,"")</f>
        <v>34260.453951410542</v>
      </c>
      <c r="AC62" s="314">
        <f ca="1">IF('Summary &amp; Assumptions'!$D$20&gt;=AC$5,AC30+AC37+AC51,"")</f>
        <v>34260.453951410542</v>
      </c>
      <c r="AD62" s="314">
        <f ca="1">IF('Summary &amp; Assumptions'!$D$20&gt;=AD$5,AD30+AD37+AD51,"")</f>
        <v>-2027.7585360473022</v>
      </c>
      <c r="AE62" s="314">
        <f ca="1">IF('Summary &amp; Assumptions'!$D$20&gt;=AE$5,AE30+AE37+AE51,"")</f>
        <v>47784.869713952707</v>
      </c>
      <c r="AF62" s="314">
        <f ca="1">IF('Summary &amp; Assumptions'!$D$20&gt;=AF$5,AF30+AF37+AF51,"")</f>
        <v>48669.372943952709</v>
      </c>
      <c r="AG62" s="314">
        <f ca="1">IF('Summary &amp; Assumptions'!$D$20&gt;=AG$5,AG30+AG37+AG51,"")</f>
        <v>48669.372943952709</v>
      </c>
      <c r="AH62" s="314">
        <f ca="1">IF('Summary &amp; Assumptions'!$D$20&gt;=AH$5,AH30+AH37+AH51,"")</f>
        <v>49006.023988079978</v>
      </c>
      <c r="AI62" s="314">
        <f ca="1">IF('Summary &amp; Assumptions'!$D$20&gt;=AI$5,AI30+AI37+AI51,"")</f>
        <v>49006.023988079978</v>
      </c>
      <c r="AJ62" s="314">
        <f ca="1">IF('Summary &amp; Assumptions'!$D$20&gt;=AJ$5,AJ30+AJ37+AJ51,"")</f>
        <v>49958.565928080003</v>
      </c>
      <c r="AK62" s="314">
        <f ca="1">IF('Summary &amp; Assumptions'!$D$20&gt;=AK$5,AK30+AK37+AK51,"")</f>
        <v>49958.565928080003</v>
      </c>
      <c r="AL62" s="314">
        <f ca="1">IF('Summary &amp; Assumptions'!$D$20&gt;=AL$5,AL30+AL37+AL51,"")</f>
        <v>50582.513881069201</v>
      </c>
      <c r="AM62" s="314">
        <f ca="1">IF('Summary &amp; Assumptions'!$D$20&gt;=AM$5,AM30+AM37+AM51,"")</f>
        <v>-25896.245216542884</v>
      </c>
      <c r="AN62" s="314">
        <f ca="1">IF('Summary &amp; Assumptions'!$D$20&gt;=AN$5,AN30+AN37+AN51,"")</f>
        <v>51620.104208569159</v>
      </c>
      <c r="AO62" s="314">
        <f ca="1">IF('Summary &amp; Assumptions'!$D$20&gt;=AO$5,AO30+AO37+AO51,"")</f>
        <v>51620.104208569188</v>
      </c>
      <c r="AP62" s="314">
        <f ca="1">IF('Summary &amp; Assumptions'!$D$20&gt;=AP$5,AP30+AP37+AP51,"")</f>
        <v>52361.628558854864</v>
      </c>
      <c r="AQ62" s="314">
        <f ca="1">IF('Summary &amp; Assumptions'!$D$20&gt;=AQ$5,AQ30+AQ37+AQ51,"")</f>
        <v>53856.007406354882</v>
      </c>
      <c r="AR62" s="314">
        <f ca="1">IF('Summary &amp; Assumptions'!$D$20&gt;=AR$5,AR30+AR37+AR51,"")</f>
        <v>54767.045733254869</v>
      </c>
      <c r="AS62" s="314">
        <f ca="1">IF('Summary &amp; Assumptions'!$D$20&gt;=AS$5,AS30+AS37+AS51,"")</f>
        <v>54767.045733254869</v>
      </c>
      <c r="AT62" s="314">
        <f ca="1">IF('Summary &amp; Assumptions'!$D$20&gt;=AT$5,AT30+AT37+AT51,"")</f>
        <v>55113.79630870602</v>
      </c>
      <c r="AU62" s="314">
        <f ca="1">IF('Summary &amp; Assumptions'!$D$20&gt;=AU$5,AU30+AU37+AU51,"")</f>
        <v>55113.79630870602</v>
      </c>
      <c r="AV62" s="314">
        <f ca="1">IF('Summary &amp; Assumptions'!$D$20&gt;=AV$5,AV30+AV37+AV51,"")</f>
        <v>56094.914506905974</v>
      </c>
      <c r="AW62" s="314">
        <f ca="1">IF('Summary &amp; Assumptions'!$D$20&gt;=AW$5,AW30+AW37+AW51,"")</f>
        <v>56094.914506906003</v>
      </c>
      <c r="AX62" s="314">
        <f ca="1">IF('Summary &amp; Assumptions'!$D$20&gt;=AX$5,AX30+AX37+AX51,"")</f>
        <v>56737.580898484885</v>
      </c>
      <c r="AY62" s="314">
        <f ca="1">IF('Summary &amp; Assumptions'!$D$20&gt;=AY$5,AY30+AY37+AY51,"")</f>
        <v>-18815.904908279685</v>
      </c>
      <c r="AZ62" s="314">
        <f ca="1">IF('Summary &amp; Assumptions'!$D$20&gt;=AZ$5,AZ30+AZ37+AZ51,"")</f>
        <v>57806.2989358099</v>
      </c>
      <c r="BA62" s="314">
        <f ca="1">IF('Summary &amp; Assumptions'!$D$20&gt;=BA$5,BA30+BA37+BA51,"")</f>
        <v>57806.2989358099</v>
      </c>
      <c r="BB62" s="314">
        <f ca="1">IF('Summary &amp; Assumptions'!$D$20&gt;=BB$5,BB30+BB37+BB51,"")</f>
        <v>58574.220353801298</v>
      </c>
      <c r="BC62" s="314">
        <f ca="1">IF('Summary &amp; Assumptions'!$D$20&gt;=BC$5,BC30+BC37+BC51,"")</f>
        <v>60113.43056672634</v>
      </c>
      <c r="BD62" s="314">
        <f ca="1">IF('Summary &amp; Assumptions'!$D$20&gt;=BD$5,BD30+BD37+BD51,"")</f>
        <v>61051.800043433323</v>
      </c>
      <c r="BE62" s="314">
        <f ca="1">IF('Summary &amp; Assumptions'!$D$20&gt;=BE$5,BE30+BE37+BE51,"")</f>
        <v>61051.800043433323</v>
      </c>
      <c r="BF62" s="314">
        <f ca="1">IF('Summary &amp; Assumptions'!$D$20&gt;=BF$5,BF30+BF37+BF51,"")</f>
        <v>61408.953136147989</v>
      </c>
      <c r="BG62" s="314">
        <f ca="1">IF('Summary &amp; Assumptions'!$D$20&gt;=BG$5,BG30+BG37+BG51,"")</f>
        <v>61408.953136147989</v>
      </c>
      <c r="BH62" s="314">
        <f ca="1">IF('Summary &amp; Assumptions'!$D$20&gt;=BH$5,BH30+BH37+BH51,"")</f>
        <v>62419.504880293971</v>
      </c>
      <c r="BI62" s="314">
        <f ca="1">IF('Summary &amp; Assumptions'!$D$20&gt;=BI$5,BI30+BI37+BI51,"")</f>
        <v>62419.504880293942</v>
      </c>
      <c r="BJ62" s="314">
        <f ca="1">IF('Summary &amp; Assumptions'!$D$20&gt;=BJ$5,BJ30+BJ37+BJ51,"")</f>
        <v>63081.451263620227</v>
      </c>
      <c r="BK62" s="314">
        <f ca="1">IF('Summary &amp; Assumptions'!$D$20&gt;=BK$5,BK30+BK37+BK51,"")</f>
        <v>-11941.674735652952</v>
      </c>
      <c r="BL62" s="314">
        <f ca="1">IF('Summary &amp; Assumptions'!$D$20&gt;=BL$5,BL30+BL37+BL51,"")</f>
        <v>64182.23084206495</v>
      </c>
      <c r="BM62" s="314">
        <f ca="1">IF('Summary &amp; Assumptions'!$D$20&gt;=BM$5,BM30+BM37+BM51,"")</f>
        <v>64182.230842064979</v>
      </c>
      <c r="BN62" s="314">
        <f ca="1">IF('Summary &amp; Assumptions'!$D$20&gt;=BN$5,BN30+BN37+BN51,"")</f>
        <v>64977.424266537215</v>
      </c>
      <c r="BO62" s="314">
        <f ca="1">IF('Summary &amp; Assumptions'!$D$20&gt;=BO$5,BO30+BO37+BO51,"")</f>
        <v>66562.810785849957</v>
      </c>
      <c r="BP62" s="314">
        <f ca="1">IF('Summary &amp; Assumptions'!$D$20&gt;=BP$5,BP30+BP37+BP51,"")</f>
        <v>67529.331346858118</v>
      </c>
      <c r="BQ62" s="314">
        <f ca="1">IF('Summary &amp; Assumptions'!$D$20&gt;=BQ$5,BQ30+BQ37+BQ51,"")</f>
        <v>67529.331346858147</v>
      </c>
      <c r="BR62" s="314">
        <f ca="1">IF('Summary &amp; Assumptions'!$D$20&gt;=BR$5,BR30+BR37+BR51,"")</f>
        <v>67897.199032354227</v>
      </c>
      <c r="BS62" s="314">
        <f ca="1">IF('Summary &amp; Assumptions'!$D$20&gt;=BS$5,BS30+BS37+BS51,"")</f>
        <v>67897.199032354227</v>
      </c>
      <c r="BT62" s="314">
        <f ca="1">IF('Summary &amp; Assumptions'!$D$20&gt;=BT$5,BT30+BT37+BT51,"")</f>
        <v>68938.067328824633</v>
      </c>
      <c r="BU62" s="314">
        <f ca="1">IF('Summary &amp; Assumptions'!$D$20&gt;=BU$5,BU30+BU37+BU51,"")</f>
        <v>68938.067328824603</v>
      </c>
      <c r="BV62" s="314">
        <f ca="1">IF('Summary &amp; Assumptions'!$D$20&gt;=BV$5,BV30+BV37+BV51,"")</f>
        <v>69619.872103650647</v>
      </c>
      <c r="BW62" s="314">
        <f ca="1">IF('Summary &amp; Assumptions'!$D$20&gt;=BW$5,BW30+BW37+BW51,"")</f>
        <v>-4845.7851397561899</v>
      </c>
      <c r="BX62" s="314">
        <f ca="1">IF('Summary &amp; Assumptions'!$D$20&gt;=BX$5,BX30+BX37+BX51,"")</f>
        <v>70753.675069448713</v>
      </c>
      <c r="BY62" s="314">
        <f ca="1">IF('Summary &amp; Assumptions'!$D$20&gt;=BY$5,BY30+BY37+BY51,"")</f>
        <v>70753.675069448742</v>
      </c>
      <c r="BZ62" s="314">
        <f ca="1">IF('Summary &amp; Assumptions'!$D$20&gt;=BZ$5,BZ30+BZ37+BZ51,"")</f>
        <v>71577.043347875093</v>
      </c>
      <c r="CA62" s="314">
        <f ca="1">IF('Summary &amp; Assumptions'!$D$20&gt;=CA$5,CA30+CA37+CA51,"")</f>
        <v>73209.991462767211</v>
      </c>
      <c r="CB62" s="314">
        <f ca="1">IF('Summary &amp; Assumptions'!$D$20&gt;=CB$5,CB30+CB37+CB51,"")</f>
        <v>74205.507640605676</v>
      </c>
      <c r="CC62" s="314">
        <f ca="1">IF('Summary &amp; Assumptions'!$D$20&gt;=CC$5,CC30+CC37+CC51,"")</f>
        <v>74205.507640605676</v>
      </c>
      <c r="CD62" s="314">
        <f ca="1">IF('Summary &amp; Assumptions'!$D$20&gt;=CD$5,CD30+CD37+CD51,"")</f>
        <v>74584.411356666649</v>
      </c>
      <c r="CE62" s="314">
        <f ca="1">IF('Summary &amp; Assumptions'!$D$20&gt;=CE$5,CE30+CE37+CE51,"")</f>
        <v>74584.411356666649</v>
      </c>
      <c r="CF62" s="314">
        <f ca="1">IF('Summary &amp; Assumptions'!$D$20&gt;=CF$5,CF30+CF37+CF51,"")</f>
        <v>75656.505702031165</v>
      </c>
      <c r="CG62" s="314">
        <f ca="1">IF('Summary &amp; Assumptions'!$D$20&gt;=CG$5,CG30+CG37+CG51,"")</f>
        <v>75656.505702031165</v>
      </c>
      <c r="CH62" s="314">
        <f ca="1">IF('Summary &amp; Assumptions'!$D$20&gt;=CH$5,CH30+CH37+CH51,"")</f>
        <v>76358.764620101923</v>
      </c>
      <c r="CI62" s="314">
        <f ca="1">IF('Summary &amp; Assumptions'!$D$20&gt;=CI$5,CI30+CI37+CI51,"")</f>
        <v>2478.5803315954108</v>
      </c>
      <c r="CJ62" s="314">
        <f ca="1">IF('Summary &amp; Assumptions'!$D$20&gt;=CJ$5,CJ30+CJ37+CJ51,"")</f>
        <v>77526.581674873945</v>
      </c>
      <c r="CK62" s="314">
        <f ca="1">IF('Summary &amp; Assumptions'!$D$20&gt;=CK$5,CK30+CK37+CK51,"")</f>
        <v>77526.581674873974</v>
      </c>
      <c r="CL62" s="314">
        <f ca="1">IF('Summary &amp; Assumptions'!$D$20&gt;=CL$5,CL30+CL37+CL51,"")</f>
        <v>78379.056433897407</v>
      </c>
      <c r="CM62" s="314">
        <f ca="1">IF('Summary &amp; Assumptions'!$D$20&gt;=CM$5,CM30+CM37+CM51,"")</f>
        <v>80060.992992236279</v>
      </c>
      <c r="CN62" s="314">
        <f ca="1">IF('Summary &amp; Assumptions'!$D$20&gt;=CN$5,CN30+CN37+CN51,"")</f>
        <v>81086.37465540992</v>
      </c>
      <c r="CO62" s="314">
        <f ca="1">IF('Summary &amp; Assumptions'!$D$20&gt;=CO$5,CO30+CO37+CO51,"")</f>
        <v>81086.374655409891</v>
      </c>
      <c r="CP62" s="314">
        <f ca="1">IF('Summary &amp; Assumptions'!$D$20&gt;=CP$5,CP30+CP37+CP51,"")</f>
        <v>81476.645482952707</v>
      </c>
      <c r="CQ62" s="314">
        <f ca="1">IF('Summary &amp; Assumptions'!$D$20&gt;=CQ$5,CQ30+CQ37+CQ51,"")</f>
        <v>81476.645482952736</v>
      </c>
      <c r="CR62" s="314">
        <f ca="1">IF('Summary &amp; Assumptions'!$D$20&gt;=CR$5,CR30+CR37+CR51,"")</f>
        <v>82580.902658678155</v>
      </c>
      <c r="CS62" s="314">
        <f ca="1">IF('Summary &amp; Assumptions'!$D$20&gt;=CS$5,CS30+CS37+CS51,"")</f>
        <v>82580.902658678184</v>
      </c>
      <c r="CT62" s="314">
        <f ca="1">IF('Summary &amp; Assumptions'!$D$20&gt;=CT$5,CT30+CT37+CT51,"")</f>
        <v>83304.229344291147</v>
      </c>
      <c r="CU62" s="314">
        <f ca="1">IF('Summary &amp; Assumptions'!$D$20&gt;=CU$5,CU30+CU37+CU51,"")</f>
        <v>10038.443827828829</v>
      </c>
      <c r="CV62" s="314">
        <f ca="1">IF('Summary &amp; Assumptions'!$D$20&gt;=CV$5,CV30+CV37+CV51,"")</f>
        <v>84507.080910706281</v>
      </c>
      <c r="CW62" s="314">
        <f ca="1">IF('Summary &amp; Assumptions'!$D$20&gt;=CW$5,CW30+CW37+CW51,"")</f>
        <v>84507.080910706281</v>
      </c>
      <c r="CX62" s="314">
        <f ca="1">IF('Summary &amp; Assumptions'!$D$20&gt;=CX$5,CX30+CX37+CX51,"")</f>
        <v>85389.623453389591</v>
      </c>
      <c r="CY62" s="314">
        <f ca="1">IF('Summary &amp; Assumptions'!$D$20&gt;=CY$5,CY30+CY37+CY51,"")</f>
        <v>87122.01810847866</v>
      </c>
      <c r="CZ62" s="314">
        <f ca="1">IF('Summary &amp; Assumptions'!$D$20&gt;=CZ$5,CZ30+CZ37+CZ51,"")</f>
        <v>88178.161221547489</v>
      </c>
      <c r="DA62" s="314">
        <f ca="1">IF('Summary &amp; Assumptions'!$D$20&gt;=DA$5,DA30+DA37+DA51,"")</f>
        <v>88178.16122154746</v>
      </c>
      <c r="DB62" s="314">
        <f ca="1">IF('Summary &amp; Assumptions'!$D$20&gt;=DB$5,DB30+DB37+DB51,"")</f>
        <v>88580.140173916559</v>
      </c>
      <c r="DC62" s="314">
        <f ca="1">IF('Summary &amp; Assumptions'!$D$20&gt;=DC$5,DC30+DC37+DC51,"")</f>
        <v>88580.140173916559</v>
      </c>
      <c r="DD62" s="314">
        <f ca="1">IF('Summary &amp; Assumptions'!$D$20&gt;=DD$5,DD30+DD37+DD51,"")</f>
        <v>89717.525064913789</v>
      </c>
      <c r="DE62" s="314">
        <f ca="1">IF('Summary &amp; Assumptions'!$D$20&gt;=DE$5,DE30+DE37+DE51,"")</f>
        <v>89717.52506491376</v>
      </c>
      <c r="DF62" s="314">
        <f ca="1">IF('Summary &amp; Assumptions'!$D$20&gt;=DF$5,DF30+DF37+DF51,"")</f>
        <v>90462.551551095094</v>
      </c>
      <c r="DG62" s="314">
        <f ca="1">IF('Summary &amp; Assumptions'!$D$20&gt;=DG$5,DG30+DG37+DG51,"")</f>
        <v>17841.03935865828</v>
      </c>
      <c r="DH62" s="314">
        <f ca="1">IF('Summary &amp; Assumptions'!$D$20&gt;=DH$5,DH30+DH37+DH51,"")</f>
        <v>91701.488664502744</v>
      </c>
      <c r="DI62" s="314">
        <f ca="1">IF('Summary &amp; Assumptions'!$D$20&gt;=DI$5,DI30+DI37+DI51,"")</f>
        <v>91701.488664502715</v>
      </c>
      <c r="DJ62" s="314">
        <f ca="1">IF('Summary &amp; Assumptions'!$D$20&gt;=DJ$5,DJ30+DJ37+DJ51,"")</f>
        <v>92615.090895173547</v>
      </c>
      <c r="DK62" s="314">
        <f ca="1">IF('Summary &amp; Assumptions'!$D$20&gt;=DK$5,DK30+DK37+DK51,"")</f>
        <v>94399.457389915275</v>
      </c>
      <c r="DL62" s="314">
        <f ca="1">IF('Summary &amp; Assumptions'!$D$20&gt;=DL$5,DL30+DL37+DL51,"")</f>
        <v>95487.284796376131</v>
      </c>
      <c r="DM62" s="314">
        <f ca="1">IF('Summary &amp; Assumptions'!$D$20&gt;=DM$5,DM30+DM37+DM51,"")</f>
        <v>95487.284796376131</v>
      </c>
      <c r="DN62" s="314">
        <f ca="1">IF('Summary &amp; Assumptions'!$D$20&gt;=DN$5,DN30+DN37+DN51,"")</f>
        <v>95901.323117316293</v>
      </c>
      <c r="DO62" s="314">
        <f ca="1">IF('Summary &amp; Assumptions'!$D$20&gt;=DO$5,DO30+DO37+DO51,"")</f>
        <v>95901.323117316293</v>
      </c>
      <c r="DP62" s="314">
        <f ca="1">IF('Summary &amp; Assumptions'!$D$20&gt;=DP$5,DP30+DP37+DP51,"")</f>
        <v>97072.829555043398</v>
      </c>
      <c r="DQ62" s="314">
        <f ca="1">IF('Summary &amp; Assumptions'!$D$20&gt;=DQ$5,DQ30+DQ37+DQ51,"")</f>
        <v>97072.829555043398</v>
      </c>
      <c r="DR62" s="314">
        <f ca="1">IF('Summary &amp; Assumptions'!$D$20&gt;=DR$5,DR30+DR37+DR51,"")</f>
        <v>97840.206835810182</v>
      </c>
      <c r="DS62" s="314">
        <f ca="1">IF('Summary &amp; Assumptions'!$D$20&gt;=DS$5,DS30+DS37+DS51,"")</f>
        <v>25893.819141384796</v>
      </c>
      <c r="DT62" s="314">
        <f ca="1">IF('Summary &amp; Assumptions'!$D$20&gt;=DT$5,DT30+DT37+DT51,"")</f>
        <v>99116.312062620098</v>
      </c>
      <c r="DU62" s="315">
        <f ca="1">IF('Summary &amp; Assumptions'!$D$20&gt;=DU$5,DU30+DU37+DU51,"")</f>
        <v>99116.312062620127</v>
      </c>
      <c r="DV62" s="82"/>
      <c r="EH62" s="2"/>
    </row>
    <row r="63" spans="1:138" ht="15" hidden="1" x14ac:dyDescent="0.25">
      <c r="C63" s="81" t="s">
        <v>219</v>
      </c>
      <c r="D63" s="369">
        <f ca="1">SUM(E63:DU63)</f>
        <v>19376313.894597784</v>
      </c>
      <c r="E63" s="316">
        <f ca="1">SUM(E40:E43,E54:E59)</f>
        <v>-6863632.6808468755</v>
      </c>
      <c r="F63" s="63">
        <f ca="1">IF('Summary &amp; Assumptions'!$D$20&gt;=F$5,SUM(F40:F43,F54:F59),"")</f>
        <v>0</v>
      </c>
      <c r="G63" s="63">
        <f ca="1">IF('Summary &amp; Assumptions'!$D$20&gt;=G$5,SUM(G40:G43,G54:G59),"")</f>
        <v>0</v>
      </c>
      <c r="H63" s="63">
        <f ca="1">IF('Summary &amp; Assumptions'!$D$20&gt;=H$5,SUM(H40:H43,H54:H59),"")</f>
        <v>0</v>
      </c>
      <c r="I63" s="63">
        <f ca="1">IF('Summary &amp; Assumptions'!$D$20&gt;=I$5,SUM(I40:I43,I54:I59),"")</f>
        <v>0</v>
      </c>
      <c r="J63" s="63">
        <f ca="1">IF('Summary &amp; Assumptions'!$D$20&gt;=J$5,SUM(J40:J43,J54:J59),"")</f>
        <v>0</v>
      </c>
      <c r="K63" s="63">
        <f ca="1">IF('Summary &amp; Assumptions'!$D$20&gt;=K$5,SUM(K40:K43,K54:K59),"")</f>
        <v>0</v>
      </c>
      <c r="L63" s="63">
        <f ca="1">IF('Summary &amp; Assumptions'!$D$20&gt;=L$5,SUM(L40:L43,L54:L59),"")</f>
        <v>0</v>
      </c>
      <c r="M63" s="63">
        <f ca="1">IF('Summary &amp; Assumptions'!$D$20&gt;=M$5,SUM(M40:M43,M54:M59),"")</f>
        <v>0</v>
      </c>
      <c r="N63" s="63">
        <f ca="1">IF('Summary &amp; Assumptions'!$D$20&gt;=N$5,SUM(N40:N43,N54:N59),"")</f>
        <v>0</v>
      </c>
      <c r="O63" s="63">
        <f ca="1">IF('Summary &amp; Assumptions'!$D$20&gt;=O$5,SUM(O40:O43,O54:O59),"")</f>
        <v>0</v>
      </c>
      <c r="P63" s="63">
        <f ca="1">IF('Summary &amp; Assumptions'!$D$20&gt;=P$5,SUM(P40:P43,P54:P59),"")</f>
        <v>0</v>
      </c>
      <c r="Q63" s="63">
        <f ca="1">IF('Summary &amp; Assumptions'!$D$20&gt;=Q$5,SUM(Q40:Q43,Q54:Q59),"")</f>
        <v>0</v>
      </c>
      <c r="R63" s="63">
        <f ca="1">IF('Summary &amp; Assumptions'!$D$20&gt;=R$5,SUM(R40:R43,R54:R59),"")</f>
        <v>0</v>
      </c>
      <c r="S63" s="63">
        <f ca="1">IF('Summary &amp; Assumptions'!$D$20&gt;=S$5,SUM(S40:S43,S54:S59),"")</f>
        <v>0</v>
      </c>
      <c r="T63" s="63">
        <f ca="1">IF('Summary &amp; Assumptions'!$D$20&gt;=T$5,SUM(T40:T43,T54:T59),"")</f>
        <v>0</v>
      </c>
      <c r="U63" s="63">
        <f ca="1">IF('Summary &amp; Assumptions'!$D$20&gt;=U$5,SUM(U40:U43,U54:U59),"")</f>
        <v>0</v>
      </c>
      <c r="V63" s="63">
        <f ca="1">IF('Summary &amp; Assumptions'!$D$20&gt;=V$5,SUM(V40:V43,V54:V59),"")</f>
        <v>0</v>
      </c>
      <c r="W63" s="63">
        <f ca="1">IF('Summary &amp; Assumptions'!$D$20&gt;=W$5,SUM(W40:W43,W54:W59),"")</f>
        <v>0</v>
      </c>
      <c r="X63" s="63">
        <f ca="1">IF('Summary &amp; Assumptions'!$D$20&gt;=X$5,SUM(X40:X43,X54:X59),"")</f>
        <v>0</v>
      </c>
      <c r="Y63" s="63">
        <f ca="1">IF('Summary &amp; Assumptions'!$D$20&gt;=Y$5,SUM(Y40:Y43,Y54:Y59),"")</f>
        <v>0</v>
      </c>
      <c r="Z63" s="63">
        <f ca="1">IF('Summary &amp; Assumptions'!$D$20&gt;=Z$5,SUM(Z40:Z43,Z54:Z59),"")</f>
        <v>0</v>
      </c>
      <c r="AA63" s="63">
        <f ca="1">IF('Summary &amp; Assumptions'!$D$20&gt;=AA$5,SUM(AA40:AA43,AA54:AA59),"")</f>
        <v>0</v>
      </c>
      <c r="AB63" s="63">
        <f ca="1">IF('Summary &amp; Assumptions'!$D$20&gt;=AB$5,SUM(AB40:AB43,AB54:AB59),"")</f>
        <v>0</v>
      </c>
      <c r="AC63" s="63">
        <f ca="1">IF('Summary &amp; Assumptions'!$D$20&gt;=AC$5,SUM(AC40:AC43,AC54:AC59),"")</f>
        <v>3837825.9373931643</v>
      </c>
      <c r="AD63" s="63">
        <f ca="1">IF('Summary &amp; Assumptions'!$D$20&gt;=AD$5,SUM(AD40:AD43,AD54:AD59),"")</f>
        <v>0</v>
      </c>
      <c r="AE63" s="63">
        <f ca="1">IF('Summary &amp; Assumptions'!$D$20&gt;=AE$5,SUM(AE40:AE43,AE54:AE59),"")</f>
        <v>0</v>
      </c>
      <c r="AF63" s="63">
        <f ca="1">IF('Summary &amp; Assumptions'!$D$20&gt;=AF$5,SUM(AF40:AF43,AF54:AF59),"")</f>
        <v>0</v>
      </c>
      <c r="AG63" s="63">
        <f ca="1">IF('Summary &amp; Assumptions'!$D$20&gt;=AG$5,SUM(AG40:AG43,AG54:AG59),"")</f>
        <v>0</v>
      </c>
      <c r="AH63" s="63">
        <f ca="1">IF('Summary &amp; Assumptions'!$D$20&gt;=AH$5,SUM(AH40:AH43,AH54:AH59),"")</f>
        <v>0</v>
      </c>
      <c r="AI63" s="63">
        <f ca="1">IF('Summary &amp; Assumptions'!$D$20&gt;=AI$5,SUM(AI40:AI43,AI54:AI59),"")</f>
        <v>0</v>
      </c>
      <c r="AJ63" s="63">
        <f ca="1">IF('Summary &amp; Assumptions'!$D$20&gt;=AJ$5,SUM(AJ40:AJ43,AJ54:AJ59),"")</f>
        <v>0</v>
      </c>
      <c r="AK63" s="63">
        <f ca="1">IF('Summary &amp; Assumptions'!$D$20&gt;=AK$5,SUM(AK40:AK43,AK54:AK59),"")</f>
        <v>0</v>
      </c>
      <c r="AL63" s="63">
        <f ca="1">IF('Summary &amp; Assumptions'!$D$20&gt;=AL$5,SUM(AL40:AL43,AL54:AL59),"")</f>
        <v>0</v>
      </c>
      <c r="AM63" s="63">
        <f ca="1">IF('Summary &amp; Assumptions'!$D$20&gt;=AM$5,SUM(AM40:AM43,AM54:AM59),"")</f>
        <v>0</v>
      </c>
      <c r="AN63" s="63">
        <f ca="1">IF('Summary &amp; Assumptions'!$D$20&gt;=AN$5,SUM(AN40:AN43,AN54:AN59),"")</f>
        <v>0</v>
      </c>
      <c r="AO63" s="63">
        <f ca="1">IF('Summary &amp; Assumptions'!$D$20&gt;=AO$5,SUM(AO40:AO43,AO54:AO59),"")</f>
        <v>0</v>
      </c>
      <c r="AP63" s="63">
        <f ca="1">IF('Summary &amp; Assumptions'!$D$20&gt;=AP$5,SUM(AP40:AP43,AP54:AP59),"")</f>
        <v>0</v>
      </c>
      <c r="AQ63" s="63">
        <f ca="1">IF('Summary &amp; Assumptions'!$D$20&gt;=AQ$5,SUM(AQ40:AQ43,AQ54:AQ59),"")</f>
        <v>0</v>
      </c>
      <c r="AR63" s="63">
        <f ca="1">IF('Summary &amp; Assumptions'!$D$20&gt;=AR$5,SUM(AR40:AR43,AR54:AR59),"")</f>
        <v>0</v>
      </c>
      <c r="AS63" s="63">
        <f ca="1">IF('Summary &amp; Assumptions'!$D$20&gt;=AS$5,SUM(AS40:AS43,AS54:AS59),"")</f>
        <v>0</v>
      </c>
      <c r="AT63" s="63">
        <f ca="1">IF('Summary &amp; Assumptions'!$D$20&gt;=AT$5,SUM(AT40:AT43,AT54:AT59),"")</f>
        <v>0</v>
      </c>
      <c r="AU63" s="63">
        <f ca="1">IF('Summary &amp; Assumptions'!$D$20&gt;=AU$5,SUM(AU40:AU43,AU54:AU59),"")</f>
        <v>0</v>
      </c>
      <c r="AV63" s="63">
        <f ca="1">IF('Summary &amp; Assumptions'!$D$20&gt;=AV$5,SUM(AV40:AV43,AV54:AV59),"")</f>
        <v>0</v>
      </c>
      <c r="AW63" s="63">
        <f ca="1">IF('Summary &amp; Assumptions'!$D$20&gt;=AW$5,SUM(AW40:AW43,AW54:AW59),"")</f>
        <v>0</v>
      </c>
      <c r="AX63" s="63">
        <f ca="1">IF('Summary &amp; Assumptions'!$D$20&gt;=AX$5,SUM(AX40:AX43,AX54:AX59),"")</f>
        <v>0</v>
      </c>
      <c r="AY63" s="63">
        <f ca="1">IF('Summary &amp; Assumptions'!$D$20&gt;=AY$5,SUM(AY40:AY43,AY54:AY59),"")</f>
        <v>0</v>
      </c>
      <c r="AZ63" s="63">
        <f ca="1">IF('Summary &amp; Assumptions'!$D$20&gt;=AZ$5,SUM(AZ40:AZ43,AZ54:AZ59),"")</f>
        <v>0</v>
      </c>
      <c r="BA63" s="63">
        <f ca="1">IF('Summary &amp; Assumptions'!$D$20&gt;=BA$5,SUM(BA40:BA43,BA54:BA59),"")</f>
        <v>0</v>
      </c>
      <c r="BB63" s="63">
        <f ca="1">IF('Summary &amp; Assumptions'!$D$20&gt;=BB$5,SUM(BB40:BB43,BB54:BB59),"")</f>
        <v>0</v>
      </c>
      <c r="BC63" s="63">
        <f ca="1">IF('Summary &amp; Assumptions'!$D$20&gt;=BC$5,SUM(BC40:BC43,BC54:BC59),"")</f>
        <v>0</v>
      </c>
      <c r="BD63" s="63">
        <f ca="1">IF('Summary &amp; Assumptions'!$D$20&gt;=BD$5,SUM(BD40:BD43,BD54:BD59),"")</f>
        <v>0</v>
      </c>
      <c r="BE63" s="63">
        <f ca="1">IF('Summary &amp; Assumptions'!$D$20&gt;=BE$5,SUM(BE40:BE43,BE54:BE59),"")</f>
        <v>0</v>
      </c>
      <c r="BF63" s="63">
        <f ca="1">IF('Summary &amp; Assumptions'!$D$20&gt;=BF$5,SUM(BF40:BF43,BF54:BF59),"")</f>
        <v>0</v>
      </c>
      <c r="BG63" s="63">
        <f ca="1">IF('Summary &amp; Assumptions'!$D$20&gt;=BG$5,SUM(BG40:BG43,BG54:BG59),"")</f>
        <v>0</v>
      </c>
      <c r="BH63" s="63">
        <f ca="1">IF('Summary &amp; Assumptions'!$D$20&gt;=BH$5,SUM(BH40:BH43,BH54:BH59),"")</f>
        <v>0</v>
      </c>
      <c r="BI63" s="63">
        <f ca="1">IF('Summary &amp; Assumptions'!$D$20&gt;=BI$5,SUM(BI40:BI43,BI54:BI59),"")</f>
        <v>0</v>
      </c>
      <c r="BJ63" s="63">
        <f ca="1">IF('Summary &amp; Assumptions'!$D$20&gt;=BJ$5,SUM(BJ40:BJ43,BJ54:BJ59),"")</f>
        <v>0</v>
      </c>
      <c r="BK63" s="63">
        <f ca="1">IF('Summary &amp; Assumptions'!$D$20&gt;=BK$5,SUM(BK40:BK43,BK54:BK59),"")</f>
        <v>0</v>
      </c>
      <c r="BL63" s="63">
        <f ca="1">IF('Summary &amp; Assumptions'!$D$20&gt;=BL$5,SUM(BL40:BL43,BL54:BL59),"")</f>
        <v>0</v>
      </c>
      <c r="BM63" s="63">
        <f ca="1">IF('Summary &amp; Assumptions'!$D$20&gt;=BM$5,SUM(BM40:BM43,BM54:BM59),"")</f>
        <v>0</v>
      </c>
      <c r="BN63" s="63">
        <f ca="1">IF('Summary &amp; Assumptions'!$D$20&gt;=BN$5,SUM(BN40:BN43,BN54:BN59),"")</f>
        <v>0</v>
      </c>
      <c r="BO63" s="63">
        <f ca="1">IF('Summary &amp; Assumptions'!$D$20&gt;=BO$5,SUM(BO40:BO43,BO54:BO59),"")</f>
        <v>0</v>
      </c>
      <c r="BP63" s="63">
        <f ca="1">IF('Summary &amp; Assumptions'!$D$20&gt;=BP$5,SUM(BP40:BP43,BP54:BP59),"")</f>
        <v>0</v>
      </c>
      <c r="BQ63" s="63">
        <f ca="1">IF('Summary &amp; Assumptions'!$D$20&gt;=BQ$5,SUM(BQ40:BQ43,BQ54:BQ59),"")</f>
        <v>0</v>
      </c>
      <c r="BR63" s="63">
        <f ca="1">IF('Summary &amp; Assumptions'!$D$20&gt;=BR$5,SUM(BR40:BR43,BR54:BR59),"")</f>
        <v>0</v>
      </c>
      <c r="BS63" s="63">
        <f ca="1">IF('Summary &amp; Assumptions'!$D$20&gt;=BS$5,SUM(BS40:BS43,BS54:BS59),"")</f>
        <v>0</v>
      </c>
      <c r="BT63" s="63">
        <f ca="1">IF('Summary &amp; Assumptions'!$D$20&gt;=BT$5,SUM(BT40:BT43,BT54:BT59),"")</f>
        <v>0</v>
      </c>
      <c r="BU63" s="63">
        <f ca="1">IF('Summary &amp; Assumptions'!$D$20&gt;=BU$5,SUM(BU40:BU43,BU54:BU59),"")</f>
        <v>0</v>
      </c>
      <c r="BV63" s="63">
        <f ca="1">IF('Summary &amp; Assumptions'!$D$20&gt;=BV$5,SUM(BV40:BV43,BV54:BV59),"")</f>
        <v>0</v>
      </c>
      <c r="BW63" s="63">
        <f ca="1">IF('Summary &amp; Assumptions'!$D$20&gt;=BW$5,SUM(BW40:BW43,BW54:BW59),"")</f>
        <v>0</v>
      </c>
      <c r="BX63" s="63">
        <f ca="1">IF('Summary &amp; Assumptions'!$D$20&gt;=BX$5,SUM(BX40:BX43,BX54:BX59),"")</f>
        <v>0</v>
      </c>
      <c r="BY63" s="63">
        <f ca="1">IF('Summary &amp; Assumptions'!$D$20&gt;=BY$5,SUM(BY40:BY43,BY54:BY59),"")</f>
        <v>0</v>
      </c>
      <c r="BZ63" s="63">
        <f ca="1">IF('Summary &amp; Assumptions'!$D$20&gt;=BZ$5,SUM(BZ40:BZ43,BZ54:BZ59),"")</f>
        <v>0</v>
      </c>
      <c r="CA63" s="63">
        <f ca="1">IF('Summary &amp; Assumptions'!$D$20&gt;=CA$5,SUM(CA40:CA43,CA54:CA59),"")</f>
        <v>0</v>
      </c>
      <c r="CB63" s="63">
        <f ca="1">IF('Summary &amp; Assumptions'!$D$20&gt;=CB$5,SUM(CB40:CB43,CB54:CB59),"")</f>
        <v>0</v>
      </c>
      <c r="CC63" s="63">
        <f ca="1">IF('Summary &amp; Assumptions'!$D$20&gt;=CC$5,SUM(CC40:CC43,CC54:CC59),"")</f>
        <v>0</v>
      </c>
      <c r="CD63" s="63">
        <f ca="1">IF('Summary &amp; Assumptions'!$D$20&gt;=CD$5,SUM(CD40:CD43,CD54:CD59),"")</f>
        <v>0</v>
      </c>
      <c r="CE63" s="63">
        <f ca="1">IF('Summary &amp; Assumptions'!$D$20&gt;=CE$5,SUM(CE40:CE43,CE54:CE59),"")</f>
        <v>0</v>
      </c>
      <c r="CF63" s="63">
        <f ca="1">IF('Summary &amp; Assumptions'!$D$20&gt;=CF$5,SUM(CF40:CF43,CF54:CF59),"")</f>
        <v>0</v>
      </c>
      <c r="CG63" s="63">
        <f ca="1">IF('Summary &amp; Assumptions'!$D$20&gt;=CG$5,SUM(CG40:CG43,CG54:CG59),"")</f>
        <v>0</v>
      </c>
      <c r="CH63" s="63">
        <f ca="1">IF('Summary &amp; Assumptions'!$D$20&gt;=CH$5,SUM(CH40:CH43,CH54:CH59),"")</f>
        <v>0</v>
      </c>
      <c r="CI63" s="63">
        <f ca="1">IF('Summary &amp; Assumptions'!$D$20&gt;=CI$5,SUM(CI40:CI43,CI54:CI59),"")</f>
        <v>0</v>
      </c>
      <c r="CJ63" s="63">
        <f ca="1">IF('Summary &amp; Assumptions'!$D$20&gt;=CJ$5,SUM(CJ40:CJ43,CJ54:CJ59),"")</f>
        <v>0</v>
      </c>
      <c r="CK63" s="63">
        <f ca="1">IF('Summary &amp; Assumptions'!$D$20&gt;=CK$5,SUM(CK40:CK43,CK54:CK59),"")</f>
        <v>0</v>
      </c>
      <c r="CL63" s="63">
        <f ca="1">IF('Summary &amp; Assumptions'!$D$20&gt;=CL$5,SUM(CL40:CL43,CL54:CL59),"")</f>
        <v>0</v>
      </c>
      <c r="CM63" s="63">
        <f ca="1">IF('Summary &amp; Assumptions'!$D$20&gt;=CM$5,SUM(CM40:CM43,CM54:CM59),"")</f>
        <v>0</v>
      </c>
      <c r="CN63" s="63">
        <f ca="1">IF('Summary &amp; Assumptions'!$D$20&gt;=CN$5,SUM(CN40:CN43,CN54:CN59),"")</f>
        <v>0</v>
      </c>
      <c r="CO63" s="63">
        <f ca="1">IF('Summary &amp; Assumptions'!$D$20&gt;=CO$5,SUM(CO40:CO43,CO54:CO59),"")</f>
        <v>0</v>
      </c>
      <c r="CP63" s="63">
        <f ca="1">IF('Summary &amp; Assumptions'!$D$20&gt;=CP$5,SUM(CP40:CP43,CP54:CP59),"")</f>
        <v>0</v>
      </c>
      <c r="CQ63" s="63">
        <f ca="1">IF('Summary &amp; Assumptions'!$D$20&gt;=CQ$5,SUM(CQ40:CQ43,CQ54:CQ59),"")</f>
        <v>0</v>
      </c>
      <c r="CR63" s="63">
        <f ca="1">IF('Summary &amp; Assumptions'!$D$20&gt;=CR$5,SUM(CR40:CR43,CR54:CR59),"")</f>
        <v>0</v>
      </c>
      <c r="CS63" s="63">
        <f ca="1">IF('Summary &amp; Assumptions'!$D$20&gt;=CS$5,SUM(CS40:CS43,CS54:CS59),"")</f>
        <v>0</v>
      </c>
      <c r="CT63" s="63">
        <f ca="1">IF('Summary &amp; Assumptions'!$D$20&gt;=CT$5,SUM(CT40:CT43,CT54:CT59),"")</f>
        <v>0</v>
      </c>
      <c r="CU63" s="63">
        <f ca="1">IF('Summary &amp; Assumptions'!$D$20&gt;=CU$5,SUM(CU40:CU43,CU54:CU59),"")</f>
        <v>0</v>
      </c>
      <c r="CV63" s="63">
        <f ca="1">IF('Summary &amp; Assumptions'!$D$20&gt;=CV$5,SUM(CV40:CV43,CV54:CV59),"")</f>
        <v>0</v>
      </c>
      <c r="CW63" s="63">
        <f ca="1">IF('Summary &amp; Assumptions'!$D$20&gt;=CW$5,SUM(CW40:CW43,CW54:CW59),"")</f>
        <v>0</v>
      </c>
      <c r="CX63" s="63">
        <f ca="1">IF('Summary &amp; Assumptions'!$D$20&gt;=CX$5,SUM(CX40:CX43,CX54:CX59),"")</f>
        <v>0</v>
      </c>
      <c r="CY63" s="63">
        <f ca="1">IF('Summary &amp; Assumptions'!$D$20&gt;=CY$5,SUM(CY40:CY43,CY54:CY59),"")</f>
        <v>0</v>
      </c>
      <c r="CZ63" s="63">
        <f ca="1">IF('Summary &amp; Assumptions'!$D$20&gt;=CZ$5,SUM(CZ40:CZ43,CZ54:CZ59),"")</f>
        <v>0</v>
      </c>
      <c r="DA63" s="63">
        <f ca="1">IF('Summary &amp; Assumptions'!$D$20&gt;=DA$5,SUM(DA40:DA43,DA54:DA59),"")</f>
        <v>0</v>
      </c>
      <c r="DB63" s="63">
        <f ca="1">IF('Summary &amp; Assumptions'!$D$20&gt;=DB$5,SUM(DB40:DB43,DB54:DB59),"")</f>
        <v>0</v>
      </c>
      <c r="DC63" s="63">
        <f ca="1">IF('Summary &amp; Assumptions'!$D$20&gt;=DC$5,SUM(DC40:DC43,DC54:DC59),"")</f>
        <v>0</v>
      </c>
      <c r="DD63" s="63">
        <f ca="1">IF('Summary &amp; Assumptions'!$D$20&gt;=DD$5,SUM(DD40:DD43,DD54:DD59),"")</f>
        <v>0</v>
      </c>
      <c r="DE63" s="63">
        <f ca="1">IF('Summary &amp; Assumptions'!$D$20&gt;=DE$5,SUM(DE40:DE43,DE54:DE59),"")</f>
        <v>0</v>
      </c>
      <c r="DF63" s="63">
        <f ca="1">IF('Summary &amp; Assumptions'!$D$20&gt;=DF$5,SUM(DF40:DF43,DF54:DF59),"")</f>
        <v>0</v>
      </c>
      <c r="DG63" s="63">
        <f ca="1">IF('Summary &amp; Assumptions'!$D$20&gt;=DG$5,SUM(DG40:DG43,DG54:DG59),"")</f>
        <v>0</v>
      </c>
      <c r="DH63" s="63">
        <f ca="1">IF('Summary &amp; Assumptions'!$D$20&gt;=DH$5,SUM(DH40:DH43,DH54:DH59),"")</f>
        <v>0</v>
      </c>
      <c r="DI63" s="63">
        <f ca="1">IF('Summary &amp; Assumptions'!$D$20&gt;=DI$5,SUM(DI40:DI43,DI54:DI59),"")</f>
        <v>0</v>
      </c>
      <c r="DJ63" s="63">
        <f ca="1">IF('Summary &amp; Assumptions'!$D$20&gt;=DJ$5,SUM(DJ40:DJ43,DJ54:DJ59),"")</f>
        <v>0</v>
      </c>
      <c r="DK63" s="63">
        <f ca="1">IF('Summary &amp; Assumptions'!$D$20&gt;=DK$5,SUM(DK40:DK43,DK54:DK59),"")</f>
        <v>0</v>
      </c>
      <c r="DL63" s="63">
        <f ca="1">IF('Summary &amp; Assumptions'!$D$20&gt;=DL$5,SUM(DL40:DL43,DL54:DL59),"")</f>
        <v>0</v>
      </c>
      <c r="DM63" s="63">
        <f ca="1">IF('Summary &amp; Assumptions'!$D$20&gt;=DM$5,SUM(DM40:DM43,DM54:DM59),"")</f>
        <v>0</v>
      </c>
      <c r="DN63" s="63">
        <f ca="1">IF('Summary &amp; Assumptions'!$D$20&gt;=DN$5,SUM(DN40:DN43,DN54:DN59),"")</f>
        <v>0</v>
      </c>
      <c r="DO63" s="63">
        <f ca="1">IF('Summary &amp; Assumptions'!$D$20&gt;=DO$5,SUM(DO40:DO43,DO54:DO59),"")</f>
        <v>0</v>
      </c>
      <c r="DP63" s="63">
        <f ca="1">IF('Summary &amp; Assumptions'!$D$20&gt;=DP$5,SUM(DP40:DP43,DP54:DP59),"")</f>
        <v>0</v>
      </c>
      <c r="DQ63" s="63">
        <f ca="1">IF('Summary &amp; Assumptions'!$D$20&gt;=DQ$5,SUM(DQ40:DQ43,DQ54:DQ59),"")</f>
        <v>0</v>
      </c>
      <c r="DR63" s="63">
        <f ca="1">IF('Summary &amp; Assumptions'!$D$20&gt;=DR$5,SUM(DR40:DR43,DR54:DR59),"")</f>
        <v>0</v>
      </c>
      <c r="DS63" s="63">
        <f ca="1">IF('Summary &amp; Assumptions'!$D$20&gt;=DS$5,SUM(DS40:DS43,DS54:DS59),"")</f>
        <v>0</v>
      </c>
      <c r="DT63" s="63">
        <f ca="1">IF('Summary &amp; Assumptions'!$D$20&gt;=DT$5,SUM(DT40:DT43,DT54:DT59),"")</f>
        <v>0</v>
      </c>
      <c r="DU63" s="64">
        <f ca="1">IF('Summary &amp; Assumptions'!$D$20&gt;=DU$5,SUM(DU40:DU43,DU54:DU59),"")</f>
        <v>22402120.638051495</v>
      </c>
    </row>
    <row r="64" spans="1:138" ht="15" hidden="1" x14ac:dyDescent="0.25">
      <c r="C64" s="80" t="s">
        <v>85</v>
      </c>
      <c r="D64" s="312">
        <f ca="1">AVERAGE(F64:DU64)</f>
        <v>7.092721393666708E-2</v>
      </c>
      <c r="E64" s="317"/>
      <c r="F64" s="318">
        <f ca="1">IF('Summary &amp; Assumptions'!$D$20&gt;=F$5,IF(F62&gt;0,F62)/-(SUMIF($F62:F$64,"&lt;0")+SUM($E63:E$63))*12,"")</f>
        <v>0</v>
      </c>
      <c r="G64" s="318">
        <f ca="1">IF('Summary &amp; Assumptions'!$D$20&gt;=G$5,IF(G62&gt;0,G62)/-(SUMIF($F62:G$64,"&lt;0")+SUM($E63:F$63))*12,"")</f>
        <v>0</v>
      </c>
      <c r="H64" s="318">
        <f ca="1">IF('Summary &amp; Assumptions'!$D$20&gt;=H$5,IF(H62&gt;0,H62)/-(SUMIF($F62:H$64,"&lt;0")+SUM($E63:G$63))*12,"")</f>
        <v>0</v>
      </c>
      <c r="I64" s="318">
        <f ca="1">IF('Summary &amp; Assumptions'!$D$20&gt;=I$5,IF(I62&gt;0,I62)/-(SUMIF($F62:I$64,"&lt;0")+SUM($E63:H$63))*12,"")</f>
        <v>0</v>
      </c>
      <c r="J64" s="318">
        <f ca="1">IF('Summary &amp; Assumptions'!$D$20&gt;=J$5,IF(J62&gt;0,J62)/-(SUMIF($F62:J$64,"&lt;0")+SUM($E63:I$63))*12,"")</f>
        <v>0</v>
      </c>
      <c r="K64" s="318">
        <f ca="1">IF('Summary &amp; Assumptions'!$D$20&gt;=K$5,IF(K62&gt;0,K62)/-(SUMIF($F62:K$64,"&lt;0")+SUM($E63:J$63))*12,"")</f>
        <v>0</v>
      </c>
      <c r="L64" s="318">
        <f ca="1">IF('Summary &amp; Assumptions'!$D$20&gt;=L$5,IF(L62&gt;0,L62)/-(SUMIF($F62:L$64,"&lt;0")+SUM($E63:K$63))*12,"")</f>
        <v>0</v>
      </c>
      <c r="M64" s="318">
        <f ca="1">IF('Summary &amp; Assumptions'!$D$20&gt;=M$5,IF(M62&gt;0,M62)/-(SUMIF($F62:M$64,"&lt;0")+SUM($E63:L$63))*12,"")</f>
        <v>0</v>
      </c>
      <c r="N64" s="318">
        <f ca="1">IF('Summary &amp; Assumptions'!$D$20&gt;=N$5,IF(N62&gt;0,N62)/-(SUMIF($F62:N$64,"&lt;0")+SUM($E63:M$63))*12,"")</f>
        <v>0</v>
      </c>
      <c r="O64" s="318">
        <f ca="1">IF('Summary &amp; Assumptions'!$D$20&gt;=O$5,IF(O62&gt;0,O62)/-(SUMIF($F62:O$64,"&lt;0")+SUM($E63:N$63))*12,"")</f>
        <v>0</v>
      </c>
      <c r="P64" s="318">
        <f ca="1">IF('Summary &amp; Assumptions'!$D$20&gt;=P$5,IF(P62&gt;0,P62)/-(SUMIF($F62:P$64,"&lt;0")+SUM($E63:O$63))*12,"")</f>
        <v>0</v>
      </c>
      <c r="Q64" s="318">
        <f ca="1">IF('Summary &amp; Assumptions'!$D$20&gt;=Q$5,IF(Q62&gt;0,Q62)/-(SUMIF($F62:Q$64,"&lt;0")+SUM($E63:P$63))*12,"")</f>
        <v>0</v>
      </c>
      <c r="R64" s="318">
        <f ca="1">IF('Summary &amp; Assumptions'!$D$20&gt;=R$5,IF(R62&gt;0,R62)/-(SUMIF($F62:R$64,"&lt;0")+SUM($E63:Q$63))*12,"")</f>
        <v>0</v>
      </c>
      <c r="S64" s="318">
        <f ca="1">IF('Summary &amp; Assumptions'!$D$20&gt;=S$5,IF(S62&gt;0,S62)/-(SUMIF($F62:S$64,"&lt;0")+SUM($E63:R$63))*12,"")</f>
        <v>0</v>
      </c>
      <c r="T64" s="318">
        <f ca="1">IF('Summary &amp; Assumptions'!$D$20&gt;=T$5,IF(T62&gt;0,T62)/-(SUMIF($F62:T$64,"&lt;0")+SUM($E63:S$63))*12,"")</f>
        <v>0</v>
      </c>
      <c r="U64" s="318">
        <f ca="1">IF('Summary &amp; Assumptions'!$D$20&gt;=U$5,IF(U62&gt;0,U62)/-(SUMIF($F62:U$64,"&lt;0")+SUM($E63:T$63))*12,"")</f>
        <v>0</v>
      </c>
      <c r="V64" s="318">
        <f ca="1">IF('Summary &amp; Assumptions'!$D$20&gt;=V$5,IF(V62&gt;0,V62)/-(SUMIF($F62:V$64,"&lt;0")+SUM($E63:U$63))*12,"")</f>
        <v>0</v>
      </c>
      <c r="W64" s="318">
        <f ca="1">IF('Summary &amp; Assumptions'!$D$20&gt;=W$5,IF(W62&gt;0,W62)/-(SUMIF($F62:W$64,"&lt;0")+SUM($E63:V$63))*12,"")</f>
        <v>0</v>
      </c>
      <c r="X64" s="318">
        <f ca="1">IF('Summary &amp; Assumptions'!$D$20&gt;=X$5,IF(X62&gt;0,X62)/-(SUMIF($F62:X$64,"&lt;0")+SUM($E63:W$63))*12,"")</f>
        <v>0</v>
      </c>
      <c r="Y64" s="318">
        <f ca="1">IF('Summary &amp; Assumptions'!$D$20&gt;=Y$5,IF(Y62&gt;0,Y62)/-(SUMIF($F62:Y$64,"&lt;0")+SUM($E63:X$63))*12,"")</f>
        <v>0</v>
      </c>
      <c r="Z64" s="318">
        <f ca="1">IF('Summary &amp; Assumptions'!$D$20&gt;=Z$5,IF(Z62&gt;0,Z62)/-(SUMIF($F62:Z$64,"&lt;0")+SUM($E63:Y$63))*12,"")</f>
        <v>0</v>
      </c>
      <c r="AA64" s="318">
        <f ca="1">IF('Summary &amp; Assumptions'!$D$20&gt;=AA$5,IF(AA62&gt;0,AA62)/-(SUMIF($F62:AA$64,"&lt;0")+SUM($E63:Z$63))*12,"")</f>
        <v>0</v>
      </c>
      <c r="AB64" s="318">
        <f ca="1">IF('Summary &amp; Assumptions'!$D$20&gt;=AB$5,IF(AB62&gt;0,AB62)/-(SUMIF($F62:AB$64,"&lt;0")+SUM($E63:AA$63))*12,"")</f>
        <v>3.207050574590857E-2</v>
      </c>
      <c r="AC64" s="318">
        <f ca="1">IF('Summary &amp; Assumptions'!$D$20&gt;=AC$5,IF(AC62&gt;0,AC62)/-(SUMIF($F62:AC$64,"&lt;0")+SUM($E63:AB$63))*12,"")</f>
        <v>3.207050574590857E-2</v>
      </c>
      <c r="AD64" s="318">
        <f ca="1">IF('Summary &amp; Assumptions'!$D$20&gt;=AD$5,IF(AD62&gt;0,AD62)/-(SUMIF($F62:AD$64,"&lt;0")+SUM($E63:AC$63))*12,"")</f>
        <v>0</v>
      </c>
      <c r="AE64" s="318">
        <f ca="1">IF('Summary &amp; Assumptions'!$D$20&gt;=AE$5,IF(AE62&gt;0,AE62)/-(SUMIF($F62:AE$64,"&lt;0")+SUM($E63:AD$63))*12,"")</f>
        <v>6.3829279581079937E-2</v>
      </c>
      <c r="AF64" s="318">
        <f ca="1">IF('Summary &amp; Assumptions'!$D$20&gt;=AF$5,IF(AF62&gt;0,AF62)/-(SUMIF($F62:AF$64,"&lt;0")+SUM($E63:AE$63))*12,"")</f>
        <v>6.5010766614444257E-2</v>
      </c>
      <c r="AG64" s="318">
        <f ca="1">IF('Summary &amp; Assumptions'!$D$20&gt;=AG$5,IF(AG62&gt;0,AG62)/-(SUMIF($F62:AG$64,"&lt;0")+SUM($E63:AF$63))*12,"")</f>
        <v>6.5010766614444257E-2</v>
      </c>
      <c r="AH64" s="318">
        <f ca="1">IF('Summary &amp; Assumptions'!$D$20&gt;=AH$5,IF(AH62&gt;0,AH62)/-(SUMIF($F62:AH$64,"&lt;0")+SUM($E63:AG$63))*12,"")</f>
        <v>6.5460452754544526E-2</v>
      </c>
      <c r="AI64" s="318">
        <f ca="1">IF('Summary &amp; Assumptions'!$D$20&gt;=AI$5,IF(AI62&gt;0,AI62)/-(SUMIF($F62:AI$64,"&lt;0")+SUM($E63:AH$63))*12,"")</f>
        <v>6.5460452754544526E-2</v>
      </c>
      <c r="AJ64" s="318">
        <f ca="1">IF('Summary &amp; Assumptions'!$D$20&gt;=AJ$5,IF(AJ62&gt;0,AJ62)/-(SUMIF($F62:AJ$64,"&lt;0")+SUM($E63:AI$63))*12,"")</f>
        <v>6.6732823405859981E-2</v>
      </c>
      <c r="AK64" s="318">
        <f ca="1">IF('Summary &amp; Assumptions'!$D$20&gt;=AK$5,IF(AK62&gt;0,AK62)/-(SUMIF($F62:AK$64,"&lt;0")+SUM($E63:AJ$63))*12,"")</f>
        <v>6.6732823405859981E-2</v>
      </c>
      <c r="AL64" s="318">
        <f ca="1">IF('Summary &amp; Assumptions'!$D$20&gt;=AL$5,IF(AL62&gt;0,AL62)/-(SUMIF($F62:AL$64,"&lt;0")+SUM($E63:AK$63))*12,"")</f>
        <v>6.7566270239006021E-2</v>
      </c>
      <c r="AM64" s="318">
        <f ca="1">IF('Summary &amp; Assumptions'!$D$20&gt;=AM$5,IF(AM62&gt;0,AM62)/-(SUMIF($F62:AM$64,"&lt;0")+SUM($E63:AL$63))*12,"")</f>
        <v>0</v>
      </c>
      <c r="AN64" s="318">
        <f ca="1">IF('Summary &amp; Assumptions'!$D$20&gt;=AN$5,IF(AN62&gt;0,AN62)/-(SUMIF($F62:AN$64,"&lt;0")+SUM($E63:AM$63))*12,"")</f>
        <v>6.8754054652190061E-2</v>
      </c>
      <c r="AO64" s="318">
        <f ca="1">IF('Summary &amp; Assumptions'!$D$20&gt;=AO$5,IF(AO62&gt;0,AO62)/-(SUMIF($F62:AO$64,"&lt;0")+SUM($E63:AN$63))*12,"")</f>
        <v>6.8754054652190089E-2</v>
      </c>
      <c r="AP64" s="318">
        <f ca="1">IF('Summary &amp; Assumptions'!$D$20&gt;=AP$5,IF(AP62&gt;0,AP62)/-(SUMIF($F62:AP$64,"&lt;0")+SUM($E63:AO$63))*12,"")</f>
        <v>6.9741708716185721E-2</v>
      </c>
      <c r="AQ64" s="318">
        <f ca="1">IF('Summary &amp; Assumptions'!$D$20&gt;=AQ$5,IF(AQ62&gt;0,AQ62)/-(SUMIF($F62:AQ$64,"&lt;0")+SUM($E63:AP$63))*12,"")</f>
        <v>7.1732107738569667E-2</v>
      </c>
      <c r="AR64" s="318">
        <f ca="1">IF('Summary &amp; Assumptions'!$D$20&gt;=AR$5,IF(AR62&gt;0,AR62)/-(SUMIF($F62:AR$64,"&lt;0")+SUM($E63:AQ$63))*12,"")</f>
        <v>7.2945541532985034E-2</v>
      </c>
      <c r="AS64" s="318">
        <f ca="1">IF('Summary &amp; Assumptions'!$D$20&gt;=AS$5,IF(AS62&gt;0,AS62)/-(SUMIF($F62:AS$64,"&lt;0")+SUM($E63:AR$63))*12,"")</f>
        <v>7.2945541532985034E-2</v>
      </c>
      <c r="AT64" s="318">
        <f ca="1">IF('Summary &amp; Assumptions'!$D$20&gt;=AT$5,IF(AT62&gt;0,AT62)/-(SUMIF($F62:AT$64,"&lt;0")+SUM($E63:AS$63))*12,"")</f>
        <v>7.3407386939552219E-2</v>
      </c>
      <c r="AU64" s="318">
        <f ca="1">IF('Summary &amp; Assumptions'!$D$20&gt;=AU$5,IF(AU62&gt;0,AU62)/-(SUMIF($F62:AU$64,"&lt;0")+SUM($E63:AT$63))*12,"")</f>
        <v>7.3407386939552219E-2</v>
      </c>
      <c r="AV64" s="318">
        <f ca="1">IF('Summary &amp; Assumptions'!$D$20&gt;=AV$5,IF(AV62&gt;0,AV62)/-(SUMIF($F62:AV$64,"&lt;0")+SUM($E63:AU$63))*12,"")</f>
        <v>7.4714161795076436E-2</v>
      </c>
      <c r="AW64" s="318">
        <f ca="1">IF('Summary &amp; Assumptions'!$D$20&gt;=AW$5,IF(AW62&gt;0,AW62)/-(SUMIF($F62:AW$64,"&lt;0")+SUM($E63:AV$63))*12,"")</f>
        <v>7.4714161795076464E-2</v>
      </c>
      <c r="AX64" s="318">
        <f ca="1">IF('Summary &amp; Assumptions'!$D$20&gt;=AX$5,IF(AX62&gt;0,AX62)/-(SUMIF($F62:AX$64,"&lt;0")+SUM($E63:AW$63))*12,"")</f>
        <v>7.5570144573243833E-2</v>
      </c>
      <c r="AY64" s="318">
        <f ca="1">IF('Summary &amp; Assumptions'!$D$20&gt;=AY$5,IF(AY62&gt;0,AY62)/-(SUMIF($F62:AY$64,"&lt;0")+SUM($E63:AX$63))*12,"")</f>
        <v>0</v>
      </c>
      <c r="AZ64" s="318">
        <f ca="1">IF('Summary &amp; Assumptions'!$D$20&gt;=AZ$5,IF(AZ62&gt;0,AZ62)/-(SUMIF($F62:AZ$64,"&lt;0")+SUM($E63:AY$63))*12,"")</f>
        <v>7.6833133885103128E-2</v>
      </c>
      <c r="BA64" s="318">
        <f ca="1">IF('Summary &amp; Assumptions'!$D$20&gt;=BA$5,IF(BA62&gt;0,BA62)/-(SUMIF($F62:BA$64,"&lt;0")+SUM($E63:AZ$63))*12,"")</f>
        <v>7.6833133885103128E-2</v>
      </c>
      <c r="BB64" s="318">
        <f ca="1">IF('Summary &amp; Assumptions'!$D$20&gt;=BB$5,IF(BB62&gt;0,BB62)/-(SUMIF($F62:BB$64,"&lt;0")+SUM($E63:BA$63))*12,"")</f>
        <v>7.7853815198523468E-2</v>
      </c>
      <c r="BC64" s="318">
        <f ca="1">IF('Summary &amp; Assumptions'!$D$20&gt;=BC$5,IF(BC62&gt;0,BC62)/-(SUMIF($F62:BC$64,"&lt;0")+SUM($E63:BB$63))*12,"")</f>
        <v>7.9899653568115514E-2</v>
      </c>
      <c r="BD64" s="318">
        <f ca="1">IF('Summary &amp; Assumptions'!$D$20&gt;=BD$5,IF(BD62&gt;0,BD62)/-(SUMIF($F62:BD$64,"&lt;0")+SUM($E63:BC$63))*12,"")</f>
        <v>8.114688559930959E-2</v>
      </c>
      <c r="BE64" s="318">
        <f ca="1">IF('Summary &amp; Assumptions'!$D$20&gt;=BE$5,IF(BE62&gt;0,BE62)/-(SUMIF($F62:BE$64,"&lt;0")+SUM($E63:BD$63))*12,"")</f>
        <v>8.114688559930959E-2</v>
      </c>
      <c r="BF64" s="318">
        <f ca="1">IF('Summary &amp; Assumptions'!$D$20&gt;=BF$5,IF(BF62&gt;0,BF62)/-(SUMIF($F62:BF$64,"&lt;0")+SUM($E63:BE$63))*12,"")</f>
        <v>8.1621594963084909E-2</v>
      </c>
      <c r="BG64" s="318">
        <f ca="1">IF('Summary &amp; Assumptions'!$D$20&gt;=BG$5,IF(BG62&gt;0,BG62)/-(SUMIF($F62:BG$64,"&lt;0")+SUM($E63:BF$63))*12,"")</f>
        <v>8.1621594963084909E-2</v>
      </c>
      <c r="BH64" s="318">
        <f ca="1">IF('Summary &amp; Assumptions'!$D$20&gt;=BH$5,IF(BH62&gt;0,BH62)/-(SUMIF($F62:BH$64,"&lt;0")+SUM($E63:BG$63))*12,"")</f>
        <v>8.2964767919755447E-2</v>
      </c>
      <c r="BI64" s="318">
        <f ca="1">IF('Summary &amp; Assumptions'!$D$20&gt;=BI$5,IF(BI62&gt;0,BI62)/-(SUMIF($F62:BI$64,"&lt;0")+SUM($E63:BH$63))*12,"")</f>
        <v>8.2964767919755406E-2</v>
      </c>
      <c r="BJ64" s="318">
        <f ca="1">IF('Summary &amp; Assumptions'!$D$20&gt;=BJ$5,IF(BJ62&gt;0,BJ62)/-(SUMIF($F62:BJ$64,"&lt;0")+SUM($E63:BI$63))*12,"")</f>
        <v>8.3844592714477945E-2</v>
      </c>
      <c r="BK64" s="318">
        <f ca="1">IF('Summary &amp; Assumptions'!$D$20&gt;=BK$5,IF(BK62&gt;0,BK62)/-(SUMIF($F62:BK$64,"&lt;0")+SUM($E63:BJ$63))*12,"")</f>
        <v>0</v>
      </c>
      <c r="BL64" s="318">
        <f ca="1">IF('Summary &amp; Assumptions'!$D$20&gt;=BL$5,IF(BL62&gt;0,BL62)/-(SUMIF($F62:BL$64,"&lt;0")+SUM($E63:BK$63))*12,"")</f>
        <v>8.5195005426646805E-2</v>
      </c>
      <c r="BM64" s="318">
        <f ca="1">IF('Summary &amp; Assumptions'!$D$20&gt;=BM$5,IF(BM62&gt;0,BM62)/-(SUMIF($F62:BM$64,"&lt;0")+SUM($E63:BL$63))*12,"")</f>
        <v>8.5195005426646847E-2</v>
      </c>
      <c r="BN64" s="318">
        <f ca="1">IF('Summary &amp; Assumptions'!$D$20&gt;=BN$5,IF(BN62&gt;0,BN62)/-(SUMIF($F62:BN$64,"&lt;0")+SUM($E63:BM$63))*12,"")</f>
        <v>8.6250539134720222E-2</v>
      </c>
      <c r="BO64" s="318">
        <f ca="1">IF('Summary &amp; Assumptions'!$D$20&gt;=BO$5,IF(BO62&gt;0,BO62)/-(SUMIF($F62:BO$64,"&lt;0")+SUM($E63:BN$63))*12,"")</f>
        <v>8.8354969151316951E-2</v>
      </c>
      <c r="BP64" s="318">
        <f ca="1">IF('Summary &amp; Assumptions'!$D$20&gt;=BP$5,IF(BP62&gt;0,BP62)/-(SUMIF($F62:BP$64,"&lt;0")+SUM($E63:BO$63))*12,"")</f>
        <v>8.9637921198320092E-2</v>
      </c>
      <c r="BQ64" s="318">
        <f ca="1">IF('Summary &amp; Assumptions'!$D$20&gt;=BQ$5,IF(BQ62&gt;0,BQ62)/-(SUMIF($F62:BQ$64,"&lt;0")+SUM($E63:BP$63))*12,"")</f>
        <v>8.9637921198320133E-2</v>
      </c>
      <c r="BR64" s="318">
        <f ca="1">IF('Summary &amp; Assumptions'!$D$20&gt;=BR$5,IF(BR62&gt;0,BR62)/-(SUMIF($F62:BR$64,"&lt;0")+SUM($E63:BQ$63))*12,"")</f>
        <v>9.0126225968206464E-2</v>
      </c>
      <c r="BS64" s="318">
        <f ca="1">IF('Summary &amp; Assumptions'!$D$20&gt;=BS$5,IF(BS62&gt;0,BS62)/-(SUMIF($F62:BS$64,"&lt;0")+SUM($E63:BR$63))*12,"")</f>
        <v>9.0126225968206464E-2</v>
      </c>
      <c r="BT64" s="318">
        <f ca="1">IF('Summary &amp; Assumptions'!$D$20&gt;=BT$5,IF(BT62&gt;0,BT62)/-(SUMIF($F62:BT$64,"&lt;0")+SUM($E63:BS$63))*12,"")</f>
        <v>9.1507866634209969E-2</v>
      </c>
      <c r="BU64" s="318">
        <f ca="1">IF('Summary &amp; Assumptions'!$D$20&gt;=BU$5,IF(BU62&gt;0,BU62)/-(SUMIF($F62:BU$64,"&lt;0")+SUM($E63:BT$63))*12,"")</f>
        <v>9.1507866634209928E-2</v>
      </c>
      <c r="BV64" s="318">
        <f ca="1">IF('Summary &amp; Assumptions'!$D$20&gt;=BV$5,IF(BV62&gt;0,BV62)/-(SUMIF($F62:BV$64,"&lt;0")+SUM($E63:BU$63))*12,"")</f>
        <v>9.2412889110511098E-2</v>
      </c>
      <c r="BW64" s="318">
        <f ca="1">IF('Summary &amp; Assumptions'!$D$20&gt;=BW$5,IF(BW62&gt;0,BW62)/-(SUMIF($F62:BW$64,"&lt;0")+SUM($E63:BV$63))*12,"")</f>
        <v>0</v>
      </c>
      <c r="BX64" s="318">
        <f ca="1">IF('Summary &amp; Assumptions'!$D$20&gt;=BX$5,IF(BX62&gt;0,BX62)/-(SUMIF($F62:BX$64,"&lt;0")+SUM($E63:BW$63))*12,"")</f>
        <v>9.3867575508776835E-2</v>
      </c>
      <c r="BY64" s="318">
        <f ca="1">IF('Summary &amp; Assumptions'!$D$20&gt;=BY$5,IF(BY62&gt;0,BY62)/-(SUMIF($F62:BY$64,"&lt;0")+SUM($E63:BX$63))*12,"")</f>
        <v>9.3867575508776877E-2</v>
      </c>
      <c r="BZ64" s="318">
        <f ca="1">IF('Summary &amp; Assumptions'!$D$20&gt;=BZ$5,IF(BZ62&gt;0,BZ62)/-(SUMIF($F62:BZ$64,"&lt;0")+SUM($E63:BY$63))*12,"")</f>
        <v>9.4959922782199141E-2</v>
      </c>
      <c r="CA64" s="318">
        <f ca="1">IF('Summary &amp; Assumptions'!$D$20&gt;=CA$5,IF(CA62&gt;0,CA62)/-(SUMIF($F62:CA$64,"&lt;0")+SUM($E63:BZ$63))*12,"")</f>
        <v>9.7126324461350028E-2</v>
      </c>
      <c r="CB64" s="318">
        <f ca="1">IF('Summary &amp; Assumptions'!$D$20&gt;=CB$5,IF(CB62&gt;0,CB62)/-(SUMIF($F62:CB$64,"&lt;0")+SUM($E63:CA$63))*12,"")</f>
        <v>9.844705712861769E-2</v>
      </c>
      <c r="CC64" s="318">
        <f ca="1">IF('Summary &amp; Assumptions'!$D$20&gt;=CC$5,IF(CC62&gt;0,CC62)/-(SUMIF($F62:CC$64,"&lt;0")+SUM($E63:CB$63))*12,"")</f>
        <v>9.844705712861769E-2</v>
      </c>
      <c r="CD64" s="318">
        <f ca="1">IF('Summary &amp; Assumptions'!$D$20&gt;=CD$5,IF(CD62&gt;0,CD62)/-(SUMIF($F62:CD$64,"&lt;0")+SUM($E63:CC$63))*12,"")</f>
        <v>9.8949741591905255E-2</v>
      </c>
      <c r="CE64" s="318">
        <f ca="1">IF('Summary &amp; Assumptions'!$D$20&gt;=CE$5,IF(CE62&gt;0,CE62)/-(SUMIF($F62:CE$64,"&lt;0")+SUM($E63:CD$63))*12,"")</f>
        <v>9.8949741591905255E-2</v>
      </c>
      <c r="CF64" s="318">
        <f ca="1">IF('Summary &amp; Assumptions'!$D$20&gt;=CF$5,IF(CF62&gt;0,CF62)/-(SUMIF($F62:CF$64,"&lt;0")+SUM($E63:CE$63))*12,"")</f>
        <v>0.10037206907973198</v>
      </c>
      <c r="CG64" s="318">
        <f ca="1">IF('Summary &amp; Assumptions'!$D$20&gt;=CG$5,IF(CG62&gt;0,CG62)/-(SUMIF($F62:CG$64,"&lt;0")+SUM($E63:CF$63))*12,"")</f>
        <v>0.10037206907973198</v>
      </c>
      <c r="CH64" s="318">
        <f ca="1">IF('Summary &amp; Assumptions'!$D$20&gt;=CH$5,IF(CH62&gt;0,CH62)/-(SUMIF($F62:CH$64,"&lt;0")+SUM($E63:CG$63))*12,"")</f>
        <v>0.10130374283313087</v>
      </c>
      <c r="CI64" s="318">
        <f ca="1">IF('Summary &amp; Assumptions'!$D$20&gt;=CI$5,IF(CI62&gt;0,CI62)/-(SUMIF($F62:CI$64,"&lt;0")+SUM($E63:CH$63))*12,"")</f>
        <v>3.2882861024849117E-3</v>
      </c>
      <c r="CJ64" s="318">
        <f ca="1">IF('Summary &amp; Assumptions'!$D$20&gt;=CJ$5,IF(CJ62&gt;0,CJ62)/-(SUMIF($F62:CJ$64,"&lt;0")+SUM($E63:CI$63))*12,"")</f>
        <v>0.10285306384665634</v>
      </c>
      <c r="CK64" s="318">
        <f ca="1">IF('Summary &amp; Assumptions'!$D$20&gt;=CK$5,IF(CK62&gt;0,CK62)/-(SUMIF($F62:CK$64,"&lt;0")+SUM($E63:CJ$63))*12,"")</f>
        <v>0.10285306384665638</v>
      </c>
      <c r="CL64" s="318">
        <f ca="1">IF('Summary &amp; Assumptions'!$D$20&gt;=CL$5,IF(CL62&gt;0,CL62)/-(SUMIF($F62:CL$64,"&lt;0")+SUM($E63:CK$63))*12,"")</f>
        <v>0.10398402614272673</v>
      </c>
      <c r="CM64" s="318">
        <f ca="1">IF('Summary &amp; Assumptions'!$D$20&gt;=CM$5,IF(CM62&gt;0,CM62)/-(SUMIF($F62:CM$64,"&lt;0")+SUM($E63:CL$63))*12,"")</f>
        <v>0.10621541987225214</v>
      </c>
      <c r="CN64" s="318">
        <f ca="1">IF('Summary &amp; Assumptions'!$D$20&gt;=CN$5,IF(CN62&gt;0,CN62)/-(SUMIF($F62:CN$64,"&lt;0")+SUM($E63:CM$63))*12,"")</f>
        <v>0.10757577451953781</v>
      </c>
      <c r="CO64" s="318">
        <f ca="1">IF('Summary &amp; Assumptions'!$D$20&gt;=CO$5,IF(CO62&gt;0,CO62)/-(SUMIF($F62:CO$64,"&lt;0")+SUM($E63:CN$63))*12,"")</f>
        <v>0.10757577451953779</v>
      </c>
      <c r="CP64" s="318">
        <f ca="1">IF('Summary &amp; Assumptions'!$D$20&gt;=CP$5,IF(CP62&gt;0,CP62)/-(SUMIF($F62:CP$64,"&lt;0")+SUM($E63:CO$63))*12,"")</f>
        <v>0.10809353951672401</v>
      </c>
      <c r="CQ64" s="318">
        <f ca="1">IF('Summary &amp; Assumptions'!$D$20&gt;=CQ$5,IF(CQ62&gt;0,CQ62)/-(SUMIF($F62:CQ$64,"&lt;0")+SUM($E63:CP$63))*12,"")</f>
        <v>0.10809353951672404</v>
      </c>
      <c r="CR64" s="318">
        <f ca="1">IF('Summary &amp; Assumptions'!$D$20&gt;=CR$5,IF(CR62&gt;0,CR62)/-(SUMIF($F62:CR$64,"&lt;0")+SUM($E63:CQ$63))*12,"")</f>
        <v>0.10955853682918552</v>
      </c>
      <c r="CS64" s="318">
        <f ca="1">IF('Summary &amp; Assumptions'!$D$20&gt;=CS$5,IF(CS62&gt;0,CS62)/-(SUMIF($F62:CS$64,"&lt;0")+SUM($E63:CR$63))*12,"")</f>
        <v>0.10955853682918557</v>
      </c>
      <c r="CT64" s="318">
        <f ca="1">IF('Summary &amp; Assumptions'!$D$20&gt;=CT$5,IF(CT62&gt;0,CT62)/-(SUMIF($F62:CT$64,"&lt;0")+SUM($E63:CS$63))*12,"")</f>
        <v>0.11051816079518653</v>
      </c>
      <c r="CU64" s="318">
        <f ca="1">IF('Summary &amp; Assumptions'!$D$20&gt;=CU$5,IF(CU62&gt;0,CU62)/-(SUMIF($F62:CU$64,"&lt;0")+SUM($E63:CT$63))*12,"")</f>
        <v>1.331781540781355E-2</v>
      </c>
      <c r="CV64" s="318">
        <f ca="1">IF('Summary &amp; Assumptions'!$D$20&gt;=CV$5,IF(CV62&gt;0,CV62)/-(SUMIF($F62:CV$64,"&lt;0")+SUM($E63:CU$63))*12,"")</f>
        <v>0.1121139614391177</v>
      </c>
      <c r="CW64" s="318">
        <f ca="1">IF('Summary &amp; Assumptions'!$D$20&gt;=CW$5,IF(CW62&gt;0,CW62)/-(SUMIF($F62:CW$64,"&lt;0")+SUM($E63:CV$63))*12,"")</f>
        <v>0.1121139614391177</v>
      </c>
      <c r="CX64" s="318">
        <f ca="1">IF('Summary &amp; Assumptions'!$D$20&gt;=CX$5,IF(CX62&gt;0,CX62)/-(SUMIF($F62:CX$64,"&lt;0")+SUM($E63:CW$63))*12,"")</f>
        <v>0.11328481410060445</v>
      </c>
      <c r="CY64" s="318">
        <f ca="1">IF('Summary &amp; Assumptions'!$D$20&gt;=CY$5,IF(CY62&gt;0,CY62)/-(SUMIF($F62:CY$64,"&lt;0")+SUM($E63:CX$63))*12,"")</f>
        <v>0.11558314964201566</v>
      </c>
      <c r="CZ64" s="318">
        <f ca="1">IF('Summary &amp; Assumptions'!$D$20&gt;=CZ$5,IF(CZ62&gt;0,CZ62)/-(SUMIF($F62:CZ$64,"&lt;0")+SUM($E63:CY$63))*12,"")</f>
        <v>0.11698431492871991</v>
      </c>
      <c r="DA64" s="318">
        <f ca="1">IF('Summary &amp; Assumptions'!$D$20&gt;=DA$5,IF(DA62&gt;0,DA62)/-(SUMIF($F62:DA$64,"&lt;0")+SUM($E63:CZ$63))*12,"")</f>
        <v>0.11698431492871986</v>
      </c>
      <c r="DB64" s="318">
        <f ca="1">IF('Summary &amp; Assumptions'!$D$20&gt;=DB$5,IF(DB62&gt;0,DB62)/-(SUMIF($F62:DB$64,"&lt;0")+SUM($E63:DA$63))*12,"")</f>
        <v>0.11751761287582169</v>
      </c>
      <c r="DC64" s="318">
        <f ca="1">IF('Summary &amp; Assumptions'!$D$20&gt;=DC$5,IF(DC62&gt;0,DC62)/-(SUMIF($F62:DC$64,"&lt;0")+SUM($E63:DB$63))*12,"")</f>
        <v>0.11751761287582169</v>
      </c>
      <c r="DD64" s="318">
        <f ca="1">IF('Summary &amp; Assumptions'!$D$20&gt;=DD$5,IF(DD62&gt;0,DD62)/-(SUMIF($F62:DD$64,"&lt;0")+SUM($E63:DC$63))*12,"")</f>
        <v>0.11902656010765707</v>
      </c>
      <c r="DE64" s="318">
        <f ca="1">IF('Summary &amp; Assumptions'!$D$20&gt;=DE$5,IF(DE62&gt;0,DE62)/-(SUMIF($F62:DE$64,"&lt;0")+SUM($E63:DD$63))*12,"")</f>
        <v>0.11902656010765703</v>
      </c>
      <c r="DF64" s="318">
        <f ca="1">IF('Summary &amp; Assumptions'!$D$20&gt;=DF$5,IF(DF62&gt;0,DF62)/-(SUMIF($F62:DF$64,"&lt;0")+SUM($E63:DE$63))*12,"")</f>
        <v>0.12001497279263798</v>
      </c>
      <c r="DG64" s="318">
        <f ca="1">IF('Summary &amp; Assumptions'!$D$20&gt;=DG$5,IF(DG62&gt;0,DG62)/-(SUMIF($F62:DG$64,"&lt;0")+SUM($E63:DF$63))*12,"")</f>
        <v>2.3669372757105664E-2</v>
      </c>
      <c r="DH64" s="318">
        <f ca="1">IF('Summary &amp; Assumptions'!$D$20&gt;=DH$5,IF(DH62&gt;0,DH62)/-(SUMIF($F62:DH$64,"&lt;0")+SUM($E63:DG$63))*12,"")</f>
        <v>0.12165864745588717</v>
      </c>
      <c r="DI64" s="318">
        <f ca="1">IF('Summary &amp; Assumptions'!$D$20&gt;=DI$5,IF(DI62&gt;0,DI62)/-(SUMIF($F62:DI$64,"&lt;0")+SUM($E63:DH$63))*12,"")</f>
        <v>0.12165864745588714</v>
      </c>
      <c r="DJ64" s="318">
        <f ca="1">IF('Summary &amp; Assumptions'!$D$20&gt;=DJ$5,IF(DJ62&gt;0,DJ62)/-(SUMIF($F62:DJ$64,"&lt;0")+SUM($E63:DI$63))*12,"")</f>
        <v>0.1228707064236836</v>
      </c>
      <c r="DK64" s="318">
        <f ca="1">IF('Summary &amp; Assumptions'!$D$20&gt;=DK$5,IF(DK62&gt;0,DK62)/-(SUMIF($F62:DK$64,"&lt;0")+SUM($E63:DJ$63))*12,"")</f>
        <v>0.12523799203133712</v>
      </c>
      <c r="DL64" s="318">
        <f ca="1">IF('Summary &amp; Assumptions'!$D$20&gt;=DL$5,IF(DL62&gt;0,DL62)/-(SUMIF($F62:DL$64,"&lt;0")+SUM($E63:DK$63))*12,"")</f>
        <v>0.12668119227664243</v>
      </c>
      <c r="DM64" s="318">
        <f ca="1">IF('Summary &amp; Assumptions'!$D$20&gt;=DM$5,IF(DM62&gt;0,DM62)/-(SUMIF($F62:DM$64,"&lt;0")+SUM($E63:DL$63))*12,"")</f>
        <v>0.12668119227664243</v>
      </c>
      <c r="DN64" s="318">
        <f ca="1">IF('Summary &amp; Assumptions'!$D$20&gt;=DN$5,IF(DN62&gt;0,DN62)/-(SUMIF($F62:DN$64,"&lt;0")+SUM($E63:DM$63))*12,"")</f>
        <v>0.12723048916215729</v>
      </c>
      <c r="DO64" s="318">
        <f ca="1">IF('Summary &amp; Assumptions'!$D$20&gt;=DO$5,IF(DO62&gt;0,DO62)/-(SUMIF($F62:DO$64,"&lt;0")+SUM($E63:DN$63))*12,"")</f>
        <v>0.12723048916215729</v>
      </c>
      <c r="DP64" s="318">
        <f ca="1">IF('Summary &amp; Assumptions'!$D$20&gt;=DP$5,IF(DP62&gt;0,DP62)/-(SUMIF($F62:DP$64,"&lt;0")+SUM($E63:DO$63))*12,"")</f>
        <v>0.12878470481094767</v>
      </c>
      <c r="DQ64" s="318">
        <f ca="1">IF('Summary &amp; Assumptions'!$D$20&gt;=DQ$5,IF(DQ62&gt;0,DQ62)/-(SUMIF($F62:DQ$64,"&lt;0")+SUM($E63:DP$63))*12,"")</f>
        <v>0.12878470481094767</v>
      </c>
      <c r="DR64" s="318">
        <f ca="1">IF('Summary &amp; Assumptions'!$D$20&gt;=DR$5,IF(DR62&gt;0,DR62)/-(SUMIF($F62:DR$64,"&lt;0")+SUM($E63:DQ$63))*12,"")</f>
        <v>0.1298027698764781</v>
      </c>
      <c r="DS64" s="318">
        <f ca="1">IF('Summary &amp; Assumptions'!$D$20&gt;=DS$5,IF(DS62&gt;0,DS62)/-(SUMIF($F62:DS$64,"&lt;0")+SUM($E63:DR$63))*12,"")</f>
        <v>3.4352844867475613E-2</v>
      </c>
      <c r="DT64" s="318">
        <f ca="1">IF('Summary &amp; Assumptions'!$D$20&gt;=DT$5,IF(DT62&gt;0,DT62)/-(SUMIF($F62:DT$64,"&lt;0")+SUM($E63:DS$63))*12,"")</f>
        <v>0.1314957547796248</v>
      </c>
      <c r="DU64" s="319">
        <f ca="1">IF('Summary &amp; Assumptions'!$D$20&gt;=DU$5,IF(DU62&gt;0,DU62)/-(SUMIF($F62:DU$64,"&lt;0")+SUM($E63:DT$63))*12,"")</f>
        <v>0.13149575477962483</v>
      </c>
    </row>
    <row r="65" spans="3:125" ht="15" hidden="1" x14ac:dyDescent="0.25">
      <c r="F65" s="90"/>
      <c r="G65" s="101"/>
      <c r="H65" s="101"/>
      <c r="I65" s="101"/>
      <c r="J65" s="102"/>
      <c r="K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R65" s="100"/>
      <c r="CS65" s="100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P65" s="100"/>
      <c r="DQ65" s="100"/>
      <c r="DR65" s="100"/>
      <c r="DS65" s="100"/>
      <c r="DT65" s="100"/>
      <c r="DU65" s="100"/>
    </row>
    <row r="66" spans="3:125" ht="15" hidden="1" x14ac:dyDescent="0.25">
      <c r="C66" s="359" t="s">
        <v>78</v>
      </c>
      <c r="D66" s="236"/>
      <c r="E66" s="96"/>
      <c r="F66" s="90"/>
      <c r="G66" s="101"/>
      <c r="H66" s="101"/>
      <c r="I66" s="101"/>
      <c r="K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</row>
    <row r="67" spans="3:125" ht="15" hidden="1" x14ac:dyDescent="0.25">
      <c r="C67" s="362" t="s">
        <v>77</v>
      </c>
      <c r="D67" s="367">
        <f ca="1">-SUM(F55:O55)/E55</f>
        <v>0</v>
      </c>
      <c r="E67" s="99"/>
      <c r="F67" s="393"/>
      <c r="G67" s="396"/>
      <c r="H67" s="396"/>
      <c r="I67" s="394"/>
      <c r="J67" s="397"/>
      <c r="K67" s="397"/>
      <c r="L67" s="395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97"/>
      <c r="AB67" s="397"/>
      <c r="AC67" s="397"/>
      <c r="AD67" s="397"/>
      <c r="AE67" s="397"/>
      <c r="AF67" s="397"/>
      <c r="AG67" s="397"/>
      <c r="AH67" s="397"/>
      <c r="AI67" s="397"/>
      <c r="AJ67" s="397"/>
      <c r="AK67" s="397"/>
      <c r="AL67" s="397"/>
      <c r="AM67" s="397"/>
      <c r="AN67" s="397"/>
      <c r="AO67" s="397"/>
      <c r="AP67" s="397"/>
      <c r="AQ67" s="397"/>
      <c r="AR67" s="397"/>
      <c r="AS67" s="397"/>
      <c r="AT67" s="397"/>
      <c r="AU67" s="397"/>
      <c r="AV67" s="397"/>
      <c r="AW67" s="397"/>
      <c r="AX67" s="397"/>
      <c r="AY67" s="397"/>
      <c r="AZ67" s="397"/>
      <c r="BA67" s="397"/>
      <c r="BB67" s="397"/>
      <c r="BC67" s="397"/>
      <c r="BD67" s="397"/>
      <c r="BE67" s="397"/>
      <c r="BF67" s="397"/>
      <c r="BG67" s="397"/>
      <c r="BH67" s="397"/>
      <c r="BI67" s="397"/>
      <c r="BJ67" s="397"/>
      <c r="BK67" s="397"/>
      <c r="BL67" s="397"/>
      <c r="BM67" s="397"/>
      <c r="BN67" s="397"/>
      <c r="BO67" s="397"/>
      <c r="BP67" s="397"/>
      <c r="BQ67" s="397"/>
      <c r="BR67" s="397"/>
      <c r="BS67" s="397"/>
      <c r="BT67" s="397"/>
      <c r="BU67" s="397"/>
      <c r="BV67" s="397"/>
      <c r="BW67" s="397"/>
      <c r="BX67" s="397"/>
      <c r="BY67" s="397"/>
      <c r="BZ67" s="397"/>
      <c r="CA67" s="397"/>
      <c r="CB67" s="397"/>
      <c r="CC67" s="397"/>
      <c r="CD67" s="397"/>
      <c r="CE67" s="397"/>
      <c r="CF67" s="397"/>
      <c r="CG67" s="397"/>
      <c r="CH67" s="397"/>
      <c r="CI67" s="397"/>
      <c r="CJ67" s="397"/>
      <c r="CK67" s="397"/>
      <c r="CL67" s="397"/>
      <c r="CM67" s="397"/>
      <c r="CN67" s="397"/>
      <c r="CO67" s="397"/>
      <c r="CP67" s="397"/>
      <c r="CQ67" s="397"/>
      <c r="CR67" s="397"/>
      <c r="CS67" s="397"/>
      <c r="CT67" s="397"/>
      <c r="CU67" s="397"/>
      <c r="CV67" s="397"/>
      <c r="CW67" s="397"/>
      <c r="CX67" s="397"/>
      <c r="CY67" s="397"/>
      <c r="CZ67" s="397"/>
      <c r="DA67" s="397"/>
      <c r="DB67" s="397"/>
      <c r="DC67" s="397"/>
      <c r="DD67" s="397"/>
      <c r="DE67" s="397"/>
      <c r="DF67" s="397"/>
      <c r="DG67" s="397"/>
      <c r="DH67" s="397"/>
      <c r="DI67" s="397"/>
      <c r="DJ67" s="397"/>
      <c r="DK67" s="397"/>
      <c r="DL67" s="397"/>
      <c r="DM67" s="397"/>
      <c r="DN67" s="397"/>
      <c r="DO67" s="397"/>
      <c r="DP67" s="397"/>
      <c r="DQ67" s="397"/>
      <c r="DR67" s="397"/>
      <c r="DS67" s="397"/>
      <c r="DT67" s="397"/>
      <c r="DU67" s="397"/>
    </row>
    <row r="68" spans="3:125" ht="15" x14ac:dyDescent="0.25">
      <c r="D68" s="103"/>
      <c r="E68" s="103"/>
      <c r="F68" s="95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P68" s="100"/>
      <c r="DQ68" s="100"/>
      <c r="DR68" s="100"/>
      <c r="DS68" s="100"/>
      <c r="DT68" s="100"/>
      <c r="DU68" s="100"/>
    </row>
    <row r="69" spans="3:125" ht="15" x14ac:dyDescent="0.25">
      <c r="C69" s="104"/>
      <c r="D69" s="104"/>
      <c r="E69" s="104"/>
      <c r="F69" s="95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R69" s="100"/>
      <c r="CS69" s="100"/>
      <c r="CT69" s="100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P69" s="100"/>
      <c r="DQ69" s="100"/>
      <c r="DR69" s="100"/>
      <c r="DS69" s="100"/>
      <c r="DT69" s="100"/>
      <c r="DU69" s="100"/>
    </row>
    <row r="70" spans="3:125" ht="15" x14ac:dyDescent="0.25">
      <c r="C70" s="96"/>
      <c r="D70" s="96"/>
      <c r="E70" s="96"/>
      <c r="F70" s="105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P70" s="100"/>
      <c r="DQ70" s="100"/>
      <c r="DR70" s="100"/>
      <c r="DS70" s="100"/>
      <c r="DT70" s="100"/>
      <c r="DU70" s="100"/>
    </row>
    <row r="71" spans="3:125" ht="15" x14ac:dyDescent="0.25">
      <c r="F71" s="106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  <c r="DQ71" s="68"/>
      <c r="DR71" s="68"/>
      <c r="DS71" s="68"/>
      <c r="DT71" s="68"/>
      <c r="DU71" s="68"/>
    </row>
    <row r="72" spans="3:125" ht="15" x14ac:dyDescent="0.25">
      <c r="C72" s="107"/>
      <c r="D72" s="107"/>
      <c r="E72" s="107"/>
      <c r="F72" s="95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  <c r="DQ72" s="68"/>
      <c r="DR72" s="68"/>
      <c r="DS72" s="68"/>
      <c r="DT72" s="68"/>
      <c r="DU72" s="68"/>
    </row>
    <row r="73" spans="3:125" ht="15" x14ac:dyDescent="0.25">
      <c r="C73" s="107"/>
      <c r="D73" s="108"/>
      <c r="E73" s="108"/>
      <c r="F73" s="95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  <c r="DQ73" s="68"/>
      <c r="DR73" s="68"/>
      <c r="DS73" s="68"/>
      <c r="DT73" s="68"/>
      <c r="DU73" s="68"/>
    </row>
    <row r="74" spans="3:125" x14ac:dyDescent="0.2">
      <c r="D74" s="109"/>
      <c r="E74" s="109"/>
      <c r="F74" s="95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  <c r="DQ74" s="68"/>
      <c r="DR74" s="68"/>
      <c r="DS74" s="68"/>
      <c r="DT74" s="68"/>
      <c r="DU74" s="68"/>
    </row>
    <row r="75" spans="3:125" x14ac:dyDescent="0.2">
      <c r="C75" s="110"/>
      <c r="D75" s="110"/>
      <c r="E75" s="110"/>
      <c r="F75" s="95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  <c r="DQ75" s="68"/>
      <c r="DR75" s="68"/>
      <c r="DS75" s="68"/>
      <c r="DT75" s="68"/>
      <c r="DU75" s="68"/>
    </row>
    <row r="76" spans="3:125" ht="15" x14ac:dyDescent="0.25">
      <c r="C76" s="111"/>
      <c r="D76" s="60"/>
      <c r="E76" s="60"/>
      <c r="F76" s="95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</row>
    <row r="77" spans="3:125" ht="15" x14ac:dyDescent="0.25">
      <c r="D77" s="112"/>
      <c r="E77" s="112"/>
      <c r="F77" s="95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  <c r="AX77" s="113"/>
      <c r="AY77" s="113"/>
      <c r="AZ77" s="113"/>
      <c r="BA77" s="113"/>
      <c r="BB77" s="113"/>
      <c r="BC77" s="113"/>
      <c r="BD77" s="113"/>
      <c r="BE77" s="113"/>
      <c r="BF77" s="113"/>
      <c r="BG77" s="113"/>
      <c r="BH77" s="113"/>
      <c r="BI77" s="113"/>
      <c r="BJ77" s="113"/>
      <c r="BK77" s="113"/>
      <c r="BL77" s="113"/>
      <c r="BM77" s="113"/>
      <c r="BN77" s="113"/>
      <c r="BO77" s="113"/>
      <c r="BP77" s="113"/>
      <c r="BQ77" s="113"/>
      <c r="BR77" s="113"/>
      <c r="BS77" s="113"/>
      <c r="BT77" s="113"/>
      <c r="BU77" s="113"/>
      <c r="BV77" s="113"/>
      <c r="BW77" s="113"/>
      <c r="BX77" s="113"/>
      <c r="BY77" s="113"/>
      <c r="BZ77" s="113"/>
      <c r="CA77" s="113"/>
      <c r="CB77" s="113"/>
      <c r="CC77" s="113"/>
      <c r="CD77" s="113"/>
      <c r="CE77" s="113"/>
      <c r="CF77" s="113"/>
      <c r="CG77" s="113"/>
      <c r="CH77" s="113"/>
      <c r="CI77" s="113"/>
      <c r="CJ77" s="113"/>
      <c r="CK77" s="113"/>
      <c r="CL77" s="113"/>
      <c r="CM77" s="113"/>
      <c r="CN77" s="113"/>
      <c r="CO77" s="113"/>
      <c r="CP77" s="113"/>
      <c r="CQ77" s="113"/>
      <c r="CR77" s="113"/>
      <c r="CS77" s="113"/>
      <c r="CT77" s="113"/>
      <c r="CU77" s="113"/>
      <c r="CV77" s="113"/>
      <c r="CW77" s="113"/>
      <c r="CX77" s="113"/>
      <c r="CY77" s="113"/>
      <c r="CZ77" s="113"/>
      <c r="DA77" s="113"/>
      <c r="DB77" s="113"/>
      <c r="DC77" s="113"/>
      <c r="DD77" s="113"/>
      <c r="DE77" s="113"/>
      <c r="DF77" s="113"/>
      <c r="DG77" s="113"/>
      <c r="DH77" s="113"/>
      <c r="DI77" s="113"/>
      <c r="DJ77" s="113"/>
      <c r="DK77" s="113"/>
      <c r="DL77" s="113"/>
      <c r="DM77" s="113"/>
      <c r="DN77" s="113"/>
      <c r="DO77" s="113"/>
      <c r="DP77" s="113"/>
      <c r="DQ77" s="113"/>
      <c r="DR77" s="113"/>
      <c r="DS77" s="113"/>
      <c r="DT77" s="113"/>
      <c r="DU77" s="113"/>
    </row>
    <row r="78" spans="3:125" ht="15" x14ac:dyDescent="0.25">
      <c r="D78" s="112"/>
      <c r="E78" s="112"/>
      <c r="F78" s="95"/>
      <c r="G78" s="113"/>
      <c r="H78" s="113"/>
      <c r="I78" s="113"/>
      <c r="J78" s="113"/>
      <c r="K78" s="113"/>
      <c r="L78" s="113"/>
      <c r="M78" s="113"/>
      <c r="N78" s="113"/>
      <c r="O78" s="113"/>
      <c r="P78" s="113"/>
      <c r="Q78" s="113"/>
      <c r="R78" s="113"/>
      <c r="S78" s="113"/>
      <c r="T78" s="113"/>
      <c r="U78" s="113"/>
      <c r="V78" s="113"/>
      <c r="W78" s="113"/>
      <c r="X78" s="113"/>
      <c r="Y78" s="113"/>
      <c r="Z78" s="113"/>
      <c r="AA78" s="113"/>
      <c r="AB78" s="113"/>
      <c r="AC78" s="113"/>
      <c r="AD78" s="113"/>
      <c r="AE78" s="113"/>
      <c r="AF78" s="113"/>
      <c r="AG78" s="113"/>
      <c r="AH78" s="113"/>
      <c r="AI78" s="113"/>
      <c r="AJ78" s="113"/>
      <c r="AK78" s="113"/>
      <c r="AL78" s="113"/>
      <c r="AM78" s="113"/>
      <c r="AN78" s="113"/>
      <c r="AO78" s="113"/>
      <c r="AP78" s="113"/>
      <c r="AQ78" s="113"/>
      <c r="AR78" s="113"/>
      <c r="AS78" s="113"/>
      <c r="AT78" s="113"/>
      <c r="AU78" s="113"/>
      <c r="AV78" s="113"/>
      <c r="AW78" s="113"/>
      <c r="AX78" s="113"/>
      <c r="AY78" s="113"/>
      <c r="AZ78" s="113"/>
      <c r="BA78" s="113"/>
      <c r="BB78" s="113"/>
      <c r="BC78" s="113"/>
      <c r="BD78" s="113"/>
      <c r="BE78" s="113"/>
      <c r="BF78" s="113"/>
      <c r="BG78" s="113"/>
      <c r="BH78" s="113"/>
      <c r="BI78" s="113"/>
      <c r="BJ78" s="113"/>
      <c r="BK78" s="113"/>
      <c r="BL78" s="113"/>
      <c r="BM78" s="113"/>
      <c r="BN78" s="113"/>
      <c r="BO78" s="113"/>
      <c r="BP78" s="113"/>
      <c r="BQ78" s="113"/>
      <c r="BR78" s="113"/>
      <c r="BS78" s="113"/>
      <c r="BT78" s="113"/>
      <c r="BU78" s="113"/>
      <c r="BV78" s="113"/>
      <c r="BW78" s="113"/>
      <c r="BX78" s="113"/>
      <c r="BY78" s="113"/>
      <c r="BZ78" s="113"/>
      <c r="CA78" s="113"/>
      <c r="CB78" s="113"/>
      <c r="CC78" s="113"/>
      <c r="CD78" s="113"/>
      <c r="CE78" s="113"/>
      <c r="CF78" s="113"/>
      <c r="CG78" s="113"/>
      <c r="CH78" s="113"/>
      <c r="CI78" s="113"/>
      <c r="CJ78" s="113"/>
      <c r="CK78" s="113"/>
      <c r="CL78" s="113"/>
      <c r="CM78" s="113"/>
      <c r="CN78" s="113"/>
      <c r="CO78" s="113"/>
      <c r="CP78" s="113"/>
      <c r="CQ78" s="113"/>
      <c r="CR78" s="113"/>
      <c r="CS78" s="113"/>
      <c r="CT78" s="113"/>
      <c r="CU78" s="113"/>
      <c r="CV78" s="113"/>
      <c r="CW78" s="113"/>
      <c r="CX78" s="113"/>
      <c r="CY78" s="113"/>
      <c r="CZ78" s="113"/>
      <c r="DA78" s="113"/>
      <c r="DB78" s="113"/>
      <c r="DC78" s="113"/>
      <c r="DD78" s="113"/>
      <c r="DE78" s="113"/>
      <c r="DF78" s="113"/>
      <c r="DG78" s="113"/>
      <c r="DH78" s="113"/>
      <c r="DI78" s="113"/>
      <c r="DJ78" s="113"/>
      <c r="DK78" s="113"/>
      <c r="DL78" s="113"/>
      <c r="DM78" s="113"/>
      <c r="DN78" s="113"/>
      <c r="DO78" s="113"/>
      <c r="DP78" s="113"/>
      <c r="DQ78" s="113"/>
      <c r="DR78" s="113"/>
      <c r="DS78" s="113"/>
      <c r="DT78" s="113"/>
      <c r="DU78" s="113"/>
    </row>
    <row r="79" spans="3:125" x14ac:dyDescent="0.2">
      <c r="D79" s="114"/>
      <c r="E79" s="114"/>
    </row>
  </sheetData>
  <dataConsolidate>
    <dataRefs count="2">
      <dataRef ref="G9:G15" sheet="Monthly Cash Flow"/>
      <dataRef ref="DG9:DV15" sheet="Monthly Cash Flow"/>
    </dataRefs>
  </dataConsolidate>
  <conditionalFormatting sqref="F4:EG4">
    <cfRule type="containsText" dxfId="5" priority="11" operator="containsText" text="FALSE">
      <formula>NOT(ISERROR(SEARCH("FALSE",F4)))</formula>
    </cfRule>
  </conditionalFormatting>
  <conditionalFormatting sqref="F2:EG3">
    <cfRule type="containsText" dxfId="4" priority="4" operator="containsText" text="FALSE">
      <formula>NOT(ISERROR(SEARCH("FALSE",F2)))</formula>
    </cfRule>
  </conditionalFormatting>
  <conditionalFormatting sqref="D4:E4">
    <cfRule type="containsText" dxfId="3" priority="3" operator="containsText" text="FALSE">
      <formula>NOT(ISERROR(SEARCH("FALSE",D4)))</formula>
    </cfRule>
  </conditionalFormatting>
  <conditionalFormatting sqref="D2:E3">
    <cfRule type="containsText" dxfId="2" priority="2" operator="containsText" text="FALSE">
      <formula>NOT(ISERROR(SEARCH("FALSE",D2)))</formula>
    </cfRule>
  </conditionalFormatting>
  <conditionalFormatting sqref="B2:C5">
    <cfRule type="containsText" dxfId="1" priority="1" operator="containsText" text="FALSE">
      <formula>NOT(ISERROR(SEARCH("FALSE",B2)))</formula>
    </cfRule>
  </conditionalFormatting>
  <pageMargins left="0.7" right="0.7" top="0.75" bottom="0.75" header="0.3" footer="0.3"/>
  <pageSetup paperSize="17" scale="6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9FCC-1BE2-42CE-9C1A-B70A184D4053}">
  <sheetPr codeName="Sheet6">
    <tabColor theme="5" tint="-0.499984740745262"/>
  </sheetPr>
  <dimension ref="B2:EG115"/>
  <sheetViews>
    <sheetView showGridLines="0" zoomScale="85" zoomScaleNormal="85" workbookViewId="0">
      <pane xSplit="3" ySplit="5" topLeftCell="D58" activePane="bottomRight" state="frozen"/>
      <selection pane="topRight" activeCell="D1" sqref="D1"/>
      <selection pane="bottomLeft" activeCell="A5" sqref="A5"/>
      <selection pane="bottomRight" activeCell="I73" sqref="I73"/>
    </sheetView>
  </sheetViews>
  <sheetFormatPr defaultColWidth="9.140625" defaultRowHeight="14.25" x14ac:dyDescent="0.2"/>
  <cols>
    <col min="1" max="1" width="9.140625" style="2"/>
    <col min="2" max="2" width="4.42578125" style="2" customWidth="1"/>
    <col min="3" max="3" width="34.5703125" style="2" customWidth="1"/>
    <col min="4" max="4" width="14.85546875" style="2" customWidth="1"/>
    <col min="5" max="5" width="11.5703125" style="2" bestFit="1" customWidth="1"/>
    <col min="6" max="6" width="11.28515625" style="2" customWidth="1"/>
    <col min="7" max="7" width="11.42578125" style="2" customWidth="1"/>
    <col min="8" max="8" width="10.42578125" style="2" bestFit="1" customWidth="1"/>
    <col min="9" max="11" width="9.7109375" style="2" bestFit="1" customWidth="1"/>
    <col min="12" max="12" width="11.7109375" style="2" bestFit="1" customWidth="1"/>
    <col min="13" max="13" width="10" style="2" bestFit="1" customWidth="1"/>
    <col min="14" max="17" width="10.42578125" style="2" bestFit="1" customWidth="1"/>
    <col min="18" max="20" width="11.5703125" style="2" bestFit="1" customWidth="1"/>
    <col min="21" max="103" width="10.42578125" style="2" bestFit="1" customWidth="1"/>
    <col min="104" max="136" width="11.5703125" style="2" bestFit="1" customWidth="1"/>
    <col min="137" max="16384" width="9.140625" style="2"/>
  </cols>
  <sheetData>
    <row r="2" spans="2:137" x14ac:dyDescent="0.2">
      <c r="C2" s="115"/>
      <c r="D2" s="168"/>
      <c r="E2" s="168">
        <v>1</v>
      </c>
      <c r="F2" s="169">
        <v>1</v>
      </c>
      <c r="G2" s="169">
        <v>1</v>
      </c>
      <c r="H2" s="169">
        <v>1</v>
      </c>
      <c r="I2" s="169">
        <v>1</v>
      </c>
      <c r="J2" s="169">
        <v>1</v>
      </c>
      <c r="K2" s="169">
        <v>1</v>
      </c>
      <c r="L2" s="169">
        <v>1</v>
      </c>
      <c r="M2" s="169">
        <v>1</v>
      </c>
      <c r="N2" s="169">
        <v>1</v>
      </c>
      <c r="O2" s="169">
        <v>1</v>
      </c>
      <c r="P2" s="169">
        <v>1</v>
      </c>
      <c r="Q2" s="169">
        <f>E2+1</f>
        <v>2</v>
      </c>
      <c r="R2" s="169">
        <f t="shared" ref="R2:CC2" si="0">F2+1</f>
        <v>2</v>
      </c>
      <c r="S2" s="169">
        <f t="shared" si="0"/>
        <v>2</v>
      </c>
      <c r="T2" s="169">
        <f t="shared" si="0"/>
        <v>2</v>
      </c>
      <c r="U2" s="169">
        <f t="shared" si="0"/>
        <v>2</v>
      </c>
      <c r="V2" s="169">
        <f t="shared" si="0"/>
        <v>2</v>
      </c>
      <c r="W2" s="169">
        <f t="shared" si="0"/>
        <v>2</v>
      </c>
      <c r="X2" s="169">
        <f t="shared" si="0"/>
        <v>2</v>
      </c>
      <c r="Y2" s="169">
        <f t="shared" si="0"/>
        <v>2</v>
      </c>
      <c r="Z2" s="169">
        <f t="shared" si="0"/>
        <v>2</v>
      </c>
      <c r="AA2" s="169">
        <f t="shared" si="0"/>
        <v>2</v>
      </c>
      <c r="AB2" s="169">
        <f t="shared" si="0"/>
        <v>2</v>
      </c>
      <c r="AC2" s="169">
        <f t="shared" si="0"/>
        <v>3</v>
      </c>
      <c r="AD2" s="169">
        <f t="shared" si="0"/>
        <v>3</v>
      </c>
      <c r="AE2" s="169">
        <f t="shared" si="0"/>
        <v>3</v>
      </c>
      <c r="AF2" s="169">
        <f t="shared" si="0"/>
        <v>3</v>
      </c>
      <c r="AG2" s="169">
        <f t="shared" si="0"/>
        <v>3</v>
      </c>
      <c r="AH2" s="169">
        <f t="shared" si="0"/>
        <v>3</v>
      </c>
      <c r="AI2" s="169">
        <f t="shared" si="0"/>
        <v>3</v>
      </c>
      <c r="AJ2" s="169">
        <f t="shared" si="0"/>
        <v>3</v>
      </c>
      <c r="AK2" s="169">
        <f t="shared" si="0"/>
        <v>3</v>
      </c>
      <c r="AL2" s="169">
        <f t="shared" si="0"/>
        <v>3</v>
      </c>
      <c r="AM2" s="169">
        <f t="shared" si="0"/>
        <v>3</v>
      </c>
      <c r="AN2" s="169">
        <f t="shared" si="0"/>
        <v>3</v>
      </c>
      <c r="AO2" s="169">
        <f t="shared" si="0"/>
        <v>4</v>
      </c>
      <c r="AP2" s="169">
        <f t="shared" si="0"/>
        <v>4</v>
      </c>
      <c r="AQ2" s="169">
        <f t="shared" si="0"/>
        <v>4</v>
      </c>
      <c r="AR2" s="169">
        <f t="shared" si="0"/>
        <v>4</v>
      </c>
      <c r="AS2" s="169">
        <f t="shared" si="0"/>
        <v>4</v>
      </c>
      <c r="AT2" s="169">
        <f t="shared" si="0"/>
        <v>4</v>
      </c>
      <c r="AU2" s="169">
        <f t="shared" si="0"/>
        <v>4</v>
      </c>
      <c r="AV2" s="169">
        <f t="shared" si="0"/>
        <v>4</v>
      </c>
      <c r="AW2" s="169">
        <f t="shared" si="0"/>
        <v>4</v>
      </c>
      <c r="AX2" s="169">
        <f t="shared" si="0"/>
        <v>4</v>
      </c>
      <c r="AY2" s="169">
        <f t="shared" si="0"/>
        <v>4</v>
      </c>
      <c r="AZ2" s="169">
        <f t="shared" si="0"/>
        <v>4</v>
      </c>
      <c r="BA2" s="169">
        <f t="shared" si="0"/>
        <v>5</v>
      </c>
      <c r="BB2" s="169">
        <f t="shared" si="0"/>
        <v>5</v>
      </c>
      <c r="BC2" s="169">
        <f t="shared" si="0"/>
        <v>5</v>
      </c>
      <c r="BD2" s="169">
        <f t="shared" si="0"/>
        <v>5</v>
      </c>
      <c r="BE2" s="169">
        <f t="shared" si="0"/>
        <v>5</v>
      </c>
      <c r="BF2" s="169">
        <f t="shared" si="0"/>
        <v>5</v>
      </c>
      <c r="BG2" s="169">
        <f t="shared" si="0"/>
        <v>5</v>
      </c>
      <c r="BH2" s="169">
        <f t="shared" si="0"/>
        <v>5</v>
      </c>
      <c r="BI2" s="169">
        <f t="shared" si="0"/>
        <v>5</v>
      </c>
      <c r="BJ2" s="169">
        <f t="shared" si="0"/>
        <v>5</v>
      </c>
      <c r="BK2" s="169">
        <f t="shared" si="0"/>
        <v>5</v>
      </c>
      <c r="BL2" s="169">
        <f t="shared" si="0"/>
        <v>5</v>
      </c>
      <c r="BM2" s="169">
        <f t="shared" si="0"/>
        <v>6</v>
      </c>
      <c r="BN2" s="169">
        <f t="shared" si="0"/>
        <v>6</v>
      </c>
      <c r="BO2" s="169">
        <f t="shared" si="0"/>
        <v>6</v>
      </c>
      <c r="BP2" s="169">
        <f t="shared" si="0"/>
        <v>6</v>
      </c>
      <c r="BQ2" s="169">
        <f t="shared" si="0"/>
        <v>6</v>
      </c>
      <c r="BR2" s="169">
        <f t="shared" si="0"/>
        <v>6</v>
      </c>
      <c r="BS2" s="169">
        <f t="shared" si="0"/>
        <v>6</v>
      </c>
      <c r="BT2" s="169">
        <f t="shared" si="0"/>
        <v>6</v>
      </c>
      <c r="BU2" s="169">
        <f t="shared" si="0"/>
        <v>6</v>
      </c>
      <c r="BV2" s="169">
        <f t="shared" si="0"/>
        <v>6</v>
      </c>
      <c r="BW2" s="169">
        <f t="shared" si="0"/>
        <v>6</v>
      </c>
      <c r="BX2" s="169">
        <f t="shared" si="0"/>
        <v>6</v>
      </c>
      <c r="BY2" s="169">
        <f t="shared" si="0"/>
        <v>7</v>
      </c>
      <c r="BZ2" s="169">
        <f t="shared" si="0"/>
        <v>7</v>
      </c>
      <c r="CA2" s="169">
        <f t="shared" si="0"/>
        <v>7</v>
      </c>
      <c r="CB2" s="169">
        <f t="shared" si="0"/>
        <v>7</v>
      </c>
      <c r="CC2" s="169">
        <f t="shared" si="0"/>
        <v>7</v>
      </c>
      <c r="CD2" s="169">
        <f t="shared" ref="CD2:EF2" si="1">BR2+1</f>
        <v>7</v>
      </c>
      <c r="CE2" s="169">
        <f t="shared" si="1"/>
        <v>7</v>
      </c>
      <c r="CF2" s="169">
        <f t="shared" si="1"/>
        <v>7</v>
      </c>
      <c r="CG2" s="169">
        <f t="shared" si="1"/>
        <v>7</v>
      </c>
      <c r="CH2" s="169">
        <f t="shared" si="1"/>
        <v>7</v>
      </c>
      <c r="CI2" s="169">
        <f t="shared" si="1"/>
        <v>7</v>
      </c>
      <c r="CJ2" s="169">
        <f t="shared" si="1"/>
        <v>7</v>
      </c>
      <c r="CK2" s="169">
        <f t="shared" si="1"/>
        <v>8</v>
      </c>
      <c r="CL2" s="169">
        <f t="shared" si="1"/>
        <v>8</v>
      </c>
      <c r="CM2" s="169">
        <f t="shared" si="1"/>
        <v>8</v>
      </c>
      <c r="CN2" s="169">
        <f t="shared" si="1"/>
        <v>8</v>
      </c>
      <c r="CO2" s="169">
        <f t="shared" si="1"/>
        <v>8</v>
      </c>
      <c r="CP2" s="169">
        <f t="shared" si="1"/>
        <v>8</v>
      </c>
      <c r="CQ2" s="169">
        <f t="shared" si="1"/>
        <v>8</v>
      </c>
      <c r="CR2" s="169">
        <f t="shared" si="1"/>
        <v>8</v>
      </c>
      <c r="CS2" s="169">
        <f t="shared" si="1"/>
        <v>8</v>
      </c>
      <c r="CT2" s="169">
        <f t="shared" si="1"/>
        <v>8</v>
      </c>
      <c r="CU2" s="169">
        <f t="shared" si="1"/>
        <v>8</v>
      </c>
      <c r="CV2" s="169">
        <f t="shared" si="1"/>
        <v>8</v>
      </c>
      <c r="CW2" s="169">
        <f t="shared" si="1"/>
        <v>9</v>
      </c>
      <c r="CX2" s="169">
        <f t="shared" si="1"/>
        <v>9</v>
      </c>
      <c r="CY2" s="169">
        <f t="shared" si="1"/>
        <v>9</v>
      </c>
      <c r="CZ2" s="169">
        <f t="shared" si="1"/>
        <v>9</v>
      </c>
      <c r="DA2" s="169">
        <f t="shared" si="1"/>
        <v>9</v>
      </c>
      <c r="DB2" s="169">
        <f t="shared" si="1"/>
        <v>9</v>
      </c>
      <c r="DC2" s="169">
        <f t="shared" si="1"/>
        <v>9</v>
      </c>
      <c r="DD2" s="169">
        <f t="shared" si="1"/>
        <v>9</v>
      </c>
      <c r="DE2" s="169">
        <f t="shared" si="1"/>
        <v>9</v>
      </c>
      <c r="DF2" s="169">
        <f t="shared" si="1"/>
        <v>9</v>
      </c>
      <c r="DG2" s="169">
        <f t="shared" si="1"/>
        <v>9</v>
      </c>
      <c r="DH2" s="169">
        <f t="shared" si="1"/>
        <v>9</v>
      </c>
      <c r="DI2" s="169">
        <f t="shared" si="1"/>
        <v>10</v>
      </c>
      <c r="DJ2" s="169">
        <f t="shared" si="1"/>
        <v>10</v>
      </c>
      <c r="DK2" s="169">
        <f t="shared" si="1"/>
        <v>10</v>
      </c>
      <c r="DL2" s="169">
        <f t="shared" si="1"/>
        <v>10</v>
      </c>
      <c r="DM2" s="169">
        <f t="shared" si="1"/>
        <v>10</v>
      </c>
      <c r="DN2" s="169">
        <f t="shared" si="1"/>
        <v>10</v>
      </c>
      <c r="DO2" s="169">
        <f t="shared" si="1"/>
        <v>10</v>
      </c>
      <c r="DP2" s="169">
        <f t="shared" si="1"/>
        <v>10</v>
      </c>
      <c r="DQ2" s="169">
        <f t="shared" si="1"/>
        <v>10</v>
      </c>
      <c r="DR2" s="169">
        <f t="shared" si="1"/>
        <v>10</v>
      </c>
      <c r="DS2" s="169">
        <f t="shared" si="1"/>
        <v>10</v>
      </c>
      <c r="DT2" s="169">
        <f t="shared" si="1"/>
        <v>10</v>
      </c>
      <c r="DU2" s="169">
        <f t="shared" si="1"/>
        <v>11</v>
      </c>
      <c r="DV2" s="169">
        <f t="shared" si="1"/>
        <v>11</v>
      </c>
      <c r="DW2" s="169">
        <f t="shared" si="1"/>
        <v>11</v>
      </c>
      <c r="DX2" s="169">
        <f t="shared" si="1"/>
        <v>11</v>
      </c>
      <c r="DY2" s="169">
        <f t="shared" si="1"/>
        <v>11</v>
      </c>
      <c r="DZ2" s="169">
        <f t="shared" si="1"/>
        <v>11</v>
      </c>
      <c r="EA2" s="169">
        <f t="shared" si="1"/>
        <v>11</v>
      </c>
      <c r="EB2" s="169">
        <f t="shared" si="1"/>
        <v>11</v>
      </c>
      <c r="EC2" s="169">
        <f t="shared" si="1"/>
        <v>11</v>
      </c>
      <c r="ED2" s="169">
        <f t="shared" si="1"/>
        <v>11</v>
      </c>
      <c r="EE2" s="169">
        <f t="shared" si="1"/>
        <v>11</v>
      </c>
      <c r="EF2" s="170">
        <f t="shared" si="1"/>
        <v>11</v>
      </c>
    </row>
    <row r="3" spans="2:137" x14ac:dyDescent="0.2">
      <c r="D3" s="168"/>
      <c r="E3" s="168">
        <f>MONTH(E5)</f>
        <v>10</v>
      </c>
      <c r="F3" s="169">
        <f t="shared" ref="F3:BQ3" si="2">MONTH(F5)</f>
        <v>11</v>
      </c>
      <c r="G3" s="169">
        <f t="shared" si="2"/>
        <v>12</v>
      </c>
      <c r="H3" s="169">
        <f t="shared" si="2"/>
        <v>1</v>
      </c>
      <c r="I3" s="169">
        <f t="shared" si="2"/>
        <v>2</v>
      </c>
      <c r="J3" s="169">
        <f t="shared" si="2"/>
        <v>3</v>
      </c>
      <c r="K3" s="169">
        <f t="shared" si="2"/>
        <v>4</v>
      </c>
      <c r="L3" s="169">
        <f t="shared" si="2"/>
        <v>5</v>
      </c>
      <c r="M3" s="169">
        <f t="shared" si="2"/>
        <v>6</v>
      </c>
      <c r="N3" s="169">
        <f t="shared" si="2"/>
        <v>7</v>
      </c>
      <c r="O3" s="169">
        <f t="shared" si="2"/>
        <v>8</v>
      </c>
      <c r="P3" s="169">
        <f t="shared" si="2"/>
        <v>9</v>
      </c>
      <c r="Q3" s="169">
        <f t="shared" si="2"/>
        <v>10</v>
      </c>
      <c r="R3" s="169">
        <f t="shared" si="2"/>
        <v>11</v>
      </c>
      <c r="S3" s="169">
        <f t="shared" si="2"/>
        <v>12</v>
      </c>
      <c r="T3" s="169">
        <f t="shared" si="2"/>
        <v>1</v>
      </c>
      <c r="U3" s="169">
        <f t="shared" si="2"/>
        <v>2</v>
      </c>
      <c r="V3" s="169">
        <f t="shared" si="2"/>
        <v>3</v>
      </c>
      <c r="W3" s="169">
        <f t="shared" si="2"/>
        <v>4</v>
      </c>
      <c r="X3" s="169">
        <f t="shared" si="2"/>
        <v>5</v>
      </c>
      <c r="Y3" s="169">
        <f t="shared" si="2"/>
        <v>6</v>
      </c>
      <c r="Z3" s="169">
        <f t="shared" si="2"/>
        <v>7</v>
      </c>
      <c r="AA3" s="169">
        <f t="shared" si="2"/>
        <v>8</v>
      </c>
      <c r="AB3" s="169">
        <f t="shared" si="2"/>
        <v>9</v>
      </c>
      <c r="AC3" s="169">
        <f t="shared" si="2"/>
        <v>10</v>
      </c>
      <c r="AD3" s="169">
        <f t="shared" si="2"/>
        <v>11</v>
      </c>
      <c r="AE3" s="169">
        <f t="shared" si="2"/>
        <v>12</v>
      </c>
      <c r="AF3" s="169">
        <f t="shared" si="2"/>
        <v>1</v>
      </c>
      <c r="AG3" s="169">
        <f t="shared" si="2"/>
        <v>2</v>
      </c>
      <c r="AH3" s="169">
        <f t="shared" si="2"/>
        <v>3</v>
      </c>
      <c r="AI3" s="169">
        <f t="shared" si="2"/>
        <v>4</v>
      </c>
      <c r="AJ3" s="169">
        <f t="shared" si="2"/>
        <v>5</v>
      </c>
      <c r="AK3" s="169">
        <f t="shared" si="2"/>
        <v>6</v>
      </c>
      <c r="AL3" s="169">
        <f t="shared" si="2"/>
        <v>7</v>
      </c>
      <c r="AM3" s="169">
        <f t="shared" si="2"/>
        <v>8</v>
      </c>
      <c r="AN3" s="169">
        <f t="shared" si="2"/>
        <v>9</v>
      </c>
      <c r="AO3" s="169">
        <f t="shared" si="2"/>
        <v>10</v>
      </c>
      <c r="AP3" s="169">
        <f t="shared" si="2"/>
        <v>11</v>
      </c>
      <c r="AQ3" s="169">
        <f t="shared" si="2"/>
        <v>12</v>
      </c>
      <c r="AR3" s="169">
        <f t="shared" si="2"/>
        <v>1</v>
      </c>
      <c r="AS3" s="169">
        <f t="shared" si="2"/>
        <v>2</v>
      </c>
      <c r="AT3" s="169">
        <f t="shared" si="2"/>
        <v>3</v>
      </c>
      <c r="AU3" s="169">
        <f t="shared" si="2"/>
        <v>4</v>
      </c>
      <c r="AV3" s="169">
        <f t="shared" si="2"/>
        <v>5</v>
      </c>
      <c r="AW3" s="169">
        <f t="shared" si="2"/>
        <v>6</v>
      </c>
      <c r="AX3" s="169">
        <f t="shared" si="2"/>
        <v>7</v>
      </c>
      <c r="AY3" s="169">
        <f t="shared" si="2"/>
        <v>8</v>
      </c>
      <c r="AZ3" s="169">
        <f t="shared" si="2"/>
        <v>9</v>
      </c>
      <c r="BA3" s="169">
        <f t="shared" si="2"/>
        <v>10</v>
      </c>
      <c r="BB3" s="169">
        <f t="shared" si="2"/>
        <v>11</v>
      </c>
      <c r="BC3" s="169">
        <f t="shared" si="2"/>
        <v>12</v>
      </c>
      <c r="BD3" s="169">
        <f t="shared" si="2"/>
        <v>1</v>
      </c>
      <c r="BE3" s="169">
        <f t="shared" si="2"/>
        <v>2</v>
      </c>
      <c r="BF3" s="169">
        <f t="shared" si="2"/>
        <v>3</v>
      </c>
      <c r="BG3" s="169">
        <f t="shared" si="2"/>
        <v>4</v>
      </c>
      <c r="BH3" s="169">
        <f t="shared" si="2"/>
        <v>5</v>
      </c>
      <c r="BI3" s="169">
        <f t="shared" si="2"/>
        <v>6</v>
      </c>
      <c r="BJ3" s="169">
        <f t="shared" si="2"/>
        <v>7</v>
      </c>
      <c r="BK3" s="169">
        <f t="shared" si="2"/>
        <v>8</v>
      </c>
      <c r="BL3" s="169">
        <f t="shared" si="2"/>
        <v>9</v>
      </c>
      <c r="BM3" s="169">
        <f t="shared" si="2"/>
        <v>10</v>
      </c>
      <c r="BN3" s="169">
        <f t="shared" si="2"/>
        <v>11</v>
      </c>
      <c r="BO3" s="169">
        <f t="shared" si="2"/>
        <v>12</v>
      </c>
      <c r="BP3" s="169">
        <f t="shared" si="2"/>
        <v>1</v>
      </c>
      <c r="BQ3" s="169">
        <f t="shared" si="2"/>
        <v>2</v>
      </c>
      <c r="BR3" s="169">
        <f t="shared" ref="BR3:EC3" si="3">MONTH(BR5)</f>
        <v>3</v>
      </c>
      <c r="BS3" s="169">
        <f t="shared" si="3"/>
        <v>4</v>
      </c>
      <c r="BT3" s="169">
        <f t="shared" si="3"/>
        <v>5</v>
      </c>
      <c r="BU3" s="169">
        <f t="shared" si="3"/>
        <v>6</v>
      </c>
      <c r="BV3" s="169">
        <f t="shared" si="3"/>
        <v>7</v>
      </c>
      <c r="BW3" s="169">
        <f t="shared" si="3"/>
        <v>8</v>
      </c>
      <c r="BX3" s="169">
        <f t="shared" si="3"/>
        <v>9</v>
      </c>
      <c r="BY3" s="169">
        <f t="shared" si="3"/>
        <v>10</v>
      </c>
      <c r="BZ3" s="169">
        <f t="shared" si="3"/>
        <v>11</v>
      </c>
      <c r="CA3" s="169">
        <f t="shared" si="3"/>
        <v>12</v>
      </c>
      <c r="CB3" s="169">
        <f t="shared" si="3"/>
        <v>1</v>
      </c>
      <c r="CC3" s="169">
        <f t="shared" si="3"/>
        <v>2</v>
      </c>
      <c r="CD3" s="169">
        <f t="shared" si="3"/>
        <v>3</v>
      </c>
      <c r="CE3" s="169">
        <f t="shared" si="3"/>
        <v>4</v>
      </c>
      <c r="CF3" s="169">
        <f t="shared" si="3"/>
        <v>5</v>
      </c>
      <c r="CG3" s="169">
        <f t="shared" si="3"/>
        <v>6</v>
      </c>
      <c r="CH3" s="169">
        <f t="shared" si="3"/>
        <v>7</v>
      </c>
      <c r="CI3" s="169">
        <f t="shared" si="3"/>
        <v>8</v>
      </c>
      <c r="CJ3" s="169">
        <f t="shared" si="3"/>
        <v>9</v>
      </c>
      <c r="CK3" s="169">
        <f t="shared" si="3"/>
        <v>10</v>
      </c>
      <c r="CL3" s="169">
        <f t="shared" si="3"/>
        <v>11</v>
      </c>
      <c r="CM3" s="169">
        <f t="shared" si="3"/>
        <v>12</v>
      </c>
      <c r="CN3" s="169">
        <f t="shared" si="3"/>
        <v>1</v>
      </c>
      <c r="CO3" s="169">
        <f t="shared" si="3"/>
        <v>2</v>
      </c>
      <c r="CP3" s="169">
        <f t="shared" si="3"/>
        <v>3</v>
      </c>
      <c r="CQ3" s="169">
        <f t="shared" si="3"/>
        <v>4</v>
      </c>
      <c r="CR3" s="169">
        <f t="shared" si="3"/>
        <v>5</v>
      </c>
      <c r="CS3" s="169">
        <f t="shared" si="3"/>
        <v>6</v>
      </c>
      <c r="CT3" s="169">
        <f t="shared" si="3"/>
        <v>7</v>
      </c>
      <c r="CU3" s="169">
        <f t="shared" si="3"/>
        <v>8</v>
      </c>
      <c r="CV3" s="169">
        <f t="shared" si="3"/>
        <v>9</v>
      </c>
      <c r="CW3" s="169">
        <f t="shared" si="3"/>
        <v>10</v>
      </c>
      <c r="CX3" s="169">
        <f t="shared" si="3"/>
        <v>11</v>
      </c>
      <c r="CY3" s="169">
        <f t="shared" si="3"/>
        <v>12</v>
      </c>
      <c r="CZ3" s="169">
        <f t="shared" si="3"/>
        <v>1</v>
      </c>
      <c r="DA3" s="169">
        <f t="shared" si="3"/>
        <v>2</v>
      </c>
      <c r="DB3" s="169">
        <f t="shared" si="3"/>
        <v>3</v>
      </c>
      <c r="DC3" s="169">
        <f t="shared" si="3"/>
        <v>4</v>
      </c>
      <c r="DD3" s="169">
        <f t="shared" si="3"/>
        <v>5</v>
      </c>
      <c r="DE3" s="169">
        <f t="shared" si="3"/>
        <v>6</v>
      </c>
      <c r="DF3" s="169">
        <f t="shared" si="3"/>
        <v>7</v>
      </c>
      <c r="DG3" s="169">
        <f t="shared" si="3"/>
        <v>8</v>
      </c>
      <c r="DH3" s="169">
        <f t="shared" si="3"/>
        <v>9</v>
      </c>
      <c r="DI3" s="169">
        <f t="shared" si="3"/>
        <v>10</v>
      </c>
      <c r="DJ3" s="169">
        <f t="shared" si="3"/>
        <v>11</v>
      </c>
      <c r="DK3" s="169">
        <f t="shared" si="3"/>
        <v>12</v>
      </c>
      <c r="DL3" s="169">
        <f t="shared" si="3"/>
        <v>1</v>
      </c>
      <c r="DM3" s="169">
        <f t="shared" si="3"/>
        <v>2</v>
      </c>
      <c r="DN3" s="169">
        <f t="shared" si="3"/>
        <v>3</v>
      </c>
      <c r="DO3" s="169">
        <f t="shared" si="3"/>
        <v>4</v>
      </c>
      <c r="DP3" s="169">
        <f t="shared" si="3"/>
        <v>5</v>
      </c>
      <c r="DQ3" s="169">
        <f t="shared" si="3"/>
        <v>6</v>
      </c>
      <c r="DR3" s="169">
        <f t="shared" si="3"/>
        <v>7</v>
      </c>
      <c r="DS3" s="169">
        <f t="shared" si="3"/>
        <v>8</v>
      </c>
      <c r="DT3" s="169">
        <f t="shared" si="3"/>
        <v>9</v>
      </c>
      <c r="DU3" s="169">
        <f t="shared" si="3"/>
        <v>10</v>
      </c>
      <c r="DV3" s="169">
        <f t="shared" si="3"/>
        <v>11</v>
      </c>
      <c r="DW3" s="169">
        <f t="shared" si="3"/>
        <v>12</v>
      </c>
      <c r="DX3" s="169">
        <f t="shared" si="3"/>
        <v>1</v>
      </c>
      <c r="DY3" s="169">
        <f t="shared" si="3"/>
        <v>2</v>
      </c>
      <c r="DZ3" s="169">
        <f t="shared" si="3"/>
        <v>3</v>
      </c>
      <c r="EA3" s="169">
        <f t="shared" si="3"/>
        <v>4</v>
      </c>
      <c r="EB3" s="169">
        <f t="shared" si="3"/>
        <v>5</v>
      </c>
      <c r="EC3" s="169">
        <f t="shared" si="3"/>
        <v>6</v>
      </c>
      <c r="ED3" s="169">
        <f t="shared" ref="ED3:EF3" si="4">MONTH(ED5)</f>
        <v>7</v>
      </c>
      <c r="EE3" s="169">
        <f t="shared" si="4"/>
        <v>8</v>
      </c>
      <c r="EF3" s="170">
        <f t="shared" si="4"/>
        <v>9</v>
      </c>
    </row>
    <row r="4" spans="2:137" x14ac:dyDescent="0.2">
      <c r="D4" s="167"/>
      <c r="E4" s="167">
        <v>1</v>
      </c>
      <c r="F4" s="171">
        <f>E4+1</f>
        <v>2</v>
      </c>
      <c r="G4" s="171">
        <f t="shared" ref="G4:BR4" si="5">F4+1</f>
        <v>3</v>
      </c>
      <c r="H4" s="171">
        <f t="shared" si="5"/>
        <v>4</v>
      </c>
      <c r="I4" s="171">
        <f t="shared" si="5"/>
        <v>5</v>
      </c>
      <c r="J4" s="171">
        <f t="shared" si="5"/>
        <v>6</v>
      </c>
      <c r="K4" s="171">
        <f t="shared" si="5"/>
        <v>7</v>
      </c>
      <c r="L4" s="171">
        <f t="shared" si="5"/>
        <v>8</v>
      </c>
      <c r="M4" s="171">
        <f t="shared" si="5"/>
        <v>9</v>
      </c>
      <c r="N4" s="171">
        <f t="shared" si="5"/>
        <v>10</v>
      </c>
      <c r="O4" s="171">
        <f t="shared" si="5"/>
        <v>11</v>
      </c>
      <c r="P4" s="171">
        <f t="shared" si="5"/>
        <v>12</v>
      </c>
      <c r="Q4" s="171">
        <f t="shared" si="5"/>
        <v>13</v>
      </c>
      <c r="R4" s="171">
        <f t="shared" si="5"/>
        <v>14</v>
      </c>
      <c r="S4" s="171">
        <f t="shared" si="5"/>
        <v>15</v>
      </c>
      <c r="T4" s="171">
        <f t="shared" si="5"/>
        <v>16</v>
      </c>
      <c r="U4" s="171">
        <f t="shared" si="5"/>
        <v>17</v>
      </c>
      <c r="V4" s="171">
        <f t="shared" si="5"/>
        <v>18</v>
      </c>
      <c r="W4" s="171">
        <f t="shared" si="5"/>
        <v>19</v>
      </c>
      <c r="X4" s="171">
        <f t="shared" si="5"/>
        <v>20</v>
      </c>
      <c r="Y4" s="171">
        <f t="shared" si="5"/>
        <v>21</v>
      </c>
      <c r="Z4" s="171">
        <f t="shared" si="5"/>
        <v>22</v>
      </c>
      <c r="AA4" s="171">
        <f t="shared" si="5"/>
        <v>23</v>
      </c>
      <c r="AB4" s="171">
        <f t="shared" si="5"/>
        <v>24</v>
      </c>
      <c r="AC4" s="171">
        <f t="shared" si="5"/>
        <v>25</v>
      </c>
      <c r="AD4" s="171">
        <f t="shared" si="5"/>
        <v>26</v>
      </c>
      <c r="AE4" s="171">
        <f t="shared" si="5"/>
        <v>27</v>
      </c>
      <c r="AF4" s="171">
        <f t="shared" si="5"/>
        <v>28</v>
      </c>
      <c r="AG4" s="171">
        <f t="shared" si="5"/>
        <v>29</v>
      </c>
      <c r="AH4" s="171">
        <f t="shared" si="5"/>
        <v>30</v>
      </c>
      <c r="AI4" s="171">
        <f t="shared" si="5"/>
        <v>31</v>
      </c>
      <c r="AJ4" s="171">
        <f t="shared" si="5"/>
        <v>32</v>
      </c>
      <c r="AK4" s="171">
        <f t="shared" si="5"/>
        <v>33</v>
      </c>
      <c r="AL4" s="171">
        <f t="shared" si="5"/>
        <v>34</v>
      </c>
      <c r="AM4" s="171">
        <f t="shared" si="5"/>
        <v>35</v>
      </c>
      <c r="AN4" s="171">
        <f t="shared" si="5"/>
        <v>36</v>
      </c>
      <c r="AO4" s="171">
        <f t="shared" si="5"/>
        <v>37</v>
      </c>
      <c r="AP4" s="171">
        <f t="shared" si="5"/>
        <v>38</v>
      </c>
      <c r="AQ4" s="171">
        <f t="shared" si="5"/>
        <v>39</v>
      </c>
      <c r="AR4" s="171">
        <f t="shared" si="5"/>
        <v>40</v>
      </c>
      <c r="AS4" s="171">
        <f t="shared" si="5"/>
        <v>41</v>
      </c>
      <c r="AT4" s="171">
        <f t="shared" si="5"/>
        <v>42</v>
      </c>
      <c r="AU4" s="171">
        <f t="shared" si="5"/>
        <v>43</v>
      </c>
      <c r="AV4" s="171">
        <f t="shared" si="5"/>
        <v>44</v>
      </c>
      <c r="AW4" s="171">
        <f t="shared" si="5"/>
        <v>45</v>
      </c>
      <c r="AX4" s="171">
        <f t="shared" si="5"/>
        <v>46</v>
      </c>
      <c r="AY4" s="171">
        <f t="shared" si="5"/>
        <v>47</v>
      </c>
      <c r="AZ4" s="171">
        <f t="shared" si="5"/>
        <v>48</v>
      </c>
      <c r="BA4" s="171">
        <f t="shared" si="5"/>
        <v>49</v>
      </c>
      <c r="BB4" s="171">
        <f t="shared" si="5"/>
        <v>50</v>
      </c>
      <c r="BC4" s="171">
        <f t="shared" si="5"/>
        <v>51</v>
      </c>
      <c r="BD4" s="171">
        <f t="shared" si="5"/>
        <v>52</v>
      </c>
      <c r="BE4" s="171">
        <f t="shared" si="5"/>
        <v>53</v>
      </c>
      <c r="BF4" s="171">
        <f t="shared" si="5"/>
        <v>54</v>
      </c>
      <c r="BG4" s="171">
        <f t="shared" si="5"/>
        <v>55</v>
      </c>
      <c r="BH4" s="171">
        <f t="shared" si="5"/>
        <v>56</v>
      </c>
      <c r="BI4" s="171">
        <f t="shared" si="5"/>
        <v>57</v>
      </c>
      <c r="BJ4" s="171">
        <f t="shared" si="5"/>
        <v>58</v>
      </c>
      <c r="BK4" s="171">
        <f t="shared" si="5"/>
        <v>59</v>
      </c>
      <c r="BL4" s="171">
        <f t="shared" si="5"/>
        <v>60</v>
      </c>
      <c r="BM4" s="171">
        <f t="shared" si="5"/>
        <v>61</v>
      </c>
      <c r="BN4" s="171">
        <f t="shared" si="5"/>
        <v>62</v>
      </c>
      <c r="BO4" s="171">
        <f t="shared" si="5"/>
        <v>63</v>
      </c>
      <c r="BP4" s="171">
        <f t="shared" si="5"/>
        <v>64</v>
      </c>
      <c r="BQ4" s="171">
        <f t="shared" si="5"/>
        <v>65</v>
      </c>
      <c r="BR4" s="171">
        <f t="shared" si="5"/>
        <v>66</v>
      </c>
      <c r="BS4" s="171">
        <f t="shared" ref="BS4:ED4" si="6">BR4+1</f>
        <v>67</v>
      </c>
      <c r="BT4" s="171">
        <f t="shared" si="6"/>
        <v>68</v>
      </c>
      <c r="BU4" s="171">
        <f t="shared" si="6"/>
        <v>69</v>
      </c>
      <c r="BV4" s="171">
        <f t="shared" si="6"/>
        <v>70</v>
      </c>
      <c r="BW4" s="171">
        <f t="shared" si="6"/>
        <v>71</v>
      </c>
      <c r="BX4" s="171">
        <f t="shared" si="6"/>
        <v>72</v>
      </c>
      <c r="BY4" s="171">
        <f t="shared" si="6"/>
        <v>73</v>
      </c>
      <c r="BZ4" s="171">
        <f t="shared" si="6"/>
        <v>74</v>
      </c>
      <c r="CA4" s="171">
        <f t="shared" si="6"/>
        <v>75</v>
      </c>
      <c r="CB4" s="171">
        <f t="shared" si="6"/>
        <v>76</v>
      </c>
      <c r="CC4" s="171">
        <f t="shared" si="6"/>
        <v>77</v>
      </c>
      <c r="CD4" s="171">
        <f t="shared" si="6"/>
        <v>78</v>
      </c>
      <c r="CE4" s="171">
        <f t="shared" si="6"/>
        <v>79</v>
      </c>
      <c r="CF4" s="171">
        <f t="shared" si="6"/>
        <v>80</v>
      </c>
      <c r="CG4" s="171">
        <f t="shared" si="6"/>
        <v>81</v>
      </c>
      <c r="CH4" s="171">
        <f t="shared" si="6"/>
        <v>82</v>
      </c>
      <c r="CI4" s="171">
        <f t="shared" si="6"/>
        <v>83</v>
      </c>
      <c r="CJ4" s="171">
        <f t="shared" si="6"/>
        <v>84</v>
      </c>
      <c r="CK4" s="171">
        <f t="shared" si="6"/>
        <v>85</v>
      </c>
      <c r="CL4" s="171">
        <f t="shared" si="6"/>
        <v>86</v>
      </c>
      <c r="CM4" s="171">
        <f t="shared" si="6"/>
        <v>87</v>
      </c>
      <c r="CN4" s="171">
        <f t="shared" si="6"/>
        <v>88</v>
      </c>
      <c r="CO4" s="171">
        <f t="shared" si="6"/>
        <v>89</v>
      </c>
      <c r="CP4" s="171">
        <f t="shared" si="6"/>
        <v>90</v>
      </c>
      <c r="CQ4" s="171">
        <f t="shared" si="6"/>
        <v>91</v>
      </c>
      <c r="CR4" s="171">
        <f t="shared" si="6"/>
        <v>92</v>
      </c>
      <c r="CS4" s="171">
        <f t="shared" si="6"/>
        <v>93</v>
      </c>
      <c r="CT4" s="171">
        <f t="shared" si="6"/>
        <v>94</v>
      </c>
      <c r="CU4" s="171">
        <f t="shared" si="6"/>
        <v>95</v>
      </c>
      <c r="CV4" s="171">
        <f t="shared" si="6"/>
        <v>96</v>
      </c>
      <c r="CW4" s="171">
        <f t="shared" si="6"/>
        <v>97</v>
      </c>
      <c r="CX4" s="171">
        <f t="shared" si="6"/>
        <v>98</v>
      </c>
      <c r="CY4" s="171">
        <f t="shared" si="6"/>
        <v>99</v>
      </c>
      <c r="CZ4" s="171">
        <f t="shared" si="6"/>
        <v>100</v>
      </c>
      <c r="DA4" s="171">
        <f t="shared" si="6"/>
        <v>101</v>
      </c>
      <c r="DB4" s="171">
        <f t="shared" si="6"/>
        <v>102</v>
      </c>
      <c r="DC4" s="171">
        <f t="shared" si="6"/>
        <v>103</v>
      </c>
      <c r="DD4" s="171">
        <f t="shared" si="6"/>
        <v>104</v>
      </c>
      <c r="DE4" s="171">
        <f t="shared" si="6"/>
        <v>105</v>
      </c>
      <c r="DF4" s="171">
        <f t="shared" si="6"/>
        <v>106</v>
      </c>
      <c r="DG4" s="171">
        <f t="shared" si="6"/>
        <v>107</v>
      </c>
      <c r="DH4" s="171">
        <f t="shared" si="6"/>
        <v>108</v>
      </c>
      <c r="DI4" s="171">
        <f t="shared" si="6"/>
        <v>109</v>
      </c>
      <c r="DJ4" s="171">
        <f t="shared" si="6"/>
        <v>110</v>
      </c>
      <c r="DK4" s="171">
        <f t="shared" si="6"/>
        <v>111</v>
      </c>
      <c r="DL4" s="171">
        <f t="shared" si="6"/>
        <v>112</v>
      </c>
      <c r="DM4" s="171">
        <f t="shared" si="6"/>
        <v>113</v>
      </c>
      <c r="DN4" s="171">
        <f t="shared" si="6"/>
        <v>114</v>
      </c>
      <c r="DO4" s="171">
        <f t="shared" si="6"/>
        <v>115</v>
      </c>
      <c r="DP4" s="171">
        <f t="shared" si="6"/>
        <v>116</v>
      </c>
      <c r="DQ4" s="171">
        <f t="shared" si="6"/>
        <v>117</v>
      </c>
      <c r="DR4" s="171">
        <f t="shared" si="6"/>
        <v>118</v>
      </c>
      <c r="DS4" s="171">
        <f t="shared" si="6"/>
        <v>119</v>
      </c>
      <c r="DT4" s="171">
        <f t="shared" si="6"/>
        <v>120</v>
      </c>
      <c r="DU4" s="171">
        <f t="shared" si="6"/>
        <v>121</v>
      </c>
      <c r="DV4" s="171">
        <f t="shared" si="6"/>
        <v>122</v>
      </c>
      <c r="DW4" s="171">
        <f t="shared" si="6"/>
        <v>123</v>
      </c>
      <c r="DX4" s="171">
        <f t="shared" si="6"/>
        <v>124</v>
      </c>
      <c r="DY4" s="171">
        <f t="shared" si="6"/>
        <v>125</v>
      </c>
      <c r="DZ4" s="171">
        <f t="shared" si="6"/>
        <v>126</v>
      </c>
      <c r="EA4" s="171">
        <f t="shared" si="6"/>
        <v>127</v>
      </c>
      <c r="EB4" s="171">
        <f t="shared" si="6"/>
        <v>128</v>
      </c>
      <c r="EC4" s="171">
        <f>EB4+1</f>
        <v>129</v>
      </c>
      <c r="ED4" s="171">
        <f t="shared" si="6"/>
        <v>130</v>
      </c>
      <c r="EE4" s="171">
        <f t="shared" ref="EE4:EF4" si="7">ED4+1</f>
        <v>131</v>
      </c>
      <c r="EF4" s="172">
        <f t="shared" si="7"/>
        <v>132</v>
      </c>
    </row>
    <row r="5" spans="2:137" ht="15" x14ac:dyDescent="0.25">
      <c r="B5" s="116"/>
      <c r="C5" s="117"/>
      <c r="D5" s="173" t="s">
        <v>10</v>
      </c>
      <c r="E5" s="174">
        <f>'Monthly Cash Flow'!F5</f>
        <v>44865</v>
      </c>
      <c r="F5" s="175">
        <f>EOMONTH(E5,1)</f>
        <v>44895</v>
      </c>
      <c r="G5" s="175">
        <f t="shared" ref="G5:BR5" si="8">EOMONTH(F5,1)</f>
        <v>44926</v>
      </c>
      <c r="H5" s="175">
        <f t="shared" si="8"/>
        <v>44957</v>
      </c>
      <c r="I5" s="175">
        <f t="shared" si="8"/>
        <v>44985</v>
      </c>
      <c r="J5" s="175">
        <f t="shared" si="8"/>
        <v>45016</v>
      </c>
      <c r="K5" s="175">
        <f t="shared" si="8"/>
        <v>45046</v>
      </c>
      <c r="L5" s="175">
        <f t="shared" si="8"/>
        <v>45077</v>
      </c>
      <c r="M5" s="175">
        <f t="shared" si="8"/>
        <v>45107</v>
      </c>
      <c r="N5" s="175">
        <f t="shared" si="8"/>
        <v>45138</v>
      </c>
      <c r="O5" s="175">
        <f t="shared" si="8"/>
        <v>45169</v>
      </c>
      <c r="P5" s="175">
        <f t="shared" si="8"/>
        <v>45199</v>
      </c>
      <c r="Q5" s="175">
        <f t="shared" si="8"/>
        <v>45230</v>
      </c>
      <c r="R5" s="175">
        <f t="shared" si="8"/>
        <v>45260</v>
      </c>
      <c r="S5" s="175">
        <f t="shared" si="8"/>
        <v>45291</v>
      </c>
      <c r="T5" s="175">
        <f t="shared" si="8"/>
        <v>45322</v>
      </c>
      <c r="U5" s="175">
        <f t="shared" si="8"/>
        <v>45351</v>
      </c>
      <c r="V5" s="175">
        <f t="shared" si="8"/>
        <v>45382</v>
      </c>
      <c r="W5" s="175">
        <f t="shared" si="8"/>
        <v>45412</v>
      </c>
      <c r="X5" s="175">
        <f t="shared" si="8"/>
        <v>45443</v>
      </c>
      <c r="Y5" s="175">
        <f t="shared" si="8"/>
        <v>45473</v>
      </c>
      <c r="Z5" s="175">
        <f t="shared" si="8"/>
        <v>45504</v>
      </c>
      <c r="AA5" s="175">
        <f t="shared" si="8"/>
        <v>45535</v>
      </c>
      <c r="AB5" s="175">
        <f t="shared" si="8"/>
        <v>45565</v>
      </c>
      <c r="AC5" s="175">
        <f t="shared" si="8"/>
        <v>45596</v>
      </c>
      <c r="AD5" s="175">
        <f t="shared" si="8"/>
        <v>45626</v>
      </c>
      <c r="AE5" s="175">
        <f t="shared" si="8"/>
        <v>45657</v>
      </c>
      <c r="AF5" s="175">
        <f t="shared" si="8"/>
        <v>45688</v>
      </c>
      <c r="AG5" s="175">
        <f t="shared" si="8"/>
        <v>45716</v>
      </c>
      <c r="AH5" s="175">
        <f t="shared" si="8"/>
        <v>45747</v>
      </c>
      <c r="AI5" s="175">
        <f t="shared" si="8"/>
        <v>45777</v>
      </c>
      <c r="AJ5" s="175">
        <f t="shared" si="8"/>
        <v>45808</v>
      </c>
      <c r="AK5" s="175">
        <f t="shared" si="8"/>
        <v>45838</v>
      </c>
      <c r="AL5" s="175">
        <f t="shared" si="8"/>
        <v>45869</v>
      </c>
      <c r="AM5" s="175">
        <f t="shared" si="8"/>
        <v>45900</v>
      </c>
      <c r="AN5" s="175">
        <f t="shared" si="8"/>
        <v>45930</v>
      </c>
      <c r="AO5" s="175">
        <f t="shared" si="8"/>
        <v>45961</v>
      </c>
      <c r="AP5" s="175">
        <f t="shared" si="8"/>
        <v>45991</v>
      </c>
      <c r="AQ5" s="175">
        <f t="shared" si="8"/>
        <v>46022</v>
      </c>
      <c r="AR5" s="175">
        <f t="shared" si="8"/>
        <v>46053</v>
      </c>
      <c r="AS5" s="175">
        <f t="shared" si="8"/>
        <v>46081</v>
      </c>
      <c r="AT5" s="175">
        <f t="shared" si="8"/>
        <v>46112</v>
      </c>
      <c r="AU5" s="175">
        <f t="shared" si="8"/>
        <v>46142</v>
      </c>
      <c r="AV5" s="175">
        <f t="shared" si="8"/>
        <v>46173</v>
      </c>
      <c r="AW5" s="175">
        <f t="shared" si="8"/>
        <v>46203</v>
      </c>
      <c r="AX5" s="175">
        <f t="shared" si="8"/>
        <v>46234</v>
      </c>
      <c r="AY5" s="175">
        <f t="shared" si="8"/>
        <v>46265</v>
      </c>
      <c r="AZ5" s="175">
        <f t="shared" si="8"/>
        <v>46295</v>
      </c>
      <c r="BA5" s="175">
        <f t="shared" si="8"/>
        <v>46326</v>
      </c>
      <c r="BB5" s="175">
        <f t="shared" si="8"/>
        <v>46356</v>
      </c>
      <c r="BC5" s="175">
        <f t="shared" si="8"/>
        <v>46387</v>
      </c>
      <c r="BD5" s="175">
        <f t="shared" si="8"/>
        <v>46418</v>
      </c>
      <c r="BE5" s="175">
        <f t="shared" si="8"/>
        <v>46446</v>
      </c>
      <c r="BF5" s="175">
        <f t="shared" si="8"/>
        <v>46477</v>
      </c>
      <c r="BG5" s="175">
        <f t="shared" si="8"/>
        <v>46507</v>
      </c>
      <c r="BH5" s="175">
        <f t="shared" si="8"/>
        <v>46538</v>
      </c>
      <c r="BI5" s="175">
        <f t="shared" si="8"/>
        <v>46568</v>
      </c>
      <c r="BJ5" s="175">
        <f t="shared" si="8"/>
        <v>46599</v>
      </c>
      <c r="BK5" s="175">
        <f t="shared" si="8"/>
        <v>46630</v>
      </c>
      <c r="BL5" s="175">
        <f t="shared" si="8"/>
        <v>46660</v>
      </c>
      <c r="BM5" s="175">
        <f t="shared" si="8"/>
        <v>46691</v>
      </c>
      <c r="BN5" s="175">
        <f t="shared" si="8"/>
        <v>46721</v>
      </c>
      <c r="BO5" s="175">
        <f t="shared" si="8"/>
        <v>46752</v>
      </c>
      <c r="BP5" s="175">
        <f t="shared" si="8"/>
        <v>46783</v>
      </c>
      <c r="BQ5" s="175">
        <f t="shared" si="8"/>
        <v>46812</v>
      </c>
      <c r="BR5" s="175">
        <f t="shared" si="8"/>
        <v>46843</v>
      </c>
      <c r="BS5" s="175">
        <f t="shared" ref="BS5:ED5" si="9">EOMONTH(BR5,1)</f>
        <v>46873</v>
      </c>
      <c r="BT5" s="175">
        <f t="shared" si="9"/>
        <v>46904</v>
      </c>
      <c r="BU5" s="175">
        <f t="shared" si="9"/>
        <v>46934</v>
      </c>
      <c r="BV5" s="175">
        <f t="shared" si="9"/>
        <v>46965</v>
      </c>
      <c r="BW5" s="175">
        <f t="shared" si="9"/>
        <v>46996</v>
      </c>
      <c r="BX5" s="175">
        <f t="shared" si="9"/>
        <v>47026</v>
      </c>
      <c r="BY5" s="175">
        <f t="shared" si="9"/>
        <v>47057</v>
      </c>
      <c r="BZ5" s="175">
        <f t="shared" si="9"/>
        <v>47087</v>
      </c>
      <c r="CA5" s="175">
        <f t="shared" si="9"/>
        <v>47118</v>
      </c>
      <c r="CB5" s="175">
        <f t="shared" si="9"/>
        <v>47149</v>
      </c>
      <c r="CC5" s="175">
        <f t="shared" si="9"/>
        <v>47177</v>
      </c>
      <c r="CD5" s="175">
        <f t="shared" si="9"/>
        <v>47208</v>
      </c>
      <c r="CE5" s="175">
        <f t="shared" si="9"/>
        <v>47238</v>
      </c>
      <c r="CF5" s="175">
        <f t="shared" si="9"/>
        <v>47269</v>
      </c>
      <c r="CG5" s="175">
        <f t="shared" si="9"/>
        <v>47299</v>
      </c>
      <c r="CH5" s="175">
        <f t="shared" si="9"/>
        <v>47330</v>
      </c>
      <c r="CI5" s="175">
        <f t="shared" si="9"/>
        <v>47361</v>
      </c>
      <c r="CJ5" s="175">
        <f t="shared" si="9"/>
        <v>47391</v>
      </c>
      <c r="CK5" s="175">
        <f t="shared" si="9"/>
        <v>47422</v>
      </c>
      <c r="CL5" s="175">
        <f t="shared" si="9"/>
        <v>47452</v>
      </c>
      <c r="CM5" s="175">
        <f t="shared" si="9"/>
        <v>47483</v>
      </c>
      <c r="CN5" s="175">
        <f t="shared" si="9"/>
        <v>47514</v>
      </c>
      <c r="CO5" s="175">
        <f t="shared" si="9"/>
        <v>47542</v>
      </c>
      <c r="CP5" s="175">
        <f t="shared" si="9"/>
        <v>47573</v>
      </c>
      <c r="CQ5" s="175">
        <f t="shared" si="9"/>
        <v>47603</v>
      </c>
      <c r="CR5" s="175">
        <f t="shared" si="9"/>
        <v>47634</v>
      </c>
      <c r="CS5" s="175">
        <f t="shared" si="9"/>
        <v>47664</v>
      </c>
      <c r="CT5" s="175">
        <f t="shared" si="9"/>
        <v>47695</v>
      </c>
      <c r="CU5" s="175">
        <f t="shared" si="9"/>
        <v>47726</v>
      </c>
      <c r="CV5" s="175">
        <f t="shared" si="9"/>
        <v>47756</v>
      </c>
      <c r="CW5" s="175">
        <f t="shared" si="9"/>
        <v>47787</v>
      </c>
      <c r="CX5" s="175">
        <f t="shared" si="9"/>
        <v>47817</v>
      </c>
      <c r="CY5" s="175">
        <f t="shared" si="9"/>
        <v>47848</v>
      </c>
      <c r="CZ5" s="175">
        <f t="shared" si="9"/>
        <v>47879</v>
      </c>
      <c r="DA5" s="175">
        <f t="shared" si="9"/>
        <v>47907</v>
      </c>
      <c r="DB5" s="175">
        <f t="shared" si="9"/>
        <v>47938</v>
      </c>
      <c r="DC5" s="175">
        <f t="shared" si="9"/>
        <v>47968</v>
      </c>
      <c r="DD5" s="175">
        <f t="shared" si="9"/>
        <v>47999</v>
      </c>
      <c r="DE5" s="175">
        <f t="shared" si="9"/>
        <v>48029</v>
      </c>
      <c r="DF5" s="175">
        <f t="shared" si="9"/>
        <v>48060</v>
      </c>
      <c r="DG5" s="175">
        <f t="shared" si="9"/>
        <v>48091</v>
      </c>
      <c r="DH5" s="175">
        <f t="shared" si="9"/>
        <v>48121</v>
      </c>
      <c r="DI5" s="175">
        <f t="shared" si="9"/>
        <v>48152</v>
      </c>
      <c r="DJ5" s="175">
        <f t="shared" si="9"/>
        <v>48182</v>
      </c>
      <c r="DK5" s="175">
        <f t="shared" si="9"/>
        <v>48213</v>
      </c>
      <c r="DL5" s="175">
        <f t="shared" si="9"/>
        <v>48244</v>
      </c>
      <c r="DM5" s="175">
        <f t="shared" si="9"/>
        <v>48273</v>
      </c>
      <c r="DN5" s="175">
        <f t="shared" si="9"/>
        <v>48304</v>
      </c>
      <c r="DO5" s="175">
        <f t="shared" si="9"/>
        <v>48334</v>
      </c>
      <c r="DP5" s="175">
        <f t="shared" si="9"/>
        <v>48365</v>
      </c>
      <c r="DQ5" s="175">
        <f t="shared" si="9"/>
        <v>48395</v>
      </c>
      <c r="DR5" s="175">
        <f t="shared" si="9"/>
        <v>48426</v>
      </c>
      <c r="DS5" s="175">
        <f t="shared" si="9"/>
        <v>48457</v>
      </c>
      <c r="DT5" s="175">
        <f t="shared" si="9"/>
        <v>48487</v>
      </c>
      <c r="DU5" s="175">
        <f t="shared" si="9"/>
        <v>48518</v>
      </c>
      <c r="DV5" s="175">
        <f t="shared" si="9"/>
        <v>48548</v>
      </c>
      <c r="DW5" s="175">
        <f t="shared" si="9"/>
        <v>48579</v>
      </c>
      <c r="DX5" s="175">
        <f t="shared" si="9"/>
        <v>48610</v>
      </c>
      <c r="DY5" s="175">
        <f t="shared" si="9"/>
        <v>48638</v>
      </c>
      <c r="DZ5" s="175">
        <f t="shared" si="9"/>
        <v>48669</v>
      </c>
      <c r="EA5" s="175">
        <f t="shared" si="9"/>
        <v>48699</v>
      </c>
      <c r="EB5" s="175">
        <f t="shared" si="9"/>
        <v>48730</v>
      </c>
      <c r="EC5" s="175">
        <f t="shared" si="9"/>
        <v>48760</v>
      </c>
      <c r="ED5" s="175">
        <f t="shared" si="9"/>
        <v>48791</v>
      </c>
      <c r="EE5" s="175">
        <f t="shared" ref="EE5:EF5" si="10">EOMONTH(ED5,1)</f>
        <v>48822</v>
      </c>
      <c r="EF5" s="176">
        <f t="shared" si="10"/>
        <v>48852</v>
      </c>
      <c r="EG5" s="118" t="s">
        <v>109</v>
      </c>
    </row>
    <row r="6" spans="2:137" x14ac:dyDescent="0.2">
      <c r="B6" s="119"/>
      <c r="EF6" s="74"/>
      <c r="EG6" s="120"/>
    </row>
    <row r="7" spans="2:137" hidden="1" x14ac:dyDescent="0.2">
      <c r="B7" s="119"/>
      <c r="C7" s="2" t="s">
        <v>149</v>
      </c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2" t="e">
        <f ca="1">Q9/E9-1</f>
        <v>#VALUE!</v>
      </c>
      <c r="R7" s="122" t="e">
        <f t="shared" ref="R7:CC7" ca="1" si="11">R9/F9-1</f>
        <v>#VALUE!</v>
      </c>
      <c r="S7" s="122" t="e">
        <f t="shared" ca="1" si="11"/>
        <v>#VALUE!</v>
      </c>
      <c r="T7" s="122" t="e">
        <f t="shared" ca="1" si="11"/>
        <v>#VALUE!</v>
      </c>
      <c r="U7" s="122" t="e">
        <f t="shared" ca="1" si="11"/>
        <v>#VALUE!</v>
      </c>
      <c r="V7" s="122" t="e">
        <f t="shared" ca="1" si="11"/>
        <v>#VALUE!</v>
      </c>
      <c r="W7" s="122" t="e">
        <f t="shared" ca="1" si="11"/>
        <v>#VALUE!</v>
      </c>
      <c r="X7" s="122" t="e">
        <f t="shared" ca="1" si="11"/>
        <v>#VALUE!</v>
      </c>
      <c r="Y7" s="122" t="e">
        <f t="shared" ca="1" si="11"/>
        <v>#VALUE!</v>
      </c>
      <c r="Z7" s="122" t="e">
        <f t="shared" ca="1" si="11"/>
        <v>#VALUE!</v>
      </c>
      <c r="AA7" s="122" t="e">
        <f t="shared" ca="1" si="11"/>
        <v>#VALUE!</v>
      </c>
      <c r="AB7" s="122" t="e">
        <f t="shared" ca="1" si="11"/>
        <v>#VALUE!</v>
      </c>
      <c r="AC7" s="122" t="e">
        <f t="shared" ca="1" si="11"/>
        <v>#VALUE!</v>
      </c>
      <c r="AD7" s="122">
        <f t="shared" ca="1" si="11"/>
        <v>3.0000000000000027E-2</v>
      </c>
      <c r="AE7" s="122">
        <f t="shared" ca="1" si="11"/>
        <v>3.0000000000000027E-2</v>
      </c>
      <c r="AF7" s="122">
        <f t="shared" ca="1" si="11"/>
        <v>3.0000000000000027E-2</v>
      </c>
      <c r="AG7" s="122">
        <f t="shared" ca="1" si="11"/>
        <v>3.0000000000000027E-2</v>
      </c>
      <c r="AH7" s="122">
        <f t="shared" ca="1" si="11"/>
        <v>3.0000000000000027E-2</v>
      </c>
      <c r="AI7" s="122">
        <f t="shared" ca="1" si="11"/>
        <v>3.0000000000000027E-2</v>
      </c>
      <c r="AJ7" s="122">
        <f t="shared" ca="1" si="11"/>
        <v>3.0000000000000027E-2</v>
      </c>
      <c r="AK7" s="122">
        <f t="shared" ca="1" si="11"/>
        <v>3.0000000000000027E-2</v>
      </c>
      <c r="AL7" s="122">
        <f t="shared" ca="1" si="11"/>
        <v>3.0000000000000027E-2</v>
      </c>
      <c r="AM7" s="122">
        <f t="shared" ca="1" si="11"/>
        <v>3.0000000000000027E-2</v>
      </c>
      <c r="AN7" s="122">
        <f t="shared" ca="1" si="11"/>
        <v>3.0000000000000027E-2</v>
      </c>
      <c r="AO7" s="122">
        <f t="shared" ca="1" si="11"/>
        <v>3.0000000000000027E-2</v>
      </c>
      <c r="AP7" s="122">
        <f t="shared" ca="1" si="11"/>
        <v>3.0000000000000027E-2</v>
      </c>
      <c r="AQ7" s="122">
        <f t="shared" ca="1" si="11"/>
        <v>3.0000000000000027E-2</v>
      </c>
      <c r="AR7" s="122">
        <f t="shared" ca="1" si="11"/>
        <v>3.0000000000000027E-2</v>
      </c>
      <c r="AS7" s="122">
        <f t="shared" ca="1" si="11"/>
        <v>3.0000000000000027E-2</v>
      </c>
      <c r="AT7" s="122">
        <f t="shared" ca="1" si="11"/>
        <v>3.0000000000000027E-2</v>
      </c>
      <c r="AU7" s="122">
        <f t="shared" ca="1" si="11"/>
        <v>3.0000000000000027E-2</v>
      </c>
      <c r="AV7" s="122">
        <f t="shared" ca="1" si="11"/>
        <v>3.0000000000000027E-2</v>
      </c>
      <c r="AW7" s="122">
        <f t="shared" ca="1" si="11"/>
        <v>3.0000000000000027E-2</v>
      </c>
      <c r="AX7" s="122">
        <f t="shared" ca="1" si="11"/>
        <v>3.0000000000000027E-2</v>
      </c>
      <c r="AY7" s="122">
        <f t="shared" ca="1" si="11"/>
        <v>3.0000000000000027E-2</v>
      </c>
      <c r="AZ7" s="122">
        <f t="shared" ca="1" si="11"/>
        <v>3.0000000000000027E-2</v>
      </c>
      <c r="BA7" s="122">
        <f t="shared" ca="1" si="11"/>
        <v>3.0000000000000027E-2</v>
      </c>
      <c r="BB7" s="122">
        <f t="shared" ca="1" si="11"/>
        <v>3.0000000000000027E-2</v>
      </c>
      <c r="BC7" s="122">
        <f t="shared" ca="1" si="11"/>
        <v>3.0000000000000027E-2</v>
      </c>
      <c r="BD7" s="122">
        <f t="shared" ca="1" si="11"/>
        <v>3.0000000000000027E-2</v>
      </c>
      <c r="BE7" s="122">
        <f t="shared" ca="1" si="11"/>
        <v>3.0000000000000027E-2</v>
      </c>
      <c r="BF7" s="122">
        <f t="shared" ca="1" si="11"/>
        <v>3.0000000000000027E-2</v>
      </c>
      <c r="BG7" s="122">
        <f t="shared" ca="1" si="11"/>
        <v>3.0000000000000027E-2</v>
      </c>
      <c r="BH7" s="122">
        <f t="shared" ca="1" si="11"/>
        <v>3.0000000000000027E-2</v>
      </c>
      <c r="BI7" s="122">
        <f t="shared" ca="1" si="11"/>
        <v>3.0000000000000027E-2</v>
      </c>
      <c r="BJ7" s="122">
        <f t="shared" ca="1" si="11"/>
        <v>3.0000000000000027E-2</v>
      </c>
      <c r="BK7" s="122">
        <f t="shared" ca="1" si="11"/>
        <v>3.0000000000000027E-2</v>
      </c>
      <c r="BL7" s="122">
        <f t="shared" ca="1" si="11"/>
        <v>3.0000000000000027E-2</v>
      </c>
      <c r="BM7" s="122">
        <f t="shared" ca="1" si="11"/>
        <v>3.0000000000000027E-2</v>
      </c>
      <c r="BN7" s="122">
        <f t="shared" ca="1" si="11"/>
        <v>3.0000000000000027E-2</v>
      </c>
      <c r="BO7" s="122">
        <f t="shared" ca="1" si="11"/>
        <v>3.0000000000000027E-2</v>
      </c>
      <c r="BP7" s="122">
        <f t="shared" ca="1" si="11"/>
        <v>3.0000000000000027E-2</v>
      </c>
      <c r="BQ7" s="122">
        <f t="shared" ca="1" si="11"/>
        <v>3.0000000000000027E-2</v>
      </c>
      <c r="BR7" s="122">
        <f t="shared" ca="1" si="11"/>
        <v>3.0000000000000027E-2</v>
      </c>
      <c r="BS7" s="122">
        <f t="shared" ca="1" si="11"/>
        <v>3.0000000000000027E-2</v>
      </c>
      <c r="BT7" s="122">
        <f t="shared" ca="1" si="11"/>
        <v>3.0000000000000027E-2</v>
      </c>
      <c r="BU7" s="122">
        <f t="shared" ca="1" si="11"/>
        <v>3.0000000000000027E-2</v>
      </c>
      <c r="BV7" s="122">
        <f t="shared" ca="1" si="11"/>
        <v>3.0000000000000027E-2</v>
      </c>
      <c r="BW7" s="122">
        <f t="shared" ca="1" si="11"/>
        <v>3.0000000000000027E-2</v>
      </c>
      <c r="BX7" s="122">
        <f t="shared" ca="1" si="11"/>
        <v>3.0000000000000027E-2</v>
      </c>
      <c r="BY7" s="122">
        <f t="shared" ca="1" si="11"/>
        <v>3.0000000000000027E-2</v>
      </c>
      <c r="BZ7" s="122">
        <f t="shared" ca="1" si="11"/>
        <v>2.9999999999999805E-2</v>
      </c>
      <c r="CA7" s="122">
        <f t="shared" ca="1" si="11"/>
        <v>2.9999999999999805E-2</v>
      </c>
      <c r="CB7" s="122">
        <f t="shared" ca="1" si="11"/>
        <v>2.9999999999999805E-2</v>
      </c>
      <c r="CC7" s="122">
        <f t="shared" ca="1" si="11"/>
        <v>2.9999999999999805E-2</v>
      </c>
      <c r="CD7" s="122">
        <f t="shared" ref="CD7:EF7" ca="1" si="12">CD9/BR9-1</f>
        <v>2.9999999999999805E-2</v>
      </c>
      <c r="CE7" s="122">
        <f t="shared" ca="1" si="12"/>
        <v>2.9999999999999805E-2</v>
      </c>
      <c r="CF7" s="122">
        <f t="shared" ca="1" si="12"/>
        <v>2.9999999999999805E-2</v>
      </c>
      <c r="CG7" s="122">
        <f t="shared" ca="1" si="12"/>
        <v>2.9999999999999805E-2</v>
      </c>
      <c r="CH7" s="122">
        <f t="shared" ca="1" si="12"/>
        <v>2.9999999999999805E-2</v>
      </c>
      <c r="CI7" s="122">
        <f t="shared" ca="1" si="12"/>
        <v>2.9999999999999805E-2</v>
      </c>
      <c r="CJ7" s="122">
        <f t="shared" ca="1" si="12"/>
        <v>2.9999999999999805E-2</v>
      </c>
      <c r="CK7" s="122">
        <f t="shared" ca="1" si="12"/>
        <v>2.9999999999999805E-2</v>
      </c>
      <c r="CL7" s="122">
        <f t="shared" ca="1" si="12"/>
        <v>3.0000000000000027E-2</v>
      </c>
      <c r="CM7" s="122">
        <f t="shared" ca="1" si="12"/>
        <v>3.0000000000000027E-2</v>
      </c>
      <c r="CN7" s="122">
        <f t="shared" ca="1" si="12"/>
        <v>3.0000000000000027E-2</v>
      </c>
      <c r="CO7" s="122">
        <f t="shared" ca="1" si="12"/>
        <v>3.0000000000000027E-2</v>
      </c>
      <c r="CP7" s="122">
        <f t="shared" ca="1" si="12"/>
        <v>3.0000000000000027E-2</v>
      </c>
      <c r="CQ7" s="122">
        <f t="shared" ca="1" si="12"/>
        <v>3.0000000000000027E-2</v>
      </c>
      <c r="CR7" s="122">
        <f t="shared" ca="1" si="12"/>
        <v>3.0000000000000027E-2</v>
      </c>
      <c r="CS7" s="122">
        <f t="shared" ca="1" si="12"/>
        <v>3.0000000000000027E-2</v>
      </c>
      <c r="CT7" s="122">
        <f t="shared" ca="1" si="12"/>
        <v>3.0000000000000027E-2</v>
      </c>
      <c r="CU7" s="122">
        <f t="shared" ca="1" si="12"/>
        <v>3.0000000000000027E-2</v>
      </c>
      <c r="CV7" s="122">
        <f t="shared" ca="1" si="12"/>
        <v>3.0000000000000027E-2</v>
      </c>
      <c r="CW7" s="122">
        <f t="shared" ca="1" si="12"/>
        <v>3.0000000000000027E-2</v>
      </c>
      <c r="CX7" s="122">
        <f t="shared" ca="1" si="12"/>
        <v>3.0000000000000027E-2</v>
      </c>
      <c r="CY7" s="122">
        <f t="shared" ca="1" si="12"/>
        <v>3.0000000000000027E-2</v>
      </c>
      <c r="CZ7" s="122">
        <f t="shared" ca="1" si="12"/>
        <v>3.0000000000000027E-2</v>
      </c>
      <c r="DA7" s="122">
        <f t="shared" ca="1" si="12"/>
        <v>3.0000000000000027E-2</v>
      </c>
      <c r="DB7" s="122">
        <f t="shared" ca="1" si="12"/>
        <v>3.0000000000000027E-2</v>
      </c>
      <c r="DC7" s="122">
        <f t="shared" ca="1" si="12"/>
        <v>3.0000000000000027E-2</v>
      </c>
      <c r="DD7" s="122">
        <f t="shared" ca="1" si="12"/>
        <v>3.0000000000000027E-2</v>
      </c>
      <c r="DE7" s="122">
        <f t="shared" ca="1" si="12"/>
        <v>3.0000000000000027E-2</v>
      </c>
      <c r="DF7" s="122">
        <f t="shared" ca="1" si="12"/>
        <v>3.0000000000000027E-2</v>
      </c>
      <c r="DG7" s="122">
        <f t="shared" ca="1" si="12"/>
        <v>3.0000000000000027E-2</v>
      </c>
      <c r="DH7" s="122">
        <f t="shared" ca="1" si="12"/>
        <v>3.0000000000000027E-2</v>
      </c>
      <c r="DI7" s="122">
        <f t="shared" ca="1" si="12"/>
        <v>3.0000000000000027E-2</v>
      </c>
      <c r="DJ7" s="122">
        <f t="shared" ca="1" si="12"/>
        <v>2.9999999999999805E-2</v>
      </c>
      <c r="DK7" s="122">
        <f t="shared" ca="1" si="12"/>
        <v>2.9999999999999805E-2</v>
      </c>
      <c r="DL7" s="122">
        <f t="shared" ca="1" si="12"/>
        <v>2.9999999999999805E-2</v>
      </c>
      <c r="DM7" s="122">
        <f t="shared" ca="1" si="12"/>
        <v>2.9999999999999805E-2</v>
      </c>
      <c r="DN7" s="122">
        <f t="shared" ca="1" si="12"/>
        <v>2.9999999999999805E-2</v>
      </c>
      <c r="DO7" s="122">
        <f t="shared" ca="1" si="12"/>
        <v>2.9999999999999805E-2</v>
      </c>
      <c r="DP7" s="122">
        <f t="shared" ca="1" si="12"/>
        <v>2.9999999999999805E-2</v>
      </c>
      <c r="DQ7" s="122">
        <f t="shared" ca="1" si="12"/>
        <v>2.9999999999999805E-2</v>
      </c>
      <c r="DR7" s="122">
        <f t="shared" ca="1" si="12"/>
        <v>2.9999999999999805E-2</v>
      </c>
      <c r="DS7" s="122">
        <f t="shared" ca="1" si="12"/>
        <v>2.9999999999999805E-2</v>
      </c>
      <c r="DT7" s="122">
        <f t="shared" ca="1" si="12"/>
        <v>2.9999999999999805E-2</v>
      </c>
      <c r="DU7" s="122">
        <f t="shared" ca="1" si="12"/>
        <v>2.9999999999999805E-2</v>
      </c>
      <c r="DV7" s="122">
        <f t="shared" ca="1" si="12"/>
        <v>3.0000000000000027E-2</v>
      </c>
      <c r="DW7" s="122">
        <f t="shared" ca="1" si="12"/>
        <v>3.0000000000000027E-2</v>
      </c>
      <c r="DX7" s="122">
        <f t="shared" ca="1" si="12"/>
        <v>3.0000000000000027E-2</v>
      </c>
      <c r="DY7" s="122">
        <f t="shared" ca="1" si="12"/>
        <v>3.0000000000000027E-2</v>
      </c>
      <c r="DZ7" s="122">
        <f t="shared" ca="1" si="12"/>
        <v>3.0000000000000027E-2</v>
      </c>
      <c r="EA7" s="122">
        <f t="shared" ca="1" si="12"/>
        <v>3.0000000000000027E-2</v>
      </c>
      <c r="EB7" s="122">
        <f t="shared" ca="1" si="12"/>
        <v>3.0000000000000027E-2</v>
      </c>
      <c r="EC7" s="122">
        <f t="shared" ca="1" si="12"/>
        <v>3.0000000000000027E-2</v>
      </c>
      <c r="ED7" s="122">
        <f t="shared" ca="1" si="12"/>
        <v>3.0000000000000027E-2</v>
      </c>
      <c r="EE7" s="122">
        <f t="shared" ca="1" si="12"/>
        <v>3.0000000000000027E-2</v>
      </c>
      <c r="EF7" s="122">
        <f t="shared" ca="1" si="12"/>
        <v>3.0000000000000027E-2</v>
      </c>
      <c r="EG7" s="120"/>
    </row>
    <row r="8" spans="2:137" ht="15" x14ac:dyDescent="0.25">
      <c r="B8" s="123" t="s">
        <v>122</v>
      </c>
      <c r="C8" s="124"/>
      <c r="D8" s="125"/>
      <c r="E8" s="126"/>
      <c r="F8" s="126"/>
      <c r="G8" s="126"/>
      <c r="H8" s="126"/>
      <c r="I8" s="126"/>
      <c r="J8" s="126"/>
      <c r="K8" s="126"/>
      <c r="L8" s="126"/>
      <c r="M8" s="126"/>
      <c r="N8" s="126"/>
      <c r="O8" s="126"/>
      <c r="P8" s="126"/>
      <c r="Q8" s="127"/>
      <c r="R8" s="126"/>
      <c r="S8" s="126"/>
      <c r="T8" s="126"/>
      <c r="U8" s="126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6"/>
      <c r="AO8" s="126"/>
      <c r="AP8" s="126"/>
      <c r="AQ8" s="126"/>
      <c r="AR8" s="126"/>
      <c r="AS8" s="126"/>
      <c r="AT8" s="126"/>
      <c r="AU8" s="126"/>
      <c r="AV8" s="126"/>
      <c r="AW8" s="126"/>
      <c r="AX8" s="126"/>
      <c r="AY8" s="126"/>
      <c r="AZ8" s="126"/>
      <c r="BA8" s="126"/>
      <c r="BB8" s="126"/>
      <c r="BC8" s="126"/>
      <c r="BD8" s="126"/>
      <c r="BE8" s="126"/>
      <c r="BF8" s="126"/>
      <c r="BG8" s="126"/>
      <c r="BH8" s="126"/>
      <c r="BI8" s="126"/>
      <c r="BJ8" s="126"/>
      <c r="BK8" s="126"/>
      <c r="BL8" s="126"/>
      <c r="BM8" s="126"/>
      <c r="BN8" s="126"/>
      <c r="BO8" s="126"/>
      <c r="BP8" s="126"/>
      <c r="BQ8" s="126"/>
      <c r="BR8" s="126"/>
      <c r="BS8" s="126"/>
      <c r="BT8" s="126"/>
      <c r="BU8" s="126"/>
      <c r="BV8" s="126"/>
      <c r="BW8" s="126"/>
      <c r="BX8" s="126"/>
      <c r="BY8" s="126"/>
      <c r="BZ8" s="126"/>
      <c r="CA8" s="126"/>
      <c r="CB8" s="126"/>
      <c r="CC8" s="126"/>
      <c r="CD8" s="126"/>
      <c r="CE8" s="126"/>
      <c r="CF8" s="126"/>
      <c r="CG8" s="126"/>
      <c r="CH8" s="126"/>
      <c r="CI8" s="126"/>
      <c r="CJ8" s="126"/>
      <c r="CK8" s="126"/>
      <c r="CL8" s="126"/>
      <c r="CM8" s="126"/>
      <c r="CN8" s="126"/>
      <c r="CO8" s="126"/>
      <c r="CP8" s="126"/>
      <c r="CQ8" s="126"/>
      <c r="CR8" s="126"/>
      <c r="CS8" s="126"/>
      <c r="CT8" s="126"/>
      <c r="CU8" s="126"/>
      <c r="CV8" s="126"/>
      <c r="CW8" s="126"/>
      <c r="CX8" s="126"/>
      <c r="CY8" s="126"/>
      <c r="CZ8" s="126"/>
      <c r="DA8" s="126"/>
      <c r="DB8" s="126"/>
      <c r="DC8" s="126"/>
      <c r="DD8" s="126"/>
      <c r="DE8" s="126"/>
      <c r="DF8" s="126"/>
      <c r="DG8" s="126"/>
      <c r="DH8" s="126"/>
      <c r="DI8" s="126"/>
      <c r="DJ8" s="126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6"/>
      <c r="DW8" s="126"/>
      <c r="DX8" s="126"/>
      <c r="DY8" s="126"/>
      <c r="DZ8" s="126"/>
      <c r="EA8" s="126"/>
      <c r="EB8" s="126"/>
      <c r="EC8" s="126"/>
      <c r="ED8" s="126"/>
      <c r="EE8" s="126"/>
      <c r="EF8" s="128"/>
      <c r="EG8" s="120"/>
    </row>
    <row r="9" spans="2:137" ht="15" x14ac:dyDescent="0.25">
      <c r="B9" s="129"/>
      <c r="C9" s="73" t="str">
        <f>CONCATENATE('Rent Roll'!B4&amp;" - "&amp;'Rent Roll'!C4)</f>
        <v>1 - Retail</v>
      </c>
      <c r="D9" s="130">
        <f ca="1">SUM(E9:EG9)</f>
        <v>6793671.6242470508</v>
      </c>
      <c r="E9" s="131" t="str">
        <f>IF('Rent Roll'!$E4='Data Validation'!$E$2,'Rent Roll'!$I4,"-")</f>
        <v>-</v>
      </c>
      <c r="F9" s="131" t="str">
        <f ca="1">IF(F$5&gt;='Rent Roll'!$M29,('Rent Roll'!$G29*'Rent Roll'!$D4/12)*((1+'Rent Roll'!$X29)^DATEDIF('Rent Roll'!$M29,F$5,"Y")),
IF(F$5&gt;'Rent Roll'!$L4,"-",
IF('Rent Roll'!$P4&gt;0,
IF(AND('Rent Roll'!$P4&gt;0,EDATE('Rent Roll'!$K4,'Rent Roll'!$P4*12)&gt;='Commercial Lease'!F$5),
('Rent Roll'!$H4*'Rent Roll'!$D4/12)*((1+'Rent Roll'!$N4)^DATEDIF('Summary &amp; Assumptions'!$D$18,F$5,"Y")),
OFFSET(E9,0,-DATEDIF(EDATE('Rent Roll'!$K4,'Rent Roll'!$P4*12),F$5,"M"))*((1+'Rent Roll'!$O4)^(DATEDIF(EDATE('Rent Roll'!$K4,'Rent Roll'!$P4*12),F$5,"Y")+1))),('Rent Roll'!$H4*'Rent Roll'!$D4/12)*((1+'Rent Roll'!$N4)^DATEDIF('Summary &amp; Assumptions'!$D$18,F$5,"Y")))))</f>
        <v>-</v>
      </c>
      <c r="G9" s="131" t="str">
        <f ca="1">IF(G$5&gt;='Rent Roll'!$M29,('Rent Roll'!$G29*'Rent Roll'!$D4/12)*((1+'Rent Roll'!$X29)^DATEDIF('Rent Roll'!$M29,G$5,"Y")),
IF(G$5&gt;'Rent Roll'!$L4,"-",
IF('Rent Roll'!$P4&gt;0,
IF(AND('Rent Roll'!$P4&gt;0,EDATE('Rent Roll'!$K4,'Rent Roll'!$P4*12)&gt;='Commercial Lease'!G$5),
('Rent Roll'!$H4*'Rent Roll'!$D4/12)*((1+'Rent Roll'!$N4)^DATEDIF('Summary &amp; Assumptions'!$D$18,G$5,"Y")),
OFFSET(F9,0,-DATEDIF(EDATE('Rent Roll'!$K4,'Rent Roll'!$P4*12),G$5,"M"))*((1+'Rent Roll'!$O4)^(DATEDIF(EDATE('Rent Roll'!$K4,'Rent Roll'!$P4*12),G$5,"Y")+1))),('Rent Roll'!$H4*'Rent Roll'!$D4/12)*((1+'Rent Roll'!$N4)^DATEDIF('Summary &amp; Assumptions'!$D$18,G$5,"Y")))))</f>
        <v>-</v>
      </c>
      <c r="H9" s="131" t="str">
        <f ca="1">IF(H$5&gt;='Rent Roll'!$M29,('Rent Roll'!$G29*'Rent Roll'!$D4/12)*((1+'Rent Roll'!$X29)^DATEDIF('Rent Roll'!$M29,H$5,"Y")),
IF(H$5&gt;'Rent Roll'!$L4,"-",
IF('Rent Roll'!$P4&gt;0,
IF(AND('Rent Roll'!$P4&gt;0,EDATE('Rent Roll'!$K4,'Rent Roll'!$P4*12)&gt;='Commercial Lease'!H$5),
('Rent Roll'!$H4*'Rent Roll'!$D4/12)*((1+'Rent Roll'!$N4)^DATEDIF('Summary &amp; Assumptions'!$D$18,H$5,"Y")),
OFFSET(G9,0,-DATEDIF(EDATE('Rent Roll'!$K4,'Rent Roll'!$P4*12),H$5,"M"))*((1+'Rent Roll'!$O4)^(DATEDIF(EDATE('Rent Roll'!$K4,'Rent Roll'!$P4*12),H$5,"Y")+1))),('Rent Roll'!$H4*'Rent Roll'!$D4/12)*((1+'Rent Roll'!$N4)^DATEDIF('Summary &amp; Assumptions'!$D$18,H$5,"Y")))))</f>
        <v>-</v>
      </c>
      <c r="I9" s="131" t="str">
        <f ca="1">IF(I$5&gt;='Rent Roll'!$M29,('Rent Roll'!$G29*'Rent Roll'!$D4/12)*((1+'Rent Roll'!$X29)^DATEDIF('Rent Roll'!$M29,I$5,"Y")),
IF(I$5&gt;'Rent Roll'!$L4,"-",
IF('Rent Roll'!$P4&gt;0,
IF(AND('Rent Roll'!$P4&gt;0,EDATE('Rent Roll'!$K4,'Rent Roll'!$P4*12)&gt;='Commercial Lease'!I$5),
('Rent Roll'!$H4*'Rent Roll'!$D4/12)*((1+'Rent Roll'!$N4)^DATEDIF('Summary &amp; Assumptions'!$D$18,I$5,"Y")),
OFFSET(H9,0,-DATEDIF(EDATE('Rent Roll'!$K4,'Rent Roll'!$P4*12),I$5,"M"))*((1+'Rent Roll'!$O4)^(DATEDIF(EDATE('Rent Roll'!$K4,'Rent Roll'!$P4*12),I$5,"Y")+1))),('Rent Roll'!$H4*'Rent Roll'!$D4/12)*((1+'Rent Roll'!$N4)^DATEDIF('Summary &amp; Assumptions'!$D$18,I$5,"Y")))))</f>
        <v>-</v>
      </c>
      <c r="J9" s="131" t="str">
        <f ca="1">IF(J$5&gt;='Rent Roll'!$M29,('Rent Roll'!$G29*'Rent Roll'!$D4/12)*((1+'Rent Roll'!$X29)^DATEDIF('Rent Roll'!$M29,J$5,"Y")),
IF(J$5&gt;'Rent Roll'!$L4,"-",
IF('Rent Roll'!$P4&gt;0,
IF(AND('Rent Roll'!$P4&gt;0,EDATE('Rent Roll'!$K4,'Rent Roll'!$P4*12)&gt;='Commercial Lease'!J$5),
('Rent Roll'!$H4*'Rent Roll'!$D4/12)*((1+'Rent Roll'!$N4)^DATEDIF('Summary &amp; Assumptions'!$D$18,J$5,"Y")),
OFFSET(I9,0,-DATEDIF(EDATE('Rent Roll'!$K4,'Rent Roll'!$P4*12),J$5,"M"))*((1+'Rent Roll'!$O4)^(DATEDIF(EDATE('Rent Roll'!$K4,'Rent Roll'!$P4*12),J$5,"Y")+1))),('Rent Roll'!$H4*'Rent Roll'!$D4/12)*((1+'Rent Roll'!$N4)^DATEDIF('Summary &amp; Assumptions'!$D$18,J$5,"Y")))))</f>
        <v>-</v>
      </c>
      <c r="K9" s="131" t="str">
        <f ca="1">IF(K$5&gt;='Rent Roll'!$M29,('Rent Roll'!$G29*'Rent Roll'!$D4/12)*((1+'Rent Roll'!$X29)^DATEDIF('Rent Roll'!$M29,K$5,"Y")),
IF(K$5&gt;'Rent Roll'!$L4,"-",
IF('Rent Roll'!$P4&gt;0,
IF(AND('Rent Roll'!$P4&gt;0,EDATE('Rent Roll'!$K4,'Rent Roll'!$P4*12)&gt;='Commercial Lease'!K$5),
('Rent Roll'!$H4*'Rent Roll'!$D4/12)*((1+'Rent Roll'!$N4)^DATEDIF('Summary &amp; Assumptions'!$D$18,K$5,"Y")),
OFFSET(J9,0,-DATEDIF(EDATE('Rent Roll'!$K4,'Rent Roll'!$P4*12),K$5,"M"))*((1+'Rent Roll'!$O4)^(DATEDIF(EDATE('Rent Roll'!$K4,'Rent Roll'!$P4*12),K$5,"Y")+1))),('Rent Roll'!$H4*'Rent Roll'!$D4/12)*((1+'Rent Roll'!$N4)^DATEDIF('Summary &amp; Assumptions'!$D$18,K$5,"Y")))))</f>
        <v>-</v>
      </c>
      <c r="L9" s="131" t="str">
        <f ca="1">IF(L$5&gt;='Rent Roll'!$M29,('Rent Roll'!$G29*'Rent Roll'!$D4/12)*((1+'Rent Roll'!$X29)^DATEDIF('Rent Roll'!$M29,L$5,"Y")),
IF(L$5&gt;'Rent Roll'!$L4,"-",
IF('Rent Roll'!$P4&gt;0,
IF(AND('Rent Roll'!$P4&gt;0,EDATE('Rent Roll'!$K4,'Rent Roll'!$P4*12)&gt;='Commercial Lease'!L$5),
('Rent Roll'!$H4*'Rent Roll'!$D4/12)*((1+'Rent Roll'!$N4)^DATEDIF('Summary &amp; Assumptions'!$D$18,L$5,"Y")),
OFFSET(K9,0,-DATEDIF(EDATE('Rent Roll'!$K4,'Rent Roll'!$P4*12),L$5,"M"))*((1+'Rent Roll'!$O4)^(DATEDIF(EDATE('Rent Roll'!$K4,'Rent Roll'!$P4*12),L$5,"Y")+1))),('Rent Roll'!$H4*'Rent Roll'!$D4/12)*((1+'Rent Roll'!$N4)^DATEDIF('Summary &amp; Assumptions'!$D$18,L$5,"Y")))))</f>
        <v>-</v>
      </c>
      <c r="M9" s="131" t="str">
        <f ca="1">IF(M$5&gt;='Rent Roll'!$M29,('Rent Roll'!$G29*'Rent Roll'!$D4/12)*((1+'Rent Roll'!$X29)^DATEDIF('Rent Roll'!$M29,M$5,"Y")),
IF(M$5&gt;'Rent Roll'!$L4,"-",
IF('Rent Roll'!$P4&gt;0,
IF(AND('Rent Roll'!$P4&gt;0,EDATE('Rent Roll'!$K4,'Rent Roll'!$P4*12)&gt;='Commercial Lease'!M$5),
('Rent Roll'!$H4*'Rent Roll'!$D4/12)*((1+'Rent Roll'!$N4)^DATEDIF('Summary &amp; Assumptions'!$D$18,M$5,"Y")),
OFFSET(L9,0,-DATEDIF(EDATE('Rent Roll'!$K4,'Rent Roll'!$P4*12),M$5,"M"))*((1+'Rent Roll'!$O4)^(DATEDIF(EDATE('Rent Roll'!$K4,'Rent Roll'!$P4*12),M$5,"Y")+1))),('Rent Roll'!$H4*'Rent Roll'!$D4/12)*((1+'Rent Roll'!$N4)^DATEDIF('Summary &amp; Assumptions'!$D$18,M$5,"Y")))))</f>
        <v>-</v>
      </c>
      <c r="N9" s="131" t="str">
        <f ca="1">IF(N$5&gt;='Rent Roll'!$M29,('Rent Roll'!$G29*'Rent Roll'!$D4/12)*((1+'Rent Roll'!$X29)^DATEDIF('Rent Roll'!$M29,N$5,"Y")),
IF(N$5&gt;'Rent Roll'!$L4,"-",
IF('Rent Roll'!$P4&gt;0,
IF(AND('Rent Roll'!$P4&gt;0,EDATE('Rent Roll'!$K4,'Rent Roll'!$P4*12)&gt;='Commercial Lease'!N$5),
('Rent Roll'!$H4*'Rent Roll'!$D4/12)*((1+'Rent Roll'!$N4)^DATEDIF('Summary &amp; Assumptions'!$D$18,N$5,"Y")),
OFFSET(M9,0,-DATEDIF(EDATE('Rent Roll'!$K4,'Rent Roll'!$P4*12),N$5,"M"))*((1+'Rent Roll'!$O4)^(DATEDIF(EDATE('Rent Roll'!$K4,'Rent Roll'!$P4*12),N$5,"Y")+1))),('Rent Roll'!$H4*'Rent Roll'!$D4/12)*((1+'Rent Roll'!$N4)^DATEDIF('Summary &amp; Assumptions'!$D$18,N$5,"Y")))))</f>
        <v>-</v>
      </c>
      <c r="O9" s="131" t="str">
        <f ca="1">IF(O$5&gt;='Rent Roll'!$M29,('Rent Roll'!$G29*'Rent Roll'!$D4/12)*((1+'Rent Roll'!$X29)^DATEDIF('Rent Roll'!$M29,O$5,"Y")),
IF(O$5&gt;'Rent Roll'!$L4,"-",
IF('Rent Roll'!$P4&gt;0,
IF(AND('Rent Roll'!$P4&gt;0,EDATE('Rent Roll'!$K4,'Rent Roll'!$P4*12)&gt;='Commercial Lease'!O$5),
('Rent Roll'!$H4*'Rent Roll'!$D4/12)*((1+'Rent Roll'!$N4)^DATEDIF('Summary &amp; Assumptions'!$D$18,O$5,"Y")),
OFFSET(N9,0,-DATEDIF(EDATE('Rent Roll'!$K4,'Rent Roll'!$P4*12),O$5,"M"))*((1+'Rent Roll'!$O4)^(DATEDIF(EDATE('Rent Roll'!$K4,'Rent Roll'!$P4*12),O$5,"Y")+1))),('Rent Roll'!$H4*'Rent Roll'!$D4/12)*((1+'Rent Roll'!$N4)^DATEDIF('Summary &amp; Assumptions'!$D$18,O$5,"Y")))))</f>
        <v>-</v>
      </c>
      <c r="P9" s="131" t="str">
        <f ca="1">IF(P$5&gt;='Rent Roll'!$M29,('Rent Roll'!$G29*'Rent Roll'!$D4/12)*((1+'Rent Roll'!$X29)^DATEDIF('Rent Roll'!$M29,P$5,"Y")),
IF(P$5&gt;'Rent Roll'!$L4,"-",
IF('Rent Roll'!$P4&gt;0,
IF(AND('Rent Roll'!$P4&gt;0,EDATE('Rent Roll'!$K4,'Rent Roll'!$P4*12)&gt;='Commercial Lease'!P$5),
('Rent Roll'!$H4*'Rent Roll'!$D4/12)*((1+'Rent Roll'!$N4)^DATEDIF('Summary &amp; Assumptions'!$D$18,P$5,"Y")),
OFFSET(O9,0,-DATEDIF(EDATE('Rent Roll'!$K4,'Rent Roll'!$P4*12),P$5,"M"))*((1+'Rent Roll'!$O4)^(DATEDIF(EDATE('Rent Roll'!$K4,'Rent Roll'!$P4*12),P$5,"Y")+1))),('Rent Roll'!$H4*'Rent Roll'!$D4/12)*((1+'Rent Roll'!$N4)^DATEDIF('Summary &amp; Assumptions'!$D$18,P$5,"Y")))))</f>
        <v>-</v>
      </c>
      <c r="Q9" s="131" t="str">
        <f ca="1">IF(Q$5&gt;='Rent Roll'!$M29,('Rent Roll'!$G29*'Rent Roll'!$D4/12)*((1+'Rent Roll'!$X29)^DATEDIF('Rent Roll'!$M29,Q$5,"Y")),
IF(Q$5&gt;'Rent Roll'!$L4,"-",
IF('Rent Roll'!$P4&gt;0,
IF(AND('Rent Roll'!$P4&gt;0,EDATE('Rent Roll'!$K4,'Rent Roll'!$P4*12)&gt;='Commercial Lease'!Q$5),
('Rent Roll'!$H4*'Rent Roll'!$D4/12)*((1+'Rent Roll'!$N4)^DATEDIF('Summary &amp; Assumptions'!$D$18,Q$5,"Y")),
OFFSET(P9,0,-DATEDIF(EDATE('Rent Roll'!$K4,'Rent Roll'!$P4*12),Q$5,"M"))*((1+'Rent Roll'!$O4)^(DATEDIF(EDATE('Rent Roll'!$K4,'Rent Roll'!$P4*12),Q$5,"Y")+1))),('Rent Roll'!$H4*'Rent Roll'!$D4/12)*((1+'Rent Roll'!$N4)^DATEDIF('Summary &amp; Assumptions'!$D$18,Q$5,"Y")))))</f>
        <v>-</v>
      </c>
      <c r="R9" s="131">
        <f ca="1">IF(R$5&gt;='Rent Roll'!$M29,('Rent Roll'!$G29*'Rent Roll'!$D4/12)*((1+'Rent Roll'!$X29)^DATEDIF('Rent Roll'!$M29,R$5,"Y")),
IF(R$5&gt;'Rent Roll'!$L4,"-",
IF('Rent Roll'!$P4&gt;0,
IF(AND('Rent Roll'!$P4&gt;0,EDATE('Rent Roll'!$K4,'Rent Roll'!$P4*12)&gt;='Commercial Lease'!R$5),
('Rent Roll'!$H4*'Rent Roll'!$D4/12)*((1+'Rent Roll'!$N4)^DATEDIF('Summary &amp; Assumptions'!$D$18,R$5,"Y")),
OFFSET(Q9,0,-DATEDIF(EDATE('Rent Roll'!$K4,'Rent Roll'!$P4*12),R$5,"M"))*((1+'Rent Roll'!$O4)^(DATEDIF(EDATE('Rent Roll'!$K4,'Rent Roll'!$P4*12),R$5,"Y")+1))),('Rent Roll'!$H4*'Rent Roll'!$D4/12)*((1+'Rent Roll'!$N4)^DATEDIF('Summary &amp; Assumptions'!$D$18,R$5,"Y")))))</f>
        <v>49857.5</v>
      </c>
      <c r="S9" s="131">
        <f ca="1">IF(S$5&gt;='Rent Roll'!$M29,('Rent Roll'!$G29*'Rent Roll'!$D4/12)*((1+'Rent Roll'!$X29)^DATEDIF('Rent Roll'!$M29,S$5,"Y")),
IF(S$5&gt;'Rent Roll'!$L4,"-",
IF('Rent Roll'!$P4&gt;0,
IF(AND('Rent Roll'!$P4&gt;0,EDATE('Rent Roll'!$K4,'Rent Roll'!$P4*12)&gt;='Commercial Lease'!S$5),
('Rent Roll'!$H4*'Rent Roll'!$D4/12)*((1+'Rent Roll'!$N4)^DATEDIF('Summary &amp; Assumptions'!$D$18,S$5,"Y")),
OFFSET(R9,0,-DATEDIF(EDATE('Rent Roll'!$K4,'Rent Roll'!$P4*12),S$5,"M"))*((1+'Rent Roll'!$O4)^(DATEDIF(EDATE('Rent Roll'!$K4,'Rent Roll'!$P4*12),S$5,"Y")+1))),('Rent Roll'!$H4*'Rent Roll'!$D4/12)*((1+'Rent Roll'!$N4)^DATEDIF('Summary &amp; Assumptions'!$D$18,S$5,"Y")))))</f>
        <v>49857.5</v>
      </c>
      <c r="T9" s="131">
        <f ca="1">IF(T$5&gt;='Rent Roll'!$M29,('Rent Roll'!$G29*'Rent Roll'!$D4/12)*((1+'Rent Roll'!$X29)^DATEDIF('Rent Roll'!$M29,T$5,"Y")),
IF(T$5&gt;'Rent Roll'!$L4,"-",
IF('Rent Roll'!$P4&gt;0,
IF(AND('Rent Roll'!$P4&gt;0,EDATE('Rent Roll'!$K4,'Rent Roll'!$P4*12)&gt;='Commercial Lease'!T$5),
('Rent Roll'!$H4*'Rent Roll'!$D4/12)*((1+'Rent Roll'!$N4)^DATEDIF('Summary &amp; Assumptions'!$D$18,T$5,"Y")),
OFFSET(S9,0,-DATEDIF(EDATE('Rent Roll'!$K4,'Rent Roll'!$P4*12),T$5,"M"))*((1+'Rent Roll'!$O4)^(DATEDIF(EDATE('Rent Roll'!$K4,'Rent Roll'!$P4*12),T$5,"Y")+1))),('Rent Roll'!$H4*'Rent Roll'!$D4/12)*((1+'Rent Roll'!$N4)^DATEDIF('Summary &amp; Assumptions'!$D$18,T$5,"Y")))))</f>
        <v>49857.5</v>
      </c>
      <c r="U9" s="131">
        <f ca="1">IF(U$5&gt;='Rent Roll'!$M29,('Rent Roll'!$G29*'Rent Roll'!$D4/12)*((1+'Rent Roll'!$X29)^DATEDIF('Rent Roll'!$M29,U$5,"Y")),
IF(U$5&gt;'Rent Roll'!$L4,"-",
IF('Rent Roll'!$P4&gt;0,
IF(AND('Rent Roll'!$P4&gt;0,EDATE('Rent Roll'!$K4,'Rent Roll'!$P4*12)&gt;='Commercial Lease'!U$5),
('Rent Roll'!$H4*'Rent Roll'!$D4/12)*((1+'Rent Roll'!$N4)^DATEDIF('Summary &amp; Assumptions'!$D$18,U$5,"Y")),
OFFSET(T9,0,-DATEDIF(EDATE('Rent Roll'!$K4,'Rent Roll'!$P4*12),U$5,"M"))*((1+'Rent Roll'!$O4)^(DATEDIF(EDATE('Rent Roll'!$K4,'Rent Roll'!$P4*12),U$5,"Y")+1))),('Rent Roll'!$H4*'Rent Roll'!$D4/12)*((1+'Rent Roll'!$N4)^DATEDIF('Summary &amp; Assumptions'!$D$18,U$5,"Y")))))</f>
        <v>49857.5</v>
      </c>
      <c r="V9" s="131">
        <f ca="1">IF(V$5&gt;='Rent Roll'!$M29,('Rent Roll'!$G29*'Rent Roll'!$D4/12)*((1+'Rent Roll'!$X29)^DATEDIF('Rent Roll'!$M29,V$5,"Y")),
IF(V$5&gt;'Rent Roll'!$L4,"-",
IF('Rent Roll'!$P4&gt;0,
IF(AND('Rent Roll'!$P4&gt;0,EDATE('Rent Roll'!$K4,'Rent Roll'!$P4*12)&gt;='Commercial Lease'!V$5),
('Rent Roll'!$H4*'Rent Roll'!$D4/12)*((1+'Rent Roll'!$N4)^DATEDIF('Summary &amp; Assumptions'!$D$18,V$5,"Y")),
OFFSET(U9,0,-DATEDIF(EDATE('Rent Roll'!$K4,'Rent Roll'!$P4*12),V$5,"M"))*((1+'Rent Roll'!$O4)^(DATEDIF(EDATE('Rent Roll'!$K4,'Rent Roll'!$P4*12),V$5,"Y")+1))),('Rent Roll'!$H4*'Rent Roll'!$D4/12)*((1+'Rent Roll'!$N4)^DATEDIF('Summary &amp; Assumptions'!$D$18,V$5,"Y")))))</f>
        <v>49857.5</v>
      </c>
      <c r="W9" s="131">
        <f ca="1">IF(W$5&gt;='Rent Roll'!$M29,('Rent Roll'!$G29*'Rent Roll'!$D4/12)*((1+'Rent Roll'!$X29)^DATEDIF('Rent Roll'!$M29,W$5,"Y")),
IF(W$5&gt;'Rent Roll'!$L4,"-",
IF('Rent Roll'!$P4&gt;0,
IF(AND('Rent Roll'!$P4&gt;0,EDATE('Rent Roll'!$K4,'Rent Roll'!$P4*12)&gt;='Commercial Lease'!W$5),
('Rent Roll'!$H4*'Rent Roll'!$D4/12)*((1+'Rent Roll'!$N4)^DATEDIF('Summary &amp; Assumptions'!$D$18,W$5,"Y")),
OFFSET(V9,0,-DATEDIF(EDATE('Rent Roll'!$K4,'Rent Roll'!$P4*12),W$5,"M"))*((1+'Rent Roll'!$O4)^(DATEDIF(EDATE('Rent Roll'!$K4,'Rent Roll'!$P4*12),W$5,"Y")+1))),('Rent Roll'!$H4*'Rent Roll'!$D4/12)*((1+'Rent Roll'!$N4)^DATEDIF('Summary &amp; Assumptions'!$D$18,W$5,"Y")))))</f>
        <v>49857.5</v>
      </c>
      <c r="X9" s="131">
        <f ca="1">IF(X$5&gt;='Rent Roll'!$M29,('Rent Roll'!$G29*'Rent Roll'!$D4/12)*((1+'Rent Roll'!$X29)^DATEDIF('Rent Roll'!$M29,X$5,"Y")),
IF(X$5&gt;'Rent Roll'!$L4,"-",
IF('Rent Roll'!$P4&gt;0,
IF(AND('Rent Roll'!$P4&gt;0,EDATE('Rent Roll'!$K4,'Rent Roll'!$P4*12)&gt;='Commercial Lease'!X$5),
('Rent Roll'!$H4*'Rent Roll'!$D4/12)*((1+'Rent Roll'!$N4)^DATEDIF('Summary &amp; Assumptions'!$D$18,X$5,"Y")),
OFFSET(W9,0,-DATEDIF(EDATE('Rent Roll'!$K4,'Rent Roll'!$P4*12),X$5,"M"))*((1+'Rent Roll'!$O4)^(DATEDIF(EDATE('Rent Roll'!$K4,'Rent Roll'!$P4*12),X$5,"Y")+1))),('Rent Roll'!$H4*'Rent Roll'!$D4/12)*((1+'Rent Roll'!$N4)^DATEDIF('Summary &amp; Assumptions'!$D$18,X$5,"Y")))))</f>
        <v>49857.5</v>
      </c>
      <c r="Y9" s="131">
        <f ca="1">IF(Y$5&gt;='Rent Roll'!$M29,('Rent Roll'!$G29*'Rent Roll'!$D4/12)*((1+'Rent Roll'!$X29)^DATEDIF('Rent Roll'!$M29,Y$5,"Y")),
IF(Y$5&gt;'Rent Roll'!$L4,"-",
IF('Rent Roll'!$P4&gt;0,
IF(AND('Rent Roll'!$P4&gt;0,EDATE('Rent Roll'!$K4,'Rent Roll'!$P4*12)&gt;='Commercial Lease'!Y$5),
('Rent Roll'!$H4*'Rent Roll'!$D4/12)*((1+'Rent Roll'!$N4)^DATEDIF('Summary &amp; Assumptions'!$D$18,Y$5,"Y")),
OFFSET(X9,0,-DATEDIF(EDATE('Rent Roll'!$K4,'Rent Roll'!$P4*12),Y$5,"M"))*((1+'Rent Roll'!$O4)^(DATEDIF(EDATE('Rent Roll'!$K4,'Rent Roll'!$P4*12),Y$5,"Y")+1))),('Rent Roll'!$H4*'Rent Roll'!$D4/12)*((1+'Rent Roll'!$N4)^DATEDIF('Summary &amp; Assumptions'!$D$18,Y$5,"Y")))))</f>
        <v>49857.5</v>
      </c>
      <c r="Z9" s="131">
        <f ca="1">IF(Z$5&gt;='Rent Roll'!$M29,('Rent Roll'!$G29*'Rent Roll'!$D4/12)*((1+'Rent Roll'!$X29)^DATEDIF('Rent Roll'!$M29,Z$5,"Y")),
IF(Z$5&gt;'Rent Roll'!$L4,"-",
IF('Rent Roll'!$P4&gt;0,
IF(AND('Rent Roll'!$P4&gt;0,EDATE('Rent Roll'!$K4,'Rent Roll'!$P4*12)&gt;='Commercial Lease'!Z$5),
('Rent Roll'!$H4*'Rent Roll'!$D4/12)*((1+'Rent Roll'!$N4)^DATEDIF('Summary &amp; Assumptions'!$D$18,Z$5,"Y")),
OFFSET(Y9,0,-DATEDIF(EDATE('Rent Roll'!$K4,'Rent Roll'!$P4*12),Z$5,"M"))*((1+'Rent Roll'!$O4)^(DATEDIF(EDATE('Rent Roll'!$K4,'Rent Roll'!$P4*12),Z$5,"Y")+1))),('Rent Roll'!$H4*'Rent Roll'!$D4/12)*((1+'Rent Roll'!$N4)^DATEDIF('Summary &amp; Assumptions'!$D$18,Z$5,"Y")))))</f>
        <v>49857.5</v>
      </c>
      <c r="AA9" s="131">
        <f ca="1">IF(AA$5&gt;='Rent Roll'!$M29,('Rent Roll'!$G29*'Rent Roll'!$D4/12)*((1+'Rent Roll'!$X29)^DATEDIF('Rent Roll'!$M29,AA$5,"Y")),
IF(AA$5&gt;'Rent Roll'!$L4,"-",
IF('Rent Roll'!$P4&gt;0,
IF(AND('Rent Roll'!$P4&gt;0,EDATE('Rent Roll'!$K4,'Rent Roll'!$P4*12)&gt;='Commercial Lease'!AA$5),
('Rent Roll'!$H4*'Rent Roll'!$D4/12)*((1+'Rent Roll'!$N4)^DATEDIF('Summary &amp; Assumptions'!$D$18,AA$5,"Y")),
OFFSET(Z9,0,-DATEDIF(EDATE('Rent Roll'!$K4,'Rent Roll'!$P4*12),AA$5,"M"))*((1+'Rent Roll'!$O4)^(DATEDIF(EDATE('Rent Roll'!$K4,'Rent Roll'!$P4*12),AA$5,"Y")+1))),('Rent Roll'!$H4*'Rent Roll'!$D4/12)*((1+'Rent Roll'!$N4)^DATEDIF('Summary &amp; Assumptions'!$D$18,AA$5,"Y")))))</f>
        <v>49857.5</v>
      </c>
      <c r="AB9" s="131">
        <f ca="1">IF(AB$5&gt;='Rent Roll'!$M29,('Rent Roll'!$G29*'Rent Roll'!$D4/12)*((1+'Rent Roll'!$X29)^DATEDIF('Rent Roll'!$M29,AB$5,"Y")),
IF(AB$5&gt;'Rent Roll'!$L4,"-",
IF('Rent Roll'!$P4&gt;0,
IF(AND('Rent Roll'!$P4&gt;0,EDATE('Rent Roll'!$K4,'Rent Roll'!$P4*12)&gt;='Commercial Lease'!AB$5),
('Rent Roll'!$H4*'Rent Roll'!$D4/12)*((1+'Rent Roll'!$N4)^DATEDIF('Summary &amp; Assumptions'!$D$18,AB$5,"Y")),
OFFSET(AA9,0,-DATEDIF(EDATE('Rent Roll'!$K4,'Rent Roll'!$P4*12),AB$5,"M"))*((1+'Rent Roll'!$O4)^(DATEDIF(EDATE('Rent Roll'!$K4,'Rent Roll'!$P4*12),AB$5,"Y")+1))),('Rent Roll'!$H4*'Rent Roll'!$D4/12)*((1+'Rent Roll'!$N4)^DATEDIF('Summary &amp; Assumptions'!$D$18,AB$5,"Y")))))</f>
        <v>49857.5</v>
      </c>
      <c r="AC9" s="131">
        <f ca="1">IF(AC$5&gt;='Rent Roll'!$M29,('Rent Roll'!$G29*'Rent Roll'!$D4/12)*((1+'Rent Roll'!$X29)^DATEDIF('Rent Roll'!$M29,AC$5,"Y")),
IF(AC$5&gt;'Rent Roll'!$L4,"-",
IF('Rent Roll'!$P4&gt;0,
IF(AND('Rent Roll'!$P4&gt;0,EDATE('Rent Roll'!$K4,'Rent Roll'!$P4*12)&gt;='Commercial Lease'!AC$5),
('Rent Roll'!$H4*'Rent Roll'!$D4/12)*((1+'Rent Roll'!$N4)^DATEDIF('Summary &amp; Assumptions'!$D$18,AC$5,"Y")),
OFFSET(AB9,0,-DATEDIF(EDATE('Rent Roll'!$K4,'Rent Roll'!$P4*12),AC$5,"M"))*((1+'Rent Roll'!$O4)^(DATEDIF(EDATE('Rent Roll'!$K4,'Rent Roll'!$P4*12),AC$5,"Y")+1))),('Rent Roll'!$H4*'Rent Roll'!$D4/12)*((1+'Rent Roll'!$N4)^DATEDIF('Summary &amp; Assumptions'!$D$18,AC$5,"Y")))))</f>
        <v>49857.5</v>
      </c>
      <c r="AD9" s="131">
        <f ca="1">IF(AD$5&gt;='Rent Roll'!$M29,('Rent Roll'!$G29*'Rent Roll'!$D4/12)*((1+'Rent Roll'!$X29)^DATEDIF('Rent Roll'!$M29,AD$5,"Y")),
IF(AD$5&gt;'Rent Roll'!$L4,"-",
IF('Rent Roll'!$P4&gt;0,
IF(AND('Rent Roll'!$P4&gt;0,EDATE('Rent Roll'!$K4,'Rent Roll'!$P4*12)&gt;='Commercial Lease'!AD$5),
('Rent Roll'!$H4*'Rent Roll'!$D4/12)*((1+'Rent Roll'!$N4)^DATEDIF('Summary &amp; Assumptions'!$D$18,AD$5,"Y")),
OFFSET(AC9,0,-DATEDIF(EDATE('Rent Roll'!$K4,'Rent Roll'!$P4*12),AD$5,"M"))*((1+'Rent Roll'!$O4)^(DATEDIF(EDATE('Rent Roll'!$K4,'Rent Roll'!$P4*12),AD$5,"Y")+1))),('Rent Roll'!$H4*'Rent Roll'!$D4/12)*((1+'Rent Roll'!$N4)^DATEDIF('Summary &amp; Assumptions'!$D$18,AD$5,"Y")))))</f>
        <v>51353.224999999999</v>
      </c>
      <c r="AE9" s="131">
        <f ca="1">IF(AE$5&gt;='Rent Roll'!$M29,('Rent Roll'!$G29*'Rent Roll'!$D4/12)*((1+'Rent Roll'!$X29)^DATEDIF('Rent Roll'!$M29,AE$5,"Y")),
IF(AE$5&gt;'Rent Roll'!$L4,"-",
IF('Rent Roll'!$P4&gt;0,
IF(AND('Rent Roll'!$P4&gt;0,EDATE('Rent Roll'!$K4,'Rent Roll'!$P4*12)&gt;='Commercial Lease'!AE$5),
('Rent Roll'!$H4*'Rent Roll'!$D4/12)*((1+'Rent Roll'!$N4)^DATEDIF('Summary &amp; Assumptions'!$D$18,AE$5,"Y")),
OFFSET(AD9,0,-DATEDIF(EDATE('Rent Roll'!$K4,'Rent Roll'!$P4*12),AE$5,"M"))*((1+'Rent Roll'!$O4)^(DATEDIF(EDATE('Rent Roll'!$K4,'Rent Roll'!$P4*12),AE$5,"Y")+1))),('Rent Roll'!$H4*'Rent Roll'!$D4/12)*((1+'Rent Roll'!$N4)^DATEDIF('Summary &amp; Assumptions'!$D$18,AE$5,"Y")))))</f>
        <v>51353.224999999999</v>
      </c>
      <c r="AF9" s="131">
        <f ca="1">IF(AF$5&gt;='Rent Roll'!$M29,('Rent Roll'!$G29*'Rent Roll'!$D4/12)*((1+'Rent Roll'!$X29)^DATEDIF('Rent Roll'!$M29,AF$5,"Y")),
IF(AF$5&gt;'Rent Roll'!$L4,"-",
IF('Rent Roll'!$P4&gt;0,
IF(AND('Rent Roll'!$P4&gt;0,EDATE('Rent Roll'!$K4,'Rent Roll'!$P4*12)&gt;='Commercial Lease'!AF$5),
('Rent Roll'!$H4*'Rent Roll'!$D4/12)*((1+'Rent Roll'!$N4)^DATEDIF('Summary &amp; Assumptions'!$D$18,AF$5,"Y")),
OFFSET(AE9,0,-DATEDIF(EDATE('Rent Roll'!$K4,'Rent Roll'!$P4*12),AF$5,"M"))*((1+'Rent Roll'!$O4)^(DATEDIF(EDATE('Rent Roll'!$K4,'Rent Roll'!$P4*12),AF$5,"Y")+1))),('Rent Roll'!$H4*'Rent Roll'!$D4/12)*((1+'Rent Roll'!$N4)^DATEDIF('Summary &amp; Assumptions'!$D$18,AF$5,"Y")))))</f>
        <v>51353.224999999999</v>
      </c>
      <c r="AG9" s="131">
        <f ca="1">IF(AG$5&gt;='Rent Roll'!$M29,('Rent Roll'!$G29*'Rent Roll'!$D4/12)*((1+'Rent Roll'!$X29)^DATEDIF('Rent Roll'!$M29,AG$5,"Y")),
IF(AG$5&gt;'Rent Roll'!$L4,"-",
IF('Rent Roll'!$P4&gt;0,
IF(AND('Rent Roll'!$P4&gt;0,EDATE('Rent Roll'!$K4,'Rent Roll'!$P4*12)&gt;='Commercial Lease'!AG$5),
('Rent Roll'!$H4*'Rent Roll'!$D4/12)*((1+'Rent Roll'!$N4)^DATEDIF('Summary &amp; Assumptions'!$D$18,AG$5,"Y")),
OFFSET(AF9,0,-DATEDIF(EDATE('Rent Roll'!$K4,'Rent Roll'!$P4*12),AG$5,"M"))*((1+'Rent Roll'!$O4)^(DATEDIF(EDATE('Rent Roll'!$K4,'Rent Roll'!$P4*12),AG$5,"Y")+1))),('Rent Roll'!$H4*'Rent Roll'!$D4/12)*((1+'Rent Roll'!$N4)^DATEDIF('Summary &amp; Assumptions'!$D$18,AG$5,"Y")))))</f>
        <v>51353.224999999999</v>
      </c>
      <c r="AH9" s="131">
        <f ca="1">IF(AH$5&gt;='Rent Roll'!$M29,('Rent Roll'!$G29*'Rent Roll'!$D4/12)*((1+'Rent Roll'!$X29)^DATEDIF('Rent Roll'!$M29,AH$5,"Y")),
IF(AH$5&gt;'Rent Roll'!$L4,"-",
IF('Rent Roll'!$P4&gt;0,
IF(AND('Rent Roll'!$P4&gt;0,EDATE('Rent Roll'!$K4,'Rent Roll'!$P4*12)&gt;='Commercial Lease'!AH$5),
('Rent Roll'!$H4*'Rent Roll'!$D4/12)*((1+'Rent Roll'!$N4)^DATEDIF('Summary &amp; Assumptions'!$D$18,AH$5,"Y")),
OFFSET(AG9,0,-DATEDIF(EDATE('Rent Roll'!$K4,'Rent Roll'!$P4*12),AH$5,"M"))*((1+'Rent Roll'!$O4)^(DATEDIF(EDATE('Rent Roll'!$K4,'Rent Roll'!$P4*12),AH$5,"Y")+1))),('Rent Roll'!$H4*'Rent Roll'!$D4/12)*((1+'Rent Roll'!$N4)^DATEDIF('Summary &amp; Assumptions'!$D$18,AH$5,"Y")))))</f>
        <v>51353.224999999999</v>
      </c>
      <c r="AI9" s="131">
        <f ca="1">IF(AI$5&gt;='Rent Roll'!$M29,('Rent Roll'!$G29*'Rent Roll'!$D4/12)*((1+'Rent Roll'!$X29)^DATEDIF('Rent Roll'!$M29,AI$5,"Y")),
IF(AI$5&gt;'Rent Roll'!$L4,"-",
IF('Rent Roll'!$P4&gt;0,
IF(AND('Rent Roll'!$P4&gt;0,EDATE('Rent Roll'!$K4,'Rent Roll'!$P4*12)&gt;='Commercial Lease'!AI$5),
('Rent Roll'!$H4*'Rent Roll'!$D4/12)*((1+'Rent Roll'!$N4)^DATEDIF('Summary &amp; Assumptions'!$D$18,AI$5,"Y")),
OFFSET(AH9,0,-DATEDIF(EDATE('Rent Roll'!$K4,'Rent Roll'!$P4*12),AI$5,"M"))*((1+'Rent Roll'!$O4)^(DATEDIF(EDATE('Rent Roll'!$K4,'Rent Roll'!$P4*12),AI$5,"Y")+1))),('Rent Roll'!$H4*'Rent Roll'!$D4/12)*((1+'Rent Roll'!$N4)^DATEDIF('Summary &amp; Assumptions'!$D$18,AI$5,"Y")))))</f>
        <v>51353.224999999999</v>
      </c>
      <c r="AJ9" s="131">
        <f ca="1">IF(AJ$5&gt;='Rent Roll'!$M29,('Rent Roll'!$G29*'Rent Roll'!$D4/12)*((1+'Rent Roll'!$X29)^DATEDIF('Rent Roll'!$M29,AJ$5,"Y")),
IF(AJ$5&gt;'Rent Roll'!$L4,"-",
IF('Rent Roll'!$P4&gt;0,
IF(AND('Rent Roll'!$P4&gt;0,EDATE('Rent Roll'!$K4,'Rent Roll'!$P4*12)&gt;='Commercial Lease'!AJ$5),
('Rent Roll'!$H4*'Rent Roll'!$D4/12)*((1+'Rent Roll'!$N4)^DATEDIF('Summary &amp; Assumptions'!$D$18,AJ$5,"Y")),
OFFSET(AI9,0,-DATEDIF(EDATE('Rent Roll'!$K4,'Rent Roll'!$P4*12),AJ$5,"M"))*((1+'Rent Roll'!$O4)^(DATEDIF(EDATE('Rent Roll'!$K4,'Rent Roll'!$P4*12),AJ$5,"Y")+1))),('Rent Roll'!$H4*'Rent Roll'!$D4/12)*((1+'Rent Roll'!$N4)^DATEDIF('Summary &amp; Assumptions'!$D$18,AJ$5,"Y")))))</f>
        <v>51353.224999999999</v>
      </c>
      <c r="AK9" s="131">
        <f ca="1">IF(AK$5&gt;='Rent Roll'!$M29,('Rent Roll'!$G29*'Rent Roll'!$D4/12)*((1+'Rent Roll'!$X29)^DATEDIF('Rent Roll'!$M29,AK$5,"Y")),
IF(AK$5&gt;'Rent Roll'!$L4,"-",
IF('Rent Roll'!$P4&gt;0,
IF(AND('Rent Roll'!$P4&gt;0,EDATE('Rent Roll'!$K4,'Rent Roll'!$P4*12)&gt;='Commercial Lease'!AK$5),
('Rent Roll'!$H4*'Rent Roll'!$D4/12)*((1+'Rent Roll'!$N4)^DATEDIF('Summary &amp; Assumptions'!$D$18,AK$5,"Y")),
OFFSET(AJ9,0,-DATEDIF(EDATE('Rent Roll'!$K4,'Rent Roll'!$P4*12),AK$5,"M"))*((1+'Rent Roll'!$O4)^(DATEDIF(EDATE('Rent Roll'!$K4,'Rent Roll'!$P4*12),AK$5,"Y")+1))),('Rent Roll'!$H4*'Rent Roll'!$D4/12)*((1+'Rent Roll'!$N4)^DATEDIF('Summary &amp; Assumptions'!$D$18,AK$5,"Y")))))</f>
        <v>51353.224999999999</v>
      </c>
      <c r="AL9" s="131">
        <f ca="1">IF(AL$5&gt;='Rent Roll'!$M29,('Rent Roll'!$G29*'Rent Roll'!$D4/12)*((1+'Rent Roll'!$X29)^DATEDIF('Rent Roll'!$M29,AL$5,"Y")),
IF(AL$5&gt;'Rent Roll'!$L4,"-",
IF('Rent Roll'!$P4&gt;0,
IF(AND('Rent Roll'!$P4&gt;0,EDATE('Rent Roll'!$K4,'Rent Roll'!$P4*12)&gt;='Commercial Lease'!AL$5),
('Rent Roll'!$H4*'Rent Roll'!$D4/12)*((1+'Rent Roll'!$N4)^DATEDIF('Summary &amp; Assumptions'!$D$18,AL$5,"Y")),
OFFSET(AK9,0,-DATEDIF(EDATE('Rent Roll'!$K4,'Rent Roll'!$P4*12),AL$5,"M"))*((1+'Rent Roll'!$O4)^(DATEDIF(EDATE('Rent Roll'!$K4,'Rent Roll'!$P4*12),AL$5,"Y")+1))),('Rent Roll'!$H4*'Rent Roll'!$D4/12)*((1+'Rent Roll'!$N4)^DATEDIF('Summary &amp; Assumptions'!$D$18,AL$5,"Y")))))</f>
        <v>51353.224999999999</v>
      </c>
      <c r="AM9" s="131">
        <f ca="1">IF(AM$5&gt;='Rent Roll'!$M29,('Rent Roll'!$G29*'Rent Roll'!$D4/12)*((1+'Rent Roll'!$X29)^DATEDIF('Rent Roll'!$M29,AM$5,"Y")),
IF(AM$5&gt;'Rent Roll'!$L4,"-",
IF('Rent Roll'!$P4&gt;0,
IF(AND('Rent Roll'!$P4&gt;0,EDATE('Rent Roll'!$K4,'Rent Roll'!$P4*12)&gt;='Commercial Lease'!AM$5),
('Rent Roll'!$H4*'Rent Roll'!$D4/12)*((1+'Rent Roll'!$N4)^DATEDIF('Summary &amp; Assumptions'!$D$18,AM$5,"Y")),
OFFSET(AL9,0,-DATEDIF(EDATE('Rent Roll'!$K4,'Rent Roll'!$P4*12),AM$5,"M"))*((1+'Rent Roll'!$O4)^(DATEDIF(EDATE('Rent Roll'!$K4,'Rent Roll'!$P4*12),AM$5,"Y")+1))),('Rent Roll'!$H4*'Rent Roll'!$D4/12)*((1+'Rent Roll'!$N4)^DATEDIF('Summary &amp; Assumptions'!$D$18,AM$5,"Y")))))</f>
        <v>51353.224999999999</v>
      </c>
      <c r="AN9" s="131">
        <f ca="1">IF(AN$5&gt;='Rent Roll'!$M29,('Rent Roll'!$G29*'Rent Roll'!$D4/12)*((1+'Rent Roll'!$X29)^DATEDIF('Rent Roll'!$M29,AN$5,"Y")),
IF(AN$5&gt;'Rent Roll'!$L4,"-",
IF('Rent Roll'!$P4&gt;0,
IF(AND('Rent Roll'!$P4&gt;0,EDATE('Rent Roll'!$K4,'Rent Roll'!$P4*12)&gt;='Commercial Lease'!AN$5),
('Rent Roll'!$H4*'Rent Roll'!$D4/12)*((1+'Rent Roll'!$N4)^DATEDIF('Summary &amp; Assumptions'!$D$18,AN$5,"Y")),
OFFSET(AM9,0,-DATEDIF(EDATE('Rent Roll'!$K4,'Rent Roll'!$P4*12),AN$5,"M"))*((1+'Rent Roll'!$O4)^(DATEDIF(EDATE('Rent Roll'!$K4,'Rent Roll'!$P4*12),AN$5,"Y")+1))),('Rent Roll'!$H4*'Rent Roll'!$D4/12)*((1+'Rent Roll'!$N4)^DATEDIF('Summary &amp; Assumptions'!$D$18,AN$5,"Y")))))</f>
        <v>51353.224999999999</v>
      </c>
      <c r="AO9" s="131">
        <f ca="1">IF(AO$5&gt;='Rent Roll'!$M29,('Rent Roll'!$G29*'Rent Roll'!$D4/12)*((1+'Rent Roll'!$X29)^DATEDIF('Rent Roll'!$M29,AO$5,"Y")),
IF(AO$5&gt;'Rent Roll'!$L4,"-",
IF('Rent Roll'!$P4&gt;0,
IF(AND('Rent Roll'!$P4&gt;0,EDATE('Rent Roll'!$K4,'Rent Roll'!$P4*12)&gt;='Commercial Lease'!AO$5),
('Rent Roll'!$H4*'Rent Roll'!$D4/12)*((1+'Rent Roll'!$N4)^DATEDIF('Summary &amp; Assumptions'!$D$18,AO$5,"Y")),
OFFSET(AN9,0,-DATEDIF(EDATE('Rent Roll'!$K4,'Rent Roll'!$P4*12),AO$5,"M"))*((1+'Rent Roll'!$O4)^(DATEDIF(EDATE('Rent Roll'!$K4,'Rent Roll'!$P4*12),AO$5,"Y")+1))),('Rent Roll'!$H4*'Rent Roll'!$D4/12)*((1+'Rent Roll'!$N4)^DATEDIF('Summary &amp; Assumptions'!$D$18,AO$5,"Y")))))</f>
        <v>51353.224999999999</v>
      </c>
      <c r="AP9" s="131">
        <f ca="1">IF(AP$5&gt;='Rent Roll'!$M29,('Rent Roll'!$G29*'Rent Roll'!$D4/12)*((1+'Rent Roll'!$X29)^DATEDIF('Rent Roll'!$M29,AP$5,"Y")),
IF(AP$5&gt;'Rent Roll'!$L4,"-",
IF('Rent Roll'!$P4&gt;0,
IF(AND('Rent Roll'!$P4&gt;0,EDATE('Rent Roll'!$K4,'Rent Roll'!$P4*12)&gt;='Commercial Lease'!AP$5),
('Rent Roll'!$H4*'Rent Roll'!$D4/12)*((1+'Rent Roll'!$N4)^DATEDIF('Summary &amp; Assumptions'!$D$18,AP$5,"Y")),
OFFSET(AO9,0,-DATEDIF(EDATE('Rent Roll'!$K4,'Rent Roll'!$P4*12),AP$5,"M"))*((1+'Rent Roll'!$O4)^(DATEDIF(EDATE('Rent Roll'!$K4,'Rent Roll'!$P4*12),AP$5,"Y")+1))),('Rent Roll'!$H4*'Rent Roll'!$D4/12)*((1+'Rent Roll'!$N4)^DATEDIF('Summary &amp; Assumptions'!$D$18,AP$5,"Y")))))</f>
        <v>52893.821749999996</v>
      </c>
      <c r="AQ9" s="131">
        <f ca="1">IF(AQ$5&gt;='Rent Roll'!$M29,('Rent Roll'!$G29*'Rent Roll'!$D4/12)*((1+'Rent Roll'!$X29)^DATEDIF('Rent Roll'!$M29,AQ$5,"Y")),
IF(AQ$5&gt;'Rent Roll'!$L4,"-",
IF('Rent Roll'!$P4&gt;0,
IF(AND('Rent Roll'!$P4&gt;0,EDATE('Rent Roll'!$K4,'Rent Roll'!$P4*12)&gt;='Commercial Lease'!AQ$5),
('Rent Roll'!$H4*'Rent Roll'!$D4/12)*((1+'Rent Roll'!$N4)^DATEDIF('Summary &amp; Assumptions'!$D$18,AQ$5,"Y")),
OFFSET(AP9,0,-DATEDIF(EDATE('Rent Roll'!$K4,'Rent Roll'!$P4*12),AQ$5,"M"))*((1+'Rent Roll'!$O4)^(DATEDIF(EDATE('Rent Roll'!$K4,'Rent Roll'!$P4*12),AQ$5,"Y")+1))),('Rent Roll'!$H4*'Rent Roll'!$D4/12)*((1+'Rent Roll'!$N4)^DATEDIF('Summary &amp; Assumptions'!$D$18,AQ$5,"Y")))))</f>
        <v>52893.821749999996</v>
      </c>
      <c r="AR9" s="131">
        <f ca="1">IF(AR$5&gt;='Rent Roll'!$M29,('Rent Roll'!$G29*'Rent Roll'!$D4/12)*((1+'Rent Roll'!$X29)^DATEDIF('Rent Roll'!$M29,AR$5,"Y")),
IF(AR$5&gt;'Rent Roll'!$L4,"-",
IF('Rent Roll'!$P4&gt;0,
IF(AND('Rent Roll'!$P4&gt;0,EDATE('Rent Roll'!$K4,'Rent Roll'!$P4*12)&gt;='Commercial Lease'!AR$5),
('Rent Roll'!$H4*'Rent Roll'!$D4/12)*((1+'Rent Roll'!$N4)^DATEDIF('Summary &amp; Assumptions'!$D$18,AR$5,"Y")),
OFFSET(AQ9,0,-DATEDIF(EDATE('Rent Roll'!$K4,'Rent Roll'!$P4*12),AR$5,"M"))*((1+'Rent Roll'!$O4)^(DATEDIF(EDATE('Rent Roll'!$K4,'Rent Roll'!$P4*12),AR$5,"Y")+1))),('Rent Roll'!$H4*'Rent Roll'!$D4/12)*((1+'Rent Roll'!$N4)^DATEDIF('Summary &amp; Assumptions'!$D$18,AR$5,"Y")))))</f>
        <v>52893.821749999996</v>
      </c>
      <c r="AS9" s="131">
        <f ca="1">IF(AS$5&gt;='Rent Roll'!$M29,('Rent Roll'!$G29*'Rent Roll'!$D4/12)*((1+'Rent Roll'!$X29)^DATEDIF('Rent Roll'!$M29,AS$5,"Y")),
IF(AS$5&gt;'Rent Roll'!$L4,"-",
IF('Rent Roll'!$P4&gt;0,
IF(AND('Rent Roll'!$P4&gt;0,EDATE('Rent Roll'!$K4,'Rent Roll'!$P4*12)&gt;='Commercial Lease'!AS$5),
('Rent Roll'!$H4*'Rent Roll'!$D4/12)*((1+'Rent Roll'!$N4)^DATEDIF('Summary &amp; Assumptions'!$D$18,AS$5,"Y")),
OFFSET(AR9,0,-DATEDIF(EDATE('Rent Roll'!$K4,'Rent Roll'!$P4*12),AS$5,"M"))*((1+'Rent Roll'!$O4)^(DATEDIF(EDATE('Rent Roll'!$K4,'Rent Roll'!$P4*12),AS$5,"Y")+1))),('Rent Roll'!$H4*'Rent Roll'!$D4/12)*((1+'Rent Roll'!$N4)^DATEDIF('Summary &amp; Assumptions'!$D$18,AS$5,"Y")))))</f>
        <v>52893.821749999996</v>
      </c>
      <c r="AT9" s="131">
        <f ca="1">IF(AT$5&gt;='Rent Roll'!$M29,('Rent Roll'!$G29*'Rent Roll'!$D4/12)*((1+'Rent Roll'!$X29)^DATEDIF('Rent Roll'!$M29,AT$5,"Y")),
IF(AT$5&gt;'Rent Roll'!$L4,"-",
IF('Rent Roll'!$P4&gt;0,
IF(AND('Rent Roll'!$P4&gt;0,EDATE('Rent Roll'!$K4,'Rent Roll'!$P4*12)&gt;='Commercial Lease'!AT$5),
('Rent Roll'!$H4*'Rent Roll'!$D4/12)*((1+'Rent Roll'!$N4)^DATEDIF('Summary &amp; Assumptions'!$D$18,AT$5,"Y")),
OFFSET(AS9,0,-DATEDIF(EDATE('Rent Roll'!$K4,'Rent Roll'!$P4*12),AT$5,"M"))*((1+'Rent Roll'!$O4)^(DATEDIF(EDATE('Rent Roll'!$K4,'Rent Roll'!$P4*12),AT$5,"Y")+1))),('Rent Roll'!$H4*'Rent Roll'!$D4/12)*((1+'Rent Roll'!$N4)^DATEDIF('Summary &amp; Assumptions'!$D$18,AT$5,"Y")))))</f>
        <v>52893.821749999996</v>
      </c>
      <c r="AU9" s="131">
        <f ca="1">IF(AU$5&gt;='Rent Roll'!$M29,('Rent Roll'!$G29*'Rent Roll'!$D4/12)*((1+'Rent Roll'!$X29)^DATEDIF('Rent Roll'!$M29,AU$5,"Y")),
IF(AU$5&gt;'Rent Roll'!$L4,"-",
IF('Rent Roll'!$P4&gt;0,
IF(AND('Rent Roll'!$P4&gt;0,EDATE('Rent Roll'!$K4,'Rent Roll'!$P4*12)&gt;='Commercial Lease'!AU$5),
('Rent Roll'!$H4*'Rent Roll'!$D4/12)*((1+'Rent Roll'!$N4)^DATEDIF('Summary &amp; Assumptions'!$D$18,AU$5,"Y")),
OFFSET(AT9,0,-DATEDIF(EDATE('Rent Roll'!$K4,'Rent Roll'!$P4*12),AU$5,"M"))*((1+'Rent Roll'!$O4)^(DATEDIF(EDATE('Rent Roll'!$K4,'Rent Roll'!$P4*12),AU$5,"Y")+1))),('Rent Roll'!$H4*'Rent Roll'!$D4/12)*((1+'Rent Roll'!$N4)^DATEDIF('Summary &amp; Assumptions'!$D$18,AU$5,"Y")))))</f>
        <v>52893.821749999996</v>
      </c>
      <c r="AV9" s="131">
        <f ca="1">IF(AV$5&gt;='Rent Roll'!$M29,('Rent Roll'!$G29*'Rent Roll'!$D4/12)*((1+'Rent Roll'!$X29)^DATEDIF('Rent Roll'!$M29,AV$5,"Y")),
IF(AV$5&gt;'Rent Roll'!$L4,"-",
IF('Rent Roll'!$P4&gt;0,
IF(AND('Rent Roll'!$P4&gt;0,EDATE('Rent Roll'!$K4,'Rent Roll'!$P4*12)&gt;='Commercial Lease'!AV$5),
('Rent Roll'!$H4*'Rent Roll'!$D4/12)*((1+'Rent Roll'!$N4)^DATEDIF('Summary &amp; Assumptions'!$D$18,AV$5,"Y")),
OFFSET(AU9,0,-DATEDIF(EDATE('Rent Roll'!$K4,'Rent Roll'!$P4*12),AV$5,"M"))*((1+'Rent Roll'!$O4)^(DATEDIF(EDATE('Rent Roll'!$K4,'Rent Roll'!$P4*12),AV$5,"Y")+1))),('Rent Roll'!$H4*'Rent Roll'!$D4/12)*((1+'Rent Roll'!$N4)^DATEDIF('Summary &amp; Assumptions'!$D$18,AV$5,"Y")))))</f>
        <v>52893.821749999996</v>
      </c>
      <c r="AW9" s="131">
        <f ca="1">IF(AW$5&gt;='Rent Roll'!$M29,('Rent Roll'!$G29*'Rent Roll'!$D4/12)*((1+'Rent Roll'!$X29)^DATEDIF('Rent Roll'!$M29,AW$5,"Y")),
IF(AW$5&gt;'Rent Roll'!$L4,"-",
IF('Rent Roll'!$P4&gt;0,
IF(AND('Rent Roll'!$P4&gt;0,EDATE('Rent Roll'!$K4,'Rent Roll'!$P4*12)&gt;='Commercial Lease'!AW$5),
('Rent Roll'!$H4*'Rent Roll'!$D4/12)*((1+'Rent Roll'!$N4)^DATEDIF('Summary &amp; Assumptions'!$D$18,AW$5,"Y")),
OFFSET(AV9,0,-DATEDIF(EDATE('Rent Roll'!$K4,'Rent Roll'!$P4*12),AW$5,"M"))*((1+'Rent Roll'!$O4)^(DATEDIF(EDATE('Rent Roll'!$K4,'Rent Roll'!$P4*12),AW$5,"Y")+1))),('Rent Roll'!$H4*'Rent Roll'!$D4/12)*((1+'Rent Roll'!$N4)^DATEDIF('Summary &amp; Assumptions'!$D$18,AW$5,"Y")))))</f>
        <v>52893.821749999996</v>
      </c>
      <c r="AX9" s="131">
        <f ca="1">IF(AX$5&gt;='Rent Roll'!$M29,('Rent Roll'!$G29*'Rent Roll'!$D4/12)*((1+'Rent Roll'!$X29)^DATEDIF('Rent Roll'!$M29,AX$5,"Y")),
IF(AX$5&gt;'Rent Roll'!$L4,"-",
IF('Rent Roll'!$P4&gt;0,
IF(AND('Rent Roll'!$P4&gt;0,EDATE('Rent Roll'!$K4,'Rent Roll'!$P4*12)&gt;='Commercial Lease'!AX$5),
('Rent Roll'!$H4*'Rent Roll'!$D4/12)*((1+'Rent Roll'!$N4)^DATEDIF('Summary &amp; Assumptions'!$D$18,AX$5,"Y")),
OFFSET(AW9,0,-DATEDIF(EDATE('Rent Roll'!$K4,'Rent Roll'!$P4*12),AX$5,"M"))*((1+'Rent Roll'!$O4)^(DATEDIF(EDATE('Rent Roll'!$K4,'Rent Roll'!$P4*12),AX$5,"Y")+1))),('Rent Roll'!$H4*'Rent Roll'!$D4/12)*((1+'Rent Roll'!$N4)^DATEDIF('Summary &amp; Assumptions'!$D$18,AX$5,"Y")))))</f>
        <v>52893.821749999996</v>
      </c>
      <c r="AY9" s="131">
        <f ca="1">IF(AY$5&gt;='Rent Roll'!$M29,('Rent Roll'!$G29*'Rent Roll'!$D4/12)*((1+'Rent Roll'!$X29)^DATEDIF('Rent Roll'!$M29,AY$5,"Y")),
IF(AY$5&gt;'Rent Roll'!$L4,"-",
IF('Rent Roll'!$P4&gt;0,
IF(AND('Rent Roll'!$P4&gt;0,EDATE('Rent Roll'!$K4,'Rent Roll'!$P4*12)&gt;='Commercial Lease'!AY$5),
('Rent Roll'!$H4*'Rent Roll'!$D4/12)*((1+'Rent Roll'!$N4)^DATEDIF('Summary &amp; Assumptions'!$D$18,AY$5,"Y")),
OFFSET(AX9,0,-DATEDIF(EDATE('Rent Roll'!$K4,'Rent Roll'!$P4*12),AY$5,"M"))*((1+'Rent Roll'!$O4)^(DATEDIF(EDATE('Rent Roll'!$K4,'Rent Roll'!$P4*12),AY$5,"Y")+1))),('Rent Roll'!$H4*'Rent Roll'!$D4/12)*((1+'Rent Roll'!$N4)^DATEDIF('Summary &amp; Assumptions'!$D$18,AY$5,"Y")))))</f>
        <v>52893.821749999996</v>
      </c>
      <c r="AZ9" s="131">
        <f ca="1">IF(AZ$5&gt;='Rent Roll'!$M29,('Rent Roll'!$G29*'Rent Roll'!$D4/12)*((1+'Rent Roll'!$X29)^DATEDIF('Rent Roll'!$M29,AZ$5,"Y")),
IF(AZ$5&gt;'Rent Roll'!$L4,"-",
IF('Rent Roll'!$P4&gt;0,
IF(AND('Rent Roll'!$P4&gt;0,EDATE('Rent Roll'!$K4,'Rent Roll'!$P4*12)&gt;='Commercial Lease'!AZ$5),
('Rent Roll'!$H4*'Rent Roll'!$D4/12)*((1+'Rent Roll'!$N4)^DATEDIF('Summary &amp; Assumptions'!$D$18,AZ$5,"Y")),
OFFSET(AY9,0,-DATEDIF(EDATE('Rent Roll'!$K4,'Rent Roll'!$P4*12),AZ$5,"M"))*((1+'Rent Roll'!$O4)^(DATEDIF(EDATE('Rent Roll'!$K4,'Rent Roll'!$P4*12),AZ$5,"Y")+1))),('Rent Roll'!$H4*'Rent Roll'!$D4/12)*((1+'Rent Roll'!$N4)^DATEDIF('Summary &amp; Assumptions'!$D$18,AZ$5,"Y")))))</f>
        <v>52893.821749999996</v>
      </c>
      <c r="BA9" s="131">
        <f ca="1">IF(BA$5&gt;='Rent Roll'!$M29,('Rent Roll'!$G29*'Rent Roll'!$D4/12)*((1+'Rent Roll'!$X29)^DATEDIF('Rent Roll'!$M29,BA$5,"Y")),
IF(BA$5&gt;'Rent Roll'!$L4,"-",
IF('Rent Roll'!$P4&gt;0,
IF(AND('Rent Roll'!$P4&gt;0,EDATE('Rent Roll'!$K4,'Rent Roll'!$P4*12)&gt;='Commercial Lease'!BA$5),
('Rent Roll'!$H4*'Rent Roll'!$D4/12)*((1+'Rent Roll'!$N4)^DATEDIF('Summary &amp; Assumptions'!$D$18,BA$5,"Y")),
OFFSET(AZ9,0,-DATEDIF(EDATE('Rent Roll'!$K4,'Rent Roll'!$P4*12),BA$5,"M"))*((1+'Rent Roll'!$O4)^(DATEDIF(EDATE('Rent Roll'!$K4,'Rent Roll'!$P4*12),BA$5,"Y")+1))),('Rent Roll'!$H4*'Rent Roll'!$D4/12)*((1+'Rent Roll'!$N4)^DATEDIF('Summary &amp; Assumptions'!$D$18,BA$5,"Y")))))</f>
        <v>52893.821749999996</v>
      </c>
      <c r="BB9" s="131">
        <f ca="1">IF(BB$5&gt;='Rent Roll'!$M29,('Rent Roll'!$G29*'Rent Roll'!$D4/12)*((1+'Rent Roll'!$X29)^DATEDIF('Rent Roll'!$M29,BB$5,"Y")),
IF(BB$5&gt;'Rent Roll'!$L4,"-",
IF('Rent Roll'!$P4&gt;0,
IF(AND('Rent Roll'!$P4&gt;0,EDATE('Rent Roll'!$K4,'Rent Roll'!$P4*12)&gt;='Commercial Lease'!BB$5),
('Rent Roll'!$H4*'Rent Roll'!$D4/12)*((1+'Rent Roll'!$N4)^DATEDIF('Summary &amp; Assumptions'!$D$18,BB$5,"Y")),
OFFSET(BA9,0,-DATEDIF(EDATE('Rent Roll'!$K4,'Rent Roll'!$P4*12),BB$5,"M"))*((1+'Rent Roll'!$O4)^(DATEDIF(EDATE('Rent Roll'!$K4,'Rent Roll'!$P4*12),BB$5,"Y")+1))),('Rent Roll'!$H4*'Rent Roll'!$D4/12)*((1+'Rent Roll'!$N4)^DATEDIF('Summary &amp; Assumptions'!$D$18,BB$5,"Y")))))</f>
        <v>54480.6364025</v>
      </c>
      <c r="BC9" s="131">
        <f ca="1">IF(BC$5&gt;='Rent Roll'!$M29,('Rent Roll'!$G29*'Rent Roll'!$D4/12)*((1+'Rent Roll'!$X29)^DATEDIF('Rent Roll'!$M29,BC$5,"Y")),
IF(BC$5&gt;'Rent Roll'!$L4,"-",
IF('Rent Roll'!$P4&gt;0,
IF(AND('Rent Roll'!$P4&gt;0,EDATE('Rent Roll'!$K4,'Rent Roll'!$P4*12)&gt;='Commercial Lease'!BC$5),
('Rent Roll'!$H4*'Rent Roll'!$D4/12)*((1+'Rent Roll'!$N4)^DATEDIF('Summary &amp; Assumptions'!$D$18,BC$5,"Y")),
OFFSET(BB9,0,-DATEDIF(EDATE('Rent Roll'!$K4,'Rent Roll'!$P4*12),BC$5,"M"))*((1+'Rent Roll'!$O4)^(DATEDIF(EDATE('Rent Roll'!$K4,'Rent Roll'!$P4*12),BC$5,"Y")+1))),('Rent Roll'!$H4*'Rent Roll'!$D4/12)*((1+'Rent Roll'!$N4)^DATEDIF('Summary &amp; Assumptions'!$D$18,BC$5,"Y")))))</f>
        <v>54480.6364025</v>
      </c>
      <c r="BD9" s="131">
        <f ca="1">IF(BD$5&gt;='Rent Roll'!$M29,('Rent Roll'!$G29*'Rent Roll'!$D4/12)*((1+'Rent Roll'!$X29)^DATEDIF('Rent Roll'!$M29,BD$5,"Y")),
IF(BD$5&gt;'Rent Roll'!$L4,"-",
IF('Rent Roll'!$P4&gt;0,
IF(AND('Rent Roll'!$P4&gt;0,EDATE('Rent Roll'!$K4,'Rent Roll'!$P4*12)&gt;='Commercial Lease'!BD$5),
('Rent Roll'!$H4*'Rent Roll'!$D4/12)*((1+'Rent Roll'!$N4)^DATEDIF('Summary &amp; Assumptions'!$D$18,BD$5,"Y")),
OFFSET(BC9,0,-DATEDIF(EDATE('Rent Roll'!$K4,'Rent Roll'!$P4*12),BD$5,"M"))*((1+'Rent Roll'!$O4)^(DATEDIF(EDATE('Rent Roll'!$K4,'Rent Roll'!$P4*12),BD$5,"Y")+1))),('Rent Roll'!$H4*'Rent Roll'!$D4/12)*((1+'Rent Roll'!$N4)^DATEDIF('Summary &amp; Assumptions'!$D$18,BD$5,"Y")))))</f>
        <v>54480.6364025</v>
      </c>
      <c r="BE9" s="131">
        <f ca="1">IF(BE$5&gt;='Rent Roll'!$M29,('Rent Roll'!$G29*'Rent Roll'!$D4/12)*((1+'Rent Roll'!$X29)^DATEDIF('Rent Roll'!$M29,BE$5,"Y")),
IF(BE$5&gt;'Rent Roll'!$L4,"-",
IF('Rent Roll'!$P4&gt;0,
IF(AND('Rent Roll'!$P4&gt;0,EDATE('Rent Roll'!$K4,'Rent Roll'!$P4*12)&gt;='Commercial Lease'!BE$5),
('Rent Roll'!$H4*'Rent Roll'!$D4/12)*((1+'Rent Roll'!$N4)^DATEDIF('Summary &amp; Assumptions'!$D$18,BE$5,"Y")),
OFFSET(BD9,0,-DATEDIF(EDATE('Rent Roll'!$K4,'Rent Roll'!$P4*12),BE$5,"M"))*((1+'Rent Roll'!$O4)^(DATEDIF(EDATE('Rent Roll'!$K4,'Rent Roll'!$P4*12),BE$5,"Y")+1))),('Rent Roll'!$H4*'Rent Roll'!$D4/12)*((1+'Rent Roll'!$N4)^DATEDIF('Summary &amp; Assumptions'!$D$18,BE$5,"Y")))))</f>
        <v>54480.6364025</v>
      </c>
      <c r="BF9" s="131">
        <f ca="1">IF(BF$5&gt;='Rent Roll'!$M29,('Rent Roll'!$G29*'Rent Roll'!$D4/12)*((1+'Rent Roll'!$X29)^DATEDIF('Rent Roll'!$M29,BF$5,"Y")),
IF(BF$5&gt;'Rent Roll'!$L4,"-",
IF('Rent Roll'!$P4&gt;0,
IF(AND('Rent Roll'!$P4&gt;0,EDATE('Rent Roll'!$K4,'Rent Roll'!$P4*12)&gt;='Commercial Lease'!BF$5),
('Rent Roll'!$H4*'Rent Roll'!$D4/12)*((1+'Rent Roll'!$N4)^DATEDIF('Summary &amp; Assumptions'!$D$18,BF$5,"Y")),
OFFSET(BE9,0,-DATEDIF(EDATE('Rent Roll'!$K4,'Rent Roll'!$P4*12),BF$5,"M"))*((1+'Rent Roll'!$O4)^(DATEDIF(EDATE('Rent Roll'!$K4,'Rent Roll'!$P4*12),BF$5,"Y")+1))),('Rent Roll'!$H4*'Rent Roll'!$D4/12)*((1+'Rent Roll'!$N4)^DATEDIF('Summary &amp; Assumptions'!$D$18,BF$5,"Y")))))</f>
        <v>54480.6364025</v>
      </c>
      <c r="BG9" s="131">
        <f ca="1">IF(BG$5&gt;='Rent Roll'!$M29,('Rent Roll'!$G29*'Rent Roll'!$D4/12)*((1+'Rent Roll'!$X29)^DATEDIF('Rent Roll'!$M29,BG$5,"Y")),
IF(BG$5&gt;'Rent Roll'!$L4,"-",
IF('Rent Roll'!$P4&gt;0,
IF(AND('Rent Roll'!$P4&gt;0,EDATE('Rent Roll'!$K4,'Rent Roll'!$P4*12)&gt;='Commercial Lease'!BG$5),
('Rent Roll'!$H4*'Rent Roll'!$D4/12)*((1+'Rent Roll'!$N4)^DATEDIF('Summary &amp; Assumptions'!$D$18,BG$5,"Y")),
OFFSET(BF9,0,-DATEDIF(EDATE('Rent Roll'!$K4,'Rent Roll'!$P4*12),BG$5,"M"))*((1+'Rent Roll'!$O4)^(DATEDIF(EDATE('Rent Roll'!$K4,'Rent Roll'!$P4*12),BG$5,"Y")+1))),('Rent Roll'!$H4*'Rent Roll'!$D4/12)*((1+'Rent Roll'!$N4)^DATEDIF('Summary &amp; Assumptions'!$D$18,BG$5,"Y")))))</f>
        <v>54480.6364025</v>
      </c>
      <c r="BH9" s="131">
        <f ca="1">IF(BH$5&gt;='Rent Roll'!$M29,('Rent Roll'!$G29*'Rent Roll'!$D4/12)*((1+'Rent Roll'!$X29)^DATEDIF('Rent Roll'!$M29,BH$5,"Y")),
IF(BH$5&gt;'Rent Roll'!$L4,"-",
IF('Rent Roll'!$P4&gt;0,
IF(AND('Rent Roll'!$P4&gt;0,EDATE('Rent Roll'!$K4,'Rent Roll'!$P4*12)&gt;='Commercial Lease'!BH$5),
('Rent Roll'!$H4*'Rent Roll'!$D4/12)*((1+'Rent Roll'!$N4)^DATEDIF('Summary &amp; Assumptions'!$D$18,BH$5,"Y")),
OFFSET(BG9,0,-DATEDIF(EDATE('Rent Roll'!$K4,'Rent Roll'!$P4*12),BH$5,"M"))*((1+'Rent Roll'!$O4)^(DATEDIF(EDATE('Rent Roll'!$K4,'Rent Roll'!$P4*12),BH$5,"Y")+1))),('Rent Roll'!$H4*'Rent Roll'!$D4/12)*((1+'Rent Roll'!$N4)^DATEDIF('Summary &amp; Assumptions'!$D$18,BH$5,"Y")))))</f>
        <v>54480.6364025</v>
      </c>
      <c r="BI9" s="131">
        <f ca="1">IF(BI$5&gt;='Rent Roll'!$M29,('Rent Roll'!$G29*'Rent Roll'!$D4/12)*((1+'Rent Roll'!$X29)^DATEDIF('Rent Roll'!$M29,BI$5,"Y")),
IF(BI$5&gt;'Rent Roll'!$L4,"-",
IF('Rent Roll'!$P4&gt;0,
IF(AND('Rent Roll'!$P4&gt;0,EDATE('Rent Roll'!$K4,'Rent Roll'!$P4*12)&gt;='Commercial Lease'!BI$5),
('Rent Roll'!$H4*'Rent Roll'!$D4/12)*((1+'Rent Roll'!$N4)^DATEDIF('Summary &amp; Assumptions'!$D$18,BI$5,"Y")),
OFFSET(BH9,0,-DATEDIF(EDATE('Rent Roll'!$K4,'Rent Roll'!$P4*12),BI$5,"M"))*((1+'Rent Roll'!$O4)^(DATEDIF(EDATE('Rent Roll'!$K4,'Rent Roll'!$P4*12),BI$5,"Y")+1))),('Rent Roll'!$H4*'Rent Roll'!$D4/12)*((1+'Rent Roll'!$N4)^DATEDIF('Summary &amp; Assumptions'!$D$18,BI$5,"Y")))))</f>
        <v>54480.6364025</v>
      </c>
      <c r="BJ9" s="131">
        <f ca="1">IF(BJ$5&gt;='Rent Roll'!$M29,('Rent Roll'!$G29*'Rent Roll'!$D4/12)*((1+'Rent Roll'!$X29)^DATEDIF('Rent Roll'!$M29,BJ$5,"Y")),
IF(BJ$5&gt;'Rent Roll'!$L4,"-",
IF('Rent Roll'!$P4&gt;0,
IF(AND('Rent Roll'!$P4&gt;0,EDATE('Rent Roll'!$K4,'Rent Roll'!$P4*12)&gt;='Commercial Lease'!BJ$5),
('Rent Roll'!$H4*'Rent Roll'!$D4/12)*((1+'Rent Roll'!$N4)^DATEDIF('Summary &amp; Assumptions'!$D$18,BJ$5,"Y")),
OFFSET(BI9,0,-DATEDIF(EDATE('Rent Roll'!$K4,'Rent Roll'!$P4*12),BJ$5,"M"))*((1+'Rent Roll'!$O4)^(DATEDIF(EDATE('Rent Roll'!$K4,'Rent Roll'!$P4*12),BJ$5,"Y")+1))),('Rent Roll'!$H4*'Rent Roll'!$D4/12)*((1+'Rent Roll'!$N4)^DATEDIF('Summary &amp; Assumptions'!$D$18,BJ$5,"Y")))))</f>
        <v>54480.6364025</v>
      </c>
      <c r="BK9" s="131">
        <f ca="1">IF(BK$5&gt;='Rent Roll'!$M29,('Rent Roll'!$G29*'Rent Roll'!$D4/12)*((1+'Rent Roll'!$X29)^DATEDIF('Rent Roll'!$M29,BK$5,"Y")),
IF(BK$5&gt;'Rent Roll'!$L4,"-",
IF('Rent Roll'!$P4&gt;0,
IF(AND('Rent Roll'!$P4&gt;0,EDATE('Rent Roll'!$K4,'Rent Roll'!$P4*12)&gt;='Commercial Lease'!BK$5),
('Rent Roll'!$H4*'Rent Roll'!$D4/12)*((1+'Rent Roll'!$N4)^DATEDIF('Summary &amp; Assumptions'!$D$18,BK$5,"Y")),
OFFSET(BJ9,0,-DATEDIF(EDATE('Rent Roll'!$K4,'Rent Roll'!$P4*12),BK$5,"M"))*((1+'Rent Roll'!$O4)^(DATEDIF(EDATE('Rent Roll'!$K4,'Rent Roll'!$P4*12),BK$5,"Y")+1))),('Rent Roll'!$H4*'Rent Roll'!$D4/12)*((1+'Rent Roll'!$N4)^DATEDIF('Summary &amp; Assumptions'!$D$18,BK$5,"Y")))))</f>
        <v>54480.6364025</v>
      </c>
      <c r="BL9" s="131">
        <f ca="1">IF(BL$5&gt;='Rent Roll'!$M29,('Rent Roll'!$G29*'Rent Roll'!$D4/12)*((1+'Rent Roll'!$X29)^DATEDIF('Rent Roll'!$M29,BL$5,"Y")),
IF(BL$5&gt;'Rent Roll'!$L4,"-",
IF('Rent Roll'!$P4&gt;0,
IF(AND('Rent Roll'!$P4&gt;0,EDATE('Rent Roll'!$K4,'Rent Roll'!$P4*12)&gt;='Commercial Lease'!BL$5),
('Rent Roll'!$H4*'Rent Roll'!$D4/12)*((1+'Rent Roll'!$N4)^DATEDIF('Summary &amp; Assumptions'!$D$18,BL$5,"Y")),
OFFSET(BK9,0,-DATEDIF(EDATE('Rent Roll'!$K4,'Rent Roll'!$P4*12),BL$5,"M"))*((1+'Rent Roll'!$O4)^(DATEDIF(EDATE('Rent Roll'!$K4,'Rent Roll'!$P4*12),BL$5,"Y")+1))),('Rent Roll'!$H4*'Rent Roll'!$D4/12)*((1+'Rent Roll'!$N4)^DATEDIF('Summary &amp; Assumptions'!$D$18,BL$5,"Y")))))</f>
        <v>54480.6364025</v>
      </c>
      <c r="BM9" s="131">
        <f ca="1">IF(BM$5&gt;='Rent Roll'!$M29,('Rent Roll'!$G29*'Rent Roll'!$D4/12)*((1+'Rent Roll'!$X29)^DATEDIF('Rent Roll'!$M29,BM$5,"Y")),
IF(BM$5&gt;'Rent Roll'!$L4,"-",
IF('Rent Roll'!$P4&gt;0,
IF(AND('Rent Roll'!$P4&gt;0,EDATE('Rent Roll'!$K4,'Rent Roll'!$P4*12)&gt;='Commercial Lease'!BM$5),
('Rent Roll'!$H4*'Rent Roll'!$D4/12)*((1+'Rent Roll'!$N4)^DATEDIF('Summary &amp; Assumptions'!$D$18,BM$5,"Y")),
OFFSET(BL9,0,-DATEDIF(EDATE('Rent Roll'!$K4,'Rent Roll'!$P4*12),BM$5,"M"))*((1+'Rent Roll'!$O4)^(DATEDIF(EDATE('Rent Roll'!$K4,'Rent Roll'!$P4*12),BM$5,"Y")+1))),('Rent Roll'!$H4*'Rent Roll'!$D4/12)*((1+'Rent Roll'!$N4)^DATEDIF('Summary &amp; Assumptions'!$D$18,BM$5,"Y")))))</f>
        <v>54480.6364025</v>
      </c>
      <c r="BN9" s="131">
        <f ca="1">IF(BN$5&gt;='Rent Roll'!$M29,('Rent Roll'!$G29*'Rent Roll'!$D4/12)*((1+'Rent Roll'!$X29)^DATEDIF('Rent Roll'!$M29,BN$5,"Y")),
IF(BN$5&gt;'Rent Roll'!$L4,"-",
IF('Rent Roll'!$P4&gt;0,
IF(AND('Rent Roll'!$P4&gt;0,EDATE('Rent Roll'!$K4,'Rent Roll'!$P4*12)&gt;='Commercial Lease'!BN$5),
('Rent Roll'!$H4*'Rent Roll'!$D4/12)*((1+'Rent Roll'!$N4)^DATEDIF('Summary &amp; Assumptions'!$D$18,BN$5,"Y")),
OFFSET(BM9,0,-DATEDIF(EDATE('Rent Roll'!$K4,'Rent Roll'!$P4*12),BN$5,"M"))*((1+'Rent Roll'!$O4)^(DATEDIF(EDATE('Rent Roll'!$K4,'Rent Roll'!$P4*12),BN$5,"Y")+1))),('Rent Roll'!$H4*'Rent Roll'!$D4/12)*((1+'Rent Roll'!$N4)^DATEDIF('Summary &amp; Assumptions'!$D$18,BN$5,"Y")))))</f>
        <v>56115.055494574997</v>
      </c>
      <c r="BO9" s="131">
        <f ca="1">IF(BO$5&gt;='Rent Roll'!$M29,('Rent Roll'!$G29*'Rent Roll'!$D4/12)*((1+'Rent Roll'!$X29)^DATEDIF('Rent Roll'!$M29,BO$5,"Y")),
IF(BO$5&gt;'Rent Roll'!$L4,"-",
IF('Rent Roll'!$P4&gt;0,
IF(AND('Rent Roll'!$P4&gt;0,EDATE('Rent Roll'!$K4,'Rent Roll'!$P4*12)&gt;='Commercial Lease'!BO$5),
('Rent Roll'!$H4*'Rent Roll'!$D4/12)*((1+'Rent Roll'!$N4)^DATEDIF('Summary &amp; Assumptions'!$D$18,BO$5,"Y")),
OFFSET(BN9,0,-DATEDIF(EDATE('Rent Roll'!$K4,'Rent Roll'!$P4*12),BO$5,"M"))*((1+'Rent Roll'!$O4)^(DATEDIF(EDATE('Rent Roll'!$K4,'Rent Roll'!$P4*12),BO$5,"Y")+1))),('Rent Roll'!$H4*'Rent Roll'!$D4/12)*((1+'Rent Roll'!$N4)^DATEDIF('Summary &amp; Assumptions'!$D$18,BO$5,"Y")))))</f>
        <v>56115.055494574997</v>
      </c>
      <c r="BP9" s="131">
        <f ca="1">IF(BP$5&gt;='Rent Roll'!$M29,('Rent Roll'!$G29*'Rent Roll'!$D4/12)*((1+'Rent Roll'!$X29)^DATEDIF('Rent Roll'!$M29,BP$5,"Y")),
IF(BP$5&gt;'Rent Roll'!$L4,"-",
IF('Rent Roll'!$P4&gt;0,
IF(AND('Rent Roll'!$P4&gt;0,EDATE('Rent Roll'!$K4,'Rent Roll'!$P4*12)&gt;='Commercial Lease'!BP$5),
('Rent Roll'!$H4*'Rent Roll'!$D4/12)*((1+'Rent Roll'!$N4)^DATEDIF('Summary &amp; Assumptions'!$D$18,BP$5,"Y")),
OFFSET(BO9,0,-DATEDIF(EDATE('Rent Roll'!$K4,'Rent Roll'!$P4*12),BP$5,"M"))*((1+'Rent Roll'!$O4)^(DATEDIF(EDATE('Rent Roll'!$K4,'Rent Roll'!$P4*12),BP$5,"Y")+1))),('Rent Roll'!$H4*'Rent Roll'!$D4/12)*((1+'Rent Roll'!$N4)^DATEDIF('Summary &amp; Assumptions'!$D$18,BP$5,"Y")))))</f>
        <v>56115.055494574997</v>
      </c>
      <c r="BQ9" s="131">
        <f ca="1">IF(BQ$5&gt;='Rent Roll'!$M29,('Rent Roll'!$G29*'Rent Roll'!$D4/12)*((1+'Rent Roll'!$X29)^DATEDIF('Rent Roll'!$M29,BQ$5,"Y")),
IF(BQ$5&gt;'Rent Roll'!$L4,"-",
IF('Rent Roll'!$P4&gt;0,
IF(AND('Rent Roll'!$P4&gt;0,EDATE('Rent Roll'!$K4,'Rent Roll'!$P4*12)&gt;='Commercial Lease'!BQ$5),
('Rent Roll'!$H4*'Rent Roll'!$D4/12)*((1+'Rent Roll'!$N4)^DATEDIF('Summary &amp; Assumptions'!$D$18,BQ$5,"Y")),
OFFSET(BP9,0,-DATEDIF(EDATE('Rent Roll'!$K4,'Rent Roll'!$P4*12),BQ$5,"M"))*((1+'Rent Roll'!$O4)^(DATEDIF(EDATE('Rent Roll'!$K4,'Rent Roll'!$P4*12),BQ$5,"Y")+1))),('Rent Roll'!$H4*'Rent Roll'!$D4/12)*((1+'Rent Roll'!$N4)^DATEDIF('Summary &amp; Assumptions'!$D$18,BQ$5,"Y")))))</f>
        <v>56115.055494574997</v>
      </c>
      <c r="BR9" s="131">
        <f ca="1">IF(BR$5&gt;='Rent Roll'!$M29,('Rent Roll'!$G29*'Rent Roll'!$D4/12)*((1+'Rent Roll'!$X29)^DATEDIF('Rent Roll'!$M29,BR$5,"Y")),
IF(BR$5&gt;'Rent Roll'!$L4,"-",
IF('Rent Roll'!$P4&gt;0,
IF(AND('Rent Roll'!$P4&gt;0,EDATE('Rent Roll'!$K4,'Rent Roll'!$P4*12)&gt;='Commercial Lease'!BR$5),
('Rent Roll'!$H4*'Rent Roll'!$D4/12)*((1+'Rent Roll'!$N4)^DATEDIF('Summary &amp; Assumptions'!$D$18,BR$5,"Y")),
OFFSET(BQ9,0,-DATEDIF(EDATE('Rent Roll'!$K4,'Rent Roll'!$P4*12),BR$5,"M"))*((1+'Rent Roll'!$O4)^(DATEDIF(EDATE('Rent Roll'!$K4,'Rent Roll'!$P4*12),BR$5,"Y")+1))),('Rent Roll'!$H4*'Rent Roll'!$D4/12)*((1+'Rent Roll'!$N4)^DATEDIF('Summary &amp; Assumptions'!$D$18,BR$5,"Y")))))</f>
        <v>56115.055494574997</v>
      </c>
      <c r="BS9" s="131">
        <f ca="1">IF(BS$5&gt;='Rent Roll'!$M29,('Rent Roll'!$G29*'Rent Roll'!$D4/12)*((1+'Rent Roll'!$X29)^DATEDIF('Rent Roll'!$M29,BS$5,"Y")),
IF(BS$5&gt;'Rent Roll'!$L4,"-",
IF('Rent Roll'!$P4&gt;0,
IF(AND('Rent Roll'!$P4&gt;0,EDATE('Rent Roll'!$K4,'Rent Roll'!$P4*12)&gt;='Commercial Lease'!BS$5),
('Rent Roll'!$H4*'Rent Roll'!$D4/12)*((1+'Rent Roll'!$N4)^DATEDIF('Summary &amp; Assumptions'!$D$18,BS$5,"Y")),
OFFSET(BR9,0,-DATEDIF(EDATE('Rent Roll'!$K4,'Rent Roll'!$P4*12),BS$5,"M"))*((1+'Rent Roll'!$O4)^(DATEDIF(EDATE('Rent Roll'!$K4,'Rent Roll'!$P4*12),BS$5,"Y")+1))),('Rent Roll'!$H4*'Rent Roll'!$D4/12)*((1+'Rent Roll'!$N4)^DATEDIF('Summary &amp; Assumptions'!$D$18,BS$5,"Y")))))</f>
        <v>56115.055494574997</v>
      </c>
      <c r="BT9" s="131">
        <f ca="1">IF(BT$5&gt;='Rent Roll'!$M29,('Rent Roll'!$G29*'Rent Roll'!$D4/12)*((1+'Rent Roll'!$X29)^DATEDIF('Rent Roll'!$M29,BT$5,"Y")),
IF(BT$5&gt;'Rent Roll'!$L4,"-",
IF('Rent Roll'!$P4&gt;0,
IF(AND('Rent Roll'!$P4&gt;0,EDATE('Rent Roll'!$K4,'Rent Roll'!$P4*12)&gt;='Commercial Lease'!BT$5),
('Rent Roll'!$H4*'Rent Roll'!$D4/12)*((1+'Rent Roll'!$N4)^DATEDIF('Summary &amp; Assumptions'!$D$18,BT$5,"Y")),
OFFSET(BS9,0,-DATEDIF(EDATE('Rent Roll'!$K4,'Rent Roll'!$P4*12),BT$5,"M"))*((1+'Rent Roll'!$O4)^(DATEDIF(EDATE('Rent Roll'!$K4,'Rent Roll'!$P4*12),BT$5,"Y")+1))),('Rent Roll'!$H4*'Rent Roll'!$D4/12)*((1+'Rent Roll'!$N4)^DATEDIF('Summary &amp; Assumptions'!$D$18,BT$5,"Y")))))</f>
        <v>56115.055494574997</v>
      </c>
      <c r="BU9" s="131">
        <f ca="1">IF(BU$5&gt;='Rent Roll'!$M29,('Rent Roll'!$G29*'Rent Roll'!$D4/12)*((1+'Rent Roll'!$X29)^DATEDIF('Rent Roll'!$M29,BU$5,"Y")),
IF(BU$5&gt;'Rent Roll'!$L4,"-",
IF('Rent Roll'!$P4&gt;0,
IF(AND('Rent Roll'!$P4&gt;0,EDATE('Rent Roll'!$K4,'Rent Roll'!$P4*12)&gt;='Commercial Lease'!BU$5),
('Rent Roll'!$H4*'Rent Roll'!$D4/12)*((1+'Rent Roll'!$N4)^DATEDIF('Summary &amp; Assumptions'!$D$18,BU$5,"Y")),
OFFSET(BT9,0,-DATEDIF(EDATE('Rent Roll'!$K4,'Rent Roll'!$P4*12),BU$5,"M"))*((1+'Rent Roll'!$O4)^(DATEDIF(EDATE('Rent Roll'!$K4,'Rent Roll'!$P4*12),BU$5,"Y")+1))),('Rent Roll'!$H4*'Rent Roll'!$D4/12)*((1+'Rent Roll'!$N4)^DATEDIF('Summary &amp; Assumptions'!$D$18,BU$5,"Y")))))</f>
        <v>56115.055494574997</v>
      </c>
      <c r="BV9" s="131">
        <f ca="1">IF(BV$5&gt;='Rent Roll'!$M29,('Rent Roll'!$G29*'Rent Roll'!$D4/12)*((1+'Rent Roll'!$X29)^DATEDIF('Rent Roll'!$M29,BV$5,"Y")),
IF(BV$5&gt;'Rent Roll'!$L4,"-",
IF('Rent Roll'!$P4&gt;0,
IF(AND('Rent Roll'!$P4&gt;0,EDATE('Rent Roll'!$K4,'Rent Roll'!$P4*12)&gt;='Commercial Lease'!BV$5),
('Rent Roll'!$H4*'Rent Roll'!$D4/12)*((1+'Rent Roll'!$N4)^DATEDIF('Summary &amp; Assumptions'!$D$18,BV$5,"Y")),
OFFSET(BU9,0,-DATEDIF(EDATE('Rent Roll'!$K4,'Rent Roll'!$P4*12),BV$5,"M"))*((1+'Rent Roll'!$O4)^(DATEDIF(EDATE('Rent Roll'!$K4,'Rent Roll'!$P4*12),BV$5,"Y")+1))),('Rent Roll'!$H4*'Rent Roll'!$D4/12)*((1+'Rent Roll'!$N4)^DATEDIF('Summary &amp; Assumptions'!$D$18,BV$5,"Y")))))</f>
        <v>56115.055494574997</v>
      </c>
      <c r="BW9" s="131">
        <f ca="1">IF(BW$5&gt;='Rent Roll'!$M29,('Rent Roll'!$G29*'Rent Roll'!$D4/12)*((1+'Rent Roll'!$X29)^DATEDIF('Rent Roll'!$M29,BW$5,"Y")),
IF(BW$5&gt;'Rent Roll'!$L4,"-",
IF('Rent Roll'!$P4&gt;0,
IF(AND('Rent Roll'!$P4&gt;0,EDATE('Rent Roll'!$K4,'Rent Roll'!$P4*12)&gt;='Commercial Lease'!BW$5),
('Rent Roll'!$H4*'Rent Roll'!$D4/12)*((1+'Rent Roll'!$N4)^DATEDIF('Summary &amp; Assumptions'!$D$18,BW$5,"Y")),
OFFSET(BV9,0,-DATEDIF(EDATE('Rent Roll'!$K4,'Rent Roll'!$P4*12),BW$5,"M"))*((1+'Rent Roll'!$O4)^(DATEDIF(EDATE('Rent Roll'!$K4,'Rent Roll'!$P4*12),BW$5,"Y")+1))),('Rent Roll'!$H4*'Rent Roll'!$D4/12)*((1+'Rent Roll'!$N4)^DATEDIF('Summary &amp; Assumptions'!$D$18,BW$5,"Y")))))</f>
        <v>56115.055494574997</v>
      </c>
      <c r="BX9" s="131">
        <f ca="1">IF(BX$5&gt;='Rent Roll'!$M29,('Rent Roll'!$G29*'Rent Roll'!$D4/12)*((1+'Rent Roll'!$X29)^DATEDIF('Rent Roll'!$M29,BX$5,"Y")),
IF(BX$5&gt;'Rent Roll'!$L4,"-",
IF('Rent Roll'!$P4&gt;0,
IF(AND('Rent Roll'!$P4&gt;0,EDATE('Rent Roll'!$K4,'Rent Roll'!$P4*12)&gt;='Commercial Lease'!BX$5),
('Rent Roll'!$H4*'Rent Roll'!$D4/12)*((1+'Rent Roll'!$N4)^DATEDIF('Summary &amp; Assumptions'!$D$18,BX$5,"Y")),
OFFSET(BW9,0,-DATEDIF(EDATE('Rent Roll'!$K4,'Rent Roll'!$P4*12),BX$5,"M"))*((1+'Rent Roll'!$O4)^(DATEDIF(EDATE('Rent Roll'!$K4,'Rent Roll'!$P4*12),BX$5,"Y")+1))),('Rent Roll'!$H4*'Rent Roll'!$D4/12)*((1+'Rent Roll'!$N4)^DATEDIF('Summary &amp; Assumptions'!$D$18,BX$5,"Y")))))</f>
        <v>56115.055494574997</v>
      </c>
      <c r="BY9" s="131">
        <f ca="1">IF(BY$5&gt;='Rent Roll'!$M29,('Rent Roll'!$G29*'Rent Roll'!$D4/12)*((1+'Rent Roll'!$X29)^DATEDIF('Rent Roll'!$M29,BY$5,"Y")),
IF(BY$5&gt;'Rent Roll'!$L4,"-",
IF('Rent Roll'!$P4&gt;0,
IF(AND('Rent Roll'!$P4&gt;0,EDATE('Rent Roll'!$K4,'Rent Roll'!$P4*12)&gt;='Commercial Lease'!BY$5),
('Rent Roll'!$H4*'Rent Roll'!$D4/12)*((1+'Rent Roll'!$N4)^DATEDIF('Summary &amp; Assumptions'!$D$18,BY$5,"Y")),
OFFSET(BX9,0,-DATEDIF(EDATE('Rent Roll'!$K4,'Rent Roll'!$P4*12),BY$5,"M"))*((1+'Rent Roll'!$O4)^(DATEDIF(EDATE('Rent Roll'!$K4,'Rent Roll'!$P4*12),BY$5,"Y")+1))),('Rent Roll'!$H4*'Rent Roll'!$D4/12)*((1+'Rent Roll'!$N4)^DATEDIF('Summary &amp; Assumptions'!$D$18,BY$5,"Y")))))</f>
        <v>56115.055494574997</v>
      </c>
      <c r="BZ9" s="131">
        <f ca="1">IF(BZ$5&gt;='Rent Roll'!$M29,('Rent Roll'!$G29*'Rent Roll'!$D4/12)*((1+'Rent Roll'!$X29)^DATEDIF('Rent Roll'!$M29,BZ$5,"Y")),
IF(BZ$5&gt;'Rent Roll'!$L4,"-",
IF('Rent Roll'!$P4&gt;0,
IF(AND('Rent Roll'!$P4&gt;0,EDATE('Rent Roll'!$K4,'Rent Roll'!$P4*12)&gt;='Commercial Lease'!BZ$5),
('Rent Roll'!$H4*'Rent Roll'!$D4/12)*((1+'Rent Roll'!$N4)^DATEDIF('Summary &amp; Assumptions'!$D$18,BZ$5,"Y")),
OFFSET(BY9,0,-DATEDIF(EDATE('Rent Roll'!$K4,'Rent Roll'!$P4*12),BZ$5,"M"))*((1+'Rent Roll'!$O4)^(DATEDIF(EDATE('Rent Roll'!$K4,'Rent Roll'!$P4*12),BZ$5,"Y")+1))),('Rent Roll'!$H4*'Rent Roll'!$D4/12)*((1+'Rent Roll'!$N4)^DATEDIF('Summary &amp; Assumptions'!$D$18,BZ$5,"Y")))))</f>
        <v>57798.507159412242</v>
      </c>
      <c r="CA9" s="131">
        <f ca="1">IF(CA$5&gt;='Rent Roll'!$M29,('Rent Roll'!$G29*'Rent Roll'!$D4/12)*((1+'Rent Roll'!$X29)^DATEDIF('Rent Roll'!$M29,CA$5,"Y")),
IF(CA$5&gt;'Rent Roll'!$L4,"-",
IF('Rent Roll'!$P4&gt;0,
IF(AND('Rent Roll'!$P4&gt;0,EDATE('Rent Roll'!$K4,'Rent Roll'!$P4*12)&gt;='Commercial Lease'!CA$5),
('Rent Roll'!$H4*'Rent Roll'!$D4/12)*((1+'Rent Roll'!$N4)^DATEDIF('Summary &amp; Assumptions'!$D$18,CA$5,"Y")),
OFFSET(BZ9,0,-DATEDIF(EDATE('Rent Roll'!$K4,'Rent Roll'!$P4*12),CA$5,"M"))*((1+'Rent Roll'!$O4)^(DATEDIF(EDATE('Rent Roll'!$K4,'Rent Roll'!$P4*12),CA$5,"Y")+1))),('Rent Roll'!$H4*'Rent Roll'!$D4/12)*((1+'Rent Roll'!$N4)^DATEDIF('Summary &amp; Assumptions'!$D$18,CA$5,"Y")))))</f>
        <v>57798.507159412242</v>
      </c>
      <c r="CB9" s="131">
        <f ca="1">IF(CB$5&gt;='Rent Roll'!$M29,('Rent Roll'!$G29*'Rent Roll'!$D4/12)*((1+'Rent Roll'!$X29)^DATEDIF('Rent Roll'!$M29,CB$5,"Y")),
IF(CB$5&gt;'Rent Roll'!$L4,"-",
IF('Rent Roll'!$P4&gt;0,
IF(AND('Rent Roll'!$P4&gt;0,EDATE('Rent Roll'!$K4,'Rent Roll'!$P4*12)&gt;='Commercial Lease'!CB$5),
('Rent Roll'!$H4*'Rent Roll'!$D4/12)*((1+'Rent Roll'!$N4)^DATEDIF('Summary &amp; Assumptions'!$D$18,CB$5,"Y")),
OFFSET(CA9,0,-DATEDIF(EDATE('Rent Roll'!$K4,'Rent Roll'!$P4*12),CB$5,"M"))*((1+'Rent Roll'!$O4)^(DATEDIF(EDATE('Rent Roll'!$K4,'Rent Roll'!$P4*12),CB$5,"Y")+1))),('Rent Roll'!$H4*'Rent Roll'!$D4/12)*((1+'Rent Roll'!$N4)^DATEDIF('Summary &amp; Assumptions'!$D$18,CB$5,"Y")))))</f>
        <v>57798.507159412242</v>
      </c>
      <c r="CC9" s="131">
        <f ca="1">IF(CC$5&gt;='Rent Roll'!$M29,('Rent Roll'!$G29*'Rent Roll'!$D4/12)*((1+'Rent Roll'!$X29)^DATEDIF('Rent Roll'!$M29,CC$5,"Y")),
IF(CC$5&gt;'Rent Roll'!$L4,"-",
IF('Rent Roll'!$P4&gt;0,
IF(AND('Rent Roll'!$P4&gt;0,EDATE('Rent Roll'!$K4,'Rent Roll'!$P4*12)&gt;='Commercial Lease'!CC$5),
('Rent Roll'!$H4*'Rent Roll'!$D4/12)*((1+'Rent Roll'!$N4)^DATEDIF('Summary &amp; Assumptions'!$D$18,CC$5,"Y")),
OFFSET(CB9,0,-DATEDIF(EDATE('Rent Roll'!$K4,'Rent Roll'!$P4*12),CC$5,"M"))*((1+'Rent Roll'!$O4)^(DATEDIF(EDATE('Rent Roll'!$K4,'Rent Roll'!$P4*12),CC$5,"Y")+1))),('Rent Roll'!$H4*'Rent Roll'!$D4/12)*((1+'Rent Roll'!$N4)^DATEDIF('Summary &amp; Assumptions'!$D$18,CC$5,"Y")))))</f>
        <v>57798.507159412242</v>
      </c>
      <c r="CD9" s="131">
        <f ca="1">IF(CD$5&gt;='Rent Roll'!$M29,('Rent Roll'!$G29*'Rent Roll'!$D4/12)*((1+'Rent Roll'!$X29)^DATEDIF('Rent Roll'!$M29,CD$5,"Y")),
IF(CD$5&gt;'Rent Roll'!$L4,"-",
IF('Rent Roll'!$P4&gt;0,
IF(AND('Rent Roll'!$P4&gt;0,EDATE('Rent Roll'!$K4,'Rent Roll'!$P4*12)&gt;='Commercial Lease'!CD$5),
('Rent Roll'!$H4*'Rent Roll'!$D4/12)*((1+'Rent Roll'!$N4)^DATEDIF('Summary &amp; Assumptions'!$D$18,CD$5,"Y")),
OFFSET(CC9,0,-DATEDIF(EDATE('Rent Roll'!$K4,'Rent Roll'!$P4*12),CD$5,"M"))*((1+'Rent Roll'!$O4)^(DATEDIF(EDATE('Rent Roll'!$K4,'Rent Roll'!$P4*12),CD$5,"Y")+1))),('Rent Roll'!$H4*'Rent Roll'!$D4/12)*((1+'Rent Roll'!$N4)^DATEDIF('Summary &amp; Assumptions'!$D$18,CD$5,"Y")))))</f>
        <v>57798.507159412242</v>
      </c>
      <c r="CE9" s="131">
        <f ca="1">IF(CE$5&gt;='Rent Roll'!$M29,('Rent Roll'!$G29*'Rent Roll'!$D4/12)*((1+'Rent Roll'!$X29)^DATEDIF('Rent Roll'!$M29,CE$5,"Y")),
IF(CE$5&gt;'Rent Roll'!$L4,"-",
IF('Rent Roll'!$P4&gt;0,
IF(AND('Rent Roll'!$P4&gt;0,EDATE('Rent Roll'!$K4,'Rent Roll'!$P4*12)&gt;='Commercial Lease'!CE$5),
('Rent Roll'!$H4*'Rent Roll'!$D4/12)*((1+'Rent Roll'!$N4)^DATEDIF('Summary &amp; Assumptions'!$D$18,CE$5,"Y")),
OFFSET(CD9,0,-DATEDIF(EDATE('Rent Roll'!$K4,'Rent Roll'!$P4*12),CE$5,"M"))*((1+'Rent Roll'!$O4)^(DATEDIF(EDATE('Rent Roll'!$K4,'Rent Roll'!$P4*12),CE$5,"Y")+1))),('Rent Roll'!$H4*'Rent Roll'!$D4/12)*((1+'Rent Roll'!$N4)^DATEDIF('Summary &amp; Assumptions'!$D$18,CE$5,"Y")))))</f>
        <v>57798.507159412242</v>
      </c>
      <c r="CF9" s="131">
        <f ca="1">IF(CF$5&gt;='Rent Roll'!$M29,('Rent Roll'!$G29*'Rent Roll'!$D4/12)*((1+'Rent Roll'!$X29)^DATEDIF('Rent Roll'!$M29,CF$5,"Y")),
IF(CF$5&gt;'Rent Roll'!$L4,"-",
IF('Rent Roll'!$P4&gt;0,
IF(AND('Rent Roll'!$P4&gt;0,EDATE('Rent Roll'!$K4,'Rent Roll'!$P4*12)&gt;='Commercial Lease'!CF$5),
('Rent Roll'!$H4*'Rent Roll'!$D4/12)*((1+'Rent Roll'!$N4)^DATEDIF('Summary &amp; Assumptions'!$D$18,CF$5,"Y")),
OFFSET(CE9,0,-DATEDIF(EDATE('Rent Roll'!$K4,'Rent Roll'!$P4*12),CF$5,"M"))*((1+'Rent Roll'!$O4)^(DATEDIF(EDATE('Rent Roll'!$K4,'Rent Roll'!$P4*12),CF$5,"Y")+1))),('Rent Roll'!$H4*'Rent Roll'!$D4/12)*((1+'Rent Roll'!$N4)^DATEDIF('Summary &amp; Assumptions'!$D$18,CF$5,"Y")))))</f>
        <v>57798.507159412242</v>
      </c>
      <c r="CG9" s="131">
        <f ca="1">IF(CG$5&gt;='Rent Roll'!$M29,('Rent Roll'!$G29*'Rent Roll'!$D4/12)*((1+'Rent Roll'!$X29)^DATEDIF('Rent Roll'!$M29,CG$5,"Y")),
IF(CG$5&gt;'Rent Roll'!$L4,"-",
IF('Rent Roll'!$P4&gt;0,
IF(AND('Rent Roll'!$P4&gt;0,EDATE('Rent Roll'!$K4,'Rent Roll'!$P4*12)&gt;='Commercial Lease'!CG$5),
('Rent Roll'!$H4*'Rent Roll'!$D4/12)*((1+'Rent Roll'!$N4)^DATEDIF('Summary &amp; Assumptions'!$D$18,CG$5,"Y")),
OFFSET(CF9,0,-DATEDIF(EDATE('Rent Roll'!$K4,'Rent Roll'!$P4*12),CG$5,"M"))*((1+'Rent Roll'!$O4)^(DATEDIF(EDATE('Rent Roll'!$K4,'Rent Roll'!$P4*12),CG$5,"Y")+1))),('Rent Roll'!$H4*'Rent Roll'!$D4/12)*((1+'Rent Roll'!$N4)^DATEDIF('Summary &amp; Assumptions'!$D$18,CG$5,"Y")))))</f>
        <v>57798.507159412242</v>
      </c>
      <c r="CH9" s="131">
        <f ca="1">IF(CH$5&gt;='Rent Roll'!$M29,('Rent Roll'!$G29*'Rent Roll'!$D4/12)*((1+'Rent Roll'!$X29)^DATEDIF('Rent Roll'!$M29,CH$5,"Y")),
IF(CH$5&gt;'Rent Roll'!$L4,"-",
IF('Rent Roll'!$P4&gt;0,
IF(AND('Rent Roll'!$P4&gt;0,EDATE('Rent Roll'!$K4,'Rent Roll'!$P4*12)&gt;='Commercial Lease'!CH$5),
('Rent Roll'!$H4*'Rent Roll'!$D4/12)*((1+'Rent Roll'!$N4)^DATEDIF('Summary &amp; Assumptions'!$D$18,CH$5,"Y")),
OFFSET(CG9,0,-DATEDIF(EDATE('Rent Roll'!$K4,'Rent Roll'!$P4*12),CH$5,"M"))*((1+'Rent Roll'!$O4)^(DATEDIF(EDATE('Rent Roll'!$K4,'Rent Roll'!$P4*12),CH$5,"Y")+1))),('Rent Roll'!$H4*'Rent Roll'!$D4/12)*((1+'Rent Roll'!$N4)^DATEDIF('Summary &amp; Assumptions'!$D$18,CH$5,"Y")))))</f>
        <v>57798.507159412242</v>
      </c>
      <c r="CI9" s="131">
        <f ca="1">IF(CI$5&gt;='Rent Roll'!$M29,('Rent Roll'!$G29*'Rent Roll'!$D4/12)*((1+'Rent Roll'!$X29)^DATEDIF('Rent Roll'!$M29,CI$5,"Y")),
IF(CI$5&gt;'Rent Roll'!$L4,"-",
IF('Rent Roll'!$P4&gt;0,
IF(AND('Rent Roll'!$P4&gt;0,EDATE('Rent Roll'!$K4,'Rent Roll'!$P4*12)&gt;='Commercial Lease'!CI$5),
('Rent Roll'!$H4*'Rent Roll'!$D4/12)*((1+'Rent Roll'!$N4)^DATEDIF('Summary &amp; Assumptions'!$D$18,CI$5,"Y")),
OFFSET(CH9,0,-DATEDIF(EDATE('Rent Roll'!$K4,'Rent Roll'!$P4*12),CI$5,"M"))*((1+'Rent Roll'!$O4)^(DATEDIF(EDATE('Rent Roll'!$K4,'Rent Roll'!$P4*12),CI$5,"Y")+1))),('Rent Roll'!$H4*'Rent Roll'!$D4/12)*((1+'Rent Roll'!$N4)^DATEDIF('Summary &amp; Assumptions'!$D$18,CI$5,"Y")))))</f>
        <v>57798.507159412242</v>
      </c>
      <c r="CJ9" s="131">
        <f ca="1">IF(CJ$5&gt;='Rent Roll'!$M29,('Rent Roll'!$G29*'Rent Roll'!$D4/12)*((1+'Rent Roll'!$X29)^DATEDIF('Rent Roll'!$M29,CJ$5,"Y")),
IF(CJ$5&gt;'Rent Roll'!$L4,"-",
IF('Rent Roll'!$P4&gt;0,
IF(AND('Rent Roll'!$P4&gt;0,EDATE('Rent Roll'!$K4,'Rent Roll'!$P4*12)&gt;='Commercial Lease'!CJ$5),
('Rent Roll'!$H4*'Rent Roll'!$D4/12)*((1+'Rent Roll'!$N4)^DATEDIF('Summary &amp; Assumptions'!$D$18,CJ$5,"Y")),
OFFSET(CI9,0,-DATEDIF(EDATE('Rent Roll'!$K4,'Rent Roll'!$P4*12),CJ$5,"M"))*((1+'Rent Roll'!$O4)^(DATEDIF(EDATE('Rent Roll'!$K4,'Rent Roll'!$P4*12),CJ$5,"Y")+1))),('Rent Roll'!$H4*'Rent Roll'!$D4/12)*((1+'Rent Roll'!$N4)^DATEDIF('Summary &amp; Assumptions'!$D$18,CJ$5,"Y")))))</f>
        <v>57798.507159412242</v>
      </c>
      <c r="CK9" s="131">
        <f ca="1">IF(CK$5&gt;='Rent Roll'!$M29,('Rent Roll'!$G29*'Rent Roll'!$D4/12)*((1+'Rent Roll'!$X29)^DATEDIF('Rent Roll'!$M29,CK$5,"Y")),
IF(CK$5&gt;'Rent Roll'!$L4,"-",
IF('Rent Roll'!$P4&gt;0,
IF(AND('Rent Roll'!$P4&gt;0,EDATE('Rent Roll'!$K4,'Rent Roll'!$P4*12)&gt;='Commercial Lease'!CK$5),
('Rent Roll'!$H4*'Rent Roll'!$D4/12)*((1+'Rent Roll'!$N4)^DATEDIF('Summary &amp; Assumptions'!$D$18,CK$5,"Y")),
OFFSET(CJ9,0,-DATEDIF(EDATE('Rent Roll'!$K4,'Rent Roll'!$P4*12),CK$5,"M"))*((1+'Rent Roll'!$O4)^(DATEDIF(EDATE('Rent Roll'!$K4,'Rent Roll'!$P4*12),CK$5,"Y")+1))),('Rent Roll'!$H4*'Rent Roll'!$D4/12)*((1+'Rent Roll'!$N4)^DATEDIF('Summary &amp; Assumptions'!$D$18,CK$5,"Y")))))</f>
        <v>57798.507159412242</v>
      </c>
      <c r="CL9" s="131">
        <f ca="1">IF(CL$5&gt;='Rent Roll'!$M29,('Rent Roll'!$G29*'Rent Roll'!$D4/12)*((1+'Rent Roll'!$X29)^DATEDIF('Rent Roll'!$M29,CL$5,"Y")),
IF(CL$5&gt;'Rent Roll'!$L4,"-",
IF('Rent Roll'!$P4&gt;0,
IF(AND('Rent Roll'!$P4&gt;0,EDATE('Rent Roll'!$K4,'Rent Roll'!$P4*12)&gt;='Commercial Lease'!CL$5),
('Rent Roll'!$H4*'Rent Roll'!$D4/12)*((1+'Rent Roll'!$N4)^DATEDIF('Summary &amp; Assumptions'!$D$18,CL$5,"Y")),
OFFSET(CK9,0,-DATEDIF(EDATE('Rent Roll'!$K4,'Rent Roll'!$P4*12),CL$5,"M"))*((1+'Rent Roll'!$O4)^(DATEDIF(EDATE('Rent Roll'!$K4,'Rent Roll'!$P4*12),CL$5,"Y")+1))),('Rent Roll'!$H4*'Rent Roll'!$D4/12)*((1+'Rent Roll'!$N4)^DATEDIF('Summary &amp; Assumptions'!$D$18,CL$5,"Y")))))</f>
        <v>59532.462374194612</v>
      </c>
      <c r="CM9" s="131">
        <f ca="1">IF(CM$5&gt;='Rent Roll'!$M29,('Rent Roll'!$G29*'Rent Roll'!$D4/12)*((1+'Rent Roll'!$X29)^DATEDIF('Rent Roll'!$M29,CM$5,"Y")),
IF(CM$5&gt;'Rent Roll'!$L4,"-",
IF('Rent Roll'!$P4&gt;0,
IF(AND('Rent Roll'!$P4&gt;0,EDATE('Rent Roll'!$K4,'Rent Roll'!$P4*12)&gt;='Commercial Lease'!CM$5),
('Rent Roll'!$H4*'Rent Roll'!$D4/12)*((1+'Rent Roll'!$N4)^DATEDIF('Summary &amp; Assumptions'!$D$18,CM$5,"Y")),
OFFSET(CL9,0,-DATEDIF(EDATE('Rent Roll'!$K4,'Rent Roll'!$P4*12),CM$5,"M"))*((1+'Rent Roll'!$O4)^(DATEDIF(EDATE('Rent Roll'!$K4,'Rent Roll'!$P4*12),CM$5,"Y")+1))),('Rent Roll'!$H4*'Rent Roll'!$D4/12)*((1+'Rent Roll'!$N4)^DATEDIF('Summary &amp; Assumptions'!$D$18,CM$5,"Y")))))</f>
        <v>59532.462374194612</v>
      </c>
      <c r="CN9" s="131">
        <f ca="1">IF(CN$5&gt;='Rent Roll'!$M29,('Rent Roll'!$G29*'Rent Roll'!$D4/12)*((1+'Rent Roll'!$X29)^DATEDIF('Rent Roll'!$M29,CN$5,"Y")),
IF(CN$5&gt;'Rent Roll'!$L4,"-",
IF('Rent Roll'!$P4&gt;0,
IF(AND('Rent Roll'!$P4&gt;0,EDATE('Rent Roll'!$K4,'Rent Roll'!$P4*12)&gt;='Commercial Lease'!CN$5),
('Rent Roll'!$H4*'Rent Roll'!$D4/12)*((1+'Rent Roll'!$N4)^DATEDIF('Summary &amp; Assumptions'!$D$18,CN$5,"Y")),
OFFSET(CM9,0,-DATEDIF(EDATE('Rent Roll'!$K4,'Rent Roll'!$P4*12),CN$5,"M"))*((1+'Rent Roll'!$O4)^(DATEDIF(EDATE('Rent Roll'!$K4,'Rent Roll'!$P4*12),CN$5,"Y")+1))),('Rent Roll'!$H4*'Rent Roll'!$D4/12)*((1+'Rent Roll'!$N4)^DATEDIF('Summary &amp; Assumptions'!$D$18,CN$5,"Y")))))</f>
        <v>59532.462374194612</v>
      </c>
      <c r="CO9" s="131">
        <f ca="1">IF(CO$5&gt;='Rent Roll'!$M29,('Rent Roll'!$G29*'Rent Roll'!$D4/12)*((1+'Rent Roll'!$X29)^DATEDIF('Rent Roll'!$M29,CO$5,"Y")),
IF(CO$5&gt;'Rent Roll'!$L4,"-",
IF('Rent Roll'!$P4&gt;0,
IF(AND('Rent Roll'!$P4&gt;0,EDATE('Rent Roll'!$K4,'Rent Roll'!$P4*12)&gt;='Commercial Lease'!CO$5),
('Rent Roll'!$H4*'Rent Roll'!$D4/12)*((1+'Rent Roll'!$N4)^DATEDIF('Summary &amp; Assumptions'!$D$18,CO$5,"Y")),
OFFSET(CN9,0,-DATEDIF(EDATE('Rent Roll'!$K4,'Rent Roll'!$P4*12),CO$5,"M"))*((1+'Rent Roll'!$O4)^(DATEDIF(EDATE('Rent Roll'!$K4,'Rent Roll'!$P4*12),CO$5,"Y")+1))),('Rent Roll'!$H4*'Rent Roll'!$D4/12)*((1+'Rent Roll'!$N4)^DATEDIF('Summary &amp; Assumptions'!$D$18,CO$5,"Y")))))</f>
        <v>59532.462374194612</v>
      </c>
      <c r="CP9" s="131">
        <f ca="1">IF(CP$5&gt;='Rent Roll'!$M29,('Rent Roll'!$G29*'Rent Roll'!$D4/12)*((1+'Rent Roll'!$X29)^DATEDIF('Rent Roll'!$M29,CP$5,"Y")),
IF(CP$5&gt;'Rent Roll'!$L4,"-",
IF('Rent Roll'!$P4&gt;0,
IF(AND('Rent Roll'!$P4&gt;0,EDATE('Rent Roll'!$K4,'Rent Roll'!$P4*12)&gt;='Commercial Lease'!CP$5),
('Rent Roll'!$H4*'Rent Roll'!$D4/12)*((1+'Rent Roll'!$N4)^DATEDIF('Summary &amp; Assumptions'!$D$18,CP$5,"Y")),
OFFSET(CO9,0,-DATEDIF(EDATE('Rent Roll'!$K4,'Rent Roll'!$P4*12),CP$5,"M"))*((1+'Rent Roll'!$O4)^(DATEDIF(EDATE('Rent Roll'!$K4,'Rent Roll'!$P4*12),CP$5,"Y")+1))),('Rent Roll'!$H4*'Rent Roll'!$D4/12)*((1+'Rent Roll'!$N4)^DATEDIF('Summary &amp; Assumptions'!$D$18,CP$5,"Y")))))</f>
        <v>59532.462374194612</v>
      </c>
      <c r="CQ9" s="131">
        <f ca="1">IF(CQ$5&gt;='Rent Roll'!$M29,('Rent Roll'!$G29*'Rent Roll'!$D4/12)*((1+'Rent Roll'!$X29)^DATEDIF('Rent Roll'!$M29,CQ$5,"Y")),
IF(CQ$5&gt;'Rent Roll'!$L4,"-",
IF('Rent Roll'!$P4&gt;0,
IF(AND('Rent Roll'!$P4&gt;0,EDATE('Rent Roll'!$K4,'Rent Roll'!$P4*12)&gt;='Commercial Lease'!CQ$5),
('Rent Roll'!$H4*'Rent Roll'!$D4/12)*((1+'Rent Roll'!$N4)^DATEDIF('Summary &amp; Assumptions'!$D$18,CQ$5,"Y")),
OFFSET(CP9,0,-DATEDIF(EDATE('Rent Roll'!$K4,'Rent Roll'!$P4*12),CQ$5,"M"))*((1+'Rent Roll'!$O4)^(DATEDIF(EDATE('Rent Roll'!$K4,'Rent Roll'!$P4*12),CQ$5,"Y")+1))),('Rent Roll'!$H4*'Rent Roll'!$D4/12)*((1+'Rent Roll'!$N4)^DATEDIF('Summary &amp; Assumptions'!$D$18,CQ$5,"Y")))))</f>
        <v>59532.462374194612</v>
      </c>
      <c r="CR9" s="131">
        <f ca="1">IF(CR$5&gt;='Rent Roll'!$M29,('Rent Roll'!$G29*'Rent Roll'!$D4/12)*((1+'Rent Roll'!$X29)^DATEDIF('Rent Roll'!$M29,CR$5,"Y")),
IF(CR$5&gt;'Rent Roll'!$L4,"-",
IF('Rent Roll'!$P4&gt;0,
IF(AND('Rent Roll'!$P4&gt;0,EDATE('Rent Roll'!$K4,'Rent Roll'!$P4*12)&gt;='Commercial Lease'!CR$5),
('Rent Roll'!$H4*'Rent Roll'!$D4/12)*((1+'Rent Roll'!$N4)^DATEDIF('Summary &amp; Assumptions'!$D$18,CR$5,"Y")),
OFFSET(CQ9,0,-DATEDIF(EDATE('Rent Roll'!$K4,'Rent Roll'!$P4*12),CR$5,"M"))*((1+'Rent Roll'!$O4)^(DATEDIF(EDATE('Rent Roll'!$K4,'Rent Roll'!$P4*12),CR$5,"Y")+1))),('Rent Roll'!$H4*'Rent Roll'!$D4/12)*((1+'Rent Roll'!$N4)^DATEDIF('Summary &amp; Assumptions'!$D$18,CR$5,"Y")))))</f>
        <v>59532.462374194612</v>
      </c>
      <c r="CS9" s="131">
        <f ca="1">IF(CS$5&gt;='Rent Roll'!$M29,('Rent Roll'!$G29*'Rent Roll'!$D4/12)*((1+'Rent Roll'!$X29)^DATEDIF('Rent Roll'!$M29,CS$5,"Y")),
IF(CS$5&gt;'Rent Roll'!$L4,"-",
IF('Rent Roll'!$P4&gt;0,
IF(AND('Rent Roll'!$P4&gt;0,EDATE('Rent Roll'!$K4,'Rent Roll'!$P4*12)&gt;='Commercial Lease'!CS$5),
('Rent Roll'!$H4*'Rent Roll'!$D4/12)*((1+'Rent Roll'!$N4)^DATEDIF('Summary &amp; Assumptions'!$D$18,CS$5,"Y")),
OFFSET(CR9,0,-DATEDIF(EDATE('Rent Roll'!$K4,'Rent Roll'!$P4*12),CS$5,"M"))*((1+'Rent Roll'!$O4)^(DATEDIF(EDATE('Rent Roll'!$K4,'Rent Roll'!$P4*12),CS$5,"Y")+1))),('Rent Roll'!$H4*'Rent Roll'!$D4/12)*((1+'Rent Roll'!$N4)^DATEDIF('Summary &amp; Assumptions'!$D$18,CS$5,"Y")))))</f>
        <v>59532.462374194612</v>
      </c>
      <c r="CT9" s="131">
        <f ca="1">IF(CT$5&gt;='Rent Roll'!$M29,('Rent Roll'!$G29*'Rent Roll'!$D4/12)*((1+'Rent Roll'!$X29)^DATEDIF('Rent Roll'!$M29,CT$5,"Y")),
IF(CT$5&gt;'Rent Roll'!$L4,"-",
IF('Rent Roll'!$P4&gt;0,
IF(AND('Rent Roll'!$P4&gt;0,EDATE('Rent Roll'!$K4,'Rent Roll'!$P4*12)&gt;='Commercial Lease'!CT$5),
('Rent Roll'!$H4*'Rent Roll'!$D4/12)*((1+'Rent Roll'!$N4)^DATEDIF('Summary &amp; Assumptions'!$D$18,CT$5,"Y")),
OFFSET(CS9,0,-DATEDIF(EDATE('Rent Roll'!$K4,'Rent Roll'!$P4*12),CT$5,"M"))*((1+'Rent Roll'!$O4)^(DATEDIF(EDATE('Rent Roll'!$K4,'Rent Roll'!$P4*12),CT$5,"Y")+1))),('Rent Roll'!$H4*'Rent Roll'!$D4/12)*((1+'Rent Roll'!$N4)^DATEDIF('Summary &amp; Assumptions'!$D$18,CT$5,"Y")))))</f>
        <v>59532.462374194612</v>
      </c>
      <c r="CU9" s="131">
        <f ca="1">IF(CU$5&gt;='Rent Roll'!$M29,('Rent Roll'!$G29*'Rent Roll'!$D4/12)*((1+'Rent Roll'!$X29)^DATEDIF('Rent Roll'!$M29,CU$5,"Y")),
IF(CU$5&gt;'Rent Roll'!$L4,"-",
IF('Rent Roll'!$P4&gt;0,
IF(AND('Rent Roll'!$P4&gt;0,EDATE('Rent Roll'!$K4,'Rent Roll'!$P4*12)&gt;='Commercial Lease'!CU$5),
('Rent Roll'!$H4*'Rent Roll'!$D4/12)*((1+'Rent Roll'!$N4)^DATEDIF('Summary &amp; Assumptions'!$D$18,CU$5,"Y")),
OFFSET(CT9,0,-DATEDIF(EDATE('Rent Roll'!$K4,'Rent Roll'!$P4*12),CU$5,"M"))*((1+'Rent Roll'!$O4)^(DATEDIF(EDATE('Rent Roll'!$K4,'Rent Roll'!$P4*12),CU$5,"Y")+1))),('Rent Roll'!$H4*'Rent Roll'!$D4/12)*((1+'Rent Roll'!$N4)^DATEDIF('Summary &amp; Assumptions'!$D$18,CU$5,"Y")))))</f>
        <v>59532.462374194612</v>
      </c>
      <c r="CV9" s="131">
        <f ca="1">IF(CV$5&gt;='Rent Roll'!$M29,('Rent Roll'!$G29*'Rent Roll'!$D4/12)*((1+'Rent Roll'!$X29)^DATEDIF('Rent Roll'!$M29,CV$5,"Y")),
IF(CV$5&gt;'Rent Roll'!$L4,"-",
IF('Rent Roll'!$P4&gt;0,
IF(AND('Rent Roll'!$P4&gt;0,EDATE('Rent Roll'!$K4,'Rent Roll'!$P4*12)&gt;='Commercial Lease'!CV$5),
('Rent Roll'!$H4*'Rent Roll'!$D4/12)*((1+'Rent Roll'!$N4)^DATEDIF('Summary &amp; Assumptions'!$D$18,CV$5,"Y")),
OFFSET(CU9,0,-DATEDIF(EDATE('Rent Roll'!$K4,'Rent Roll'!$P4*12),CV$5,"M"))*((1+'Rent Roll'!$O4)^(DATEDIF(EDATE('Rent Roll'!$K4,'Rent Roll'!$P4*12),CV$5,"Y")+1))),('Rent Roll'!$H4*'Rent Roll'!$D4/12)*((1+'Rent Roll'!$N4)^DATEDIF('Summary &amp; Assumptions'!$D$18,CV$5,"Y")))))</f>
        <v>59532.462374194612</v>
      </c>
      <c r="CW9" s="131">
        <f ca="1">IF(CW$5&gt;='Rent Roll'!$M29,('Rent Roll'!$G29*'Rent Roll'!$D4/12)*((1+'Rent Roll'!$X29)^DATEDIF('Rent Roll'!$M29,CW$5,"Y")),
IF(CW$5&gt;'Rent Roll'!$L4,"-",
IF('Rent Roll'!$P4&gt;0,
IF(AND('Rent Roll'!$P4&gt;0,EDATE('Rent Roll'!$K4,'Rent Roll'!$P4*12)&gt;='Commercial Lease'!CW$5),
('Rent Roll'!$H4*'Rent Roll'!$D4/12)*((1+'Rent Roll'!$N4)^DATEDIF('Summary &amp; Assumptions'!$D$18,CW$5,"Y")),
OFFSET(CV9,0,-DATEDIF(EDATE('Rent Roll'!$K4,'Rent Roll'!$P4*12),CW$5,"M"))*((1+'Rent Roll'!$O4)^(DATEDIF(EDATE('Rent Roll'!$K4,'Rent Roll'!$P4*12),CW$5,"Y")+1))),('Rent Roll'!$H4*'Rent Roll'!$D4/12)*((1+'Rent Roll'!$N4)^DATEDIF('Summary &amp; Assumptions'!$D$18,CW$5,"Y")))))</f>
        <v>59532.462374194612</v>
      </c>
      <c r="CX9" s="131">
        <f ca="1">IF(CX$5&gt;='Rent Roll'!$M29,('Rent Roll'!$G29*'Rent Roll'!$D4/12)*((1+'Rent Roll'!$X29)^DATEDIF('Rent Roll'!$M29,CX$5,"Y")),
IF(CX$5&gt;'Rent Roll'!$L4,"-",
IF('Rent Roll'!$P4&gt;0,
IF(AND('Rent Roll'!$P4&gt;0,EDATE('Rent Roll'!$K4,'Rent Roll'!$P4*12)&gt;='Commercial Lease'!CX$5),
('Rent Roll'!$H4*'Rent Roll'!$D4/12)*((1+'Rent Roll'!$N4)^DATEDIF('Summary &amp; Assumptions'!$D$18,CX$5,"Y")),
OFFSET(CW9,0,-DATEDIF(EDATE('Rent Roll'!$K4,'Rent Roll'!$P4*12),CX$5,"M"))*((1+'Rent Roll'!$O4)^(DATEDIF(EDATE('Rent Roll'!$K4,'Rent Roll'!$P4*12),CX$5,"Y")+1))),('Rent Roll'!$H4*'Rent Roll'!$D4/12)*((1+'Rent Roll'!$N4)^DATEDIF('Summary &amp; Assumptions'!$D$18,CX$5,"Y")))))</f>
        <v>61318.436245420453</v>
      </c>
      <c r="CY9" s="131">
        <f ca="1">IF(CY$5&gt;='Rent Roll'!$M29,('Rent Roll'!$G29*'Rent Roll'!$D4/12)*((1+'Rent Roll'!$X29)^DATEDIF('Rent Roll'!$M29,CY$5,"Y")),
IF(CY$5&gt;'Rent Roll'!$L4,"-",
IF('Rent Roll'!$P4&gt;0,
IF(AND('Rent Roll'!$P4&gt;0,EDATE('Rent Roll'!$K4,'Rent Roll'!$P4*12)&gt;='Commercial Lease'!CY$5),
('Rent Roll'!$H4*'Rent Roll'!$D4/12)*((1+'Rent Roll'!$N4)^DATEDIF('Summary &amp; Assumptions'!$D$18,CY$5,"Y")),
OFFSET(CX9,0,-DATEDIF(EDATE('Rent Roll'!$K4,'Rent Roll'!$P4*12),CY$5,"M"))*((1+'Rent Roll'!$O4)^(DATEDIF(EDATE('Rent Roll'!$K4,'Rent Roll'!$P4*12),CY$5,"Y")+1))),('Rent Roll'!$H4*'Rent Roll'!$D4/12)*((1+'Rent Roll'!$N4)^DATEDIF('Summary &amp; Assumptions'!$D$18,CY$5,"Y")))))</f>
        <v>61318.436245420453</v>
      </c>
      <c r="CZ9" s="131">
        <f ca="1">IF(CZ$5&gt;='Rent Roll'!$M29,('Rent Roll'!$G29*'Rent Roll'!$D4/12)*((1+'Rent Roll'!$X29)^DATEDIF('Rent Roll'!$M29,CZ$5,"Y")),
IF(CZ$5&gt;'Rent Roll'!$L4,"-",
IF('Rent Roll'!$P4&gt;0,
IF(AND('Rent Roll'!$P4&gt;0,EDATE('Rent Roll'!$K4,'Rent Roll'!$P4*12)&gt;='Commercial Lease'!CZ$5),
('Rent Roll'!$H4*'Rent Roll'!$D4/12)*((1+'Rent Roll'!$N4)^DATEDIF('Summary &amp; Assumptions'!$D$18,CZ$5,"Y")),
OFFSET(CY9,0,-DATEDIF(EDATE('Rent Roll'!$K4,'Rent Roll'!$P4*12),CZ$5,"M"))*((1+'Rent Roll'!$O4)^(DATEDIF(EDATE('Rent Roll'!$K4,'Rent Roll'!$P4*12),CZ$5,"Y")+1))),('Rent Roll'!$H4*'Rent Roll'!$D4/12)*((1+'Rent Roll'!$N4)^DATEDIF('Summary &amp; Assumptions'!$D$18,CZ$5,"Y")))))</f>
        <v>61318.436245420453</v>
      </c>
      <c r="DA9" s="131">
        <f ca="1">IF(DA$5&gt;='Rent Roll'!$M29,('Rent Roll'!$G29*'Rent Roll'!$D4/12)*((1+'Rent Roll'!$X29)^DATEDIF('Rent Roll'!$M29,DA$5,"Y")),
IF(DA$5&gt;'Rent Roll'!$L4,"-",
IF('Rent Roll'!$P4&gt;0,
IF(AND('Rent Roll'!$P4&gt;0,EDATE('Rent Roll'!$K4,'Rent Roll'!$P4*12)&gt;='Commercial Lease'!DA$5),
('Rent Roll'!$H4*'Rent Roll'!$D4/12)*((1+'Rent Roll'!$N4)^DATEDIF('Summary &amp; Assumptions'!$D$18,DA$5,"Y")),
OFFSET(CZ9,0,-DATEDIF(EDATE('Rent Roll'!$K4,'Rent Roll'!$P4*12),DA$5,"M"))*((1+'Rent Roll'!$O4)^(DATEDIF(EDATE('Rent Roll'!$K4,'Rent Roll'!$P4*12),DA$5,"Y")+1))),('Rent Roll'!$H4*'Rent Roll'!$D4/12)*((1+'Rent Roll'!$N4)^DATEDIF('Summary &amp; Assumptions'!$D$18,DA$5,"Y")))))</f>
        <v>61318.436245420453</v>
      </c>
      <c r="DB9" s="131">
        <f ca="1">IF(DB$5&gt;='Rent Roll'!$M29,('Rent Roll'!$G29*'Rent Roll'!$D4/12)*((1+'Rent Roll'!$X29)^DATEDIF('Rent Roll'!$M29,DB$5,"Y")),
IF(DB$5&gt;'Rent Roll'!$L4,"-",
IF('Rent Roll'!$P4&gt;0,
IF(AND('Rent Roll'!$P4&gt;0,EDATE('Rent Roll'!$K4,'Rent Roll'!$P4*12)&gt;='Commercial Lease'!DB$5),
('Rent Roll'!$H4*'Rent Roll'!$D4/12)*((1+'Rent Roll'!$N4)^DATEDIF('Summary &amp; Assumptions'!$D$18,DB$5,"Y")),
OFFSET(DA9,0,-DATEDIF(EDATE('Rent Roll'!$K4,'Rent Roll'!$P4*12),DB$5,"M"))*((1+'Rent Roll'!$O4)^(DATEDIF(EDATE('Rent Roll'!$K4,'Rent Roll'!$P4*12),DB$5,"Y")+1))),('Rent Roll'!$H4*'Rent Roll'!$D4/12)*((1+'Rent Roll'!$N4)^DATEDIF('Summary &amp; Assumptions'!$D$18,DB$5,"Y")))))</f>
        <v>61318.436245420453</v>
      </c>
      <c r="DC9" s="131">
        <f ca="1">IF(DC$5&gt;='Rent Roll'!$M29,('Rent Roll'!$G29*'Rent Roll'!$D4/12)*((1+'Rent Roll'!$X29)^DATEDIF('Rent Roll'!$M29,DC$5,"Y")),
IF(DC$5&gt;'Rent Roll'!$L4,"-",
IF('Rent Roll'!$P4&gt;0,
IF(AND('Rent Roll'!$P4&gt;0,EDATE('Rent Roll'!$K4,'Rent Roll'!$P4*12)&gt;='Commercial Lease'!DC$5),
('Rent Roll'!$H4*'Rent Roll'!$D4/12)*((1+'Rent Roll'!$N4)^DATEDIF('Summary &amp; Assumptions'!$D$18,DC$5,"Y")),
OFFSET(DB9,0,-DATEDIF(EDATE('Rent Roll'!$K4,'Rent Roll'!$P4*12),DC$5,"M"))*((1+'Rent Roll'!$O4)^(DATEDIF(EDATE('Rent Roll'!$K4,'Rent Roll'!$P4*12),DC$5,"Y")+1))),('Rent Roll'!$H4*'Rent Roll'!$D4/12)*((1+'Rent Roll'!$N4)^DATEDIF('Summary &amp; Assumptions'!$D$18,DC$5,"Y")))))</f>
        <v>61318.436245420453</v>
      </c>
      <c r="DD9" s="131">
        <f ca="1">IF(DD$5&gt;='Rent Roll'!$M29,('Rent Roll'!$G29*'Rent Roll'!$D4/12)*((1+'Rent Roll'!$X29)^DATEDIF('Rent Roll'!$M29,DD$5,"Y")),
IF(DD$5&gt;'Rent Roll'!$L4,"-",
IF('Rent Roll'!$P4&gt;0,
IF(AND('Rent Roll'!$P4&gt;0,EDATE('Rent Roll'!$K4,'Rent Roll'!$P4*12)&gt;='Commercial Lease'!DD$5),
('Rent Roll'!$H4*'Rent Roll'!$D4/12)*((1+'Rent Roll'!$N4)^DATEDIF('Summary &amp; Assumptions'!$D$18,DD$5,"Y")),
OFFSET(DC9,0,-DATEDIF(EDATE('Rent Roll'!$K4,'Rent Roll'!$P4*12),DD$5,"M"))*((1+'Rent Roll'!$O4)^(DATEDIF(EDATE('Rent Roll'!$K4,'Rent Roll'!$P4*12),DD$5,"Y")+1))),('Rent Roll'!$H4*'Rent Roll'!$D4/12)*((1+'Rent Roll'!$N4)^DATEDIF('Summary &amp; Assumptions'!$D$18,DD$5,"Y")))))</f>
        <v>61318.436245420453</v>
      </c>
      <c r="DE9" s="131">
        <f ca="1">IF(DE$5&gt;='Rent Roll'!$M29,('Rent Roll'!$G29*'Rent Roll'!$D4/12)*((1+'Rent Roll'!$X29)^DATEDIF('Rent Roll'!$M29,DE$5,"Y")),
IF(DE$5&gt;'Rent Roll'!$L4,"-",
IF('Rent Roll'!$P4&gt;0,
IF(AND('Rent Roll'!$P4&gt;0,EDATE('Rent Roll'!$K4,'Rent Roll'!$P4*12)&gt;='Commercial Lease'!DE$5),
('Rent Roll'!$H4*'Rent Roll'!$D4/12)*((1+'Rent Roll'!$N4)^DATEDIF('Summary &amp; Assumptions'!$D$18,DE$5,"Y")),
OFFSET(DD9,0,-DATEDIF(EDATE('Rent Roll'!$K4,'Rent Roll'!$P4*12),DE$5,"M"))*((1+'Rent Roll'!$O4)^(DATEDIF(EDATE('Rent Roll'!$K4,'Rent Roll'!$P4*12),DE$5,"Y")+1))),('Rent Roll'!$H4*'Rent Roll'!$D4/12)*((1+'Rent Roll'!$N4)^DATEDIF('Summary &amp; Assumptions'!$D$18,DE$5,"Y")))))</f>
        <v>61318.436245420453</v>
      </c>
      <c r="DF9" s="131">
        <f ca="1">IF(DF$5&gt;='Rent Roll'!$M29,('Rent Roll'!$G29*'Rent Roll'!$D4/12)*((1+'Rent Roll'!$X29)^DATEDIF('Rent Roll'!$M29,DF$5,"Y")),
IF(DF$5&gt;'Rent Roll'!$L4,"-",
IF('Rent Roll'!$P4&gt;0,
IF(AND('Rent Roll'!$P4&gt;0,EDATE('Rent Roll'!$K4,'Rent Roll'!$P4*12)&gt;='Commercial Lease'!DF$5),
('Rent Roll'!$H4*'Rent Roll'!$D4/12)*((1+'Rent Roll'!$N4)^DATEDIF('Summary &amp; Assumptions'!$D$18,DF$5,"Y")),
OFFSET(DE9,0,-DATEDIF(EDATE('Rent Roll'!$K4,'Rent Roll'!$P4*12),DF$5,"M"))*((1+'Rent Roll'!$O4)^(DATEDIF(EDATE('Rent Roll'!$K4,'Rent Roll'!$P4*12),DF$5,"Y")+1))),('Rent Roll'!$H4*'Rent Roll'!$D4/12)*((1+'Rent Roll'!$N4)^DATEDIF('Summary &amp; Assumptions'!$D$18,DF$5,"Y")))))</f>
        <v>61318.436245420453</v>
      </c>
      <c r="DG9" s="131">
        <f ca="1">IF(DG$5&gt;='Rent Roll'!$M29,('Rent Roll'!$G29*'Rent Roll'!$D4/12)*((1+'Rent Roll'!$X29)^DATEDIF('Rent Roll'!$M29,DG$5,"Y")),
IF(DG$5&gt;'Rent Roll'!$L4,"-",
IF('Rent Roll'!$P4&gt;0,
IF(AND('Rent Roll'!$P4&gt;0,EDATE('Rent Roll'!$K4,'Rent Roll'!$P4*12)&gt;='Commercial Lease'!DG$5),
('Rent Roll'!$H4*'Rent Roll'!$D4/12)*((1+'Rent Roll'!$N4)^DATEDIF('Summary &amp; Assumptions'!$D$18,DG$5,"Y")),
OFFSET(DF9,0,-DATEDIF(EDATE('Rent Roll'!$K4,'Rent Roll'!$P4*12),DG$5,"M"))*((1+'Rent Roll'!$O4)^(DATEDIF(EDATE('Rent Roll'!$K4,'Rent Roll'!$P4*12),DG$5,"Y")+1))),('Rent Roll'!$H4*'Rent Roll'!$D4/12)*((1+'Rent Roll'!$N4)^DATEDIF('Summary &amp; Assumptions'!$D$18,DG$5,"Y")))))</f>
        <v>61318.436245420453</v>
      </c>
      <c r="DH9" s="131">
        <f ca="1">IF(DH$5&gt;='Rent Roll'!$M29,('Rent Roll'!$G29*'Rent Roll'!$D4/12)*((1+'Rent Roll'!$X29)^DATEDIF('Rent Roll'!$M29,DH$5,"Y")),
IF(DH$5&gt;'Rent Roll'!$L4,"-",
IF('Rent Roll'!$P4&gt;0,
IF(AND('Rent Roll'!$P4&gt;0,EDATE('Rent Roll'!$K4,'Rent Roll'!$P4*12)&gt;='Commercial Lease'!DH$5),
('Rent Roll'!$H4*'Rent Roll'!$D4/12)*((1+'Rent Roll'!$N4)^DATEDIF('Summary &amp; Assumptions'!$D$18,DH$5,"Y")),
OFFSET(DG9,0,-DATEDIF(EDATE('Rent Roll'!$K4,'Rent Roll'!$P4*12),DH$5,"M"))*((1+'Rent Roll'!$O4)^(DATEDIF(EDATE('Rent Roll'!$K4,'Rent Roll'!$P4*12),DH$5,"Y")+1))),('Rent Roll'!$H4*'Rent Roll'!$D4/12)*((1+'Rent Roll'!$N4)^DATEDIF('Summary &amp; Assumptions'!$D$18,DH$5,"Y")))))</f>
        <v>61318.436245420453</v>
      </c>
      <c r="DI9" s="131">
        <f ca="1">IF(DI$5&gt;='Rent Roll'!$M29,('Rent Roll'!$G29*'Rent Roll'!$D4/12)*((1+'Rent Roll'!$X29)^DATEDIF('Rent Roll'!$M29,DI$5,"Y")),
IF(DI$5&gt;'Rent Roll'!$L4,"-",
IF('Rent Roll'!$P4&gt;0,
IF(AND('Rent Roll'!$P4&gt;0,EDATE('Rent Roll'!$K4,'Rent Roll'!$P4*12)&gt;='Commercial Lease'!DI$5),
('Rent Roll'!$H4*'Rent Roll'!$D4/12)*((1+'Rent Roll'!$N4)^DATEDIF('Summary &amp; Assumptions'!$D$18,DI$5,"Y")),
OFFSET(DH9,0,-DATEDIF(EDATE('Rent Roll'!$K4,'Rent Roll'!$P4*12),DI$5,"M"))*((1+'Rent Roll'!$O4)^(DATEDIF(EDATE('Rent Roll'!$K4,'Rent Roll'!$P4*12),DI$5,"Y")+1))),('Rent Roll'!$H4*'Rent Roll'!$D4/12)*((1+'Rent Roll'!$N4)^DATEDIF('Summary &amp; Assumptions'!$D$18,DI$5,"Y")))))</f>
        <v>61318.436245420453</v>
      </c>
      <c r="DJ9" s="131">
        <f ca="1">IF(DJ$5&gt;='Rent Roll'!$M29,('Rent Roll'!$G29*'Rent Roll'!$D4/12)*((1+'Rent Roll'!$X29)^DATEDIF('Rent Roll'!$M29,DJ$5,"Y")),
IF(DJ$5&gt;'Rent Roll'!$L4,"-",
IF('Rent Roll'!$P4&gt;0,
IF(AND('Rent Roll'!$P4&gt;0,EDATE('Rent Roll'!$K4,'Rent Roll'!$P4*12)&gt;='Commercial Lease'!DJ$5),
('Rent Roll'!$H4*'Rent Roll'!$D4/12)*((1+'Rent Roll'!$N4)^DATEDIF('Summary &amp; Assumptions'!$D$18,DJ$5,"Y")),
OFFSET(DI9,0,-DATEDIF(EDATE('Rent Roll'!$K4,'Rent Roll'!$P4*12),DJ$5,"M"))*((1+'Rent Roll'!$O4)^(DATEDIF(EDATE('Rent Roll'!$K4,'Rent Roll'!$P4*12),DJ$5,"Y")+1))),('Rent Roll'!$H4*'Rent Roll'!$D4/12)*((1+'Rent Roll'!$N4)^DATEDIF('Summary &amp; Assumptions'!$D$18,DJ$5,"Y")))))</f>
        <v>63157.989332783058</v>
      </c>
      <c r="DK9" s="131">
        <f ca="1">IF(DK$5&gt;='Rent Roll'!$M29,('Rent Roll'!$G29*'Rent Roll'!$D4/12)*((1+'Rent Roll'!$X29)^DATEDIF('Rent Roll'!$M29,DK$5,"Y")),
IF(DK$5&gt;'Rent Roll'!$L4,"-",
IF('Rent Roll'!$P4&gt;0,
IF(AND('Rent Roll'!$P4&gt;0,EDATE('Rent Roll'!$K4,'Rent Roll'!$P4*12)&gt;='Commercial Lease'!DK$5),
('Rent Roll'!$H4*'Rent Roll'!$D4/12)*((1+'Rent Roll'!$N4)^DATEDIF('Summary &amp; Assumptions'!$D$18,DK$5,"Y")),
OFFSET(DJ9,0,-DATEDIF(EDATE('Rent Roll'!$K4,'Rent Roll'!$P4*12),DK$5,"M"))*((1+'Rent Roll'!$O4)^(DATEDIF(EDATE('Rent Roll'!$K4,'Rent Roll'!$P4*12),DK$5,"Y")+1))),('Rent Roll'!$H4*'Rent Roll'!$D4/12)*((1+'Rent Roll'!$N4)^DATEDIF('Summary &amp; Assumptions'!$D$18,DK$5,"Y")))))</f>
        <v>63157.989332783058</v>
      </c>
      <c r="DL9" s="131">
        <f ca="1">IF(DL$5&gt;='Rent Roll'!$M29,('Rent Roll'!$G29*'Rent Roll'!$D4/12)*((1+'Rent Roll'!$X29)^DATEDIF('Rent Roll'!$M29,DL$5,"Y")),
IF(DL$5&gt;'Rent Roll'!$L4,"-",
IF('Rent Roll'!$P4&gt;0,
IF(AND('Rent Roll'!$P4&gt;0,EDATE('Rent Roll'!$K4,'Rent Roll'!$P4*12)&gt;='Commercial Lease'!DL$5),
('Rent Roll'!$H4*'Rent Roll'!$D4/12)*((1+'Rent Roll'!$N4)^DATEDIF('Summary &amp; Assumptions'!$D$18,DL$5,"Y")),
OFFSET(DK9,0,-DATEDIF(EDATE('Rent Roll'!$K4,'Rent Roll'!$P4*12),DL$5,"M"))*((1+'Rent Roll'!$O4)^(DATEDIF(EDATE('Rent Roll'!$K4,'Rent Roll'!$P4*12),DL$5,"Y")+1))),('Rent Roll'!$H4*'Rent Roll'!$D4/12)*((1+'Rent Roll'!$N4)^DATEDIF('Summary &amp; Assumptions'!$D$18,DL$5,"Y")))))</f>
        <v>63157.989332783058</v>
      </c>
      <c r="DM9" s="131">
        <f ca="1">IF(DM$5&gt;='Rent Roll'!$M29,('Rent Roll'!$G29*'Rent Roll'!$D4/12)*((1+'Rent Roll'!$X29)^DATEDIF('Rent Roll'!$M29,DM$5,"Y")),
IF(DM$5&gt;'Rent Roll'!$L4,"-",
IF('Rent Roll'!$P4&gt;0,
IF(AND('Rent Roll'!$P4&gt;0,EDATE('Rent Roll'!$K4,'Rent Roll'!$P4*12)&gt;='Commercial Lease'!DM$5),
('Rent Roll'!$H4*'Rent Roll'!$D4/12)*((1+'Rent Roll'!$N4)^DATEDIF('Summary &amp; Assumptions'!$D$18,DM$5,"Y")),
OFFSET(DL9,0,-DATEDIF(EDATE('Rent Roll'!$K4,'Rent Roll'!$P4*12),DM$5,"M"))*((1+'Rent Roll'!$O4)^(DATEDIF(EDATE('Rent Roll'!$K4,'Rent Roll'!$P4*12),DM$5,"Y")+1))),('Rent Roll'!$H4*'Rent Roll'!$D4/12)*((1+'Rent Roll'!$N4)^DATEDIF('Summary &amp; Assumptions'!$D$18,DM$5,"Y")))))</f>
        <v>63157.989332783058</v>
      </c>
      <c r="DN9" s="131">
        <f ca="1">IF(DN$5&gt;='Rent Roll'!$M29,('Rent Roll'!$G29*'Rent Roll'!$D4/12)*((1+'Rent Roll'!$X29)^DATEDIF('Rent Roll'!$M29,DN$5,"Y")),
IF(DN$5&gt;'Rent Roll'!$L4,"-",
IF('Rent Roll'!$P4&gt;0,
IF(AND('Rent Roll'!$P4&gt;0,EDATE('Rent Roll'!$K4,'Rent Roll'!$P4*12)&gt;='Commercial Lease'!DN$5),
('Rent Roll'!$H4*'Rent Roll'!$D4/12)*((1+'Rent Roll'!$N4)^DATEDIF('Summary &amp; Assumptions'!$D$18,DN$5,"Y")),
OFFSET(DM9,0,-DATEDIF(EDATE('Rent Roll'!$K4,'Rent Roll'!$P4*12),DN$5,"M"))*((1+'Rent Roll'!$O4)^(DATEDIF(EDATE('Rent Roll'!$K4,'Rent Roll'!$P4*12),DN$5,"Y")+1))),('Rent Roll'!$H4*'Rent Roll'!$D4/12)*((1+'Rent Roll'!$N4)^DATEDIF('Summary &amp; Assumptions'!$D$18,DN$5,"Y")))))</f>
        <v>63157.989332783058</v>
      </c>
      <c r="DO9" s="131">
        <f ca="1">IF(DO$5&gt;='Rent Roll'!$M29,('Rent Roll'!$G29*'Rent Roll'!$D4/12)*((1+'Rent Roll'!$X29)^DATEDIF('Rent Roll'!$M29,DO$5,"Y")),
IF(DO$5&gt;'Rent Roll'!$L4,"-",
IF('Rent Roll'!$P4&gt;0,
IF(AND('Rent Roll'!$P4&gt;0,EDATE('Rent Roll'!$K4,'Rent Roll'!$P4*12)&gt;='Commercial Lease'!DO$5),
('Rent Roll'!$H4*'Rent Roll'!$D4/12)*((1+'Rent Roll'!$N4)^DATEDIF('Summary &amp; Assumptions'!$D$18,DO$5,"Y")),
OFFSET(DN9,0,-DATEDIF(EDATE('Rent Roll'!$K4,'Rent Roll'!$P4*12),DO$5,"M"))*((1+'Rent Roll'!$O4)^(DATEDIF(EDATE('Rent Roll'!$K4,'Rent Roll'!$P4*12),DO$5,"Y")+1))),('Rent Roll'!$H4*'Rent Roll'!$D4/12)*((1+'Rent Roll'!$N4)^DATEDIF('Summary &amp; Assumptions'!$D$18,DO$5,"Y")))))</f>
        <v>63157.989332783058</v>
      </c>
      <c r="DP9" s="131">
        <f ca="1">IF(DP$5&gt;='Rent Roll'!$M29,('Rent Roll'!$G29*'Rent Roll'!$D4/12)*((1+'Rent Roll'!$X29)^DATEDIF('Rent Roll'!$M29,DP$5,"Y")),
IF(DP$5&gt;'Rent Roll'!$L4,"-",
IF('Rent Roll'!$P4&gt;0,
IF(AND('Rent Roll'!$P4&gt;0,EDATE('Rent Roll'!$K4,'Rent Roll'!$P4*12)&gt;='Commercial Lease'!DP$5),
('Rent Roll'!$H4*'Rent Roll'!$D4/12)*((1+'Rent Roll'!$N4)^DATEDIF('Summary &amp; Assumptions'!$D$18,DP$5,"Y")),
OFFSET(DO9,0,-DATEDIF(EDATE('Rent Roll'!$K4,'Rent Roll'!$P4*12),DP$5,"M"))*((1+'Rent Roll'!$O4)^(DATEDIF(EDATE('Rent Roll'!$K4,'Rent Roll'!$P4*12),DP$5,"Y")+1))),('Rent Roll'!$H4*'Rent Roll'!$D4/12)*((1+'Rent Roll'!$N4)^DATEDIF('Summary &amp; Assumptions'!$D$18,DP$5,"Y")))))</f>
        <v>63157.989332783058</v>
      </c>
      <c r="DQ9" s="131">
        <f ca="1">IF(DQ$5&gt;='Rent Roll'!$M29,('Rent Roll'!$G29*'Rent Roll'!$D4/12)*((1+'Rent Roll'!$X29)^DATEDIF('Rent Roll'!$M29,DQ$5,"Y")),
IF(DQ$5&gt;'Rent Roll'!$L4,"-",
IF('Rent Roll'!$P4&gt;0,
IF(AND('Rent Roll'!$P4&gt;0,EDATE('Rent Roll'!$K4,'Rent Roll'!$P4*12)&gt;='Commercial Lease'!DQ$5),
('Rent Roll'!$H4*'Rent Roll'!$D4/12)*((1+'Rent Roll'!$N4)^DATEDIF('Summary &amp; Assumptions'!$D$18,DQ$5,"Y")),
OFFSET(DP9,0,-DATEDIF(EDATE('Rent Roll'!$K4,'Rent Roll'!$P4*12),DQ$5,"M"))*((1+'Rent Roll'!$O4)^(DATEDIF(EDATE('Rent Roll'!$K4,'Rent Roll'!$P4*12),DQ$5,"Y")+1))),('Rent Roll'!$H4*'Rent Roll'!$D4/12)*((1+'Rent Roll'!$N4)^DATEDIF('Summary &amp; Assumptions'!$D$18,DQ$5,"Y")))))</f>
        <v>63157.989332783058</v>
      </c>
      <c r="DR9" s="131">
        <f ca="1">IF(DR$5&gt;='Rent Roll'!$M29,('Rent Roll'!$G29*'Rent Roll'!$D4/12)*((1+'Rent Roll'!$X29)^DATEDIF('Rent Roll'!$M29,DR$5,"Y")),
IF(DR$5&gt;'Rent Roll'!$L4,"-",
IF('Rent Roll'!$P4&gt;0,
IF(AND('Rent Roll'!$P4&gt;0,EDATE('Rent Roll'!$K4,'Rent Roll'!$P4*12)&gt;='Commercial Lease'!DR$5),
('Rent Roll'!$H4*'Rent Roll'!$D4/12)*((1+'Rent Roll'!$N4)^DATEDIF('Summary &amp; Assumptions'!$D$18,DR$5,"Y")),
OFFSET(DQ9,0,-DATEDIF(EDATE('Rent Roll'!$K4,'Rent Roll'!$P4*12),DR$5,"M"))*((1+'Rent Roll'!$O4)^(DATEDIF(EDATE('Rent Roll'!$K4,'Rent Roll'!$P4*12),DR$5,"Y")+1))),('Rent Roll'!$H4*'Rent Roll'!$D4/12)*((1+'Rent Roll'!$N4)^DATEDIF('Summary &amp; Assumptions'!$D$18,DR$5,"Y")))))</f>
        <v>63157.989332783058</v>
      </c>
      <c r="DS9" s="131">
        <f ca="1">IF(DS$5&gt;='Rent Roll'!$M29,('Rent Roll'!$G29*'Rent Roll'!$D4/12)*((1+'Rent Roll'!$X29)^DATEDIF('Rent Roll'!$M29,DS$5,"Y")),
IF(DS$5&gt;'Rent Roll'!$L4,"-",
IF('Rent Roll'!$P4&gt;0,
IF(AND('Rent Roll'!$P4&gt;0,EDATE('Rent Roll'!$K4,'Rent Roll'!$P4*12)&gt;='Commercial Lease'!DS$5),
('Rent Roll'!$H4*'Rent Roll'!$D4/12)*((1+'Rent Roll'!$N4)^DATEDIF('Summary &amp; Assumptions'!$D$18,DS$5,"Y")),
OFFSET(DR9,0,-DATEDIF(EDATE('Rent Roll'!$K4,'Rent Roll'!$P4*12),DS$5,"M"))*((1+'Rent Roll'!$O4)^(DATEDIF(EDATE('Rent Roll'!$K4,'Rent Roll'!$P4*12),DS$5,"Y")+1))),('Rent Roll'!$H4*'Rent Roll'!$D4/12)*((1+'Rent Roll'!$N4)^DATEDIF('Summary &amp; Assumptions'!$D$18,DS$5,"Y")))))</f>
        <v>63157.989332783058</v>
      </c>
      <c r="DT9" s="131">
        <f ca="1">IF(DT$5&gt;='Rent Roll'!$M29,('Rent Roll'!$G29*'Rent Roll'!$D4/12)*((1+'Rent Roll'!$X29)^DATEDIF('Rent Roll'!$M29,DT$5,"Y")),
IF(DT$5&gt;'Rent Roll'!$L4,"-",
IF('Rent Roll'!$P4&gt;0,
IF(AND('Rent Roll'!$P4&gt;0,EDATE('Rent Roll'!$K4,'Rent Roll'!$P4*12)&gt;='Commercial Lease'!DT$5),
('Rent Roll'!$H4*'Rent Roll'!$D4/12)*((1+'Rent Roll'!$N4)^DATEDIF('Summary &amp; Assumptions'!$D$18,DT$5,"Y")),
OFFSET(DS9,0,-DATEDIF(EDATE('Rent Roll'!$K4,'Rent Roll'!$P4*12),DT$5,"M"))*((1+'Rent Roll'!$O4)^(DATEDIF(EDATE('Rent Roll'!$K4,'Rent Roll'!$P4*12),DT$5,"Y")+1))),('Rent Roll'!$H4*'Rent Roll'!$D4/12)*((1+'Rent Roll'!$N4)^DATEDIF('Summary &amp; Assumptions'!$D$18,DT$5,"Y")))))</f>
        <v>63157.989332783058</v>
      </c>
      <c r="DU9" s="131">
        <f ca="1">IF(DU$5&gt;='Rent Roll'!$M29,('Rent Roll'!$G29*'Rent Roll'!$D4/12)*((1+'Rent Roll'!$X29)^DATEDIF('Rent Roll'!$M29,DU$5,"Y")),
IF(DU$5&gt;'Rent Roll'!$L4,"-",
IF('Rent Roll'!$P4&gt;0,
IF(AND('Rent Roll'!$P4&gt;0,EDATE('Rent Roll'!$K4,'Rent Roll'!$P4*12)&gt;='Commercial Lease'!DU$5),
('Rent Roll'!$H4*'Rent Roll'!$D4/12)*((1+'Rent Roll'!$N4)^DATEDIF('Summary &amp; Assumptions'!$D$18,DU$5,"Y")),
OFFSET(DT9,0,-DATEDIF(EDATE('Rent Roll'!$K4,'Rent Roll'!$P4*12),DU$5,"M"))*((1+'Rent Roll'!$O4)^(DATEDIF(EDATE('Rent Roll'!$K4,'Rent Roll'!$P4*12),DU$5,"Y")+1))),('Rent Roll'!$H4*'Rent Roll'!$D4/12)*((1+'Rent Roll'!$N4)^DATEDIF('Summary &amp; Assumptions'!$D$18,DU$5,"Y")))))</f>
        <v>63157.989332783058</v>
      </c>
      <c r="DV9" s="131">
        <f ca="1">IF(DV$5&gt;='Rent Roll'!$M29,('Rent Roll'!$G29*'Rent Roll'!$D4/12)*((1+'Rent Roll'!$X29)^DATEDIF('Rent Roll'!$M29,DV$5,"Y")),
IF(DV$5&gt;'Rent Roll'!$L4,"-",
IF('Rent Roll'!$P4&gt;0,
IF(AND('Rent Roll'!$P4&gt;0,EDATE('Rent Roll'!$K4,'Rent Roll'!$P4*12)&gt;='Commercial Lease'!DV$5),
('Rent Roll'!$H4*'Rent Roll'!$D4/12)*((1+'Rent Roll'!$N4)^DATEDIF('Summary &amp; Assumptions'!$D$18,DV$5,"Y")),
OFFSET(DU9,0,-DATEDIF(EDATE('Rent Roll'!$K4,'Rent Roll'!$P4*12),DV$5,"M"))*((1+'Rent Roll'!$O4)^(DATEDIF(EDATE('Rent Roll'!$K4,'Rent Roll'!$P4*12),DV$5,"Y")+1))),('Rent Roll'!$H4*'Rent Roll'!$D4/12)*((1+'Rent Roll'!$N4)^DATEDIF('Summary &amp; Assumptions'!$D$18,DV$5,"Y")))))</f>
        <v>65052.729012766555</v>
      </c>
      <c r="DW9" s="131">
        <f ca="1">IF(DW$5&gt;='Rent Roll'!$M29,('Rent Roll'!$G29*'Rent Roll'!$D4/12)*((1+'Rent Roll'!$X29)^DATEDIF('Rent Roll'!$M29,DW$5,"Y")),
IF(DW$5&gt;'Rent Roll'!$L4,"-",
IF('Rent Roll'!$P4&gt;0,
IF(AND('Rent Roll'!$P4&gt;0,EDATE('Rent Roll'!$K4,'Rent Roll'!$P4*12)&gt;='Commercial Lease'!DW$5),
('Rent Roll'!$H4*'Rent Roll'!$D4/12)*((1+'Rent Roll'!$N4)^DATEDIF('Summary &amp; Assumptions'!$D$18,DW$5,"Y")),
OFFSET(DV9,0,-DATEDIF(EDATE('Rent Roll'!$K4,'Rent Roll'!$P4*12),DW$5,"M"))*((1+'Rent Roll'!$O4)^(DATEDIF(EDATE('Rent Roll'!$K4,'Rent Roll'!$P4*12),DW$5,"Y")+1))),('Rent Roll'!$H4*'Rent Roll'!$D4/12)*((1+'Rent Roll'!$N4)^DATEDIF('Summary &amp; Assumptions'!$D$18,DW$5,"Y")))))</f>
        <v>65052.729012766555</v>
      </c>
      <c r="DX9" s="131">
        <f ca="1">IF(DX$5&gt;='Rent Roll'!$M29,('Rent Roll'!$G29*'Rent Roll'!$D4/12)*((1+'Rent Roll'!$X29)^DATEDIF('Rent Roll'!$M29,DX$5,"Y")),
IF(DX$5&gt;'Rent Roll'!$L4,"-",
IF('Rent Roll'!$P4&gt;0,
IF(AND('Rent Roll'!$P4&gt;0,EDATE('Rent Roll'!$K4,'Rent Roll'!$P4*12)&gt;='Commercial Lease'!DX$5),
('Rent Roll'!$H4*'Rent Roll'!$D4/12)*((1+'Rent Roll'!$N4)^DATEDIF('Summary &amp; Assumptions'!$D$18,DX$5,"Y")),
OFFSET(DW9,0,-DATEDIF(EDATE('Rent Roll'!$K4,'Rent Roll'!$P4*12),DX$5,"M"))*((1+'Rent Roll'!$O4)^(DATEDIF(EDATE('Rent Roll'!$K4,'Rent Roll'!$P4*12),DX$5,"Y")+1))),('Rent Roll'!$H4*'Rent Roll'!$D4/12)*((1+'Rent Roll'!$N4)^DATEDIF('Summary &amp; Assumptions'!$D$18,DX$5,"Y")))))</f>
        <v>65052.729012766555</v>
      </c>
      <c r="DY9" s="131">
        <f ca="1">IF(DY$5&gt;='Rent Roll'!$M29,('Rent Roll'!$G29*'Rent Roll'!$D4/12)*((1+'Rent Roll'!$X29)^DATEDIF('Rent Roll'!$M29,DY$5,"Y")),
IF(DY$5&gt;'Rent Roll'!$L4,"-",
IF('Rent Roll'!$P4&gt;0,
IF(AND('Rent Roll'!$P4&gt;0,EDATE('Rent Roll'!$K4,'Rent Roll'!$P4*12)&gt;='Commercial Lease'!DY$5),
('Rent Roll'!$H4*'Rent Roll'!$D4/12)*((1+'Rent Roll'!$N4)^DATEDIF('Summary &amp; Assumptions'!$D$18,DY$5,"Y")),
OFFSET(DX9,0,-DATEDIF(EDATE('Rent Roll'!$K4,'Rent Roll'!$P4*12),DY$5,"M"))*((1+'Rent Roll'!$O4)^(DATEDIF(EDATE('Rent Roll'!$K4,'Rent Roll'!$P4*12),DY$5,"Y")+1))),('Rent Roll'!$H4*'Rent Roll'!$D4/12)*((1+'Rent Roll'!$N4)^DATEDIF('Summary &amp; Assumptions'!$D$18,DY$5,"Y")))))</f>
        <v>65052.729012766555</v>
      </c>
      <c r="DZ9" s="131">
        <f ca="1">IF(DZ$5&gt;='Rent Roll'!$M29,('Rent Roll'!$G29*'Rent Roll'!$D4/12)*((1+'Rent Roll'!$X29)^DATEDIF('Rent Roll'!$M29,DZ$5,"Y")),
IF(DZ$5&gt;'Rent Roll'!$L4,"-",
IF('Rent Roll'!$P4&gt;0,
IF(AND('Rent Roll'!$P4&gt;0,EDATE('Rent Roll'!$K4,'Rent Roll'!$P4*12)&gt;='Commercial Lease'!DZ$5),
('Rent Roll'!$H4*'Rent Roll'!$D4/12)*((1+'Rent Roll'!$N4)^DATEDIF('Summary &amp; Assumptions'!$D$18,DZ$5,"Y")),
OFFSET(DY9,0,-DATEDIF(EDATE('Rent Roll'!$K4,'Rent Roll'!$P4*12),DZ$5,"M"))*((1+'Rent Roll'!$O4)^(DATEDIF(EDATE('Rent Roll'!$K4,'Rent Roll'!$P4*12),DZ$5,"Y")+1))),('Rent Roll'!$H4*'Rent Roll'!$D4/12)*((1+'Rent Roll'!$N4)^DATEDIF('Summary &amp; Assumptions'!$D$18,DZ$5,"Y")))))</f>
        <v>65052.729012766555</v>
      </c>
      <c r="EA9" s="131">
        <f ca="1">IF(EA$5&gt;='Rent Roll'!$M29,('Rent Roll'!$G29*'Rent Roll'!$D4/12)*((1+'Rent Roll'!$X29)^DATEDIF('Rent Roll'!$M29,EA$5,"Y")),
IF(EA$5&gt;'Rent Roll'!$L4,"-",
IF('Rent Roll'!$P4&gt;0,
IF(AND('Rent Roll'!$P4&gt;0,EDATE('Rent Roll'!$K4,'Rent Roll'!$P4*12)&gt;='Commercial Lease'!EA$5),
('Rent Roll'!$H4*'Rent Roll'!$D4/12)*((1+'Rent Roll'!$N4)^DATEDIF('Summary &amp; Assumptions'!$D$18,EA$5,"Y")),
OFFSET(DZ9,0,-DATEDIF(EDATE('Rent Roll'!$K4,'Rent Roll'!$P4*12),EA$5,"M"))*((1+'Rent Roll'!$O4)^(DATEDIF(EDATE('Rent Roll'!$K4,'Rent Roll'!$P4*12),EA$5,"Y")+1))),('Rent Roll'!$H4*'Rent Roll'!$D4/12)*((1+'Rent Roll'!$N4)^DATEDIF('Summary &amp; Assumptions'!$D$18,EA$5,"Y")))))</f>
        <v>65052.729012766555</v>
      </c>
      <c r="EB9" s="131">
        <f ca="1">IF(EB$5&gt;='Rent Roll'!$M29,('Rent Roll'!$G29*'Rent Roll'!$D4/12)*((1+'Rent Roll'!$X29)^DATEDIF('Rent Roll'!$M29,EB$5,"Y")),
IF(EB$5&gt;'Rent Roll'!$L4,"-",
IF('Rent Roll'!$P4&gt;0,
IF(AND('Rent Roll'!$P4&gt;0,EDATE('Rent Roll'!$K4,'Rent Roll'!$P4*12)&gt;='Commercial Lease'!EB$5),
('Rent Roll'!$H4*'Rent Roll'!$D4/12)*((1+'Rent Roll'!$N4)^DATEDIF('Summary &amp; Assumptions'!$D$18,EB$5,"Y")),
OFFSET(EA9,0,-DATEDIF(EDATE('Rent Roll'!$K4,'Rent Roll'!$P4*12),EB$5,"M"))*((1+'Rent Roll'!$O4)^(DATEDIF(EDATE('Rent Roll'!$K4,'Rent Roll'!$P4*12),EB$5,"Y")+1))),('Rent Roll'!$H4*'Rent Roll'!$D4/12)*((1+'Rent Roll'!$N4)^DATEDIF('Summary &amp; Assumptions'!$D$18,EB$5,"Y")))))</f>
        <v>65052.729012766555</v>
      </c>
      <c r="EC9" s="131">
        <f ca="1">IF(EC$5&gt;='Rent Roll'!$M29,('Rent Roll'!$G29*'Rent Roll'!$D4/12)*((1+'Rent Roll'!$X29)^DATEDIF('Rent Roll'!$M29,EC$5,"Y")),
IF(EC$5&gt;'Rent Roll'!$L4,"-",
IF('Rent Roll'!$P4&gt;0,
IF(AND('Rent Roll'!$P4&gt;0,EDATE('Rent Roll'!$K4,'Rent Roll'!$P4*12)&gt;='Commercial Lease'!EC$5),
('Rent Roll'!$H4*'Rent Roll'!$D4/12)*((1+'Rent Roll'!$N4)^DATEDIF('Summary &amp; Assumptions'!$D$18,EC$5,"Y")),
OFFSET(EB9,0,-DATEDIF(EDATE('Rent Roll'!$K4,'Rent Roll'!$P4*12),EC$5,"M"))*((1+'Rent Roll'!$O4)^(DATEDIF(EDATE('Rent Roll'!$K4,'Rent Roll'!$P4*12),EC$5,"Y")+1))),('Rent Roll'!$H4*'Rent Roll'!$D4/12)*((1+'Rent Roll'!$N4)^DATEDIF('Summary &amp; Assumptions'!$D$18,EC$5,"Y")))))</f>
        <v>65052.729012766555</v>
      </c>
      <c r="ED9" s="131">
        <f ca="1">IF(ED$5&gt;='Rent Roll'!$M29,('Rent Roll'!$G29*'Rent Roll'!$D4/12)*((1+'Rent Roll'!$X29)^DATEDIF('Rent Roll'!$M29,ED$5,"Y")),
IF(ED$5&gt;'Rent Roll'!$L4,"-",
IF('Rent Roll'!$P4&gt;0,
IF(AND('Rent Roll'!$P4&gt;0,EDATE('Rent Roll'!$K4,'Rent Roll'!$P4*12)&gt;='Commercial Lease'!ED$5),
('Rent Roll'!$H4*'Rent Roll'!$D4/12)*((1+'Rent Roll'!$N4)^DATEDIF('Summary &amp; Assumptions'!$D$18,ED$5,"Y")),
OFFSET(EC9,0,-DATEDIF(EDATE('Rent Roll'!$K4,'Rent Roll'!$P4*12),ED$5,"M"))*((1+'Rent Roll'!$O4)^(DATEDIF(EDATE('Rent Roll'!$K4,'Rent Roll'!$P4*12),ED$5,"Y")+1))),('Rent Roll'!$H4*'Rent Roll'!$D4/12)*((1+'Rent Roll'!$N4)^DATEDIF('Summary &amp; Assumptions'!$D$18,ED$5,"Y")))))</f>
        <v>65052.729012766555</v>
      </c>
      <c r="EE9" s="131">
        <f ca="1">IF(EE$5&gt;='Rent Roll'!$M29,('Rent Roll'!$G29*'Rent Roll'!$D4/12)*((1+'Rent Roll'!$X29)^DATEDIF('Rent Roll'!$M29,EE$5,"Y")),
IF(EE$5&gt;'Rent Roll'!$L4,"-",
IF('Rent Roll'!$P4&gt;0,
IF(AND('Rent Roll'!$P4&gt;0,EDATE('Rent Roll'!$K4,'Rent Roll'!$P4*12)&gt;='Commercial Lease'!EE$5),
('Rent Roll'!$H4*'Rent Roll'!$D4/12)*((1+'Rent Roll'!$N4)^DATEDIF('Summary &amp; Assumptions'!$D$18,EE$5,"Y")),
OFFSET(ED9,0,-DATEDIF(EDATE('Rent Roll'!$K4,'Rent Roll'!$P4*12),EE$5,"M"))*((1+'Rent Roll'!$O4)^(DATEDIF(EDATE('Rent Roll'!$K4,'Rent Roll'!$P4*12),EE$5,"Y")+1))),('Rent Roll'!$H4*'Rent Roll'!$D4/12)*((1+'Rent Roll'!$N4)^DATEDIF('Summary &amp; Assumptions'!$D$18,EE$5,"Y")))))</f>
        <v>65052.729012766555</v>
      </c>
      <c r="EF9" s="132">
        <f ca="1">IF(EF$5&gt;='Rent Roll'!$M29,('Rent Roll'!$G29*'Rent Roll'!$D4/12)*((1+'Rent Roll'!$X29)^DATEDIF('Rent Roll'!$M29,EF$5,"Y")),
IF(EF$5&gt;'Rent Roll'!$L4,"-",
IF('Rent Roll'!$P4&gt;0,
IF(AND('Rent Roll'!$P4&gt;0,EDATE('Rent Roll'!$K4,'Rent Roll'!$P4*12)&gt;='Commercial Lease'!EF$5),
('Rent Roll'!$H4*'Rent Roll'!$D4/12)*((1+'Rent Roll'!$N4)^DATEDIF('Summary &amp; Assumptions'!$D$18,EF$5,"Y")),
OFFSET(EE9,0,-DATEDIF(EDATE('Rent Roll'!$K4,'Rent Roll'!$P4*12),EF$5,"M"))*((1+'Rent Roll'!$O4)^(DATEDIF(EDATE('Rent Roll'!$K4,'Rent Roll'!$P4*12),EF$5,"Y")+1))),('Rent Roll'!$H4*'Rent Roll'!$D4/12)*((1+'Rent Roll'!$N4)^DATEDIF('Summary &amp; Assumptions'!$D$18,EF$5,"Y")))))</f>
        <v>65052.729012766555</v>
      </c>
      <c r="EG9" s="133" t="s">
        <v>109</v>
      </c>
    </row>
    <row r="10" spans="2:137" ht="15" x14ac:dyDescent="0.25">
      <c r="B10" s="129"/>
      <c r="C10" s="73" t="str">
        <f>CONCATENATE('Rent Roll'!B5&amp;" - "&amp;'Rent Roll'!C5)</f>
        <v>2 - Office</v>
      </c>
      <c r="D10" s="130">
        <f t="shared" ref="D10:D30" ca="1" si="13">SUM(E10:EG10)</f>
        <v>4456178.6653224621</v>
      </c>
      <c r="E10" s="131" t="str">
        <f>IF('Rent Roll'!$E5='Data Validation'!$E$2,'Rent Roll'!$I5,"-")</f>
        <v>-</v>
      </c>
      <c r="F10" s="131" t="str">
        <f ca="1">IF(F$5&gt;='Rent Roll'!$M30,('Rent Roll'!$G30*'Rent Roll'!$D5/12)*((1+'Rent Roll'!$X30)^DATEDIF('Rent Roll'!$M30,F$5,"Y")),
IF(F$5&gt;'Rent Roll'!$L5,"-",
IF('Rent Roll'!$P5&gt;0,
IF(AND('Rent Roll'!$P5&gt;0,EDATE('Rent Roll'!$K5,'Rent Roll'!$P5*12)&gt;='Commercial Lease'!F$5),
('Rent Roll'!$H5*'Rent Roll'!$D5/12)*((1+'Rent Roll'!$N5)^DATEDIF('Summary &amp; Assumptions'!$D$18,F$5,"Y")),
OFFSET(E10,0,-DATEDIF(EDATE('Rent Roll'!$K5,'Rent Roll'!$P5*12),F$5,"M"))*((1+'Rent Roll'!$O5)^(DATEDIF(EDATE('Rent Roll'!$K5,'Rent Roll'!$P5*12),F$5,"Y")+1))),('Rent Roll'!$H5*'Rent Roll'!$D5/12)*((1+'Rent Roll'!$N5)^DATEDIF('Summary &amp; Assumptions'!$D$18,F$5,"Y")))))</f>
        <v>-</v>
      </c>
      <c r="G10" s="131">
        <f ca="1">IF(G$5&gt;='Rent Roll'!$M30,('Rent Roll'!$G30*'Rent Roll'!$D5/12)*((1+'Rent Roll'!$X30)^DATEDIF('Rent Roll'!$M30,G$5,"Y")),
IF(G$5&gt;'Rent Roll'!$L5,"-",
IF('Rent Roll'!$P5&gt;0,
IF(AND('Rent Roll'!$P5&gt;0,EDATE('Rent Roll'!$K5,'Rent Roll'!$P5*12)&gt;='Commercial Lease'!G$5),
('Rent Roll'!$H5*'Rent Roll'!$D5/12)*((1+'Rent Roll'!$N5)^DATEDIF('Summary &amp; Assumptions'!$D$18,G$5,"Y")),
OFFSET(F10,0,-DATEDIF(EDATE('Rent Roll'!$K5,'Rent Roll'!$P5*12),G$5,"M"))*((1+'Rent Roll'!$O5)^(DATEDIF(EDATE('Rent Roll'!$K5,'Rent Roll'!$P5*12),G$5,"Y")+1))),('Rent Roll'!$H5*'Rent Roll'!$D5/12)*((1+'Rent Roll'!$N5)^DATEDIF('Summary &amp; Assumptions'!$D$18,G$5,"Y")))))</f>
        <v>29510</v>
      </c>
      <c r="H10" s="131">
        <f ca="1">IF(H$5&gt;='Rent Roll'!$M30,('Rent Roll'!$G30*'Rent Roll'!$D5/12)*((1+'Rent Roll'!$X30)^DATEDIF('Rent Roll'!$M30,H$5,"Y")),
IF(H$5&gt;'Rent Roll'!$L5,"-",
IF('Rent Roll'!$P5&gt;0,
IF(AND('Rent Roll'!$P5&gt;0,EDATE('Rent Roll'!$K5,'Rent Roll'!$P5*12)&gt;='Commercial Lease'!H$5),
('Rent Roll'!$H5*'Rent Roll'!$D5/12)*((1+'Rent Roll'!$N5)^DATEDIF('Summary &amp; Assumptions'!$D$18,H$5,"Y")),
OFFSET(G10,0,-DATEDIF(EDATE('Rent Roll'!$K5,'Rent Roll'!$P5*12),H$5,"M"))*((1+'Rent Roll'!$O5)^(DATEDIF(EDATE('Rent Roll'!$K5,'Rent Roll'!$P5*12),H$5,"Y")+1))),('Rent Roll'!$H5*'Rent Roll'!$D5/12)*((1+'Rent Roll'!$N5)^DATEDIF('Summary &amp; Assumptions'!$D$18,H$5,"Y")))))</f>
        <v>29510</v>
      </c>
      <c r="I10" s="131">
        <f ca="1">IF(I$5&gt;='Rent Roll'!$M30,('Rent Roll'!$G30*'Rent Roll'!$D5/12)*((1+'Rent Roll'!$X30)^DATEDIF('Rent Roll'!$M30,I$5,"Y")),
IF(I$5&gt;'Rent Roll'!$L5,"-",
IF('Rent Roll'!$P5&gt;0,
IF(AND('Rent Roll'!$P5&gt;0,EDATE('Rent Roll'!$K5,'Rent Roll'!$P5*12)&gt;='Commercial Lease'!I$5),
('Rent Roll'!$H5*'Rent Roll'!$D5/12)*((1+'Rent Roll'!$N5)^DATEDIF('Summary &amp; Assumptions'!$D$18,I$5,"Y")),
OFFSET(H10,0,-DATEDIF(EDATE('Rent Roll'!$K5,'Rent Roll'!$P5*12),I$5,"M"))*((1+'Rent Roll'!$O5)^(DATEDIF(EDATE('Rent Roll'!$K5,'Rent Roll'!$P5*12),I$5,"Y")+1))),('Rent Roll'!$H5*'Rent Roll'!$D5/12)*((1+'Rent Roll'!$N5)^DATEDIF('Summary &amp; Assumptions'!$D$18,I$5,"Y")))))</f>
        <v>29510</v>
      </c>
      <c r="J10" s="131">
        <f ca="1">IF(J$5&gt;='Rent Roll'!$M30,('Rent Roll'!$G30*'Rent Roll'!$D5/12)*((1+'Rent Roll'!$X30)^DATEDIF('Rent Roll'!$M30,J$5,"Y")),
IF(J$5&gt;'Rent Roll'!$L5,"-",
IF('Rent Roll'!$P5&gt;0,
IF(AND('Rent Roll'!$P5&gt;0,EDATE('Rent Roll'!$K5,'Rent Roll'!$P5*12)&gt;='Commercial Lease'!J$5),
('Rent Roll'!$H5*'Rent Roll'!$D5/12)*((1+'Rent Roll'!$N5)^DATEDIF('Summary &amp; Assumptions'!$D$18,J$5,"Y")),
OFFSET(I10,0,-DATEDIF(EDATE('Rent Roll'!$K5,'Rent Roll'!$P5*12),J$5,"M"))*((1+'Rent Roll'!$O5)^(DATEDIF(EDATE('Rent Roll'!$K5,'Rent Roll'!$P5*12),J$5,"Y")+1))),('Rent Roll'!$H5*'Rent Roll'!$D5/12)*((1+'Rent Roll'!$N5)^DATEDIF('Summary &amp; Assumptions'!$D$18,J$5,"Y")))))</f>
        <v>29510</v>
      </c>
      <c r="K10" s="131">
        <f ca="1">IF(K$5&gt;='Rent Roll'!$M30,('Rent Roll'!$G30*'Rent Roll'!$D5/12)*((1+'Rent Roll'!$X30)^DATEDIF('Rent Roll'!$M30,K$5,"Y")),
IF(K$5&gt;'Rent Roll'!$L5,"-",
IF('Rent Roll'!$P5&gt;0,
IF(AND('Rent Roll'!$P5&gt;0,EDATE('Rent Roll'!$K5,'Rent Roll'!$P5*12)&gt;='Commercial Lease'!K$5),
('Rent Roll'!$H5*'Rent Roll'!$D5/12)*((1+'Rent Roll'!$N5)^DATEDIF('Summary &amp; Assumptions'!$D$18,K$5,"Y")),
OFFSET(J10,0,-DATEDIF(EDATE('Rent Roll'!$K5,'Rent Roll'!$P5*12),K$5,"M"))*((1+'Rent Roll'!$O5)^(DATEDIF(EDATE('Rent Roll'!$K5,'Rent Roll'!$P5*12),K$5,"Y")+1))),('Rent Roll'!$H5*'Rent Roll'!$D5/12)*((1+'Rent Roll'!$N5)^DATEDIF('Summary &amp; Assumptions'!$D$18,K$5,"Y")))))</f>
        <v>29510</v>
      </c>
      <c r="L10" s="131">
        <f ca="1">IF(L$5&gt;='Rent Roll'!$M30,('Rent Roll'!$G30*'Rent Roll'!$D5/12)*((1+'Rent Roll'!$X30)^DATEDIF('Rent Roll'!$M30,L$5,"Y")),
IF(L$5&gt;'Rent Roll'!$L5,"-",
IF('Rent Roll'!$P5&gt;0,
IF(AND('Rent Roll'!$P5&gt;0,EDATE('Rent Roll'!$K5,'Rent Roll'!$P5*12)&gt;='Commercial Lease'!L$5),
('Rent Roll'!$H5*'Rent Roll'!$D5/12)*((1+'Rent Roll'!$N5)^DATEDIF('Summary &amp; Assumptions'!$D$18,L$5,"Y")),
OFFSET(K10,0,-DATEDIF(EDATE('Rent Roll'!$K5,'Rent Roll'!$P5*12),L$5,"M"))*((1+'Rent Roll'!$O5)^(DATEDIF(EDATE('Rent Roll'!$K5,'Rent Roll'!$P5*12),L$5,"Y")+1))),('Rent Roll'!$H5*'Rent Roll'!$D5/12)*((1+'Rent Roll'!$N5)^DATEDIF('Summary &amp; Assumptions'!$D$18,L$5,"Y")))))</f>
        <v>29510</v>
      </c>
      <c r="M10" s="131">
        <f ca="1">IF(M$5&gt;='Rent Roll'!$M30,('Rent Roll'!$G30*'Rent Roll'!$D5/12)*((1+'Rent Roll'!$X30)^DATEDIF('Rent Roll'!$M30,M$5,"Y")),
IF(M$5&gt;'Rent Roll'!$L5,"-",
IF('Rent Roll'!$P5&gt;0,
IF(AND('Rent Roll'!$P5&gt;0,EDATE('Rent Roll'!$K5,'Rent Roll'!$P5*12)&gt;='Commercial Lease'!M$5),
('Rent Roll'!$H5*'Rent Roll'!$D5/12)*((1+'Rent Roll'!$N5)^DATEDIF('Summary &amp; Assumptions'!$D$18,M$5,"Y")),
OFFSET(L10,0,-DATEDIF(EDATE('Rent Roll'!$K5,'Rent Roll'!$P5*12),M$5,"M"))*((1+'Rent Roll'!$O5)^(DATEDIF(EDATE('Rent Roll'!$K5,'Rent Roll'!$P5*12),M$5,"Y")+1))),('Rent Roll'!$H5*'Rent Roll'!$D5/12)*((1+'Rent Roll'!$N5)^DATEDIF('Summary &amp; Assumptions'!$D$18,M$5,"Y")))))</f>
        <v>29510</v>
      </c>
      <c r="N10" s="131">
        <f ca="1">IF(N$5&gt;='Rent Roll'!$M30,('Rent Roll'!$G30*'Rent Roll'!$D5/12)*((1+'Rent Roll'!$X30)^DATEDIF('Rent Roll'!$M30,N$5,"Y")),
IF(N$5&gt;'Rent Roll'!$L5,"-",
IF('Rent Roll'!$P5&gt;0,
IF(AND('Rent Roll'!$P5&gt;0,EDATE('Rent Roll'!$K5,'Rent Roll'!$P5*12)&gt;='Commercial Lease'!N$5),
('Rent Roll'!$H5*'Rent Roll'!$D5/12)*((1+'Rent Roll'!$N5)^DATEDIF('Summary &amp; Assumptions'!$D$18,N$5,"Y")),
OFFSET(M10,0,-DATEDIF(EDATE('Rent Roll'!$K5,'Rent Roll'!$P5*12),N$5,"M"))*((1+'Rent Roll'!$O5)^(DATEDIF(EDATE('Rent Roll'!$K5,'Rent Roll'!$P5*12),N$5,"Y")+1))),('Rent Roll'!$H5*'Rent Roll'!$D5/12)*((1+'Rent Roll'!$N5)^DATEDIF('Summary &amp; Assumptions'!$D$18,N$5,"Y")))))</f>
        <v>29510</v>
      </c>
      <c r="O10" s="131">
        <f ca="1">IF(O$5&gt;='Rent Roll'!$M30,('Rent Roll'!$G30*'Rent Roll'!$D5/12)*((1+'Rent Roll'!$X30)^DATEDIF('Rent Roll'!$M30,O$5,"Y")),
IF(O$5&gt;'Rent Roll'!$L5,"-",
IF('Rent Roll'!$P5&gt;0,
IF(AND('Rent Roll'!$P5&gt;0,EDATE('Rent Roll'!$K5,'Rent Roll'!$P5*12)&gt;='Commercial Lease'!O$5),
('Rent Roll'!$H5*'Rent Roll'!$D5/12)*((1+'Rent Roll'!$N5)^DATEDIF('Summary &amp; Assumptions'!$D$18,O$5,"Y")),
OFFSET(N10,0,-DATEDIF(EDATE('Rent Roll'!$K5,'Rent Roll'!$P5*12),O$5,"M"))*((1+'Rent Roll'!$O5)^(DATEDIF(EDATE('Rent Roll'!$K5,'Rent Roll'!$P5*12),O$5,"Y")+1))),('Rent Roll'!$H5*'Rent Roll'!$D5/12)*((1+'Rent Roll'!$N5)^DATEDIF('Summary &amp; Assumptions'!$D$18,O$5,"Y")))))</f>
        <v>29510</v>
      </c>
      <c r="P10" s="131">
        <f ca="1">IF(P$5&gt;='Rent Roll'!$M30,('Rent Roll'!$G30*'Rent Roll'!$D5/12)*((1+'Rent Roll'!$X30)^DATEDIF('Rent Roll'!$M30,P$5,"Y")),
IF(P$5&gt;'Rent Roll'!$L5,"-",
IF('Rent Roll'!$P5&gt;0,
IF(AND('Rent Roll'!$P5&gt;0,EDATE('Rent Roll'!$K5,'Rent Roll'!$P5*12)&gt;='Commercial Lease'!P$5),
('Rent Roll'!$H5*'Rent Roll'!$D5/12)*((1+'Rent Roll'!$N5)^DATEDIF('Summary &amp; Assumptions'!$D$18,P$5,"Y")),
OFFSET(O10,0,-DATEDIF(EDATE('Rent Roll'!$K5,'Rent Roll'!$P5*12),P$5,"M"))*((1+'Rent Roll'!$O5)^(DATEDIF(EDATE('Rent Roll'!$K5,'Rent Roll'!$P5*12),P$5,"Y")+1))),('Rent Roll'!$H5*'Rent Roll'!$D5/12)*((1+'Rent Roll'!$N5)^DATEDIF('Summary &amp; Assumptions'!$D$18,P$5,"Y")))))</f>
        <v>29510</v>
      </c>
      <c r="Q10" s="131">
        <f ca="1">IF(Q$5&gt;='Rent Roll'!$M30,('Rent Roll'!$G30*'Rent Roll'!$D5/12)*((1+'Rent Roll'!$X30)^DATEDIF('Rent Roll'!$M30,Q$5,"Y")),
IF(Q$5&gt;'Rent Roll'!$L5,"-",
IF('Rent Roll'!$P5&gt;0,
IF(AND('Rent Roll'!$P5&gt;0,EDATE('Rent Roll'!$K5,'Rent Roll'!$P5*12)&gt;='Commercial Lease'!Q$5),
('Rent Roll'!$H5*'Rent Roll'!$D5/12)*((1+'Rent Roll'!$N5)^DATEDIF('Summary &amp; Assumptions'!$D$18,Q$5,"Y")),
OFFSET(P10,0,-DATEDIF(EDATE('Rent Roll'!$K5,'Rent Roll'!$P5*12),Q$5,"M"))*((1+'Rent Roll'!$O5)^(DATEDIF(EDATE('Rent Roll'!$K5,'Rent Roll'!$P5*12),Q$5,"Y")+1))),('Rent Roll'!$H5*'Rent Roll'!$D5/12)*((1+'Rent Roll'!$N5)^DATEDIF('Summary &amp; Assumptions'!$D$18,Q$5,"Y")))))</f>
        <v>29510</v>
      </c>
      <c r="R10" s="131">
        <f ca="1">IF(R$5&gt;='Rent Roll'!$M30,('Rent Roll'!$G30*'Rent Roll'!$D5/12)*((1+'Rent Roll'!$X30)^DATEDIF('Rent Roll'!$M30,R$5,"Y")),
IF(R$5&gt;'Rent Roll'!$L5,"-",
IF('Rent Roll'!$P5&gt;0,
IF(AND('Rent Roll'!$P5&gt;0,EDATE('Rent Roll'!$K5,'Rent Roll'!$P5*12)&gt;='Commercial Lease'!R$5),
('Rent Roll'!$H5*'Rent Roll'!$D5/12)*((1+'Rent Roll'!$N5)^DATEDIF('Summary &amp; Assumptions'!$D$18,R$5,"Y")),
OFFSET(Q10,0,-DATEDIF(EDATE('Rent Roll'!$K5,'Rent Roll'!$P5*12),R$5,"M"))*((1+'Rent Roll'!$O5)^(DATEDIF(EDATE('Rent Roll'!$K5,'Rent Roll'!$P5*12),R$5,"Y")+1))),('Rent Roll'!$H5*'Rent Roll'!$D5/12)*((1+'Rent Roll'!$N5)^DATEDIF('Summary &amp; Assumptions'!$D$18,R$5,"Y")))))</f>
        <v>29510</v>
      </c>
      <c r="S10" s="131">
        <f ca="1">IF(S$5&gt;='Rent Roll'!$M30,('Rent Roll'!$G30*'Rent Roll'!$D5/12)*((1+'Rent Roll'!$X30)^DATEDIF('Rent Roll'!$M30,S$5,"Y")),
IF(S$5&gt;'Rent Roll'!$L5,"-",
IF('Rent Roll'!$P5&gt;0,
IF(AND('Rent Roll'!$P5&gt;0,EDATE('Rent Roll'!$K5,'Rent Roll'!$P5*12)&gt;='Commercial Lease'!S$5),
('Rent Roll'!$H5*'Rent Roll'!$D5/12)*((1+'Rent Roll'!$N5)^DATEDIF('Summary &amp; Assumptions'!$D$18,S$5,"Y")),
OFFSET(R10,0,-DATEDIF(EDATE('Rent Roll'!$K5,'Rent Roll'!$P5*12),S$5,"M"))*((1+'Rent Roll'!$O5)^(DATEDIF(EDATE('Rent Roll'!$K5,'Rent Roll'!$P5*12),S$5,"Y")+1))),('Rent Roll'!$H5*'Rent Roll'!$D5/12)*((1+'Rent Roll'!$N5)^DATEDIF('Summary &amp; Assumptions'!$D$18,S$5,"Y")))))</f>
        <v>30395.3</v>
      </c>
      <c r="T10" s="131">
        <f ca="1">IF(T$5&gt;='Rent Roll'!$M30,('Rent Roll'!$G30*'Rent Roll'!$D5/12)*((1+'Rent Roll'!$X30)^DATEDIF('Rent Roll'!$M30,T$5,"Y")),
IF(T$5&gt;'Rent Roll'!$L5,"-",
IF('Rent Roll'!$P5&gt;0,
IF(AND('Rent Roll'!$P5&gt;0,EDATE('Rent Roll'!$K5,'Rent Roll'!$P5*12)&gt;='Commercial Lease'!T$5),
('Rent Roll'!$H5*'Rent Roll'!$D5/12)*((1+'Rent Roll'!$N5)^DATEDIF('Summary &amp; Assumptions'!$D$18,T$5,"Y")),
OFFSET(S10,0,-DATEDIF(EDATE('Rent Roll'!$K5,'Rent Roll'!$P5*12),T$5,"M"))*((1+'Rent Roll'!$O5)^(DATEDIF(EDATE('Rent Roll'!$K5,'Rent Roll'!$P5*12),T$5,"Y")+1))),('Rent Roll'!$H5*'Rent Roll'!$D5/12)*((1+'Rent Roll'!$N5)^DATEDIF('Summary &amp; Assumptions'!$D$18,T$5,"Y")))))</f>
        <v>30395.3</v>
      </c>
      <c r="U10" s="131">
        <f ca="1">IF(U$5&gt;='Rent Roll'!$M30,('Rent Roll'!$G30*'Rent Roll'!$D5/12)*((1+'Rent Roll'!$X30)^DATEDIF('Rent Roll'!$M30,U$5,"Y")),
IF(U$5&gt;'Rent Roll'!$L5,"-",
IF('Rent Roll'!$P5&gt;0,
IF(AND('Rent Roll'!$P5&gt;0,EDATE('Rent Roll'!$K5,'Rent Roll'!$P5*12)&gt;='Commercial Lease'!U$5),
('Rent Roll'!$H5*'Rent Roll'!$D5/12)*((1+'Rent Roll'!$N5)^DATEDIF('Summary &amp; Assumptions'!$D$18,U$5,"Y")),
OFFSET(T10,0,-DATEDIF(EDATE('Rent Roll'!$K5,'Rent Roll'!$P5*12),U$5,"M"))*((1+'Rent Roll'!$O5)^(DATEDIF(EDATE('Rent Roll'!$K5,'Rent Roll'!$P5*12),U$5,"Y")+1))),('Rent Roll'!$H5*'Rent Roll'!$D5/12)*((1+'Rent Roll'!$N5)^DATEDIF('Summary &amp; Assumptions'!$D$18,U$5,"Y")))))</f>
        <v>30395.3</v>
      </c>
      <c r="V10" s="131">
        <f ca="1">IF(V$5&gt;='Rent Roll'!$M30,('Rent Roll'!$G30*'Rent Roll'!$D5/12)*((1+'Rent Roll'!$X30)^DATEDIF('Rent Roll'!$M30,V$5,"Y")),
IF(V$5&gt;'Rent Roll'!$L5,"-",
IF('Rent Roll'!$P5&gt;0,
IF(AND('Rent Roll'!$P5&gt;0,EDATE('Rent Roll'!$K5,'Rent Roll'!$P5*12)&gt;='Commercial Lease'!V$5),
('Rent Roll'!$H5*'Rent Roll'!$D5/12)*((1+'Rent Roll'!$N5)^DATEDIF('Summary &amp; Assumptions'!$D$18,V$5,"Y")),
OFFSET(U10,0,-DATEDIF(EDATE('Rent Roll'!$K5,'Rent Roll'!$P5*12),V$5,"M"))*((1+'Rent Roll'!$O5)^(DATEDIF(EDATE('Rent Roll'!$K5,'Rent Roll'!$P5*12),V$5,"Y")+1))),('Rent Roll'!$H5*'Rent Roll'!$D5/12)*((1+'Rent Roll'!$N5)^DATEDIF('Summary &amp; Assumptions'!$D$18,V$5,"Y")))))</f>
        <v>30395.3</v>
      </c>
      <c r="W10" s="131">
        <f ca="1">IF(W$5&gt;='Rent Roll'!$M30,('Rent Roll'!$G30*'Rent Roll'!$D5/12)*((1+'Rent Roll'!$X30)^DATEDIF('Rent Roll'!$M30,W$5,"Y")),
IF(W$5&gt;'Rent Roll'!$L5,"-",
IF('Rent Roll'!$P5&gt;0,
IF(AND('Rent Roll'!$P5&gt;0,EDATE('Rent Roll'!$K5,'Rent Roll'!$P5*12)&gt;='Commercial Lease'!W$5),
('Rent Roll'!$H5*'Rent Roll'!$D5/12)*((1+'Rent Roll'!$N5)^DATEDIF('Summary &amp; Assumptions'!$D$18,W$5,"Y")),
OFFSET(V10,0,-DATEDIF(EDATE('Rent Roll'!$K5,'Rent Roll'!$P5*12),W$5,"M"))*((1+'Rent Roll'!$O5)^(DATEDIF(EDATE('Rent Roll'!$K5,'Rent Roll'!$P5*12),W$5,"Y")+1))),('Rent Roll'!$H5*'Rent Roll'!$D5/12)*((1+'Rent Roll'!$N5)^DATEDIF('Summary &amp; Assumptions'!$D$18,W$5,"Y")))))</f>
        <v>30395.3</v>
      </c>
      <c r="X10" s="131">
        <f ca="1">IF(X$5&gt;='Rent Roll'!$M30,('Rent Roll'!$G30*'Rent Roll'!$D5/12)*((1+'Rent Roll'!$X30)^DATEDIF('Rent Roll'!$M30,X$5,"Y")),
IF(X$5&gt;'Rent Roll'!$L5,"-",
IF('Rent Roll'!$P5&gt;0,
IF(AND('Rent Roll'!$P5&gt;0,EDATE('Rent Roll'!$K5,'Rent Roll'!$P5*12)&gt;='Commercial Lease'!X$5),
('Rent Roll'!$H5*'Rent Roll'!$D5/12)*((1+'Rent Roll'!$N5)^DATEDIF('Summary &amp; Assumptions'!$D$18,X$5,"Y")),
OFFSET(W10,0,-DATEDIF(EDATE('Rent Roll'!$K5,'Rent Roll'!$P5*12),X$5,"M"))*((1+'Rent Roll'!$O5)^(DATEDIF(EDATE('Rent Roll'!$K5,'Rent Roll'!$P5*12),X$5,"Y")+1))),('Rent Roll'!$H5*'Rent Roll'!$D5/12)*((1+'Rent Roll'!$N5)^DATEDIF('Summary &amp; Assumptions'!$D$18,X$5,"Y")))))</f>
        <v>30395.3</v>
      </c>
      <c r="Y10" s="131">
        <f ca="1">IF(Y$5&gt;='Rent Roll'!$M30,('Rent Roll'!$G30*'Rent Roll'!$D5/12)*((1+'Rent Roll'!$X30)^DATEDIF('Rent Roll'!$M30,Y$5,"Y")),
IF(Y$5&gt;'Rent Roll'!$L5,"-",
IF('Rent Roll'!$P5&gt;0,
IF(AND('Rent Roll'!$P5&gt;0,EDATE('Rent Roll'!$K5,'Rent Roll'!$P5*12)&gt;='Commercial Lease'!Y$5),
('Rent Roll'!$H5*'Rent Roll'!$D5/12)*((1+'Rent Roll'!$N5)^DATEDIF('Summary &amp; Assumptions'!$D$18,Y$5,"Y")),
OFFSET(X10,0,-DATEDIF(EDATE('Rent Roll'!$K5,'Rent Roll'!$P5*12),Y$5,"M"))*((1+'Rent Roll'!$O5)^(DATEDIF(EDATE('Rent Roll'!$K5,'Rent Roll'!$P5*12),Y$5,"Y")+1))),('Rent Roll'!$H5*'Rent Roll'!$D5/12)*((1+'Rent Roll'!$N5)^DATEDIF('Summary &amp; Assumptions'!$D$18,Y$5,"Y")))))</f>
        <v>30395.3</v>
      </c>
      <c r="Z10" s="131">
        <f ca="1">IF(Z$5&gt;='Rent Roll'!$M30,('Rent Roll'!$G30*'Rent Roll'!$D5/12)*((1+'Rent Roll'!$X30)^DATEDIF('Rent Roll'!$M30,Z$5,"Y")),
IF(Z$5&gt;'Rent Roll'!$L5,"-",
IF('Rent Roll'!$P5&gt;0,
IF(AND('Rent Roll'!$P5&gt;0,EDATE('Rent Roll'!$K5,'Rent Roll'!$P5*12)&gt;='Commercial Lease'!Z$5),
('Rent Roll'!$H5*'Rent Roll'!$D5/12)*((1+'Rent Roll'!$N5)^DATEDIF('Summary &amp; Assumptions'!$D$18,Z$5,"Y")),
OFFSET(Y10,0,-DATEDIF(EDATE('Rent Roll'!$K5,'Rent Roll'!$P5*12),Z$5,"M"))*((1+'Rent Roll'!$O5)^(DATEDIF(EDATE('Rent Roll'!$K5,'Rent Roll'!$P5*12),Z$5,"Y")+1))),('Rent Roll'!$H5*'Rent Roll'!$D5/12)*((1+'Rent Roll'!$N5)^DATEDIF('Summary &amp; Assumptions'!$D$18,Z$5,"Y")))))</f>
        <v>30395.3</v>
      </c>
      <c r="AA10" s="131">
        <f ca="1">IF(AA$5&gt;='Rent Roll'!$M30,('Rent Roll'!$G30*'Rent Roll'!$D5/12)*((1+'Rent Roll'!$X30)^DATEDIF('Rent Roll'!$M30,AA$5,"Y")),
IF(AA$5&gt;'Rent Roll'!$L5,"-",
IF('Rent Roll'!$P5&gt;0,
IF(AND('Rent Roll'!$P5&gt;0,EDATE('Rent Roll'!$K5,'Rent Roll'!$P5*12)&gt;='Commercial Lease'!AA$5),
('Rent Roll'!$H5*'Rent Roll'!$D5/12)*((1+'Rent Roll'!$N5)^DATEDIF('Summary &amp; Assumptions'!$D$18,AA$5,"Y")),
OFFSET(Z10,0,-DATEDIF(EDATE('Rent Roll'!$K5,'Rent Roll'!$P5*12),AA$5,"M"))*((1+'Rent Roll'!$O5)^(DATEDIF(EDATE('Rent Roll'!$K5,'Rent Roll'!$P5*12),AA$5,"Y")+1))),('Rent Roll'!$H5*'Rent Roll'!$D5/12)*((1+'Rent Roll'!$N5)^DATEDIF('Summary &amp; Assumptions'!$D$18,AA$5,"Y")))))</f>
        <v>30395.3</v>
      </c>
      <c r="AB10" s="131">
        <f ca="1">IF(AB$5&gt;='Rent Roll'!$M30,('Rent Roll'!$G30*'Rent Roll'!$D5/12)*((1+'Rent Roll'!$X30)^DATEDIF('Rent Roll'!$M30,AB$5,"Y")),
IF(AB$5&gt;'Rent Roll'!$L5,"-",
IF('Rent Roll'!$P5&gt;0,
IF(AND('Rent Roll'!$P5&gt;0,EDATE('Rent Roll'!$K5,'Rent Roll'!$P5*12)&gt;='Commercial Lease'!AB$5),
('Rent Roll'!$H5*'Rent Roll'!$D5/12)*((1+'Rent Roll'!$N5)^DATEDIF('Summary &amp; Assumptions'!$D$18,AB$5,"Y")),
OFFSET(AA10,0,-DATEDIF(EDATE('Rent Roll'!$K5,'Rent Roll'!$P5*12),AB$5,"M"))*((1+'Rent Roll'!$O5)^(DATEDIF(EDATE('Rent Roll'!$K5,'Rent Roll'!$P5*12),AB$5,"Y")+1))),('Rent Roll'!$H5*'Rent Roll'!$D5/12)*((1+'Rent Roll'!$N5)^DATEDIF('Summary &amp; Assumptions'!$D$18,AB$5,"Y")))))</f>
        <v>30395.3</v>
      </c>
      <c r="AC10" s="131">
        <f ca="1">IF(AC$5&gt;='Rent Roll'!$M30,('Rent Roll'!$G30*'Rent Roll'!$D5/12)*((1+'Rent Roll'!$X30)^DATEDIF('Rent Roll'!$M30,AC$5,"Y")),
IF(AC$5&gt;'Rent Roll'!$L5,"-",
IF('Rent Roll'!$P5&gt;0,
IF(AND('Rent Roll'!$P5&gt;0,EDATE('Rent Roll'!$K5,'Rent Roll'!$P5*12)&gt;='Commercial Lease'!AC$5),
('Rent Roll'!$H5*'Rent Roll'!$D5/12)*((1+'Rent Roll'!$N5)^DATEDIF('Summary &amp; Assumptions'!$D$18,AC$5,"Y")),
OFFSET(AB10,0,-DATEDIF(EDATE('Rent Roll'!$K5,'Rent Roll'!$P5*12),AC$5,"M"))*((1+'Rent Roll'!$O5)^(DATEDIF(EDATE('Rent Roll'!$K5,'Rent Roll'!$P5*12),AC$5,"Y")+1))),('Rent Roll'!$H5*'Rent Roll'!$D5/12)*((1+'Rent Roll'!$N5)^DATEDIF('Summary &amp; Assumptions'!$D$18,AC$5,"Y")))))</f>
        <v>30395.3</v>
      </c>
      <c r="AD10" s="131">
        <f ca="1">IF(AD$5&gt;='Rent Roll'!$M30,('Rent Roll'!$G30*'Rent Roll'!$D5/12)*((1+'Rent Roll'!$X30)^DATEDIF('Rent Roll'!$M30,AD$5,"Y")),
IF(AD$5&gt;'Rent Roll'!$L5,"-",
IF('Rent Roll'!$P5&gt;0,
IF(AND('Rent Roll'!$P5&gt;0,EDATE('Rent Roll'!$K5,'Rent Roll'!$P5*12)&gt;='Commercial Lease'!AD$5),
('Rent Roll'!$H5*'Rent Roll'!$D5/12)*((1+'Rent Roll'!$N5)^DATEDIF('Summary &amp; Assumptions'!$D$18,AD$5,"Y")),
OFFSET(AC10,0,-DATEDIF(EDATE('Rent Roll'!$K5,'Rent Roll'!$P5*12),AD$5,"M"))*((1+'Rent Roll'!$O5)^(DATEDIF(EDATE('Rent Roll'!$K5,'Rent Roll'!$P5*12),AD$5,"Y")+1))),('Rent Roll'!$H5*'Rent Roll'!$D5/12)*((1+'Rent Roll'!$N5)^DATEDIF('Summary &amp; Assumptions'!$D$18,AD$5,"Y")))))</f>
        <v>30395.3</v>
      </c>
      <c r="AE10" s="131">
        <f ca="1">IF(AE$5&gt;='Rent Roll'!$M30,('Rent Roll'!$G30*'Rent Roll'!$D5/12)*((1+'Rent Roll'!$X30)^DATEDIF('Rent Roll'!$M30,AE$5,"Y")),
IF(AE$5&gt;'Rent Roll'!$L5,"-",
IF('Rent Roll'!$P5&gt;0,
IF(AND('Rent Roll'!$P5&gt;0,EDATE('Rent Roll'!$K5,'Rent Roll'!$P5*12)&gt;='Commercial Lease'!AE$5),
('Rent Roll'!$H5*'Rent Roll'!$D5/12)*((1+'Rent Roll'!$N5)^DATEDIF('Summary &amp; Assumptions'!$D$18,AE$5,"Y")),
OFFSET(AD10,0,-DATEDIF(EDATE('Rent Roll'!$K5,'Rent Roll'!$P5*12),AE$5,"M"))*((1+'Rent Roll'!$O5)^(DATEDIF(EDATE('Rent Roll'!$K5,'Rent Roll'!$P5*12),AE$5,"Y")+1))),('Rent Roll'!$H5*'Rent Roll'!$D5/12)*((1+'Rent Roll'!$N5)^DATEDIF('Summary &amp; Assumptions'!$D$18,AE$5,"Y")))))</f>
        <v>31307.159</v>
      </c>
      <c r="AF10" s="131">
        <f ca="1">IF(AF$5&gt;='Rent Roll'!$M30,('Rent Roll'!$G30*'Rent Roll'!$D5/12)*((1+'Rent Roll'!$X30)^DATEDIF('Rent Roll'!$M30,AF$5,"Y")),
IF(AF$5&gt;'Rent Roll'!$L5,"-",
IF('Rent Roll'!$P5&gt;0,
IF(AND('Rent Roll'!$P5&gt;0,EDATE('Rent Roll'!$K5,'Rent Roll'!$P5*12)&gt;='Commercial Lease'!AF$5),
('Rent Roll'!$H5*'Rent Roll'!$D5/12)*((1+'Rent Roll'!$N5)^DATEDIF('Summary &amp; Assumptions'!$D$18,AF$5,"Y")),
OFFSET(AE10,0,-DATEDIF(EDATE('Rent Roll'!$K5,'Rent Roll'!$P5*12),AF$5,"M"))*((1+'Rent Roll'!$O5)^(DATEDIF(EDATE('Rent Roll'!$K5,'Rent Roll'!$P5*12),AF$5,"Y")+1))),('Rent Roll'!$H5*'Rent Roll'!$D5/12)*((1+'Rent Roll'!$N5)^DATEDIF('Summary &amp; Assumptions'!$D$18,AF$5,"Y")))))</f>
        <v>31307.159</v>
      </c>
      <c r="AG10" s="131">
        <f ca="1">IF(AG$5&gt;='Rent Roll'!$M30,('Rent Roll'!$G30*'Rent Roll'!$D5/12)*((1+'Rent Roll'!$X30)^DATEDIF('Rent Roll'!$M30,AG$5,"Y")),
IF(AG$5&gt;'Rent Roll'!$L5,"-",
IF('Rent Roll'!$P5&gt;0,
IF(AND('Rent Roll'!$P5&gt;0,EDATE('Rent Roll'!$K5,'Rent Roll'!$P5*12)&gt;='Commercial Lease'!AG$5),
('Rent Roll'!$H5*'Rent Roll'!$D5/12)*((1+'Rent Roll'!$N5)^DATEDIF('Summary &amp; Assumptions'!$D$18,AG$5,"Y")),
OFFSET(AF10,0,-DATEDIF(EDATE('Rent Roll'!$K5,'Rent Roll'!$P5*12),AG$5,"M"))*((1+'Rent Roll'!$O5)^(DATEDIF(EDATE('Rent Roll'!$K5,'Rent Roll'!$P5*12),AG$5,"Y")+1))),('Rent Roll'!$H5*'Rent Roll'!$D5/12)*((1+'Rent Roll'!$N5)^DATEDIF('Summary &amp; Assumptions'!$D$18,AG$5,"Y")))))</f>
        <v>31307.159</v>
      </c>
      <c r="AH10" s="131">
        <f ca="1">IF(AH$5&gt;='Rent Roll'!$M30,('Rent Roll'!$G30*'Rent Roll'!$D5/12)*((1+'Rent Roll'!$X30)^DATEDIF('Rent Roll'!$M30,AH$5,"Y")),
IF(AH$5&gt;'Rent Roll'!$L5,"-",
IF('Rent Roll'!$P5&gt;0,
IF(AND('Rent Roll'!$P5&gt;0,EDATE('Rent Roll'!$K5,'Rent Roll'!$P5*12)&gt;='Commercial Lease'!AH$5),
('Rent Roll'!$H5*'Rent Roll'!$D5/12)*((1+'Rent Roll'!$N5)^DATEDIF('Summary &amp; Assumptions'!$D$18,AH$5,"Y")),
OFFSET(AG10,0,-DATEDIF(EDATE('Rent Roll'!$K5,'Rent Roll'!$P5*12),AH$5,"M"))*((1+'Rent Roll'!$O5)^(DATEDIF(EDATE('Rent Roll'!$K5,'Rent Roll'!$P5*12),AH$5,"Y")+1))),('Rent Roll'!$H5*'Rent Roll'!$D5/12)*((1+'Rent Roll'!$N5)^DATEDIF('Summary &amp; Assumptions'!$D$18,AH$5,"Y")))))</f>
        <v>31307.159</v>
      </c>
      <c r="AI10" s="131">
        <f ca="1">IF(AI$5&gt;='Rent Roll'!$M30,('Rent Roll'!$G30*'Rent Roll'!$D5/12)*((1+'Rent Roll'!$X30)^DATEDIF('Rent Roll'!$M30,AI$5,"Y")),
IF(AI$5&gt;'Rent Roll'!$L5,"-",
IF('Rent Roll'!$P5&gt;0,
IF(AND('Rent Roll'!$P5&gt;0,EDATE('Rent Roll'!$K5,'Rent Roll'!$P5*12)&gt;='Commercial Lease'!AI$5),
('Rent Roll'!$H5*'Rent Roll'!$D5/12)*((1+'Rent Roll'!$N5)^DATEDIF('Summary &amp; Assumptions'!$D$18,AI$5,"Y")),
OFFSET(AH10,0,-DATEDIF(EDATE('Rent Roll'!$K5,'Rent Roll'!$P5*12),AI$5,"M"))*((1+'Rent Roll'!$O5)^(DATEDIF(EDATE('Rent Roll'!$K5,'Rent Roll'!$P5*12),AI$5,"Y")+1))),('Rent Roll'!$H5*'Rent Roll'!$D5/12)*((1+'Rent Roll'!$N5)^DATEDIF('Summary &amp; Assumptions'!$D$18,AI$5,"Y")))))</f>
        <v>31307.159</v>
      </c>
      <c r="AJ10" s="131">
        <f ca="1">IF(AJ$5&gt;='Rent Roll'!$M30,('Rent Roll'!$G30*'Rent Roll'!$D5/12)*((1+'Rent Roll'!$X30)^DATEDIF('Rent Roll'!$M30,AJ$5,"Y")),
IF(AJ$5&gt;'Rent Roll'!$L5,"-",
IF('Rent Roll'!$P5&gt;0,
IF(AND('Rent Roll'!$P5&gt;0,EDATE('Rent Roll'!$K5,'Rent Roll'!$P5*12)&gt;='Commercial Lease'!AJ$5),
('Rent Roll'!$H5*'Rent Roll'!$D5/12)*((1+'Rent Roll'!$N5)^DATEDIF('Summary &amp; Assumptions'!$D$18,AJ$5,"Y")),
OFFSET(AI10,0,-DATEDIF(EDATE('Rent Roll'!$K5,'Rent Roll'!$P5*12),AJ$5,"M"))*((1+'Rent Roll'!$O5)^(DATEDIF(EDATE('Rent Roll'!$K5,'Rent Roll'!$P5*12),AJ$5,"Y")+1))),('Rent Roll'!$H5*'Rent Roll'!$D5/12)*((1+'Rent Roll'!$N5)^DATEDIF('Summary &amp; Assumptions'!$D$18,AJ$5,"Y")))))</f>
        <v>31307.159</v>
      </c>
      <c r="AK10" s="131">
        <f ca="1">IF(AK$5&gt;='Rent Roll'!$M30,('Rent Roll'!$G30*'Rent Roll'!$D5/12)*((1+'Rent Roll'!$X30)^DATEDIF('Rent Roll'!$M30,AK$5,"Y")),
IF(AK$5&gt;'Rent Roll'!$L5,"-",
IF('Rent Roll'!$P5&gt;0,
IF(AND('Rent Roll'!$P5&gt;0,EDATE('Rent Roll'!$K5,'Rent Roll'!$P5*12)&gt;='Commercial Lease'!AK$5),
('Rent Roll'!$H5*'Rent Roll'!$D5/12)*((1+'Rent Roll'!$N5)^DATEDIF('Summary &amp; Assumptions'!$D$18,AK$5,"Y")),
OFFSET(AJ10,0,-DATEDIF(EDATE('Rent Roll'!$K5,'Rent Roll'!$P5*12),AK$5,"M"))*((1+'Rent Roll'!$O5)^(DATEDIF(EDATE('Rent Roll'!$K5,'Rent Roll'!$P5*12),AK$5,"Y")+1))),('Rent Roll'!$H5*'Rent Roll'!$D5/12)*((1+'Rent Roll'!$N5)^DATEDIF('Summary &amp; Assumptions'!$D$18,AK$5,"Y")))))</f>
        <v>31307.159</v>
      </c>
      <c r="AL10" s="131">
        <f ca="1">IF(AL$5&gt;='Rent Roll'!$M30,('Rent Roll'!$G30*'Rent Roll'!$D5/12)*((1+'Rent Roll'!$X30)^DATEDIF('Rent Roll'!$M30,AL$5,"Y")),
IF(AL$5&gt;'Rent Roll'!$L5,"-",
IF('Rent Roll'!$P5&gt;0,
IF(AND('Rent Roll'!$P5&gt;0,EDATE('Rent Roll'!$K5,'Rent Roll'!$P5*12)&gt;='Commercial Lease'!AL$5),
('Rent Roll'!$H5*'Rent Roll'!$D5/12)*((1+'Rent Roll'!$N5)^DATEDIF('Summary &amp; Assumptions'!$D$18,AL$5,"Y")),
OFFSET(AK10,0,-DATEDIF(EDATE('Rent Roll'!$K5,'Rent Roll'!$P5*12),AL$5,"M"))*((1+'Rent Roll'!$O5)^(DATEDIF(EDATE('Rent Roll'!$K5,'Rent Roll'!$P5*12),AL$5,"Y")+1))),('Rent Roll'!$H5*'Rent Roll'!$D5/12)*((1+'Rent Roll'!$N5)^DATEDIF('Summary &amp; Assumptions'!$D$18,AL$5,"Y")))))</f>
        <v>31307.159</v>
      </c>
      <c r="AM10" s="131">
        <f ca="1">IF(AM$5&gt;='Rent Roll'!$M30,('Rent Roll'!$G30*'Rent Roll'!$D5/12)*((1+'Rent Roll'!$X30)^DATEDIF('Rent Roll'!$M30,AM$5,"Y")),
IF(AM$5&gt;'Rent Roll'!$L5,"-",
IF('Rent Roll'!$P5&gt;0,
IF(AND('Rent Roll'!$P5&gt;0,EDATE('Rent Roll'!$K5,'Rent Roll'!$P5*12)&gt;='Commercial Lease'!AM$5),
('Rent Roll'!$H5*'Rent Roll'!$D5/12)*((1+'Rent Roll'!$N5)^DATEDIF('Summary &amp; Assumptions'!$D$18,AM$5,"Y")),
OFFSET(AL10,0,-DATEDIF(EDATE('Rent Roll'!$K5,'Rent Roll'!$P5*12),AM$5,"M"))*((1+'Rent Roll'!$O5)^(DATEDIF(EDATE('Rent Roll'!$K5,'Rent Roll'!$P5*12),AM$5,"Y")+1))),('Rent Roll'!$H5*'Rent Roll'!$D5/12)*((1+'Rent Roll'!$N5)^DATEDIF('Summary &amp; Assumptions'!$D$18,AM$5,"Y")))))</f>
        <v>31307.159</v>
      </c>
      <c r="AN10" s="131">
        <f ca="1">IF(AN$5&gt;='Rent Roll'!$M30,('Rent Roll'!$G30*'Rent Roll'!$D5/12)*((1+'Rent Roll'!$X30)^DATEDIF('Rent Roll'!$M30,AN$5,"Y")),
IF(AN$5&gt;'Rent Roll'!$L5,"-",
IF('Rent Roll'!$P5&gt;0,
IF(AND('Rent Roll'!$P5&gt;0,EDATE('Rent Roll'!$K5,'Rent Roll'!$P5*12)&gt;='Commercial Lease'!AN$5),
('Rent Roll'!$H5*'Rent Roll'!$D5/12)*((1+'Rent Roll'!$N5)^DATEDIF('Summary &amp; Assumptions'!$D$18,AN$5,"Y")),
OFFSET(AM10,0,-DATEDIF(EDATE('Rent Roll'!$K5,'Rent Roll'!$P5*12),AN$5,"M"))*((1+'Rent Roll'!$O5)^(DATEDIF(EDATE('Rent Roll'!$K5,'Rent Roll'!$P5*12),AN$5,"Y")+1))),('Rent Roll'!$H5*'Rent Roll'!$D5/12)*((1+'Rent Roll'!$N5)^DATEDIF('Summary &amp; Assumptions'!$D$18,AN$5,"Y")))))</f>
        <v>31307.159</v>
      </c>
      <c r="AO10" s="131">
        <f ca="1">IF(AO$5&gt;='Rent Roll'!$M30,('Rent Roll'!$G30*'Rent Roll'!$D5/12)*((1+'Rent Roll'!$X30)^DATEDIF('Rent Roll'!$M30,AO$5,"Y")),
IF(AO$5&gt;'Rent Roll'!$L5,"-",
IF('Rent Roll'!$P5&gt;0,
IF(AND('Rent Roll'!$P5&gt;0,EDATE('Rent Roll'!$K5,'Rent Roll'!$P5*12)&gt;='Commercial Lease'!AO$5),
('Rent Roll'!$H5*'Rent Roll'!$D5/12)*((1+'Rent Roll'!$N5)^DATEDIF('Summary &amp; Assumptions'!$D$18,AO$5,"Y")),
OFFSET(AN10,0,-DATEDIF(EDATE('Rent Roll'!$K5,'Rent Roll'!$P5*12),AO$5,"M"))*((1+'Rent Roll'!$O5)^(DATEDIF(EDATE('Rent Roll'!$K5,'Rent Roll'!$P5*12),AO$5,"Y")+1))),('Rent Roll'!$H5*'Rent Roll'!$D5/12)*((1+'Rent Roll'!$N5)^DATEDIF('Summary &amp; Assumptions'!$D$18,AO$5,"Y")))))</f>
        <v>31307.159</v>
      </c>
      <c r="AP10" s="131">
        <f ca="1">IF(AP$5&gt;='Rent Roll'!$M30,('Rent Roll'!$G30*'Rent Roll'!$D5/12)*((1+'Rent Roll'!$X30)^DATEDIF('Rent Roll'!$M30,AP$5,"Y")),
IF(AP$5&gt;'Rent Roll'!$L5,"-",
IF('Rent Roll'!$P5&gt;0,
IF(AND('Rent Roll'!$P5&gt;0,EDATE('Rent Roll'!$K5,'Rent Roll'!$P5*12)&gt;='Commercial Lease'!AP$5),
('Rent Roll'!$H5*'Rent Roll'!$D5/12)*((1+'Rent Roll'!$N5)^DATEDIF('Summary &amp; Assumptions'!$D$18,AP$5,"Y")),
OFFSET(AO10,0,-DATEDIF(EDATE('Rent Roll'!$K5,'Rent Roll'!$P5*12),AP$5,"M"))*((1+'Rent Roll'!$O5)^(DATEDIF(EDATE('Rent Roll'!$K5,'Rent Roll'!$P5*12),AP$5,"Y")+1))),('Rent Roll'!$H5*'Rent Roll'!$D5/12)*((1+'Rent Roll'!$N5)^DATEDIF('Summary &amp; Assumptions'!$D$18,AP$5,"Y")))))</f>
        <v>31307.159</v>
      </c>
      <c r="AQ10" s="131">
        <f ca="1">IF(AQ$5&gt;='Rent Roll'!$M30,('Rent Roll'!$G30*'Rent Roll'!$D5/12)*((1+'Rent Roll'!$X30)^DATEDIF('Rent Roll'!$M30,AQ$5,"Y")),
IF(AQ$5&gt;'Rent Roll'!$L5,"-",
IF('Rent Roll'!$P5&gt;0,
IF(AND('Rent Roll'!$P5&gt;0,EDATE('Rent Roll'!$K5,'Rent Roll'!$P5*12)&gt;='Commercial Lease'!AQ$5),
('Rent Roll'!$H5*'Rent Roll'!$D5/12)*((1+'Rent Roll'!$N5)^DATEDIF('Summary &amp; Assumptions'!$D$18,AQ$5,"Y")),
OFFSET(AP10,0,-DATEDIF(EDATE('Rent Roll'!$K5,'Rent Roll'!$P5*12),AQ$5,"M"))*((1+'Rent Roll'!$O5)^(DATEDIF(EDATE('Rent Roll'!$K5,'Rent Roll'!$P5*12),AQ$5,"Y")+1))),('Rent Roll'!$H5*'Rent Roll'!$D5/12)*((1+'Rent Roll'!$N5)^DATEDIF('Summary &amp; Assumptions'!$D$18,AQ$5,"Y")))))</f>
        <v>32246.373769999998</v>
      </c>
      <c r="AR10" s="131">
        <f ca="1">IF(AR$5&gt;='Rent Roll'!$M30,('Rent Roll'!$G30*'Rent Roll'!$D5/12)*((1+'Rent Roll'!$X30)^DATEDIF('Rent Roll'!$M30,AR$5,"Y")),
IF(AR$5&gt;'Rent Roll'!$L5,"-",
IF('Rent Roll'!$P5&gt;0,
IF(AND('Rent Roll'!$P5&gt;0,EDATE('Rent Roll'!$K5,'Rent Roll'!$P5*12)&gt;='Commercial Lease'!AR$5),
('Rent Roll'!$H5*'Rent Roll'!$D5/12)*((1+'Rent Roll'!$N5)^DATEDIF('Summary &amp; Assumptions'!$D$18,AR$5,"Y")),
OFFSET(AQ10,0,-DATEDIF(EDATE('Rent Roll'!$K5,'Rent Roll'!$P5*12),AR$5,"M"))*((1+'Rent Roll'!$O5)^(DATEDIF(EDATE('Rent Roll'!$K5,'Rent Roll'!$P5*12),AR$5,"Y")+1))),('Rent Roll'!$H5*'Rent Roll'!$D5/12)*((1+'Rent Roll'!$N5)^DATEDIF('Summary &amp; Assumptions'!$D$18,AR$5,"Y")))))</f>
        <v>32246.373769999998</v>
      </c>
      <c r="AS10" s="131">
        <f ca="1">IF(AS$5&gt;='Rent Roll'!$M30,('Rent Roll'!$G30*'Rent Roll'!$D5/12)*((1+'Rent Roll'!$X30)^DATEDIF('Rent Roll'!$M30,AS$5,"Y")),
IF(AS$5&gt;'Rent Roll'!$L5,"-",
IF('Rent Roll'!$P5&gt;0,
IF(AND('Rent Roll'!$P5&gt;0,EDATE('Rent Roll'!$K5,'Rent Roll'!$P5*12)&gt;='Commercial Lease'!AS$5),
('Rent Roll'!$H5*'Rent Roll'!$D5/12)*((1+'Rent Roll'!$N5)^DATEDIF('Summary &amp; Assumptions'!$D$18,AS$5,"Y")),
OFFSET(AR10,0,-DATEDIF(EDATE('Rent Roll'!$K5,'Rent Roll'!$P5*12),AS$5,"M"))*((1+'Rent Roll'!$O5)^(DATEDIF(EDATE('Rent Roll'!$K5,'Rent Roll'!$P5*12),AS$5,"Y")+1))),('Rent Roll'!$H5*'Rent Roll'!$D5/12)*((1+'Rent Roll'!$N5)^DATEDIF('Summary &amp; Assumptions'!$D$18,AS$5,"Y")))))</f>
        <v>32246.373769999998</v>
      </c>
      <c r="AT10" s="131">
        <f ca="1">IF(AT$5&gt;='Rent Roll'!$M30,('Rent Roll'!$G30*'Rent Roll'!$D5/12)*((1+'Rent Roll'!$X30)^DATEDIF('Rent Roll'!$M30,AT$5,"Y")),
IF(AT$5&gt;'Rent Roll'!$L5,"-",
IF('Rent Roll'!$P5&gt;0,
IF(AND('Rent Roll'!$P5&gt;0,EDATE('Rent Roll'!$K5,'Rent Roll'!$P5*12)&gt;='Commercial Lease'!AT$5),
('Rent Roll'!$H5*'Rent Roll'!$D5/12)*((1+'Rent Roll'!$N5)^DATEDIF('Summary &amp; Assumptions'!$D$18,AT$5,"Y")),
OFFSET(AS10,0,-DATEDIF(EDATE('Rent Roll'!$K5,'Rent Roll'!$P5*12),AT$5,"M"))*((1+'Rent Roll'!$O5)^(DATEDIF(EDATE('Rent Roll'!$K5,'Rent Roll'!$P5*12),AT$5,"Y")+1))),('Rent Roll'!$H5*'Rent Roll'!$D5/12)*((1+'Rent Roll'!$N5)^DATEDIF('Summary &amp; Assumptions'!$D$18,AT$5,"Y")))))</f>
        <v>32246.373769999998</v>
      </c>
      <c r="AU10" s="131">
        <f ca="1">IF(AU$5&gt;='Rent Roll'!$M30,('Rent Roll'!$G30*'Rent Roll'!$D5/12)*((1+'Rent Roll'!$X30)^DATEDIF('Rent Roll'!$M30,AU$5,"Y")),
IF(AU$5&gt;'Rent Roll'!$L5,"-",
IF('Rent Roll'!$P5&gt;0,
IF(AND('Rent Roll'!$P5&gt;0,EDATE('Rent Roll'!$K5,'Rent Roll'!$P5*12)&gt;='Commercial Lease'!AU$5),
('Rent Roll'!$H5*'Rent Roll'!$D5/12)*((1+'Rent Roll'!$N5)^DATEDIF('Summary &amp; Assumptions'!$D$18,AU$5,"Y")),
OFFSET(AT10,0,-DATEDIF(EDATE('Rent Roll'!$K5,'Rent Roll'!$P5*12),AU$5,"M"))*((1+'Rent Roll'!$O5)^(DATEDIF(EDATE('Rent Roll'!$K5,'Rent Roll'!$P5*12),AU$5,"Y")+1))),('Rent Roll'!$H5*'Rent Roll'!$D5/12)*((1+'Rent Roll'!$N5)^DATEDIF('Summary &amp; Assumptions'!$D$18,AU$5,"Y")))))</f>
        <v>32246.373769999998</v>
      </c>
      <c r="AV10" s="131">
        <f ca="1">IF(AV$5&gt;='Rent Roll'!$M30,('Rent Roll'!$G30*'Rent Roll'!$D5/12)*((1+'Rent Roll'!$X30)^DATEDIF('Rent Roll'!$M30,AV$5,"Y")),
IF(AV$5&gt;'Rent Roll'!$L5,"-",
IF('Rent Roll'!$P5&gt;0,
IF(AND('Rent Roll'!$P5&gt;0,EDATE('Rent Roll'!$K5,'Rent Roll'!$P5*12)&gt;='Commercial Lease'!AV$5),
('Rent Roll'!$H5*'Rent Roll'!$D5/12)*((1+'Rent Roll'!$N5)^DATEDIF('Summary &amp; Assumptions'!$D$18,AV$5,"Y")),
OFFSET(AU10,0,-DATEDIF(EDATE('Rent Roll'!$K5,'Rent Roll'!$P5*12),AV$5,"M"))*((1+'Rent Roll'!$O5)^(DATEDIF(EDATE('Rent Roll'!$K5,'Rent Roll'!$P5*12),AV$5,"Y")+1))),('Rent Roll'!$H5*'Rent Roll'!$D5/12)*((1+'Rent Roll'!$N5)^DATEDIF('Summary &amp; Assumptions'!$D$18,AV$5,"Y")))))</f>
        <v>32246.373769999998</v>
      </c>
      <c r="AW10" s="131">
        <f ca="1">IF(AW$5&gt;='Rent Roll'!$M30,('Rent Roll'!$G30*'Rent Roll'!$D5/12)*((1+'Rent Roll'!$X30)^DATEDIF('Rent Roll'!$M30,AW$5,"Y")),
IF(AW$5&gt;'Rent Roll'!$L5,"-",
IF('Rent Roll'!$P5&gt;0,
IF(AND('Rent Roll'!$P5&gt;0,EDATE('Rent Roll'!$K5,'Rent Roll'!$P5*12)&gt;='Commercial Lease'!AW$5),
('Rent Roll'!$H5*'Rent Roll'!$D5/12)*((1+'Rent Roll'!$N5)^DATEDIF('Summary &amp; Assumptions'!$D$18,AW$5,"Y")),
OFFSET(AV10,0,-DATEDIF(EDATE('Rent Roll'!$K5,'Rent Roll'!$P5*12),AW$5,"M"))*((1+'Rent Roll'!$O5)^(DATEDIF(EDATE('Rent Roll'!$K5,'Rent Roll'!$P5*12),AW$5,"Y")+1))),('Rent Roll'!$H5*'Rent Roll'!$D5/12)*((1+'Rent Roll'!$N5)^DATEDIF('Summary &amp; Assumptions'!$D$18,AW$5,"Y")))))</f>
        <v>32246.373769999998</v>
      </c>
      <c r="AX10" s="131">
        <f ca="1">IF(AX$5&gt;='Rent Roll'!$M30,('Rent Roll'!$G30*'Rent Roll'!$D5/12)*((1+'Rent Roll'!$X30)^DATEDIF('Rent Roll'!$M30,AX$5,"Y")),
IF(AX$5&gt;'Rent Roll'!$L5,"-",
IF('Rent Roll'!$P5&gt;0,
IF(AND('Rent Roll'!$P5&gt;0,EDATE('Rent Roll'!$K5,'Rent Roll'!$P5*12)&gt;='Commercial Lease'!AX$5),
('Rent Roll'!$H5*'Rent Roll'!$D5/12)*((1+'Rent Roll'!$N5)^DATEDIF('Summary &amp; Assumptions'!$D$18,AX$5,"Y")),
OFFSET(AW10,0,-DATEDIF(EDATE('Rent Roll'!$K5,'Rent Roll'!$P5*12),AX$5,"M"))*((1+'Rent Roll'!$O5)^(DATEDIF(EDATE('Rent Roll'!$K5,'Rent Roll'!$P5*12),AX$5,"Y")+1))),('Rent Roll'!$H5*'Rent Roll'!$D5/12)*((1+'Rent Roll'!$N5)^DATEDIF('Summary &amp; Assumptions'!$D$18,AX$5,"Y")))))</f>
        <v>32246.373769999998</v>
      </c>
      <c r="AY10" s="131">
        <f ca="1">IF(AY$5&gt;='Rent Roll'!$M30,('Rent Roll'!$G30*'Rent Roll'!$D5/12)*((1+'Rent Roll'!$X30)^DATEDIF('Rent Roll'!$M30,AY$5,"Y")),
IF(AY$5&gt;'Rent Roll'!$L5,"-",
IF('Rent Roll'!$P5&gt;0,
IF(AND('Rent Roll'!$P5&gt;0,EDATE('Rent Roll'!$K5,'Rent Roll'!$P5*12)&gt;='Commercial Lease'!AY$5),
('Rent Roll'!$H5*'Rent Roll'!$D5/12)*((1+'Rent Roll'!$N5)^DATEDIF('Summary &amp; Assumptions'!$D$18,AY$5,"Y")),
OFFSET(AX10,0,-DATEDIF(EDATE('Rent Roll'!$K5,'Rent Roll'!$P5*12),AY$5,"M"))*((1+'Rent Roll'!$O5)^(DATEDIF(EDATE('Rent Roll'!$K5,'Rent Roll'!$P5*12),AY$5,"Y")+1))),('Rent Roll'!$H5*'Rent Roll'!$D5/12)*((1+'Rent Roll'!$N5)^DATEDIF('Summary &amp; Assumptions'!$D$18,AY$5,"Y")))))</f>
        <v>32246.373769999998</v>
      </c>
      <c r="AZ10" s="131">
        <f ca="1">IF(AZ$5&gt;='Rent Roll'!$M30,('Rent Roll'!$G30*'Rent Roll'!$D5/12)*((1+'Rent Roll'!$X30)^DATEDIF('Rent Roll'!$M30,AZ$5,"Y")),
IF(AZ$5&gt;'Rent Roll'!$L5,"-",
IF('Rent Roll'!$P5&gt;0,
IF(AND('Rent Roll'!$P5&gt;0,EDATE('Rent Roll'!$K5,'Rent Roll'!$P5*12)&gt;='Commercial Lease'!AZ$5),
('Rent Roll'!$H5*'Rent Roll'!$D5/12)*((1+'Rent Roll'!$N5)^DATEDIF('Summary &amp; Assumptions'!$D$18,AZ$5,"Y")),
OFFSET(AY10,0,-DATEDIF(EDATE('Rent Roll'!$K5,'Rent Roll'!$P5*12),AZ$5,"M"))*((1+'Rent Roll'!$O5)^(DATEDIF(EDATE('Rent Roll'!$K5,'Rent Roll'!$P5*12),AZ$5,"Y")+1))),('Rent Roll'!$H5*'Rent Roll'!$D5/12)*((1+'Rent Roll'!$N5)^DATEDIF('Summary &amp; Assumptions'!$D$18,AZ$5,"Y")))))</f>
        <v>32246.373769999998</v>
      </c>
      <c r="BA10" s="131">
        <f ca="1">IF(BA$5&gt;='Rent Roll'!$M30,('Rent Roll'!$G30*'Rent Roll'!$D5/12)*((1+'Rent Roll'!$X30)^DATEDIF('Rent Roll'!$M30,BA$5,"Y")),
IF(BA$5&gt;'Rent Roll'!$L5,"-",
IF('Rent Roll'!$P5&gt;0,
IF(AND('Rent Roll'!$P5&gt;0,EDATE('Rent Roll'!$K5,'Rent Roll'!$P5*12)&gt;='Commercial Lease'!BA$5),
('Rent Roll'!$H5*'Rent Roll'!$D5/12)*((1+'Rent Roll'!$N5)^DATEDIF('Summary &amp; Assumptions'!$D$18,BA$5,"Y")),
OFFSET(AZ10,0,-DATEDIF(EDATE('Rent Roll'!$K5,'Rent Roll'!$P5*12),BA$5,"M"))*((1+'Rent Roll'!$O5)^(DATEDIF(EDATE('Rent Roll'!$K5,'Rent Roll'!$P5*12),BA$5,"Y")+1))),('Rent Roll'!$H5*'Rent Roll'!$D5/12)*((1+'Rent Roll'!$N5)^DATEDIF('Summary &amp; Assumptions'!$D$18,BA$5,"Y")))))</f>
        <v>32246.373769999998</v>
      </c>
      <c r="BB10" s="131">
        <f ca="1">IF(BB$5&gt;='Rent Roll'!$M30,('Rent Roll'!$G30*'Rent Roll'!$D5/12)*((1+'Rent Roll'!$X30)^DATEDIF('Rent Roll'!$M30,BB$5,"Y")),
IF(BB$5&gt;'Rent Roll'!$L5,"-",
IF('Rent Roll'!$P5&gt;0,
IF(AND('Rent Roll'!$P5&gt;0,EDATE('Rent Roll'!$K5,'Rent Roll'!$P5*12)&gt;='Commercial Lease'!BB$5),
('Rent Roll'!$H5*'Rent Roll'!$D5/12)*((1+'Rent Roll'!$N5)^DATEDIF('Summary &amp; Assumptions'!$D$18,BB$5,"Y")),
OFFSET(BA10,0,-DATEDIF(EDATE('Rent Roll'!$K5,'Rent Roll'!$P5*12),BB$5,"M"))*((1+'Rent Roll'!$O5)^(DATEDIF(EDATE('Rent Roll'!$K5,'Rent Roll'!$P5*12),BB$5,"Y")+1))),('Rent Roll'!$H5*'Rent Roll'!$D5/12)*((1+'Rent Roll'!$N5)^DATEDIF('Summary &amp; Assumptions'!$D$18,BB$5,"Y")))))</f>
        <v>32246.373769999998</v>
      </c>
      <c r="BC10" s="131">
        <f ca="1">IF(BC$5&gt;='Rent Roll'!$M30,('Rent Roll'!$G30*'Rent Roll'!$D5/12)*((1+'Rent Roll'!$X30)^DATEDIF('Rent Roll'!$M30,BC$5,"Y")),
IF(BC$5&gt;'Rent Roll'!$L5,"-",
IF('Rent Roll'!$P5&gt;0,
IF(AND('Rent Roll'!$P5&gt;0,EDATE('Rent Roll'!$K5,'Rent Roll'!$P5*12)&gt;='Commercial Lease'!BC$5),
('Rent Roll'!$H5*'Rent Roll'!$D5/12)*((1+'Rent Roll'!$N5)^DATEDIF('Summary &amp; Assumptions'!$D$18,BC$5,"Y")),
OFFSET(BB10,0,-DATEDIF(EDATE('Rent Roll'!$K5,'Rent Roll'!$P5*12),BC$5,"M"))*((1+'Rent Roll'!$O5)^(DATEDIF(EDATE('Rent Roll'!$K5,'Rent Roll'!$P5*12),BC$5,"Y")+1))),('Rent Roll'!$H5*'Rent Roll'!$D5/12)*((1+'Rent Roll'!$N5)^DATEDIF('Summary &amp; Assumptions'!$D$18,BC$5,"Y")))))</f>
        <v>33213.764983099994</v>
      </c>
      <c r="BD10" s="131">
        <f ca="1">IF(BD$5&gt;='Rent Roll'!$M30,('Rent Roll'!$G30*'Rent Roll'!$D5/12)*((1+'Rent Roll'!$X30)^DATEDIF('Rent Roll'!$M30,BD$5,"Y")),
IF(BD$5&gt;'Rent Roll'!$L5,"-",
IF('Rent Roll'!$P5&gt;0,
IF(AND('Rent Roll'!$P5&gt;0,EDATE('Rent Roll'!$K5,'Rent Roll'!$P5*12)&gt;='Commercial Lease'!BD$5),
('Rent Roll'!$H5*'Rent Roll'!$D5/12)*((1+'Rent Roll'!$N5)^DATEDIF('Summary &amp; Assumptions'!$D$18,BD$5,"Y")),
OFFSET(BC10,0,-DATEDIF(EDATE('Rent Roll'!$K5,'Rent Roll'!$P5*12),BD$5,"M"))*((1+'Rent Roll'!$O5)^(DATEDIF(EDATE('Rent Roll'!$K5,'Rent Roll'!$P5*12),BD$5,"Y")+1))),('Rent Roll'!$H5*'Rent Roll'!$D5/12)*((1+'Rent Roll'!$N5)^DATEDIF('Summary &amp; Assumptions'!$D$18,BD$5,"Y")))))</f>
        <v>33213.764983099994</v>
      </c>
      <c r="BE10" s="131">
        <f ca="1">IF(BE$5&gt;='Rent Roll'!$M30,('Rent Roll'!$G30*'Rent Roll'!$D5/12)*((1+'Rent Roll'!$X30)^DATEDIF('Rent Roll'!$M30,BE$5,"Y")),
IF(BE$5&gt;'Rent Roll'!$L5,"-",
IF('Rent Roll'!$P5&gt;0,
IF(AND('Rent Roll'!$P5&gt;0,EDATE('Rent Roll'!$K5,'Rent Roll'!$P5*12)&gt;='Commercial Lease'!BE$5),
('Rent Roll'!$H5*'Rent Roll'!$D5/12)*((1+'Rent Roll'!$N5)^DATEDIF('Summary &amp; Assumptions'!$D$18,BE$5,"Y")),
OFFSET(BD10,0,-DATEDIF(EDATE('Rent Roll'!$K5,'Rent Roll'!$P5*12),BE$5,"M"))*((1+'Rent Roll'!$O5)^(DATEDIF(EDATE('Rent Roll'!$K5,'Rent Roll'!$P5*12),BE$5,"Y")+1))),('Rent Roll'!$H5*'Rent Roll'!$D5/12)*((1+'Rent Roll'!$N5)^DATEDIF('Summary &amp; Assumptions'!$D$18,BE$5,"Y")))))</f>
        <v>33213.764983099994</v>
      </c>
      <c r="BF10" s="131">
        <f ca="1">IF(BF$5&gt;='Rent Roll'!$M30,('Rent Roll'!$G30*'Rent Roll'!$D5/12)*((1+'Rent Roll'!$X30)^DATEDIF('Rent Roll'!$M30,BF$5,"Y")),
IF(BF$5&gt;'Rent Roll'!$L5,"-",
IF('Rent Roll'!$P5&gt;0,
IF(AND('Rent Roll'!$P5&gt;0,EDATE('Rent Roll'!$K5,'Rent Roll'!$P5*12)&gt;='Commercial Lease'!BF$5),
('Rent Roll'!$H5*'Rent Roll'!$D5/12)*((1+'Rent Roll'!$N5)^DATEDIF('Summary &amp; Assumptions'!$D$18,BF$5,"Y")),
OFFSET(BE10,0,-DATEDIF(EDATE('Rent Roll'!$K5,'Rent Roll'!$P5*12),BF$5,"M"))*((1+'Rent Roll'!$O5)^(DATEDIF(EDATE('Rent Roll'!$K5,'Rent Roll'!$P5*12),BF$5,"Y")+1))),('Rent Roll'!$H5*'Rent Roll'!$D5/12)*((1+'Rent Roll'!$N5)^DATEDIF('Summary &amp; Assumptions'!$D$18,BF$5,"Y")))))</f>
        <v>33213.764983099994</v>
      </c>
      <c r="BG10" s="131">
        <f ca="1">IF(BG$5&gt;='Rent Roll'!$M30,('Rent Roll'!$G30*'Rent Roll'!$D5/12)*((1+'Rent Roll'!$X30)^DATEDIF('Rent Roll'!$M30,BG$5,"Y")),
IF(BG$5&gt;'Rent Roll'!$L5,"-",
IF('Rent Roll'!$P5&gt;0,
IF(AND('Rent Roll'!$P5&gt;0,EDATE('Rent Roll'!$K5,'Rent Roll'!$P5*12)&gt;='Commercial Lease'!BG$5),
('Rent Roll'!$H5*'Rent Roll'!$D5/12)*((1+'Rent Roll'!$N5)^DATEDIF('Summary &amp; Assumptions'!$D$18,BG$5,"Y")),
OFFSET(BF10,0,-DATEDIF(EDATE('Rent Roll'!$K5,'Rent Roll'!$P5*12),BG$5,"M"))*((1+'Rent Roll'!$O5)^(DATEDIF(EDATE('Rent Roll'!$K5,'Rent Roll'!$P5*12),BG$5,"Y")+1))),('Rent Roll'!$H5*'Rent Roll'!$D5/12)*((1+'Rent Roll'!$N5)^DATEDIF('Summary &amp; Assumptions'!$D$18,BG$5,"Y")))))</f>
        <v>33213.764983099994</v>
      </c>
      <c r="BH10" s="131">
        <f ca="1">IF(BH$5&gt;='Rent Roll'!$M30,('Rent Roll'!$G30*'Rent Roll'!$D5/12)*((1+'Rent Roll'!$X30)^DATEDIF('Rent Roll'!$M30,BH$5,"Y")),
IF(BH$5&gt;'Rent Roll'!$L5,"-",
IF('Rent Roll'!$P5&gt;0,
IF(AND('Rent Roll'!$P5&gt;0,EDATE('Rent Roll'!$K5,'Rent Roll'!$P5*12)&gt;='Commercial Lease'!BH$5),
('Rent Roll'!$H5*'Rent Roll'!$D5/12)*((1+'Rent Roll'!$N5)^DATEDIF('Summary &amp; Assumptions'!$D$18,BH$5,"Y")),
OFFSET(BG10,0,-DATEDIF(EDATE('Rent Roll'!$K5,'Rent Roll'!$P5*12),BH$5,"M"))*((1+'Rent Roll'!$O5)^(DATEDIF(EDATE('Rent Roll'!$K5,'Rent Roll'!$P5*12),BH$5,"Y")+1))),('Rent Roll'!$H5*'Rent Roll'!$D5/12)*((1+'Rent Roll'!$N5)^DATEDIF('Summary &amp; Assumptions'!$D$18,BH$5,"Y")))))</f>
        <v>33213.764983099994</v>
      </c>
      <c r="BI10" s="131">
        <f ca="1">IF(BI$5&gt;='Rent Roll'!$M30,('Rent Roll'!$G30*'Rent Roll'!$D5/12)*((1+'Rent Roll'!$X30)^DATEDIF('Rent Roll'!$M30,BI$5,"Y")),
IF(BI$5&gt;'Rent Roll'!$L5,"-",
IF('Rent Roll'!$P5&gt;0,
IF(AND('Rent Roll'!$P5&gt;0,EDATE('Rent Roll'!$K5,'Rent Roll'!$P5*12)&gt;='Commercial Lease'!BI$5),
('Rent Roll'!$H5*'Rent Roll'!$D5/12)*((1+'Rent Roll'!$N5)^DATEDIF('Summary &amp; Assumptions'!$D$18,BI$5,"Y")),
OFFSET(BH10,0,-DATEDIF(EDATE('Rent Roll'!$K5,'Rent Roll'!$P5*12),BI$5,"M"))*((1+'Rent Roll'!$O5)^(DATEDIF(EDATE('Rent Roll'!$K5,'Rent Roll'!$P5*12),BI$5,"Y")+1))),('Rent Roll'!$H5*'Rent Roll'!$D5/12)*((1+'Rent Roll'!$N5)^DATEDIF('Summary &amp; Assumptions'!$D$18,BI$5,"Y")))))</f>
        <v>33213.764983099994</v>
      </c>
      <c r="BJ10" s="131">
        <f ca="1">IF(BJ$5&gt;='Rent Roll'!$M30,('Rent Roll'!$G30*'Rent Roll'!$D5/12)*((1+'Rent Roll'!$X30)^DATEDIF('Rent Roll'!$M30,BJ$5,"Y")),
IF(BJ$5&gt;'Rent Roll'!$L5,"-",
IF('Rent Roll'!$P5&gt;0,
IF(AND('Rent Roll'!$P5&gt;0,EDATE('Rent Roll'!$K5,'Rent Roll'!$P5*12)&gt;='Commercial Lease'!BJ$5),
('Rent Roll'!$H5*'Rent Roll'!$D5/12)*((1+'Rent Roll'!$N5)^DATEDIF('Summary &amp; Assumptions'!$D$18,BJ$5,"Y")),
OFFSET(BI10,0,-DATEDIF(EDATE('Rent Roll'!$K5,'Rent Roll'!$P5*12),BJ$5,"M"))*((1+'Rent Roll'!$O5)^(DATEDIF(EDATE('Rent Roll'!$K5,'Rent Roll'!$P5*12),BJ$5,"Y")+1))),('Rent Roll'!$H5*'Rent Roll'!$D5/12)*((1+'Rent Roll'!$N5)^DATEDIF('Summary &amp; Assumptions'!$D$18,BJ$5,"Y")))))</f>
        <v>33213.764983099994</v>
      </c>
      <c r="BK10" s="131">
        <f ca="1">IF(BK$5&gt;='Rent Roll'!$M30,('Rent Roll'!$G30*'Rent Roll'!$D5/12)*((1+'Rent Roll'!$X30)^DATEDIF('Rent Roll'!$M30,BK$5,"Y")),
IF(BK$5&gt;'Rent Roll'!$L5,"-",
IF('Rent Roll'!$P5&gt;0,
IF(AND('Rent Roll'!$P5&gt;0,EDATE('Rent Roll'!$K5,'Rent Roll'!$P5*12)&gt;='Commercial Lease'!BK$5),
('Rent Roll'!$H5*'Rent Roll'!$D5/12)*((1+'Rent Roll'!$N5)^DATEDIF('Summary &amp; Assumptions'!$D$18,BK$5,"Y")),
OFFSET(BJ10,0,-DATEDIF(EDATE('Rent Roll'!$K5,'Rent Roll'!$P5*12),BK$5,"M"))*((1+'Rent Roll'!$O5)^(DATEDIF(EDATE('Rent Roll'!$K5,'Rent Roll'!$P5*12),BK$5,"Y")+1))),('Rent Roll'!$H5*'Rent Roll'!$D5/12)*((1+'Rent Roll'!$N5)^DATEDIF('Summary &amp; Assumptions'!$D$18,BK$5,"Y")))))</f>
        <v>33213.764983099994</v>
      </c>
      <c r="BL10" s="131">
        <f ca="1">IF(BL$5&gt;='Rent Roll'!$M30,('Rent Roll'!$G30*'Rent Roll'!$D5/12)*((1+'Rent Roll'!$X30)^DATEDIF('Rent Roll'!$M30,BL$5,"Y")),
IF(BL$5&gt;'Rent Roll'!$L5,"-",
IF('Rent Roll'!$P5&gt;0,
IF(AND('Rent Roll'!$P5&gt;0,EDATE('Rent Roll'!$K5,'Rent Roll'!$P5*12)&gt;='Commercial Lease'!BL$5),
('Rent Roll'!$H5*'Rent Roll'!$D5/12)*((1+'Rent Roll'!$N5)^DATEDIF('Summary &amp; Assumptions'!$D$18,BL$5,"Y")),
OFFSET(BK10,0,-DATEDIF(EDATE('Rent Roll'!$K5,'Rent Roll'!$P5*12),BL$5,"M"))*((1+'Rent Roll'!$O5)^(DATEDIF(EDATE('Rent Roll'!$K5,'Rent Roll'!$P5*12),BL$5,"Y")+1))),('Rent Roll'!$H5*'Rent Roll'!$D5/12)*((1+'Rent Roll'!$N5)^DATEDIF('Summary &amp; Assumptions'!$D$18,BL$5,"Y")))))</f>
        <v>33213.764983099994</v>
      </c>
      <c r="BM10" s="131">
        <f ca="1">IF(BM$5&gt;='Rent Roll'!$M30,('Rent Roll'!$G30*'Rent Roll'!$D5/12)*((1+'Rent Roll'!$X30)^DATEDIF('Rent Roll'!$M30,BM$5,"Y")),
IF(BM$5&gt;'Rent Roll'!$L5,"-",
IF('Rent Roll'!$P5&gt;0,
IF(AND('Rent Roll'!$P5&gt;0,EDATE('Rent Roll'!$K5,'Rent Roll'!$P5*12)&gt;='Commercial Lease'!BM$5),
('Rent Roll'!$H5*'Rent Roll'!$D5/12)*((1+'Rent Roll'!$N5)^DATEDIF('Summary &amp; Assumptions'!$D$18,BM$5,"Y")),
OFFSET(BL10,0,-DATEDIF(EDATE('Rent Roll'!$K5,'Rent Roll'!$P5*12),BM$5,"M"))*((1+'Rent Roll'!$O5)^(DATEDIF(EDATE('Rent Roll'!$K5,'Rent Roll'!$P5*12),BM$5,"Y")+1))),('Rent Roll'!$H5*'Rent Roll'!$D5/12)*((1+'Rent Roll'!$N5)^DATEDIF('Summary &amp; Assumptions'!$D$18,BM$5,"Y")))))</f>
        <v>33213.764983099994</v>
      </c>
      <c r="BN10" s="131">
        <f ca="1">IF(BN$5&gt;='Rent Roll'!$M30,('Rent Roll'!$G30*'Rent Roll'!$D5/12)*((1+'Rent Roll'!$X30)^DATEDIF('Rent Roll'!$M30,BN$5,"Y")),
IF(BN$5&gt;'Rent Roll'!$L5,"-",
IF('Rent Roll'!$P5&gt;0,
IF(AND('Rent Roll'!$P5&gt;0,EDATE('Rent Roll'!$K5,'Rent Roll'!$P5*12)&gt;='Commercial Lease'!BN$5),
('Rent Roll'!$H5*'Rent Roll'!$D5/12)*((1+'Rent Roll'!$N5)^DATEDIF('Summary &amp; Assumptions'!$D$18,BN$5,"Y")),
OFFSET(BM10,0,-DATEDIF(EDATE('Rent Roll'!$K5,'Rent Roll'!$P5*12),BN$5,"M"))*((1+'Rent Roll'!$O5)^(DATEDIF(EDATE('Rent Roll'!$K5,'Rent Roll'!$P5*12),BN$5,"Y")+1))),('Rent Roll'!$H5*'Rent Roll'!$D5/12)*((1+'Rent Roll'!$N5)^DATEDIF('Summary &amp; Assumptions'!$D$18,BN$5,"Y")))))</f>
        <v>33213.764983099994</v>
      </c>
      <c r="BO10" s="131">
        <f ca="1">IF(BO$5&gt;='Rent Roll'!$M30,('Rent Roll'!$G30*'Rent Roll'!$D5/12)*((1+'Rent Roll'!$X30)^DATEDIF('Rent Roll'!$M30,BO$5,"Y")),
IF(BO$5&gt;'Rent Roll'!$L5,"-",
IF('Rent Roll'!$P5&gt;0,
IF(AND('Rent Roll'!$P5&gt;0,EDATE('Rent Roll'!$K5,'Rent Roll'!$P5*12)&gt;='Commercial Lease'!BO$5),
('Rent Roll'!$H5*'Rent Roll'!$D5/12)*((1+'Rent Roll'!$N5)^DATEDIF('Summary &amp; Assumptions'!$D$18,BO$5,"Y")),
OFFSET(BN10,0,-DATEDIF(EDATE('Rent Roll'!$K5,'Rent Roll'!$P5*12),BO$5,"M"))*((1+'Rent Roll'!$O5)^(DATEDIF(EDATE('Rent Roll'!$K5,'Rent Roll'!$P5*12),BO$5,"Y")+1))),('Rent Roll'!$H5*'Rent Roll'!$D5/12)*((1+'Rent Roll'!$N5)^DATEDIF('Summary &amp; Assumptions'!$D$18,BO$5,"Y")))))</f>
        <v>34210.177932592997</v>
      </c>
      <c r="BP10" s="131">
        <f ca="1">IF(BP$5&gt;='Rent Roll'!$M30,('Rent Roll'!$G30*'Rent Roll'!$D5/12)*((1+'Rent Roll'!$X30)^DATEDIF('Rent Roll'!$M30,BP$5,"Y")),
IF(BP$5&gt;'Rent Roll'!$L5,"-",
IF('Rent Roll'!$P5&gt;0,
IF(AND('Rent Roll'!$P5&gt;0,EDATE('Rent Roll'!$K5,'Rent Roll'!$P5*12)&gt;='Commercial Lease'!BP$5),
('Rent Roll'!$H5*'Rent Roll'!$D5/12)*((1+'Rent Roll'!$N5)^DATEDIF('Summary &amp; Assumptions'!$D$18,BP$5,"Y")),
OFFSET(BO10,0,-DATEDIF(EDATE('Rent Roll'!$K5,'Rent Roll'!$P5*12),BP$5,"M"))*((1+'Rent Roll'!$O5)^(DATEDIF(EDATE('Rent Roll'!$K5,'Rent Roll'!$P5*12),BP$5,"Y")+1))),('Rent Roll'!$H5*'Rent Roll'!$D5/12)*((1+'Rent Roll'!$N5)^DATEDIF('Summary &amp; Assumptions'!$D$18,BP$5,"Y")))))</f>
        <v>34210.177932592997</v>
      </c>
      <c r="BQ10" s="131">
        <f ca="1">IF(BQ$5&gt;='Rent Roll'!$M30,('Rent Roll'!$G30*'Rent Roll'!$D5/12)*((1+'Rent Roll'!$X30)^DATEDIF('Rent Roll'!$M30,BQ$5,"Y")),
IF(BQ$5&gt;'Rent Roll'!$L5,"-",
IF('Rent Roll'!$P5&gt;0,
IF(AND('Rent Roll'!$P5&gt;0,EDATE('Rent Roll'!$K5,'Rent Roll'!$P5*12)&gt;='Commercial Lease'!BQ$5),
('Rent Roll'!$H5*'Rent Roll'!$D5/12)*((1+'Rent Roll'!$N5)^DATEDIF('Summary &amp; Assumptions'!$D$18,BQ$5,"Y")),
OFFSET(BP10,0,-DATEDIF(EDATE('Rent Roll'!$K5,'Rent Roll'!$P5*12),BQ$5,"M"))*((1+'Rent Roll'!$O5)^(DATEDIF(EDATE('Rent Roll'!$K5,'Rent Roll'!$P5*12),BQ$5,"Y")+1))),('Rent Roll'!$H5*'Rent Roll'!$D5/12)*((1+'Rent Roll'!$N5)^DATEDIF('Summary &amp; Assumptions'!$D$18,BQ$5,"Y")))))</f>
        <v>34210.177932592997</v>
      </c>
      <c r="BR10" s="131">
        <f ca="1">IF(BR$5&gt;='Rent Roll'!$M30,('Rent Roll'!$G30*'Rent Roll'!$D5/12)*((1+'Rent Roll'!$X30)^DATEDIF('Rent Roll'!$M30,BR$5,"Y")),
IF(BR$5&gt;'Rent Roll'!$L5,"-",
IF('Rent Roll'!$P5&gt;0,
IF(AND('Rent Roll'!$P5&gt;0,EDATE('Rent Roll'!$K5,'Rent Roll'!$P5*12)&gt;='Commercial Lease'!BR$5),
('Rent Roll'!$H5*'Rent Roll'!$D5/12)*((1+'Rent Roll'!$N5)^DATEDIF('Summary &amp; Assumptions'!$D$18,BR$5,"Y")),
OFFSET(BQ10,0,-DATEDIF(EDATE('Rent Roll'!$K5,'Rent Roll'!$P5*12),BR$5,"M"))*((1+'Rent Roll'!$O5)^(DATEDIF(EDATE('Rent Roll'!$K5,'Rent Roll'!$P5*12),BR$5,"Y")+1))),('Rent Roll'!$H5*'Rent Roll'!$D5/12)*((1+'Rent Roll'!$N5)^DATEDIF('Summary &amp; Assumptions'!$D$18,BR$5,"Y")))))</f>
        <v>34210.177932592997</v>
      </c>
      <c r="BS10" s="131">
        <f ca="1">IF(BS$5&gt;='Rent Roll'!$M30,('Rent Roll'!$G30*'Rent Roll'!$D5/12)*((1+'Rent Roll'!$X30)^DATEDIF('Rent Roll'!$M30,BS$5,"Y")),
IF(BS$5&gt;'Rent Roll'!$L5,"-",
IF('Rent Roll'!$P5&gt;0,
IF(AND('Rent Roll'!$P5&gt;0,EDATE('Rent Roll'!$K5,'Rent Roll'!$P5*12)&gt;='Commercial Lease'!BS$5),
('Rent Roll'!$H5*'Rent Roll'!$D5/12)*((1+'Rent Roll'!$N5)^DATEDIF('Summary &amp; Assumptions'!$D$18,BS$5,"Y")),
OFFSET(BR10,0,-DATEDIF(EDATE('Rent Roll'!$K5,'Rent Roll'!$P5*12),BS$5,"M"))*((1+'Rent Roll'!$O5)^(DATEDIF(EDATE('Rent Roll'!$K5,'Rent Roll'!$P5*12),BS$5,"Y")+1))),('Rent Roll'!$H5*'Rent Roll'!$D5/12)*((1+'Rent Roll'!$N5)^DATEDIF('Summary &amp; Assumptions'!$D$18,BS$5,"Y")))))</f>
        <v>34210.177932592997</v>
      </c>
      <c r="BT10" s="131">
        <f ca="1">IF(BT$5&gt;='Rent Roll'!$M30,('Rent Roll'!$G30*'Rent Roll'!$D5/12)*((1+'Rent Roll'!$X30)^DATEDIF('Rent Roll'!$M30,BT$5,"Y")),
IF(BT$5&gt;'Rent Roll'!$L5,"-",
IF('Rent Roll'!$P5&gt;0,
IF(AND('Rent Roll'!$P5&gt;0,EDATE('Rent Roll'!$K5,'Rent Roll'!$P5*12)&gt;='Commercial Lease'!BT$5),
('Rent Roll'!$H5*'Rent Roll'!$D5/12)*((1+'Rent Roll'!$N5)^DATEDIF('Summary &amp; Assumptions'!$D$18,BT$5,"Y")),
OFFSET(BS10,0,-DATEDIF(EDATE('Rent Roll'!$K5,'Rent Roll'!$P5*12),BT$5,"M"))*((1+'Rent Roll'!$O5)^(DATEDIF(EDATE('Rent Roll'!$K5,'Rent Roll'!$P5*12),BT$5,"Y")+1))),('Rent Roll'!$H5*'Rent Roll'!$D5/12)*((1+'Rent Roll'!$N5)^DATEDIF('Summary &amp; Assumptions'!$D$18,BT$5,"Y")))))</f>
        <v>34210.177932592997</v>
      </c>
      <c r="BU10" s="131">
        <f ca="1">IF(BU$5&gt;='Rent Roll'!$M30,('Rent Roll'!$G30*'Rent Roll'!$D5/12)*((1+'Rent Roll'!$X30)^DATEDIF('Rent Roll'!$M30,BU$5,"Y")),
IF(BU$5&gt;'Rent Roll'!$L5,"-",
IF('Rent Roll'!$P5&gt;0,
IF(AND('Rent Roll'!$P5&gt;0,EDATE('Rent Roll'!$K5,'Rent Roll'!$P5*12)&gt;='Commercial Lease'!BU$5),
('Rent Roll'!$H5*'Rent Roll'!$D5/12)*((1+'Rent Roll'!$N5)^DATEDIF('Summary &amp; Assumptions'!$D$18,BU$5,"Y")),
OFFSET(BT10,0,-DATEDIF(EDATE('Rent Roll'!$K5,'Rent Roll'!$P5*12),BU$5,"M"))*((1+'Rent Roll'!$O5)^(DATEDIF(EDATE('Rent Roll'!$K5,'Rent Roll'!$P5*12),BU$5,"Y")+1))),('Rent Roll'!$H5*'Rent Roll'!$D5/12)*((1+'Rent Roll'!$N5)^DATEDIF('Summary &amp; Assumptions'!$D$18,BU$5,"Y")))))</f>
        <v>34210.177932592997</v>
      </c>
      <c r="BV10" s="131">
        <f ca="1">IF(BV$5&gt;='Rent Roll'!$M30,('Rent Roll'!$G30*'Rent Roll'!$D5/12)*((1+'Rent Roll'!$X30)^DATEDIF('Rent Roll'!$M30,BV$5,"Y")),
IF(BV$5&gt;'Rent Roll'!$L5,"-",
IF('Rent Roll'!$P5&gt;0,
IF(AND('Rent Roll'!$P5&gt;0,EDATE('Rent Roll'!$K5,'Rent Roll'!$P5*12)&gt;='Commercial Lease'!BV$5),
('Rent Roll'!$H5*'Rent Roll'!$D5/12)*((1+'Rent Roll'!$N5)^DATEDIF('Summary &amp; Assumptions'!$D$18,BV$5,"Y")),
OFFSET(BU10,0,-DATEDIF(EDATE('Rent Roll'!$K5,'Rent Roll'!$P5*12),BV$5,"M"))*((1+'Rent Roll'!$O5)^(DATEDIF(EDATE('Rent Roll'!$K5,'Rent Roll'!$P5*12),BV$5,"Y")+1))),('Rent Roll'!$H5*'Rent Roll'!$D5/12)*((1+'Rent Roll'!$N5)^DATEDIF('Summary &amp; Assumptions'!$D$18,BV$5,"Y")))))</f>
        <v>34210.177932592997</v>
      </c>
      <c r="BW10" s="131">
        <f ca="1">IF(BW$5&gt;='Rent Roll'!$M30,('Rent Roll'!$G30*'Rent Roll'!$D5/12)*((1+'Rent Roll'!$X30)^DATEDIF('Rent Roll'!$M30,BW$5,"Y")),
IF(BW$5&gt;'Rent Roll'!$L5,"-",
IF('Rent Roll'!$P5&gt;0,
IF(AND('Rent Roll'!$P5&gt;0,EDATE('Rent Roll'!$K5,'Rent Roll'!$P5*12)&gt;='Commercial Lease'!BW$5),
('Rent Roll'!$H5*'Rent Roll'!$D5/12)*((1+'Rent Roll'!$N5)^DATEDIF('Summary &amp; Assumptions'!$D$18,BW$5,"Y")),
OFFSET(BV10,0,-DATEDIF(EDATE('Rent Roll'!$K5,'Rent Roll'!$P5*12),BW$5,"M"))*((1+'Rent Roll'!$O5)^(DATEDIF(EDATE('Rent Roll'!$K5,'Rent Roll'!$P5*12),BW$5,"Y")+1))),('Rent Roll'!$H5*'Rent Roll'!$D5/12)*((1+'Rent Roll'!$N5)^DATEDIF('Summary &amp; Assumptions'!$D$18,BW$5,"Y")))))</f>
        <v>34210.177932592997</v>
      </c>
      <c r="BX10" s="131">
        <f ca="1">IF(BX$5&gt;='Rent Roll'!$M30,('Rent Roll'!$G30*'Rent Roll'!$D5/12)*((1+'Rent Roll'!$X30)^DATEDIF('Rent Roll'!$M30,BX$5,"Y")),
IF(BX$5&gt;'Rent Roll'!$L5,"-",
IF('Rent Roll'!$P5&gt;0,
IF(AND('Rent Roll'!$P5&gt;0,EDATE('Rent Roll'!$K5,'Rent Roll'!$P5*12)&gt;='Commercial Lease'!BX$5),
('Rent Roll'!$H5*'Rent Roll'!$D5/12)*((1+'Rent Roll'!$N5)^DATEDIF('Summary &amp; Assumptions'!$D$18,BX$5,"Y")),
OFFSET(BW10,0,-DATEDIF(EDATE('Rent Roll'!$K5,'Rent Roll'!$P5*12),BX$5,"M"))*((1+'Rent Roll'!$O5)^(DATEDIF(EDATE('Rent Roll'!$K5,'Rent Roll'!$P5*12),BX$5,"Y")+1))),('Rent Roll'!$H5*'Rent Roll'!$D5/12)*((1+'Rent Roll'!$N5)^DATEDIF('Summary &amp; Assumptions'!$D$18,BX$5,"Y")))))</f>
        <v>34210.177932592997</v>
      </c>
      <c r="BY10" s="131">
        <f ca="1">IF(BY$5&gt;='Rent Roll'!$M30,('Rent Roll'!$G30*'Rent Roll'!$D5/12)*((1+'Rent Roll'!$X30)^DATEDIF('Rent Roll'!$M30,BY$5,"Y")),
IF(BY$5&gt;'Rent Roll'!$L5,"-",
IF('Rent Roll'!$P5&gt;0,
IF(AND('Rent Roll'!$P5&gt;0,EDATE('Rent Roll'!$K5,'Rent Roll'!$P5*12)&gt;='Commercial Lease'!BY$5),
('Rent Roll'!$H5*'Rent Roll'!$D5/12)*((1+'Rent Roll'!$N5)^DATEDIF('Summary &amp; Assumptions'!$D$18,BY$5,"Y")),
OFFSET(BX10,0,-DATEDIF(EDATE('Rent Roll'!$K5,'Rent Roll'!$P5*12),BY$5,"M"))*((1+'Rent Roll'!$O5)^(DATEDIF(EDATE('Rent Roll'!$K5,'Rent Roll'!$P5*12),BY$5,"Y")+1))),('Rent Roll'!$H5*'Rent Roll'!$D5/12)*((1+'Rent Roll'!$N5)^DATEDIF('Summary &amp; Assumptions'!$D$18,BY$5,"Y")))))</f>
        <v>34210.177932592997</v>
      </c>
      <c r="BZ10" s="131">
        <f ca="1">IF(BZ$5&gt;='Rent Roll'!$M30,('Rent Roll'!$G30*'Rent Roll'!$D5/12)*((1+'Rent Roll'!$X30)^DATEDIF('Rent Roll'!$M30,BZ$5,"Y")),
IF(BZ$5&gt;'Rent Roll'!$L5,"-",
IF('Rent Roll'!$P5&gt;0,
IF(AND('Rent Roll'!$P5&gt;0,EDATE('Rent Roll'!$K5,'Rent Roll'!$P5*12)&gt;='Commercial Lease'!BZ$5),
('Rent Roll'!$H5*'Rent Roll'!$D5/12)*((1+'Rent Roll'!$N5)^DATEDIF('Summary &amp; Assumptions'!$D$18,BZ$5,"Y")),
OFFSET(BY10,0,-DATEDIF(EDATE('Rent Roll'!$K5,'Rent Roll'!$P5*12),BZ$5,"M"))*((1+'Rent Roll'!$O5)^(DATEDIF(EDATE('Rent Roll'!$K5,'Rent Roll'!$P5*12),BZ$5,"Y")+1))),('Rent Roll'!$H5*'Rent Roll'!$D5/12)*((1+'Rent Roll'!$N5)^DATEDIF('Summary &amp; Assumptions'!$D$18,BZ$5,"Y")))))</f>
        <v>34210.177932592997</v>
      </c>
      <c r="CA10" s="131">
        <f ca="1">IF(CA$5&gt;='Rent Roll'!$M30,('Rent Roll'!$G30*'Rent Roll'!$D5/12)*((1+'Rent Roll'!$X30)^DATEDIF('Rent Roll'!$M30,CA$5,"Y")),
IF(CA$5&gt;'Rent Roll'!$L5,"-",
IF('Rent Roll'!$P5&gt;0,
IF(AND('Rent Roll'!$P5&gt;0,EDATE('Rent Roll'!$K5,'Rent Roll'!$P5*12)&gt;='Commercial Lease'!CA$5),
('Rent Roll'!$H5*'Rent Roll'!$D5/12)*((1+'Rent Roll'!$N5)^DATEDIF('Summary &amp; Assumptions'!$D$18,CA$5,"Y")),
OFFSET(BZ10,0,-DATEDIF(EDATE('Rent Roll'!$K5,'Rent Roll'!$P5*12),CA$5,"M"))*((1+'Rent Roll'!$O5)^(DATEDIF(EDATE('Rent Roll'!$K5,'Rent Roll'!$P5*12),CA$5,"Y")+1))),('Rent Roll'!$H5*'Rent Roll'!$D5/12)*((1+'Rent Roll'!$N5)^DATEDIF('Summary &amp; Assumptions'!$D$18,CA$5,"Y")))))</f>
        <v>35236.483270570789</v>
      </c>
      <c r="CB10" s="131">
        <f ca="1">IF(CB$5&gt;='Rent Roll'!$M30,('Rent Roll'!$G30*'Rent Roll'!$D5/12)*((1+'Rent Roll'!$X30)^DATEDIF('Rent Roll'!$M30,CB$5,"Y")),
IF(CB$5&gt;'Rent Roll'!$L5,"-",
IF('Rent Roll'!$P5&gt;0,
IF(AND('Rent Roll'!$P5&gt;0,EDATE('Rent Roll'!$K5,'Rent Roll'!$P5*12)&gt;='Commercial Lease'!CB$5),
('Rent Roll'!$H5*'Rent Roll'!$D5/12)*((1+'Rent Roll'!$N5)^DATEDIF('Summary &amp; Assumptions'!$D$18,CB$5,"Y")),
OFFSET(CA10,0,-DATEDIF(EDATE('Rent Roll'!$K5,'Rent Roll'!$P5*12),CB$5,"M"))*((1+'Rent Roll'!$O5)^(DATEDIF(EDATE('Rent Roll'!$K5,'Rent Roll'!$P5*12),CB$5,"Y")+1))),('Rent Roll'!$H5*'Rent Roll'!$D5/12)*((1+'Rent Roll'!$N5)^DATEDIF('Summary &amp; Assumptions'!$D$18,CB$5,"Y")))))</f>
        <v>35236.483270570789</v>
      </c>
      <c r="CC10" s="131">
        <f ca="1">IF(CC$5&gt;='Rent Roll'!$M30,('Rent Roll'!$G30*'Rent Roll'!$D5/12)*((1+'Rent Roll'!$X30)^DATEDIF('Rent Roll'!$M30,CC$5,"Y")),
IF(CC$5&gt;'Rent Roll'!$L5,"-",
IF('Rent Roll'!$P5&gt;0,
IF(AND('Rent Roll'!$P5&gt;0,EDATE('Rent Roll'!$K5,'Rent Roll'!$P5*12)&gt;='Commercial Lease'!CC$5),
('Rent Roll'!$H5*'Rent Roll'!$D5/12)*((1+'Rent Roll'!$N5)^DATEDIF('Summary &amp; Assumptions'!$D$18,CC$5,"Y")),
OFFSET(CB10,0,-DATEDIF(EDATE('Rent Roll'!$K5,'Rent Roll'!$P5*12),CC$5,"M"))*((1+'Rent Roll'!$O5)^(DATEDIF(EDATE('Rent Roll'!$K5,'Rent Roll'!$P5*12),CC$5,"Y")+1))),('Rent Roll'!$H5*'Rent Roll'!$D5/12)*((1+'Rent Roll'!$N5)^DATEDIF('Summary &amp; Assumptions'!$D$18,CC$5,"Y")))))</f>
        <v>35236.483270570789</v>
      </c>
      <c r="CD10" s="131">
        <f ca="1">IF(CD$5&gt;='Rent Roll'!$M30,('Rent Roll'!$G30*'Rent Roll'!$D5/12)*((1+'Rent Roll'!$X30)^DATEDIF('Rent Roll'!$M30,CD$5,"Y")),
IF(CD$5&gt;'Rent Roll'!$L5,"-",
IF('Rent Roll'!$P5&gt;0,
IF(AND('Rent Roll'!$P5&gt;0,EDATE('Rent Roll'!$K5,'Rent Roll'!$P5*12)&gt;='Commercial Lease'!CD$5),
('Rent Roll'!$H5*'Rent Roll'!$D5/12)*((1+'Rent Roll'!$N5)^DATEDIF('Summary &amp; Assumptions'!$D$18,CD$5,"Y")),
OFFSET(CC10,0,-DATEDIF(EDATE('Rent Roll'!$K5,'Rent Roll'!$P5*12),CD$5,"M"))*((1+'Rent Roll'!$O5)^(DATEDIF(EDATE('Rent Roll'!$K5,'Rent Roll'!$P5*12),CD$5,"Y")+1))),('Rent Roll'!$H5*'Rent Roll'!$D5/12)*((1+'Rent Roll'!$N5)^DATEDIF('Summary &amp; Assumptions'!$D$18,CD$5,"Y")))))</f>
        <v>35236.483270570789</v>
      </c>
      <c r="CE10" s="131">
        <f ca="1">IF(CE$5&gt;='Rent Roll'!$M30,('Rent Roll'!$G30*'Rent Roll'!$D5/12)*((1+'Rent Roll'!$X30)^DATEDIF('Rent Roll'!$M30,CE$5,"Y")),
IF(CE$5&gt;'Rent Roll'!$L5,"-",
IF('Rent Roll'!$P5&gt;0,
IF(AND('Rent Roll'!$P5&gt;0,EDATE('Rent Roll'!$K5,'Rent Roll'!$P5*12)&gt;='Commercial Lease'!CE$5),
('Rent Roll'!$H5*'Rent Roll'!$D5/12)*((1+'Rent Roll'!$N5)^DATEDIF('Summary &amp; Assumptions'!$D$18,CE$5,"Y")),
OFFSET(CD10,0,-DATEDIF(EDATE('Rent Roll'!$K5,'Rent Roll'!$P5*12),CE$5,"M"))*((1+'Rent Roll'!$O5)^(DATEDIF(EDATE('Rent Roll'!$K5,'Rent Roll'!$P5*12),CE$5,"Y")+1))),('Rent Roll'!$H5*'Rent Roll'!$D5/12)*((1+'Rent Roll'!$N5)^DATEDIF('Summary &amp; Assumptions'!$D$18,CE$5,"Y")))))</f>
        <v>35236.483270570789</v>
      </c>
      <c r="CF10" s="131">
        <f ca="1">IF(CF$5&gt;='Rent Roll'!$M30,('Rent Roll'!$G30*'Rent Roll'!$D5/12)*((1+'Rent Roll'!$X30)^DATEDIF('Rent Roll'!$M30,CF$5,"Y")),
IF(CF$5&gt;'Rent Roll'!$L5,"-",
IF('Rent Roll'!$P5&gt;0,
IF(AND('Rent Roll'!$P5&gt;0,EDATE('Rent Roll'!$K5,'Rent Roll'!$P5*12)&gt;='Commercial Lease'!CF$5),
('Rent Roll'!$H5*'Rent Roll'!$D5/12)*((1+'Rent Roll'!$N5)^DATEDIF('Summary &amp; Assumptions'!$D$18,CF$5,"Y")),
OFFSET(CE10,0,-DATEDIF(EDATE('Rent Roll'!$K5,'Rent Roll'!$P5*12),CF$5,"M"))*((1+'Rent Roll'!$O5)^(DATEDIF(EDATE('Rent Roll'!$K5,'Rent Roll'!$P5*12),CF$5,"Y")+1))),('Rent Roll'!$H5*'Rent Roll'!$D5/12)*((1+'Rent Roll'!$N5)^DATEDIF('Summary &amp; Assumptions'!$D$18,CF$5,"Y")))))</f>
        <v>35236.483270570789</v>
      </c>
      <c r="CG10" s="131">
        <f ca="1">IF(CG$5&gt;='Rent Roll'!$M30,('Rent Roll'!$G30*'Rent Roll'!$D5/12)*((1+'Rent Roll'!$X30)^DATEDIF('Rent Roll'!$M30,CG$5,"Y")),
IF(CG$5&gt;'Rent Roll'!$L5,"-",
IF('Rent Roll'!$P5&gt;0,
IF(AND('Rent Roll'!$P5&gt;0,EDATE('Rent Roll'!$K5,'Rent Roll'!$P5*12)&gt;='Commercial Lease'!CG$5),
('Rent Roll'!$H5*'Rent Roll'!$D5/12)*((1+'Rent Roll'!$N5)^DATEDIF('Summary &amp; Assumptions'!$D$18,CG$5,"Y")),
OFFSET(CF10,0,-DATEDIF(EDATE('Rent Roll'!$K5,'Rent Roll'!$P5*12),CG$5,"M"))*((1+'Rent Roll'!$O5)^(DATEDIF(EDATE('Rent Roll'!$K5,'Rent Roll'!$P5*12),CG$5,"Y")+1))),('Rent Roll'!$H5*'Rent Roll'!$D5/12)*((1+'Rent Roll'!$N5)^DATEDIF('Summary &amp; Assumptions'!$D$18,CG$5,"Y")))))</f>
        <v>35236.483270570789</v>
      </c>
      <c r="CH10" s="131">
        <f ca="1">IF(CH$5&gt;='Rent Roll'!$M30,('Rent Roll'!$G30*'Rent Roll'!$D5/12)*((1+'Rent Roll'!$X30)^DATEDIF('Rent Roll'!$M30,CH$5,"Y")),
IF(CH$5&gt;'Rent Roll'!$L5,"-",
IF('Rent Roll'!$P5&gt;0,
IF(AND('Rent Roll'!$P5&gt;0,EDATE('Rent Roll'!$K5,'Rent Roll'!$P5*12)&gt;='Commercial Lease'!CH$5),
('Rent Roll'!$H5*'Rent Roll'!$D5/12)*((1+'Rent Roll'!$N5)^DATEDIF('Summary &amp; Assumptions'!$D$18,CH$5,"Y")),
OFFSET(CG10,0,-DATEDIF(EDATE('Rent Roll'!$K5,'Rent Roll'!$P5*12),CH$5,"M"))*((1+'Rent Roll'!$O5)^(DATEDIF(EDATE('Rent Roll'!$K5,'Rent Roll'!$P5*12),CH$5,"Y")+1))),('Rent Roll'!$H5*'Rent Roll'!$D5/12)*((1+'Rent Roll'!$N5)^DATEDIF('Summary &amp; Assumptions'!$D$18,CH$5,"Y")))))</f>
        <v>35236.483270570789</v>
      </c>
      <c r="CI10" s="131">
        <f ca="1">IF(CI$5&gt;='Rent Roll'!$M30,('Rent Roll'!$G30*'Rent Roll'!$D5/12)*((1+'Rent Roll'!$X30)^DATEDIF('Rent Roll'!$M30,CI$5,"Y")),
IF(CI$5&gt;'Rent Roll'!$L5,"-",
IF('Rent Roll'!$P5&gt;0,
IF(AND('Rent Roll'!$P5&gt;0,EDATE('Rent Roll'!$K5,'Rent Roll'!$P5*12)&gt;='Commercial Lease'!CI$5),
('Rent Roll'!$H5*'Rent Roll'!$D5/12)*((1+'Rent Roll'!$N5)^DATEDIF('Summary &amp; Assumptions'!$D$18,CI$5,"Y")),
OFFSET(CH10,0,-DATEDIF(EDATE('Rent Roll'!$K5,'Rent Roll'!$P5*12),CI$5,"M"))*((1+'Rent Roll'!$O5)^(DATEDIF(EDATE('Rent Roll'!$K5,'Rent Roll'!$P5*12),CI$5,"Y")+1))),('Rent Roll'!$H5*'Rent Roll'!$D5/12)*((1+'Rent Roll'!$N5)^DATEDIF('Summary &amp; Assumptions'!$D$18,CI$5,"Y")))))</f>
        <v>35236.483270570789</v>
      </c>
      <c r="CJ10" s="131">
        <f ca="1">IF(CJ$5&gt;='Rent Roll'!$M30,('Rent Roll'!$G30*'Rent Roll'!$D5/12)*((1+'Rent Roll'!$X30)^DATEDIF('Rent Roll'!$M30,CJ$5,"Y")),
IF(CJ$5&gt;'Rent Roll'!$L5,"-",
IF('Rent Roll'!$P5&gt;0,
IF(AND('Rent Roll'!$P5&gt;0,EDATE('Rent Roll'!$K5,'Rent Roll'!$P5*12)&gt;='Commercial Lease'!CJ$5),
('Rent Roll'!$H5*'Rent Roll'!$D5/12)*((1+'Rent Roll'!$N5)^DATEDIF('Summary &amp; Assumptions'!$D$18,CJ$5,"Y")),
OFFSET(CI10,0,-DATEDIF(EDATE('Rent Roll'!$K5,'Rent Roll'!$P5*12),CJ$5,"M"))*((1+'Rent Roll'!$O5)^(DATEDIF(EDATE('Rent Roll'!$K5,'Rent Roll'!$P5*12),CJ$5,"Y")+1))),('Rent Roll'!$H5*'Rent Roll'!$D5/12)*((1+'Rent Roll'!$N5)^DATEDIF('Summary &amp; Assumptions'!$D$18,CJ$5,"Y")))))</f>
        <v>35236.483270570789</v>
      </c>
      <c r="CK10" s="131">
        <f ca="1">IF(CK$5&gt;='Rent Roll'!$M30,('Rent Roll'!$G30*'Rent Roll'!$D5/12)*((1+'Rent Roll'!$X30)^DATEDIF('Rent Roll'!$M30,CK$5,"Y")),
IF(CK$5&gt;'Rent Roll'!$L5,"-",
IF('Rent Roll'!$P5&gt;0,
IF(AND('Rent Roll'!$P5&gt;0,EDATE('Rent Roll'!$K5,'Rent Roll'!$P5*12)&gt;='Commercial Lease'!CK$5),
('Rent Roll'!$H5*'Rent Roll'!$D5/12)*((1+'Rent Roll'!$N5)^DATEDIF('Summary &amp; Assumptions'!$D$18,CK$5,"Y")),
OFFSET(CJ10,0,-DATEDIF(EDATE('Rent Roll'!$K5,'Rent Roll'!$P5*12),CK$5,"M"))*((1+'Rent Roll'!$O5)^(DATEDIF(EDATE('Rent Roll'!$K5,'Rent Roll'!$P5*12),CK$5,"Y")+1))),('Rent Roll'!$H5*'Rent Roll'!$D5/12)*((1+'Rent Roll'!$N5)^DATEDIF('Summary &amp; Assumptions'!$D$18,CK$5,"Y")))))</f>
        <v>35236.483270570789</v>
      </c>
      <c r="CL10" s="131">
        <f ca="1">IF(CL$5&gt;='Rent Roll'!$M30,('Rent Roll'!$G30*'Rent Roll'!$D5/12)*((1+'Rent Roll'!$X30)^DATEDIF('Rent Roll'!$M30,CL$5,"Y")),
IF(CL$5&gt;'Rent Roll'!$L5,"-",
IF('Rent Roll'!$P5&gt;0,
IF(AND('Rent Roll'!$P5&gt;0,EDATE('Rent Roll'!$K5,'Rent Roll'!$P5*12)&gt;='Commercial Lease'!CL$5),
('Rent Roll'!$H5*'Rent Roll'!$D5/12)*((1+'Rent Roll'!$N5)^DATEDIF('Summary &amp; Assumptions'!$D$18,CL$5,"Y")),
OFFSET(CK10,0,-DATEDIF(EDATE('Rent Roll'!$K5,'Rent Roll'!$P5*12),CL$5,"M"))*((1+'Rent Roll'!$O5)^(DATEDIF(EDATE('Rent Roll'!$K5,'Rent Roll'!$P5*12),CL$5,"Y")+1))),('Rent Roll'!$H5*'Rent Roll'!$D5/12)*((1+'Rent Roll'!$N5)^DATEDIF('Summary &amp; Assumptions'!$D$18,CL$5,"Y")))))</f>
        <v>35236.483270570789</v>
      </c>
      <c r="CM10" s="131">
        <f ca="1">IF(CM$5&gt;='Rent Roll'!$M30,('Rent Roll'!$G30*'Rent Roll'!$D5/12)*((1+'Rent Roll'!$X30)^DATEDIF('Rent Roll'!$M30,CM$5,"Y")),
IF(CM$5&gt;'Rent Roll'!$L5,"-",
IF('Rent Roll'!$P5&gt;0,
IF(AND('Rent Roll'!$P5&gt;0,EDATE('Rent Roll'!$K5,'Rent Roll'!$P5*12)&gt;='Commercial Lease'!CM$5),
('Rent Roll'!$H5*'Rent Roll'!$D5/12)*((1+'Rent Roll'!$N5)^DATEDIF('Summary &amp; Assumptions'!$D$18,CM$5,"Y")),
OFFSET(CL10,0,-DATEDIF(EDATE('Rent Roll'!$K5,'Rent Roll'!$P5*12),CM$5,"M"))*((1+'Rent Roll'!$O5)^(DATEDIF(EDATE('Rent Roll'!$K5,'Rent Roll'!$P5*12),CM$5,"Y")+1))),('Rent Roll'!$H5*'Rent Roll'!$D5/12)*((1+'Rent Roll'!$N5)^DATEDIF('Summary &amp; Assumptions'!$D$18,CM$5,"Y")))))</f>
        <v>36293.577768687916</v>
      </c>
      <c r="CN10" s="131">
        <f ca="1">IF(CN$5&gt;='Rent Roll'!$M30,('Rent Roll'!$G30*'Rent Roll'!$D5/12)*((1+'Rent Roll'!$X30)^DATEDIF('Rent Roll'!$M30,CN$5,"Y")),
IF(CN$5&gt;'Rent Roll'!$L5,"-",
IF('Rent Roll'!$P5&gt;0,
IF(AND('Rent Roll'!$P5&gt;0,EDATE('Rent Roll'!$K5,'Rent Roll'!$P5*12)&gt;='Commercial Lease'!CN$5),
('Rent Roll'!$H5*'Rent Roll'!$D5/12)*((1+'Rent Roll'!$N5)^DATEDIF('Summary &amp; Assumptions'!$D$18,CN$5,"Y")),
OFFSET(CM10,0,-DATEDIF(EDATE('Rent Roll'!$K5,'Rent Roll'!$P5*12),CN$5,"M"))*((1+'Rent Roll'!$O5)^(DATEDIF(EDATE('Rent Roll'!$K5,'Rent Roll'!$P5*12),CN$5,"Y")+1))),('Rent Roll'!$H5*'Rent Roll'!$D5/12)*((1+'Rent Roll'!$N5)^DATEDIF('Summary &amp; Assumptions'!$D$18,CN$5,"Y")))))</f>
        <v>36293.577768687916</v>
      </c>
      <c r="CO10" s="131">
        <f ca="1">IF(CO$5&gt;='Rent Roll'!$M30,('Rent Roll'!$G30*'Rent Roll'!$D5/12)*((1+'Rent Roll'!$X30)^DATEDIF('Rent Roll'!$M30,CO$5,"Y")),
IF(CO$5&gt;'Rent Roll'!$L5,"-",
IF('Rent Roll'!$P5&gt;0,
IF(AND('Rent Roll'!$P5&gt;0,EDATE('Rent Roll'!$K5,'Rent Roll'!$P5*12)&gt;='Commercial Lease'!CO$5),
('Rent Roll'!$H5*'Rent Roll'!$D5/12)*((1+'Rent Roll'!$N5)^DATEDIF('Summary &amp; Assumptions'!$D$18,CO$5,"Y")),
OFFSET(CN10,0,-DATEDIF(EDATE('Rent Roll'!$K5,'Rent Roll'!$P5*12),CO$5,"M"))*((1+'Rent Roll'!$O5)^(DATEDIF(EDATE('Rent Roll'!$K5,'Rent Roll'!$P5*12),CO$5,"Y")+1))),('Rent Roll'!$H5*'Rent Roll'!$D5/12)*((1+'Rent Roll'!$N5)^DATEDIF('Summary &amp; Assumptions'!$D$18,CO$5,"Y")))))</f>
        <v>36293.577768687916</v>
      </c>
      <c r="CP10" s="131">
        <f ca="1">IF(CP$5&gt;='Rent Roll'!$M30,('Rent Roll'!$G30*'Rent Roll'!$D5/12)*((1+'Rent Roll'!$X30)^DATEDIF('Rent Roll'!$M30,CP$5,"Y")),
IF(CP$5&gt;'Rent Roll'!$L5,"-",
IF('Rent Roll'!$P5&gt;0,
IF(AND('Rent Roll'!$P5&gt;0,EDATE('Rent Roll'!$K5,'Rent Roll'!$P5*12)&gt;='Commercial Lease'!CP$5),
('Rent Roll'!$H5*'Rent Roll'!$D5/12)*((1+'Rent Roll'!$N5)^DATEDIF('Summary &amp; Assumptions'!$D$18,CP$5,"Y")),
OFFSET(CO10,0,-DATEDIF(EDATE('Rent Roll'!$K5,'Rent Roll'!$P5*12),CP$5,"M"))*((1+'Rent Roll'!$O5)^(DATEDIF(EDATE('Rent Roll'!$K5,'Rent Roll'!$P5*12),CP$5,"Y")+1))),('Rent Roll'!$H5*'Rent Roll'!$D5/12)*((1+'Rent Roll'!$N5)^DATEDIF('Summary &amp; Assumptions'!$D$18,CP$5,"Y")))))</f>
        <v>36293.577768687916</v>
      </c>
      <c r="CQ10" s="131">
        <f ca="1">IF(CQ$5&gt;='Rent Roll'!$M30,('Rent Roll'!$G30*'Rent Roll'!$D5/12)*((1+'Rent Roll'!$X30)^DATEDIF('Rent Roll'!$M30,CQ$5,"Y")),
IF(CQ$5&gt;'Rent Roll'!$L5,"-",
IF('Rent Roll'!$P5&gt;0,
IF(AND('Rent Roll'!$P5&gt;0,EDATE('Rent Roll'!$K5,'Rent Roll'!$P5*12)&gt;='Commercial Lease'!CQ$5),
('Rent Roll'!$H5*'Rent Roll'!$D5/12)*((1+'Rent Roll'!$N5)^DATEDIF('Summary &amp; Assumptions'!$D$18,CQ$5,"Y")),
OFFSET(CP10,0,-DATEDIF(EDATE('Rent Roll'!$K5,'Rent Roll'!$P5*12),CQ$5,"M"))*((1+'Rent Roll'!$O5)^(DATEDIF(EDATE('Rent Roll'!$K5,'Rent Roll'!$P5*12),CQ$5,"Y")+1))),('Rent Roll'!$H5*'Rent Roll'!$D5/12)*((1+'Rent Roll'!$N5)^DATEDIF('Summary &amp; Assumptions'!$D$18,CQ$5,"Y")))))</f>
        <v>36293.577768687916</v>
      </c>
      <c r="CR10" s="131">
        <f ca="1">IF(CR$5&gt;='Rent Roll'!$M30,('Rent Roll'!$G30*'Rent Roll'!$D5/12)*((1+'Rent Roll'!$X30)^DATEDIF('Rent Roll'!$M30,CR$5,"Y")),
IF(CR$5&gt;'Rent Roll'!$L5,"-",
IF('Rent Roll'!$P5&gt;0,
IF(AND('Rent Roll'!$P5&gt;0,EDATE('Rent Roll'!$K5,'Rent Roll'!$P5*12)&gt;='Commercial Lease'!CR$5),
('Rent Roll'!$H5*'Rent Roll'!$D5/12)*((1+'Rent Roll'!$N5)^DATEDIF('Summary &amp; Assumptions'!$D$18,CR$5,"Y")),
OFFSET(CQ10,0,-DATEDIF(EDATE('Rent Roll'!$K5,'Rent Roll'!$P5*12),CR$5,"M"))*((1+'Rent Roll'!$O5)^(DATEDIF(EDATE('Rent Roll'!$K5,'Rent Roll'!$P5*12),CR$5,"Y")+1))),('Rent Roll'!$H5*'Rent Roll'!$D5/12)*((1+'Rent Roll'!$N5)^DATEDIF('Summary &amp; Assumptions'!$D$18,CR$5,"Y")))))</f>
        <v>36293.577768687916</v>
      </c>
      <c r="CS10" s="131">
        <f ca="1">IF(CS$5&gt;='Rent Roll'!$M30,('Rent Roll'!$G30*'Rent Roll'!$D5/12)*((1+'Rent Roll'!$X30)^DATEDIF('Rent Roll'!$M30,CS$5,"Y")),
IF(CS$5&gt;'Rent Roll'!$L5,"-",
IF('Rent Roll'!$P5&gt;0,
IF(AND('Rent Roll'!$P5&gt;0,EDATE('Rent Roll'!$K5,'Rent Roll'!$P5*12)&gt;='Commercial Lease'!CS$5),
('Rent Roll'!$H5*'Rent Roll'!$D5/12)*((1+'Rent Roll'!$N5)^DATEDIF('Summary &amp; Assumptions'!$D$18,CS$5,"Y")),
OFFSET(CR10,0,-DATEDIF(EDATE('Rent Roll'!$K5,'Rent Roll'!$P5*12),CS$5,"M"))*((1+'Rent Roll'!$O5)^(DATEDIF(EDATE('Rent Roll'!$K5,'Rent Roll'!$P5*12),CS$5,"Y")+1))),('Rent Roll'!$H5*'Rent Roll'!$D5/12)*((1+'Rent Roll'!$N5)^DATEDIF('Summary &amp; Assumptions'!$D$18,CS$5,"Y")))))</f>
        <v>36293.577768687916</v>
      </c>
      <c r="CT10" s="131">
        <f ca="1">IF(CT$5&gt;='Rent Roll'!$M30,('Rent Roll'!$G30*'Rent Roll'!$D5/12)*((1+'Rent Roll'!$X30)^DATEDIF('Rent Roll'!$M30,CT$5,"Y")),
IF(CT$5&gt;'Rent Roll'!$L5,"-",
IF('Rent Roll'!$P5&gt;0,
IF(AND('Rent Roll'!$P5&gt;0,EDATE('Rent Roll'!$K5,'Rent Roll'!$P5*12)&gt;='Commercial Lease'!CT$5),
('Rent Roll'!$H5*'Rent Roll'!$D5/12)*((1+'Rent Roll'!$N5)^DATEDIF('Summary &amp; Assumptions'!$D$18,CT$5,"Y")),
OFFSET(CS10,0,-DATEDIF(EDATE('Rent Roll'!$K5,'Rent Roll'!$P5*12),CT$5,"M"))*((1+'Rent Roll'!$O5)^(DATEDIF(EDATE('Rent Roll'!$K5,'Rent Roll'!$P5*12),CT$5,"Y")+1))),('Rent Roll'!$H5*'Rent Roll'!$D5/12)*((1+'Rent Roll'!$N5)^DATEDIF('Summary &amp; Assumptions'!$D$18,CT$5,"Y")))))</f>
        <v>36293.577768687916</v>
      </c>
      <c r="CU10" s="131">
        <f ca="1">IF(CU$5&gt;='Rent Roll'!$M30,('Rent Roll'!$G30*'Rent Roll'!$D5/12)*((1+'Rent Roll'!$X30)^DATEDIF('Rent Roll'!$M30,CU$5,"Y")),
IF(CU$5&gt;'Rent Roll'!$L5,"-",
IF('Rent Roll'!$P5&gt;0,
IF(AND('Rent Roll'!$P5&gt;0,EDATE('Rent Roll'!$K5,'Rent Roll'!$P5*12)&gt;='Commercial Lease'!CU$5),
('Rent Roll'!$H5*'Rent Roll'!$D5/12)*((1+'Rent Roll'!$N5)^DATEDIF('Summary &amp; Assumptions'!$D$18,CU$5,"Y")),
OFFSET(CT10,0,-DATEDIF(EDATE('Rent Roll'!$K5,'Rent Roll'!$P5*12),CU$5,"M"))*((1+'Rent Roll'!$O5)^(DATEDIF(EDATE('Rent Roll'!$K5,'Rent Roll'!$P5*12),CU$5,"Y")+1))),('Rent Roll'!$H5*'Rent Roll'!$D5/12)*((1+'Rent Roll'!$N5)^DATEDIF('Summary &amp; Assumptions'!$D$18,CU$5,"Y")))))</f>
        <v>36293.577768687916</v>
      </c>
      <c r="CV10" s="131">
        <f ca="1">IF(CV$5&gt;='Rent Roll'!$M30,('Rent Roll'!$G30*'Rent Roll'!$D5/12)*((1+'Rent Roll'!$X30)^DATEDIF('Rent Roll'!$M30,CV$5,"Y")),
IF(CV$5&gt;'Rent Roll'!$L5,"-",
IF('Rent Roll'!$P5&gt;0,
IF(AND('Rent Roll'!$P5&gt;0,EDATE('Rent Roll'!$K5,'Rent Roll'!$P5*12)&gt;='Commercial Lease'!CV$5),
('Rent Roll'!$H5*'Rent Roll'!$D5/12)*((1+'Rent Roll'!$N5)^DATEDIF('Summary &amp; Assumptions'!$D$18,CV$5,"Y")),
OFFSET(CU10,0,-DATEDIF(EDATE('Rent Roll'!$K5,'Rent Roll'!$P5*12),CV$5,"M"))*((1+'Rent Roll'!$O5)^(DATEDIF(EDATE('Rent Roll'!$K5,'Rent Roll'!$P5*12),CV$5,"Y")+1))),('Rent Roll'!$H5*'Rent Roll'!$D5/12)*((1+'Rent Roll'!$N5)^DATEDIF('Summary &amp; Assumptions'!$D$18,CV$5,"Y")))))</f>
        <v>36293.577768687916</v>
      </c>
      <c r="CW10" s="131">
        <f ca="1">IF(CW$5&gt;='Rent Roll'!$M30,('Rent Roll'!$G30*'Rent Roll'!$D5/12)*((1+'Rent Roll'!$X30)^DATEDIF('Rent Roll'!$M30,CW$5,"Y")),
IF(CW$5&gt;'Rent Roll'!$L5,"-",
IF('Rent Roll'!$P5&gt;0,
IF(AND('Rent Roll'!$P5&gt;0,EDATE('Rent Roll'!$K5,'Rent Roll'!$P5*12)&gt;='Commercial Lease'!CW$5),
('Rent Roll'!$H5*'Rent Roll'!$D5/12)*((1+'Rent Roll'!$N5)^DATEDIF('Summary &amp; Assumptions'!$D$18,CW$5,"Y")),
OFFSET(CV10,0,-DATEDIF(EDATE('Rent Roll'!$K5,'Rent Roll'!$P5*12),CW$5,"M"))*((1+'Rent Roll'!$O5)^(DATEDIF(EDATE('Rent Roll'!$K5,'Rent Roll'!$P5*12),CW$5,"Y")+1))),('Rent Roll'!$H5*'Rent Roll'!$D5/12)*((1+'Rent Roll'!$N5)^DATEDIF('Summary &amp; Assumptions'!$D$18,CW$5,"Y")))))</f>
        <v>36293.577768687916</v>
      </c>
      <c r="CX10" s="131">
        <f ca="1">IF(CX$5&gt;='Rent Roll'!$M30,('Rent Roll'!$G30*'Rent Roll'!$D5/12)*((1+'Rent Roll'!$X30)^DATEDIF('Rent Roll'!$M30,CX$5,"Y")),
IF(CX$5&gt;'Rent Roll'!$L5,"-",
IF('Rent Roll'!$P5&gt;0,
IF(AND('Rent Roll'!$P5&gt;0,EDATE('Rent Roll'!$K5,'Rent Roll'!$P5*12)&gt;='Commercial Lease'!CX$5),
('Rent Roll'!$H5*'Rent Roll'!$D5/12)*((1+'Rent Roll'!$N5)^DATEDIF('Summary &amp; Assumptions'!$D$18,CX$5,"Y")),
OFFSET(CW10,0,-DATEDIF(EDATE('Rent Roll'!$K5,'Rent Roll'!$P5*12),CX$5,"M"))*((1+'Rent Roll'!$O5)^(DATEDIF(EDATE('Rent Roll'!$K5,'Rent Roll'!$P5*12),CX$5,"Y")+1))),('Rent Roll'!$H5*'Rent Roll'!$D5/12)*((1+'Rent Roll'!$N5)^DATEDIF('Summary &amp; Assumptions'!$D$18,CX$5,"Y")))))</f>
        <v>36293.577768687916</v>
      </c>
      <c r="CY10" s="131">
        <f ca="1">IF(CY$5&gt;='Rent Roll'!$M30,('Rent Roll'!$G30*'Rent Roll'!$D5/12)*((1+'Rent Roll'!$X30)^DATEDIF('Rent Roll'!$M30,CY$5,"Y")),
IF(CY$5&gt;'Rent Roll'!$L5,"-",
IF('Rent Roll'!$P5&gt;0,
IF(AND('Rent Roll'!$P5&gt;0,EDATE('Rent Roll'!$K5,'Rent Roll'!$P5*12)&gt;='Commercial Lease'!CY$5),
('Rent Roll'!$H5*'Rent Roll'!$D5/12)*((1+'Rent Roll'!$N5)^DATEDIF('Summary &amp; Assumptions'!$D$18,CY$5,"Y")),
OFFSET(CX10,0,-DATEDIF(EDATE('Rent Roll'!$K5,'Rent Roll'!$P5*12),CY$5,"M"))*((1+'Rent Roll'!$O5)^(DATEDIF(EDATE('Rent Roll'!$K5,'Rent Roll'!$P5*12),CY$5,"Y")+1))),('Rent Roll'!$H5*'Rent Roll'!$D5/12)*((1+'Rent Roll'!$N5)^DATEDIF('Summary &amp; Assumptions'!$D$18,CY$5,"Y")))))</f>
        <v>37382.385101748543</v>
      </c>
      <c r="CZ10" s="131">
        <f ca="1">IF(CZ$5&gt;='Rent Roll'!$M30,('Rent Roll'!$G30*'Rent Roll'!$D5/12)*((1+'Rent Roll'!$X30)^DATEDIF('Rent Roll'!$M30,CZ$5,"Y")),
IF(CZ$5&gt;'Rent Roll'!$L5,"-",
IF('Rent Roll'!$P5&gt;0,
IF(AND('Rent Roll'!$P5&gt;0,EDATE('Rent Roll'!$K5,'Rent Roll'!$P5*12)&gt;='Commercial Lease'!CZ$5),
('Rent Roll'!$H5*'Rent Roll'!$D5/12)*((1+'Rent Roll'!$N5)^DATEDIF('Summary &amp; Assumptions'!$D$18,CZ$5,"Y")),
OFFSET(CY10,0,-DATEDIF(EDATE('Rent Roll'!$K5,'Rent Roll'!$P5*12),CZ$5,"M"))*((1+'Rent Roll'!$O5)^(DATEDIF(EDATE('Rent Roll'!$K5,'Rent Roll'!$P5*12),CZ$5,"Y")+1))),('Rent Roll'!$H5*'Rent Roll'!$D5/12)*((1+'Rent Roll'!$N5)^DATEDIF('Summary &amp; Assumptions'!$D$18,CZ$5,"Y")))))</f>
        <v>37382.385101748543</v>
      </c>
      <c r="DA10" s="131">
        <f ca="1">IF(DA$5&gt;='Rent Roll'!$M30,('Rent Roll'!$G30*'Rent Roll'!$D5/12)*((1+'Rent Roll'!$X30)^DATEDIF('Rent Roll'!$M30,DA$5,"Y")),
IF(DA$5&gt;'Rent Roll'!$L5,"-",
IF('Rent Roll'!$P5&gt;0,
IF(AND('Rent Roll'!$P5&gt;0,EDATE('Rent Roll'!$K5,'Rent Roll'!$P5*12)&gt;='Commercial Lease'!DA$5),
('Rent Roll'!$H5*'Rent Roll'!$D5/12)*((1+'Rent Roll'!$N5)^DATEDIF('Summary &amp; Assumptions'!$D$18,DA$5,"Y")),
OFFSET(CZ10,0,-DATEDIF(EDATE('Rent Roll'!$K5,'Rent Roll'!$P5*12),DA$5,"M"))*((1+'Rent Roll'!$O5)^(DATEDIF(EDATE('Rent Roll'!$K5,'Rent Roll'!$P5*12),DA$5,"Y")+1))),('Rent Roll'!$H5*'Rent Roll'!$D5/12)*((1+'Rent Roll'!$N5)^DATEDIF('Summary &amp; Assumptions'!$D$18,DA$5,"Y")))))</f>
        <v>37382.385101748543</v>
      </c>
      <c r="DB10" s="131">
        <f ca="1">IF(DB$5&gt;='Rent Roll'!$M30,('Rent Roll'!$G30*'Rent Roll'!$D5/12)*((1+'Rent Roll'!$X30)^DATEDIF('Rent Roll'!$M30,DB$5,"Y")),
IF(DB$5&gt;'Rent Roll'!$L5,"-",
IF('Rent Roll'!$P5&gt;0,
IF(AND('Rent Roll'!$P5&gt;0,EDATE('Rent Roll'!$K5,'Rent Roll'!$P5*12)&gt;='Commercial Lease'!DB$5),
('Rent Roll'!$H5*'Rent Roll'!$D5/12)*((1+'Rent Roll'!$N5)^DATEDIF('Summary &amp; Assumptions'!$D$18,DB$5,"Y")),
OFFSET(DA10,0,-DATEDIF(EDATE('Rent Roll'!$K5,'Rent Roll'!$P5*12),DB$5,"M"))*((1+'Rent Roll'!$O5)^(DATEDIF(EDATE('Rent Roll'!$K5,'Rent Roll'!$P5*12),DB$5,"Y")+1))),('Rent Roll'!$H5*'Rent Roll'!$D5/12)*((1+'Rent Roll'!$N5)^DATEDIF('Summary &amp; Assumptions'!$D$18,DB$5,"Y")))))</f>
        <v>37382.385101748543</v>
      </c>
      <c r="DC10" s="131">
        <f ca="1">IF(DC$5&gt;='Rent Roll'!$M30,('Rent Roll'!$G30*'Rent Roll'!$D5/12)*((1+'Rent Roll'!$X30)^DATEDIF('Rent Roll'!$M30,DC$5,"Y")),
IF(DC$5&gt;'Rent Roll'!$L5,"-",
IF('Rent Roll'!$P5&gt;0,
IF(AND('Rent Roll'!$P5&gt;0,EDATE('Rent Roll'!$K5,'Rent Roll'!$P5*12)&gt;='Commercial Lease'!DC$5),
('Rent Roll'!$H5*'Rent Roll'!$D5/12)*((1+'Rent Roll'!$N5)^DATEDIF('Summary &amp; Assumptions'!$D$18,DC$5,"Y")),
OFFSET(DB10,0,-DATEDIF(EDATE('Rent Roll'!$K5,'Rent Roll'!$P5*12),DC$5,"M"))*((1+'Rent Roll'!$O5)^(DATEDIF(EDATE('Rent Roll'!$K5,'Rent Roll'!$P5*12),DC$5,"Y")+1))),('Rent Roll'!$H5*'Rent Roll'!$D5/12)*((1+'Rent Roll'!$N5)^DATEDIF('Summary &amp; Assumptions'!$D$18,DC$5,"Y")))))</f>
        <v>37382.385101748543</v>
      </c>
      <c r="DD10" s="131">
        <f ca="1">IF(DD$5&gt;='Rent Roll'!$M30,('Rent Roll'!$G30*'Rent Roll'!$D5/12)*((1+'Rent Roll'!$X30)^DATEDIF('Rent Roll'!$M30,DD$5,"Y")),
IF(DD$5&gt;'Rent Roll'!$L5,"-",
IF('Rent Roll'!$P5&gt;0,
IF(AND('Rent Roll'!$P5&gt;0,EDATE('Rent Roll'!$K5,'Rent Roll'!$P5*12)&gt;='Commercial Lease'!DD$5),
('Rent Roll'!$H5*'Rent Roll'!$D5/12)*((1+'Rent Roll'!$N5)^DATEDIF('Summary &amp; Assumptions'!$D$18,DD$5,"Y")),
OFFSET(DC10,0,-DATEDIF(EDATE('Rent Roll'!$K5,'Rent Roll'!$P5*12),DD$5,"M"))*((1+'Rent Roll'!$O5)^(DATEDIF(EDATE('Rent Roll'!$K5,'Rent Roll'!$P5*12),DD$5,"Y")+1))),('Rent Roll'!$H5*'Rent Roll'!$D5/12)*((1+'Rent Roll'!$N5)^DATEDIF('Summary &amp; Assumptions'!$D$18,DD$5,"Y")))))</f>
        <v>37382.385101748543</v>
      </c>
      <c r="DE10" s="131">
        <f ca="1">IF(DE$5&gt;='Rent Roll'!$M30,('Rent Roll'!$G30*'Rent Roll'!$D5/12)*((1+'Rent Roll'!$X30)^DATEDIF('Rent Roll'!$M30,DE$5,"Y")),
IF(DE$5&gt;'Rent Roll'!$L5,"-",
IF('Rent Roll'!$P5&gt;0,
IF(AND('Rent Roll'!$P5&gt;0,EDATE('Rent Roll'!$K5,'Rent Roll'!$P5*12)&gt;='Commercial Lease'!DE$5),
('Rent Roll'!$H5*'Rent Roll'!$D5/12)*((1+'Rent Roll'!$N5)^DATEDIF('Summary &amp; Assumptions'!$D$18,DE$5,"Y")),
OFFSET(DD10,0,-DATEDIF(EDATE('Rent Roll'!$K5,'Rent Roll'!$P5*12),DE$5,"M"))*((1+'Rent Roll'!$O5)^(DATEDIF(EDATE('Rent Roll'!$K5,'Rent Roll'!$P5*12),DE$5,"Y")+1))),('Rent Roll'!$H5*'Rent Roll'!$D5/12)*((1+'Rent Roll'!$N5)^DATEDIF('Summary &amp; Assumptions'!$D$18,DE$5,"Y")))))</f>
        <v>37382.385101748543</v>
      </c>
      <c r="DF10" s="131">
        <f ca="1">IF(DF$5&gt;='Rent Roll'!$M30,('Rent Roll'!$G30*'Rent Roll'!$D5/12)*((1+'Rent Roll'!$X30)^DATEDIF('Rent Roll'!$M30,DF$5,"Y")),
IF(DF$5&gt;'Rent Roll'!$L5,"-",
IF('Rent Roll'!$P5&gt;0,
IF(AND('Rent Roll'!$P5&gt;0,EDATE('Rent Roll'!$K5,'Rent Roll'!$P5*12)&gt;='Commercial Lease'!DF$5),
('Rent Roll'!$H5*'Rent Roll'!$D5/12)*((1+'Rent Roll'!$N5)^DATEDIF('Summary &amp; Assumptions'!$D$18,DF$5,"Y")),
OFFSET(DE10,0,-DATEDIF(EDATE('Rent Roll'!$K5,'Rent Roll'!$P5*12),DF$5,"M"))*((1+'Rent Roll'!$O5)^(DATEDIF(EDATE('Rent Roll'!$K5,'Rent Roll'!$P5*12),DF$5,"Y")+1))),('Rent Roll'!$H5*'Rent Roll'!$D5/12)*((1+'Rent Roll'!$N5)^DATEDIF('Summary &amp; Assumptions'!$D$18,DF$5,"Y")))))</f>
        <v>37382.385101748543</v>
      </c>
      <c r="DG10" s="131">
        <f ca="1">IF(DG$5&gt;='Rent Roll'!$M30,('Rent Roll'!$G30*'Rent Roll'!$D5/12)*((1+'Rent Roll'!$X30)^DATEDIF('Rent Roll'!$M30,DG$5,"Y")),
IF(DG$5&gt;'Rent Roll'!$L5,"-",
IF('Rent Roll'!$P5&gt;0,
IF(AND('Rent Roll'!$P5&gt;0,EDATE('Rent Roll'!$K5,'Rent Roll'!$P5*12)&gt;='Commercial Lease'!DG$5),
('Rent Roll'!$H5*'Rent Roll'!$D5/12)*((1+'Rent Roll'!$N5)^DATEDIF('Summary &amp; Assumptions'!$D$18,DG$5,"Y")),
OFFSET(DF10,0,-DATEDIF(EDATE('Rent Roll'!$K5,'Rent Roll'!$P5*12),DG$5,"M"))*((1+'Rent Roll'!$O5)^(DATEDIF(EDATE('Rent Roll'!$K5,'Rent Roll'!$P5*12),DG$5,"Y")+1))),('Rent Roll'!$H5*'Rent Roll'!$D5/12)*((1+'Rent Roll'!$N5)^DATEDIF('Summary &amp; Assumptions'!$D$18,DG$5,"Y")))))</f>
        <v>37382.385101748543</v>
      </c>
      <c r="DH10" s="131">
        <f ca="1">IF(DH$5&gt;='Rent Roll'!$M30,('Rent Roll'!$G30*'Rent Roll'!$D5/12)*((1+'Rent Roll'!$X30)^DATEDIF('Rent Roll'!$M30,DH$5,"Y")),
IF(DH$5&gt;'Rent Roll'!$L5,"-",
IF('Rent Roll'!$P5&gt;0,
IF(AND('Rent Roll'!$P5&gt;0,EDATE('Rent Roll'!$K5,'Rent Roll'!$P5*12)&gt;='Commercial Lease'!DH$5),
('Rent Roll'!$H5*'Rent Roll'!$D5/12)*((1+'Rent Roll'!$N5)^DATEDIF('Summary &amp; Assumptions'!$D$18,DH$5,"Y")),
OFFSET(DG10,0,-DATEDIF(EDATE('Rent Roll'!$K5,'Rent Roll'!$P5*12),DH$5,"M"))*((1+'Rent Roll'!$O5)^(DATEDIF(EDATE('Rent Roll'!$K5,'Rent Roll'!$P5*12),DH$5,"Y")+1))),('Rent Roll'!$H5*'Rent Roll'!$D5/12)*((1+'Rent Roll'!$N5)^DATEDIF('Summary &amp; Assumptions'!$D$18,DH$5,"Y")))))</f>
        <v>37382.385101748543</v>
      </c>
      <c r="DI10" s="131">
        <f ca="1">IF(DI$5&gt;='Rent Roll'!$M30,('Rent Roll'!$G30*'Rent Roll'!$D5/12)*((1+'Rent Roll'!$X30)^DATEDIF('Rent Roll'!$M30,DI$5,"Y")),
IF(DI$5&gt;'Rent Roll'!$L5,"-",
IF('Rent Roll'!$P5&gt;0,
IF(AND('Rent Roll'!$P5&gt;0,EDATE('Rent Roll'!$K5,'Rent Roll'!$P5*12)&gt;='Commercial Lease'!DI$5),
('Rent Roll'!$H5*'Rent Roll'!$D5/12)*((1+'Rent Roll'!$N5)^DATEDIF('Summary &amp; Assumptions'!$D$18,DI$5,"Y")),
OFFSET(DH10,0,-DATEDIF(EDATE('Rent Roll'!$K5,'Rent Roll'!$P5*12),DI$5,"M"))*((1+'Rent Roll'!$O5)^(DATEDIF(EDATE('Rent Roll'!$K5,'Rent Roll'!$P5*12),DI$5,"Y")+1))),('Rent Roll'!$H5*'Rent Roll'!$D5/12)*((1+'Rent Roll'!$N5)^DATEDIF('Summary &amp; Assumptions'!$D$18,DI$5,"Y")))))</f>
        <v>37382.385101748543</v>
      </c>
      <c r="DJ10" s="131">
        <f ca="1">IF(DJ$5&gt;='Rent Roll'!$M30,('Rent Roll'!$G30*'Rent Roll'!$D5/12)*((1+'Rent Roll'!$X30)^DATEDIF('Rent Roll'!$M30,DJ$5,"Y")),
IF(DJ$5&gt;'Rent Roll'!$L5,"-",
IF('Rent Roll'!$P5&gt;0,
IF(AND('Rent Roll'!$P5&gt;0,EDATE('Rent Roll'!$K5,'Rent Roll'!$P5*12)&gt;='Commercial Lease'!DJ$5),
('Rent Roll'!$H5*'Rent Roll'!$D5/12)*((1+'Rent Roll'!$N5)^DATEDIF('Summary &amp; Assumptions'!$D$18,DJ$5,"Y")),
OFFSET(DI10,0,-DATEDIF(EDATE('Rent Roll'!$K5,'Rent Roll'!$P5*12),DJ$5,"M"))*((1+'Rent Roll'!$O5)^(DATEDIF(EDATE('Rent Roll'!$K5,'Rent Roll'!$P5*12),DJ$5,"Y")+1))),('Rent Roll'!$H5*'Rent Roll'!$D5/12)*((1+'Rent Roll'!$N5)^DATEDIF('Summary &amp; Assumptions'!$D$18,DJ$5,"Y")))))</f>
        <v>37382.385101748543</v>
      </c>
      <c r="DK10" s="131">
        <f ca="1">IF(DK$5&gt;='Rent Roll'!$M30,('Rent Roll'!$G30*'Rent Roll'!$D5/12)*((1+'Rent Roll'!$X30)^DATEDIF('Rent Roll'!$M30,DK$5,"Y")),
IF(DK$5&gt;'Rent Roll'!$L5,"-",
IF('Rent Roll'!$P5&gt;0,
IF(AND('Rent Roll'!$P5&gt;0,EDATE('Rent Roll'!$K5,'Rent Roll'!$P5*12)&gt;='Commercial Lease'!DK$5),
('Rent Roll'!$H5*'Rent Roll'!$D5/12)*((1+'Rent Roll'!$N5)^DATEDIF('Summary &amp; Assumptions'!$D$18,DK$5,"Y")),
OFFSET(DJ10,0,-DATEDIF(EDATE('Rent Roll'!$K5,'Rent Roll'!$P5*12),DK$5,"M"))*((1+'Rent Roll'!$O5)^(DATEDIF(EDATE('Rent Roll'!$K5,'Rent Roll'!$P5*12),DK$5,"Y")+1))),('Rent Roll'!$H5*'Rent Roll'!$D5/12)*((1+'Rent Roll'!$N5)^DATEDIF('Summary &amp; Assumptions'!$D$18,DK$5,"Y")))))</f>
        <v>38503.856654801006</v>
      </c>
      <c r="DL10" s="131">
        <f ca="1">IF(DL$5&gt;='Rent Roll'!$M30,('Rent Roll'!$G30*'Rent Roll'!$D5/12)*((1+'Rent Roll'!$X30)^DATEDIF('Rent Roll'!$M30,DL$5,"Y")),
IF(DL$5&gt;'Rent Roll'!$L5,"-",
IF('Rent Roll'!$P5&gt;0,
IF(AND('Rent Roll'!$P5&gt;0,EDATE('Rent Roll'!$K5,'Rent Roll'!$P5*12)&gt;='Commercial Lease'!DL$5),
('Rent Roll'!$H5*'Rent Roll'!$D5/12)*((1+'Rent Roll'!$N5)^DATEDIF('Summary &amp; Assumptions'!$D$18,DL$5,"Y")),
OFFSET(DK10,0,-DATEDIF(EDATE('Rent Roll'!$K5,'Rent Roll'!$P5*12),DL$5,"M"))*((1+'Rent Roll'!$O5)^(DATEDIF(EDATE('Rent Roll'!$K5,'Rent Roll'!$P5*12),DL$5,"Y")+1))),('Rent Roll'!$H5*'Rent Roll'!$D5/12)*((1+'Rent Roll'!$N5)^DATEDIF('Summary &amp; Assumptions'!$D$18,DL$5,"Y")))))</f>
        <v>38503.856654801006</v>
      </c>
      <c r="DM10" s="131">
        <f ca="1">IF(DM$5&gt;='Rent Roll'!$M30,('Rent Roll'!$G30*'Rent Roll'!$D5/12)*((1+'Rent Roll'!$X30)^DATEDIF('Rent Roll'!$M30,DM$5,"Y")),
IF(DM$5&gt;'Rent Roll'!$L5,"-",
IF('Rent Roll'!$P5&gt;0,
IF(AND('Rent Roll'!$P5&gt;0,EDATE('Rent Roll'!$K5,'Rent Roll'!$P5*12)&gt;='Commercial Lease'!DM$5),
('Rent Roll'!$H5*'Rent Roll'!$D5/12)*((1+'Rent Roll'!$N5)^DATEDIF('Summary &amp; Assumptions'!$D$18,DM$5,"Y")),
OFFSET(DL10,0,-DATEDIF(EDATE('Rent Roll'!$K5,'Rent Roll'!$P5*12),DM$5,"M"))*((1+'Rent Roll'!$O5)^(DATEDIF(EDATE('Rent Roll'!$K5,'Rent Roll'!$P5*12),DM$5,"Y")+1))),('Rent Roll'!$H5*'Rent Roll'!$D5/12)*((1+'Rent Roll'!$N5)^DATEDIF('Summary &amp; Assumptions'!$D$18,DM$5,"Y")))))</f>
        <v>38503.856654801006</v>
      </c>
      <c r="DN10" s="131">
        <f ca="1">IF(DN$5&gt;='Rent Roll'!$M30,('Rent Roll'!$G30*'Rent Roll'!$D5/12)*((1+'Rent Roll'!$X30)^DATEDIF('Rent Roll'!$M30,DN$5,"Y")),
IF(DN$5&gt;'Rent Roll'!$L5,"-",
IF('Rent Roll'!$P5&gt;0,
IF(AND('Rent Roll'!$P5&gt;0,EDATE('Rent Roll'!$K5,'Rent Roll'!$P5*12)&gt;='Commercial Lease'!DN$5),
('Rent Roll'!$H5*'Rent Roll'!$D5/12)*((1+'Rent Roll'!$N5)^DATEDIF('Summary &amp; Assumptions'!$D$18,DN$5,"Y")),
OFFSET(DM10,0,-DATEDIF(EDATE('Rent Roll'!$K5,'Rent Roll'!$P5*12),DN$5,"M"))*((1+'Rent Roll'!$O5)^(DATEDIF(EDATE('Rent Roll'!$K5,'Rent Roll'!$P5*12),DN$5,"Y")+1))),('Rent Roll'!$H5*'Rent Roll'!$D5/12)*((1+'Rent Roll'!$N5)^DATEDIF('Summary &amp; Assumptions'!$D$18,DN$5,"Y")))))</f>
        <v>38503.856654801006</v>
      </c>
      <c r="DO10" s="131">
        <f ca="1">IF(DO$5&gt;='Rent Roll'!$M30,('Rent Roll'!$G30*'Rent Roll'!$D5/12)*((1+'Rent Roll'!$X30)^DATEDIF('Rent Roll'!$M30,DO$5,"Y")),
IF(DO$5&gt;'Rent Roll'!$L5,"-",
IF('Rent Roll'!$P5&gt;0,
IF(AND('Rent Roll'!$P5&gt;0,EDATE('Rent Roll'!$K5,'Rent Roll'!$P5*12)&gt;='Commercial Lease'!DO$5),
('Rent Roll'!$H5*'Rent Roll'!$D5/12)*((1+'Rent Roll'!$N5)^DATEDIF('Summary &amp; Assumptions'!$D$18,DO$5,"Y")),
OFFSET(DN10,0,-DATEDIF(EDATE('Rent Roll'!$K5,'Rent Roll'!$P5*12),DO$5,"M"))*((1+'Rent Roll'!$O5)^(DATEDIF(EDATE('Rent Roll'!$K5,'Rent Roll'!$P5*12),DO$5,"Y")+1))),('Rent Roll'!$H5*'Rent Roll'!$D5/12)*((1+'Rent Roll'!$N5)^DATEDIF('Summary &amp; Assumptions'!$D$18,DO$5,"Y")))))</f>
        <v>38503.856654801006</v>
      </c>
      <c r="DP10" s="131">
        <f ca="1">IF(DP$5&gt;='Rent Roll'!$M30,('Rent Roll'!$G30*'Rent Roll'!$D5/12)*((1+'Rent Roll'!$X30)^DATEDIF('Rent Roll'!$M30,DP$5,"Y")),
IF(DP$5&gt;'Rent Roll'!$L5,"-",
IF('Rent Roll'!$P5&gt;0,
IF(AND('Rent Roll'!$P5&gt;0,EDATE('Rent Roll'!$K5,'Rent Roll'!$P5*12)&gt;='Commercial Lease'!DP$5),
('Rent Roll'!$H5*'Rent Roll'!$D5/12)*((1+'Rent Roll'!$N5)^DATEDIF('Summary &amp; Assumptions'!$D$18,DP$5,"Y")),
OFFSET(DO10,0,-DATEDIF(EDATE('Rent Roll'!$K5,'Rent Roll'!$P5*12),DP$5,"M"))*((1+'Rent Roll'!$O5)^(DATEDIF(EDATE('Rent Roll'!$K5,'Rent Roll'!$P5*12),DP$5,"Y")+1))),('Rent Roll'!$H5*'Rent Roll'!$D5/12)*((1+'Rent Roll'!$N5)^DATEDIF('Summary &amp; Assumptions'!$D$18,DP$5,"Y")))))</f>
        <v>38503.856654801006</v>
      </c>
      <c r="DQ10" s="131">
        <f ca="1">IF(DQ$5&gt;='Rent Roll'!$M30,('Rent Roll'!$G30*'Rent Roll'!$D5/12)*((1+'Rent Roll'!$X30)^DATEDIF('Rent Roll'!$M30,DQ$5,"Y")),
IF(DQ$5&gt;'Rent Roll'!$L5,"-",
IF('Rent Roll'!$P5&gt;0,
IF(AND('Rent Roll'!$P5&gt;0,EDATE('Rent Roll'!$K5,'Rent Roll'!$P5*12)&gt;='Commercial Lease'!DQ$5),
('Rent Roll'!$H5*'Rent Roll'!$D5/12)*((1+'Rent Roll'!$N5)^DATEDIF('Summary &amp; Assumptions'!$D$18,DQ$5,"Y")),
OFFSET(DP10,0,-DATEDIF(EDATE('Rent Roll'!$K5,'Rent Roll'!$P5*12),DQ$5,"M"))*((1+'Rent Roll'!$O5)^(DATEDIF(EDATE('Rent Roll'!$K5,'Rent Roll'!$P5*12),DQ$5,"Y")+1))),('Rent Roll'!$H5*'Rent Roll'!$D5/12)*((1+'Rent Roll'!$N5)^DATEDIF('Summary &amp; Assumptions'!$D$18,DQ$5,"Y")))))</f>
        <v>38503.856654801006</v>
      </c>
      <c r="DR10" s="131">
        <f ca="1">IF(DR$5&gt;='Rent Roll'!$M30,('Rent Roll'!$G30*'Rent Roll'!$D5/12)*((1+'Rent Roll'!$X30)^DATEDIF('Rent Roll'!$M30,DR$5,"Y")),
IF(DR$5&gt;'Rent Roll'!$L5,"-",
IF('Rent Roll'!$P5&gt;0,
IF(AND('Rent Roll'!$P5&gt;0,EDATE('Rent Roll'!$K5,'Rent Roll'!$P5*12)&gt;='Commercial Lease'!DR$5),
('Rent Roll'!$H5*'Rent Roll'!$D5/12)*((1+'Rent Roll'!$N5)^DATEDIF('Summary &amp; Assumptions'!$D$18,DR$5,"Y")),
OFFSET(DQ10,0,-DATEDIF(EDATE('Rent Roll'!$K5,'Rent Roll'!$P5*12),DR$5,"M"))*((1+'Rent Roll'!$O5)^(DATEDIF(EDATE('Rent Roll'!$K5,'Rent Roll'!$P5*12),DR$5,"Y")+1))),('Rent Roll'!$H5*'Rent Roll'!$D5/12)*((1+'Rent Roll'!$N5)^DATEDIF('Summary &amp; Assumptions'!$D$18,DR$5,"Y")))))</f>
        <v>38503.856654801006</v>
      </c>
      <c r="DS10" s="131">
        <f ca="1">IF(DS$5&gt;='Rent Roll'!$M30,('Rent Roll'!$G30*'Rent Roll'!$D5/12)*((1+'Rent Roll'!$X30)^DATEDIF('Rent Roll'!$M30,DS$5,"Y")),
IF(DS$5&gt;'Rent Roll'!$L5,"-",
IF('Rent Roll'!$P5&gt;0,
IF(AND('Rent Roll'!$P5&gt;0,EDATE('Rent Roll'!$K5,'Rent Roll'!$P5*12)&gt;='Commercial Lease'!DS$5),
('Rent Roll'!$H5*'Rent Roll'!$D5/12)*((1+'Rent Roll'!$N5)^DATEDIF('Summary &amp; Assumptions'!$D$18,DS$5,"Y")),
OFFSET(DR10,0,-DATEDIF(EDATE('Rent Roll'!$K5,'Rent Roll'!$P5*12),DS$5,"M"))*((1+'Rent Roll'!$O5)^(DATEDIF(EDATE('Rent Roll'!$K5,'Rent Roll'!$P5*12),DS$5,"Y")+1))),('Rent Roll'!$H5*'Rent Roll'!$D5/12)*((1+'Rent Roll'!$N5)^DATEDIF('Summary &amp; Assumptions'!$D$18,DS$5,"Y")))))</f>
        <v>38503.856654801006</v>
      </c>
      <c r="DT10" s="131">
        <f ca="1">IF(DT$5&gt;='Rent Roll'!$M30,('Rent Roll'!$G30*'Rent Roll'!$D5/12)*((1+'Rent Roll'!$X30)^DATEDIF('Rent Roll'!$M30,DT$5,"Y")),
IF(DT$5&gt;'Rent Roll'!$L5,"-",
IF('Rent Roll'!$P5&gt;0,
IF(AND('Rent Roll'!$P5&gt;0,EDATE('Rent Roll'!$K5,'Rent Roll'!$P5*12)&gt;='Commercial Lease'!DT$5),
('Rent Roll'!$H5*'Rent Roll'!$D5/12)*((1+'Rent Roll'!$N5)^DATEDIF('Summary &amp; Assumptions'!$D$18,DT$5,"Y")),
OFFSET(DS10,0,-DATEDIF(EDATE('Rent Roll'!$K5,'Rent Roll'!$P5*12),DT$5,"M"))*((1+'Rent Roll'!$O5)^(DATEDIF(EDATE('Rent Roll'!$K5,'Rent Roll'!$P5*12),DT$5,"Y")+1))),('Rent Roll'!$H5*'Rent Roll'!$D5/12)*((1+'Rent Roll'!$N5)^DATEDIF('Summary &amp; Assumptions'!$D$18,DT$5,"Y")))))</f>
        <v>38503.856654801006</v>
      </c>
      <c r="DU10" s="131">
        <f ca="1">IF(DU$5&gt;='Rent Roll'!$M30,('Rent Roll'!$G30*'Rent Roll'!$D5/12)*((1+'Rent Roll'!$X30)^DATEDIF('Rent Roll'!$M30,DU$5,"Y")),
IF(DU$5&gt;'Rent Roll'!$L5,"-",
IF('Rent Roll'!$P5&gt;0,
IF(AND('Rent Roll'!$P5&gt;0,EDATE('Rent Roll'!$K5,'Rent Roll'!$P5*12)&gt;='Commercial Lease'!DU$5),
('Rent Roll'!$H5*'Rent Roll'!$D5/12)*((1+'Rent Roll'!$N5)^DATEDIF('Summary &amp; Assumptions'!$D$18,DU$5,"Y")),
OFFSET(DT10,0,-DATEDIF(EDATE('Rent Roll'!$K5,'Rent Roll'!$P5*12),DU$5,"M"))*((1+'Rent Roll'!$O5)^(DATEDIF(EDATE('Rent Roll'!$K5,'Rent Roll'!$P5*12),DU$5,"Y")+1))),('Rent Roll'!$H5*'Rent Roll'!$D5/12)*((1+'Rent Roll'!$N5)^DATEDIF('Summary &amp; Assumptions'!$D$18,DU$5,"Y")))))</f>
        <v>38503.856654801006</v>
      </c>
      <c r="DV10" s="131">
        <f ca="1">IF(DV$5&gt;='Rent Roll'!$M30,('Rent Roll'!$G30*'Rent Roll'!$D5/12)*((1+'Rent Roll'!$X30)^DATEDIF('Rent Roll'!$M30,DV$5,"Y")),
IF(DV$5&gt;'Rent Roll'!$L5,"-",
IF('Rent Roll'!$P5&gt;0,
IF(AND('Rent Roll'!$P5&gt;0,EDATE('Rent Roll'!$K5,'Rent Roll'!$P5*12)&gt;='Commercial Lease'!DV$5),
('Rent Roll'!$H5*'Rent Roll'!$D5/12)*((1+'Rent Roll'!$N5)^DATEDIF('Summary &amp; Assumptions'!$D$18,DV$5,"Y")),
OFFSET(DU10,0,-DATEDIF(EDATE('Rent Roll'!$K5,'Rent Roll'!$P5*12),DV$5,"M"))*((1+'Rent Roll'!$O5)^(DATEDIF(EDATE('Rent Roll'!$K5,'Rent Roll'!$P5*12),DV$5,"Y")+1))),('Rent Roll'!$H5*'Rent Roll'!$D5/12)*((1+'Rent Roll'!$N5)^DATEDIF('Summary &amp; Assumptions'!$D$18,DV$5,"Y")))))</f>
        <v>38503.856654801006</v>
      </c>
      <c r="DW10" s="131">
        <f ca="1">IF(DW$5&gt;='Rent Roll'!$M30,('Rent Roll'!$G30*'Rent Roll'!$D5/12)*((1+'Rent Roll'!$X30)^DATEDIF('Rent Roll'!$M30,DW$5,"Y")),
IF(DW$5&gt;'Rent Roll'!$L5,"-",
IF('Rent Roll'!$P5&gt;0,
IF(AND('Rent Roll'!$P5&gt;0,EDATE('Rent Roll'!$K5,'Rent Roll'!$P5*12)&gt;='Commercial Lease'!DW$5),
('Rent Roll'!$H5*'Rent Roll'!$D5/12)*((1+'Rent Roll'!$N5)^DATEDIF('Summary &amp; Assumptions'!$D$18,DW$5,"Y")),
OFFSET(DV10,0,-DATEDIF(EDATE('Rent Roll'!$K5,'Rent Roll'!$P5*12),DW$5,"M"))*((1+'Rent Roll'!$O5)^(DATEDIF(EDATE('Rent Roll'!$K5,'Rent Roll'!$P5*12),DW$5,"Y")+1))),('Rent Roll'!$H5*'Rent Roll'!$D5/12)*((1+'Rent Roll'!$N5)^DATEDIF('Summary &amp; Assumptions'!$D$18,DW$5,"Y")))))</f>
        <v>39658.972354445032</v>
      </c>
      <c r="DX10" s="131">
        <f ca="1">IF(DX$5&gt;='Rent Roll'!$M30,('Rent Roll'!$G30*'Rent Roll'!$D5/12)*((1+'Rent Roll'!$X30)^DATEDIF('Rent Roll'!$M30,DX$5,"Y")),
IF(DX$5&gt;'Rent Roll'!$L5,"-",
IF('Rent Roll'!$P5&gt;0,
IF(AND('Rent Roll'!$P5&gt;0,EDATE('Rent Roll'!$K5,'Rent Roll'!$P5*12)&gt;='Commercial Lease'!DX$5),
('Rent Roll'!$H5*'Rent Roll'!$D5/12)*((1+'Rent Roll'!$N5)^DATEDIF('Summary &amp; Assumptions'!$D$18,DX$5,"Y")),
OFFSET(DW10,0,-DATEDIF(EDATE('Rent Roll'!$K5,'Rent Roll'!$P5*12),DX$5,"M"))*((1+'Rent Roll'!$O5)^(DATEDIF(EDATE('Rent Roll'!$K5,'Rent Roll'!$P5*12),DX$5,"Y")+1))),('Rent Roll'!$H5*'Rent Roll'!$D5/12)*((1+'Rent Roll'!$N5)^DATEDIF('Summary &amp; Assumptions'!$D$18,DX$5,"Y")))))</f>
        <v>39658.972354445032</v>
      </c>
      <c r="DY10" s="131">
        <f ca="1">IF(DY$5&gt;='Rent Roll'!$M30,('Rent Roll'!$G30*'Rent Roll'!$D5/12)*((1+'Rent Roll'!$X30)^DATEDIF('Rent Roll'!$M30,DY$5,"Y")),
IF(DY$5&gt;'Rent Roll'!$L5,"-",
IF('Rent Roll'!$P5&gt;0,
IF(AND('Rent Roll'!$P5&gt;0,EDATE('Rent Roll'!$K5,'Rent Roll'!$P5*12)&gt;='Commercial Lease'!DY$5),
('Rent Roll'!$H5*'Rent Roll'!$D5/12)*((1+'Rent Roll'!$N5)^DATEDIF('Summary &amp; Assumptions'!$D$18,DY$5,"Y")),
OFFSET(DX10,0,-DATEDIF(EDATE('Rent Roll'!$K5,'Rent Roll'!$P5*12),DY$5,"M"))*((1+'Rent Roll'!$O5)^(DATEDIF(EDATE('Rent Roll'!$K5,'Rent Roll'!$P5*12),DY$5,"Y")+1))),('Rent Roll'!$H5*'Rent Roll'!$D5/12)*((1+'Rent Roll'!$N5)^DATEDIF('Summary &amp; Assumptions'!$D$18,DY$5,"Y")))))</f>
        <v>39658.972354445032</v>
      </c>
      <c r="DZ10" s="131">
        <f ca="1">IF(DZ$5&gt;='Rent Roll'!$M30,('Rent Roll'!$G30*'Rent Roll'!$D5/12)*((1+'Rent Roll'!$X30)^DATEDIF('Rent Roll'!$M30,DZ$5,"Y")),
IF(DZ$5&gt;'Rent Roll'!$L5,"-",
IF('Rent Roll'!$P5&gt;0,
IF(AND('Rent Roll'!$P5&gt;0,EDATE('Rent Roll'!$K5,'Rent Roll'!$P5*12)&gt;='Commercial Lease'!DZ$5),
('Rent Roll'!$H5*'Rent Roll'!$D5/12)*((1+'Rent Roll'!$N5)^DATEDIF('Summary &amp; Assumptions'!$D$18,DZ$5,"Y")),
OFFSET(DY10,0,-DATEDIF(EDATE('Rent Roll'!$K5,'Rent Roll'!$P5*12),DZ$5,"M"))*((1+'Rent Roll'!$O5)^(DATEDIF(EDATE('Rent Roll'!$K5,'Rent Roll'!$P5*12),DZ$5,"Y")+1))),('Rent Roll'!$H5*'Rent Roll'!$D5/12)*((1+'Rent Roll'!$N5)^DATEDIF('Summary &amp; Assumptions'!$D$18,DZ$5,"Y")))))</f>
        <v>39658.972354445032</v>
      </c>
      <c r="EA10" s="131">
        <f ca="1">IF(EA$5&gt;='Rent Roll'!$M30,('Rent Roll'!$G30*'Rent Roll'!$D5/12)*((1+'Rent Roll'!$X30)^DATEDIF('Rent Roll'!$M30,EA$5,"Y")),
IF(EA$5&gt;'Rent Roll'!$L5,"-",
IF('Rent Roll'!$P5&gt;0,
IF(AND('Rent Roll'!$P5&gt;0,EDATE('Rent Roll'!$K5,'Rent Roll'!$P5*12)&gt;='Commercial Lease'!EA$5),
('Rent Roll'!$H5*'Rent Roll'!$D5/12)*((1+'Rent Roll'!$N5)^DATEDIF('Summary &amp; Assumptions'!$D$18,EA$5,"Y")),
OFFSET(DZ10,0,-DATEDIF(EDATE('Rent Roll'!$K5,'Rent Roll'!$P5*12),EA$5,"M"))*((1+'Rent Roll'!$O5)^(DATEDIF(EDATE('Rent Roll'!$K5,'Rent Roll'!$P5*12),EA$5,"Y")+1))),('Rent Roll'!$H5*'Rent Roll'!$D5/12)*((1+'Rent Roll'!$N5)^DATEDIF('Summary &amp; Assumptions'!$D$18,EA$5,"Y")))))</f>
        <v>39658.972354445032</v>
      </c>
      <c r="EB10" s="131">
        <f ca="1">IF(EB$5&gt;='Rent Roll'!$M30,('Rent Roll'!$G30*'Rent Roll'!$D5/12)*((1+'Rent Roll'!$X30)^DATEDIF('Rent Roll'!$M30,EB$5,"Y")),
IF(EB$5&gt;'Rent Roll'!$L5,"-",
IF('Rent Roll'!$P5&gt;0,
IF(AND('Rent Roll'!$P5&gt;0,EDATE('Rent Roll'!$K5,'Rent Roll'!$P5*12)&gt;='Commercial Lease'!EB$5),
('Rent Roll'!$H5*'Rent Roll'!$D5/12)*((1+'Rent Roll'!$N5)^DATEDIF('Summary &amp; Assumptions'!$D$18,EB$5,"Y")),
OFFSET(EA10,0,-DATEDIF(EDATE('Rent Roll'!$K5,'Rent Roll'!$P5*12),EB$5,"M"))*((1+'Rent Roll'!$O5)^(DATEDIF(EDATE('Rent Roll'!$K5,'Rent Roll'!$P5*12),EB$5,"Y")+1))),('Rent Roll'!$H5*'Rent Roll'!$D5/12)*((1+'Rent Roll'!$N5)^DATEDIF('Summary &amp; Assumptions'!$D$18,EB$5,"Y")))))</f>
        <v>39658.972354445032</v>
      </c>
      <c r="EC10" s="131">
        <f ca="1">IF(EC$5&gt;='Rent Roll'!$M30,('Rent Roll'!$G30*'Rent Roll'!$D5/12)*((1+'Rent Roll'!$X30)^DATEDIF('Rent Roll'!$M30,EC$5,"Y")),
IF(EC$5&gt;'Rent Roll'!$L5,"-",
IF('Rent Roll'!$P5&gt;0,
IF(AND('Rent Roll'!$P5&gt;0,EDATE('Rent Roll'!$K5,'Rent Roll'!$P5*12)&gt;='Commercial Lease'!EC$5),
('Rent Roll'!$H5*'Rent Roll'!$D5/12)*((1+'Rent Roll'!$N5)^DATEDIF('Summary &amp; Assumptions'!$D$18,EC$5,"Y")),
OFFSET(EB10,0,-DATEDIF(EDATE('Rent Roll'!$K5,'Rent Roll'!$P5*12),EC$5,"M"))*((1+'Rent Roll'!$O5)^(DATEDIF(EDATE('Rent Roll'!$K5,'Rent Roll'!$P5*12),EC$5,"Y")+1))),('Rent Roll'!$H5*'Rent Roll'!$D5/12)*((1+'Rent Roll'!$N5)^DATEDIF('Summary &amp; Assumptions'!$D$18,EC$5,"Y")))))</f>
        <v>39658.972354445032</v>
      </c>
      <c r="ED10" s="131">
        <f ca="1">IF(ED$5&gt;='Rent Roll'!$M30,('Rent Roll'!$G30*'Rent Roll'!$D5/12)*((1+'Rent Roll'!$X30)^DATEDIF('Rent Roll'!$M30,ED$5,"Y")),
IF(ED$5&gt;'Rent Roll'!$L5,"-",
IF('Rent Roll'!$P5&gt;0,
IF(AND('Rent Roll'!$P5&gt;0,EDATE('Rent Roll'!$K5,'Rent Roll'!$P5*12)&gt;='Commercial Lease'!ED$5),
('Rent Roll'!$H5*'Rent Roll'!$D5/12)*((1+'Rent Roll'!$N5)^DATEDIF('Summary &amp; Assumptions'!$D$18,ED$5,"Y")),
OFFSET(EC10,0,-DATEDIF(EDATE('Rent Roll'!$K5,'Rent Roll'!$P5*12),ED$5,"M"))*((1+'Rent Roll'!$O5)^(DATEDIF(EDATE('Rent Roll'!$K5,'Rent Roll'!$P5*12),ED$5,"Y")+1))),('Rent Roll'!$H5*'Rent Roll'!$D5/12)*((1+'Rent Roll'!$N5)^DATEDIF('Summary &amp; Assumptions'!$D$18,ED$5,"Y")))))</f>
        <v>39658.972354445032</v>
      </c>
      <c r="EE10" s="131">
        <f ca="1">IF(EE$5&gt;='Rent Roll'!$M30,('Rent Roll'!$G30*'Rent Roll'!$D5/12)*((1+'Rent Roll'!$X30)^DATEDIF('Rent Roll'!$M30,EE$5,"Y")),
IF(EE$5&gt;'Rent Roll'!$L5,"-",
IF('Rent Roll'!$P5&gt;0,
IF(AND('Rent Roll'!$P5&gt;0,EDATE('Rent Roll'!$K5,'Rent Roll'!$P5*12)&gt;='Commercial Lease'!EE$5),
('Rent Roll'!$H5*'Rent Roll'!$D5/12)*((1+'Rent Roll'!$N5)^DATEDIF('Summary &amp; Assumptions'!$D$18,EE$5,"Y")),
OFFSET(ED10,0,-DATEDIF(EDATE('Rent Roll'!$K5,'Rent Roll'!$P5*12),EE$5,"M"))*((1+'Rent Roll'!$O5)^(DATEDIF(EDATE('Rent Roll'!$K5,'Rent Roll'!$P5*12),EE$5,"Y")+1))),('Rent Roll'!$H5*'Rent Roll'!$D5/12)*((1+'Rent Roll'!$N5)^DATEDIF('Summary &amp; Assumptions'!$D$18,EE$5,"Y")))))</f>
        <v>39658.972354445032</v>
      </c>
      <c r="EF10" s="132">
        <f ca="1">IF(EF$5&gt;='Rent Roll'!$M30,('Rent Roll'!$G30*'Rent Roll'!$D5/12)*((1+'Rent Roll'!$X30)^DATEDIF('Rent Roll'!$M30,EF$5,"Y")),
IF(EF$5&gt;'Rent Roll'!$L5,"-",
IF('Rent Roll'!$P5&gt;0,
IF(AND('Rent Roll'!$P5&gt;0,EDATE('Rent Roll'!$K5,'Rent Roll'!$P5*12)&gt;='Commercial Lease'!EF$5),
('Rent Roll'!$H5*'Rent Roll'!$D5/12)*((1+'Rent Roll'!$N5)^DATEDIF('Summary &amp; Assumptions'!$D$18,EF$5,"Y")),
OFFSET(EE10,0,-DATEDIF(EDATE('Rent Roll'!$K5,'Rent Roll'!$P5*12),EF$5,"M"))*((1+'Rent Roll'!$O5)^(DATEDIF(EDATE('Rent Roll'!$K5,'Rent Roll'!$P5*12),EF$5,"Y")+1))),('Rent Roll'!$H5*'Rent Roll'!$D5/12)*((1+'Rent Roll'!$N5)^DATEDIF('Summary &amp; Assumptions'!$D$18,EF$5,"Y")))))</f>
        <v>39658.972354445032</v>
      </c>
      <c r="EG10" s="133" t="s">
        <v>109</v>
      </c>
    </row>
    <row r="11" spans="2:137" ht="15" x14ac:dyDescent="0.25">
      <c r="B11" s="129"/>
      <c r="C11" s="73" t="str">
        <f>CONCATENATE('Rent Roll'!B6&amp;" - "&amp;'Rent Roll'!C6)</f>
        <v>3 - Office</v>
      </c>
      <c r="D11" s="130">
        <f t="shared" ca="1" si="13"/>
        <v>1665878.2937336783</v>
      </c>
      <c r="E11" s="131" t="str">
        <f>IF('Rent Roll'!$E6='Data Validation'!$E$2,'Rent Roll'!$I6,"-")</f>
        <v>-</v>
      </c>
      <c r="F11" s="131" t="str">
        <f ca="1">IF(F$5&gt;='Rent Roll'!$M31,('Rent Roll'!$G31*'Rent Roll'!$D6/12)*((1+'Rent Roll'!$X31)^DATEDIF('Rent Roll'!$M31,F$5,"Y")),
IF(F$5&gt;'Rent Roll'!$L6,"-",
IF('Rent Roll'!$P6&gt;0,
IF(AND('Rent Roll'!$P6&gt;0,EDATE('Rent Roll'!$K6,'Rent Roll'!$P6*12)&gt;='Commercial Lease'!F$5),
('Rent Roll'!$H6*'Rent Roll'!$D6/12)*((1+'Rent Roll'!$N6)^DATEDIF('Summary &amp; Assumptions'!$D$18,F$5,"Y")),
OFFSET(E11,0,-DATEDIF(EDATE('Rent Roll'!$K6,'Rent Roll'!$P6*12),F$5,"M"))*((1+'Rent Roll'!$O6)^(DATEDIF(EDATE('Rent Roll'!$K6,'Rent Roll'!$P6*12),F$5,"Y")+1))),('Rent Roll'!$H6*'Rent Roll'!$D6/12)*((1+'Rent Roll'!$N6)^DATEDIF('Summary &amp; Assumptions'!$D$18,F$5,"Y")))))</f>
        <v>-</v>
      </c>
      <c r="G11" s="131" t="str">
        <f ca="1">IF(G$5&gt;='Rent Roll'!$M31,('Rent Roll'!$G31*'Rent Roll'!$D6/12)*((1+'Rent Roll'!$X31)^DATEDIF('Rent Roll'!$M31,G$5,"Y")),
IF(G$5&gt;'Rent Roll'!$L6,"-",
IF('Rent Roll'!$P6&gt;0,
IF(AND('Rent Roll'!$P6&gt;0,EDATE('Rent Roll'!$K6,'Rent Roll'!$P6*12)&gt;='Commercial Lease'!G$5),
('Rent Roll'!$H6*'Rent Roll'!$D6/12)*((1+'Rent Roll'!$N6)^DATEDIF('Summary &amp; Assumptions'!$D$18,G$5,"Y")),
OFFSET(F11,0,-DATEDIF(EDATE('Rent Roll'!$K6,'Rent Roll'!$P6*12),G$5,"M"))*((1+'Rent Roll'!$O6)^(DATEDIF(EDATE('Rent Roll'!$K6,'Rent Roll'!$P6*12),G$5,"Y")+1))),('Rent Roll'!$H6*'Rent Roll'!$D6/12)*((1+'Rent Roll'!$N6)^DATEDIF('Summary &amp; Assumptions'!$D$18,G$5,"Y")))))</f>
        <v>-</v>
      </c>
      <c r="H11" s="131" t="str">
        <f ca="1">IF(H$5&gt;='Rent Roll'!$M31,('Rent Roll'!$G31*'Rent Roll'!$D6/12)*((1+'Rent Roll'!$X31)^DATEDIF('Rent Roll'!$M31,H$5,"Y")),
IF(H$5&gt;'Rent Roll'!$L6,"-",
IF('Rent Roll'!$P6&gt;0,
IF(AND('Rent Roll'!$P6&gt;0,EDATE('Rent Roll'!$K6,'Rent Roll'!$P6*12)&gt;='Commercial Lease'!H$5),
('Rent Roll'!$H6*'Rent Roll'!$D6/12)*((1+'Rent Roll'!$N6)^DATEDIF('Summary &amp; Assumptions'!$D$18,H$5,"Y")),
OFFSET(G11,0,-DATEDIF(EDATE('Rent Roll'!$K6,'Rent Roll'!$P6*12),H$5,"M"))*((1+'Rent Roll'!$O6)^(DATEDIF(EDATE('Rent Roll'!$K6,'Rent Roll'!$P6*12),H$5,"Y")+1))),('Rent Roll'!$H6*'Rent Roll'!$D6/12)*((1+'Rent Roll'!$N6)^DATEDIF('Summary &amp; Assumptions'!$D$18,H$5,"Y")))))</f>
        <v>-</v>
      </c>
      <c r="I11" s="131">
        <f ca="1">IF(I$5&gt;='Rent Roll'!$M31,('Rent Roll'!$G31*'Rent Roll'!$D6/12)*((1+'Rent Roll'!$X31)^DATEDIF('Rent Roll'!$M31,I$5,"Y")),
IF(I$5&gt;'Rent Roll'!$L6,"-",
IF('Rent Roll'!$P6&gt;0,
IF(AND('Rent Roll'!$P6&gt;0,EDATE('Rent Roll'!$K6,'Rent Roll'!$P6*12)&gt;='Commercial Lease'!I$5),
('Rent Roll'!$H6*'Rent Roll'!$D6/12)*((1+'Rent Roll'!$N6)^DATEDIF('Summary &amp; Assumptions'!$D$18,I$5,"Y")),
OFFSET(H11,0,-DATEDIF(EDATE('Rent Roll'!$K6,'Rent Roll'!$P6*12),I$5,"M"))*((1+'Rent Roll'!$O6)^(DATEDIF(EDATE('Rent Roll'!$K6,'Rent Roll'!$P6*12),I$5,"Y")+1))),('Rent Roll'!$H6*'Rent Roll'!$D6/12)*((1+'Rent Roll'!$N6)^DATEDIF('Summary &amp; Assumptions'!$D$18,I$5,"Y")))))</f>
        <v>11231.810099999997</v>
      </c>
      <c r="J11" s="131">
        <f ca="1">IF(J$5&gt;='Rent Roll'!$M31,('Rent Roll'!$G31*'Rent Roll'!$D6/12)*((1+'Rent Roll'!$X31)^DATEDIF('Rent Roll'!$M31,J$5,"Y")),
IF(J$5&gt;'Rent Roll'!$L6,"-",
IF('Rent Roll'!$P6&gt;0,
IF(AND('Rent Roll'!$P6&gt;0,EDATE('Rent Roll'!$K6,'Rent Roll'!$P6*12)&gt;='Commercial Lease'!J$5),
('Rent Roll'!$H6*'Rent Roll'!$D6/12)*((1+'Rent Roll'!$N6)^DATEDIF('Summary &amp; Assumptions'!$D$18,J$5,"Y")),
OFFSET(I11,0,-DATEDIF(EDATE('Rent Roll'!$K6,'Rent Roll'!$P6*12),J$5,"M"))*((1+'Rent Roll'!$O6)^(DATEDIF(EDATE('Rent Roll'!$K6,'Rent Roll'!$P6*12),J$5,"Y")+1))),('Rent Roll'!$H6*'Rent Roll'!$D6/12)*((1+'Rent Roll'!$N6)^DATEDIF('Summary &amp; Assumptions'!$D$18,J$5,"Y")))))</f>
        <v>11231.810099999997</v>
      </c>
      <c r="K11" s="131">
        <f ca="1">IF(K$5&gt;='Rent Roll'!$M31,('Rent Roll'!$G31*'Rent Roll'!$D6/12)*((1+'Rent Roll'!$X31)^DATEDIF('Rent Roll'!$M31,K$5,"Y")),
IF(K$5&gt;'Rent Roll'!$L6,"-",
IF('Rent Roll'!$P6&gt;0,
IF(AND('Rent Roll'!$P6&gt;0,EDATE('Rent Roll'!$K6,'Rent Roll'!$P6*12)&gt;='Commercial Lease'!K$5),
('Rent Roll'!$H6*'Rent Roll'!$D6/12)*((1+'Rent Roll'!$N6)^DATEDIF('Summary &amp; Assumptions'!$D$18,K$5,"Y")),
OFFSET(J11,0,-DATEDIF(EDATE('Rent Roll'!$K6,'Rent Roll'!$P6*12),K$5,"M"))*((1+'Rent Roll'!$O6)^(DATEDIF(EDATE('Rent Roll'!$K6,'Rent Roll'!$P6*12),K$5,"Y")+1))),('Rent Roll'!$H6*'Rent Roll'!$D6/12)*((1+'Rent Roll'!$N6)^DATEDIF('Summary &amp; Assumptions'!$D$18,K$5,"Y")))))</f>
        <v>11231.810099999997</v>
      </c>
      <c r="L11" s="131">
        <f ca="1">IF(L$5&gt;='Rent Roll'!$M31,('Rent Roll'!$G31*'Rent Roll'!$D6/12)*((1+'Rent Roll'!$X31)^DATEDIF('Rent Roll'!$M31,L$5,"Y")),
IF(L$5&gt;'Rent Roll'!$L6,"-",
IF('Rent Roll'!$P6&gt;0,
IF(AND('Rent Roll'!$P6&gt;0,EDATE('Rent Roll'!$K6,'Rent Roll'!$P6*12)&gt;='Commercial Lease'!L$5),
('Rent Roll'!$H6*'Rent Roll'!$D6/12)*((1+'Rent Roll'!$N6)^DATEDIF('Summary &amp; Assumptions'!$D$18,L$5,"Y")),
OFFSET(K11,0,-DATEDIF(EDATE('Rent Roll'!$K6,'Rent Roll'!$P6*12),L$5,"M"))*((1+'Rent Roll'!$O6)^(DATEDIF(EDATE('Rent Roll'!$K6,'Rent Roll'!$P6*12),L$5,"Y")+1))),('Rent Roll'!$H6*'Rent Roll'!$D6/12)*((1+'Rent Roll'!$N6)^DATEDIF('Summary &amp; Assumptions'!$D$18,L$5,"Y")))))</f>
        <v>11231.810099999997</v>
      </c>
      <c r="M11" s="131">
        <f ca="1">IF(M$5&gt;='Rent Roll'!$M31,('Rent Roll'!$G31*'Rent Roll'!$D6/12)*((1+'Rent Roll'!$X31)^DATEDIF('Rent Roll'!$M31,M$5,"Y")),
IF(M$5&gt;'Rent Roll'!$L6,"-",
IF('Rent Roll'!$P6&gt;0,
IF(AND('Rent Roll'!$P6&gt;0,EDATE('Rent Roll'!$K6,'Rent Roll'!$P6*12)&gt;='Commercial Lease'!M$5),
('Rent Roll'!$H6*'Rent Roll'!$D6/12)*((1+'Rent Roll'!$N6)^DATEDIF('Summary &amp; Assumptions'!$D$18,M$5,"Y")),
OFFSET(L11,0,-DATEDIF(EDATE('Rent Roll'!$K6,'Rent Roll'!$P6*12),M$5,"M"))*((1+'Rent Roll'!$O6)^(DATEDIF(EDATE('Rent Roll'!$K6,'Rent Roll'!$P6*12),M$5,"Y")+1))),('Rent Roll'!$H6*'Rent Roll'!$D6/12)*((1+'Rent Roll'!$N6)^DATEDIF('Summary &amp; Assumptions'!$D$18,M$5,"Y")))))</f>
        <v>11231.810099999997</v>
      </c>
      <c r="N11" s="131">
        <f ca="1">IF(N$5&gt;='Rent Roll'!$M31,('Rent Roll'!$G31*'Rent Roll'!$D6/12)*((1+'Rent Roll'!$X31)^DATEDIF('Rent Roll'!$M31,N$5,"Y")),
IF(N$5&gt;'Rent Roll'!$L6,"-",
IF('Rent Roll'!$P6&gt;0,
IF(AND('Rent Roll'!$P6&gt;0,EDATE('Rent Roll'!$K6,'Rent Roll'!$P6*12)&gt;='Commercial Lease'!N$5),
('Rent Roll'!$H6*'Rent Roll'!$D6/12)*((1+'Rent Roll'!$N6)^DATEDIF('Summary &amp; Assumptions'!$D$18,N$5,"Y")),
OFFSET(M11,0,-DATEDIF(EDATE('Rent Roll'!$K6,'Rent Roll'!$P6*12),N$5,"M"))*((1+'Rent Roll'!$O6)^(DATEDIF(EDATE('Rent Roll'!$K6,'Rent Roll'!$P6*12),N$5,"Y")+1))),('Rent Roll'!$H6*'Rent Roll'!$D6/12)*((1+'Rent Roll'!$N6)^DATEDIF('Summary &amp; Assumptions'!$D$18,N$5,"Y")))))</f>
        <v>11231.810099999997</v>
      </c>
      <c r="O11" s="131">
        <f ca="1">IF(O$5&gt;='Rent Roll'!$M31,('Rent Roll'!$G31*'Rent Roll'!$D6/12)*((1+'Rent Roll'!$X31)^DATEDIF('Rent Roll'!$M31,O$5,"Y")),
IF(O$5&gt;'Rent Roll'!$L6,"-",
IF('Rent Roll'!$P6&gt;0,
IF(AND('Rent Roll'!$P6&gt;0,EDATE('Rent Roll'!$K6,'Rent Roll'!$P6*12)&gt;='Commercial Lease'!O$5),
('Rent Roll'!$H6*'Rent Roll'!$D6/12)*((1+'Rent Roll'!$N6)^DATEDIF('Summary &amp; Assumptions'!$D$18,O$5,"Y")),
OFFSET(N11,0,-DATEDIF(EDATE('Rent Roll'!$K6,'Rent Roll'!$P6*12),O$5,"M"))*((1+'Rent Roll'!$O6)^(DATEDIF(EDATE('Rent Roll'!$K6,'Rent Roll'!$P6*12),O$5,"Y")+1))),('Rent Roll'!$H6*'Rent Roll'!$D6/12)*((1+'Rent Roll'!$N6)^DATEDIF('Summary &amp; Assumptions'!$D$18,O$5,"Y")))))</f>
        <v>11231.810099999997</v>
      </c>
      <c r="P11" s="131">
        <f ca="1">IF(P$5&gt;='Rent Roll'!$M31,('Rent Roll'!$G31*'Rent Roll'!$D6/12)*((1+'Rent Roll'!$X31)^DATEDIF('Rent Roll'!$M31,P$5,"Y")),
IF(P$5&gt;'Rent Roll'!$L6,"-",
IF('Rent Roll'!$P6&gt;0,
IF(AND('Rent Roll'!$P6&gt;0,EDATE('Rent Roll'!$K6,'Rent Roll'!$P6*12)&gt;='Commercial Lease'!P$5),
('Rent Roll'!$H6*'Rent Roll'!$D6/12)*((1+'Rent Roll'!$N6)^DATEDIF('Summary &amp; Assumptions'!$D$18,P$5,"Y")),
OFFSET(O11,0,-DATEDIF(EDATE('Rent Roll'!$K6,'Rent Roll'!$P6*12),P$5,"M"))*((1+'Rent Roll'!$O6)^(DATEDIF(EDATE('Rent Roll'!$K6,'Rent Roll'!$P6*12),P$5,"Y")+1))),('Rent Roll'!$H6*'Rent Roll'!$D6/12)*((1+'Rent Roll'!$N6)^DATEDIF('Summary &amp; Assumptions'!$D$18,P$5,"Y")))))</f>
        <v>11231.810099999997</v>
      </c>
      <c r="Q11" s="131">
        <f ca="1">IF(Q$5&gt;='Rent Roll'!$M31,('Rent Roll'!$G31*'Rent Roll'!$D6/12)*((1+'Rent Roll'!$X31)^DATEDIF('Rent Roll'!$M31,Q$5,"Y")),
IF(Q$5&gt;'Rent Roll'!$L6,"-",
IF('Rent Roll'!$P6&gt;0,
IF(AND('Rent Roll'!$P6&gt;0,EDATE('Rent Roll'!$K6,'Rent Roll'!$P6*12)&gt;='Commercial Lease'!Q$5),
('Rent Roll'!$H6*'Rent Roll'!$D6/12)*((1+'Rent Roll'!$N6)^DATEDIF('Summary &amp; Assumptions'!$D$18,Q$5,"Y")),
OFFSET(P11,0,-DATEDIF(EDATE('Rent Roll'!$K6,'Rent Roll'!$P6*12),Q$5,"M"))*((1+'Rent Roll'!$O6)^(DATEDIF(EDATE('Rent Roll'!$K6,'Rent Roll'!$P6*12),Q$5,"Y")+1))),('Rent Roll'!$H6*'Rent Roll'!$D6/12)*((1+'Rent Roll'!$N6)^DATEDIF('Summary &amp; Assumptions'!$D$18,Q$5,"Y")))))</f>
        <v>11231.810099999997</v>
      </c>
      <c r="R11" s="131">
        <f ca="1">IF(R$5&gt;='Rent Roll'!$M31,('Rent Roll'!$G31*'Rent Roll'!$D6/12)*((1+'Rent Roll'!$X31)^DATEDIF('Rent Roll'!$M31,R$5,"Y")),
IF(R$5&gt;'Rent Roll'!$L6,"-",
IF('Rent Roll'!$P6&gt;0,
IF(AND('Rent Roll'!$P6&gt;0,EDATE('Rent Roll'!$K6,'Rent Roll'!$P6*12)&gt;='Commercial Lease'!R$5),
('Rent Roll'!$H6*'Rent Roll'!$D6/12)*((1+'Rent Roll'!$N6)^DATEDIF('Summary &amp; Assumptions'!$D$18,R$5,"Y")),
OFFSET(Q11,0,-DATEDIF(EDATE('Rent Roll'!$K6,'Rent Roll'!$P6*12),R$5,"M"))*((1+'Rent Roll'!$O6)^(DATEDIF(EDATE('Rent Roll'!$K6,'Rent Roll'!$P6*12),R$5,"Y")+1))),('Rent Roll'!$H6*'Rent Roll'!$D6/12)*((1+'Rent Roll'!$N6)^DATEDIF('Summary &amp; Assumptions'!$D$18,R$5,"Y")))))</f>
        <v>11231.810099999997</v>
      </c>
      <c r="S11" s="131">
        <f ca="1">IF(S$5&gt;='Rent Roll'!$M31,('Rent Roll'!$G31*'Rent Roll'!$D6/12)*((1+'Rent Roll'!$X31)^DATEDIF('Rent Roll'!$M31,S$5,"Y")),
IF(S$5&gt;'Rent Roll'!$L6,"-",
IF('Rent Roll'!$P6&gt;0,
IF(AND('Rent Roll'!$P6&gt;0,EDATE('Rent Roll'!$K6,'Rent Roll'!$P6*12)&gt;='Commercial Lease'!S$5),
('Rent Roll'!$H6*'Rent Roll'!$D6/12)*((1+'Rent Roll'!$N6)^DATEDIF('Summary &amp; Assumptions'!$D$18,S$5,"Y")),
OFFSET(R11,0,-DATEDIF(EDATE('Rent Roll'!$K6,'Rent Roll'!$P6*12),S$5,"M"))*((1+'Rent Roll'!$O6)^(DATEDIF(EDATE('Rent Roll'!$K6,'Rent Roll'!$P6*12),S$5,"Y")+1))),('Rent Roll'!$H6*'Rent Roll'!$D6/12)*((1+'Rent Roll'!$N6)^DATEDIF('Summary &amp; Assumptions'!$D$18,S$5,"Y")))))</f>
        <v>11231.810099999997</v>
      </c>
      <c r="T11" s="131">
        <f ca="1">IF(T$5&gt;='Rent Roll'!$M31,('Rent Roll'!$G31*'Rent Roll'!$D6/12)*((1+'Rent Roll'!$X31)^DATEDIF('Rent Roll'!$M31,T$5,"Y")),
IF(T$5&gt;'Rent Roll'!$L6,"-",
IF('Rent Roll'!$P6&gt;0,
IF(AND('Rent Roll'!$P6&gt;0,EDATE('Rent Roll'!$K6,'Rent Roll'!$P6*12)&gt;='Commercial Lease'!T$5),
('Rent Roll'!$H6*'Rent Roll'!$D6/12)*((1+'Rent Roll'!$N6)^DATEDIF('Summary &amp; Assumptions'!$D$18,T$5,"Y")),
OFFSET(S11,0,-DATEDIF(EDATE('Rent Roll'!$K6,'Rent Roll'!$P6*12),T$5,"M"))*((1+'Rent Roll'!$O6)^(DATEDIF(EDATE('Rent Roll'!$K6,'Rent Roll'!$P6*12),T$5,"Y")+1))),('Rent Roll'!$H6*'Rent Roll'!$D6/12)*((1+'Rent Roll'!$N6)^DATEDIF('Summary &amp; Assumptions'!$D$18,T$5,"Y")))))</f>
        <v>11231.810099999997</v>
      </c>
      <c r="U11" s="131">
        <f ca="1">IF(U$5&gt;='Rent Roll'!$M31,('Rent Roll'!$G31*'Rent Roll'!$D6/12)*((1+'Rent Roll'!$X31)^DATEDIF('Rent Roll'!$M31,U$5,"Y")),
IF(U$5&gt;'Rent Roll'!$L6,"-",
IF('Rent Roll'!$P6&gt;0,
IF(AND('Rent Roll'!$P6&gt;0,EDATE('Rent Roll'!$K6,'Rent Roll'!$P6*12)&gt;='Commercial Lease'!U$5),
('Rent Roll'!$H6*'Rent Roll'!$D6/12)*((1+'Rent Roll'!$N6)^DATEDIF('Summary &amp; Assumptions'!$D$18,U$5,"Y")),
OFFSET(T11,0,-DATEDIF(EDATE('Rent Roll'!$K6,'Rent Roll'!$P6*12),U$5,"M"))*((1+'Rent Roll'!$O6)^(DATEDIF(EDATE('Rent Roll'!$K6,'Rent Roll'!$P6*12),U$5,"Y")+1))),('Rent Roll'!$H6*'Rent Roll'!$D6/12)*((1+'Rent Roll'!$N6)^DATEDIF('Summary &amp; Assumptions'!$D$18,U$5,"Y")))))</f>
        <v>11568.764402999997</v>
      </c>
      <c r="V11" s="131">
        <f ca="1">IF(V$5&gt;='Rent Roll'!$M31,('Rent Roll'!$G31*'Rent Roll'!$D6/12)*((1+'Rent Roll'!$X31)^DATEDIF('Rent Roll'!$M31,V$5,"Y")),
IF(V$5&gt;'Rent Roll'!$L6,"-",
IF('Rent Roll'!$P6&gt;0,
IF(AND('Rent Roll'!$P6&gt;0,EDATE('Rent Roll'!$K6,'Rent Roll'!$P6*12)&gt;='Commercial Lease'!V$5),
('Rent Roll'!$H6*'Rent Roll'!$D6/12)*((1+'Rent Roll'!$N6)^DATEDIF('Summary &amp; Assumptions'!$D$18,V$5,"Y")),
OFFSET(U11,0,-DATEDIF(EDATE('Rent Roll'!$K6,'Rent Roll'!$P6*12),V$5,"M"))*((1+'Rent Roll'!$O6)^(DATEDIF(EDATE('Rent Roll'!$K6,'Rent Roll'!$P6*12),V$5,"Y")+1))),('Rent Roll'!$H6*'Rent Roll'!$D6/12)*((1+'Rent Roll'!$N6)^DATEDIF('Summary &amp; Assumptions'!$D$18,V$5,"Y")))))</f>
        <v>11568.764402999997</v>
      </c>
      <c r="W11" s="131">
        <f ca="1">IF(W$5&gt;='Rent Roll'!$M31,('Rent Roll'!$G31*'Rent Roll'!$D6/12)*((1+'Rent Roll'!$X31)^DATEDIF('Rent Roll'!$M31,W$5,"Y")),
IF(W$5&gt;'Rent Roll'!$L6,"-",
IF('Rent Roll'!$P6&gt;0,
IF(AND('Rent Roll'!$P6&gt;0,EDATE('Rent Roll'!$K6,'Rent Roll'!$P6*12)&gt;='Commercial Lease'!W$5),
('Rent Roll'!$H6*'Rent Roll'!$D6/12)*((1+'Rent Roll'!$N6)^DATEDIF('Summary &amp; Assumptions'!$D$18,W$5,"Y")),
OFFSET(V11,0,-DATEDIF(EDATE('Rent Roll'!$K6,'Rent Roll'!$P6*12),W$5,"M"))*((1+'Rent Roll'!$O6)^(DATEDIF(EDATE('Rent Roll'!$K6,'Rent Roll'!$P6*12),W$5,"Y")+1))),('Rent Roll'!$H6*'Rent Roll'!$D6/12)*((1+'Rent Roll'!$N6)^DATEDIF('Summary &amp; Assumptions'!$D$18,W$5,"Y")))))</f>
        <v>11568.764402999997</v>
      </c>
      <c r="X11" s="131">
        <f ca="1">IF(X$5&gt;='Rent Roll'!$M31,('Rent Roll'!$G31*'Rent Roll'!$D6/12)*((1+'Rent Roll'!$X31)^DATEDIF('Rent Roll'!$M31,X$5,"Y")),
IF(X$5&gt;'Rent Roll'!$L6,"-",
IF('Rent Roll'!$P6&gt;0,
IF(AND('Rent Roll'!$P6&gt;0,EDATE('Rent Roll'!$K6,'Rent Roll'!$P6*12)&gt;='Commercial Lease'!X$5),
('Rent Roll'!$H6*'Rent Roll'!$D6/12)*((1+'Rent Roll'!$N6)^DATEDIF('Summary &amp; Assumptions'!$D$18,X$5,"Y")),
OFFSET(W11,0,-DATEDIF(EDATE('Rent Roll'!$K6,'Rent Roll'!$P6*12),X$5,"M"))*((1+'Rent Roll'!$O6)^(DATEDIF(EDATE('Rent Roll'!$K6,'Rent Roll'!$P6*12),X$5,"Y")+1))),('Rent Roll'!$H6*'Rent Roll'!$D6/12)*((1+'Rent Roll'!$N6)^DATEDIF('Summary &amp; Assumptions'!$D$18,X$5,"Y")))))</f>
        <v>11568.764402999997</v>
      </c>
      <c r="Y11" s="131">
        <f ca="1">IF(Y$5&gt;='Rent Roll'!$M31,('Rent Roll'!$G31*'Rent Roll'!$D6/12)*((1+'Rent Roll'!$X31)^DATEDIF('Rent Roll'!$M31,Y$5,"Y")),
IF(Y$5&gt;'Rent Roll'!$L6,"-",
IF('Rent Roll'!$P6&gt;0,
IF(AND('Rent Roll'!$P6&gt;0,EDATE('Rent Roll'!$K6,'Rent Roll'!$P6*12)&gt;='Commercial Lease'!Y$5),
('Rent Roll'!$H6*'Rent Roll'!$D6/12)*((1+'Rent Roll'!$N6)^DATEDIF('Summary &amp; Assumptions'!$D$18,Y$5,"Y")),
OFFSET(X11,0,-DATEDIF(EDATE('Rent Roll'!$K6,'Rent Roll'!$P6*12),Y$5,"M"))*((1+'Rent Roll'!$O6)^(DATEDIF(EDATE('Rent Roll'!$K6,'Rent Roll'!$P6*12),Y$5,"Y")+1))),('Rent Roll'!$H6*'Rent Roll'!$D6/12)*((1+'Rent Roll'!$N6)^DATEDIF('Summary &amp; Assumptions'!$D$18,Y$5,"Y")))))</f>
        <v>11568.764402999997</v>
      </c>
      <c r="Z11" s="131">
        <f ca="1">IF(Z$5&gt;='Rent Roll'!$M31,('Rent Roll'!$G31*'Rent Roll'!$D6/12)*((1+'Rent Roll'!$X31)^DATEDIF('Rent Roll'!$M31,Z$5,"Y")),
IF(Z$5&gt;'Rent Roll'!$L6,"-",
IF('Rent Roll'!$P6&gt;0,
IF(AND('Rent Roll'!$P6&gt;0,EDATE('Rent Roll'!$K6,'Rent Roll'!$P6*12)&gt;='Commercial Lease'!Z$5),
('Rent Roll'!$H6*'Rent Roll'!$D6/12)*((1+'Rent Roll'!$N6)^DATEDIF('Summary &amp; Assumptions'!$D$18,Z$5,"Y")),
OFFSET(Y11,0,-DATEDIF(EDATE('Rent Roll'!$K6,'Rent Roll'!$P6*12),Z$5,"M"))*((1+'Rent Roll'!$O6)^(DATEDIF(EDATE('Rent Roll'!$K6,'Rent Roll'!$P6*12),Z$5,"Y")+1))),('Rent Roll'!$H6*'Rent Roll'!$D6/12)*((1+'Rent Roll'!$N6)^DATEDIF('Summary &amp; Assumptions'!$D$18,Z$5,"Y")))))</f>
        <v>11568.764402999997</v>
      </c>
      <c r="AA11" s="131">
        <f ca="1">IF(AA$5&gt;='Rent Roll'!$M31,('Rent Roll'!$G31*'Rent Roll'!$D6/12)*((1+'Rent Roll'!$X31)^DATEDIF('Rent Roll'!$M31,AA$5,"Y")),
IF(AA$5&gt;'Rent Roll'!$L6,"-",
IF('Rent Roll'!$P6&gt;0,
IF(AND('Rent Roll'!$P6&gt;0,EDATE('Rent Roll'!$K6,'Rent Roll'!$P6*12)&gt;='Commercial Lease'!AA$5),
('Rent Roll'!$H6*'Rent Roll'!$D6/12)*((1+'Rent Roll'!$N6)^DATEDIF('Summary &amp; Assumptions'!$D$18,AA$5,"Y")),
OFFSET(Z11,0,-DATEDIF(EDATE('Rent Roll'!$K6,'Rent Roll'!$P6*12),AA$5,"M"))*((1+'Rent Roll'!$O6)^(DATEDIF(EDATE('Rent Roll'!$K6,'Rent Roll'!$P6*12),AA$5,"Y")+1))),('Rent Roll'!$H6*'Rent Roll'!$D6/12)*((1+'Rent Roll'!$N6)^DATEDIF('Summary &amp; Assumptions'!$D$18,AA$5,"Y")))))</f>
        <v>11568.764402999997</v>
      </c>
      <c r="AB11" s="131">
        <f ca="1">IF(AB$5&gt;='Rent Roll'!$M31,('Rent Roll'!$G31*'Rent Roll'!$D6/12)*((1+'Rent Roll'!$X31)^DATEDIF('Rent Roll'!$M31,AB$5,"Y")),
IF(AB$5&gt;'Rent Roll'!$L6,"-",
IF('Rent Roll'!$P6&gt;0,
IF(AND('Rent Roll'!$P6&gt;0,EDATE('Rent Roll'!$K6,'Rent Roll'!$P6*12)&gt;='Commercial Lease'!AB$5),
('Rent Roll'!$H6*'Rent Roll'!$D6/12)*((1+'Rent Roll'!$N6)^DATEDIF('Summary &amp; Assumptions'!$D$18,AB$5,"Y")),
OFFSET(AA11,0,-DATEDIF(EDATE('Rent Roll'!$K6,'Rent Roll'!$P6*12),AB$5,"M"))*((1+'Rent Roll'!$O6)^(DATEDIF(EDATE('Rent Roll'!$K6,'Rent Roll'!$P6*12),AB$5,"Y")+1))),('Rent Roll'!$H6*'Rent Roll'!$D6/12)*((1+'Rent Roll'!$N6)^DATEDIF('Summary &amp; Assumptions'!$D$18,AB$5,"Y")))))</f>
        <v>11568.764402999997</v>
      </c>
      <c r="AC11" s="131">
        <f ca="1">IF(AC$5&gt;='Rent Roll'!$M31,('Rent Roll'!$G31*'Rent Roll'!$D6/12)*((1+'Rent Roll'!$X31)^DATEDIF('Rent Roll'!$M31,AC$5,"Y")),
IF(AC$5&gt;'Rent Roll'!$L6,"-",
IF('Rent Roll'!$P6&gt;0,
IF(AND('Rent Roll'!$P6&gt;0,EDATE('Rent Roll'!$K6,'Rent Roll'!$P6*12)&gt;='Commercial Lease'!AC$5),
('Rent Roll'!$H6*'Rent Roll'!$D6/12)*((1+'Rent Roll'!$N6)^DATEDIF('Summary &amp; Assumptions'!$D$18,AC$5,"Y")),
OFFSET(AB11,0,-DATEDIF(EDATE('Rent Roll'!$K6,'Rent Roll'!$P6*12),AC$5,"M"))*((1+'Rent Roll'!$O6)^(DATEDIF(EDATE('Rent Roll'!$K6,'Rent Roll'!$P6*12),AC$5,"Y")+1))),('Rent Roll'!$H6*'Rent Roll'!$D6/12)*((1+'Rent Roll'!$N6)^DATEDIF('Summary &amp; Assumptions'!$D$18,AC$5,"Y")))))</f>
        <v>11568.764402999997</v>
      </c>
      <c r="AD11" s="131">
        <f ca="1">IF(AD$5&gt;='Rent Roll'!$M31,('Rent Roll'!$G31*'Rent Roll'!$D6/12)*((1+'Rent Roll'!$X31)^DATEDIF('Rent Roll'!$M31,AD$5,"Y")),
IF(AD$5&gt;'Rent Roll'!$L6,"-",
IF('Rent Roll'!$P6&gt;0,
IF(AND('Rent Roll'!$P6&gt;0,EDATE('Rent Roll'!$K6,'Rent Roll'!$P6*12)&gt;='Commercial Lease'!AD$5),
('Rent Roll'!$H6*'Rent Roll'!$D6/12)*((1+'Rent Roll'!$N6)^DATEDIF('Summary &amp; Assumptions'!$D$18,AD$5,"Y")),
OFFSET(AC11,0,-DATEDIF(EDATE('Rent Roll'!$K6,'Rent Roll'!$P6*12),AD$5,"M"))*((1+'Rent Roll'!$O6)^(DATEDIF(EDATE('Rent Roll'!$K6,'Rent Roll'!$P6*12),AD$5,"Y")+1))),('Rent Roll'!$H6*'Rent Roll'!$D6/12)*((1+'Rent Roll'!$N6)^DATEDIF('Summary &amp; Assumptions'!$D$18,AD$5,"Y")))))</f>
        <v>11568.764402999997</v>
      </c>
      <c r="AE11" s="131">
        <f ca="1">IF(AE$5&gt;='Rent Roll'!$M31,('Rent Roll'!$G31*'Rent Roll'!$D6/12)*((1+'Rent Roll'!$X31)^DATEDIF('Rent Roll'!$M31,AE$5,"Y")),
IF(AE$5&gt;'Rent Roll'!$L6,"-",
IF('Rent Roll'!$P6&gt;0,
IF(AND('Rent Roll'!$P6&gt;0,EDATE('Rent Roll'!$K6,'Rent Roll'!$P6*12)&gt;='Commercial Lease'!AE$5),
('Rent Roll'!$H6*'Rent Roll'!$D6/12)*((1+'Rent Roll'!$N6)^DATEDIF('Summary &amp; Assumptions'!$D$18,AE$5,"Y")),
OFFSET(AD11,0,-DATEDIF(EDATE('Rent Roll'!$K6,'Rent Roll'!$P6*12),AE$5,"M"))*((1+'Rent Roll'!$O6)^(DATEDIF(EDATE('Rent Roll'!$K6,'Rent Roll'!$P6*12),AE$5,"Y")+1))),('Rent Roll'!$H6*'Rent Roll'!$D6/12)*((1+'Rent Roll'!$N6)^DATEDIF('Summary &amp; Assumptions'!$D$18,AE$5,"Y")))))</f>
        <v>11568.764402999997</v>
      </c>
      <c r="AF11" s="131">
        <f ca="1">IF(AF$5&gt;='Rent Roll'!$M31,('Rent Roll'!$G31*'Rent Roll'!$D6/12)*((1+'Rent Roll'!$X31)^DATEDIF('Rent Roll'!$M31,AF$5,"Y")),
IF(AF$5&gt;'Rent Roll'!$L6,"-",
IF('Rent Roll'!$P6&gt;0,
IF(AND('Rent Roll'!$P6&gt;0,EDATE('Rent Roll'!$K6,'Rent Roll'!$P6*12)&gt;='Commercial Lease'!AF$5),
('Rent Roll'!$H6*'Rent Roll'!$D6/12)*((1+'Rent Roll'!$N6)^DATEDIF('Summary &amp; Assumptions'!$D$18,AF$5,"Y")),
OFFSET(AE11,0,-DATEDIF(EDATE('Rent Roll'!$K6,'Rent Roll'!$P6*12),AF$5,"M"))*((1+'Rent Roll'!$O6)^(DATEDIF(EDATE('Rent Roll'!$K6,'Rent Roll'!$P6*12),AF$5,"Y")+1))),('Rent Roll'!$H6*'Rent Roll'!$D6/12)*((1+'Rent Roll'!$N6)^DATEDIF('Summary &amp; Assumptions'!$D$18,AF$5,"Y")))))</f>
        <v>11568.764402999997</v>
      </c>
      <c r="AG11" s="131">
        <f ca="1">IF(AG$5&gt;='Rent Roll'!$M31,('Rent Roll'!$G31*'Rent Roll'!$D6/12)*((1+'Rent Roll'!$X31)^DATEDIF('Rent Roll'!$M31,AG$5,"Y")),
IF(AG$5&gt;'Rent Roll'!$L6,"-",
IF('Rent Roll'!$P6&gt;0,
IF(AND('Rent Roll'!$P6&gt;0,EDATE('Rent Roll'!$K6,'Rent Roll'!$P6*12)&gt;='Commercial Lease'!AG$5),
('Rent Roll'!$H6*'Rent Roll'!$D6/12)*((1+'Rent Roll'!$N6)^DATEDIF('Summary &amp; Assumptions'!$D$18,AG$5,"Y")),
OFFSET(AF11,0,-DATEDIF(EDATE('Rent Roll'!$K6,'Rent Roll'!$P6*12),AG$5,"M"))*((1+'Rent Roll'!$O6)^(DATEDIF(EDATE('Rent Roll'!$K6,'Rent Roll'!$P6*12),AG$5,"Y")+1))),('Rent Roll'!$H6*'Rent Roll'!$D6/12)*((1+'Rent Roll'!$N6)^DATEDIF('Summary &amp; Assumptions'!$D$18,AG$5,"Y")))))</f>
        <v>11915.827335089996</v>
      </c>
      <c r="AH11" s="131">
        <f ca="1">IF(AH$5&gt;='Rent Roll'!$M31,('Rent Roll'!$G31*'Rent Roll'!$D6/12)*((1+'Rent Roll'!$X31)^DATEDIF('Rent Roll'!$M31,AH$5,"Y")),
IF(AH$5&gt;'Rent Roll'!$L6,"-",
IF('Rent Roll'!$P6&gt;0,
IF(AND('Rent Roll'!$P6&gt;0,EDATE('Rent Roll'!$K6,'Rent Roll'!$P6*12)&gt;='Commercial Lease'!AH$5),
('Rent Roll'!$H6*'Rent Roll'!$D6/12)*((1+'Rent Roll'!$N6)^DATEDIF('Summary &amp; Assumptions'!$D$18,AH$5,"Y")),
OFFSET(AG11,0,-DATEDIF(EDATE('Rent Roll'!$K6,'Rent Roll'!$P6*12),AH$5,"M"))*((1+'Rent Roll'!$O6)^(DATEDIF(EDATE('Rent Roll'!$K6,'Rent Roll'!$P6*12),AH$5,"Y")+1))),('Rent Roll'!$H6*'Rent Roll'!$D6/12)*((1+'Rent Roll'!$N6)^DATEDIF('Summary &amp; Assumptions'!$D$18,AH$5,"Y")))))</f>
        <v>11915.827335089996</v>
      </c>
      <c r="AI11" s="131">
        <f ca="1">IF(AI$5&gt;='Rent Roll'!$M31,('Rent Roll'!$G31*'Rent Roll'!$D6/12)*((1+'Rent Roll'!$X31)^DATEDIF('Rent Roll'!$M31,AI$5,"Y")),
IF(AI$5&gt;'Rent Roll'!$L6,"-",
IF('Rent Roll'!$P6&gt;0,
IF(AND('Rent Roll'!$P6&gt;0,EDATE('Rent Roll'!$K6,'Rent Roll'!$P6*12)&gt;='Commercial Lease'!AI$5),
('Rent Roll'!$H6*'Rent Roll'!$D6/12)*((1+'Rent Roll'!$N6)^DATEDIF('Summary &amp; Assumptions'!$D$18,AI$5,"Y")),
OFFSET(AH11,0,-DATEDIF(EDATE('Rent Roll'!$K6,'Rent Roll'!$P6*12),AI$5,"M"))*((1+'Rent Roll'!$O6)^(DATEDIF(EDATE('Rent Roll'!$K6,'Rent Roll'!$P6*12),AI$5,"Y")+1))),('Rent Roll'!$H6*'Rent Roll'!$D6/12)*((1+'Rent Roll'!$N6)^DATEDIF('Summary &amp; Assumptions'!$D$18,AI$5,"Y")))))</f>
        <v>11915.827335089996</v>
      </c>
      <c r="AJ11" s="131">
        <f ca="1">IF(AJ$5&gt;='Rent Roll'!$M31,('Rent Roll'!$G31*'Rent Roll'!$D6/12)*((1+'Rent Roll'!$X31)^DATEDIF('Rent Roll'!$M31,AJ$5,"Y")),
IF(AJ$5&gt;'Rent Roll'!$L6,"-",
IF('Rent Roll'!$P6&gt;0,
IF(AND('Rent Roll'!$P6&gt;0,EDATE('Rent Roll'!$K6,'Rent Roll'!$P6*12)&gt;='Commercial Lease'!AJ$5),
('Rent Roll'!$H6*'Rent Roll'!$D6/12)*((1+'Rent Roll'!$N6)^DATEDIF('Summary &amp; Assumptions'!$D$18,AJ$5,"Y")),
OFFSET(AI11,0,-DATEDIF(EDATE('Rent Roll'!$K6,'Rent Roll'!$P6*12),AJ$5,"M"))*((1+'Rent Roll'!$O6)^(DATEDIF(EDATE('Rent Roll'!$K6,'Rent Roll'!$P6*12),AJ$5,"Y")+1))),('Rent Roll'!$H6*'Rent Roll'!$D6/12)*((1+'Rent Roll'!$N6)^DATEDIF('Summary &amp; Assumptions'!$D$18,AJ$5,"Y")))))</f>
        <v>11915.827335089996</v>
      </c>
      <c r="AK11" s="131">
        <f ca="1">IF(AK$5&gt;='Rent Roll'!$M31,('Rent Roll'!$G31*'Rent Roll'!$D6/12)*((1+'Rent Roll'!$X31)^DATEDIF('Rent Roll'!$M31,AK$5,"Y")),
IF(AK$5&gt;'Rent Roll'!$L6,"-",
IF('Rent Roll'!$P6&gt;0,
IF(AND('Rent Roll'!$P6&gt;0,EDATE('Rent Roll'!$K6,'Rent Roll'!$P6*12)&gt;='Commercial Lease'!AK$5),
('Rent Roll'!$H6*'Rent Roll'!$D6/12)*((1+'Rent Roll'!$N6)^DATEDIF('Summary &amp; Assumptions'!$D$18,AK$5,"Y")),
OFFSET(AJ11,0,-DATEDIF(EDATE('Rent Roll'!$K6,'Rent Roll'!$P6*12),AK$5,"M"))*((1+'Rent Roll'!$O6)^(DATEDIF(EDATE('Rent Roll'!$K6,'Rent Roll'!$P6*12),AK$5,"Y")+1))),('Rent Roll'!$H6*'Rent Roll'!$D6/12)*((1+'Rent Roll'!$N6)^DATEDIF('Summary &amp; Assumptions'!$D$18,AK$5,"Y")))))</f>
        <v>11915.827335089996</v>
      </c>
      <c r="AL11" s="131">
        <f ca="1">IF(AL$5&gt;='Rent Roll'!$M31,('Rent Roll'!$G31*'Rent Roll'!$D6/12)*((1+'Rent Roll'!$X31)^DATEDIF('Rent Roll'!$M31,AL$5,"Y")),
IF(AL$5&gt;'Rent Roll'!$L6,"-",
IF('Rent Roll'!$P6&gt;0,
IF(AND('Rent Roll'!$P6&gt;0,EDATE('Rent Roll'!$K6,'Rent Roll'!$P6*12)&gt;='Commercial Lease'!AL$5),
('Rent Roll'!$H6*'Rent Roll'!$D6/12)*((1+'Rent Roll'!$N6)^DATEDIF('Summary &amp; Assumptions'!$D$18,AL$5,"Y")),
OFFSET(AK11,0,-DATEDIF(EDATE('Rent Roll'!$K6,'Rent Roll'!$P6*12),AL$5,"M"))*((1+'Rent Roll'!$O6)^(DATEDIF(EDATE('Rent Roll'!$K6,'Rent Roll'!$P6*12),AL$5,"Y")+1))),('Rent Roll'!$H6*'Rent Roll'!$D6/12)*((1+'Rent Roll'!$N6)^DATEDIF('Summary &amp; Assumptions'!$D$18,AL$5,"Y")))))</f>
        <v>11915.827335089996</v>
      </c>
      <c r="AM11" s="131">
        <f ca="1">IF(AM$5&gt;='Rent Roll'!$M31,('Rent Roll'!$G31*'Rent Roll'!$D6/12)*((1+'Rent Roll'!$X31)^DATEDIF('Rent Roll'!$M31,AM$5,"Y")),
IF(AM$5&gt;'Rent Roll'!$L6,"-",
IF('Rent Roll'!$P6&gt;0,
IF(AND('Rent Roll'!$P6&gt;0,EDATE('Rent Roll'!$K6,'Rent Roll'!$P6*12)&gt;='Commercial Lease'!AM$5),
('Rent Roll'!$H6*'Rent Roll'!$D6/12)*((1+'Rent Roll'!$N6)^DATEDIF('Summary &amp; Assumptions'!$D$18,AM$5,"Y")),
OFFSET(AL11,0,-DATEDIF(EDATE('Rent Roll'!$K6,'Rent Roll'!$P6*12),AM$5,"M"))*((1+'Rent Roll'!$O6)^(DATEDIF(EDATE('Rent Roll'!$K6,'Rent Roll'!$P6*12),AM$5,"Y")+1))),('Rent Roll'!$H6*'Rent Roll'!$D6/12)*((1+'Rent Roll'!$N6)^DATEDIF('Summary &amp; Assumptions'!$D$18,AM$5,"Y")))))</f>
        <v>11915.827335089996</v>
      </c>
      <c r="AN11" s="131">
        <f ca="1">IF(AN$5&gt;='Rent Roll'!$M31,('Rent Roll'!$G31*'Rent Roll'!$D6/12)*((1+'Rent Roll'!$X31)^DATEDIF('Rent Roll'!$M31,AN$5,"Y")),
IF(AN$5&gt;'Rent Roll'!$L6,"-",
IF('Rent Roll'!$P6&gt;0,
IF(AND('Rent Roll'!$P6&gt;0,EDATE('Rent Roll'!$K6,'Rent Roll'!$P6*12)&gt;='Commercial Lease'!AN$5),
('Rent Roll'!$H6*'Rent Roll'!$D6/12)*((1+'Rent Roll'!$N6)^DATEDIF('Summary &amp; Assumptions'!$D$18,AN$5,"Y")),
OFFSET(AM11,0,-DATEDIF(EDATE('Rent Roll'!$K6,'Rent Roll'!$P6*12),AN$5,"M"))*((1+'Rent Roll'!$O6)^(DATEDIF(EDATE('Rent Roll'!$K6,'Rent Roll'!$P6*12),AN$5,"Y")+1))),('Rent Roll'!$H6*'Rent Roll'!$D6/12)*((1+'Rent Roll'!$N6)^DATEDIF('Summary &amp; Assumptions'!$D$18,AN$5,"Y")))))</f>
        <v>11915.827335089996</v>
      </c>
      <c r="AO11" s="131">
        <f ca="1">IF(AO$5&gt;='Rent Roll'!$M31,('Rent Roll'!$G31*'Rent Roll'!$D6/12)*((1+'Rent Roll'!$X31)^DATEDIF('Rent Roll'!$M31,AO$5,"Y")),
IF(AO$5&gt;'Rent Roll'!$L6,"-",
IF('Rent Roll'!$P6&gt;0,
IF(AND('Rent Roll'!$P6&gt;0,EDATE('Rent Roll'!$K6,'Rent Roll'!$P6*12)&gt;='Commercial Lease'!AO$5),
('Rent Roll'!$H6*'Rent Roll'!$D6/12)*((1+'Rent Roll'!$N6)^DATEDIF('Summary &amp; Assumptions'!$D$18,AO$5,"Y")),
OFFSET(AN11,0,-DATEDIF(EDATE('Rent Roll'!$K6,'Rent Roll'!$P6*12),AO$5,"M"))*((1+'Rent Roll'!$O6)^(DATEDIF(EDATE('Rent Roll'!$K6,'Rent Roll'!$P6*12),AO$5,"Y")+1))),('Rent Roll'!$H6*'Rent Roll'!$D6/12)*((1+'Rent Roll'!$N6)^DATEDIF('Summary &amp; Assumptions'!$D$18,AO$5,"Y")))))</f>
        <v>11915.827335089996</v>
      </c>
      <c r="AP11" s="131">
        <f ca="1">IF(AP$5&gt;='Rent Roll'!$M31,('Rent Roll'!$G31*'Rent Roll'!$D6/12)*((1+'Rent Roll'!$X31)^DATEDIF('Rent Roll'!$M31,AP$5,"Y")),
IF(AP$5&gt;'Rent Roll'!$L6,"-",
IF('Rent Roll'!$P6&gt;0,
IF(AND('Rent Roll'!$P6&gt;0,EDATE('Rent Roll'!$K6,'Rent Roll'!$P6*12)&gt;='Commercial Lease'!AP$5),
('Rent Roll'!$H6*'Rent Roll'!$D6/12)*((1+'Rent Roll'!$N6)^DATEDIF('Summary &amp; Assumptions'!$D$18,AP$5,"Y")),
OFFSET(AO11,0,-DATEDIF(EDATE('Rent Roll'!$K6,'Rent Roll'!$P6*12),AP$5,"M"))*((1+'Rent Roll'!$O6)^(DATEDIF(EDATE('Rent Roll'!$K6,'Rent Roll'!$P6*12),AP$5,"Y")+1))),('Rent Roll'!$H6*'Rent Roll'!$D6/12)*((1+'Rent Roll'!$N6)^DATEDIF('Summary &amp; Assumptions'!$D$18,AP$5,"Y")))))</f>
        <v>11915.827335089996</v>
      </c>
      <c r="AQ11" s="131">
        <f ca="1">IF(AQ$5&gt;='Rent Roll'!$M31,('Rent Roll'!$G31*'Rent Roll'!$D6/12)*((1+'Rent Roll'!$X31)^DATEDIF('Rent Roll'!$M31,AQ$5,"Y")),
IF(AQ$5&gt;'Rent Roll'!$L6,"-",
IF('Rent Roll'!$P6&gt;0,
IF(AND('Rent Roll'!$P6&gt;0,EDATE('Rent Roll'!$K6,'Rent Roll'!$P6*12)&gt;='Commercial Lease'!AQ$5),
('Rent Roll'!$H6*'Rent Roll'!$D6/12)*((1+'Rent Roll'!$N6)^DATEDIF('Summary &amp; Assumptions'!$D$18,AQ$5,"Y")),
OFFSET(AP11,0,-DATEDIF(EDATE('Rent Roll'!$K6,'Rent Roll'!$P6*12),AQ$5,"M"))*((1+'Rent Roll'!$O6)^(DATEDIF(EDATE('Rent Roll'!$K6,'Rent Roll'!$P6*12),AQ$5,"Y")+1))),('Rent Roll'!$H6*'Rent Roll'!$D6/12)*((1+'Rent Roll'!$N6)^DATEDIF('Summary &amp; Assumptions'!$D$18,AQ$5,"Y")))))</f>
        <v>11915.827335089996</v>
      </c>
      <c r="AR11" s="131">
        <f ca="1">IF(AR$5&gt;='Rent Roll'!$M31,('Rent Roll'!$G31*'Rent Roll'!$D6/12)*((1+'Rent Roll'!$X31)^DATEDIF('Rent Roll'!$M31,AR$5,"Y")),
IF(AR$5&gt;'Rent Roll'!$L6,"-",
IF('Rent Roll'!$P6&gt;0,
IF(AND('Rent Roll'!$P6&gt;0,EDATE('Rent Roll'!$K6,'Rent Roll'!$P6*12)&gt;='Commercial Lease'!AR$5),
('Rent Roll'!$H6*'Rent Roll'!$D6/12)*((1+'Rent Roll'!$N6)^DATEDIF('Summary &amp; Assumptions'!$D$18,AR$5,"Y")),
OFFSET(AQ11,0,-DATEDIF(EDATE('Rent Roll'!$K6,'Rent Roll'!$P6*12),AR$5,"M"))*((1+'Rent Roll'!$O6)^(DATEDIF(EDATE('Rent Roll'!$K6,'Rent Roll'!$P6*12),AR$5,"Y")+1))),('Rent Roll'!$H6*'Rent Roll'!$D6/12)*((1+'Rent Roll'!$N6)^DATEDIF('Summary &amp; Assumptions'!$D$18,AR$5,"Y")))))</f>
        <v>11915.827335089996</v>
      </c>
      <c r="AS11" s="131">
        <f ca="1">IF(AS$5&gt;='Rent Roll'!$M31,('Rent Roll'!$G31*'Rent Roll'!$D6/12)*((1+'Rent Roll'!$X31)^DATEDIF('Rent Roll'!$M31,AS$5,"Y")),
IF(AS$5&gt;'Rent Roll'!$L6,"-",
IF('Rent Roll'!$P6&gt;0,
IF(AND('Rent Roll'!$P6&gt;0,EDATE('Rent Roll'!$K6,'Rent Roll'!$P6*12)&gt;='Commercial Lease'!AS$5),
('Rent Roll'!$H6*'Rent Roll'!$D6/12)*((1+'Rent Roll'!$N6)^DATEDIF('Summary &amp; Assumptions'!$D$18,AS$5,"Y")),
OFFSET(AR11,0,-DATEDIF(EDATE('Rent Roll'!$K6,'Rent Roll'!$P6*12),AS$5,"M"))*((1+'Rent Roll'!$O6)^(DATEDIF(EDATE('Rent Roll'!$K6,'Rent Roll'!$P6*12),AS$5,"Y")+1))),('Rent Roll'!$H6*'Rent Roll'!$D6/12)*((1+'Rent Roll'!$N6)^DATEDIF('Summary &amp; Assumptions'!$D$18,AS$5,"Y")))))</f>
        <v>12273.302155142697</v>
      </c>
      <c r="AT11" s="131">
        <f ca="1">IF(AT$5&gt;='Rent Roll'!$M31,('Rent Roll'!$G31*'Rent Roll'!$D6/12)*((1+'Rent Roll'!$X31)^DATEDIF('Rent Roll'!$M31,AT$5,"Y")),
IF(AT$5&gt;'Rent Roll'!$L6,"-",
IF('Rent Roll'!$P6&gt;0,
IF(AND('Rent Roll'!$P6&gt;0,EDATE('Rent Roll'!$K6,'Rent Roll'!$P6*12)&gt;='Commercial Lease'!AT$5),
('Rent Roll'!$H6*'Rent Roll'!$D6/12)*((1+'Rent Roll'!$N6)^DATEDIF('Summary &amp; Assumptions'!$D$18,AT$5,"Y")),
OFFSET(AS11,0,-DATEDIF(EDATE('Rent Roll'!$K6,'Rent Roll'!$P6*12),AT$5,"M"))*((1+'Rent Roll'!$O6)^(DATEDIF(EDATE('Rent Roll'!$K6,'Rent Roll'!$P6*12),AT$5,"Y")+1))),('Rent Roll'!$H6*'Rent Roll'!$D6/12)*((1+'Rent Roll'!$N6)^DATEDIF('Summary &amp; Assumptions'!$D$18,AT$5,"Y")))))</f>
        <v>12273.302155142697</v>
      </c>
      <c r="AU11" s="131">
        <f ca="1">IF(AU$5&gt;='Rent Roll'!$M31,('Rent Roll'!$G31*'Rent Roll'!$D6/12)*((1+'Rent Roll'!$X31)^DATEDIF('Rent Roll'!$M31,AU$5,"Y")),
IF(AU$5&gt;'Rent Roll'!$L6,"-",
IF('Rent Roll'!$P6&gt;0,
IF(AND('Rent Roll'!$P6&gt;0,EDATE('Rent Roll'!$K6,'Rent Roll'!$P6*12)&gt;='Commercial Lease'!AU$5),
('Rent Roll'!$H6*'Rent Roll'!$D6/12)*((1+'Rent Roll'!$N6)^DATEDIF('Summary &amp; Assumptions'!$D$18,AU$5,"Y")),
OFFSET(AT11,0,-DATEDIF(EDATE('Rent Roll'!$K6,'Rent Roll'!$P6*12),AU$5,"M"))*((1+'Rent Roll'!$O6)^(DATEDIF(EDATE('Rent Roll'!$K6,'Rent Roll'!$P6*12),AU$5,"Y")+1))),('Rent Roll'!$H6*'Rent Roll'!$D6/12)*((1+'Rent Roll'!$N6)^DATEDIF('Summary &amp; Assumptions'!$D$18,AU$5,"Y")))))</f>
        <v>12273.302155142697</v>
      </c>
      <c r="AV11" s="131">
        <f ca="1">IF(AV$5&gt;='Rent Roll'!$M31,('Rent Roll'!$G31*'Rent Roll'!$D6/12)*((1+'Rent Roll'!$X31)^DATEDIF('Rent Roll'!$M31,AV$5,"Y")),
IF(AV$5&gt;'Rent Roll'!$L6,"-",
IF('Rent Roll'!$P6&gt;0,
IF(AND('Rent Roll'!$P6&gt;0,EDATE('Rent Roll'!$K6,'Rent Roll'!$P6*12)&gt;='Commercial Lease'!AV$5),
('Rent Roll'!$H6*'Rent Roll'!$D6/12)*((1+'Rent Roll'!$N6)^DATEDIF('Summary &amp; Assumptions'!$D$18,AV$5,"Y")),
OFFSET(AU11,0,-DATEDIF(EDATE('Rent Roll'!$K6,'Rent Roll'!$P6*12),AV$5,"M"))*((1+'Rent Roll'!$O6)^(DATEDIF(EDATE('Rent Roll'!$K6,'Rent Roll'!$P6*12),AV$5,"Y")+1))),('Rent Roll'!$H6*'Rent Roll'!$D6/12)*((1+'Rent Roll'!$N6)^DATEDIF('Summary &amp; Assumptions'!$D$18,AV$5,"Y")))))</f>
        <v>12273.302155142697</v>
      </c>
      <c r="AW11" s="131">
        <f ca="1">IF(AW$5&gt;='Rent Roll'!$M31,('Rent Roll'!$G31*'Rent Roll'!$D6/12)*((1+'Rent Roll'!$X31)^DATEDIF('Rent Roll'!$M31,AW$5,"Y")),
IF(AW$5&gt;'Rent Roll'!$L6,"-",
IF('Rent Roll'!$P6&gt;0,
IF(AND('Rent Roll'!$P6&gt;0,EDATE('Rent Roll'!$K6,'Rent Roll'!$P6*12)&gt;='Commercial Lease'!AW$5),
('Rent Roll'!$H6*'Rent Roll'!$D6/12)*((1+'Rent Roll'!$N6)^DATEDIF('Summary &amp; Assumptions'!$D$18,AW$5,"Y")),
OFFSET(AV11,0,-DATEDIF(EDATE('Rent Roll'!$K6,'Rent Roll'!$P6*12),AW$5,"M"))*((1+'Rent Roll'!$O6)^(DATEDIF(EDATE('Rent Roll'!$K6,'Rent Roll'!$P6*12),AW$5,"Y")+1))),('Rent Roll'!$H6*'Rent Roll'!$D6/12)*((1+'Rent Roll'!$N6)^DATEDIF('Summary &amp; Assumptions'!$D$18,AW$5,"Y")))))</f>
        <v>12273.302155142697</v>
      </c>
      <c r="AX11" s="131">
        <f ca="1">IF(AX$5&gt;='Rent Roll'!$M31,('Rent Roll'!$G31*'Rent Roll'!$D6/12)*((1+'Rent Roll'!$X31)^DATEDIF('Rent Roll'!$M31,AX$5,"Y")),
IF(AX$5&gt;'Rent Roll'!$L6,"-",
IF('Rent Roll'!$P6&gt;0,
IF(AND('Rent Roll'!$P6&gt;0,EDATE('Rent Roll'!$K6,'Rent Roll'!$P6*12)&gt;='Commercial Lease'!AX$5),
('Rent Roll'!$H6*'Rent Roll'!$D6/12)*((1+'Rent Roll'!$N6)^DATEDIF('Summary &amp; Assumptions'!$D$18,AX$5,"Y")),
OFFSET(AW11,0,-DATEDIF(EDATE('Rent Roll'!$K6,'Rent Roll'!$P6*12),AX$5,"M"))*((1+'Rent Roll'!$O6)^(DATEDIF(EDATE('Rent Roll'!$K6,'Rent Roll'!$P6*12),AX$5,"Y")+1))),('Rent Roll'!$H6*'Rent Roll'!$D6/12)*((1+'Rent Roll'!$N6)^DATEDIF('Summary &amp; Assumptions'!$D$18,AX$5,"Y")))))</f>
        <v>12273.302155142697</v>
      </c>
      <c r="AY11" s="131">
        <f ca="1">IF(AY$5&gt;='Rent Roll'!$M31,('Rent Roll'!$G31*'Rent Roll'!$D6/12)*((1+'Rent Roll'!$X31)^DATEDIF('Rent Roll'!$M31,AY$5,"Y")),
IF(AY$5&gt;'Rent Roll'!$L6,"-",
IF('Rent Roll'!$P6&gt;0,
IF(AND('Rent Roll'!$P6&gt;0,EDATE('Rent Roll'!$K6,'Rent Roll'!$P6*12)&gt;='Commercial Lease'!AY$5),
('Rent Roll'!$H6*'Rent Roll'!$D6/12)*((1+'Rent Roll'!$N6)^DATEDIF('Summary &amp; Assumptions'!$D$18,AY$5,"Y")),
OFFSET(AX11,0,-DATEDIF(EDATE('Rent Roll'!$K6,'Rent Roll'!$P6*12),AY$5,"M"))*((1+'Rent Roll'!$O6)^(DATEDIF(EDATE('Rent Roll'!$K6,'Rent Roll'!$P6*12),AY$5,"Y")+1))),('Rent Roll'!$H6*'Rent Roll'!$D6/12)*((1+'Rent Roll'!$N6)^DATEDIF('Summary &amp; Assumptions'!$D$18,AY$5,"Y")))))</f>
        <v>12273.302155142697</v>
      </c>
      <c r="AZ11" s="131">
        <f ca="1">IF(AZ$5&gt;='Rent Roll'!$M31,('Rent Roll'!$G31*'Rent Roll'!$D6/12)*((1+'Rent Roll'!$X31)^DATEDIF('Rent Roll'!$M31,AZ$5,"Y")),
IF(AZ$5&gt;'Rent Roll'!$L6,"-",
IF('Rent Roll'!$P6&gt;0,
IF(AND('Rent Roll'!$P6&gt;0,EDATE('Rent Roll'!$K6,'Rent Roll'!$P6*12)&gt;='Commercial Lease'!AZ$5),
('Rent Roll'!$H6*'Rent Roll'!$D6/12)*((1+'Rent Roll'!$N6)^DATEDIF('Summary &amp; Assumptions'!$D$18,AZ$5,"Y")),
OFFSET(AY11,0,-DATEDIF(EDATE('Rent Roll'!$K6,'Rent Roll'!$P6*12),AZ$5,"M"))*((1+'Rent Roll'!$O6)^(DATEDIF(EDATE('Rent Roll'!$K6,'Rent Roll'!$P6*12),AZ$5,"Y")+1))),('Rent Roll'!$H6*'Rent Roll'!$D6/12)*((1+'Rent Roll'!$N6)^DATEDIF('Summary &amp; Assumptions'!$D$18,AZ$5,"Y")))))</f>
        <v>12273.302155142697</v>
      </c>
      <c r="BA11" s="131">
        <f ca="1">IF(BA$5&gt;='Rent Roll'!$M31,('Rent Roll'!$G31*'Rent Roll'!$D6/12)*((1+'Rent Roll'!$X31)^DATEDIF('Rent Roll'!$M31,BA$5,"Y")),
IF(BA$5&gt;'Rent Roll'!$L6,"-",
IF('Rent Roll'!$P6&gt;0,
IF(AND('Rent Roll'!$P6&gt;0,EDATE('Rent Roll'!$K6,'Rent Roll'!$P6*12)&gt;='Commercial Lease'!BA$5),
('Rent Roll'!$H6*'Rent Roll'!$D6/12)*((1+'Rent Roll'!$N6)^DATEDIF('Summary &amp; Assumptions'!$D$18,BA$5,"Y")),
OFFSET(AZ11,0,-DATEDIF(EDATE('Rent Roll'!$K6,'Rent Roll'!$P6*12),BA$5,"M"))*((1+'Rent Roll'!$O6)^(DATEDIF(EDATE('Rent Roll'!$K6,'Rent Roll'!$P6*12),BA$5,"Y")+1))),('Rent Roll'!$H6*'Rent Roll'!$D6/12)*((1+'Rent Roll'!$N6)^DATEDIF('Summary &amp; Assumptions'!$D$18,BA$5,"Y")))))</f>
        <v>12273.302155142697</v>
      </c>
      <c r="BB11" s="131">
        <f ca="1">IF(BB$5&gt;='Rent Roll'!$M31,('Rent Roll'!$G31*'Rent Roll'!$D6/12)*((1+'Rent Roll'!$X31)^DATEDIF('Rent Roll'!$M31,BB$5,"Y")),
IF(BB$5&gt;'Rent Roll'!$L6,"-",
IF('Rent Roll'!$P6&gt;0,
IF(AND('Rent Roll'!$P6&gt;0,EDATE('Rent Roll'!$K6,'Rent Roll'!$P6*12)&gt;='Commercial Lease'!BB$5),
('Rent Roll'!$H6*'Rent Roll'!$D6/12)*((1+'Rent Roll'!$N6)^DATEDIF('Summary &amp; Assumptions'!$D$18,BB$5,"Y")),
OFFSET(BA11,0,-DATEDIF(EDATE('Rent Roll'!$K6,'Rent Roll'!$P6*12),BB$5,"M"))*((1+'Rent Roll'!$O6)^(DATEDIF(EDATE('Rent Roll'!$K6,'Rent Roll'!$P6*12),BB$5,"Y")+1))),('Rent Roll'!$H6*'Rent Roll'!$D6/12)*((1+'Rent Roll'!$N6)^DATEDIF('Summary &amp; Assumptions'!$D$18,BB$5,"Y")))))</f>
        <v>12273.302155142697</v>
      </c>
      <c r="BC11" s="131">
        <f ca="1">IF(BC$5&gt;='Rent Roll'!$M31,('Rent Roll'!$G31*'Rent Roll'!$D6/12)*((1+'Rent Roll'!$X31)^DATEDIF('Rent Roll'!$M31,BC$5,"Y")),
IF(BC$5&gt;'Rent Roll'!$L6,"-",
IF('Rent Roll'!$P6&gt;0,
IF(AND('Rent Roll'!$P6&gt;0,EDATE('Rent Roll'!$K6,'Rent Roll'!$P6*12)&gt;='Commercial Lease'!BC$5),
('Rent Roll'!$H6*'Rent Roll'!$D6/12)*((1+'Rent Roll'!$N6)^DATEDIF('Summary &amp; Assumptions'!$D$18,BC$5,"Y")),
OFFSET(BB11,0,-DATEDIF(EDATE('Rent Roll'!$K6,'Rent Roll'!$P6*12),BC$5,"M"))*((1+'Rent Roll'!$O6)^(DATEDIF(EDATE('Rent Roll'!$K6,'Rent Roll'!$P6*12),BC$5,"Y")+1))),('Rent Roll'!$H6*'Rent Roll'!$D6/12)*((1+'Rent Roll'!$N6)^DATEDIF('Summary &amp; Assumptions'!$D$18,BC$5,"Y")))))</f>
        <v>12273.302155142697</v>
      </c>
      <c r="BD11" s="131">
        <f ca="1">IF(BD$5&gt;='Rent Roll'!$M31,('Rent Roll'!$G31*'Rent Roll'!$D6/12)*((1+'Rent Roll'!$X31)^DATEDIF('Rent Roll'!$M31,BD$5,"Y")),
IF(BD$5&gt;'Rent Roll'!$L6,"-",
IF('Rent Roll'!$P6&gt;0,
IF(AND('Rent Roll'!$P6&gt;0,EDATE('Rent Roll'!$K6,'Rent Roll'!$P6*12)&gt;='Commercial Lease'!BD$5),
('Rent Roll'!$H6*'Rent Roll'!$D6/12)*((1+'Rent Roll'!$N6)^DATEDIF('Summary &amp; Assumptions'!$D$18,BD$5,"Y")),
OFFSET(BC11,0,-DATEDIF(EDATE('Rent Roll'!$K6,'Rent Roll'!$P6*12),BD$5,"M"))*((1+'Rent Roll'!$O6)^(DATEDIF(EDATE('Rent Roll'!$K6,'Rent Roll'!$P6*12),BD$5,"Y")+1))),('Rent Roll'!$H6*'Rent Roll'!$D6/12)*((1+'Rent Roll'!$N6)^DATEDIF('Summary &amp; Assumptions'!$D$18,BD$5,"Y")))))</f>
        <v>12273.302155142697</v>
      </c>
      <c r="BE11" s="131">
        <f ca="1">IF(BE$5&gt;='Rent Roll'!$M31,('Rent Roll'!$G31*'Rent Roll'!$D6/12)*((1+'Rent Roll'!$X31)^DATEDIF('Rent Roll'!$M31,BE$5,"Y")),
IF(BE$5&gt;'Rent Roll'!$L6,"-",
IF('Rent Roll'!$P6&gt;0,
IF(AND('Rent Roll'!$P6&gt;0,EDATE('Rent Roll'!$K6,'Rent Roll'!$P6*12)&gt;='Commercial Lease'!BE$5),
('Rent Roll'!$H6*'Rent Roll'!$D6/12)*((1+'Rent Roll'!$N6)^DATEDIF('Summary &amp; Assumptions'!$D$18,BE$5,"Y")),
OFFSET(BD11,0,-DATEDIF(EDATE('Rent Roll'!$K6,'Rent Roll'!$P6*12),BE$5,"M"))*((1+'Rent Roll'!$O6)^(DATEDIF(EDATE('Rent Roll'!$K6,'Rent Roll'!$P6*12),BE$5,"Y")+1))),('Rent Roll'!$H6*'Rent Roll'!$D6/12)*((1+'Rent Roll'!$N6)^DATEDIF('Summary &amp; Assumptions'!$D$18,BE$5,"Y")))))</f>
        <v>12641.501219796977</v>
      </c>
      <c r="BF11" s="131">
        <f ca="1">IF(BF$5&gt;='Rent Roll'!$M31,('Rent Roll'!$G31*'Rent Roll'!$D6/12)*((1+'Rent Roll'!$X31)^DATEDIF('Rent Roll'!$M31,BF$5,"Y")),
IF(BF$5&gt;'Rent Roll'!$L6,"-",
IF('Rent Roll'!$P6&gt;0,
IF(AND('Rent Roll'!$P6&gt;0,EDATE('Rent Roll'!$K6,'Rent Roll'!$P6*12)&gt;='Commercial Lease'!BF$5),
('Rent Roll'!$H6*'Rent Roll'!$D6/12)*((1+'Rent Roll'!$N6)^DATEDIF('Summary &amp; Assumptions'!$D$18,BF$5,"Y")),
OFFSET(BE11,0,-DATEDIF(EDATE('Rent Roll'!$K6,'Rent Roll'!$P6*12),BF$5,"M"))*((1+'Rent Roll'!$O6)^(DATEDIF(EDATE('Rent Roll'!$K6,'Rent Roll'!$P6*12),BF$5,"Y")+1))),('Rent Roll'!$H6*'Rent Roll'!$D6/12)*((1+'Rent Roll'!$N6)^DATEDIF('Summary &amp; Assumptions'!$D$18,BF$5,"Y")))))</f>
        <v>12641.501219796977</v>
      </c>
      <c r="BG11" s="131">
        <f ca="1">IF(BG$5&gt;='Rent Roll'!$M31,('Rent Roll'!$G31*'Rent Roll'!$D6/12)*((1+'Rent Roll'!$X31)^DATEDIF('Rent Roll'!$M31,BG$5,"Y")),
IF(BG$5&gt;'Rent Roll'!$L6,"-",
IF('Rent Roll'!$P6&gt;0,
IF(AND('Rent Roll'!$P6&gt;0,EDATE('Rent Roll'!$K6,'Rent Roll'!$P6*12)&gt;='Commercial Lease'!BG$5),
('Rent Roll'!$H6*'Rent Roll'!$D6/12)*((1+'Rent Roll'!$N6)^DATEDIF('Summary &amp; Assumptions'!$D$18,BG$5,"Y")),
OFFSET(BF11,0,-DATEDIF(EDATE('Rent Roll'!$K6,'Rent Roll'!$P6*12),BG$5,"M"))*((1+'Rent Roll'!$O6)^(DATEDIF(EDATE('Rent Roll'!$K6,'Rent Roll'!$P6*12),BG$5,"Y")+1))),('Rent Roll'!$H6*'Rent Roll'!$D6/12)*((1+'Rent Roll'!$N6)^DATEDIF('Summary &amp; Assumptions'!$D$18,BG$5,"Y")))))</f>
        <v>12641.501219796977</v>
      </c>
      <c r="BH11" s="131">
        <f ca="1">IF(BH$5&gt;='Rent Roll'!$M31,('Rent Roll'!$G31*'Rent Roll'!$D6/12)*((1+'Rent Roll'!$X31)^DATEDIF('Rent Roll'!$M31,BH$5,"Y")),
IF(BH$5&gt;'Rent Roll'!$L6,"-",
IF('Rent Roll'!$P6&gt;0,
IF(AND('Rent Roll'!$P6&gt;0,EDATE('Rent Roll'!$K6,'Rent Roll'!$P6*12)&gt;='Commercial Lease'!BH$5),
('Rent Roll'!$H6*'Rent Roll'!$D6/12)*((1+'Rent Roll'!$N6)^DATEDIF('Summary &amp; Assumptions'!$D$18,BH$5,"Y")),
OFFSET(BG11,0,-DATEDIF(EDATE('Rent Roll'!$K6,'Rent Roll'!$P6*12),BH$5,"M"))*((1+'Rent Roll'!$O6)^(DATEDIF(EDATE('Rent Roll'!$K6,'Rent Roll'!$P6*12),BH$5,"Y")+1))),('Rent Roll'!$H6*'Rent Roll'!$D6/12)*((1+'Rent Roll'!$N6)^DATEDIF('Summary &amp; Assumptions'!$D$18,BH$5,"Y")))))</f>
        <v>12641.501219796977</v>
      </c>
      <c r="BI11" s="131">
        <f ca="1">IF(BI$5&gt;='Rent Roll'!$M31,('Rent Roll'!$G31*'Rent Roll'!$D6/12)*((1+'Rent Roll'!$X31)^DATEDIF('Rent Roll'!$M31,BI$5,"Y")),
IF(BI$5&gt;'Rent Roll'!$L6,"-",
IF('Rent Roll'!$P6&gt;0,
IF(AND('Rent Roll'!$P6&gt;0,EDATE('Rent Roll'!$K6,'Rent Roll'!$P6*12)&gt;='Commercial Lease'!BI$5),
('Rent Roll'!$H6*'Rent Roll'!$D6/12)*((1+'Rent Roll'!$N6)^DATEDIF('Summary &amp; Assumptions'!$D$18,BI$5,"Y")),
OFFSET(BH11,0,-DATEDIF(EDATE('Rent Roll'!$K6,'Rent Roll'!$P6*12),BI$5,"M"))*((1+'Rent Roll'!$O6)^(DATEDIF(EDATE('Rent Roll'!$K6,'Rent Roll'!$P6*12),BI$5,"Y")+1))),('Rent Roll'!$H6*'Rent Roll'!$D6/12)*((1+'Rent Roll'!$N6)^DATEDIF('Summary &amp; Assumptions'!$D$18,BI$5,"Y")))))</f>
        <v>12641.501219796977</v>
      </c>
      <c r="BJ11" s="131">
        <f ca="1">IF(BJ$5&gt;='Rent Roll'!$M31,('Rent Roll'!$G31*'Rent Roll'!$D6/12)*((1+'Rent Roll'!$X31)^DATEDIF('Rent Roll'!$M31,BJ$5,"Y")),
IF(BJ$5&gt;'Rent Roll'!$L6,"-",
IF('Rent Roll'!$P6&gt;0,
IF(AND('Rent Roll'!$P6&gt;0,EDATE('Rent Roll'!$K6,'Rent Roll'!$P6*12)&gt;='Commercial Lease'!BJ$5),
('Rent Roll'!$H6*'Rent Roll'!$D6/12)*((1+'Rent Roll'!$N6)^DATEDIF('Summary &amp; Assumptions'!$D$18,BJ$5,"Y")),
OFFSET(BI11,0,-DATEDIF(EDATE('Rent Roll'!$K6,'Rent Roll'!$P6*12),BJ$5,"M"))*((1+'Rent Roll'!$O6)^(DATEDIF(EDATE('Rent Roll'!$K6,'Rent Roll'!$P6*12),BJ$5,"Y")+1))),('Rent Roll'!$H6*'Rent Roll'!$D6/12)*((1+'Rent Roll'!$N6)^DATEDIF('Summary &amp; Assumptions'!$D$18,BJ$5,"Y")))))</f>
        <v>12641.501219796977</v>
      </c>
      <c r="BK11" s="131">
        <f ca="1">IF(BK$5&gt;='Rent Roll'!$M31,('Rent Roll'!$G31*'Rent Roll'!$D6/12)*((1+'Rent Roll'!$X31)^DATEDIF('Rent Roll'!$M31,BK$5,"Y")),
IF(BK$5&gt;'Rent Roll'!$L6,"-",
IF('Rent Roll'!$P6&gt;0,
IF(AND('Rent Roll'!$P6&gt;0,EDATE('Rent Roll'!$K6,'Rent Roll'!$P6*12)&gt;='Commercial Lease'!BK$5),
('Rent Roll'!$H6*'Rent Roll'!$D6/12)*((1+'Rent Roll'!$N6)^DATEDIF('Summary &amp; Assumptions'!$D$18,BK$5,"Y")),
OFFSET(BJ11,0,-DATEDIF(EDATE('Rent Roll'!$K6,'Rent Roll'!$P6*12),BK$5,"M"))*((1+'Rent Roll'!$O6)^(DATEDIF(EDATE('Rent Roll'!$K6,'Rent Roll'!$P6*12),BK$5,"Y")+1))),('Rent Roll'!$H6*'Rent Roll'!$D6/12)*((1+'Rent Roll'!$N6)^DATEDIF('Summary &amp; Assumptions'!$D$18,BK$5,"Y")))))</f>
        <v>12641.501219796977</v>
      </c>
      <c r="BL11" s="131">
        <f ca="1">IF(BL$5&gt;='Rent Roll'!$M31,('Rent Roll'!$G31*'Rent Roll'!$D6/12)*((1+'Rent Roll'!$X31)^DATEDIF('Rent Roll'!$M31,BL$5,"Y")),
IF(BL$5&gt;'Rent Roll'!$L6,"-",
IF('Rent Roll'!$P6&gt;0,
IF(AND('Rent Roll'!$P6&gt;0,EDATE('Rent Roll'!$K6,'Rent Roll'!$P6*12)&gt;='Commercial Lease'!BL$5),
('Rent Roll'!$H6*'Rent Roll'!$D6/12)*((1+'Rent Roll'!$N6)^DATEDIF('Summary &amp; Assumptions'!$D$18,BL$5,"Y")),
OFFSET(BK11,0,-DATEDIF(EDATE('Rent Roll'!$K6,'Rent Roll'!$P6*12),BL$5,"M"))*((1+'Rent Roll'!$O6)^(DATEDIF(EDATE('Rent Roll'!$K6,'Rent Roll'!$P6*12),BL$5,"Y")+1))),('Rent Roll'!$H6*'Rent Roll'!$D6/12)*((1+'Rent Roll'!$N6)^DATEDIF('Summary &amp; Assumptions'!$D$18,BL$5,"Y")))))</f>
        <v>12641.501219796977</v>
      </c>
      <c r="BM11" s="131">
        <f ca="1">IF(BM$5&gt;='Rent Roll'!$M31,('Rent Roll'!$G31*'Rent Roll'!$D6/12)*((1+'Rent Roll'!$X31)^DATEDIF('Rent Roll'!$M31,BM$5,"Y")),
IF(BM$5&gt;'Rent Roll'!$L6,"-",
IF('Rent Roll'!$P6&gt;0,
IF(AND('Rent Roll'!$P6&gt;0,EDATE('Rent Roll'!$K6,'Rent Roll'!$P6*12)&gt;='Commercial Lease'!BM$5),
('Rent Roll'!$H6*'Rent Roll'!$D6/12)*((1+'Rent Roll'!$N6)^DATEDIF('Summary &amp; Assumptions'!$D$18,BM$5,"Y")),
OFFSET(BL11,0,-DATEDIF(EDATE('Rent Roll'!$K6,'Rent Roll'!$P6*12),BM$5,"M"))*((1+'Rent Roll'!$O6)^(DATEDIF(EDATE('Rent Roll'!$K6,'Rent Roll'!$P6*12),BM$5,"Y")+1))),('Rent Roll'!$H6*'Rent Roll'!$D6/12)*((1+'Rent Roll'!$N6)^DATEDIF('Summary &amp; Assumptions'!$D$18,BM$5,"Y")))))</f>
        <v>12641.501219796977</v>
      </c>
      <c r="BN11" s="131">
        <f ca="1">IF(BN$5&gt;='Rent Roll'!$M31,('Rent Roll'!$G31*'Rent Roll'!$D6/12)*((1+'Rent Roll'!$X31)^DATEDIF('Rent Roll'!$M31,BN$5,"Y")),
IF(BN$5&gt;'Rent Roll'!$L6,"-",
IF('Rent Roll'!$P6&gt;0,
IF(AND('Rent Roll'!$P6&gt;0,EDATE('Rent Roll'!$K6,'Rent Roll'!$P6*12)&gt;='Commercial Lease'!BN$5),
('Rent Roll'!$H6*'Rent Roll'!$D6/12)*((1+'Rent Roll'!$N6)^DATEDIF('Summary &amp; Assumptions'!$D$18,BN$5,"Y")),
OFFSET(BM11,0,-DATEDIF(EDATE('Rent Roll'!$K6,'Rent Roll'!$P6*12),BN$5,"M"))*((1+'Rent Roll'!$O6)^(DATEDIF(EDATE('Rent Roll'!$K6,'Rent Roll'!$P6*12),BN$5,"Y")+1))),('Rent Roll'!$H6*'Rent Roll'!$D6/12)*((1+'Rent Roll'!$N6)^DATEDIF('Summary &amp; Assumptions'!$D$18,BN$5,"Y")))))</f>
        <v>12641.501219796977</v>
      </c>
      <c r="BO11" s="131">
        <f ca="1">IF(BO$5&gt;='Rent Roll'!$M31,('Rent Roll'!$G31*'Rent Roll'!$D6/12)*((1+'Rent Roll'!$X31)^DATEDIF('Rent Roll'!$M31,BO$5,"Y")),
IF(BO$5&gt;'Rent Roll'!$L6,"-",
IF('Rent Roll'!$P6&gt;0,
IF(AND('Rent Roll'!$P6&gt;0,EDATE('Rent Roll'!$K6,'Rent Roll'!$P6*12)&gt;='Commercial Lease'!BO$5),
('Rent Roll'!$H6*'Rent Roll'!$D6/12)*((1+'Rent Roll'!$N6)^DATEDIF('Summary &amp; Assumptions'!$D$18,BO$5,"Y")),
OFFSET(BN11,0,-DATEDIF(EDATE('Rent Roll'!$K6,'Rent Roll'!$P6*12),BO$5,"M"))*((1+'Rent Roll'!$O6)^(DATEDIF(EDATE('Rent Roll'!$K6,'Rent Roll'!$P6*12),BO$5,"Y")+1))),('Rent Roll'!$H6*'Rent Roll'!$D6/12)*((1+'Rent Roll'!$N6)^DATEDIF('Summary &amp; Assumptions'!$D$18,BO$5,"Y")))))</f>
        <v>12641.501219796977</v>
      </c>
      <c r="BP11" s="131">
        <f ca="1">IF(BP$5&gt;='Rent Roll'!$M31,('Rent Roll'!$G31*'Rent Roll'!$D6/12)*((1+'Rent Roll'!$X31)^DATEDIF('Rent Roll'!$M31,BP$5,"Y")),
IF(BP$5&gt;'Rent Roll'!$L6,"-",
IF('Rent Roll'!$P6&gt;0,
IF(AND('Rent Roll'!$P6&gt;0,EDATE('Rent Roll'!$K6,'Rent Roll'!$P6*12)&gt;='Commercial Lease'!BP$5),
('Rent Roll'!$H6*'Rent Roll'!$D6/12)*((1+'Rent Roll'!$N6)^DATEDIF('Summary &amp; Assumptions'!$D$18,BP$5,"Y")),
OFFSET(BO11,0,-DATEDIF(EDATE('Rent Roll'!$K6,'Rent Roll'!$P6*12),BP$5,"M"))*((1+'Rent Roll'!$O6)^(DATEDIF(EDATE('Rent Roll'!$K6,'Rent Roll'!$P6*12),BP$5,"Y")+1))),('Rent Roll'!$H6*'Rent Roll'!$D6/12)*((1+'Rent Roll'!$N6)^DATEDIF('Summary &amp; Assumptions'!$D$18,BP$5,"Y")))))</f>
        <v>12641.501219796977</v>
      </c>
      <c r="BQ11" s="131">
        <f ca="1">IF(BQ$5&gt;='Rent Roll'!$M31,('Rent Roll'!$G31*'Rent Roll'!$D6/12)*((1+'Rent Roll'!$X31)^DATEDIF('Rent Roll'!$M31,BQ$5,"Y")),
IF(BQ$5&gt;'Rent Roll'!$L6,"-",
IF('Rent Roll'!$P6&gt;0,
IF(AND('Rent Roll'!$P6&gt;0,EDATE('Rent Roll'!$K6,'Rent Roll'!$P6*12)&gt;='Commercial Lease'!BQ$5),
('Rent Roll'!$H6*'Rent Roll'!$D6/12)*((1+'Rent Roll'!$N6)^DATEDIF('Summary &amp; Assumptions'!$D$18,BQ$5,"Y")),
OFFSET(BP11,0,-DATEDIF(EDATE('Rent Roll'!$K6,'Rent Roll'!$P6*12),BQ$5,"M"))*((1+'Rent Roll'!$O6)^(DATEDIF(EDATE('Rent Roll'!$K6,'Rent Roll'!$P6*12),BQ$5,"Y")+1))),('Rent Roll'!$H6*'Rent Roll'!$D6/12)*((1+'Rent Roll'!$N6)^DATEDIF('Summary &amp; Assumptions'!$D$18,BQ$5,"Y")))))</f>
        <v>13020.746256390885</v>
      </c>
      <c r="BR11" s="131">
        <f ca="1">IF(BR$5&gt;='Rent Roll'!$M31,('Rent Roll'!$G31*'Rent Roll'!$D6/12)*((1+'Rent Roll'!$X31)^DATEDIF('Rent Roll'!$M31,BR$5,"Y")),
IF(BR$5&gt;'Rent Roll'!$L6,"-",
IF('Rent Roll'!$P6&gt;0,
IF(AND('Rent Roll'!$P6&gt;0,EDATE('Rent Roll'!$K6,'Rent Roll'!$P6*12)&gt;='Commercial Lease'!BR$5),
('Rent Roll'!$H6*'Rent Roll'!$D6/12)*((1+'Rent Roll'!$N6)^DATEDIF('Summary &amp; Assumptions'!$D$18,BR$5,"Y")),
OFFSET(BQ11,0,-DATEDIF(EDATE('Rent Roll'!$K6,'Rent Roll'!$P6*12),BR$5,"M"))*((1+'Rent Roll'!$O6)^(DATEDIF(EDATE('Rent Roll'!$K6,'Rent Roll'!$P6*12),BR$5,"Y")+1))),('Rent Roll'!$H6*'Rent Roll'!$D6/12)*((1+'Rent Roll'!$N6)^DATEDIF('Summary &amp; Assumptions'!$D$18,BR$5,"Y")))))</f>
        <v>13020.746256390885</v>
      </c>
      <c r="BS11" s="131">
        <f ca="1">IF(BS$5&gt;='Rent Roll'!$M31,('Rent Roll'!$G31*'Rent Roll'!$D6/12)*((1+'Rent Roll'!$X31)^DATEDIF('Rent Roll'!$M31,BS$5,"Y")),
IF(BS$5&gt;'Rent Roll'!$L6,"-",
IF('Rent Roll'!$P6&gt;0,
IF(AND('Rent Roll'!$P6&gt;0,EDATE('Rent Roll'!$K6,'Rent Roll'!$P6*12)&gt;='Commercial Lease'!BS$5),
('Rent Roll'!$H6*'Rent Roll'!$D6/12)*((1+'Rent Roll'!$N6)^DATEDIF('Summary &amp; Assumptions'!$D$18,BS$5,"Y")),
OFFSET(BR11,0,-DATEDIF(EDATE('Rent Roll'!$K6,'Rent Roll'!$P6*12),BS$5,"M"))*((1+'Rent Roll'!$O6)^(DATEDIF(EDATE('Rent Roll'!$K6,'Rent Roll'!$P6*12),BS$5,"Y")+1))),('Rent Roll'!$H6*'Rent Roll'!$D6/12)*((1+'Rent Roll'!$N6)^DATEDIF('Summary &amp; Assumptions'!$D$18,BS$5,"Y")))))</f>
        <v>13020.746256390885</v>
      </c>
      <c r="BT11" s="131">
        <f ca="1">IF(BT$5&gt;='Rent Roll'!$M31,('Rent Roll'!$G31*'Rent Roll'!$D6/12)*((1+'Rent Roll'!$X31)^DATEDIF('Rent Roll'!$M31,BT$5,"Y")),
IF(BT$5&gt;'Rent Roll'!$L6,"-",
IF('Rent Roll'!$P6&gt;0,
IF(AND('Rent Roll'!$P6&gt;0,EDATE('Rent Roll'!$K6,'Rent Roll'!$P6*12)&gt;='Commercial Lease'!BT$5),
('Rent Roll'!$H6*'Rent Roll'!$D6/12)*((1+'Rent Roll'!$N6)^DATEDIF('Summary &amp; Assumptions'!$D$18,BT$5,"Y")),
OFFSET(BS11,0,-DATEDIF(EDATE('Rent Roll'!$K6,'Rent Roll'!$P6*12),BT$5,"M"))*((1+'Rent Roll'!$O6)^(DATEDIF(EDATE('Rent Roll'!$K6,'Rent Roll'!$P6*12),BT$5,"Y")+1))),('Rent Roll'!$H6*'Rent Roll'!$D6/12)*((1+'Rent Roll'!$N6)^DATEDIF('Summary &amp; Assumptions'!$D$18,BT$5,"Y")))))</f>
        <v>13020.746256390885</v>
      </c>
      <c r="BU11" s="131">
        <f ca="1">IF(BU$5&gt;='Rent Roll'!$M31,('Rent Roll'!$G31*'Rent Roll'!$D6/12)*((1+'Rent Roll'!$X31)^DATEDIF('Rent Roll'!$M31,BU$5,"Y")),
IF(BU$5&gt;'Rent Roll'!$L6,"-",
IF('Rent Roll'!$P6&gt;0,
IF(AND('Rent Roll'!$P6&gt;0,EDATE('Rent Roll'!$K6,'Rent Roll'!$P6*12)&gt;='Commercial Lease'!BU$5),
('Rent Roll'!$H6*'Rent Roll'!$D6/12)*((1+'Rent Roll'!$N6)^DATEDIF('Summary &amp; Assumptions'!$D$18,BU$5,"Y")),
OFFSET(BT11,0,-DATEDIF(EDATE('Rent Roll'!$K6,'Rent Roll'!$P6*12),BU$5,"M"))*((1+'Rent Roll'!$O6)^(DATEDIF(EDATE('Rent Roll'!$K6,'Rent Roll'!$P6*12),BU$5,"Y")+1))),('Rent Roll'!$H6*'Rent Roll'!$D6/12)*((1+'Rent Roll'!$N6)^DATEDIF('Summary &amp; Assumptions'!$D$18,BU$5,"Y")))))</f>
        <v>13020.746256390885</v>
      </c>
      <c r="BV11" s="131">
        <f ca="1">IF(BV$5&gt;='Rent Roll'!$M31,('Rent Roll'!$G31*'Rent Roll'!$D6/12)*((1+'Rent Roll'!$X31)^DATEDIF('Rent Roll'!$M31,BV$5,"Y")),
IF(BV$5&gt;'Rent Roll'!$L6,"-",
IF('Rent Roll'!$P6&gt;0,
IF(AND('Rent Roll'!$P6&gt;0,EDATE('Rent Roll'!$K6,'Rent Roll'!$P6*12)&gt;='Commercial Lease'!BV$5),
('Rent Roll'!$H6*'Rent Roll'!$D6/12)*((1+'Rent Roll'!$N6)^DATEDIF('Summary &amp; Assumptions'!$D$18,BV$5,"Y")),
OFFSET(BU11,0,-DATEDIF(EDATE('Rent Roll'!$K6,'Rent Roll'!$P6*12),BV$5,"M"))*((1+'Rent Roll'!$O6)^(DATEDIF(EDATE('Rent Roll'!$K6,'Rent Roll'!$P6*12),BV$5,"Y")+1))),('Rent Roll'!$H6*'Rent Roll'!$D6/12)*((1+'Rent Roll'!$N6)^DATEDIF('Summary &amp; Assumptions'!$D$18,BV$5,"Y")))))</f>
        <v>13020.746256390885</v>
      </c>
      <c r="BW11" s="131">
        <f ca="1">IF(BW$5&gt;='Rent Roll'!$M31,('Rent Roll'!$G31*'Rent Roll'!$D6/12)*((1+'Rent Roll'!$X31)^DATEDIF('Rent Roll'!$M31,BW$5,"Y")),
IF(BW$5&gt;'Rent Roll'!$L6,"-",
IF('Rent Roll'!$P6&gt;0,
IF(AND('Rent Roll'!$P6&gt;0,EDATE('Rent Roll'!$K6,'Rent Roll'!$P6*12)&gt;='Commercial Lease'!BW$5),
('Rent Roll'!$H6*'Rent Roll'!$D6/12)*((1+'Rent Roll'!$N6)^DATEDIF('Summary &amp; Assumptions'!$D$18,BW$5,"Y")),
OFFSET(BV11,0,-DATEDIF(EDATE('Rent Roll'!$K6,'Rent Roll'!$P6*12),BW$5,"M"))*((1+'Rent Roll'!$O6)^(DATEDIF(EDATE('Rent Roll'!$K6,'Rent Roll'!$P6*12),BW$5,"Y")+1))),('Rent Roll'!$H6*'Rent Roll'!$D6/12)*((1+'Rent Roll'!$N6)^DATEDIF('Summary &amp; Assumptions'!$D$18,BW$5,"Y")))))</f>
        <v>13020.746256390885</v>
      </c>
      <c r="BX11" s="131">
        <f ca="1">IF(BX$5&gt;='Rent Roll'!$M31,('Rent Roll'!$G31*'Rent Roll'!$D6/12)*((1+'Rent Roll'!$X31)^DATEDIF('Rent Roll'!$M31,BX$5,"Y")),
IF(BX$5&gt;'Rent Roll'!$L6,"-",
IF('Rent Roll'!$P6&gt;0,
IF(AND('Rent Roll'!$P6&gt;0,EDATE('Rent Roll'!$K6,'Rent Roll'!$P6*12)&gt;='Commercial Lease'!BX$5),
('Rent Roll'!$H6*'Rent Roll'!$D6/12)*((1+'Rent Roll'!$N6)^DATEDIF('Summary &amp; Assumptions'!$D$18,BX$5,"Y")),
OFFSET(BW11,0,-DATEDIF(EDATE('Rent Roll'!$K6,'Rent Roll'!$P6*12),BX$5,"M"))*((1+'Rent Roll'!$O6)^(DATEDIF(EDATE('Rent Roll'!$K6,'Rent Roll'!$P6*12),BX$5,"Y")+1))),('Rent Roll'!$H6*'Rent Roll'!$D6/12)*((1+'Rent Roll'!$N6)^DATEDIF('Summary &amp; Assumptions'!$D$18,BX$5,"Y")))))</f>
        <v>13020.746256390885</v>
      </c>
      <c r="BY11" s="131">
        <f ca="1">IF(BY$5&gt;='Rent Roll'!$M31,('Rent Roll'!$G31*'Rent Roll'!$D6/12)*((1+'Rent Roll'!$X31)^DATEDIF('Rent Roll'!$M31,BY$5,"Y")),
IF(BY$5&gt;'Rent Roll'!$L6,"-",
IF('Rent Roll'!$P6&gt;0,
IF(AND('Rent Roll'!$P6&gt;0,EDATE('Rent Roll'!$K6,'Rent Roll'!$P6*12)&gt;='Commercial Lease'!BY$5),
('Rent Roll'!$H6*'Rent Roll'!$D6/12)*((1+'Rent Roll'!$N6)^DATEDIF('Summary &amp; Assumptions'!$D$18,BY$5,"Y")),
OFFSET(BX11,0,-DATEDIF(EDATE('Rent Roll'!$K6,'Rent Roll'!$P6*12),BY$5,"M"))*((1+'Rent Roll'!$O6)^(DATEDIF(EDATE('Rent Roll'!$K6,'Rent Roll'!$P6*12),BY$5,"Y")+1))),('Rent Roll'!$H6*'Rent Roll'!$D6/12)*((1+'Rent Roll'!$N6)^DATEDIF('Summary &amp; Assumptions'!$D$18,BY$5,"Y")))))</f>
        <v>13020.746256390885</v>
      </c>
      <c r="BZ11" s="131">
        <f ca="1">IF(BZ$5&gt;='Rent Roll'!$M31,('Rent Roll'!$G31*'Rent Roll'!$D6/12)*((1+'Rent Roll'!$X31)^DATEDIF('Rent Roll'!$M31,BZ$5,"Y")),
IF(BZ$5&gt;'Rent Roll'!$L6,"-",
IF('Rent Roll'!$P6&gt;0,
IF(AND('Rent Roll'!$P6&gt;0,EDATE('Rent Roll'!$K6,'Rent Roll'!$P6*12)&gt;='Commercial Lease'!BZ$5),
('Rent Roll'!$H6*'Rent Roll'!$D6/12)*((1+'Rent Roll'!$N6)^DATEDIF('Summary &amp; Assumptions'!$D$18,BZ$5,"Y")),
OFFSET(BY11,0,-DATEDIF(EDATE('Rent Roll'!$K6,'Rent Roll'!$P6*12),BZ$5,"M"))*((1+'Rent Roll'!$O6)^(DATEDIF(EDATE('Rent Roll'!$K6,'Rent Roll'!$P6*12),BZ$5,"Y")+1))),('Rent Roll'!$H6*'Rent Roll'!$D6/12)*((1+'Rent Roll'!$N6)^DATEDIF('Summary &amp; Assumptions'!$D$18,BZ$5,"Y")))))</f>
        <v>13020.746256390885</v>
      </c>
      <c r="CA11" s="131">
        <f ca="1">IF(CA$5&gt;='Rent Roll'!$M31,('Rent Roll'!$G31*'Rent Roll'!$D6/12)*((1+'Rent Roll'!$X31)^DATEDIF('Rent Roll'!$M31,CA$5,"Y")),
IF(CA$5&gt;'Rent Roll'!$L6,"-",
IF('Rent Roll'!$P6&gt;0,
IF(AND('Rent Roll'!$P6&gt;0,EDATE('Rent Roll'!$K6,'Rent Roll'!$P6*12)&gt;='Commercial Lease'!CA$5),
('Rent Roll'!$H6*'Rent Roll'!$D6/12)*((1+'Rent Roll'!$N6)^DATEDIF('Summary &amp; Assumptions'!$D$18,CA$5,"Y")),
OFFSET(BZ11,0,-DATEDIF(EDATE('Rent Roll'!$K6,'Rent Roll'!$P6*12),CA$5,"M"))*((1+'Rent Roll'!$O6)^(DATEDIF(EDATE('Rent Roll'!$K6,'Rent Roll'!$P6*12),CA$5,"Y")+1))),('Rent Roll'!$H6*'Rent Roll'!$D6/12)*((1+'Rent Roll'!$N6)^DATEDIF('Summary &amp; Assumptions'!$D$18,CA$5,"Y")))))</f>
        <v>13020.746256390885</v>
      </c>
      <c r="CB11" s="131">
        <f ca="1">IF(CB$5&gt;='Rent Roll'!$M31,('Rent Roll'!$G31*'Rent Roll'!$D6/12)*((1+'Rent Roll'!$X31)^DATEDIF('Rent Roll'!$M31,CB$5,"Y")),
IF(CB$5&gt;'Rent Roll'!$L6,"-",
IF('Rent Roll'!$P6&gt;0,
IF(AND('Rent Roll'!$P6&gt;0,EDATE('Rent Roll'!$K6,'Rent Roll'!$P6*12)&gt;='Commercial Lease'!CB$5),
('Rent Roll'!$H6*'Rent Roll'!$D6/12)*((1+'Rent Roll'!$N6)^DATEDIF('Summary &amp; Assumptions'!$D$18,CB$5,"Y")),
OFFSET(CA11,0,-DATEDIF(EDATE('Rent Roll'!$K6,'Rent Roll'!$P6*12),CB$5,"M"))*((1+'Rent Roll'!$O6)^(DATEDIF(EDATE('Rent Roll'!$K6,'Rent Roll'!$P6*12),CB$5,"Y")+1))),('Rent Roll'!$H6*'Rent Roll'!$D6/12)*((1+'Rent Roll'!$N6)^DATEDIF('Summary &amp; Assumptions'!$D$18,CB$5,"Y")))))</f>
        <v>13020.746256390885</v>
      </c>
      <c r="CC11" s="131">
        <f ca="1">IF(CC$5&gt;='Rent Roll'!$M31,('Rent Roll'!$G31*'Rent Roll'!$D6/12)*((1+'Rent Roll'!$X31)^DATEDIF('Rent Roll'!$M31,CC$5,"Y")),
IF(CC$5&gt;'Rent Roll'!$L6,"-",
IF('Rent Roll'!$P6&gt;0,
IF(AND('Rent Roll'!$P6&gt;0,EDATE('Rent Roll'!$K6,'Rent Roll'!$P6*12)&gt;='Commercial Lease'!CC$5),
('Rent Roll'!$H6*'Rent Roll'!$D6/12)*((1+'Rent Roll'!$N6)^DATEDIF('Summary &amp; Assumptions'!$D$18,CC$5,"Y")),
OFFSET(CB11,0,-DATEDIF(EDATE('Rent Roll'!$K6,'Rent Roll'!$P6*12),CC$5,"M"))*((1+'Rent Roll'!$O6)^(DATEDIF(EDATE('Rent Roll'!$K6,'Rent Roll'!$P6*12),CC$5,"Y")+1))),('Rent Roll'!$H6*'Rent Roll'!$D6/12)*((1+'Rent Roll'!$N6)^DATEDIF('Summary &amp; Assumptions'!$D$18,CC$5,"Y")))))</f>
        <v>13411.368644082613</v>
      </c>
      <c r="CD11" s="131">
        <f ca="1">IF(CD$5&gt;='Rent Roll'!$M31,('Rent Roll'!$G31*'Rent Roll'!$D6/12)*((1+'Rent Roll'!$X31)^DATEDIF('Rent Roll'!$M31,CD$5,"Y")),
IF(CD$5&gt;'Rent Roll'!$L6,"-",
IF('Rent Roll'!$P6&gt;0,
IF(AND('Rent Roll'!$P6&gt;0,EDATE('Rent Roll'!$K6,'Rent Roll'!$P6*12)&gt;='Commercial Lease'!CD$5),
('Rent Roll'!$H6*'Rent Roll'!$D6/12)*((1+'Rent Roll'!$N6)^DATEDIF('Summary &amp; Assumptions'!$D$18,CD$5,"Y")),
OFFSET(CC11,0,-DATEDIF(EDATE('Rent Roll'!$K6,'Rent Roll'!$P6*12),CD$5,"M"))*((1+'Rent Roll'!$O6)^(DATEDIF(EDATE('Rent Roll'!$K6,'Rent Roll'!$P6*12),CD$5,"Y")+1))),('Rent Roll'!$H6*'Rent Roll'!$D6/12)*((1+'Rent Roll'!$N6)^DATEDIF('Summary &amp; Assumptions'!$D$18,CD$5,"Y")))))</f>
        <v>13411.368644082613</v>
      </c>
      <c r="CE11" s="131">
        <f ca="1">IF(CE$5&gt;='Rent Roll'!$M31,('Rent Roll'!$G31*'Rent Roll'!$D6/12)*((1+'Rent Roll'!$X31)^DATEDIF('Rent Roll'!$M31,CE$5,"Y")),
IF(CE$5&gt;'Rent Roll'!$L6,"-",
IF('Rent Roll'!$P6&gt;0,
IF(AND('Rent Roll'!$P6&gt;0,EDATE('Rent Roll'!$K6,'Rent Roll'!$P6*12)&gt;='Commercial Lease'!CE$5),
('Rent Roll'!$H6*'Rent Roll'!$D6/12)*((1+'Rent Roll'!$N6)^DATEDIF('Summary &amp; Assumptions'!$D$18,CE$5,"Y")),
OFFSET(CD11,0,-DATEDIF(EDATE('Rent Roll'!$K6,'Rent Roll'!$P6*12),CE$5,"M"))*((1+'Rent Roll'!$O6)^(DATEDIF(EDATE('Rent Roll'!$K6,'Rent Roll'!$P6*12),CE$5,"Y")+1))),('Rent Roll'!$H6*'Rent Roll'!$D6/12)*((1+'Rent Roll'!$N6)^DATEDIF('Summary &amp; Assumptions'!$D$18,CE$5,"Y")))))</f>
        <v>13411.368644082613</v>
      </c>
      <c r="CF11" s="131">
        <f ca="1">IF(CF$5&gt;='Rent Roll'!$M31,('Rent Roll'!$G31*'Rent Roll'!$D6/12)*((1+'Rent Roll'!$X31)^DATEDIF('Rent Roll'!$M31,CF$5,"Y")),
IF(CF$5&gt;'Rent Roll'!$L6,"-",
IF('Rent Roll'!$P6&gt;0,
IF(AND('Rent Roll'!$P6&gt;0,EDATE('Rent Roll'!$K6,'Rent Roll'!$P6*12)&gt;='Commercial Lease'!CF$5),
('Rent Roll'!$H6*'Rent Roll'!$D6/12)*((1+'Rent Roll'!$N6)^DATEDIF('Summary &amp; Assumptions'!$D$18,CF$5,"Y")),
OFFSET(CE11,0,-DATEDIF(EDATE('Rent Roll'!$K6,'Rent Roll'!$P6*12),CF$5,"M"))*((1+'Rent Roll'!$O6)^(DATEDIF(EDATE('Rent Roll'!$K6,'Rent Roll'!$P6*12),CF$5,"Y")+1))),('Rent Roll'!$H6*'Rent Roll'!$D6/12)*((1+'Rent Roll'!$N6)^DATEDIF('Summary &amp; Assumptions'!$D$18,CF$5,"Y")))))</f>
        <v>13411.368644082613</v>
      </c>
      <c r="CG11" s="131">
        <f ca="1">IF(CG$5&gt;='Rent Roll'!$M31,('Rent Roll'!$G31*'Rent Roll'!$D6/12)*((1+'Rent Roll'!$X31)^DATEDIF('Rent Roll'!$M31,CG$5,"Y")),
IF(CG$5&gt;'Rent Roll'!$L6,"-",
IF('Rent Roll'!$P6&gt;0,
IF(AND('Rent Roll'!$P6&gt;0,EDATE('Rent Roll'!$K6,'Rent Roll'!$P6*12)&gt;='Commercial Lease'!CG$5),
('Rent Roll'!$H6*'Rent Roll'!$D6/12)*((1+'Rent Roll'!$N6)^DATEDIF('Summary &amp; Assumptions'!$D$18,CG$5,"Y")),
OFFSET(CF11,0,-DATEDIF(EDATE('Rent Roll'!$K6,'Rent Roll'!$P6*12),CG$5,"M"))*((1+'Rent Roll'!$O6)^(DATEDIF(EDATE('Rent Roll'!$K6,'Rent Roll'!$P6*12),CG$5,"Y")+1))),('Rent Roll'!$H6*'Rent Roll'!$D6/12)*((1+'Rent Roll'!$N6)^DATEDIF('Summary &amp; Assumptions'!$D$18,CG$5,"Y")))))</f>
        <v>13411.368644082613</v>
      </c>
      <c r="CH11" s="131">
        <f ca="1">IF(CH$5&gt;='Rent Roll'!$M31,('Rent Roll'!$G31*'Rent Roll'!$D6/12)*((1+'Rent Roll'!$X31)^DATEDIF('Rent Roll'!$M31,CH$5,"Y")),
IF(CH$5&gt;'Rent Roll'!$L6,"-",
IF('Rent Roll'!$P6&gt;0,
IF(AND('Rent Roll'!$P6&gt;0,EDATE('Rent Roll'!$K6,'Rent Roll'!$P6*12)&gt;='Commercial Lease'!CH$5),
('Rent Roll'!$H6*'Rent Roll'!$D6/12)*((1+'Rent Roll'!$N6)^DATEDIF('Summary &amp; Assumptions'!$D$18,CH$5,"Y")),
OFFSET(CG11,0,-DATEDIF(EDATE('Rent Roll'!$K6,'Rent Roll'!$P6*12),CH$5,"M"))*((1+'Rent Roll'!$O6)^(DATEDIF(EDATE('Rent Roll'!$K6,'Rent Roll'!$P6*12),CH$5,"Y")+1))),('Rent Roll'!$H6*'Rent Roll'!$D6/12)*((1+'Rent Roll'!$N6)^DATEDIF('Summary &amp; Assumptions'!$D$18,CH$5,"Y")))))</f>
        <v>13411.368644082613</v>
      </c>
      <c r="CI11" s="131">
        <f ca="1">IF(CI$5&gt;='Rent Roll'!$M31,('Rent Roll'!$G31*'Rent Roll'!$D6/12)*((1+'Rent Roll'!$X31)^DATEDIF('Rent Roll'!$M31,CI$5,"Y")),
IF(CI$5&gt;'Rent Roll'!$L6,"-",
IF('Rent Roll'!$P6&gt;0,
IF(AND('Rent Roll'!$P6&gt;0,EDATE('Rent Roll'!$K6,'Rent Roll'!$P6*12)&gt;='Commercial Lease'!CI$5),
('Rent Roll'!$H6*'Rent Roll'!$D6/12)*((1+'Rent Roll'!$N6)^DATEDIF('Summary &amp; Assumptions'!$D$18,CI$5,"Y")),
OFFSET(CH11,0,-DATEDIF(EDATE('Rent Roll'!$K6,'Rent Roll'!$P6*12),CI$5,"M"))*((1+'Rent Roll'!$O6)^(DATEDIF(EDATE('Rent Roll'!$K6,'Rent Roll'!$P6*12),CI$5,"Y")+1))),('Rent Roll'!$H6*'Rent Roll'!$D6/12)*((1+'Rent Roll'!$N6)^DATEDIF('Summary &amp; Assumptions'!$D$18,CI$5,"Y")))))</f>
        <v>13411.368644082613</v>
      </c>
      <c r="CJ11" s="131">
        <f ca="1">IF(CJ$5&gt;='Rent Roll'!$M31,('Rent Roll'!$G31*'Rent Roll'!$D6/12)*((1+'Rent Roll'!$X31)^DATEDIF('Rent Roll'!$M31,CJ$5,"Y")),
IF(CJ$5&gt;'Rent Roll'!$L6,"-",
IF('Rent Roll'!$P6&gt;0,
IF(AND('Rent Roll'!$P6&gt;0,EDATE('Rent Roll'!$K6,'Rent Roll'!$P6*12)&gt;='Commercial Lease'!CJ$5),
('Rent Roll'!$H6*'Rent Roll'!$D6/12)*((1+'Rent Roll'!$N6)^DATEDIF('Summary &amp; Assumptions'!$D$18,CJ$5,"Y")),
OFFSET(CI11,0,-DATEDIF(EDATE('Rent Roll'!$K6,'Rent Roll'!$P6*12),CJ$5,"M"))*((1+'Rent Roll'!$O6)^(DATEDIF(EDATE('Rent Roll'!$K6,'Rent Roll'!$P6*12),CJ$5,"Y")+1))),('Rent Roll'!$H6*'Rent Roll'!$D6/12)*((1+'Rent Roll'!$N6)^DATEDIF('Summary &amp; Assumptions'!$D$18,CJ$5,"Y")))))</f>
        <v>13411.368644082613</v>
      </c>
      <c r="CK11" s="131">
        <f ca="1">IF(CK$5&gt;='Rent Roll'!$M31,('Rent Roll'!$G31*'Rent Roll'!$D6/12)*((1+'Rent Roll'!$X31)^DATEDIF('Rent Roll'!$M31,CK$5,"Y")),
IF(CK$5&gt;'Rent Roll'!$L6,"-",
IF('Rent Roll'!$P6&gt;0,
IF(AND('Rent Roll'!$P6&gt;0,EDATE('Rent Roll'!$K6,'Rent Roll'!$P6*12)&gt;='Commercial Lease'!CK$5),
('Rent Roll'!$H6*'Rent Roll'!$D6/12)*((1+'Rent Roll'!$N6)^DATEDIF('Summary &amp; Assumptions'!$D$18,CK$5,"Y")),
OFFSET(CJ11,0,-DATEDIF(EDATE('Rent Roll'!$K6,'Rent Roll'!$P6*12),CK$5,"M"))*((1+'Rent Roll'!$O6)^(DATEDIF(EDATE('Rent Roll'!$K6,'Rent Roll'!$P6*12),CK$5,"Y")+1))),('Rent Roll'!$H6*'Rent Roll'!$D6/12)*((1+'Rent Roll'!$N6)^DATEDIF('Summary &amp; Assumptions'!$D$18,CK$5,"Y")))))</f>
        <v>13411.368644082613</v>
      </c>
      <c r="CL11" s="131">
        <f ca="1">IF(CL$5&gt;='Rent Roll'!$M31,('Rent Roll'!$G31*'Rent Roll'!$D6/12)*((1+'Rent Roll'!$X31)^DATEDIF('Rent Roll'!$M31,CL$5,"Y")),
IF(CL$5&gt;'Rent Roll'!$L6,"-",
IF('Rent Roll'!$P6&gt;0,
IF(AND('Rent Roll'!$P6&gt;0,EDATE('Rent Roll'!$K6,'Rent Roll'!$P6*12)&gt;='Commercial Lease'!CL$5),
('Rent Roll'!$H6*'Rent Roll'!$D6/12)*((1+'Rent Roll'!$N6)^DATEDIF('Summary &amp; Assumptions'!$D$18,CL$5,"Y")),
OFFSET(CK11,0,-DATEDIF(EDATE('Rent Roll'!$K6,'Rent Roll'!$P6*12),CL$5,"M"))*((1+'Rent Roll'!$O6)^(DATEDIF(EDATE('Rent Roll'!$K6,'Rent Roll'!$P6*12),CL$5,"Y")+1))),('Rent Roll'!$H6*'Rent Roll'!$D6/12)*((1+'Rent Roll'!$N6)^DATEDIF('Summary &amp; Assumptions'!$D$18,CL$5,"Y")))))</f>
        <v>13411.368644082613</v>
      </c>
      <c r="CM11" s="131">
        <f ca="1">IF(CM$5&gt;='Rent Roll'!$M31,('Rent Roll'!$G31*'Rent Roll'!$D6/12)*((1+'Rent Roll'!$X31)^DATEDIF('Rent Roll'!$M31,CM$5,"Y")),
IF(CM$5&gt;'Rent Roll'!$L6,"-",
IF('Rent Roll'!$P6&gt;0,
IF(AND('Rent Roll'!$P6&gt;0,EDATE('Rent Roll'!$K6,'Rent Roll'!$P6*12)&gt;='Commercial Lease'!CM$5),
('Rent Roll'!$H6*'Rent Roll'!$D6/12)*((1+'Rent Roll'!$N6)^DATEDIF('Summary &amp; Assumptions'!$D$18,CM$5,"Y")),
OFFSET(CL11,0,-DATEDIF(EDATE('Rent Roll'!$K6,'Rent Roll'!$P6*12),CM$5,"M"))*((1+'Rent Roll'!$O6)^(DATEDIF(EDATE('Rent Roll'!$K6,'Rent Roll'!$P6*12),CM$5,"Y")+1))),('Rent Roll'!$H6*'Rent Roll'!$D6/12)*((1+'Rent Roll'!$N6)^DATEDIF('Summary &amp; Assumptions'!$D$18,CM$5,"Y")))))</f>
        <v>13411.368644082613</v>
      </c>
      <c r="CN11" s="131">
        <f ca="1">IF(CN$5&gt;='Rent Roll'!$M31,('Rent Roll'!$G31*'Rent Roll'!$D6/12)*((1+'Rent Roll'!$X31)^DATEDIF('Rent Roll'!$M31,CN$5,"Y")),
IF(CN$5&gt;'Rent Roll'!$L6,"-",
IF('Rent Roll'!$P6&gt;0,
IF(AND('Rent Roll'!$P6&gt;0,EDATE('Rent Roll'!$K6,'Rent Roll'!$P6*12)&gt;='Commercial Lease'!CN$5),
('Rent Roll'!$H6*'Rent Roll'!$D6/12)*((1+'Rent Roll'!$N6)^DATEDIF('Summary &amp; Assumptions'!$D$18,CN$5,"Y")),
OFFSET(CM11,0,-DATEDIF(EDATE('Rent Roll'!$K6,'Rent Roll'!$P6*12),CN$5,"M"))*((1+'Rent Roll'!$O6)^(DATEDIF(EDATE('Rent Roll'!$K6,'Rent Roll'!$P6*12),CN$5,"Y")+1))),('Rent Roll'!$H6*'Rent Roll'!$D6/12)*((1+'Rent Roll'!$N6)^DATEDIF('Summary &amp; Assumptions'!$D$18,CN$5,"Y")))))</f>
        <v>13411.368644082613</v>
      </c>
      <c r="CO11" s="131">
        <f ca="1">IF(CO$5&gt;='Rent Roll'!$M31,('Rent Roll'!$G31*'Rent Roll'!$D6/12)*((1+'Rent Roll'!$X31)^DATEDIF('Rent Roll'!$M31,CO$5,"Y")),
IF(CO$5&gt;'Rent Roll'!$L6,"-",
IF('Rent Roll'!$P6&gt;0,
IF(AND('Rent Roll'!$P6&gt;0,EDATE('Rent Roll'!$K6,'Rent Roll'!$P6*12)&gt;='Commercial Lease'!CO$5),
('Rent Roll'!$H6*'Rent Roll'!$D6/12)*((1+'Rent Roll'!$N6)^DATEDIF('Summary &amp; Assumptions'!$D$18,CO$5,"Y")),
OFFSET(CN11,0,-DATEDIF(EDATE('Rent Roll'!$K6,'Rent Roll'!$P6*12),CO$5,"M"))*((1+'Rent Roll'!$O6)^(DATEDIF(EDATE('Rent Roll'!$K6,'Rent Roll'!$P6*12),CO$5,"Y")+1))),('Rent Roll'!$H6*'Rent Roll'!$D6/12)*((1+'Rent Roll'!$N6)^DATEDIF('Summary &amp; Assumptions'!$D$18,CO$5,"Y")))))</f>
        <v>13813.709703405091</v>
      </c>
      <c r="CP11" s="131">
        <f ca="1">IF(CP$5&gt;='Rent Roll'!$M31,('Rent Roll'!$G31*'Rent Roll'!$D6/12)*((1+'Rent Roll'!$X31)^DATEDIF('Rent Roll'!$M31,CP$5,"Y")),
IF(CP$5&gt;'Rent Roll'!$L6,"-",
IF('Rent Roll'!$P6&gt;0,
IF(AND('Rent Roll'!$P6&gt;0,EDATE('Rent Roll'!$K6,'Rent Roll'!$P6*12)&gt;='Commercial Lease'!CP$5),
('Rent Roll'!$H6*'Rent Roll'!$D6/12)*((1+'Rent Roll'!$N6)^DATEDIF('Summary &amp; Assumptions'!$D$18,CP$5,"Y")),
OFFSET(CO11,0,-DATEDIF(EDATE('Rent Roll'!$K6,'Rent Roll'!$P6*12),CP$5,"M"))*((1+'Rent Roll'!$O6)^(DATEDIF(EDATE('Rent Roll'!$K6,'Rent Roll'!$P6*12),CP$5,"Y")+1))),('Rent Roll'!$H6*'Rent Roll'!$D6/12)*((1+'Rent Roll'!$N6)^DATEDIF('Summary &amp; Assumptions'!$D$18,CP$5,"Y")))))</f>
        <v>13813.709703405091</v>
      </c>
      <c r="CQ11" s="131">
        <f ca="1">IF(CQ$5&gt;='Rent Roll'!$M31,('Rent Roll'!$G31*'Rent Roll'!$D6/12)*((1+'Rent Roll'!$X31)^DATEDIF('Rent Roll'!$M31,CQ$5,"Y")),
IF(CQ$5&gt;'Rent Roll'!$L6,"-",
IF('Rent Roll'!$P6&gt;0,
IF(AND('Rent Roll'!$P6&gt;0,EDATE('Rent Roll'!$K6,'Rent Roll'!$P6*12)&gt;='Commercial Lease'!CQ$5),
('Rent Roll'!$H6*'Rent Roll'!$D6/12)*((1+'Rent Roll'!$N6)^DATEDIF('Summary &amp; Assumptions'!$D$18,CQ$5,"Y")),
OFFSET(CP11,0,-DATEDIF(EDATE('Rent Roll'!$K6,'Rent Roll'!$P6*12),CQ$5,"M"))*((1+'Rent Roll'!$O6)^(DATEDIF(EDATE('Rent Roll'!$K6,'Rent Roll'!$P6*12),CQ$5,"Y")+1))),('Rent Roll'!$H6*'Rent Roll'!$D6/12)*((1+'Rent Roll'!$N6)^DATEDIF('Summary &amp; Assumptions'!$D$18,CQ$5,"Y")))))</f>
        <v>13813.709703405091</v>
      </c>
      <c r="CR11" s="131">
        <f ca="1">IF(CR$5&gt;='Rent Roll'!$M31,('Rent Roll'!$G31*'Rent Roll'!$D6/12)*((1+'Rent Roll'!$X31)^DATEDIF('Rent Roll'!$M31,CR$5,"Y")),
IF(CR$5&gt;'Rent Roll'!$L6,"-",
IF('Rent Roll'!$P6&gt;0,
IF(AND('Rent Roll'!$P6&gt;0,EDATE('Rent Roll'!$K6,'Rent Roll'!$P6*12)&gt;='Commercial Lease'!CR$5),
('Rent Roll'!$H6*'Rent Roll'!$D6/12)*((1+'Rent Roll'!$N6)^DATEDIF('Summary &amp; Assumptions'!$D$18,CR$5,"Y")),
OFFSET(CQ11,0,-DATEDIF(EDATE('Rent Roll'!$K6,'Rent Roll'!$P6*12),CR$5,"M"))*((1+'Rent Roll'!$O6)^(DATEDIF(EDATE('Rent Roll'!$K6,'Rent Roll'!$P6*12),CR$5,"Y")+1))),('Rent Roll'!$H6*'Rent Roll'!$D6/12)*((1+'Rent Roll'!$N6)^DATEDIF('Summary &amp; Assumptions'!$D$18,CR$5,"Y")))))</f>
        <v>13813.709703405091</v>
      </c>
      <c r="CS11" s="131">
        <f ca="1">IF(CS$5&gt;='Rent Roll'!$M31,('Rent Roll'!$G31*'Rent Roll'!$D6/12)*((1+'Rent Roll'!$X31)^DATEDIF('Rent Roll'!$M31,CS$5,"Y")),
IF(CS$5&gt;'Rent Roll'!$L6,"-",
IF('Rent Roll'!$P6&gt;0,
IF(AND('Rent Roll'!$P6&gt;0,EDATE('Rent Roll'!$K6,'Rent Roll'!$P6*12)&gt;='Commercial Lease'!CS$5),
('Rent Roll'!$H6*'Rent Roll'!$D6/12)*((1+'Rent Roll'!$N6)^DATEDIF('Summary &amp; Assumptions'!$D$18,CS$5,"Y")),
OFFSET(CR11,0,-DATEDIF(EDATE('Rent Roll'!$K6,'Rent Roll'!$P6*12),CS$5,"M"))*((1+'Rent Roll'!$O6)^(DATEDIF(EDATE('Rent Roll'!$K6,'Rent Roll'!$P6*12),CS$5,"Y")+1))),('Rent Roll'!$H6*'Rent Roll'!$D6/12)*((1+'Rent Roll'!$N6)^DATEDIF('Summary &amp; Assumptions'!$D$18,CS$5,"Y")))))</f>
        <v>13813.709703405091</v>
      </c>
      <c r="CT11" s="131">
        <f ca="1">IF(CT$5&gt;='Rent Roll'!$M31,('Rent Roll'!$G31*'Rent Roll'!$D6/12)*((1+'Rent Roll'!$X31)^DATEDIF('Rent Roll'!$M31,CT$5,"Y")),
IF(CT$5&gt;'Rent Roll'!$L6,"-",
IF('Rent Roll'!$P6&gt;0,
IF(AND('Rent Roll'!$P6&gt;0,EDATE('Rent Roll'!$K6,'Rent Roll'!$P6*12)&gt;='Commercial Lease'!CT$5),
('Rent Roll'!$H6*'Rent Roll'!$D6/12)*((1+'Rent Roll'!$N6)^DATEDIF('Summary &amp; Assumptions'!$D$18,CT$5,"Y")),
OFFSET(CS11,0,-DATEDIF(EDATE('Rent Roll'!$K6,'Rent Roll'!$P6*12),CT$5,"M"))*((1+'Rent Roll'!$O6)^(DATEDIF(EDATE('Rent Roll'!$K6,'Rent Roll'!$P6*12),CT$5,"Y")+1))),('Rent Roll'!$H6*'Rent Roll'!$D6/12)*((1+'Rent Roll'!$N6)^DATEDIF('Summary &amp; Assumptions'!$D$18,CT$5,"Y")))))</f>
        <v>13813.709703405091</v>
      </c>
      <c r="CU11" s="131">
        <f ca="1">IF(CU$5&gt;='Rent Roll'!$M31,('Rent Roll'!$G31*'Rent Roll'!$D6/12)*((1+'Rent Roll'!$X31)^DATEDIF('Rent Roll'!$M31,CU$5,"Y")),
IF(CU$5&gt;'Rent Roll'!$L6,"-",
IF('Rent Roll'!$P6&gt;0,
IF(AND('Rent Roll'!$P6&gt;0,EDATE('Rent Roll'!$K6,'Rent Roll'!$P6*12)&gt;='Commercial Lease'!CU$5),
('Rent Roll'!$H6*'Rent Roll'!$D6/12)*((1+'Rent Roll'!$N6)^DATEDIF('Summary &amp; Assumptions'!$D$18,CU$5,"Y")),
OFFSET(CT11,0,-DATEDIF(EDATE('Rent Roll'!$K6,'Rent Roll'!$P6*12),CU$5,"M"))*((1+'Rent Roll'!$O6)^(DATEDIF(EDATE('Rent Roll'!$K6,'Rent Roll'!$P6*12),CU$5,"Y")+1))),('Rent Roll'!$H6*'Rent Roll'!$D6/12)*((1+'Rent Roll'!$N6)^DATEDIF('Summary &amp; Assumptions'!$D$18,CU$5,"Y")))))</f>
        <v>13813.709703405091</v>
      </c>
      <c r="CV11" s="131">
        <f ca="1">IF(CV$5&gt;='Rent Roll'!$M31,('Rent Roll'!$G31*'Rent Roll'!$D6/12)*((1+'Rent Roll'!$X31)^DATEDIF('Rent Roll'!$M31,CV$5,"Y")),
IF(CV$5&gt;'Rent Roll'!$L6,"-",
IF('Rent Roll'!$P6&gt;0,
IF(AND('Rent Roll'!$P6&gt;0,EDATE('Rent Roll'!$K6,'Rent Roll'!$P6*12)&gt;='Commercial Lease'!CV$5),
('Rent Roll'!$H6*'Rent Roll'!$D6/12)*((1+'Rent Roll'!$N6)^DATEDIF('Summary &amp; Assumptions'!$D$18,CV$5,"Y")),
OFFSET(CU11,0,-DATEDIF(EDATE('Rent Roll'!$K6,'Rent Roll'!$P6*12),CV$5,"M"))*((1+'Rent Roll'!$O6)^(DATEDIF(EDATE('Rent Roll'!$K6,'Rent Roll'!$P6*12),CV$5,"Y")+1))),('Rent Roll'!$H6*'Rent Roll'!$D6/12)*((1+'Rent Roll'!$N6)^DATEDIF('Summary &amp; Assumptions'!$D$18,CV$5,"Y")))))</f>
        <v>13813.709703405091</v>
      </c>
      <c r="CW11" s="131">
        <f ca="1">IF(CW$5&gt;='Rent Roll'!$M31,('Rent Roll'!$G31*'Rent Roll'!$D6/12)*((1+'Rent Roll'!$X31)^DATEDIF('Rent Roll'!$M31,CW$5,"Y")),
IF(CW$5&gt;'Rent Roll'!$L6,"-",
IF('Rent Roll'!$P6&gt;0,
IF(AND('Rent Roll'!$P6&gt;0,EDATE('Rent Roll'!$K6,'Rent Roll'!$P6*12)&gt;='Commercial Lease'!CW$5),
('Rent Roll'!$H6*'Rent Roll'!$D6/12)*((1+'Rent Roll'!$N6)^DATEDIF('Summary &amp; Assumptions'!$D$18,CW$5,"Y")),
OFFSET(CV11,0,-DATEDIF(EDATE('Rent Roll'!$K6,'Rent Roll'!$P6*12),CW$5,"M"))*((1+'Rent Roll'!$O6)^(DATEDIF(EDATE('Rent Roll'!$K6,'Rent Roll'!$P6*12),CW$5,"Y")+1))),('Rent Roll'!$H6*'Rent Roll'!$D6/12)*((1+'Rent Roll'!$N6)^DATEDIF('Summary &amp; Assumptions'!$D$18,CW$5,"Y")))))</f>
        <v>13813.709703405091</v>
      </c>
      <c r="CX11" s="131">
        <f ca="1">IF(CX$5&gt;='Rent Roll'!$M31,('Rent Roll'!$G31*'Rent Roll'!$D6/12)*((1+'Rent Roll'!$X31)^DATEDIF('Rent Roll'!$M31,CX$5,"Y")),
IF(CX$5&gt;'Rent Roll'!$L6,"-",
IF('Rent Roll'!$P6&gt;0,
IF(AND('Rent Roll'!$P6&gt;0,EDATE('Rent Roll'!$K6,'Rent Roll'!$P6*12)&gt;='Commercial Lease'!CX$5),
('Rent Roll'!$H6*'Rent Roll'!$D6/12)*((1+'Rent Roll'!$N6)^DATEDIF('Summary &amp; Assumptions'!$D$18,CX$5,"Y")),
OFFSET(CW11,0,-DATEDIF(EDATE('Rent Roll'!$K6,'Rent Roll'!$P6*12),CX$5,"M"))*((1+'Rent Roll'!$O6)^(DATEDIF(EDATE('Rent Roll'!$K6,'Rent Roll'!$P6*12),CX$5,"Y")+1))),('Rent Roll'!$H6*'Rent Roll'!$D6/12)*((1+'Rent Roll'!$N6)^DATEDIF('Summary &amp; Assumptions'!$D$18,CX$5,"Y")))))</f>
        <v>13813.709703405091</v>
      </c>
      <c r="CY11" s="131">
        <f ca="1">IF(CY$5&gt;='Rent Roll'!$M31,('Rent Roll'!$G31*'Rent Roll'!$D6/12)*((1+'Rent Roll'!$X31)^DATEDIF('Rent Roll'!$M31,CY$5,"Y")),
IF(CY$5&gt;'Rent Roll'!$L6,"-",
IF('Rent Roll'!$P6&gt;0,
IF(AND('Rent Roll'!$P6&gt;0,EDATE('Rent Roll'!$K6,'Rent Roll'!$P6*12)&gt;='Commercial Lease'!CY$5),
('Rent Roll'!$H6*'Rent Roll'!$D6/12)*((1+'Rent Roll'!$N6)^DATEDIF('Summary &amp; Assumptions'!$D$18,CY$5,"Y")),
OFFSET(CX11,0,-DATEDIF(EDATE('Rent Roll'!$K6,'Rent Roll'!$P6*12),CY$5,"M"))*((1+'Rent Roll'!$O6)^(DATEDIF(EDATE('Rent Roll'!$K6,'Rent Roll'!$P6*12),CY$5,"Y")+1))),('Rent Roll'!$H6*'Rent Roll'!$D6/12)*((1+'Rent Roll'!$N6)^DATEDIF('Summary &amp; Assumptions'!$D$18,CY$5,"Y")))))</f>
        <v>13813.709703405091</v>
      </c>
      <c r="CZ11" s="131">
        <f ca="1">IF(CZ$5&gt;='Rent Roll'!$M31,('Rent Roll'!$G31*'Rent Roll'!$D6/12)*((1+'Rent Roll'!$X31)^DATEDIF('Rent Roll'!$M31,CZ$5,"Y")),
IF(CZ$5&gt;'Rent Roll'!$L6,"-",
IF('Rent Roll'!$P6&gt;0,
IF(AND('Rent Roll'!$P6&gt;0,EDATE('Rent Roll'!$K6,'Rent Roll'!$P6*12)&gt;='Commercial Lease'!CZ$5),
('Rent Roll'!$H6*'Rent Roll'!$D6/12)*((1+'Rent Roll'!$N6)^DATEDIF('Summary &amp; Assumptions'!$D$18,CZ$5,"Y")),
OFFSET(CY11,0,-DATEDIF(EDATE('Rent Roll'!$K6,'Rent Roll'!$P6*12),CZ$5,"M"))*((1+'Rent Roll'!$O6)^(DATEDIF(EDATE('Rent Roll'!$K6,'Rent Roll'!$P6*12),CZ$5,"Y")+1))),('Rent Roll'!$H6*'Rent Roll'!$D6/12)*((1+'Rent Roll'!$N6)^DATEDIF('Summary &amp; Assumptions'!$D$18,CZ$5,"Y")))))</f>
        <v>13813.709703405091</v>
      </c>
      <c r="DA11" s="131">
        <f ca="1">IF(DA$5&gt;='Rent Roll'!$M31,('Rent Roll'!$G31*'Rent Roll'!$D6/12)*((1+'Rent Roll'!$X31)^DATEDIF('Rent Roll'!$M31,DA$5,"Y")),
IF(DA$5&gt;'Rent Roll'!$L6,"-",
IF('Rent Roll'!$P6&gt;0,
IF(AND('Rent Roll'!$P6&gt;0,EDATE('Rent Roll'!$K6,'Rent Roll'!$P6*12)&gt;='Commercial Lease'!DA$5),
('Rent Roll'!$H6*'Rent Roll'!$D6/12)*((1+'Rent Roll'!$N6)^DATEDIF('Summary &amp; Assumptions'!$D$18,DA$5,"Y")),
OFFSET(CZ11,0,-DATEDIF(EDATE('Rent Roll'!$K6,'Rent Roll'!$P6*12),DA$5,"M"))*((1+'Rent Roll'!$O6)^(DATEDIF(EDATE('Rent Roll'!$K6,'Rent Roll'!$P6*12),DA$5,"Y")+1))),('Rent Roll'!$H6*'Rent Roll'!$D6/12)*((1+'Rent Roll'!$N6)^DATEDIF('Summary &amp; Assumptions'!$D$18,DA$5,"Y")))))</f>
        <v>14228.120994507242</v>
      </c>
      <c r="DB11" s="131">
        <f ca="1">IF(DB$5&gt;='Rent Roll'!$M31,('Rent Roll'!$G31*'Rent Roll'!$D6/12)*((1+'Rent Roll'!$X31)^DATEDIF('Rent Roll'!$M31,DB$5,"Y")),
IF(DB$5&gt;'Rent Roll'!$L6,"-",
IF('Rent Roll'!$P6&gt;0,
IF(AND('Rent Roll'!$P6&gt;0,EDATE('Rent Roll'!$K6,'Rent Roll'!$P6*12)&gt;='Commercial Lease'!DB$5),
('Rent Roll'!$H6*'Rent Roll'!$D6/12)*((1+'Rent Roll'!$N6)^DATEDIF('Summary &amp; Assumptions'!$D$18,DB$5,"Y")),
OFFSET(DA11,0,-DATEDIF(EDATE('Rent Roll'!$K6,'Rent Roll'!$P6*12),DB$5,"M"))*((1+'Rent Roll'!$O6)^(DATEDIF(EDATE('Rent Roll'!$K6,'Rent Roll'!$P6*12),DB$5,"Y")+1))),('Rent Roll'!$H6*'Rent Roll'!$D6/12)*((1+'Rent Roll'!$N6)^DATEDIF('Summary &amp; Assumptions'!$D$18,DB$5,"Y")))))</f>
        <v>14228.120994507242</v>
      </c>
      <c r="DC11" s="131">
        <f ca="1">IF(DC$5&gt;='Rent Roll'!$M31,('Rent Roll'!$G31*'Rent Roll'!$D6/12)*((1+'Rent Roll'!$X31)^DATEDIF('Rent Roll'!$M31,DC$5,"Y")),
IF(DC$5&gt;'Rent Roll'!$L6,"-",
IF('Rent Roll'!$P6&gt;0,
IF(AND('Rent Roll'!$P6&gt;0,EDATE('Rent Roll'!$K6,'Rent Roll'!$P6*12)&gt;='Commercial Lease'!DC$5),
('Rent Roll'!$H6*'Rent Roll'!$D6/12)*((1+'Rent Roll'!$N6)^DATEDIF('Summary &amp; Assumptions'!$D$18,DC$5,"Y")),
OFFSET(DB11,0,-DATEDIF(EDATE('Rent Roll'!$K6,'Rent Roll'!$P6*12),DC$5,"M"))*((1+'Rent Roll'!$O6)^(DATEDIF(EDATE('Rent Roll'!$K6,'Rent Roll'!$P6*12),DC$5,"Y")+1))),('Rent Roll'!$H6*'Rent Roll'!$D6/12)*((1+'Rent Roll'!$N6)^DATEDIF('Summary &amp; Assumptions'!$D$18,DC$5,"Y")))))</f>
        <v>14228.120994507242</v>
      </c>
      <c r="DD11" s="131">
        <f ca="1">IF(DD$5&gt;='Rent Roll'!$M31,('Rent Roll'!$G31*'Rent Roll'!$D6/12)*((1+'Rent Roll'!$X31)^DATEDIF('Rent Roll'!$M31,DD$5,"Y")),
IF(DD$5&gt;'Rent Roll'!$L6,"-",
IF('Rent Roll'!$P6&gt;0,
IF(AND('Rent Roll'!$P6&gt;0,EDATE('Rent Roll'!$K6,'Rent Roll'!$P6*12)&gt;='Commercial Lease'!DD$5),
('Rent Roll'!$H6*'Rent Roll'!$D6/12)*((1+'Rent Roll'!$N6)^DATEDIF('Summary &amp; Assumptions'!$D$18,DD$5,"Y")),
OFFSET(DC11,0,-DATEDIF(EDATE('Rent Roll'!$K6,'Rent Roll'!$P6*12),DD$5,"M"))*((1+'Rent Roll'!$O6)^(DATEDIF(EDATE('Rent Roll'!$K6,'Rent Roll'!$P6*12),DD$5,"Y")+1))),('Rent Roll'!$H6*'Rent Roll'!$D6/12)*((1+'Rent Roll'!$N6)^DATEDIF('Summary &amp; Assumptions'!$D$18,DD$5,"Y")))))</f>
        <v>14228.120994507242</v>
      </c>
      <c r="DE11" s="131">
        <f ca="1">IF(DE$5&gt;='Rent Roll'!$M31,('Rent Roll'!$G31*'Rent Roll'!$D6/12)*((1+'Rent Roll'!$X31)^DATEDIF('Rent Roll'!$M31,DE$5,"Y")),
IF(DE$5&gt;'Rent Roll'!$L6,"-",
IF('Rent Roll'!$P6&gt;0,
IF(AND('Rent Roll'!$P6&gt;0,EDATE('Rent Roll'!$K6,'Rent Roll'!$P6*12)&gt;='Commercial Lease'!DE$5),
('Rent Roll'!$H6*'Rent Roll'!$D6/12)*((1+'Rent Roll'!$N6)^DATEDIF('Summary &amp; Assumptions'!$D$18,DE$5,"Y")),
OFFSET(DD11,0,-DATEDIF(EDATE('Rent Roll'!$K6,'Rent Roll'!$P6*12),DE$5,"M"))*((1+'Rent Roll'!$O6)^(DATEDIF(EDATE('Rent Roll'!$K6,'Rent Roll'!$P6*12),DE$5,"Y")+1))),('Rent Roll'!$H6*'Rent Roll'!$D6/12)*((1+'Rent Roll'!$N6)^DATEDIF('Summary &amp; Assumptions'!$D$18,DE$5,"Y")))))</f>
        <v>14228.120994507242</v>
      </c>
      <c r="DF11" s="131">
        <f ca="1">IF(DF$5&gt;='Rent Roll'!$M31,('Rent Roll'!$G31*'Rent Roll'!$D6/12)*((1+'Rent Roll'!$X31)^DATEDIF('Rent Roll'!$M31,DF$5,"Y")),
IF(DF$5&gt;'Rent Roll'!$L6,"-",
IF('Rent Roll'!$P6&gt;0,
IF(AND('Rent Roll'!$P6&gt;0,EDATE('Rent Roll'!$K6,'Rent Roll'!$P6*12)&gt;='Commercial Lease'!DF$5),
('Rent Roll'!$H6*'Rent Roll'!$D6/12)*((1+'Rent Roll'!$N6)^DATEDIF('Summary &amp; Assumptions'!$D$18,DF$5,"Y")),
OFFSET(DE11,0,-DATEDIF(EDATE('Rent Roll'!$K6,'Rent Roll'!$P6*12),DF$5,"M"))*((1+'Rent Roll'!$O6)^(DATEDIF(EDATE('Rent Roll'!$K6,'Rent Roll'!$P6*12),DF$5,"Y")+1))),('Rent Roll'!$H6*'Rent Roll'!$D6/12)*((1+'Rent Roll'!$N6)^DATEDIF('Summary &amp; Assumptions'!$D$18,DF$5,"Y")))))</f>
        <v>14228.120994507242</v>
      </c>
      <c r="DG11" s="131">
        <f ca="1">IF(DG$5&gt;='Rent Roll'!$M31,('Rent Roll'!$G31*'Rent Roll'!$D6/12)*((1+'Rent Roll'!$X31)^DATEDIF('Rent Roll'!$M31,DG$5,"Y")),
IF(DG$5&gt;'Rent Roll'!$L6,"-",
IF('Rent Roll'!$P6&gt;0,
IF(AND('Rent Roll'!$P6&gt;0,EDATE('Rent Roll'!$K6,'Rent Roll'!$P6*12)&gt;='Commercial Lease'!DG$5),
('Rent Roll'!$H6*'Rent Roll'!$D6/12)*((1+'Rent Roll'!$N6)^DATEDIF('Summary &amp; Assumptions'!$D$18,DG$5,"Y")),
OFFSET(DF11,0,-DATEDIF(EDATE('Rent Roll'!$K6,'Rent Roll'!$P6*12),DG$5,"M"))*((1+'Rent Roll'!$O6)^(DATEDIF(EDATE('Rent Roll'!$K6,'Rent Roll'!$P6*12),DG$5,"Y")+1))),('Rent Roll'!$H6*'Rent Roll'!$D6/12)*((1+'Rent Roll'!$N6)^DATEDIF('Summary &amp; Assumptions'!$D$18,DG$5,"Y")))))</f>
        <v>14228.120994507242</v>
      </c>
      <c r="DH11" s="131">
        <f ca="1">IF(DH$5&gt;='Rent Roll'!$M31,('Rent Roll'!$G31*'Rent Roll'!$D6/12)*((1+'Rent Roll'!$X31)^DATEDIF('Rent Roll'!$M31,DH$5,"Y")),
IF(DH$5&gt;'Rent Roll'!$L6,"-",
IF('Rent Roll'!$P6&gt;0,
IF(AND('Rent Roll'!$P6&gt;0,EDATE('Rent Roll'!$K6,'Rent Roll'!$P6*12)&gt;='Commercial Lease'!DH$5),
('Rent Roll'!$H6*'Rent Roll'!$D6/12)*((1+'Rent Roll'!$N6)^DATEDIF('Summary &amp; Assumptions'!$D$18,DH$5,"Y")),
OFFSET(DG11,0,-DATEDIF(EDATE('Rent Roll'!$K6,'Rent Roll'!$P6*12),DH$5,"M"))*((1+'Rent Roll'!$O6)^(DATEDIF(EDATE('Rent Roll'!$K6,'Rent Roll'!$P6*12),DH$5,"Y")+1))),('Rent Roll'!$H6*'Rent Roll'!$D6/12)*((1+'Rent Roll'!$N6)^DATEDIF('Summary &amp; Assumptions'!$D$18,DH$5,"Y")))))</f>
        <v>14228.120994507242</v>
      </c>
      <c r="DI11" s="131">
        <f ca="1">IF(DI$5&gt;='Rent Roll'!$M31,('Rent Roll'!$G31*'Rent Roll'!$D6/12)*((1+'Rent Roll'!$X31)^DATEDIF('Rent Roll'!$M31,DI$5,"Y")),
IF(DI$5&gt;'Rent Roll'!$L6,"-",
IF('Rent Roll'!$P6&gt;0,
IF(AND('Rent Roll'!$P6&gt;0,EDATE('Rent Roll'!$K6,'Rent Roll'!$P6*12)&gt;='Commercial Lease'!DI$5),
('Rent Roll'!$H6*'Rent Roll'!$D6/12)*((1+'Rent Roll'!$N6)^DATEDIF('Summary &amp; Assumptions'!$D$18,DI$5,"Y")),
OFFSET(DH11,0,-DATEDIF(EDATE('Rent Roll'!$K6,'Rent Roll'!$P6*12),DI$5,"M"))*((1+'Rent Roll'!$O6)^(DATEDIF(EDATE('Rent Roll'!$K6,'Rent Roll'!$P6*12),DI$5,"Y")+1))),('Rent Roll'!$H6*'Rent Roll'!$D6/12)*((1+'Rent Roll'!$N6)^DATEDIF('Summary &amp; Assumptions'!$D$18,DI$5,"Y")))))</f>
        <v>14228.120994507242</v>
      </c>
      <c r="DJ11" s="131">
        <f ca="1">IF(DJ$5&gt;='Rent Roll'!$M31,('Rent Roll'!$G31*'Rent Roll'!$D6/12)*((1+'Rent Roll'!$X31)^DATEDIF('Rent Roll'!$M31,DJ$5,"Y")),
IF(DJ$5&gt;'Rent Roll'!$L6,"-",
IF('Rent Roll'!$P6&gt;0,
IF(AND('Rent Roll'!$P6&gt;0,EDATE('Rent Roll'!$K6,'Rent Roll'!$P6*12)&gt;='Commercial Lease'!DJ$5),
('Rent Roll'!$H6*'Rent Roll'!$D6/12)*((1+'Rent Roll'!$N6)^DATEDIF('Summary &amp; Assumptions'!$D$18,DJ$5,"Y")),
OFFSET(DI11,0,-DATEDIF(EDATE('Rent Roll'!$K6,'Rent Roll'!$P6*12),DJ$5,"M"))*((1+'Rent Roll'!$O6)^(DATEDIF(EDATE('Rent Roll'!$K6,'Rent Roll'!$P6*12),DJ$5,"Y")+1))),('Rent Roll'!$H6*'Rent Roll'!$D6/12)*((1+'Rent Roll'!$N6)^DATEDIF('Summary &amp; Assumptions'!$D$18,DJ$5,"Y")))))</f>
        <v>14228.120994507242</v>
      </c>
      <c r="DK11" s="131">
        <f ca="1">IF(DK$5&gt;='Rent Roll'!$M31,('Rent Roll'!$G31*'Rent Roll'!$D6/12)*((1+'Rent Roll'!$X31)^DATEDIF('Rent Roll'!$M31,DK$5,"Y")),
IF(DK$5&gt;'Rent Roll'!$L6,"-",
IF('Rent Roll'!$P6&gt;0,
IF(AND('Rent Roll'!$P6&gt;0,EDATE('Rent Roll'!$K6,'Rent Roll'!$P6*12)&gt;='Commercial Lease'!DK$5),
('Rent Roll'!$H6*'Rent Roll'!$D6/12)*((1+'Rent Roll'!$N6)^DATEDIF('Summary &amp; Assumptions'!$D$18,DK$5,"Y")),
OFFSET(DJ11,0,-DATEDIF(EDATE('Rent Roll'!$K6,'Rent Roll'!$P6*12),DK$5,"M"))*((1+'Rent Roll'!$O6)^(DATEDIF(EDATE('Rent Roll'!$K6,'Rent Roll'!$P6*12),DK$5,"Y")+1))),('Rent Roll'!$H6*'Rent Roll'!$D6/12)*((1+'Rent Roll'!$N6)^DATEDIF('Summary &amp; Assumptions'!$D$18,DK$5,"Y")))))</f>
        <v>14228.120994507242</v>
      </c>
      <c r="DL11" s="131">
        <f ca="1">IF(DL$5&gt;='Rent Roll'!$M31,('Rent Roll'!$G31*'Rent Roll'!$D6/12)*((1+'Rent Roll'!$X31)^DATEDIF('Rent Roll'!$M31,DL$5,"Y")),
IF(DL$5&gt;'Rent Roll'!$L6,"-",
IF('Rent Roll'!$P6&gt;0,
IF(AND('Rent Roll'!$P6&gt;0,EDATE('Rent Roll'!$K6,'Rent Roll'!$P6*12)&gt;='Commercial Lease'!DL$5),
('Rent Roll'!$H6*'Rent Roll'!$D6/12)*((1+'Rent Roll'!$N6)^DATEDIF('Summary &amp; Assumptions'!$D$18,DL$5,"Y")),
OFFSET(DK11,0,-DATEDIF(EDATE('Rent Roll'!$K6,'Rent Roll'!$P6*12),DL$5,"M"))*((1+'Rent Roll'!$O6)^(DATEDIF(EDATE('Rent Roll'!$K6,'Rent Roll'!$P6*12),DL$5,"Y")+1))),('Rent Roll'!$H6*'Rent Roll'!$D6/12)*((1+'Rent Roll'!$N6)^DATEDIF('Summary &amp; Assumptions'!$D$18,DL$5,"Y")))))</f>
        <v>14228.120994507242</v>
      </c>
      <c r="DM11" s="131">
        <f ca="1">IF(DM$5&gt;='Rent Roll'!$M31,('Rent Roll'!$G31*'Rent Roll'!$D6/12)*((1+'Rent Roll'!$X31)^DATEDIF('Rent Roll'!$M31,DM$5,"Y")),
IF(DM$5&gt;'Rent Roll'!$L6,"-",
IF('Rent Roll'!$P6&gt;0,
IF(AND('Rent Roll'!$P6&gt;0,EDATE('Rent Roll'!$K6,'Rent Roll'!$P6*12)&gt;='Commercial Lease'!DM$5),
('Rent Roll'!$H6*'Rent Roll'!$D6/12)*((1+'Rent Roll'!$N6)^DATEDIF('Summary &amp; Assumptions'!$D$18,DM$5,"Y")),
OFFSET(DL11,0,-DATEDIF(EDATE('Rent Roll'!$K6,'Rent Roll'!$P6*12),DM$5,"M"))*((1+'Rent Roll'!$O6)^(DATEDIF(EDATE('Rent Roll'!$K6,'Rent Roll'!$P6*12),DM$5,"Y")+1))),('Rent Roll'!$H6*'Rent Roll'!$D6/12)*((1+'Rent Roll'!$N6)^DATEDIF('Summary &amp; Assumptions'!$D$18,DM$5,"Y")))))</f>
        <v>14654.964624342461</v>
      </c>
      <c r="DN11" s="131">
        <f ca="1">IF(DN$5&gt;='Rent Roll'!$M31,('Rent Roll'!$G31*'Rent Roll'!$D6/12)*((1+'Rent Roll'!$X31)^DATEDIF('Rent Roll'!$M31,DN$5,"Y")),
IF(DN$5&gt;'Rent Roll'!$L6,"-",
IF('Rent Roll'!$P6&gt;0,
IF(AND('Rent Roll'!$P6&gt;0,EDATE('Rent Roll'!$K6,'Rent Roll'!$P6*12)&gt;='Commercial Lease'!DN$5),
('Rent Roll'!$H6*'Rent Roll'!$D6/12)*((1+'Rent Roll'!$N6)^DATEDIF('Summary &amp; Assumptions'!$D$18,DN$5,"Y")),
OFFSET(DM11,0,-DATEDIF(EDATE('Rent Roll'!$K6,'Rent Roll'!$P6*12),DN$5,"M"))*((1+'Rent Roll'!$O6)^(DATEDIF(EDATE('Rent Roll'!$K6,'Rent Roll'!$P6*12),DN$5,"Y")+1))),('Rent Roll'!$H6*'Rent Roll'!$D6/12)*((1+'Rent Roll'!$N6)^DATEDIF('Summary &amp; Assumptions'!$D$18,DN$5,"Y")))))</f>
        <v>14654.964624342461</v>
      </c>
      <c r="DO11" s="131">
        <f ca="1">IF(DO$5&gt;='Rent Roll'!$M31,('Rent Roll'!$G31*'Rent Roll'!$D6/12)*((1+'Rent Roll'!$X31)^DATEDIF('Rent Roll'!$M31,DO$5,"Y")),
IF(DO$5&gt;'Rent Roll'!$L6,"-",
IF('Rent Roll'!$P6&gt;0,
IF(AND('Rent Roll'!$P6&gt;0,EDATE('Rent Roll'!$K6,'Rent Roll'!$P6*12)&gt;='Commercial Lease'!DO$5),
('Rent Roll'!$H6*'Rent Roll'!$D6/12)*((1+'Rent Roll'!$N6)^DATEDIF('Summary &amp; Assumptions'!$D$18,DO$5,"Y")),
OFFSET(DN11,0,-DATEDIF(EDATE('Rent Roll'!$K6,'Rent Roll'!$P6*12),DO$5,"M"))*((1+'Rent Roll'!$O6)^(DATEDIF(EDATE('Rent Roll'!$K6,'Rent Roll'!$P6*12),DO$5,"Y")+1))),('Rent Roll'!$H6*'Rent Roll'!$D6/12)*((1+'Rent Roll'!$N6)^DATEDIF('Summary &amp; Assumptions'!$D$18,DO$5,"Y")))))</f>
        <v>14654.964624342461</v>
      </c>
      <c r="DP11" s="131">
        <f ca="1">IF(DP$5&gt;='Rent Roll'!$M31,('Rent Roll'!$G31*'Rent Roll'!$D6/12)*((1+'Rent Roll'!$X31)^DATEDIF('Rent Roll'!$M31,DP$5,"Y")),
IF(DP$5&gt;'Rent Roll'!$L6,"-",
IF('Rent Roll'!$P6&gt;0,
IF(AND('Rent Roll'!$P6&gt;0,EDATE('Rent Roll'!$K6,'Rent Roll'!$P6*12)&gt;='Commercial Lease'!DP$5),
('Rent Roll'!$H6*'Rent Roll'!$D6/12)*((1+'Rent Roll'!$N6)^DATEDIF('Summary &amp; Assumptions'!$D$18,DP$5,"Y")),
OFFSET(DO11,0,-DATEDIF(EDATE('Rent Roll'!$K6,'Rent Roll'!$P6*12),DP$5,"M"))*((1+'Rent Roll'!$O6)^(DATEDIF(EDATE('Rent Roll'!$K6,'Rent Roll'!$P6*12),DP$5,"Y")+1))),('Rent Roll'!$H6*'Rent Roll'!$D6/12)*((1+'Rent Roll'!$N6)^DATEDIF('Summary &amp; Assumptions'!$D$18,DP$5,"Y")))))</f>
        <v>14654.964624342461</v>
      </c>
      <c r="DQ11" s="131">
        <f ca="1">IF(DQ$5&gt;='Rent Roll'!$M31,('Rent Roll'!$G31*'Rent Roll'!$D6/12)*((1+'Rent Roll'!$X31)^DATEDIF('Rent Roll'!$M31,DQ$5,"Y")),
IF(DQ$5&gt;'Rent Roll'!$L6,"-",
IF('Rent Roll'!$P6&gt;0,
IF(AND('Rent Roll'!$P6&gt;0,EDATE('Rent Roll'!$K6,'Rent Roll'!$P6*12)&gt;='Commercial Lease'!DQ$5),
('Rent Roll'!$H6*'Rent Roll'!$D6/12)*((1+'Rent Roll'!$N6)^DATEDIF('Summary &amp; Assumptions'!$D$18,DQ$5,"Y")),
OFFSET(DP11,0,-DATEDIF(EDATE('Rent Roll'!$K6,'Rent Roll'!$P6*12),DQ$5,"M"))*((1+'Rent Roll'!$O6)^(DATEDIF(EDATE('Rent Roll'!$K6,'Rent Roll'!$P6*12),DQ$5,"Y")+1))),('Rent Roll'!$H6*'Rent Roll'!$D6/12)*((1+'Rent Roll'!$N6)^DATEDIF('Summary &amp; Assumptions'!$D$18,DQ$5,"Y")))))</f>
        <v>14654.964624342461</v>
      </c>
      <c r="DR11" s="131">
        <f ca="1">IF(DR$5&gt;='Rent Roll'!$M31,('Rent Roll'!$G31*'Rent Roll'!$D6/12)*((1+'Rent Roll'!$X31)^DATEDIF('Rent Roll'!$M31,DR$5,"Y")),
IF(DR$5&gt;'Rent Roll'!$L6,"-",
IF('Rent Roll'!$P6&gt;0,
IF(AND('Rent Roll'!$P6&gt;0,EDATE('Rent Roll'!$K6,'Rent Roll'!$P6*12)&gt;='Commercial Lease'!DR$5),
('Rent Roll'!$H6*'Rent Roll'!$D6/12)*((1+'Rent Roll'!$N6)^DATEDIF('Summary &amp; Assumptions'!$D$18,DR$5,"Y")),
OFFSET(DQ11,0,-DATEDIF(EDATE('Rent Roll'!$K6,'Rent Roll'!$P6*12),DR$5,"M"))*((1+'Rent Roll'!$O6)^(DATEDIF(EDATE('Rent Roll'!$K6,'Rent Roll'!$P6*12),DR$5,"Y")+1))),('Rent Roll'!$H6*'Rent Roll'!$D6/12)*((1+'Rent Roll'!$N6)^DATEDIF('Summary &amp; Assumptions'!$D$18,DR$5,"Y")))))</f>
        <v>14654.964624342461</v>
      </c>
      <c r="DS11" s="131">
        <f ca="1">IF(DS$5&gt;='Rent Roll'!$M31,('Rent Roll'!$G31*'Rent Roll'!$D6/12)*((1+'Rent Roll'!$X31)^DATEDIF('Rent Roll'!$M31,DS$5,"Y")),
IF(DS$5&gt;'Rent Roll'!$L6,"-",
IF('Rent Roll'!$P6&gt;0,
IF(AND('Rent Roll'!$P6&gt;0,EDATE('Rent Roll'!$K6,'Rent Roll'!$P6*12)&gt;='Commercial Lease'!DS$5),
('Rent Roll'!$H6*'Rent Roll'!$D6/12)*((1+'Rent Roll'!$N6)^DATEDIF('Summary &amp; Assumptions'!$D$18,DS$5,"Y")),
OFFSET(DR11,0,-DATEDIF(EDATE('Rent Roll'!$K6,'Rent Roll'!$P6*12),DS$5,"M"))*((1+'Rent Roll'!$O6)^(DATEDIF(EDATE('Rent Roll'!$K6,'Rent Roll'!$P6*12),DS$5,"Y")+1))),('Rent Roll'!$H6*'Rent Roll'!$D6/12)*((1+'Rent Roll'!$N6)^DATEDIF('Summary &amp; Assumptions'!$D$18,DS$5,"Y")))))</f>
        <v>14654.964624342461</v>
      </c>
      <c r="DT11" s="131">
        <f ca="1">IF(DT$5&gt;='Rent Roll'!$M31,('Rent Roll'!$G31*'Rent Roll'!$D6/12)*((1+'Rent Roll'!$X31)^DATEDIF('Rent Roll'!$M31,DT$5,"Y")),
IF(DT$5&gt;'Rent Roll'!$L6,"-",
IF('Rent Roll'!$P6&gt;0,
IF(AND('Rent Roll'!$P6&gt;0,EDATE('Rent Roll'!$K6,'Rent Roll'!$P6*12)&gt;='Commercial Lease'!DT$5),
('Rent Roll'!$H6*'Rent Roll'!$D6/12)*((1+'Rent Roll'!$N6)^DATEDIF('Summary &amp; Assumptions'!$D$18,DT$5,"Y")),
OFFSET(DS11,0,-DATEDIF(EDATE('Rent Roll'!$K6,'Rent Roll'!$P6*12),DT$5,"M"))*((1+'Rent Roll'!$O6)^(DATEDIF(EDATE('Rent Roll'!$K6,'Rent Roll'!$P6*12),DT$5,"Y")+1))),('Rent Roll'!$H6*'Rent Roll'!$D6/12)*((1+'Rent Roll'!$N6)^DATEDIF('Summary &amp; Assumptions'!$D$18,DT$5,"Y")))))</f>
        <v>14654.964624342461</v>
      </c>
      <c r="DU11" s="131">
        <f ca="1">IF(DU$5&gt;='Rent Roll'!$M31,('Rent Roll'!$G31*'Rent Roll'!$D6/12)*((1+'Rent Roll'!$X31)^DATEDIF('Rent Roll'!$M31,DU$5,"Y")),
IF(DU$5&gt;'Rent Roll'!$L6,"-",
IF('Rent Roll'!$P6&gt;0,
IF(AND('Rent Roll'!$P6&gt;0,EDATE('Rent Roll'!$K6,'Rent Roll'!$P6*12)&gt;='Commercial Lease'!DU$5),
('Rent Roll'!$H6*'Rent Roll'!$D6/12)*((1+'Rent Roll'!$N6)^DATEDIF('Summary &amp; Assumptions'!$D$18,DU$5,"Y")),
OFFSET(DT11,0,-DATEDIF(EDATE('Rent Roll'!$K6,'Rent Roll'!$P6*12),DU$5,"M"))*((1+'Rent Roll'!$O6)^(DATEDIF(EDATE('Rent Roll'!$K6,'Rent Roll'!$P6*12),DU$5,"Y")+1))),('Rent Roll'!$H6*'Rent Roll'!$D6/12)*((1+'Rent Roll'!$N6)^DATEDIF('Summary &amp; Assumptions'!$D$18,DU$5,"Y")))))</f>
        <v>14654.964624342461</v>
      </c>
      <c r="DV11" s="131">
        <f ca="1">IF(DV$5&gt;='Rent Roll'!$M31,('Rent Roll'!$G31*'Rent Roll'!$D6/12)*((1+'Rent Roll'!$X31)^DATEDIF('Rent Roll'!$M31,DV$5,"Y")),
IF(DV$5&gt;'Rent Roll'!$L6,"-",
IF('Rent Roll'!$P6&gt;0,
IF(AND('Rent Roll'!$P6&gt;0,EDATE('Rent Roll'!$K6,'Rent Roll'!$P6*12)&gt;='Commercial Lease'!DV$5),
('Rent Roll'!$H6*'Rent Roll'!$D6/12)*((1+'Rent Roll'!$N6)^DATEDIF('Summary &amp; Assumptions'!$D$18,DV$5,"Y")),
OFFSET(DU11,0,-DATEDIF(EDATE('Rent Roll'!$K6,'Rent Roll'!$P6*12),DV$5,"M"))*((1+'Rent Roll'!$O6)^(DATEDIF(EDATE('Rent Roll'!$K6,'Rent Roll'!$P6*12),DV$5,"Y")+1))),('Rent Roll'!$H6*'Rent Roll'!$D6/12)*((1+'Rent Roll'!$N6)^DATEDIF('Summary &amp; Assumptions'!$D$18,DV$5,"Y")))))</f>
        <v>14654.964624342461</v>
      </c>
      <c r="DW11" s="131">
        <f ca="1">IF(DW$5&gt;='Rent Roll'!$M31,('Rent Roll'!$G31*'Rent Roll'!$D6/12)*((1+'Rent Roll'!$X31)^DATEDIF('Rent Roll'!$M31,DW$5,"Y")),
IF(DW$5&gt;'Rent Roll'!$L6,"-",
IF('Rent Roll'!$P6&gt;0,
IF(AND('Rent Roll'!$P6&gt;0,EDATE('Rent Roll'!$K6,'Rent Roll'!$P6*12)&gt;='Commercial Lease'!DW$5),
('Rent Roll'!$H6*'Rent Roll'!$D6/12)*((1+'Rent Roll'!$N6)^DATEDIF('Summary &amp; Assumptions'!$D$18,DW$5,"Y")),
OFFSET(DV11,0,-DATEDIF(EDATE('Rent Roll'!$K6,'Rent Roll'!$P6*12),DW$5,"M"))*((1+'Rent Roll'!$O6)^(DATEDIF(EDATE('Rent Roll'!$K6,'Rent Roll'!$P6*12),DW$5,"Y")+1))),('Rent Roll'!$H6*'Rent Roll'!$D6/12)*((1+'Rent Roll'!$N6)^DATEDIF('Summary &amp; Assumptions'!$D$18,DW$5,"Y")))))</f>
        <v>14654.964624342461</v>
      </c>
      <c r="DX11" s="131">
        <f ca="1">IF(DX$5&gt;='Rent Roll'!$M31,('Rent Roll'!$G31*'Rent Roll'!$D6/12)*((1+'Rent Roll'!$X31)^DATEDIF('Rent Roll'!$M31,DX$5,"Y")),
IF(DX$5&gt;'Rent Roll'!$L6,"-",
IF('Rent Roll'!$P6&gt;0,
IF(AND('Rent Roll'!$P6&gt;0,EDATE('Rent Roll'!$K6,'Rent Roll'!$P6*12)&gt;='Commercial Lease'!DX$5),
('Rent Roll'!$H6*'Rent Roll'!$D6/12)*((1+'Rent Roll'!$N6)^DATEDIF('Summary &amp; Assumptions'!$D$18,DX$5,"Y")),
OFFSET(DW11,0,-DATEDIF(EDATE('Rent Roll'!$K6,'Rent Roll'!$P6*12),DX$5,"M"))*((1+'Rent Roll'!$O6)^(DATEDIF(EDATE('Rent Roll'!$K6,'Rent Roll'!$P6*12),DX$5,"Y")+1))),('Rent Roll'!$H6*'Rent Roll'!$D6/12)*((1+'Rent Roll'!$N6)^DATEDIF('Summary &amp; Assumptions'!$D$18,DX$5,"Y")))))</f>
        <v>14654.964624342461</v>
      </c>
      <c r="DY11" s="131">
        <f ca="1">IF(DY$5&gt;='Rent Roll'!$M31,('Rent Roll'!$G31*'Rent Roll'!$D6/12)*((1+'Rent Roll'!$X31)^DATEDIF('Rent Roll'!$M31,DY$5,"Y")),
IF(DY$5&gt;'Rent Roll'!$L6,"-",
IF('Rent Roll'!$P6&gt;0,
IF(AND('Rent Roll'!$P6&gt;0,EDATE('Rent Roll'!$K6,'Rent Roll'!$P6*12)&gt;='Commercial Lease'!DY$5),
('Rent Roll'!$H6*'Rent Roll'!$D6/12)*((1+'Rent Roll'!$N6)^DATEDIF('Summary &amp; Assumptions'!$D$18,DY$5,"Y")),
OFFSET(DX11,0,-DATEDIF(EDATE('Rent Roll'!$K6,'Rent Roll'!$P6*12),DY$5,"M"))*((1+'Rent Roll'!$O6)^(DATEDIF(EDATE('Rent Roll'!$K6,'Rent Roll'!$P6*12),DY$5,"Y")+1))),('Rent Roll'!$H6*'Rent Roll'!$D6/12)*((1+'Rent Roll'!$N6)^DATEDIF('Summary &amp; Assumptions'!$D$18,DY$5,"Y")))))</f>
        <v>15094.613563072735</v>
      </c>
      <c r="DZ11" s="131">
        <f ca="1">IF(DZ$5&gt;='Rent Roll'!$M31,('Rent Roll'!$G31*'Rent Roll'!$D6/12)*((1+'Rent Roll'!$X31)^DATEDIF('Rent Roll'!$M31,DZ$5,"Y")),
IF(DZ$5&gt;'Rent Roll'!$L6,"-",
IF('Rent Roll'!$P6&gt;0,
IF(AND('Rent Roll'!$P6&gt;0,EDATE('Rent Roll'!$K6,'Rent Roll'!$P6*12)&gt;='Commercial Lease'!DZ$5),
('Rent Roll'!$H6*'Rent Roll'!$D6/12)*((1+'Rent Roll'!$N6)^DATEDIF('Summary &amp; Assumptions'!$D$18,DZ$5,"Y")),
OFFSET(DY11,0,-DATEDIF(EDATE('Rent Roll'!$K6,'Rent Roll'!$P6*12),DZ$5,"M"))*((1+'Rent Roll'!$O6)^(DATEDIF(EDATE('Rent Roll'!$K6,'Rent Roll'!$P6*12),DZ$5,"Y")+1))),('Rent Roll'!$H6*'Rent Roll'!$D6/12)*((1+'Rent Roll'!$N6)^DATEDIF('Summary &amp; Assumptions'!$D$18,DZ$5,"Y")))))</f>
        <v>15094.613563072735</v>
      </c>
      <c r="EA11" s="131">
        <f ca="1">IF(EA$5&gt;='Rent Roll'!$M31,('Rent Roll'!$G31*'Rent Roll'!$D6/12)*((1+'Rent Roll'!$X31)^DATEDIF('Rent Roll'!$M31,EA$5,"Y")),
IF(EA$5&gt;'Rent Roll'!$L6,"-",
IF('Rent Roll'!$P6&gt;0,
IF(AND('Rent Roll'!$P6&gt;0,EDATE('Rent Roll'!$K6,'Rent Roll'!$P6*12)&gt;='Commercial Lease'!EA$5),
('Rent Roll'!$H6*'Rent Roll'!$D6/12)*((1+'Rent Roll'!$N6)^DATEDIF('Summary &amp; Assumptions'!$D$18,EA$5,"Y")),
OFFSET(DZ11,0,-DATEDIF(EDATE('Rent Roll'!$K6,'Rent Roll'!$P6*12),EA$5,"M"))*((1+'Rent Roll'!$O6)^(DATEDIF(EDATE('Rent Roll'!$K6,'Rent Roll'!$P6*12),EA$5,"Y")+1))),('Rent Roll'!$H6*'Rent Roll'!$D6/12)*((1+'Rent Roll'!$N6)^DATEDIF('Summary &amp; Assumptions'!$D$18,EA$5,"Y")))))</f>
        <v>15094.613563072735</v>
      </c>
      <c r="EB11" s="131">
        <f ca="1">IF(EB$5&gt;='Rent Roll'!$M31,('Rent Roll'!$G31*'Rent Roll'!$D6/12)*((1+'Rent Roll'!$X31)^DATEDIF('Rent Roll'!$M31,EB$5,"Y")),
IF(EB$5&gt;'Rent Roll'!$L6,"-",
IF('Rent Roll'!$P6&gt;0,
IF(AND('Rent Roll'!$P6&gt;0,EDATE('Rent Roll'!$K6,'Rent Roll'!$P6*12)&gt;='Commercial Lease'!EB$5),
('Rent Roll'!$H6*'Rent Roll'!$D6/12)*((1+'Rent Roll'!$N6)^DATEDIF('Summary &amp; Assumptions'!$D$18,EB$5,"Y")),
OFFSET(EA11,0,-DATEDIF(EDATE('Rent Roll'!$K6,'Rent Roll'!$P6*12),EB$5,"M"))*((1+'Rent Roll'!$O6)^(DATEDIF(EDATE('Rent Roll'!$K6,'Rent Roll'!$P6*12),EB$5,"Y")+1))),('Rent Roll'!$H6*'Rent Roll'!$D6/12)*((1+'Rent Roll'!$N6)^DATEDIF('Summary &amp; Assumptions'!$D$18,EB$5,"Y")))))</f>
        <v>15094.613563072735</v>
      </c>
      <c r="EC11" s="131">
        <f ca="1">IF(EC$5&gt;='Rent Roll'!$M31,('Rent Roll'!$G31*'Rent Roll'!$D6/12)*((1+'Rent Roll'!$X31)^DATEDIF('Rent Roll'!$M31,EC$5,"Y")),
IF(EC$5&gt;'Rent Roll'!$L6,"-",
IF('Rent Roll'!$P6&gt;0,
IF(AND('Rent Roll'!$P6&gt;0,EDATE('Rent Roll'!$K6,'Rent Roll'!$P6*12)&gt;='Commercial Lease'!EC$5),
('Rent Roll'!$H6*'Rent Roll'!$D6/12)*((1+'Rent Roll'!$N6)^DATEDIF('Summary &amp; Assumptions'!$D$18,EC$5,"Y")),
OFFSET(EB11,0,-DATEDIF(EDATE('Rent Roll'!$K6,'Rent Roll'!$P6*12),EC$5,"M"))*((1+'Rent Roll'!$O6)^(DATEDIF(EDATE('Rent Roll'!$K6,'Rent Roll'!$P6*12),EC$5,"Y")+1))),('Rent Roll'!$H6*'Rent Roll'!$D6/12)*((1+'Rent Roll'!$N6)^DATEDIF('Summary &amp; Assumptions'!$D$18,EC$5,"Y")))))</f>
        <v>15094.613563072735</v>
      </c>
      <c r="ED11" s="131">
        <f ca="1">IF(ED$5&gt;='Rent Roll'!$M31,('Rent Roll'!$G31*'Rent Roll'!$D6/12)*((1+'Rent Roll'!$X31)^DATEDIF('Rent Roll'!$M31,ED$5,"Y")),
IF(ED$5&gt;'Rent Roll'!$L6,"-",
IF('Rent Roll'!$P6&gt;0,
IF(AND('Rent Roll'!$P6&gt;0,EDATE('Rent Roll'!$K6,'Rent Roll'!$P6*12)&gt;='Commercial Lease'!ED$5),
('Rent Roll'!$H6*'Rent Roll'!$D6/12)*((1+'Rent Roll'!$N6)^DATEDIF('Summary &amp; Assumptions'!$D$18,ED$5,"Y")),
OFFSET(EC11,0,-DATEDIF(EDATE('Rent Roll'!$K6,'Rent Roll'!$P6*12),ED$5,"M"))*((1+'Rent Roll'!$O6)^(DATEDIF(EDATE('Rent Roll'!$K6,'Rent Roll'!$P6*12),ED$5,"Y")+1))),('Rent Roll'!$H6*'Rent Roll'!$D6/12)*((1+'Rent Roll'!$N6)^DATEDIF('Summary &amp; Assumptions'!$D$18,ED$5,"Y")))))</f>
        <v>15094.613563072735</v>
      </c>
      <c r="EE11" s="131">
        <f ca="1">IF(EE$5&gt;='Rent Roll'!$M31,('Rent Roll'!$G31*'Rent Roll'!$D6/12)*((1+'Rent Roll'!$X31)^DATEDIF('Rent Roll'!$M31,EE$5,"Y")),
IF(EE$5&gt;'Rent Roll'!$L6,"-",
IF('Rent Roll'!$P6&gt;0,
IF(AND('Rent Roll'!$P6&gt;0,EDATE('Rent Roll'!$K6,'Rent Roll'!$P6*12)&gt;='Commercial Lease'!EE$5),
('Rent Roll'!$H6*'Rent Roll'!$D6/12)*((1+'Rent Roll'!$N6)^DATEDIF('Summary &amp; Assumptions'!$D$18,EE$5,"Y")),
OFFSET(ED11,0,-DATEDIF(EDATE('Rent Roll'!$K6,'Rent Roll'!$P6*12),EE$5,"M"))*((1+'Rent Roll'!$O6)^(DATEDIF(EDATE('Rent Roll'!$K6,'Rent Roll'!$P6*12),EE$5,"Y")+1))),('Rent Roll'!$H6*'Rent Roll'!$D6/12)*((1+'Rent Roll'!$N6)^DATEDIF('Summary &amp; Assumptions'!$D$18,EE$5,"Y")))))</f>
        <v>15094.613563072735</v>
      </c>
      <c r="EF11" s="132">
        <f ca="1">IF(EF$5&gt;='Rent Roll'!$M31,('Rent Roll'!$G31*'Rent Roll'!$D6/12)*((1+'Rent Roll'!$X31)^DATEDIF('Rent Roll'!$M31,EF$5,"Y")),
IF(EF$5&gt;'Rent Roll'!$L6,"-",
IF('Rent Roll'!$P6&gt;0,
IF(AND('Rent Roll'!$P6&gt;0,EDATE('Rent Roll'!$K6,'Rent Roll'!$P6*12)&gt;='Commercial Lease'!EF$5),
('Rent Roll'!$H6*'Rent Roll'!$D6/12)*((1+'Rent Roll'!$N6)^DATEDIF('Summary &amp; Assumptions'!$D$18,EF$5,"Y")),
OFFSET(EE11,0,-DATEDIF(EDATE('Rent Roll'!$K6,'Rent Roll'!$P6*12),EF$5,"M"))*((1+'Rent Roll'!$O6)^(DATEDIF(EDATE('Rent Roll'!$K6,'Rent Roll'!$P6*12),EF$5,"Y")+1))),('Rent Roll'!$H6*'Rent Roll'!$D6/12)*((1+'Rent Roll'!$N6)^DATEDIF('Summary &amp; Assumptions'!$D$18,EF$5,"Y")))))</f>
        <v>15094.613563072735</v>
      </c>
      <c r="EG11" s="133" t="s">
        <v>109</v>
      </c>
    </row>
    <row r="12" spans="2:137" ht="15" x14ac:dyDescent="0.25">
      <c r="B12" s="129"/>
      <c r="C12" s="73" t="str">
        <f>CONCATENATE('Rent Roll'!B7&amp;" - "&amp;'Rent Roll'!C7)</f>
        <v>4 - Office</v>
      </c>
      <c r="D12" s="130">
        <f t="shared" ca="1" si="13"/>
        <v>4628122.9894358199</v>
      </c>
      <c r="E12" s="131" t="str">
        <f>IF('Rent Roll'!$E7='Data Validation'!$E$2,'Rent Roll'!$I7,"-")</f>
        <v>-</v>
      </c>
      <c r="F12" s="131" t="str">
        <f ca="1">IF(F$5&gt;='Rent Roll'!$M32,('Rent Roll'!$G32*'Rent Roll'!$D7/12)*((1+'Rent Roll'!$X32)^DATEDIF('Rent Roll'!$M32,F$5,"Y")),
IF(F$5&gt;'Rent Roll'!$L7,"-",
IF('Rent Roll'!$P7&gt;0,
IF(AND('Rent Roll'!$P7&gt;0,EDATE('Rent Roll'!$K7,'Rent Roll'!$P7*12)&gt;='Commercial Lease'!F$5),
('Rent Roll'!$H7*'Rent Roll'!$D7/12)*((1+'Rent Roll'!$N7)^DATEDIF('Summary &amp; Assumptions'!$D$18,F$5,"Y")),
OFFSET(E12,0,-DATEDIF(EDATE('Rent Roll'!$K7,'Rent Roll'!$P7*12),F$5,"M"))*((1+'Rent Roll'!$O7)^(DATEDIF(EDATE('Rent Roll'!$K7,'Rent Roll'!$P7*12),F$5,"Y")+1))),('Rent Roll'!$H7*'Rent Roll'!$D7/12)*((1+'Rent Roll'!$N7)^DATEDIF('Summary &amp; Assumptions'!$D$18,F$5,"Y")))))</f>
        <v>-</v>
      </c>
      <c r="G12" s="131" t="str">
        <f ca="1">IF(G$5&gt;='Rent Roll'!$M32,('Rent Roll'!$G32*'Rent Roll'!$D7/12)*((1+'Rent Roll'!$X32)^DATEDIF('Rent Roll'!$M32,G$5,"Y")),
IF(G$5&gt;'Rent Roll'!$L7,"-",
IF('Rent Roll'!$P7&gt;0,
IF(AND('Rent Roll'!$P7&gt;0,EDATE('Rent Roll'!$K7,'Rent Roll'!$P7*12)&gt;='Commercial Lease'!G$5),
('Rent Roll'!$H7*'Rent Roll'!$D7/12)*((1+'Rent Roll'!$N7)^DATEDIF('Summary &amp; Assumptions'!$D$18,G$5,"Y")),
OFFSET(F12,0,-DATEDIF(EDATE('Rent Roll'!$K7,'Rent Roll'!$P7*12),G$5,"M"))*((1+'Rent Roll'!$O7)^(DATEDIF(EDATE('Rent Roll'!$K7,'Rent Roll'!$P7*12),G$5,"Y")+1))),('Rent Roll'!$H7*'Rent Roll'!$D7/12)*((1+'Rent Roll'!$N7)^DATEDIF('Summary &amp; Assumptions'!$D$18,G$5,"Y")))))</f>
        <v>-</v>
      </c>
      <c r="H12" s="131" t="str">
        <f ca="1">IF(H$5&gt;='Rent Roll'!$M32,('Rent Roll'!$G32*'Rent Roll'!$D7/12)*((1+'Rent Roll'!$X32)^DATEDIF('Rent Roll'!$M32,H$5,"Y")),
IF(H$5&gt;'Rent Roll'!$L7,"-",
IF('Rent Roll'!$P7&gt;0,
IF(AND('Rent Roll'!$P7&gt;0,EDATE('Rent Roll'!$K7,'Rent Roll'!$P7*12)&gt;='Commercial Lease'!H$5),
('Rent Roll'!$H7*'Rent Roll'!$D7/12)*((1+'Rent Roll'!$N7)^DATEDIF('Summary &amp; Assumptions'!$D$18,H$5,"Y")),
OFFSET(G12,0,-DATEDIF(EDATE('Rent Roll'!$K7,'Rent Roll'!$P7*12),H$5,"M"))*((1+'Rent Roll'!$O7)^(DATEDIF(EDATE('Rent Roll'!$K7,'Rent Roll'!$P7*12),H$5,"Y")+1))),('Rent Roll'!$H7*'Rent Roll'!$D7/12)*((1+'Rent Roll'!$N7)^DATEDIF('Summary &amp; Assumptions'!$D$18,H$5,"Y")))))</f>
        <v>-</v>
      </c>
      <c r="I12" s="131" t="str">
        <f ca="1">IF(I$5&gt;='Rent Roll'!$M32,('Rent Roll'!$G32*'Rent Roll'!$D7/12)*((1+'Rent Roll'!$X32)^DATEDIF('Rent Roll'!$M32,I$5,"Y")),
IF(I$5&gt;'Rent Roll'!$L7,"-",
IF('Rent Roll'!$P7&gt;0,
IF(AND('Rent Roll'!$P7&gt;0,EDATE('Rent Roll'!$K7,'Rent Roll'!$P7*12)&gt;='Commercial Lease'!I$5),
('Rent Roll'!$H7*'Rent Roll'!$D7/12)*((1+'Rent Roll'!$N7)^DATEDIF('Summary &amp; Assumptions'!$D$18,I$5,"Y")),
OFFSET(H12,0,-DATEDIF(EDATE('Rent Roll'!$K7,'Rent Roll'!$P7*12),I$5,"M"))*((1+'Rent Roll'!$O7)^(DATEDIF(EDATE('Rent Roll'!$K7,'Rent Roll'!$P7*12),I$5,"Y")+1))),('Rent Roll'!$H7*'Rent Roll'!$D7/12)*((1+'Rent Roll'!$N7)^DATEDIF('Summary &amp; Assumptions'!$D$18,I$5,"Y")))))</f>
        <v>-</v>
      </c>
      <c r="J12" s="131" t="str">
        <f ca="1">IF(J$5&gt;='Rent Roll'!$M32,('Rent Roll'!$G32*'Rent Roll'!$D7/12)*((1+'Rent Roll'!$X32)^DATEDIF('Rent Roll'!$M32,J$5,"Y")),
IF(J$5&gt;'Rent Roll'!$L7,"-",
IF('Rent Roll'!$P7&gt;0,
IF(AND('Rent Roll'!$P7&gt;0,EDATE('Rent Roll'!$K7,'Rent Roll'!$P7*12)&gt;='Commercial Lease'!J$5),
('Rent Roll'!$H7*'Rent Roll'!$D7/12)*((1+'Rent Roll'!$N7)^DATEDIF('Summary &amp; Assumptions'!$D$18,J$5,"Y")),
OFFSET(I12,0,-DATEDIF(EDATE('Rent Roll'!$K7,'Rent Roll'!$P7*12),J$5,"M"))*((1+'Rent Roll'!$O7)^(DATEDIF(EDATE('Rent Roll'!$K7,'Rent Roll'!$P7*12),J$5,"Y")+1))),('Rent Roll'!$H7*'Rent Roll'!$D7/12)*((1+'Rent Roll'!$N7)^DATEDIF('Summary &amp; Assumptions'!$D$18,J$5,"Y")))))</f>
        <v>-</v>
      </c>
      <c r="K12" s="131">
        <f ca="1">IF(K$5&gt;='Rent Roll'!$M32,('Rent Roll'!$G32*'Rent Roll'!$D7/12)*((1+'Rent Roll'!$X32)^DATEDIF('Rent Roll'!$M32,K$5,"Y")),
IF(K$5&gt;'Rent Roll'!$L7,"-",
IF('Rent Roll'!$P7&gt;0,
IF(AND('Rent Roll'!$P7&gt;0,EDATE('Rent Roll'!$K7,'Rent Roll'!$P7*12)&gt;='Commercial Lease'!K$5),
('Rent Roll'!$H7*'Rent Roll'!$D7/12)*((1+'Rent Roll'!$N7)^DATEDIF('Summary &amp; Assumptions'!$D$18,K$5,"Y")),
OFFSET(J12,0,-DATEDIF(EDATE('Rent Roll'!$K7,'Rent Roll'!$P7*12),K$5,"M"))*((1+'Rent Roll'!$O7)^(DATEDIF(EDATE('Rent Roll'!$K7,'Rent Roll'!$P7*12),K$5,"Y")+1))),('Rent Roll'!$H7*'Rent Roll'!$D7/12)*((1+'Rent Roll'!$N7)^DATEDIF('Summary &amp; Assumptions'!$D$18,K$5,"Y")))))</f>
        <v>31780</v>
      </c>
      <c r="L12" s="131">
        <f ca="1">IF(L$5&gt;='Rent Roll'!$M32,('Rent Roll'!$G32*'Rent Roll'!$D7/12)*((1+'Rent Roll'!$X32)^DATEDIF('Rent Roll'!$M32,L$5,"Y")),
IF(L$5&gt;'Rent Roll'!$L7,"-",
IF('Rent Roll'!$P7&gt;0,
IF(AND('Rent Roll'!$P7&gt;0,EDATE('Rent Roll'!$K7,'Rent Roll'!$P7*12)&gt;='Commercial Lease'!L$5),
('Rent Roll'!$H7*'Rent Roll'!$D7/12)*((1+'Rent Roll'!$N7)^DATEDIF('Summary &amp; Assumptions'!$D$18,L$5,"Y")),
OFFSET(K12,0,-DATEDIF(EDATE('Rent Roll'!$K7,'Rent Roll'!$P7*12),L$5,"M"))*((1+'Rent Roll'!$O7)^(DATEDIF(EDATE('Rent Roll'!$K7,'Rent Roll'!$P7*12),L$5,"Y")+1))),('Rent Roll'!$H7*'Rent Roll'!$D7/12)*((1+'Rent Roll'!$N7)^DATEDIF('Summary &amp; Assumptions'!$D$18,L$5,"Y")))))</f>
        <v>31780</v>
      </c>
      <c r="M12" s="131">
        <f ca="1">IF(M$5&gt;='Rent Roll'!$M32,('Rent Roll'!$G32*'Rent Roll'!$D7/12)*((1+'Rent Roll'!$X32)^DATEDIF('Rent Roll'!$M32,M$5,"Y")),
IF(M$5&gt;'Rent Roll'!$L7,"-",
IF('Rent Roll'!$P7&gt;0,
IF(AND('Rent Roll'!$P7&gt;0,EDATE('Rent Roll'!$K7,'Rent Roll'!$P7*12)&gt;='Commercial Lease'!M$5),
('Rent Roll'!$H7*'Rent Roll'!$D7/12)*((1+'Rent Roll'!$N7)^DATEDIF('Summary &amp; Assumptions'!$D$18,M$5,"Y")),
OFFSET(L12,0,-DATEDIF(EDATE('Rent Roll'!$K7,'Rent Roll'!$P7*12),M$5,"M"))*((1+'Rent Roll'!$O7)^(DATEDIF(EDATE('Rent Roll'!$K7,'Rent Roll'!$P7*12),M$5,"Y")+1))),('Rent Roll'!$H7*'Rent Roll'!$D7/12)*((1+'Rent Roll'!$N7)^DATEDIF('Summary &amp; Assumptions'!$D$18,M$5,"Y")))))</f>
        <v>31780</v>
      </c>
      <c r="N12" s="131">
        <f ca="1">IF(N$5&gt;='Rent Roll'!$M32,('Rent Roll'!$G32*'Rent Roll'!$D7/12)*((1+'Rent Roll'!$X32)^DATEDIF('Rent Roll'!$M32,N$5,"Y")),
IF(N$5&gt;'Rent Roll'!$L7,"-",
IF('Rent Roll'!$P7&gt;0,
IF(AND('Rent Roll'!$P7&gt;0,EDATE('Rent Roll'!$K7,'Rent Roll'!$P7*12)&gt;='Commercial Lease'!N$5),
('Rent Roll'!$H7*'Rent Roll'!$D7/12)*((1+'Rent Roll'!$N7)^DATEDIF('Summary &amp; Assumptions'!$D$18,N$5,"Y")),
OFFSET(M12,0,-DATEDIF(EDATE('Rent Roll'!$K7,'Rent Roll'!$P7*12),N$5,"M"))*((1+'Rent Roll'!$O7)^(DATEDIF(EDATE('Rent Roll'!$K7,'Rent Roll'!$P7*12),N$5,"Y")+1))),('Rent Roll'!$H7*'Rent Roll'!$D7/12)*((1+'Rent Roll'!$N7)^DATEDIF('Summary &amp; Assumptions'!$D$18,N$5,"Y")))))</f>
        <v>31780</v>
      </c>
      <c r="O12" s="131">
        <f ca="1">IF(O$5&gt;='Rent Roll'!$M32,('Rent Roll'!$G32*'Rent Roll'!$D7/12)*((1+'Rent Roll'!$X32)^DATEDIF('Rent Roll'!$M32,O$5,"Y")),
IF(O$5&gt;'Rent Roll'!$L7,"-",
IF('Rent Roll'!$P7&gt;0,
IF(AND('Rent Roll'!$P7&gt;0,EDATE('Rent Roll'!$K7,'Rent Roll'!$P7*12)&gt;='Commercial Lease'!O$5),
('Rent Roll'!$H7*'Rent Roll'!$D7/12)*((1+'Rent Roll'!$N7)^DATEDIF('Summary &amp; Assumptions'!$D$18,O$5,"Y")),
OFFSET(N12,0,-DATEDIF(EDATE('Rent Roll'!$K7,'Rent Roll'!$P7*12),O$5,"M"))*((1+'Rent Roll'!$O7)^(DATEDIF(EDATE('Rent Roll'!$K7,'Rent Roll'!$P7*12),O$5,"Y")+1))),('Rent Roll'!$H7*'Rent Roll'!$D7/12)*((1+'Rent Roll'!$N7)^DATEDIF('Summary &amp; Assumptions'!$D$18,O$5,"Y")))))</f>
        <v>31780</v>
      </c>
      <c r="P12" s="131">
        <f ca="1">IF(P$5&gt;='Rent Roll'!$M32,('Rent Roll'!$G32*'Rent Roll'!$D7/12)*((1+'Rent Roll'!$X32)^DATEDIF('Rent Roll'!$M32,P$5,"Y")),
IF(P$5&gt;'Rent Roll'!$L7,"-",
IF('Rent Roll'!$P7&gt;0,
IF(AND('Rent Roll'!$P7&gt;0,EDATE('Rent Roll'!$K7,'Rent Roll'!$P7*12)&gt;='Commercial Lease'!P$5),
('Rent Roll'!$H7*'Rent Roll'!$D7/12)*((1+'Rent Roll'!$N7)^DATEDIF('Summary &amp; Assumptions'!$D$18,P$5,"Y")),
OFFSET(O12,0,-DATEDIF(EDATE('Rent Roll'!$K7,'Rent Roll'!$P7*12),P$5,"M"))*((1+'Rent Roll'!$O7)^(DATEDIF(EDATE('Rent Roll'!$K7,'Rent Roll'!$P7*12),P$5,"Y")+1))),('Rent Roll'!$H7*'Rent Roll'!$D7/12)*((1+'Rent Roll'!$N7)^DATEDIF('Summary &amp; Assumptions'!$D$18,P$5,"Y")))))</f>
        <v>31780</v>
      </c>
      <c r="Q12" s="131">
        <f ca="1">IF(Q$5&gt;='Rent Roll'!$M32,('Rent Roll'!$G32*'Rent Roll'!$D7/12)*((1+'Rent Roll'!$X32)^DATEDIF('Rent Roll'!$M32,Q$5,"Y")),
IF(Q$5&gt;'Rent Roll'!$L7,"-",
IF('Rent Roll'!$P7&gt;0,
IF(AND('Rent Roll'!$P7&gt;0,EDATE('Rent Roll'!$K7,'Rent Roll'!$P7*12)&gt;='Commercial Lease'!Q$5),
('Rent Roll'!$H7*'Rent Roll'!$D7/12)*((1+'Rent Roll'!$N7)^DATEDIF('Summary &amp; Assumptions'!$D$18,Q$5,"Y")),
OFFSET(P12,0,-DATEDIF(EDATE('Rent Roll'!$K7,'Rent Roll'!$P7*12),Q$5,"M"))*((1+'Rent Roll'!$O7)^(DATEDIF(EDATE('Rent Roll'!$K7,'Rent Roll'!$P7*12),Q$5,"Y")+1))),('Rent Roll'!$H7*'Rent Roll'!$D7/12)*((1+'Rent Roll'!$N7)^DATEDIF('Summary &amp; Assumptions'!$D$18,Q$5,"Y")))))</f>
        <v>31780</v>
      </c>
      <c r="R12" s="131">
        <f ca="1">IF(R$5&gt;='Rent Roll'!$M32,('Rent Roll'!$G32*'Rent Roll'!$D7/12)*((1+'Rent Roll'!$X32)^DATEDIF('Rent Roll'!$M32,R$5,"Y")),
IF(R$5&gt;'Rent Roll'!$L7,"-",
IF('Rent Roll'!$P7&gt;0,
IF(AND('Rent Roll'!$P7&gt;0,EDATE('Rent Roll'!$K7,'Rent Roll'!$P7*12)&gt;='Commercial Lease'!R$5),
('Rent Roll'!$H7*'Rent Roll'!$D7/12)*((1+'Rent Roll'!$N7)^DATEDIF('Summary &amp; Assumptions'!$D$18,R$5,"Y")),
OFFSET(Q12,0,-DATEDIF(EDATE('Rent Roll'!$K7,'Rent Roll'!$P7*12),R$5,"M"))*((1+'Rent Roll'!$O7)^(DATEDIF(EDATE('Rent Roll'!$K7,'Rent Roll'!$P7*12),R$5,"Y")+1))),('Rent Roll'!$H7*'Rent Roll'!$D7/12)*((1+'Rent Roll'!$N7)^DATEDIF('Summary &amp; Assumptions'!$D$18,R$5,"Y")))))</f>
        <v>31780</v>
      </c>
      <c r="S12" s="131">
        <f ca="1">IF(S$5&gt;='Rent Roll'!$M32,('Rent Roll'!$G32*'Rent Roll'!$D7/12)*((1+'Rent Roll'!$X32)^DATEDIF('Rent Roll'!$M32,S$5,"Y")),
IF(S$5&gt;'Rent Roll'!$L7,"-",
IF('Rent Roll'!$P7&gt;0,
IF(AND('Rent Roll'!$P7&gt;0,EDATE('Rent Roll'!$K7,'Rent Roll'!$P7*12)&gt;='Commercial Lease'!S$5),
('Rent Roll'!$H7*'Rent Roll'!$D7/12)*((1+'Rent Roll'!$N7)^DATEDIF('Summary &amp; Assumptions'!$D$18,S$5,"Y")),
OFFSET(R12,0,-DATEDIF(EDATE('Rent Roll'!$K7,'Rent Roll'!$P7*12),S$5,"M"))*((1+'Rent Roll'!$O7)^(DATEDIF(EDATE('Rent Roll'!$K7,'Rent Roll'!$P7*12),S$5,"Y")+1))),('Rent Roll'!$H7*'Rent Roll'!$D7/12)*((1+'Rent Roll'!$N7)^DATEDIF('Summary &amp; Assumptions'!$D$18,S$5,"Y")))))</f>
        <v>31780</v>
      </c>
      <c r="T12" s="131">
        <f ca="1">IF(T$5&gt;='Rent Roll'!$M32,('Rent Roll'!$G32*'Rent Roll'!$D7/12)*((1+'Rent Roll'!$X32)^DATEDIF('Rent Roll'!$M32,T$5,"Y")),
IF(T$5&gt;'Rent Roll'!$L7,"-",
IF('Rent Roll'!$P7&gt;0,
IF(AND('Rent Roll'!$P7&gt;0,EDATE('Rent Roll'!$K7,'Rent Roll'!$P7*12)&gt;='Commercial Lease'!T$5),
('Rent Roll'!$H7*'Rent Roll'!$D7/12)*((1+'Rent Roll'!$N7)^DATEDIF('Summary &amp; Assumptions'!$D$18,T$5,"Y")),
OFFSET(S12,0,-DATEDIF(EDATE('Rent Roll'!$K7,'Rent Roll'!$P7*12),T$5,"M"))*((1+'Rent Roll'!$O7)^(DATEDIF(EDATE('Rent Roll'!$K7,'Rent Roll'!$P7*12),T$5,"Y")+1))),('Rent Roll'!$H7*'Rent Roll'!$D7/12)*((1+'Rent Roll'!$N7)^DATEDIF('Summary &amp; Assumptions'!$D$18,T$5,"Y")))))</f>
        <v>31780</v>
      </c>
      <c r="U12" s="131">
        <f ca="1">IF(U$5&gt;='Rent Roll'!$M32,('Rent Roll'!$G32*'Rent Roll'!$D7/12)*((1+'Rent Roll'!$X32)^DATEDIF('Rent Roll'!$M32,U$5,"Y")),
IF(U$5&gt;'Rent Roll'!$L7,"-",
IF('Rent Roll'!$P7&gt;0,
IF(AND('Rent Roll'!$P7&gt;0,EDATE('Rent Roll'!$K7,'Rent Roll'!$P7*12)&gt;='Commercial Lease'!U$5),
('Rent Roll'!$H7*'Rent Roll'!$D7/12)*((1+'Rent Roll'!$N7)^DATEDIF('Summary &amp; Assumptions'!$D$18,U$5,"Y")),
OFFSET(T12,0,-DATEDIF(EDATE('Rent Roll'!$K7,'Rent Roll'!$P7*12),U$5,"M"))*((1+'Rent Roll'!$O7)^(DATEDIF(EDATE('Rent Roll'!$K7,'Rent Roll'!$P7*12),U$5,"Y")+1))),('Rent Roll'!$H7*'Rent Roll'!$D7/12)*((1+'Rent Roll'!$N7)^DATEDIF('Summary &amp; Assumptions'!$D$18,U$5,"Y")))))</f>
        <v>31780</v>
      </c>
      <c r="V12" s="131">
        <f ca="1">IF(V$5&gt;='Rent Roll'!$M32,('Rent Roll'!$G32*'Rent Roll'!$D7/12)*((1+'Rent Roll'!$X32)^DATEDIF('Rent Roll'!$M32,V$5,"Y")),
IF(V$5&gt;'Rent Roll'!$L7,"-",
IF('Rent Roll'!$P7&gt;0,
IF(AND('Rent Roll'!$P7&gt;0,EDATE('Rent Roll'!$K7,'Rent Roll'!$P7*12)&gt;='Commercial Lease'!V$5),
('Rent Roll'!$H7*'Rent Roll'!$D7/12)*((1+'Rent Roll'!$N7)^DATEDIF('Summary &amp; Assumptions'!$D$18,V$5,"Y")),
OFFSET(U12,0,-DATEDIF(EDATE('Rent Roll'!$K7,'Rent Roll'!$P7*12),V$5,"M"))*((1+'Rent Roll'!$O7)^(DATEDIF(EDATE('Rent Roll'!$K7,'Rent Roll'!$P7*12),V$5,"Y")+1))),('Rent Roll'!$H7*'Rent Roll'!$D7/12)*((1+'Rent Roll'!$N7)^DATEDIF('Summary &amp; Assumptions'!$D$18,V$5,"Y")))))</f>
        <v>31780</v>
      </c>
      <c r="W12" s="131">
        <f ca="1">IF(W$5&gt;='Rent Roll'!$M32,('Rent Roll'!$G32*'Rent Roll'!$D7/12)*((1+'Rent Roll'!$X32)^DATEDIF('Rent Roll'!$M32,W$5,"Y")),
IF(W$5&gt;'Rent Roll'!$L7,"-",
IF('Rent Roll'!$P7&gt;0,
IF(AND('Rent Roll'!$P7&gt;0,EDATE('Rent Roll'!$K7,'Rent Roll'!$P7*12)&gt;='Commercial Lease'!W$5),
('Rent Roll'!$H7*'Rent Roll'!$D7/12)*((1+'Rent Roll'!$N7)^DATEDIF('Summary &amp; Assumptions'!$D$18,W$5,"Y")),
OFFSET(V12,0,-DATEDIF(EDATE('Rent Roll'!$K7,'Rent Roll'!$P7*12),W$5,"M"))*((1+'Rent Roll'!$O7)^(DATEDIF(EDATE('Rent Roll'!$K7,'Rent Roll'!$P7*12),W$5,"Y")+1))),('Rent Roll'!$H7*'Rent Roll'!$D7/12)*((1+'Rent Roll'!$N7)^DATEDIF('Summary &amp; Assumptions'!$D$18,W$5,"Y")))))</f>
        <v>32733.4</v>
      </c>
      <c r="X12" s="131">
        <f ca="1">IF(X$5&gt;='Rent Roll'!$M32,('Rent Roll'!$G32*'Rent Roll'!$D7/12)*((1+'Rent Roll'!$X32)^DATEDIF('Rent Roll'!$M32,X$5,"Y")),
IF(X$5&gt;'Rent Roll'!$L7,"-",
IF('Rent Roll'!$P7&gt;0,
IF(AND('Rent Roll'!$P7&gt;0,EDATE('Rent Roll'!$K7,'Rent Roll'!$P7*12)&gt;='Commercial Lease'!X$5),
('Rent Roll'!$H7*'Rent Roll'!$D7/12)*((1+'Rent Roll'!$N7)^DATEDIF('Summary &amp; Assumptions'!$D$18,X$5,"Y")),
OFFSET(W12,0,-DATEDIF(EDATE('Rent Roll'!$K7,'Rent Roll'!$P7*12),X$5,"M"))*((1+'Rent Roll'!$O7)^(DATEDIF(EDATE('Rent Roll'!$K7,'Rent Roll'!$P7*12),X$5,"Y")+1))),('Rent Roll'!$H7*'Rent Roll'!$D7/12)*((1+'Rent Roll'!$N7)^DATEDIF('Summary &amp; Assumptions'!$D$18,X$5,"Y")))))</f>
        <v>32733.4</v>
      </c>
      <c r="Y12" s="131">
        <f ca="1">IF(Y$5&gt;='Rent Roll'!$M32,('Rent Roll'!$G32*'Rent Roll'!$D7/12)*((1+'Rent Roll'!$X32)^DATEDIF('Rent Roll'!$M32,Y$5,"Y")),
IF(Y$5&gt;'Rent Roll'!$L7,"-",
IF('Rent Roll'!$P7&gt;0,
IF(AND('Rent Roll'!$P7&gt;0,EDATE('Rent Roll'!$K7,'Rent Roll'!$P7*12)&gt;='Commercial Lease'!Y$5),
('Rent Roll'!$H7*'Rent Roll'!$D7/12)*((1+'Rent Roll'!$N7)^DATEDIF('Summary &amp; Assumptions'!$D$18,Y$5,"Y")),
OFFSET(X12,0,-DATEDIF(EDATE('Rent Roll'!$K7,'Rent Roll'!$P7*12),Y$5,"M"))*((1+'Rent Roll'!$O7)^(DATEDIF(EDATE('Rent Roll'!$K7,'Rent Roll'!$P7*12),Y$5,"Y")+1))),('Rent Roll'!$H7*'Rent Roll'!$D7/12)*((1+'Rent Roll'!$N7)^DATEDIF('Summary &amp; Assumptions'!$D$18,Y$5,"Y")))))</f>
        <v>32733.4</v>
      </c>
      <c r="Z12" s="131">
        <f ca="1">IF(Z$5&gt;='Rent Roll'!$M32,('Rent Roll'!$G32*'Rent Roll'!$D7/12)*((1+'Rent Roll'!$X32)^DATEDIF('Rent Roll'!$M32,Z$5,"Y")),
IF(Z$5&gt;'Rent Roll'!$L7,"-",
IF('Rent Roll'!$P7&gt;0,
IF(AND('Rent Roll'!$P7&gt;0,EDATE('Rent Roll'!$K7,'Rent Roll'!$P7*12)&gt;='Commercial Lease'!Z$5),
('Rent Roll'!$H7*'Rent Roll'!$D7/12)*((1+'Rent Roll'!$N7)^DATEDIF('Summary &amp; Assumptions'!$D$18,Z$5,"Y")),
OFFSET(Y12,0,-DATEDIF(EDATE('Rent Roll'!$K7,'Rent Roll'!$P7*12),Z$5,"M"))*((1+'Rent Roll'!$O7)^(DATEDIF(EDATE('Rent Roll'!$K7,'Rent Roll'!$P7*12),Z$5,"Y")+1))),('Rent Roll'!$H7*'Rent Roll'!$D7/12)*((1+'Rent Roll'!$N7)^DATEDIF('Summary &amp; Assumptions'!$D$18,Z$5,"Y")))))</f>
        <v>32733.4</v>
      </c>
      <c r="AA12" s="131">
        <f ca="1">IF(AA$5&gt;='Rent Roll'!$M32,('Rent Roll'!$G32*'Rent Roll'!$D7/12)*((1+'Rent Roll'!$X32)^DATEDIF('Rent Roll'!$M32,AA$5,"Y")),
IF(AA$5&gt;'Rent Roll'!$L7,"-",
IF('Rent Roll'!$P7&gt;0,
IF(AND('Rent Roll'!$P7&gt;0,EDATE('Rent Roll'!$K7,'Rent Roll'!$P7*12)&gt;='Commercial Lease'!AA$5),
('Rent Roll'!$H7*'Rent Roll'!$D7/12)*((1+'Rent Roll'!$N7)^DATEDIF('Summary &amp; Assumptions'!$D$18,AA$5,"Y")),
OFFSET(Z12,0,-DATEDIF(EDATE('Rent Roll'!$K7,'Rent Roll'!$P7*12),AA$5,"M"))*((1+'Rent Roll'!$O7)^(DATEDIF(EDATE('Rent Roll'!$K7,'Rent Roll'!$P7*12),AA$5,"Y")+1))),('Rent Roll'!$H7*'Rent Roll'!$D7/12)*((1+'Rent Roll'!$N7)^DATEDIF('Summary &amp; Assumptions'!$D$18,AA$5,"Y")))))</f>
        <v>32733.4</v>
      </c>
      <c r="AB12" s="131">
        <f ca="1">IF(AB$5&gt;='Rent Roll'!$M32,('Rent Roll'!$G32*'Rent Roll'!$D7/12)*((1+'Rent Roll'!$X32)^DATEDIF('Rent Roll'!$M32,AB$5,"Y")),
IF(AB$5&gt;'Rent Roll'!$L7,"-",
IF('Rent Roll'!$P7&gt;0,
IF(AND('Rent Roll'!$P7&gt;0,EDATE('Rent Roll'!$K7,'Rent Roll'!$P7*12)&gt;='Commercial Lease'!AB$5),
('Rent Roll'!$H7*'Rent Roll'!$D7/12)*((1+'Rent Roll'!$N7)^DATEDIF('Summary &amp; Assumptions'!$D$18,AB$5,"Y")),
OFFSET(AA12,0,-DATEDIF(EDATE('Rent Roll'!$K7,'Rent Roll'!$P7*12),AB$5,"M"))*((1+'Rent Roll'!$O7)^(DATEDIF(EDATE('Rent Roll'!$K7,'Rent Roll'!$P7*12),AB$5,"Y")+1))),('Rent Roll'!$H7*'Rent Roll'!$D7/12)*((1+'Rent Roll'!$N7)^DATEDIF('Summary &amp; Assumptions'!$D$18,AB$5,"Y")))))</f>
        <v>32733.4</v>
      </c>
      <c r="AC12" s="131">
        <f ca="1">IF(AC$5&gt;='Rent Roll'!$M32,('Rent Roll'!$G32*'Rent Roll'!$D7/12)*((1+'Rent Roll'!$X32)^DATEDIF('Rent Roll'!$M32,AC$5,"Y")),
IF(AC$5&gt;'Rent Roll'!$L7,"-",
IF('Rent Roll'!$P7&gt;0,
IF(AND('Rent Roll'!$P7&gt;0,EDATE('Rent Roll'!$K7,'Rent Roll'!$P7*12)&gt;='Commercial Lease'!AC$5),
('Rent Roll'!$H7*'Rent Roll'!$D7/12)*((1+'Rent Roll'!$N7)^DATEDIF('Summary &amp; Assumptions'!$D$18,AC$5,"Y")),
OFFSET(AB12,0,-DATEDIF(EDATE('Rent Roll'!$K7,'Rent Roll'!$P7*12),AC$5,"M"))*((1+'Rent Roll'!$O7)^(DATEDIF(EDATE('Rent Roll'!$K7,'Rent Roll'!$P7*12),AC$5,"Y")+1))),('Rent Roll'!$H7*'Rent Roll'!$D7/12)*((1+'Rent Roll'!$N7)^DATEDIF('Summary &amp; Assumptions'!$D$18,AC$5,"Y")))))</f>
        <v>32733.4</v>
      </c>
      <c r="AD12" s="131">
        <f ca="1">IF(AD$5&gt;='Rent Roll'!$M32,('Rent Roll'!$G32*'Rent Roll'!$D7/12)*((1+'Rent Roll'!$X32)^DATEDIF('Rent Roll'!$M32,AD$5,"Y")),
IF(AD$5&gt;'Rent Roll'!$L7,"-",
IF('Rent Roll'!$P7&gt;0,
IF(AND('Rent Roll'!$P7&gt;0,EDATE('Rent Roll'!$K7,'Rent Roll'!$P7*12)&gt;='Commercial Lease'!AD$5),
('Rent Roll'!$H7*'Rent Roll'!$D7/12)*((1+'Rent Roll'!$N7)^DATEDIF('Summary &amp; Assumptions'!$D$18,AD$5,"Y")),
OFFSET(AC12,0,-DATEDIF(EDATE('Rent Roll'!$K7,'Rent Roll'!$P7*12),AD$5,"M"))*((1+'Rent Roll'!$O7)^(DATEDIF(EDATE('Rent Roll'!$K7,'Rent Roll'!$P7*12),AD$5,"Y")+1))),('Rent Roll'!$H7*'Rent Roll'!$D7/12)*((1+'Rent Roll'!$N7)^DATEDIF('Summary &amp; Assumptions'!$D$18,AD$5,"Y")))))</f>
        <v>32733.4</v>
      </c>
      <c r="AE12" s="131">
        <f ca="1">IF(AE$5&gt;='Rent Roll'!$M32,('Rent Roll'!$G32*'Rent Roll'!$D7/12)*((1+'Rent Roll'!$X32)^DATEDIF('Rent Roll'!$M32,AE$5,"Y")),
IF(AE$5&gt;'Rent Roll'!$L7,"-",
IF('Rent Roll'!$P7&gt;0,
IF(AND('Rent Roll'!$P7&gt;0,EDATE('Rent Roll'!$K7,'Rent Roll'!$P7*12)&gt;='Commercial Lease'!AE$5),
('Rent Roll'!$H7*'Rent Roll'!$D7/12)*((1+'Rent Roll'!$N7)^DATEDIF('Summary &amp; Assumptions'!$D$18,AE$5,"Y")),
OFFSET(AD12,0,-DATEDIF(EDATE('Rent Roll'!$K7,'Rent Roll'!$P7*12),AE$5,"M"))*((1+'Rent Roll'!$O7)^(DATEDIF(EDATE('Rent Roll'!$K7,'Rent Roll'!$P7*12),AE$5,"Y")+1))),('Rent Roll'!$H7*'Rent Roll'!$D7/12)*((1+'Rent Roll'!$N7)^DATEDIF('Summary &amp; Assumptions'!$D$18,AE$5,"Y")))))</f>
        <v>32733.4</v>
      </c>
      <c r="AF12" s="131">
        <f ca="1">IF(AF$5&gt;='Rent Roll'!$M32,('Rent Roll'!$G32*'Rent Roll'!$D7/12)*((1+'Rent Roll'!$X32)^DATEDIF('Rent Roll'!$M32,AF$5,"Y")),
IF(AF$5&gt;'Rent Roll'!$L7,"-",
IF('Rent Roll'!$P7&gt;0,
IF(AND('Rent Roll'!$P7&gt;0,EDATE('Rent Roll'!$K7,'Rent Roll'!$P7*12)&gt;='Commercial Lease'!AF$5),
('Rent Roll'!$H7*'Rent Roll'!$D7/12)*((1+'Rent Roll'!$N7)^DATEDIF('Summary &amp; Assumptions'!$D$18,AF$5,"Y")),
OFFSET(AE12,0,-DATEDIF(EDATE('Rent Roll'!$K7,'Rent Roll'!$P7*12),AF$5,"M"))*((1+'Rent Roll'!$O7)^(DATEDIF(EDATE('Rent Roll'!$K7,'Rent Roll'!$P7*12),AF$5,"Y")+1))),('Rent Roll'!$H7*'Rent Roll'!$D7/12)*((1+'Rent Roll'!$N7)^DATEDIF('Summary &amp; Assumptions'!$D$18,AF$5,"Y")))))</f>
        <v>32733.4</v>
      </c>
      <c r="AG12" s="131">
        <f ca="1">IF(AG$5&gt;='Rent Roll'!$M32,('Rent Roll'!$G32*'Rent Roll'!$D7/12)*((1+'Rent Roll'!$X32)^DATEDIF('Rent Roll'!$M32,AG$5,"Y")),
IF(AG$5&gt;'Rent Roll'!$L7,"-",
IF('Rent Roll'!$P7&gt;0,
IF(AND('Rent Roll'!$P7&gt;0,EDATE('Rent Roll'!$K7,'Rent Roll'!$P7*12)&gt;='Commercial Lease'!AG$5),
('Rent Roll'!$H7*'Rent Roll'!$D7/12)*((1+'Rent Roll'!$N7)^DATEDIF('Summary &amp; Assumptions'!$D$18,AG$5,"Y")),
OFFSET(AF12,0,-DATEDIF(EDATE('Rent Roll'!$K7,'Rent Roll'!$P7*12),AG$5,"M"))*((1+'Rent Roll'!$O7)^(DATEDIF(EDATE('Rent Roll'!$K7,'Rent Roll'!$P7*12),AG$5,"Y")+1))),('Rent Roll'!$H7*'Rent Roll'!$D7/12)*((1+'Rent Roll'!$N7)^DATEDIF('Summary &amp; Assumptions'!$D$18,AG$5,"Y")))))</f>
        <v>32733.4</v>
      </c>
      <c r="AH12" s="131">
        <f ca="1">IF(AH$5&gt;='Rent Roll'!$M32,('Rent Roll'!$G32*'Rent Roll'!$D7/12)*((1+'Rent Roll'!$X32)^DATEDIF('Rent Roll'!$M32,AH$5,"Y")),
IF(AH$5&gt;'Rent Roll'!$L7,"-",
IF('Rent Roll'!$P7&gt;0,
IF(AND('Rent Roll'!$P7&gt;0,EDATE('Rent Roll'!$K7,'Rent Roll'!$P7*12)&gt;='Commercial Lease'!AH$5),
('Rent Roll'!$H7*'Rent Roll'!$D7/12)*((1+'Rent Roll'!$N7)^DATEDIF('Summary &amp; Assumptions'!$D$18,AH$5,"Y")),
OFFSET(AG12,0,-DATEDIF(EDATE('Rent Roll'!$K7,'Rent Roll'!$P7*12),AH$5,"M"))*((1+'Rent Roll'!$O7)^(DATEDIF(EDATE('Rent Roll'!$K7,'Rent Roll'!$P7*12),AH$5,"Y")+1))),('Rent Roll'!$H7*'Rent Roll'!$D7/12)*((1+'Rent Roll'!$N7)^DATEDIF('Summary &amp; Assumptions'!$D$18,AH$5,"Y")))))</f>
        <v>32733.4</v>
      </c>
      <c r="AI12" s="131">
        <f ca="1">IF(AI$5&gt;='Rent Roll'!$M32,('Rent Roll'!$G32*'Rent Roll'!$D7/12)*((1+'Rent Roll'!$X32)^DATEDIF('Rent Roll'!$M32,AI$5,"Y")),
IF(AI$5&gt;'Rent Roll'!$L7,"-",
IF('Rent Roll'!$P7&gt;0,
IF(AND('Rent Roll'!$P7&gt;0,EDATE('Rent Roll'!$K7,'Rent Roll'!$P7*12)&gt;='Commercial Lease'!AI$5),
('Rent Roll'!$H7*'Rent Roll'!$D7/12)*((1+'Rent Roll'!$N7)^DATEDIF('Summary &amp; Assumptions'!$D$18,AI$5,"Y")),
OFFSET(AH12,0,-DATEDIF(EDATE('Rent Roll'!$K7,'Rent Roll'!$P7*12),AI$5,"M"))*((1+'Rent Roll'!$O7)^(DATEDIF(EDATE('Rent Roll'!$K7,'Rent Roll'!$P7*12),AI$5,"Y")+1))),('Rent Roll'!$H7*'Rent Roll'!$D7/12)*((1+'Rent Roll'!$N7)^DATEDIF('Summary &amp; Assumptions'!$D$18,AI$5,"Y")))))</f>
        <v>33715.402000000002</v>
      </c>
      <c r="AJ12" s="131">
        <f ca="1">IF(AJ$5&gt;='Rent Roll'!$M32,('Rent Roll'!$G32*'Rent Roll'!$D7/12)*((1+'Rent Roll'!$X32)^DATEDIF('Rent Roll'!$M32,AJ$5,"Y")),
IF(AJ$5&gt;'Rent Roll'!$L7,"-",
IF('Rent Roll'!$P7&gt;0,
IF(AND('Rent Roll'!$P7&gt;0,EDATE('Rent Roll'!$K7,'Rent Roll'!$P7*12)&gt;='Commercial Lease'!AJ$5),
('Rent Roll'!$H7*'Rent Roll'!$D7/12)*((1+'Rent Roll'!$N7)^DATEDIF('Summary &amp; Assumptions'!$D$18,AJ$5,"Y")),
OFFSET(AI12,0,-DATEDIF(EDATE('Rent Roll'!$K7,'Rent Roll'!$P7*12),AJ$5,"M"))*((1+'Rent Roll'!$O7)^(DATEDIF(EDATE('Rent Roll'!$K7,'Rent Roll'!$P7*12),AJ$5,"Y")+1))),('Rent Roll'!$H7*'Rent Roll'!$D7/12)*((1+'Rent Roll'!$N7)^DATEDIF('Summary &amp; Assumptions'!$D$18,AJ$5,"Y")))))</f>
        <v>33715.402000000002</v>
      </c>
      <c r="AK12" s="131">
        <f ca="1">IF(AK$5&gt;='Rent Roll'!$M32,('Rent Roll'!$G32*'Rent Roll'!$D7/12)*((1+'Rent Roll'!$X32)^DATEDIF('Rent Roll'!$M32,AK$5,"Y")),
IF(AK$5&gt;'Rent Roll'!$L7,"-",
IF('Rent Roll'!$P7&gt;0,
IF(AND('Rent Roll'!$P7&gt;0,EDATE('Rent Roll'!$K7,'Rent Roll'!$P7*12)&gt;='Commercial Lease'!AK$5),
('Rent Roll'!$H7*'Rent Roll'!$D7/12)*((1+'Rent Roll'!$N7)^DATEDIF('Summary &amp; Assumptions'!$D$18,AK$5,"Y")),
OFFSET(AJ12,0,-DATEDIF(EDATE('Rent Roll'!$K7,'Rent Roll'!$P7*12),AK$5,"M"))*((1+'Rent Roll'!$O7)^(DATEDIF(EDATE('Rent Roll'!$K7,'Rent Roll'!$P7*12),AK$5,"Y")+1))),('Rent Roll'!$H7*'Rent Roll'!$D7/12)*((1+'Rent Roll'!$N7)^DATEDIF('Summary &amp; Assumptions'!$D$18,AK$5,"Y")))))</f>
        <v>33715.402000000002</v>
      </c>
      <c r="AL12" s="131">
        <f ca="1">IF(AL$5&gt;='Rent Roll'!$M32,('Rent Roll'!$G32*'Rent Roll'!$D7/12)*((1+'Rent Roll'!$X32)^DATEDIF('Rent Roll'!$M32,AL$5,"Y")),
IF(AL$5&gt;'Rent Roll'!$L7,"-",
IF('Rent Roll'!$P7&gt;0,
IF(AND('Rent Roll'!$P7&gt;0,EDATE('Rent Roll'!$K7,'Rent Roll'!$P7*12)&gt;='Commercial Lease'!AL$5),
('Rent Roll'!$H7*'Rent Roll'!$D7/12)*((1+'Rent Roll'!$N7)^DATEDIF('Summary &amp; Assumptions'!$D$18,AL$5,"Y")),
OFFSET(AK12,0,-DATEDIF(EDATE('Rent Roll'!$K7,'Rent Roll'!$P7*12),AL$5,"M"))*((1+'Rent Roll'!$O7)^(DATEDIF(EDATE('Rent Roll'!$K7,'Rent Roll'!$P7*12),AL$5,"Y")+1))),('Rent Roll'!$H7*'Rent Roll'!$D7/12)*((1+'Rent Roll'!$N7)^DATEDIF('Summary &amp; Assumptions'!$D$18,AL$5,"Y")))))</f>
        <v>33715.402000000002</v>
      </c>
      <c r="AM12" s="131">
        <f ca="1">IF(AM$5&gt;='Rent Roll'!$M32,('Rent Roll'!$G32*'Rent Roll'!$D7/12)*((1+'Rent Roll'!$X32)^DATEDIF('Rent Roll'!$M32,AM$5,"Y")),
IF(AM$5&gt;'Rent Roll'!$L7,"-",
IF('Rent Roll'!$P7&gt;0,
IF(AND('Rent Roll'!$P7&gt;0,EDATE('Rent Roll'!$K7,'Rent Roll'!$P7*12)&gt;='Commercial Lease'!AM$5),
('Rent Roll'!$H7*'Rent Roll'!$D7/12)*((1+'Rent Roll'!$N7)^DATEDIF('Summary &amp; Assumptions'!$D$18,AM$5,"Y")),
OFFSET(AL12,0,-DATEDIF(EDATE('Rent Roll'!$K7,'Rent Roll'!$P7*12),AM$5,"M"))*((1+'Rent Roll'!$O7)^(DATEDIF(EDATE('Rent Roll'!$K7,'Rent Roll'!$P7*12),AM$5,"Y")+1))),('Rent Roll'!$H7*'Rent Roll'!$D7/12)*((1+'Rent Roll'!$N7)^DATEDIF('Summary &amp; Assumptions'!$D$18,AM$5,"Y")))))</f>
        <v>33715.402000000002</v>
      </c>
      <c r="AN12" s="131">
        <f ca="1">IF(AN$5&gt;='Rent Roll'!$M32,('Rent Roll'!$G32*'Rent Roll'!$D7/12)*((1+'Rent Roll'!$X32)^DATEDIF('Rent Roll'!$M32,AN$5,"Y")),
IF(AN$5&gt;'Rent Roll'!$L7,"-",
IF('Rent Roll'!$P7&gt;0,
IF(AND('Rent Roll'!$P7&gt;0,EDATE('Rent Roll'!$K7,'Rent Roll'!$P7*12)&gt;='Commercial Lease'!AN$5),
('Rent Roll'!$H7*'Rent Roll'!$D7/12)*((1+'Rent Roll'!$N7)^DATEDIF('Summary &amp; Assumptions'!$D$18,AN$5,"Y")),
OFFSET(AM12,0,-DATEDIF(EDATE('Rent Roll'!$K7,'Rent Roll'!$P7*12),AN$5,"M"))*((1+'Rent Roll'!$O7)^(DATEDIF(EDATE('Rent Roll'!$K7,'Rent Roll'!$P7*12),AN$5,"Y")+1))),('Rent Roll'!$H7*'Rent Roll'!$D7/12)*((1+'Rent Roll'!$N7)^DATEDIF('Summary &amp; Assumptions'!$D$18,AN$5,"Y")))))</f>
        <v>33715.402000000002</v>
      </c>
      <c r="AO12" s="131">
        <f ca="1">IF(AO$5&gt;='Rent Roll'!$M32,('Rent Roll'!$G32*'Rent Roll'!$D7/12)*((1+'Rent Roll'!$X32)^DATEDIF('Rent Roll'!$M32,AO$5,"Y")),
IF(AO$5&gt;'Rent Roll'!$L7,"-",
IF('Rent Roll'!$P7&gt;0,
IF(AND('Rent Roll'!$P7&gt;0,EDATE('Rent Roll'!$K7,'Rent Roll'!$P7*12)&gt;='Commercial Lease'!AO$5),
('Rent Roll'!$H7*'Rent Roll'!$D7/12)*((1+'Rent Roll'!$N7)^DATEDIF('Summary &amp; Assumptions'!$D$18,AO$5,"Y")),
OFFSET(AN12,0,-DATEDIF(EDATE('Rent Roll'!$K7,'Rent Roll'!$P7*12),AO$5,"M"))*((1+'Rent Roll'!$O7)^(DATEDIF(EDATE('Rent Roll'!$K7,'Rent Roll'!$P7*12),AO$5,"Y")+1))),('Rent Roll'!$H7*'Rent Roll'!$D7/12)*((1+'Rent Roll'!$N7)^DATEDIF('Summary &amp; Assumptions'!$D$18,AO$5,"Y")))))</f>
        <v>33715.402000000002</v>
      </c>
      <c r="AP12" s="131">
        <f ca="1">IF(AP$5&gt;='Rent Roll'!$M32,('Rent Roll'!$G32*'Rent Roll'!$D7/12)*((1+'Rent Roll'!$X32)^DATEDIF('Rent Roll'!$M32,AP$5,"Y")),
IF(AP$5&gt;'Rent Roll'!$L7,"-",
IF('Rent Roll'!$P7&gt;0,
IF(AND('Rent Roll'!$P7&gt;0,EDATE('Rent Roll'!$K7,'Rent Roll'!$P7*12)&gt;='Commercial Lease'!AP$5),
('Rent Roll'!$H7*'Rent Roll'!$D7/12)*((1+'Rent Roll'!$N7)^DATEDIF('Summary &amp; Assumptions'!$D$18,AP$5,"Y")),
OFFSET(AO12,0,-DATEDIF(EDATE('Rent Roll'!$K7,'Rent Roll'!$P7*12),AP$5,"M"))*((1+'Rent Roll'!$O7)^(DATEDIF(EDATE('Rent Roll'!$K7,'Rent Roll'!$P7*12),AP$5,"Y")+1))),('Rent Roll'!$H7*'Rent Roll'!$D7/12)*((1+'Rent Roll'!$N7)^DATEDIF('Summary &amp; Assumptions'!$D$18,AP$5,"Y")))))</f>
        <v>33715.402000000002</v>
      </c>
      <c r="AQ12" s="131">
        <f ca="1">IF(AQ$5&gt;='Rent Roll'!$M32,('Rent Roll'!$G32*'Rent Roll'!$D7/12)*((1+'Rent Roll'!$X32)^DATEDIF('Rent Roll'!$M32,AQ$5,"Y")),
IF(AQ$5&gt;'Rent Roll'!$L7,"-",
IF('Rent Roll'!$P7&gt;0,
IF(AND('Rent Roll'!$P7&gt;0,EDATE('Rent Roll'!$K7,'Rent Roll'!$P7*12)&gt;='Commercial Lease'!AQ$5),
('Rent Roll'!$H7*'Rent Roll'!$D7/12)*((1+'Rent Roll'!$N7)^DATEDIF('Summary &amp; Assumptions'!$D$18,AQ$5,"Y")),
OFFSET(AP12,0,-DATEDIF(EDATE('Rent Roll'!$K7,'Rent Roll'!$P7*12),AQ$5,"M"))*((1+'Rent Roll'!$O7)^(DATEDIF(EDATE('Rent Roll'!$K7,'Rent Roll'!$P7*12),AQ$5,"Y")+1))),('Rent Roll'!$H7*'Rent Roll'!$D7/12)*((1+'Rent Roll'!$N7)^DATEDIF('Summary &amp; Assumptions'!$D$18,AQ$5,"Y")))))</f>
        <v>33715.402000000002</v>
      </c>
      <c r="AR12" s="131">
        <f ca="1">IF(AR$5&gt;='Rent Roll'!$M32,('Rent Roll'!$G32*'Rent Roll'!$D7/12)*((1+'Rent Roll'!$X32)^DATEDIF('Rent Roll'!$M32,AR$5,"Y")),
IF(AR$5&gt;'Rent Roll'!$L7,"-",
IF('Rent Roll'!$P7&gt;0,
IF(AND('Rent Roll'!$P7&gt;0,EDATE('Rent Roll'!$K7,'Rent Roll'!$P7*12)&gt;='Commercial Lease'!AR$5),
('Rent Roll'!$H7*'Rent Roll'!$D7/12)*((1+'Rent Roll'!$N7)^DATEDIF('Summary &amp; Assumptions'!$D$18,AR$5,"Y")),
OFFSET(AQ12,0,-DATEDIF(EDATE('Rent Roll'!$K7,'Rent Roll'!$P7*12),AR$5,"M"))*((1+'Rent Roll'!$O7)^(DATEDIF(EDATE('Rent Roll'!$K7,'Rent Roll'!$P7*12),AR$5,"Y")+1))),('Rent Roll'!$H7*'Rent Roll'!$D7/12)*((1+'Rent Roll'!$N7)^DATEDIF('Summary &amp; Assumptions'!$D$18,AR$5,"Y")))))</f>
        <v>33715.402000000002</v>
      </c>
      <c r="AS12" s="131">
        <f ca="1">IF(AS$5&gt;='Rent Roll'!$M32,('Rent Roll'!$G32*'Rent Roll'!$D7/12)*((1+'Rent Roll'!$X32)^DATEDIF('Rent Roll'!$M32,AS$5,"Y")),
IF(AS$5&gt;'Rent Roll'!$L7,"-",
IF('Rent Roll'!$P7&gt;0,
IF(AND('Rent Roll'!$P7&gt;0,EDATE('Rent Roll'!$K7,'Rent Roll'!$P7*12)&gt;='Commercial Lease'!AS$5),
('Rent Roll'!$H7*'Rent Roll'!$D7/12)*((1+'Rent Roll'!$N7)^DATEDIF('Summary &amp; Assumptions'!$D$18,AS$5,"Y")),
OFFSET(AR12,0,-DATEDIF(EDATE('Rent Roll'!$K7,'Rent Roll'!$P7*12),AS$5,"M"))*((1+'Rent Roll'!$O7)^(DATEDIF(EDATE('Rent Roll'!$K7,'Rent Roll'!$P7*12),AS$5,"Y")+1))),('Rent Roll'!$H7*'Rent Roll'!$D7/12)*((1+'Rent Roll'!$N7)^DATEDIF('Summary &amp; Assumptions'!$D$18,AS$5,"Y")))))</f>
        <v>33715.402000000002</v>
      </c>
      <c r="AT12" s="131">
        <f ca="1">IF(AT$5&gt;='Rent Roll'!$M32,('Rent Roll'!$G32*'Rent Roll'!$D7/12)*((1+'Rent Roll'!$X32)^DATEDIF('Rent Roll'!$M32,AT$5,"Y")),
IF(AT$5&gt;'Rent Roll'!$L7,"-",
IF('Rent Roll'!$P7&gt;0,
IF(AND('Rent Roll'!$P7&gt;0,EDATE('Rent Roll'!$K7,'Rent Roll'!$P7*12)&gt;='Commercial Lease'!AT$5),
('Rent Roll'!$H7*'Rent Roll'!$D7/12)*((1+'Rent Roll'!$N7)^DATEDIF('Summary &amp; Assumptions'!$D$18,AT$5,"Y")),
OFFSET(AS12,0,-DATEDIF(EDATE('Rent Roll'!$K7,'Rent Roll'!$P7*12),AT$5,"M"))*((1+'Rent Roll'!$O7)^(DATEDIF(EDATE('Rent Roll'!$K7,'Rent Roll'!$P7*12),AT$5,"Y")+1))),('Rent Roll'!$H7*'Rent Roll'!$D7/12)*((1+'Rent Roll'!$N7)^DATEDIF('Summary &amp; Assumptions'!$D$18,AT$5,"Y")))))</f>
        <v>33715.402000000002</v>
      </c>
      <c r="AU12" s="131">
        <f ca="1">IF(AU$5&gt;='Rent Roll'!$M32,('Rent Roll'!$G32*'Rent Roll'!$D7/12)*((1+'Rent Roll'!$X32)^DATEDIF('Rent Roll'!$M32,AU$5,"Y")),
IF(AU$5&gt;'Rent Roll'!$L7,"-",
IF('Rent Roll'!$P7&gt;0,
IF(AND('Rent Roll'!$P7&gt;0,EDATE('Rent Roll'!$K7,'Rent Roll'!$P7*12)&gt;='Commercial Lease'!AU$5),
('Rent Roll'!$H7*'Rent Roll'!$D7/12)*((1+'Rent Roll'!$N7)^DATEDIF('Summary &amp; Assumptions'!$D$18,AU$5,"Y")),
OFFSET(AT12,0,-DATEDIF(EDATE('Rent Roll'!$K7,'Rent Roll'!$P7*12),AU$5,"M"))*((1+'Rent Roll'!$O7)^(DATEDIF(EDATE('Rent Roll'!$K7,'Rent Roll'!$P7*12),AU$5,"Y")+1))),('Rent Roll'!$H7*'Rent Roll'!$D7/12)*((1+'Rent Roll'!$N7)^DATEDIF('Summary &amp; Assumptions'!$D$18,AU$5,"Y")))))</f>
        <v>34726.86406</v>
      </c>
      <c r="AV12" s="131">
        <f ca="1">IF(AV$5&gt;='Rent Roll'!$M32,('Rent Roll'!$G32*'Rent Roll'!$D7/12)*((1+'Rent Roll'!$X32)^DATEDIF('Rent Roll'!$M32,AV$5,"Y")),
IF(AV$5&gt;'Rent Roll'!$L7,"-",
IF('Rent Roll'!$P7&gt;0,
IF(AND('Rent Roll'!$P7&gt;0,EDATE('Rent Roll'!$K7,'Rent Roll'!$P7*12)&gt;='Commercial Lease'!AV$5),
('Rent Roll'!$H7*'Rent Roll'!$D7/12)*((1+'Rent Roll'!$N7)^DATEDIF('Summary &amp; Assumptions'!$D$18,AV$5,"Y")),
OFFSET(AU12,0,-DATEDIF(EDATE('Rent Roll'!$K7,'Rent Roll'!$P7*12),AV$5,"M"))*((1+'Rent Roll'!$O7)^(DATEDIF(EDATE('Rent Roll'!$K7,'Rent Roll'!$P7*12),AV$5,"Y")+1))),('Rent Roll'!$H7*'Rent Roll'!$D7/12)*((1+'Rent Roll'!$N7)^DATEDIF('Summary &amp; Assumptions'!$D$18,AV$5,"Y")))))</f>
        <v>34726.86406</v>
      </c>
      <c r="AW12" s="131">
        <f ca="1">IF(AW$5&gt;='Rent Roll'!$M32,('Rent Roll'!$G32*'Rent Roll'!$D7/12)*((1+'Rent Roll'!$X32)^DATEDIF('Rent Roll'!$M32,AW$5,"Y")),
IF(AW$5&gt;'Rent Roll'!$L7,"-",
IF('Rent Roll'!$P7&gt;0,
IF(AND('Rent Roll'!$P7&gt;0,EDATE('Rent Roll'!$K7,'Rent Roll'!$P7*12)&gt;='Commercial Lease'!AW$5),
('Rent Roll'!$H7*'Rent Roll'!$D7/12)*((1+'Rent Roll'!$N7)^DATEDIF('Summary &amp; Assumptions'!$D$18,AW$5,"Y")),
OFFSET(AV12,0,-DATEDIF(EDATE('Rent Roll'!$K7,'Rent Roll'!$P7*12),AW$5,"M"))*((1+'Rent Roll'!$O7)^(DATEDIF(EDATE('Rent Roll'!$K7,'Rent Roll'!$P7*12),AW$5,"Y")+1))),('Rent Roll'!$H7*'Rent Roll'!$D7/12)*((1+'Rent Roll'!$N7)^DATEDIF('Summary &amp; Assumptions'!$D$18,AW$5,"Y")))))</f>
        <v>34726.86406</v>
      </c>
      <c r="AX12" s="131">
        <f ca="1">IF(AX$5&gt;='Rent Roll'!$M32,('Rent Roll'!$G32*'Rent Roll'!$D7/12)*((1+'Rent Roll'!$X32)^DATEDIF('Rent Roll'!$M32,AX$5,"Y")),
IF(AX$5&gt;'Rent Roll'!$L7,"-",
IF('Rent Roll'!$P7&gt;0,
IF(AND('Rent Roll'!$P7&gt;0,EDATE('Rent Roll'!$K7,'Rent Roll'!$P7*12)&gt;='Commercial Lease'!AX$5),
('Rent Roll'!$H7*'Rent Roll'!$D7/12)*((1+'Rent Roll'!$N7)^DATEDIF('Summary &amp; Assumptions'!$D$18,AX$5,"Y")),
OFFSET(AW12,0,-DATEDIF(EDATE('Rent Roll'!$K7,'Rent Roll'!$P7*12),AX$5,"M"))*((1+'Rent Roll'!$O7)^(DATEDIF(EDATE('Rent Roll'!$K7,'Rent Roll'!$P7*12),AX$5,"Y")+1))),('Rent Roll'!$H7*'Rent Roll'!$D7/12)*((1+'Rent Roll'!$N7)^DATEDIF('Summary &amp; Assumptions'!$D$18,AX$5,"Y")))))</f>
        <v>34726.86406</v>
      </c>
      <c r="AY12" s="131">
        <f ca="1">IF(AY$5&gt;='Rent Roll'!$M32,('Rent Roll'!$G32*'Rent Roll'!$D7/12)*((1+'Rent Roll'!$X32)^DATEDIF('Rent Roll'!$M32,AY$5,"Y")),
IF(AY$5&gt;'Rent Roll'!$L7,"-",
IF('Rent Roll'!$P7&gt;0,
IF(AND('Rent Roll'!$P7&gt;0,EDATE('Rent Roll'!$K7,'Rent Roll'!$P7*12)&gt;='Commercial Lease'!AY$5),
('Rent Roll'!$H7*'Rent Roll'!$D7/12)*((1+'Rent Roll'!$N7)^DATEDIF('Summary &amp; Assumptions'!$D$18,AY$5,"Y")),
OFFSET(AX12,0,-DATEDIF(EDATE('Rent Roll'!$K7,'Rent Roll'!$P7*12),AY$5,"M"))*((1+'Rent Roll'!$O7)^(DATEDIF(EDATE('Rent Roll'!$K7,'Rent Roll'!$P7*12),AY$5,"Y")+1))),('Rent Roll'!$H7*'Rent Roll'!$D7/12)*((1+'Rent Roll'!$N7)^DATEDIF('Summary &amp; Assumptions'!$D$18,AY$5,"Y")))))</f>
        <v>34726.86406</v>
      </c>
      <c r="AZ12" s="131">
        <f ca="1">IF(AZ$5&gt;='Rent Roll'!$M32,('Rent Roll'!$G32*'Rent Roll'!$D7/12)*((1+'Rent Roll'!$X32)^DATEDIF('Rent Roll'!$M32,AZ$5,"Y")),
IF(AZ$5&gt;'Rent Roll'!$L7,"-",
IF('Rent Roll'!$P7&gt;0,
IF(AND('Rent Roll'!$P7&gt;0,EDATE('Rent Roll'!$K7,'Rent Roll'!$P7*12)&gt;='Commercial Lease'!AZ$5),
('Rent Roll'!$H7*'Rent Roll'!$D7/12)*((1+'Rent Roll'!$N7)^DATEDIF('Summary &amp; Assumptions'!$D$18,AZ$5,"Y")),
OFFSET(AY12,0,-DATEDIF(EDATE('Rent Roll'!$K7,'Rent Roll'!$P7*12),AZ$5,"M"))*((1+'Rent Roll'!$O7)^(DATEDIF(EDATE('Rent Roll'!$K7,'Rent Roll'!$P7*12),AZ$5,"Y")+1))),('Rent Roll'!$H7*'Rent Roll'!$D7/12)*((1+'Rent Roll'!$N7)^DATEDIF('Summary &amp; Assumptions'!$D$18,AZ$5,"Y")))))</f>
        <v>34726.86406</v>
      </c>
      <c r="BA12" s="131">
        <f ca="1">IF(BA$5&gt;='Rent Roll'!$M32,('Rent Roll'!$G32*'Rent Roll'!$D7/12)*((1+'Rent Roll'!$X32)^DATEDIF('Rent Roll'!$M32,BA$5,"Y")),
IF(BA$5&gt;'Rent Roll'!$L7,"-",
IF('Rent Roll'!$P7&gt;0,
IF(AND('Rent Roll'!$P7&gt;0,EDATE('Rent Roll'!$K7,'Rent Roll'!$P7*12)&gt;='Commercial Lease'!BA$5),
('Rent Roll'!$H7*'Rent Roll'!$D7/12)*((1+'Rent Roll'!$N7)^DATEDIF('Summary &amp; Assumptions'!$D$18,BA$5,"Y")),
OFFSET(AZ12,0,-DATEDIF(EDATE('Rent Roll'!$K7,'Rent Roll'!$P7*12),BA$5,"M"))*((1+'Rent Roll'!$O7)^(DATEDIF(EDATE('Rent Roll'!$K7,'Rent Roll'!$P7*12),BA$5,"Y")+1))),('Rent Roll'!$H7*'Rent Roll'!$D7/12)*((1+'Rent Roll'!$N7)^DATEDIF('Summary &amp; Assumptions'!$D$18,BA$5,"Y")))))</f>
        <v>34726.86406</v>
      </c>
      <c r="BB12" s="131">
        <f ca="1">IF(BB$5&gt;='Rent Roll'!$M32,('Rent Roll'!$G32*'Rent Roll'!$D7/12)*((1+'Rent Roll'!$X32)^DATEDIF('Rent Roll'!$M32,BB$5,"Y")),
IF(BB$5&gt;'Rent Roll'!$L7,"-",
IF('Rent Roll'!$P7&gt;0,
IF(AND('Rent Roll'!$P7&gt;0,EDATE('Rent Roll'!$K7,'Rent Roll'!$P7*12)&gt;='Commercial Lease'!BB$5),
('Rent Roll'!$H7*'Rent Roll'!$D7/12)*((1+'Rent Roll'!$N7)^DATEDIF('Summary &amp; Assumptions'!$D$18,BB$5,"Y")),
OFFSET(BA12,0,-DATEDIF(EDATE('Rent Roll'!$K7,'Rent Roll'!$P7*12),BB$5,"M"))*((1+'Rent Roll'!$O7)^(DATEDIF(EDATE('Rent Roll'!$K7,'Rent Roll'!$P7*12),BB$5,"Y")+1))),('Rent Roll'!$H7*'Rent Roll'!$D7/12)*((1+'Rent Roll'!$N7)^DATEDIF('Summary &amp; Assumptions'!$D$18,BB$5,"Y")))))</f>
        <v>34726.86406</v>
      </c>
      <c r="BC12" s="131">
        <f ca="1">IF(BC$5&gt;='Rent Roll'!$M32,('Rent Roll'!$G32*'Rent Roll'!$D7/12)*((1+'Rent Roll'!$X32)^DATEDIF('Rent Roll'!$M32,BC$5,"Y")),
IF(BC$5&gt;'Rent Roll'!$L7,"-",
IF('Rent Roll'!$P7&gt;0,
IF(AND('Rent Roll'!$P7&gt;0,EDATE('Rent Roll'!$K7,'Rent Roll'!$P7*12)&gt;='Commercial Lease'!BC$5),
('Rent Roll'!$H7*'Rent Roll'!$D7/12)*((1+'Rent Roll'!$N7)^DATEDIF('Summary &amp; Assumptions'!$D$18,BC$5,"Y")),
OFFSET(BB12,0,-DATEDIF(EDATE('Rent Roll'!$K7,'Rent Roll'!$P7*12),BC$5,"M"))*((1+'Rent Roll'!$O7)^(DATEDIF(EDATE('Rent Roll'!$K7,'Rent Roll'!$P7*12),BC$5,"Y")+1))),('Rent Roll'!$H7*'Rent Roll'!$D7/12)*((1+'Rent Roll'!$N7)^DATEDIF('Summary &amp; Assumptions'!$D$18,BC$5,"Y")))))</f>
        <v>34726.86406</v>
      </c>
      <c r="BD12" s="131">
        <f ca="1">IF(BD$5&gt;='Rent Roll'!$M32,('Rent Roll'!$G32*'Rent Roll'!$D7/12)*((1+'Rent Roll'!$X32)^DATEDIF('Rent Roll'!$M32,BD$5,"Y")),
IF(BD$5&gt;'Rent Roll'!$L7,"-",
IF('Rent Roll'!$P7&gt;0,
IF(AND('Rent Roll'!$P7&gt;0,EDATE('Rent Roll'!$K7,'Rent Roll'!$P7*12)&gt;='Commercial Lease'!BD$5),
('Rent Roll'!$H7*'Rent Roll'!$D7/12)*((1+'Rent Roll'!$N7)^DATEDIF('Summary &amp; Assumptions'!$D$18,BD$5,"Y")),
OFFSET(BC12,0,-DATEDIF(EDATE('Rent Roll'!$K7,'Rent Roll'!$P7*12),BD$5,"M"))*((1+'Rent Roll'!$O7)^(DATEDIF(EDATE('Rent Roll'!$K7,'Rent Roll'!$P7*12),BD$5,"Y")+1))),('Rent Roll'!$H7*'Rent Roll'!$D7/12)*((1+'Rent Roll'!$N7)^DATEDIF('Summary &amp; Assumptions'!$D$18,BD$5,"Y")))))</f>
        <v>34726.86406</v>
      </c>
      <c r="BE12" s="131">
        <f ca="1">IF(BE$5&gt;='Rent Roll'!$M32,('Rent Roll'!$G32*'Rent Roll'!$D7/12)*((1+'Rent Roll'!$X32)^DATEDIF('Rent Roll'!$M32,BE$5,"Y")),
IF(BE$5&gt;'Rent Roll'!$L7,"-",
IF('Rent Roll'!$P7&gt;0,
IF(AND('Rent Roll'!$P7&gt;0,EDATE('Rent Roll'!$K7,'Rent Roll'!$P7*12)&gt;='Commercial Lease'!BE$5),
('Rent Roll'!$H7*'Rent Roll'!$D7/12)*((1+'Rent Roll'!$N7)^DATEDIF('Summary &amp; Assumptions'!$D$18,BE$5,"Y")),
OFFSET(BD12,0,-DATEDIF(EDATE('Rent Roll'!$K7,'Rent Roll'!$P7*12),BE$5,"M"))*((1+'Rent Roll'!$O7)^(DATEDIF(EDATE('Rent Roll'!$K7,'Rent Roll'!$P7*12),BE$5,"Y")+1))),('Rent Roll'!$H7*'Rent Roll'!$D7/12)*((1+'Rent Roll'!$N7)^DATEDIF('Summary &amp; Assumptions'!$D$18,BE$5,"Y")))))</f>
        <v>34726.86406</v>
      </c>
      <c r="BF12" s="131">
        <f ca="1">IF(BF$5&gt;='Rent Roll'!$M32,('Rent Roll'!$G32*'Rent Roll'!$D7/12)*((1+'Rent Roll'!$X32)^DATEDIF('Rent Roll'!$M32,BF$5,"Y")),
IF(BF$5&gt;'Rent Roll'!$L7,"-",
IF('Rent Roll'!$P7&gt;0,
IF(AND('Rent Roll'!$P7&gt;0,EDATE('Rent Roll'!$K7,'Rent Roll'!$P7*12)&gt;='Commercial Lease'!BF$5),
('Rent Roll'!$H7*'Rent Roll'!$D7/12)*((1+'Rent Roll'!$N7)^DATEDIF('Summary &amp; Assumptions'!$D$18,BF$5,"Y")),
OFFSET(BE12,0,-DATEDIF(EDATE('Rent Roll'!$K7,'Rent Roll'!$P7*12),BF$5,"M"))*((1+'Rent Roll'!$O7)^(DATEDIF(EDATE('Rent Roll'!$K7,'Rent Roll'!$P7*12),BF$5,"Y")+1))),('Rent Roll'!$H7*'Rent Roll'!$D7/12)*((1+'Rent Roll'!$N7)^DATEDIF('Summary &amp; Assumptions'!$D$18,BF$5,"Y")))))</f>
        <v>34726.86406</v>
      </c>
      <c r="BG12" s="131">
        <f ca="1">IF(BG$5&gt;='Rent Roll'!$M32,('Rent Roll'!$G32*'Rent Roll'!$D7/12)*((1+'Rent Roll'!$X32)^DATEDIF('Rent Roll'!$M32,BG$5,"Y")),
IF(BG$5&gt;'Rent Roll'!$L7,"-",
IF('Rent Roll'!$P7&gt;0,
IF(AND('Rent Roll'!$P7&gt;0,EDATE('Rent Roll'!$K7,'Rent Roll'!$P7*12)&gt;='Commercial Lease'!BG$5),
('Rent Roll'!$H7*'Rent Roll'!$D7/12)*((1+'Rent Roll'!$N7)^DATEDIF('Summary &amp; Assumptions'!$D$18,BG$5,"Y")),
OFFSET(BF12,0,-DATEDIF(EDATE('Rent Roll'!$K7,'Rent Roll'!$P7*12),BG$5,"M"))*((1+'Rent Roll'!$O7)^(DATEDIF(EDATE('Rent Roll'!$K7,'Rent Roll'!$P7*12),BG$5,"Y")+1))),('Rent Roll'!$H7*'Rent Roll'!$D7/12)*((1+'Rent Roll'!$N7)^DATEDIF('Summary &amp; Assumptions'!$D$18,BG$5,"Y")))))</f>
        <v>35768.669981799998</v>
      </c>
      <c r="BH12" s="131">
        <f ca="1">IF(BH$5&gt;='Rent Roll'!$M32,('Rent Roll'!$G32*'Rent Roll'!$D7/12)*((1+'Rent Roll'!$X32)^DATEDIF('Rent Roll'!$M32,BH$5,"Y")),
IF(BH$5&gt;'Rent Roll'!$L7,"-",
IF('Rent Roll'!$P7&gt;0,
IF(AND('Rent Roll'!$P7&gt;0,EDATE('Rent Roll'!$K7,'Rent Roll'!$P7*12)&gt;='Commercial Lease'!BH$5),
('Rent Roll'!$H7*'Rent Roll'!$D7/12)*((1+'Rent Roll'!$N7)^DATEDIF('Summary &amp; Assumptions'!$D$18,BH$5,"Y")),
OFFSET(BG12,0,-DATEDIF(EDATE('Rent Roll'!$K7,'Rent Roll'!$P7*12),BH$5,"M"))*((1+'Rent Roll'!$O7)^(DATEDIF(EDATE('Rent Roll'!$K7,'Rent Roll'!$P7*12),BH$5,"Y")+1))),('Rent Roll'!$H7*'Rent Roll'!$D7/12)*((1+'Rent Roll'!$N7)^DATEDIF('Summary &amp; Assumptions'!$D$18,BH$5,"Y")))))</f>
        <v>35768.669981799998</v>
      </c>
      <c r="BI12" s="131">
        <f ca="1">IF(BI$5&gt;='Rent Roll'!$M32,('Rent Roll'!$G32*'Rent Roll'!$D7/12)*((1+'Rent Roll'!$X32)^DATEDIF('Rent Roll'!$M32,BI$5,"Y")),
IF(BI$5&gt;'Rent Roll'!$L7,"-",
IF('Rent Roll'!$P7&gt;0,
IF(AND('Rent Roll'!$P7&gt;0,EDATE('Rent Roll'!$K7,'Rent Roll'!$P7*12)&gt;='Commercial Lease'!BI$5),
('Rent Roll'!$H7*'Rent Roll'!$D7/12)*((1+'Rent Roll'!$N7)^DATEDIF('Summary &amp; Assumptions'!$D$18,BI$5,"Y")),
OFFSET(BH12,0,-DATEDIF(EDATE('Rent Roll'!$K7,'Rent Roll'!$P7*12),BI$5,"M"))*((1+'Rent Roll'!$O7)^(DATEDIF(EDATE('Rent Roll'!$K7,'Rent Roll'!$P7*12),BI$5,"Y")+1))),('Rent Roll'!$H7*'Rent Roll'!$D7/12)*((1+'Rent Roll'!$N7)^DATEDIF('Summary &amp; Assumptions'!$D$18,BI$5,"Y")))))</f>
        <v>35768.669981799998</v>
      </c>
      <c r="BJ12" s="131">
        <f ca="1">IF(BJ$5&gt;='Rent Roll'!$M32,('Rent Roll'!$G32*'Rent Roll'!$D7/12)*((1+'Rent Roll'!$X32)^DATEDIF('Rent Roll'!$M32,BJ$5,"Y")),
IF(BJ$5&gt;'Rent Roll'!$L7,"-",
IF('Rent Roll'!$P7&gt;0,
IF(AND('Rent Roll'!$P7&gt;0,EDATE('Rent Roll'!$K7,'Rent Roll'!$P7*12)&gt;='Commercial Lease'!BJ$5),
('Rent Roll'!$H7*'Rent Roll'!$D7/12)*((1+'Rent Roll'!$N7)^DATEDIF('Summary &amp; Assumptions'!$D$18,BJ$5,"Y")),
OFFSET(BI12,0,-DATEDIF(EDATE('Rent Roll'!$K7,'Rent Roll'!$P7*12),BJ$5,"M"))*((1+'Rent Roll'!$O7)^(DATEDIF(EDATE('Rent Roll'!$K7,'Rent Roll'!$P7*12),BJ$5,"Y")+1))),('Rent Roll'!$H7*'Rent Roll'!$D7/12)*((1+'Rent Roll'!$N7)^DATEDIF('Summary &amp; Assumptions'!$D$18,BJ$5,"Y")))))</f>
        <v>35768.669981799998</v>
      </c>
      <c r="BK12" s="131">
        <f ca="1">IF(BK$5&gt;='Rent Roll'!$M32,('Rent Roll'!$G32*'Rent Roll'!$D7/12)*((1+'Rent Roll'!$X32)^DATEDIF('Rent Roll'!$M32,BK$5,"Y")),
IF(BK$5&gt;'Rent Roll'!$L7,"-",
IF('Rent Roll'!$P7&gt;0,
IF(AND('Rent Roll'!$P7&gt;0,EDATE('Rent Roll'!$K7,'Rent Roll'!$P7*12)&gt;='Commercial Lease'!BK$5),
('Rent Roll'!$H7*'Rent Roll'!$D7/12)*((1+'Rent Roll'!$N7)^DATEDIF('Summary &amp; Assumptions'!$D$18,BK$5,"Y")),
OFFSET(BJ12,0,-DATEDIF(EDATE('Rent Roll'!$K7,'Rent Roll'!$P7*12),BK$5,"M"))*((1+'Rent Roll'!$O7)^(DATEDIF(EDATE('Rent Roll'!$K7,'Rent Roll'!$P7*12),BK$5,"Y")+1))),('Rent Roll'!$H7*'Rent Roll'!$D7/12)*((1+'Rent Roll'!$N7)^DATEDIF('Summary &amp; Assumptions'!$D$18,BK$5,"Y")))))</f>
        <v>35768.669981799998</v>
      </c>
      <c r="BL12" s="131">
        <f ca="1">IF(BL$5&gt;='Rent Roll'!$M32,('Rent Roll'!$G32*'Rent Roll'!$D7/12)*((1+'Rent Roll'!$X32)^DATEDIF('Rent Roll'!$M32,BL$5,"Y")),
IF(BL$5&gt;'Rent Roll'!$L7,"-",
IF('Rent Roll'!$P7&gt;0,
IF(AND('Rent Roll'!$P7&gt;0,EDATE('Rent Roll'!$K7,'Rent Roll'!$P7*12)&gt;='Commercial Lease'!BL$5),
('Rent Roll'!$H7*'Rent Roll'!$D7/12)*((1+'Rent Roll'!$N7)^DATEDIF('Summary &amp; Assumptions'!$D$18,BL$5,"Y")),
OFFSET(BK12,0,-DATEDIF(EDATE('Rent Roll'!$K7,'Rent Roll'!$P7*12),BL$5,"M"))*((1+'Rent Roll'!$O7)^(DATEDIF(EDATE('Rent Roll'!$K7,'Rent Roll'!$P7*12),BL$5,"Y")+1))),('Rent Roll'!$H7*'Rent Roll'!$D7/12)*((1+'Rent Roll'!$N7)^DATEDIF('Summary &amp; Assumptions'!$D$18,BL$5,"Y")))))</f>
        <v>35768.669981799998</v>
      </c>
      <c r="BM12" s="131">
        <f ca="1">IF(BM$5&gt;='Rent Roll'!$M32,('Rent Roll'!$G32*'Rent Roll'!$D7/12)*((1+'Rent Roll'!$X32)^DATEDIF('Rent Roll'!$M32,BM$5,"Y")),
IF(BM$5&gt;'Rent Roll'!$L7,"-",
IF('Rent Roll'!$P7&gt;0,
IF(AND('Rent Roll'!$P7&gt;0,EDATE('Rent Roll'!$K7,'Rent Roll'!$P7*12)&gt;='Commercial Lease'!BM$5),
('Rent Roll'!$H7*'Rent Roll'!$D7/12)*((1+'Rent Roll'!$N7)^DATEDIF('Summary &amp; Assumptions'!$D$18,BM$5,"Y")),
OFFSET(BL12,0,-DATEDIF(EDATE('Rent Roll'!$K7,'Rent Roll'!$P7*12),BM$5,"M"))*((1+'Rent Roll'!$O7)^(DATEDIF(EDATE('Rent Roll'!$K7,'Rent Roll'!$P7*12),BM$5,"Y")+1))),('Rent Roll'!$H7*'Rent Roll'!$D7/12)*((1+'Rent Roll'!$N7)^DATEDIF('Summary &amp; Assumptions'!$D$18,BM$5,"Y")))))</f>
        <v>35768.669981799998</v>
      </c>
      <c r="BN12" s="131">
        <f ca="1">IF(BN$5&gt;='Rent Roll'!$M32,('Rent Roll'!$G32*'Rent Roll'!$D7/12)*((1+'Rent Roll'!$X32)^DATEDIF('Rent Roll'!$M32,BN$5,"Y")),
IF(BN$5&gt;'Rent Roll'!$L7,"-",
IF('Rent Roll'!$P7&gt;0,
IF(AND('Rent Roll'!$P7&gt;0,EDATE('Rent Roll'!$K7,'Rent Roll'!$P7*12)&gt;='Commercial Lease'!BN$5),
('Rent Roll'!$H7*'Rent Roll'!$D7/12)*((1+'Rent Roll'!$N7)^DATEDIF('Summary &amp; Assumptions'!$D$18,BN$5,"Y")),
OFFSET(BM12,0,-DATEDIF(EDATE('Rent Roll'!$K7,'Rent Roll'!$P7*12),BN$5,"M"))*((1+'Rent Roll'!$O7)^(DATEDIF(EDATE('Rent Roll'!$K7,'Rent Roll'!$P7*12),BN$5,"Y")+1))),('Rent Roll'!$H7*'Rent Roll'!$D7/12)*((1+'Rent Roll'!$N7)^DATEDIF('Summary &amp; Assumptions'!$D$18,BN$5,"Y")))))</f>
        <v>35768.669981799998</v>
      </c>
      <c r="BO12" s="131">
        <f ca="1">IF(BO$5&gt;='Rent Roll'!$M32,('Rent Roll'!$G32*'Rent Roll'!$D7/12)*((1+'Rent Roll'!$X32)^DATEDIF('Rent Roll'!$M32,BO$5,"Y")),
IF(BO$5&gt;'Rent Roll'!$L7,"-",
IF('Rent Roll'!$P7&gt;0,
IF(AND('Rent Roll'!$P7&gt;0,EDATE('Rent Roll'!$K7,'Rent Roll'!$P7*12)&gt;='Commercial Lease'!BO$5),
('Rent Roll'!$H7*'Rent Roll'!$D7/12)*((1+'Rent Roll'!$N7)^DATEDIF('Summary &amp; Assumptions'!$D$18,BO$5,"Y")),
OFFSET(BN12,0,-DATEDIF(EDATE('Rent Roll'!$K7,'Rent Roll'!$P7*12),BO$5,"M"))*((1+'Rent Roll'!$O7)^(DATEDIF(EDATE('Rent Roll'!$K7,'Rent Roll'!$P7*12),BO$5,"Y")+1))),('Rent Roll'!$H7*'Rent Roll'!$D7/12)*((1+'Rent Roll'!$N7)^DATEDIF('Summary &amp; Assumptions'!$D$18,BO$5,"Y")))))</f>
        <v>35768.669981799998</v>
      </c>
      <c r="BP12" s="131">
        <f ca="1">IF(BP$5&gt;='Rent Roll'!$M32,('Rent Roll'!$G32*'Rent Roll'!$D7/12)*((1+'Rent Roll'!$X32)^DATEDIF('Rent Roll'!$M32,BP$5,"Y")),
IF(BP$5&gt;'Rent Roll'!$L7,"-",
IF('Rent Roll'!$P7&gt;0,
IF(AND('Rent Roll'!$P7&gt;0,EDATE('Rent Roll'!$K7,'Rent Roll'!$P7*12)&gt;='Commercial Lease'!BP$5),
('Rent Roll'!$H7*'Rent Roll'!$D7/12)*((1+'Rent Roll'!$N7)^DATEDIF('Summary &amp; Assumptions'!$D$18,BP$5,"Y")),
OFFSET(BO12,0,-DATEDIF(EDATE('Rent Roll'!$K7,'Rent Roll'!$P7*12),BP$5,"M"))*((1+'Rent Roll'!$O7)^(DATEDIF(EDATE('Rent Roll'!$K7,'Rent Roll'!$P7*12),BP$5,"Y")+1))),('Rent Roll'!$H7*'Rent Roll'!$D7/12)*((1+'Rent Roll'!$N7)^DATEDIF('Summary &amp; Assumptions'!$D$18,BP$5,"Y")))))</f>
        <v>35768.669981799998</v>
      </c>
      <c r="BQ12" s="131">
        <f ca="1">IF(BQ$5&gt;='Rent Roll'!$M32,('Rent Roll'!$G32*'Rent Roll'!$D7/12)*((1+'Rent Roll'!$X32)^DATEDIF('Rent Roll'!$M32,BQ$5,"Y")),
IF(BQ$5&gt;'Rent Roll'!$L7,"-",
IF('Rent Roll'!$P7&gt;0,
IF(AND('Rent Roll'!$P7&gt;0,EDATE('Rent Roll'!$K7,'Rent Roll'!$P7*12)&gt;='Commercial Lease'!BQ$5),
('Rent Roll'!$H7*'Rent Roll'!$D7/12)*((1+'Rent Roll'!$N7)^DATEDIF('Summary &amp; Assumptions'!$D$18,BQ$5,"Y")),
OFFSET(BP12,0,-DATEDIF(EDATE('Rent Roll'!$K7,'Rent Roll'!$P7*12),BQ$5,"M"))*((1+'Rent Roll'!$O7)^(DATEDIF(EDATE('Rent Roll'!$K7,'Rent Roll'!$P7*12),BQ$5,"Y")+1))),('Rent Roll'!$H7*'Rent Roll'!$D7/12)*((1+'Rent Roll'!$N7)^DATEDIF('Summary &amp; Assumptions'!$D$18,BQ$5,"Y")))))</f>
        <v>35768.669981799998</v>
      </c>
      <c r="BR12" s="131">
        <f ca="1">IF(BR$5&gt;='Rent Roll'!$M32,('Rent Roll'!$G32*'Rent Roll'!$D7/12)*((1+'Rent Roll'!$X32)^DATEDIF('Rent Roll'!$M32,BR$5,"Y")),
IF(BR$5&gt;'Rent Roll'!$L7,"-",
IF('Rent Roll'!$P7&gt;0,
IF(AND('Rent Roll'!$P7&gt;0,EDATE('Rent Roll'!$K7,'Rent Roll'!$P7*12)&gt;='Commercial Lease'!BR$5),
('Rent Roll'!$H7*'Rent Roll'!$D7/12)*((1+'Rent Roll'!$N7)^DATEDIF('Summary &amp; Assumptions'!$D$18,BR$5,"Y")),
OFFSET(BQ12,0,-DATEDIF(EDATE('Rent Roll'!$K7,'Rent Roll'!$P7*12),BR$5,"M"))*((1+'Rent Roll'!$O7)^(DATEDIF(EDATE('Rent Roll'!$K7,'Rent Roll'!$P7*12),BR$5,"Y")+1))),('Rent Roll'!$H7*'Rent Roll'!$D7/12)*((1+'Rent Roll'!$N7)^DATEDIF('Summary &amp; Assumptions'!$D$18,BR$5,"Y")))))</f>
        <v>35768.669981799998</v>
      </c>
      <c r="BS12" s="131">
        <f ca="1">IF(BS$5&gt;='Rent Roll'!$M32,('Rent Roll'!$G32*'Rent Roll'!$D7/12)*((1+'Rent Roll'!$X32)^DATEDIF('Rent Roll'!$M32,BS$5,"Y")),
IF(BS$5&gt;'Rent Roll'!$L7,"-",
IF('Rent Roll'!$P7&gt;0,
IF(AND('Rent Roll'!$P7&gt;0,EDATE('Rent Roll'!$K7,'Rent Roll'!$P7*12)&gt;='Commercial Lease'!BS$5),
('Rent Roll'!$H7*'Rent Roll'!$D7/12)*((1+'Rent Roll'!$N7)^DATEDIF('Summary &amp; Assumptions'!$D$18,BS$5,"Y")),
OFFSET(BR12,0,-DATEDIF(EDATE('Rent Roll'!$K7,'Rent Roll'!$P7*12),BS$5,"M"))*((1+'Rent Roll'!$O7)^(DATEDIF(EDATE('Rent Roll'!$K7,'Rent Roll'!$P7*12),BS$5,"Y")+1))),('Rent Roll'!$H7*'Rent Roll'!$D7/12)*((1+'Rent Roll'!$N7)^DATEDIF('Summary &amp; Assumptions'!$D$18,BS$5,"Y")))))</f>
        <v>36841.730081253998</v>
      </c>
      <c r="BT12" s="131">
        <f ca="1">IF(BT$5&gt;='Rent Roll'!$M32,('Rent Roll'!$G32*'Rent Roll'!$D7/12)*((1+'Rent Roll'!$X32)^DATEDIF('Rent Roll'!$M32,BT$5,"Y")),
IF(BT$5&gt;'Rent Roll'!$L7,"-",
IF('Rent Roll'!$P7&gt;0,
IF(AND('Rent Roll'!$P7&gt;0,EDATE('Rent Roll'!$K7,'Rent Roll'!$P7*12)&gt;='Commercial Lease'!BT$5),
('Rent Roll'!$H7*'Rent Roll'!$D7/12)*((1+'Rent Roll'!$N7)^DATEDIF('Summary &amp; Assumptions'!$D$18,BT$5,"Y")),
OFFSET(BS12,0,-DATEDIF(EDATE('Rent Roll'!$K7,'Rent Roll'!$P7*12),BT$5,"M"))*((1+'Rent Roll'!$O7)^(DATEDIF(EDATE('Rent Roll'!$K7,'Rent Roll'!$P7*12),BT$5,"Y")+1))),('Rent Roll'!$H7*'Rent Roll'!$D7/12)*((1+'Rent Roll'!$N7)^DATEDIF('Summary &amp; Assumptions'!$D$18,BT$5,"Y")))))</f>
        <v>36841.730081253998</v>
      </c>
      <c r="BU12" s="131">
        <f ca="1">IF(BU$5&gt;='Rent Roll'!$M32,('Rent Roll'!$G32*'Rent Roll'!$D7/12)*((1+'Rent Roll'!$X32)^DATEDIF('Rent Roll'!$M32,BU$5,"Y")),
IF(BU$5&gt;'Rent Roll'!$L7,"-",
IF('Rent Roll'!$P7&gt;0,
IF(AND('Rent Roll'!$P7&gt;0,EDATE('Rent Roll'!$K7,'Rent Roll'!$P7*12)&gt;='Commercial Lease'!BU$5),
('Rent Roll'!$H7*'Rent Roll'!$D7/12)*((1+'Rent Roll'!$N7)^DATEDIF('Summary &amp; Assumptions'!$D$18,BU$5,"Y")),
OFFSET(BT12,0,-DATEDIF(EDATE('Rent Roll'!$K7,'Rent Roll'!$P7*12),BU$5,"M"))*((1+'Rent Roll'!$O7)^(DATEDIF(EDATE('Rent Roll'!$K7,'Rent Roll'!$P7*12),BU$5,"Y")+1))),('Rent Roll'!$H7*'Rent Roll'!$D7/12)*((1+'Rent Roll'!$N7)^DATEDIF('Summary &amp; Assumptions'!$D$18,BU$5,"Y")))))</f>
        <v>36841.730081253998</v>
      </c>
      <c r="BV12" s="131">
        <f ca="1">IF(BV$5&gt;='Rent Roll'!$M32,('Rent Roll'!$G32*'Rent Roll'!$D7/12)*((1+'Rent Roll'!$X32)^DATEDIF('Rent Roll'!$M32,BV$5,"Y")),
IF(BV$5&gt;'Rent Roll'!$L7,"-",
IF('Rent Roll'!$P7&gt;0,
IF(AND('Rent Roll'!$P7&gt;0,EDATE('Rent Roll'!$K7,'Rent Roll'!$P7*12)&gt;='Commercial Lease'!BV$5),
('Rent Roll'!$H7*'Rent Roll'!$D7/12)*((1+'Rent Roll'!$N7)^DATEDIF('Summary &amp; Assumptions'!$D$18,BV$5,"Y")),
OFFSET(BU12,0,-DATEDIF(EDATE('Rent Roll'!$K7,'Rent Roll'!$P7*12),BV$5,"M"))*((1+'Rent Roll'!$O7)^(DATEDIF(EDATE('Rent Roll'!$K7,'Rent Roll'!$P7*12),BV$5,"Y")+1))),('Rent Roll'!$H7*'Rent Roll'!$D7/12)*((1+'Rent Roll'!$N7)^DATEDIF('Summary &amp; Assumptions'!$D$18,BV$5,"Y")))))</f>
        <v>36841.730081253998</v>
      </c>
      <c r="BW12" s="131">
        <f ca="1">IF(BW$5&gt;='Rent Roll'!$M32,('Rent Roll'!$G32*'Rent Roll'!$D7/12)*((1+'Rent Roll'!$X32)^DATEDIF('Rent Roll'!$M32,BW$5,"Y")),
IF(BW$5&gt;'Rent Roll'!$L7,"-",
IF('Rent Roll'!$P7&gt;0,
IF(AND('Rent Roll'!$P7&gt;0,EDATE('Rent Roll'!$K7,'Rent Roll'!$P7*12)&gt;='Commercial Lease'!BW$5),
('Rent Roll'!$H7*'Rent Roll'!$D7/12)*((1+'Rent Roll'!$N7)^DATEDIF('Summary &amp; Assumptions'!$D$18,BW$5,"Y")),
OFFSET(BV12,0,-DATEDIF(EDATE('Rent Roll'!$K7,'Rent Roll'!$P7*12),BW$5,"M"))*((1+'Rent Roll'!$O7)^(DATEDIF(EDATE('Rent Roll'!$K7,'Rent Roll'!$P7*12),BW$5,"Y")+1))),('Rent Roll'!$H7*'Rent Roll'!$D7/12)*((1+'Rent Roll'!$N7)^DATEDIF('Summary &amp; Assumptions'!$D$18,BW$5,"Y")))))</f>
        <v>36841.730081253998</v>
      </c>
      <c r="BX12" s="131">
        <f ca="1">IF(BX$5&gt;='Rent Roll'!$M32,('Rent Roll'!$G32*'Rent Roll'!$D7/12)*((1+'Rent Roll'!$X32)^DATEDIF('Rent Roll'!$M32,BX$5,"Y")),
IF(BX$5&gt;'Rent Roll'!$L7,"-",
IF('Rent Roll'!$P7&gt;0,
IF(AND('Rent Roll'!$P7&gt;0,EDATE('Rent Roll'!$K7,'Rent Roll'!$P7*12)&gt;='Commercial Lease'!BX$5),
('Rent Roll'!$H7*'Rent Roll'!$D7/12)*((1+'Rent Roll'!$N7)^DATEDIF('Summary &amp; Assumptions'!$D$18,BX$5,"Y")),
OFFSET(BW12,0,-DATEDIF(EDATE('Rent Roll'!$K7,'Rent Roll'!$P7*12),BX$5,"M"))*((1+'Rent Roll'!$O7)^(DATEDIF(EDATE('Rent Roll'!$K7,'Rent Roll'!$P7*12),BX$5,"Y")+1))),('Rent Roll'!$H7*'Rent Roll'!$D7/12)*((1+'Rent Roll'!$N7)^DATEDIF('Summary &amp; Assumptions'!$D$18,BX$5,"Y")))))</f>
        <v>36841.730081253998</v>
      </c>
      <c r="BY12" s="131">
        <f ca="1">IF(BY$5&gt;='Rent Roll'!$M32,('Rent Roll'!$G32*'Rent Roll'!$D7/12)*((1+'Rent Roll'!$X32)^DATEDIF('Rent Roll'!$M32,BY$5,"Y")),
IF(BY$5&gt;'Rent Roll'!$L7,"-",
IF('Rent Roll'!$P7&gt;0,
IF(AND('Rent Roll'!$P7&gt;0,EDATE('Rent Roll'!$K7,'Rent Roll'!$P7*12)&gt;='Commercial Lease'!BY$5),
('Rent Roll'!$H7*'Rent Roll'!$D7/12)*((1+'Rent Roll'!$N7)^DATEDIF('Summary &amp; Assumptions'!$D$18,BY$5,"Y")),
OFFSET(BX12,0,-DATEDIF(EDATE('Rent Roll'!$K7,'Rent Roll'!$P7*12),BY$5,"M"))*((1+'Rent Roll'!$O7)^(DATEDIF(EDATE('Rent Roll'!$K7,'Rent Roll'!$P7*12),BY$5,"Y")+1))),('Rent Roll'!$H7*'Rent Roll'!$D7/12)*((1+'Rent Roll'!$N7)^DATEDIF('Summary &amp; Assumptions'!$D$18,BY$5,"Y")))))</f>
        <v>36841.730081253998</v>
      </c>
      <c r="BZ12" s="131">
        <f ca="1">IF(BZ$5&gt;='Rent Roll'!$M32,('Rent Roll'!$G32*'Rent Roll'!$D7/12)*((1+'Rent Roll'!$X32)^DATEDIF('Rent Roll'!$M32,BZ$5,"Y")),
IF(BZ$5&gt;'Rent Roll'!$L7,"-",
IF('Rent Roll'!$P7&gt;0,
IF(AND('Rent Roll'!$P7&gt;0,EDATE('Rent Roll'!$K7,'Rent Roll'!$P7*12)&gt;='Commercial Lease'!BZ$5),
('Rent Roll'!$H7*'Rent Roll'!$D7/12)*((1+'Rent Roll'!$N7)^DATEDIF('Summary &amp; Assumptions'!$D$18,BZ$5,"Y")),
OFFSET(BY12,0,-DATEDIF(EDATE('Rent Roll'!$K7,'Rent Roll'!$P7*12),BZ$5,"M"))*((1+'Rent Roll'!$O7)^(DATEDIF(EDATE('Rent Roll'!$K7,'Rent Roll'!$P7*12),BZ$5,"Y")+1))),('Rent Roll'!$H7*'Rent Roll'!$D7/12)*((1+'Rent Roll'!$N7)^DATEDIF('Summary &amp; Assumptions'!$D$18,BZ$5,"Y")))))</f>
        <v>36841.730081253998</v>
      </c>
      <c r="CA12" s="131">
        <f ca="1">IF(CA$5&gt;='Rent Roll'!$M32,('Rent Roll'!$G32*'Rent Roll'!$D7/12)*((1+'Rent Roll'!$X32)^DATEDIF('Rent Roll'!$M32,CA$5,"Y")),
IF(CA$5&gt;'Rent Roll'!$L7,"-",
IF('Rent Roll'!$P7&gt;0,
IF(AND('Rent Roll'!$P7&gt;0,EDATE('Rent Roll'!$K7,'Rent Roll'!$P7*12)&gt;='Commercial Lease'!CA$5),
('Rent Roll'!$H7*'Rent Roll'!$D7/12)*((1+'Rent Roll'!$N7)^DATEDIF('Summary &amp; Assumptions'!$D$18,CA$5,"Y")),
OFFSET(BZ12,0,-DATEDIF(EDATE('Rent Roll'!$K7,'Rent Roll'!$P7*12),CA$5,"M"))*((1+'Rent Roll'!$O7)^(DATEDIF(EDATE('Rent Roll'!$K7,'Rent Roll'!$P7*12),CA$5,"Y")+1))),('Rent Roll'!$H7*'Rent Roll'!$D7/12)*((1+'Rent Roll'!$N7)^DATEDIF('Summary &amp; Assumptions'!$D$18,CA$5,"Y")))))</f>
        <v>36841.730081253998</v>
      </c>
      <c r="CB12" s="131">
        <f ca="1">IF(CB$5&gt;='Rent Roll'!$M32,('Rent Roll'!$G32*'Rent Roll'!$D7/12)*((1+'Rent Roll'!$X32)^DATEDIF('Rent Roll'!$M32,CB$5,"Y")),
IF(CB$5&gt;'Rent Roll'!$L7,"-",
IF('Rent Roll'!$P7&gt;0,
IF(AND('Rent Roll'!$P7&gt;0,EDATE('Rent Roll'!$K7,'Rent Roll'!$P7*12)&gt;='Commercial Lease'!CB$5),
('Rent Roll'!$H7*'Rent Roll'!$D7/12)*((1+'Rent Roll'!$N7)^DATEDIF('Summary &amp; Assumptions'!$D$18,CB$5,"Y")),
OFFSET(CA12,0,-DATEDIF(EDATE('Rent Roll'!$K7,'Rent Roll'!$P7*12),CB$5,"M"))*((1+'Rent Roll'!$O7)^(DATEDIF(EDATE('Rent Roll'!$K7,'Rent Roll'!$P7*12),CB$5,"Y")+1))),('Rent Roll'!$H7*'Rent Roll'!$D7/12)*((1+'Rent Roll'!$N7)^DATEDIF('Summary &amp; Assumptions'!$D$18,CB$5,"Y")))))</f>
        <v>36841.730081253998</v>
      </c>
      <c r="CC12" s="131">
        <f ca="1">IF(CC$5&gt;='Rent Roll'!$M32,('Rent Roll'!$G32*'Rent Roll'!$D7/12)*((1+'Rent Roll'!$X32)^DATEDIF('Rent Roll'!$M32,CC$5,"Y")),
IF(CC$5&gt;'Rent Roll'!$L7,"-",
IF('Rent Roll'!$P7&gt;0,
IF(AND('Rent Roll'!$P7&gt;0,EDATE('Rent Roll'!$K7,'Rent Roll'!$P7*12)&gt;='Commercial Lease'!CC$5),
('Rent Roll'!$H7*'Rent Roll'!$D7/12)*((1+'Rent Roll'!$N7)^DATEDIF('Summary &amp; Assumptions'!$D$18,CC$5,"Y")),
OFFSET(CB12,0,-DATEDIF(EDATE('Rent Roll'!$K7,'Rent Roll'!$P7*12),CC$5,"M"))*((1+'Rent Roll'!$O7)^(DATEDIF(EDATE('Rent Roll'!$K7,'Rent Roll'!$P7*12),CC$5,"Y")+1))),('Rent Roll'!$H7*'Rent Roll'!$D7/12)*((1+'Rent Roll'!$N7)^DATEDIF('Summary &amp; Assumptions'!$D$18,CC$5,"Y")))))</f>
        <v>36841.730081253998</v>
      </c>
      <c r="CD12" s="131">
        <f ca="1">IF(CD$5&gt;='Rent Roll'!$M32,('Rent Roll'!$G32*'Rent Roll'!$D7/12)*((1+'Rent Roll'!$X32)^DATEDIF('Rent Roll'!$M32,CD$5,"Y")),
IF(CD$5&gt;'Rent Roll'!$L7,"-",
IF('Rent Roll'!$P7&gt;0,
IF(AND('Rent Roll'!$P7&gt;0,EDATE('Rent Roll'!$K7,'Rent Roll'!$P7*12)&gt;='Commercial Lease'!CD$5),
('Rent Roll'!$H7*'Rent Roll'!$D7/12)*((1+'Rent Roll'!$N7)^DATEDIF('Summary &amp; Assumptions'!$D$18,CD$5,"Y")),
OFFSET(CC12,0,-DATEDIF(EDATE('Rent Roll'!$K7,'Rent Roll'!$P7*12),CD$5,"M"))*((1+'Rent Roll'!$O7)^(DATEDIF(EDATE('Rent Roll'!$K7,'Rent Roll'!$P7*12),CD$5,"Y")+1))),('Rent Roll'!$H7*'Rent Roll'!$D7/12)*((1+'Rent Roll'!$N7)^DATEDIF('Summary &amp; Assumptions'!$D$18,CD$5,"Y")))))</f>
        <v>36841.730081253998</v>
      </c>
      <c r="CE12" s="131">
        <f ca="1">IF(CE$5&gt;='Rent Roll'!$M32,('Rent Roll'!$G32*'Rent Roll'!$D7/12)*((1+'Rent Roll'!$X32)^DATEDIF('Rent Roll'!$M32,CE$5,"Y")),
IF(CE$5&gt;'Rent Roll'!$L7,"-",
IF('Rent Roll'!$P7&gt;0,
IF(AND('Rent Roll'!$P7&gt;0,EDATE('Rent Roll'!$K7,'Rent Roll'!$P7*12)&gt;='Commercial Lease'!CE$5),
('Rent Roll'!$H7*'Rent Roll'!$D7/12)*((1+'Rent Roll'!$N7)^DATEDIF('Summary &amp; Assumptions'!$D$18,CE$5,"Y")),
OFFSET(CD12,0,-DATEDIF(EDATE('Rent Roll'!$K7,'Rent Roll'!$P7*12),CE$5,"M"))*((1+'Rent Roll'!$O7)^(DATEDIF(EDATE('Rent Roll'!$K7,'Rent Roll'!$P7*12),CE$5,"Y")+1))),('Rent Roll'!$H7*'Rent Roll'!$D7/12)*((1+'Rent Roll'!$N7)^DATEDIF('Summary &amp; Assumptions'!$D$18,CE$5,"Y")))))</f>
        <v>37946.981983691614</v>
      </c>
      <c r="CF12" s="131">
        <f ca="1">IF(CF$5&gt;='Rent Roll'!$M32,('Rent Roll'!$G32*'Rent Roll'!$D7/12)*((1+'Rent Roll'!$X32)^DATEDIF('Rent Roll'!$M32,CF$5,"Y")),
IF(CF$5&gt;'Rent Roll'!$L7,"-",
IF('Rent Roll'!$P7&gt;0,
IF(AND('Rent Roll'!$P7&gt;0,EDATE('Rent Roll'!$K7,'Rent Roll'!$P7*12)&gt;='Commercial Lease'!CF$5),
('Rent Roll'!$H7*'Rent Roll'!$D7/12)*((1+'Rent Roll'!$N7)^DATEDIF('Summary &amp; Assumptions'!$D$18,CF$5,"Y")),
OFFSET(CE12,0,-DATEDIF(EDATE('Rent Roll'!$K7,'Rent Roll'!$P7*12),CF$5,"M"))*((1+'Rent Roll'!$O7)^(DATEDIF(EDATE('Rent Roll'!$K7,'Rent Roll'!$P7*12),CF$5,"Y")+1))),('Rent Roll'!$H7*'Rent Roll'!$D7/12)*((1+'Rent Roll'!$N7)^DATEDIF('Summary &amp; Assumptions'!$D$18,CF$5,"Y")))))</f>
        <v>37946.981983691614</v>
      </c>
      <c r="CG12" s="131">
        <f ca="1">IF(CG$5&gt;='Rent Roll'!$M32,('Rent Roll'!$G32*'Rent Roll'!$D7/12)*((1+'Rent Roll'!$X32)^DATEDIF('Rent Roll'!$M32,CG$5,"Y")),
IF(CG$5&gt;'Rent Roll'!$L7,"-",
IF('Rent Roll'!$P7&gt;0,
IF(AND('Rent Roll'!$P7&gt;0,EDATE('Rent Roll'!$K7,'Rent Roll'!$P7*12)&gt;='Commercial Lease'!CG$5),
('Rent Roll'!$H7*'Rent Roll'!$D7/12)*((1+'Rent Roll'!$N7)^DATEDIF('Summary &amp; Assumptions'!$D$18,CG$5,"Y")),
OFFSET(CF12,0,-DATEDIF(EDATE('Rent Roll'!$K7,'Rent Roll'!$P7*12),CG$5,"M"))*((1+'Rent Roll'!$O7)^(DATEDIF(EDATE('Rent Roll'!$K7,'Rent Roll'!$P7*12),CG$5,"Y")+1))),('Rent Roll'!$H7*'Rent Roll'!$D7/12)*((1+'Rent Roll'!$N7)^DATEDIF('Summary &amp; Assumptions'!$D$18,CG$5,"Y")))))</f>
        <v>37946.981983691614</v>
      </c>
      <c r="CH12" s="131">
        <f ca="1">IF(CH$5&gt;='Rent Roll'!$M32,('Rent Roll'!$G32*'Rent Roll'!$D7/12)*((1+'Rent Roll'!$X32)^DATEDIF('Rent Roll'!$M32,CH$5,"Y")),
IF(CH$5&gt;'Rent Roll'!$L7,"-",
IF('Rent Roll'!$P7&gt;0,
IF(AND('Rent Roll'!$P7&gt;0,EDATE('Rent Roll'!$K7,'Rent Roll'!$P7*12)&gt;='Commercial Lease'!CH$5),
('Rent Roll'!$H7*'Rent Roll'!$D7/12)*((1+'Rent Roll'!$N7)^DATEDIF('Summary &amp; Assumptions'!$D$18,CH$5,"Y")),
OFFSET(CG12,0,-DATEDIF(EDATE('Rent Roll'!$K7,'Rent Roll'!$P7*12),CH$5,"M"))*((1+'Rent Roll'!$O7)^(DATEDIF(EDATE('Rent Roll'!$K7,'Rent Roll'!$P7*12),CH$5,"Y")+1))),('Rent Roll'!$H7*'Rent Roll'!$D7/12)*((1+'Rent Roll'!$N7)^DATEDIF('Summary &amp; Assumptions'!$D$18,CH$5,"Y")))))</f>
        <v>37946.981983691614</v>
      </c>
      <c r="CI12" s="131">
        <f ca="1">IF(CI$5&gt;='Rent Roll'!$M32,('Rent Roll'!$G32*'Rent Roll'!$D7/12)*((1+'Rent Roll'!$X32)^DATEDIF('Rent Roll'!$M32,CI$5,"Y")),
IF(CI$5&gt;'Rent Roll'!$L7,"-",
IF('Rent Roll'!$P7&gt;0,
IF(AND('Rent Roll'!$P7&gt;0,EDATE('Rent Roll'!$K7,'Rent Roll'!$P7*12)&gt;='Commercial Lease'!CI$5),
('Rent Roll'!$H7*'Rent Roll'!$D7/12)*((1+'Rent Roll'!$N7)^DATEDIF('Summary &amp; Assumptions'!$D$18,CI$5,"Y")),
OFFSET(CH12,0,-DATEDIF(EDATE('Rent Roll'!$K7,'Rent Roll'!$P7*12),CI$5,"M"))*((1+'Rent Roll'!$O7)^(DATEDIF(EDATE('Rent Roll'!$K7,'Rent Roll'!$P7*12),CI$5,"Y")+1))),('Rent Roll'!$H7*'Rent Roll'!$D7/12)*((1+'Rent Roll'!$N7)^DATEDIF('Summary &amp; Assumptions'!$D$18,CI$5,"Y")))))</f>
        <v>37946.981983691614</v>
      </c>
      <c r="CJ12" s="131">
        <f ca="1">IF(CJ$5&gt;='Rent Roll'!$M32,('Rent Roll'!$G32*'Rent Roll'!$D7/12)*((1+'Rent Roll'!$X32)^DATEDIF('Rent Roll'!$M32,CJ$5,"Y")),
IF(CJ$5&gt;'Rent Roll'!$L7,"-",
IF('Rent Roll'!$P7&gt;0,
IF(AND('Rent Roll'!$P7&gt;0,EDATE('Rent Roll'!$K7,'Rent Roll'!$P7*12)&gt;='Commercial Lease'!CJ$5),
('Rent Roll'!$H7*'Rent Roll'!$D7/12)*((1+'Rent Roll'!$N7)^DATEDIF('Summary &amp; Assumptions'!$D$18,CJ$5,"Y")),
OFFSET(CI12,0,-DATEDIF(EDATE('Rent Roll'!$K7,'Rent Roll'!$P7*12),CJ$5,"M"))*((1+'Rent Roll'!$O7)^(DATEDIF(EDATE('Rent Roll'!$K7,'Rent Roll'!$P7*12),CJ$5,"Y")+1))),('Rent Roll'!$H7*'Rent Roll'!$D7/12)*((1+'Rent Roll'!$N7)^DATEDIF('Summary &amp; Assumptions'!$D$18,CJ$5,"Y")))))</f>
        <v>37946.981983691614</v>
      </c>
      <c r="CK12" s="131">
        <f ca="1">IF(CK$5&gt;='Rent Roll'!$M32,('Rent Roll'!$G32*'Rent Roll'!$D7/12)*((1+'Rent Roll'!$X32)^DATEDIF('Rent Roll'!$M32,CK$5,"Y")),
IF(CK$5&gt;'Rent Roll'!$L7,"-",
IF('Rent Roll'!$P7&gt;0,
IF(AND('Rent Roll'!$P7&gt;0,EDATE('Rent Roll'!$K7,'Rent Roll'!$P7*12)&gt;='Commercial Lease'!CK$5),
('Rent Roll'!$H7*'Rent Roll'!$D7/12)*((1+'Rent Roll'!$N7)^DATEDIF('Summary &amp; Assumptions'!$D$18,CK$5,"Y")),
OFFSET(CJ12,0,-DATEDIF(EDATE('Rent Roll'!$K7,'Rent Roll'!$P7*12),CK$5,"M"))*((1+'Rent Roll'!$O7)^(DATEDIF(EDATE('Rent Roll'!$K7,'Rent Roll'!$P7*12),CK$5,"Y")+1))),('Rent Roll'!$H7*'Rent Roll'!$D7/12)*((1+'Rent Roll'!$N7)^DATEDIF('Summary &amp; Assumptions'!$D$18,CK$5,"Y")))))</f>
        <v>37946.981983691614</v>
      </c>
      <c r="CL12" s="131">
        <f ca="1">IF(CL$5&gt;='Rent Roll'!$M32,('Rent Roll'!$G32*'Rent Roll'!$D7/12)*((1+'Rent Roll'!$X32)^DATEDIF('Rent Roll'!$M32,CL$5,"Y")),
IF(CL$5&gt;'Rent Roll'!$L7,"-",
IF('Rent Roll'!$P7&gt;0,
IF(AND('Rent Roll'!$P7&gt;0,EDATE('Rent Roll'!$K7,'Rent Roll'!$P7*12)&gt;='Commercial Lease'!CL$5),
('Rent Roll'!$H7*'Rent Roll'!$D7/12)*((1+'Rent Roll'!$N7)^DATEDIF('Summary &amp; Assumptions'!$D$18,CL$5,"Y")),
OFFSET(CK12,0,-DATEDIF(EDATE('Rent Roll'!$K7,'Rent Roll'!$P7*12),CL$5,"M"))*((1+'Rent Roll'!$O7)^(DATEDIF(EDATE('Rent Roll'!$K7,'Rent Roll'!$P7*12),CL$5,"Y")+1))),('Rent Roll'!$H7*'Rent Roll'!$D7/12)*((1+'Rent Roll'!$N7)^DATEDIF('Summary &amp; Assumptions'!$D$18,CL$5,"Y")))))</f>
        <v>37946.981983691614</v>
      </c>
      <c r="CM12" s="131">
        <f ca="1">IF(CM$5&gt;='Rent Roll'!$M32,('Rent Roll'!$G32*'Rent Roll'!$D7/12)*((1+'Rent Roll'!$X32)^DATEDIF('Rent Roll'!$M32,CM$5,"Y")),
IF(CM$5&gt;'Rent Roll'!$L7,"-",
IF('Rent Roll'!$P7&gt;0,
IF(AND('Rent Roll'!$P7&gt;0,EDATE('Rent Roll'!$K7,'Rent Roll'!$P7*12)&gt;='Commercial Lease'!CM$5),
('Rent Roll'!$H7*'Rent Roll'!$D7/12)*((1+'Rent Roll'!$N7)^DATEDIF('Summary &amp; Assumptions'!$D$18,CM$5,"Y")),
OFFSET(CL12,0,-DATEDIF(EDATE('Rent Roll'!$K7,'Rent Roll'!$P7*12),CM$5,"M"))*((1+'Rent Roll'!$O7)^(DATEDIF(EDATE('Rent Roll'!$K7,'Rent Roll'!$P7*12),CM$5,"Y")+1))),('Rent Roll'!$H7*'Rent Roll'!$D7/12)*((1+'Rent Roll'!$N7)^DATEDIF('Summary &amp; Assumptions'!$D$18,CM$5,"Y")))))</f>
        <v>37946.981983691614</v>
      </c>
      <c r="CN12" s="131">
        <f ca="1">IF(CN$5&gt;='Rent Roll'!$M32,('Rent Roll'!$G32*'Rent Roll'!$D7/12)*((1+'Rent Roll'!$X32)^DATEDIF('Rent Roll'!$M32,CN$5,"Y")),
IF(CN$5&gt;'Rent Roll'!$L7,"-",
IF('Rent Roll'!$P7&gt;0,
IF(AND('Rent Roll'!$P7&gt;0,EDATE('Rent Roll'!$K7,'Rent Roll'!$P7*12)&gt;='Commercial Lease'!CN$5),
('Rent Roll'!$H7*'Rent Roll'!$D7/12)*((1+'Rent Roll'!$N7)^DATEDIF('Summary &amp; Assumptions'!$D$18,CN$5,"Y")),
OFFSET(CM12,0,-DATEDIF(EDATE('Rent Roll'!$K7,'Rent Roll'!$P7*12),CN$5,"M"))*((1+'Rent Roll'!$O7)^(DATEDIF(EDATE('Rent Roll'!$K7,'Rent Roll'!$P7*12),CN$5,"Y")+1))),('Rent Roll'!$H7*'Rent Roll'!$D7/12)*((1+'Rent Roll'!$N7)^DATEDIF('Summary &amp; Assumptions'!$D$18,CN$5,"Y")))))</f>
        <v>37946.981983691614</v>
      </c>
      <c r="CO12" s="131">
        <f ca="1">IF(CO$5&gt;='Rent Roll'!$M32,('Rent Roll'!$G32*'Rent Roll'!$D7/12)*((1+'Rent Roll'!$X32)^DATEDIF('Rent Roll'!$M32,CO$5,"Y")),
IF(CO$5&gt;'Rent Roll'!$L7,"-",
IF('Rent Roll'!$P7&gt;0,
IF(AND('Rent Roll'!$P7&gt;0,EDATE('Rent Roll'!$K7,'Rent Roll'!$P7*12)&gt;='Commercial Lease'!CO$5),
('Rent Roll'!$H7*'Rent Roll'!$D7/12)*((1+'Rent Roll'!$N7)^DATEDIF('Summary &amp; Assumptions'!$D$18,CO$5,"Y")),
OFFSET(CN12,0,-DATEDIF(EDATE('Rent Roll'!$K7,'Rent Roll'!$P7*12),CO$5,"M"))*((1+'Rent Roll'!$O7)^(DATEDIF(EDATE('Rent Roll'!$K7,'Rent Roll'!$P7*12),CO$5,"Y")+1))),('Rent Roll'!$H7*'Rent Roll'!$D7/12)*((1+'Rent Roll'!$N7)^DATEDIF('Summary &amp; Assumptions'!$D$18,CO$5,"Y")))))</f>
        <v>37946.981983691614</v>
      </c>
      <c r="CP12" s="131">
        <f ca="1">IF(CP$5&gt;='Rent Roll'!$M32,('Rent Roll'!$G32*'Rent Roll'!$D7/12)*((1+'Rent Roll'!$X32)^DATEDIF('Rent Roll'!$M32,CP$5,"Y")),
IF(CP$5&gt;'Rent Roll'!$L7,"-",
IF('Rent Roll'!$P7&gt;0,
IF(AND('Rent Roll'!$P7&gt;0,EDATE('Rent Roll'!$K7,'Rent Roll'!$P7*12)&gt;='Commercial Lease'!CP$5),
('Rent Roll'!$H7*'Rent Roll'!$D7/12)*((1+'Rent Roll'!$N7)^DATEDIF('Summary &amp; Assumptions'!$D$18,CP$5,"Y")),
OFFSET(CO12,0,-DATEDIF(EDATE('Rent Roll'!$K7,'Rent Roll'!$P7*12),CP$5,"M"))*((1+'Rent Roll'!$O7)^(DATEDIF(EDATE('Rent Roll'!$K7,'Rent Roll'!$P7*12),CP$5,"Y")+1))),('Rent Roll'!$H7*'Rent Roll'!$D7/12)*((1+'Rent Roll'!$N7)^DATEDIF('Summary &amp; Assumptions'!$D$18,CP$5,"Y")))))</f>
        <v>37946.981983691614</v>
      </c>
      <c r="CQ12" s="131">
        <f ca="1">IF(CQ$5&gt;='Rent Roll'!$M32,('Rent Roll'!$G32*'Rent Roll'!$D7/12)*((1+'Rent Roll'!$X32)^DATEDIF('Rent Roll'!$M32,CQ$5,"Y")),
IF(CQ$5&gt;'Rent Roll'!$L7,"-",
IF('Rent Roll'!$P7&gt;0,
IF(AND('Rent Roll'!$P7&gt;0,EDATE('Rent Roll'!$K7,'Rent Roll'!$P7*12)&gt;='Commercial Lease'!CQ$5),
('Rent Roll'!$H7*'Rent Roll'!$D7/12)*((1+'Rent Roll'!$N7)^DATEDIF('Summary &amp; Assumptions'!$D$18,CQ$5,"Y")),
OFFSET(CP12,0,-DATEDIF(EDATE('Rent Roll'!$K7,'Rent Roll'!$P7*12),CQ$5,"M"))*((1+'Rent Roll'!$O7)^(DATEDIF(EDATE('Rent Roll'!$K7,'Rent Roll'!$P7*12),CQ$5,"Y")+1))),('Rent Roll'!$H7*'Rent Roll'!$D7/12)*((1+'Rent Roll'!$N7)^DATEDIF('Summary &amp; Assumptions'!$D$18,CQ$5,"Y")))))</f>
        <v>39085.391443202367</v>
      </c>
      <c r="CR12" s="131">
        <f ca="1">IF(CR$5&gt;='Rent Roll'!$M32,('Rent Roll'!$G32*'Rent Roll'!$D7/12)*((1+'Rent Roll'!$X32)^DATEDIF('Rent Roll'!$M32,CR$5,"Y")),
IF(CR$5&gt;'Rent Roll'!$L7,"-",
IF('Rent Roll'!$P7&gt;0,
IF(AND('Rent Roll'!$P7&gt;0,EDATE('Rent Roll'!$K7,'Rent Roll'!$P7*12)&gt;='Commercial Lease'!CR$5),
('Rent Roll'!$H7*'Rent Roll'!$D7/12)*((1+'Rent Roll'!$N7)^DATEDIF('Summary &amp; Assumptions'!$D$18,CR$5,"Y")),
OFFSET(CQ12,0,-DATEDIF(EDATE('Rent Roll'!$K7,'Rent Roll'!$P7*12),CR$5,"M"))*((1+'Rent Roll'!$O7)^(DATEDIF(EDATE('Rent Roll'!$K7,'Rent Roll'!$P7*12),CR$5,"Y")+1))),('Rent Roll'!$H7*'Rent Roll'!$D7/12)*((1+'Rent Roll'!$N7)^DATEDIF('Summary &amp; Assumptions'!$D$18,CR$5,"Y")))))</f>
        <v>39085.391443202367</v>
      </c>
      <c r="CS12" s="131">
        <f ca="1">IF(CS$5&gt;='Rent Roll'!$M32,('Rent Roll'!$G32*'Rent Roll'!$D7/12)*((1+'Rent Roll'!$X32)^DATEDIF('Rent Roll'!$M32,CS$5,"Y")),
IF(CS$5&gt;'Rent Roll'!$L7,"-",
IF('Rent Roll'!$P7&gt;0,
IF(AND('Rent Roll'!$P7&gt;0,EDATE('Rent Roll'!$K7,'Rent Roll'!$P7*12)&gt;='Commercial Lease'!CS$5),
('Rent Roll'!$H7*'Rent Roll'!$D7/12)*((1+'Rent Roll'!$N7)^DATEDIF('Summary &amp; Assumptions'!$D$18,CS$5,"Y")),
OFFSET(CR12,0,-DATEDIF(EDATE('Rent Roll'!$K7,'Rent Roll'!$P7*12),CS$5,"M"))*((1+'Rent Roll'!$O7)^(DATEDIF(EDATE('Rent Roll'!$K7,'Rent Roll'!$P7*12),CS$5,"Y")+1))),('Rent Roll'!$H7*'Rent Roll'!$D7/12)*((1+'Rent Roll'!$N7)^DATEDIF('Summary &amp; Assumptions'!$D$18,CS$5,"Y")))))</f>
        <v>39085.391443202367</v>
      </c>
      <c r="CT12" s="131">
        <f ca="1">IF(CT$5&gt;='Rent Roll'!$M32,('Rent Roll'!$G32*'Rent Roll'!$D7/12)*((1+'Rent Roll'!$X32)^DATEDIF('Rent Roll'!$M32,CT$5,"Y")),
IF(CT$5&gt;'Rent Roll'!$L7,"-",
IF('Rent Roll'!$P7&gt;0,
IF(AND('Rent Roll'!$P7&gt;0,EDATE('Rent Roll'!$K7,'Rent Roll'!$P7*12)&gt;='Commercial Lease'!CT$5),
('Rent Roll'!$H7*'Rent Roll'!$D7/12)*((1+'Rent Roll'!$N7)^DATEDIF('Summary &amp; Assumptions'!$D$18,CT$5,"Y")),
OFFSET(CS12,0,-DATEDIF(EDATE('Rent Roll'!$K7,'Rent Roll'!$P7*12),CT$5,"M"))*((1+'Rent Roll'!$O7)^(DATEDIF(EDATE('Rent Roll'!$K7,'Rent Roll'!$P7*12),CT$5,"Y")+1))),('Rent Roll'!$H7*'Rent Roll'!$D7/12)*((1+'Rent Roll'!$N7)^DATEDIF('Summary &amp; Assumptions'!$D$18,CT$5,"Y")))))</f>
        <v>39085.391443202367</v>
      </c>
      <c r="CU12" s="131">
        <f ca="1">IF(CU$5&gt;='Rent Roll'!$M32,('Rent Roll'!$G32*'Rent Roll'!$D7/12)*((1+'Rent Roll'!$X32)^DATEDIF('Rent Roll'!$M32,CU$5,"Y")),
IF(CU$5&gt;'Rent Roll'!$L7,"-",
IF('Rent Roll'!$P7&gt;0,
IF(AND('Rent Roll'!$P7&gt;0,EDATE('Rent Roll'!$K7,'Rent Roll'!$P7*12)&gt;='Commercial Lease'!CU$5),
('Rent Roll'!$H7*'Rent Roll'!$D7/12)*((1+'Rent Roll'!$N7)^DATEDIF('Summary &amp; Assumptions'!$D$18,CU$5,"Y")),
OFFSET(CT12,0,-DATEDIF(EDATE('Rent Roll'!$K7,'Rent Roll'!$P7*12),CU$5,"M"))*((1+'Rent Roll'!$O7)^(DATEDIF(EDATE('Rent Roll'!$K7,'Rent Roll'!$P7*12),CU$5,"Y")+1))),('Rent Roll'!$H7*'Rent Roll'!$D7/12)*((1+'Rent Roll'!$N7)^DATEDIF('Summary &amp; Assumptions'!$D$18,CU$5,"Y")))))</f>
        <v>39085.391443202367</v>
      </c>
      <c r="CV12" s="131">
        <f ca="1">IF(CV$5&gt;='Rent Roll'!$M32,('Rent Roll'!$G32*'Rent Roll'!$D7/12)*((1+'Rent Roll'!$X32)^DATEDIF('Rent Roll'!$M32,CV$5,"Y")),
IF(CV$5&gt;'Rent Roll'!$L7,"-",
IF('Rent Roll'!$P7&gt;0,
IF(AND('Rent Roll'!$P7&gt;0,EDATE('Rent Roll'!$K7,'Rent Roll'!$P7*12)&gt;='Commercial Lease'!CV$5),
('Rent Roll'!$H7*'Rent Roll'!$D7/12)*((1+'Rent Roll'!$N7)^DATEDIF('Summary &amp; Assumptions'!$D$18,CV$5,"Y")),
OFFSET(CU12,0,-DATEDIF(EDATE('Rent Roll'!$K7,'Rent Roll'!$P7*12),CV$5,"M"))*((1+'Rent Roll'!$O7)^(DATEDIF(EDATE('Rent Roll'!$K7,'Rent Roll'!$P7*12),CV$5,"Y")+1))),('Rent Roll'!$H7*'Rent Roll'!$D7/12)*((1+'Rent Roll'!$N7)^DATEDIF('Summary &amp; Assumptions'!$D$18,CV$5,"Y")))))</f>
        <v>39085.391443202367</v>
      </c>
      <c r="CW12" s="131">
        <f ca="1">IF(CW$5&gt;='Rent Roll'!$M32,('Rent Roll'!$G32*'Rent Roll'!$D7/12)*((1+'Rent Roll'!$X32)^DATEDIF('Rent Roll'!$M32,CW$5,"Y")),
IF(CW$5&gt;'Rent Roll'!$L7,"-",
IF('Rent Roll'!$P7&gt;0,
IF(AND('Rent Roll'!$P7&gt;0,EDATE('Rent Roll'!$K7,'Rent Roll'!$P7*12)&gt;='Commercial Lease'!CW$5),
('Rent Roll'!$H7*'Rent Roll'!$D7/12)*((1+'Rent Roll'!$N7)^DATEDIF('Summary &amp; Assumptions'!$D$18,CW$5,"Y")),
OFFSET(CV12,0,-DATEDIF(EDATE('Rent Roll'!$K7,'Rent Roll'!$P7*12),CW$5,"M"))*((1+'Rent Roll'!$O7)^(DATEDIF(EDATE('Rent Roll'!$K7,'Rent Roll'!$P7*12),CW$5,"Y")+1))),('Rent Roll'!$H7*'Rent Roll'!$D7/12)*((1+'Rent Roll'!$N7)^DATEDIF('Summary &amp; Assumptions'!$D$18,CW$5,"Y")))))</f>
        <v>39085.391443202367</v>
      </c>
      <c r="CX12" s="131">
        <f ca="1">IF(CX$5&gt;='Rent Roll'!$M32,('Rent Roll'!$G32*'Rent Roll'!$D7/12)*((1+'Rent Roll'!$X32)^DATEDIF('Rent Roll'!$M32,CX$5,"Y")),
IF(CX$5&gt;'Rent Roll'!$L7,"-",
IF('Rent Roll'!$P7&gt;0,
IF(AND('Rent Roll'!$P7&gt;0,EDATE('Rent Roll'!$K7,'Rent Roll'!$P7*12)&gt;='Commercial Lease'!CX$5),
('Rent Roll'!$H7*'Rent Roll'!$D7/12)*((1+'Rent Roll'!$N7)^DATEDIF('Summary &amp; Assumptions'!$D$18,CX$5,"Y")),
OFFSET(CW12,0,-DATEDIF(EDATE('Rent Roll'!$K7,'Rent Roll'!$P7*12),CX$5,"M"))*((1+'Rent Roll'!$O7)^(DATEDIF(EDATE('Rent Roll'!$K7,'Rent Roll'!$P7*12),CX$5,"Y")+1))),('Rent Roll'!$H7*'Rent Roll'!$D7/12)*((1+'Rent Roll'!$N7)^DATEDIF('Summary &amp; Assumptions'!$D$18,CX$5,"Y")))))</f>
        <v>39085.391443202367</v>
      </c>
      <c r="CY12" s="131">
        <f ca="1">IF(CY$5&gt;='Rent Roll'!$M32,('Rent Roll'!$G32*'Rent Roll'!$D7/12)*((1+'Rent Roll'!$X32)^DATEDIF('Rent Roll'!$M32,CY$5,"Y")),
IF(CY$5&gt;'Rent Roll'!$L7,"-",
IF('Rent Roll'!$P7&gt;0,
IF(AND('Rent Roll'!$P7&gt;0,EDATE('Rent Roll'!$K7,'Rent Roll'!$P7*12)&gt;='Commercial Lease'!CY$5),
('Rent Roll'!$H7*'Rent Roll'!$D7/12)*((1+'Rent Roll'!$N7)^DATEDIF('Summary &amp; Assumptions'!$D$18,CY$5,"Y")),
OFFSET(CX12,0,-DATEDIF(EDATE('Rent Roll'!$K7,'Rent Roll'!$P7*12),CY$5,"M"))*((1+'Rent Roll'!$O7)^(DATEDIF(EDATE('Rent Roll'!$K7,'Rent Roll'!$P7*12),CY$5,"Y")+1))),('Rent Roll'!$H7*'Rent Roll'!$D7/12)*((1+'Rent Roll'!$N7)^DATEDIF('Summary &amp; Assumptions'!$D$18,CY$5,"Y")))))</f>
        <v>39085.391443202367</v>
      </c>
      <c r="CZ12" s="131">
        <f ca="1">IF(CZ$5&gt;='Rent Roll'!$M32,('Rent Roll'!$G32*'Rent Roll'!$D7/12)*((1+'Rent Roll'!$X32)^DATEDIF('Rent Roll'!$M32,CZ$5,"Y")),
IF(CZ$5&gt;'Rent Roll'!$L7,"-",
IF('Rent Roll'!$P7&gt;0,
IF(AND('Rent Roll'!$P7&gt;0,EDATE('Rent Roll'!$K7,'Rent Roll'!$P7*12)&gt;='Commercial Lease'!CZ$5),
('Rent Roll'!$H7*'Rent Roll'!$D7/12)*((1+'Rent Roll'!$N7)^DATEDIF('Summary &amp; Assumptions'!$D$18,CZ$5,"Y")),
OFFSET(CY12,0,-DATEDIF(EDATE('Rent Roll'!$K7,'Rent Roll'!$P7*12),CZ$5,"M"))*((1+'Rent Roll'!$O7)^(DATEDIF(EDATE('Rent Roll'!$K7,'Rent Roll'!$P7*12),CZ$5,"Y")+1))),('Rent Roll'!$H7*'Rent Roll'!$D7/12)*((1+'Rent Roll'!$N7)^DATEDIF('Summary &amp; Assumptions'!$D$18,CZ$5,"Y")))))</f>
        <v>39085.391443202367</v>
      </c>
      <c r="DA12" s="131">
        <f ca="1">IF(DA$5&gt;='Rent Roll'!$M32,('Rent Roll'!$G32*'Rent Roll'!$D7/12)*((1+'Rent Roll'!$X32)^DATEDIF('Rent Roll'!$M32,DA$5,"Y")),
IF(DA$5&gt;'Rent Roll'!$L7,"-",
IF('Rent Roll'!$P7&gt;0,
IF(AND('Rent Roll'!$P7&gt;0,EDATE('Rent Roll'!$K7,'Rent Roll'!$P7*12)&gt;='Commercial Lease'!DA$5),
('Rent Roll'!$H7*'Rent Roll'!$D7/12)*((1+'Rent Roll'!$N7)^DATEDIF('Summary &amp; Assumptions'!$D$18,DA$5,"Y")),
OFFSET(CZ12,0,-DATEDIF(EDATE('Rent Roll'!$K7,'Rent Roll'!$P7*12),DA$5,"M"))*((1+'Rent Roll'!$O7)^(DATEDIF(EDATE('Rent Roll'!$K7,'Rent Roll'!$P7*12),DA$5,"Y")+1))),('Rent Roll'!$H7*'Rent Roll'!$D7/12)*((1+'Rent Roll'!$N7)^DATEDIF('Summary &amp; Assumptions'!$D$18,DA$5,"Y")))))</f>
        <v>39085.391443202367</v>
      </c>
      <c r="DB12" s="131">
        <f ca="1">IF(DB$5&gt;='Rent Roll'!$M32,('Rent Roll'!$G32*'Rent Roll'!$D7/12)*((1+'Rent Roll'!$X32)^DATEDIF('Rent Roll'!$M32,DB$5,"Y")),
IF(DB$5&gt;'Rent Roll'!$L7,"-",
IF('Rent Roll'!$P7&gt;0,
IF(AND('Rent Roll'!$P7&gt;0,EDATE('Rent Roll'!$K7,'Rent Roll'!$P7*12)&gt;='Commercial Lease'!DB$5),
('Rent Roll'!$H7*'Rent Roll'!$D7/12)*((1+'Rent Roll'!$N7)^DATEDIF('Summary &amp; Assumptions'!$D$18,DB$5,"Y")),
OFFSET(DA12,0,-DATEDIF(EDATE('Rent Roll'!$K7,'Rent Roll'!$P7*12),DB$5,"M"))*((1+'Rent Roll'!$O7)^(DATEDIF(EDATE('Rent Roll'!$K7,'Rent Roll'!$P7*12),DB$5,"Y")+1))),('Rent Roll'!$H7*'Rent Roll'!$D7/12)*((1+'Rent Roll'!$N7)^DATEDIF('Summary &amp; Assumptions'!$D$18,DB$5,"Y")))))</f>
        <v>39085.391443202367</v>
      </c>
      <c r="DC12" s="131">
        <f ca="1">IF(DC$5&gt;='Rent Roll'!$M32,('Rent Roll'!$G32*'Rent Roll'!$D7/12)*((1+'Rent Roll'!$X32)^DATEDIF('Rent Roll'!$M32,DC$5,"Y")),
IF(DC$5&gt;'Rent Roll'!$L7,"-",
IF('Rent Roll'!$P7&gt;0,
IF(AND('Rent Roll'!$P7&gt;0,EDATE('Rent Roll'!$K7,'Rent Roll'!$P7*12)&gt;='Commercial Lease'!DC$5),
('Rent Roll'!$H7*'Rent Roll'!$D7/12)*((1+'Rent Roll'!$N7)^DATEDIF('Summary &amp; Assumptions'!$D$18,DC$5,"Y")),
OFFSET(DB12,0,-DATEDIF(EDATE('Rent Roll'!$K7,'Rent Roll'!$P7*12),DC$5,"M"))*((1+'Rent Roll'!$O7)^(DATEDIF(EDATE('Rent Roll'!$K7,'Rent Roll'!$P7*12),DC$5,"Y")+1))),('Rent Roll'!$H7*'Rent Roll'!$D7/12)*((1+'Rent Roll'!$N7)^DATEDIF('Summary &amp; Assumptions'!$D$18,DC$5,"Y")))))</f>
        <v>40257.953186498431</v>
      </c>
      <c r="DD12" s="131">
        <f ca="1">IF(DD$5&gt;='Rent Roll'!$M32,('Rent Roll'!$G32*'Rent Roll'!$D7/12)*((1+'Rent Roll'!$X32)^DATEDIF('Rent Roll'!$M32,DD$5,"Y")),
IF(DD$5&gt;'Rent Roll'!$L7,"-",
IF('Rent Roll'!$P7&gt;0,
IF(AND('Rent Roll'!$P7&gt;0,EDATE('Rent Roll'!$K7,'Rent Roll'!$P7*12)&gt;='Commercial Lease'!DD$5),
('Rent Roll'!$H7*'Rent Roll'!$D7/12)*((1+'Rent Roll'!$N7)^DATEDIF('Summary &amp; Assumptions'!$D$18,DD$5,"Y")),
OFFSET(DC12,0,-DATEDIF(EDATE('Rent Roll'!$K7,'Rent Roll'!$P7*12),DD$5,"M"))*((1+'Rent Roll'!$O7)^(DATEDIF(EDATE('Rent Roll'!$K7,'Rent Roll'!$P7*12),DD$5,"Y")+1))),('Rent Roll'!$H7*'Rent Roll'!$D7/12)*((1+'Rent Roll'!$N7)^DATEDIF('Summary &amp; Assumptions'!$D$18,DD$5,"Y")))))</f>
        <v>40257.953186498431</v>
      </c>
      <c r="DE12" s="131">
        <f ca="1">IF(DE$5&gt;='Rent Roll'!$M32,('Rent Roll'!$G32*'Rent Roll'!$D7/12)*((1+'Rent Roll'!$X32)^DATEDIF('Rent Roll'!$M32,DE$5,"Y")),
IF(DE$5&gt;'Rent Roll'!$L7,"-",
IF('Rent Roll'!$P7&gt;0,
IF(AND('Rent Roll'!$P7&gt;0,EDATE('Rent Roll'!$K7,'Rent Roll'!$P7*12)&gt;='Commercial Lease'!DE$5),
('Rent Roll'!$H7*'Rent Roll'!$D7/12)*((1+'Rent Roll'!$N7)^DATEDIF('Summary &amp; Assumptions'!$D$18,DE$5,"Y")),
OFFSET(DD12,0,-DATEDIF(EDATE('Rent Roll'!$K7,'Rent Roll'!$P7*12),DE$5,"M"))*((1+'Rent Roll'!$O7)^(DATEDIF(EDATE('Rent Roll'!$K7,'Rent Roll'!$P7*12),DE$5,"Y")+1))),('Rent Roll'!$H7*'Rent Roll'!$D7/12)*((1+'Rent Roll'!$N7)^DATEDIF('Summary &amp; Assumptions'!$D$18,DE$5,"Y")))))</f>
        <v>40257.953186498431</v>
      </c>
      <c r="DF12" s="131">
        <f ca="1">IF(DF$5&gt;='Rent Roll'!$M32,('Rent Roll'!$G32*'Rent Roll'!$D7/12)*((1+'Rent Roll'!$X32)^DATEDIF('Rent Roll'!$M32,DF$5,"Y")),
IF(DF$5&gt;'Rent Roll'!$L7,"-",
IF('Rent Roll'!$P7&gt;0,
IF(AND('Rent Roll'!$P7&gt;0,EDATE('Rent Roll'!$K7,'Rent Roll'!$P7*12)&gt;='Commercial Lease'!DF$5),
('Rent Roll'!$H7*'Rent Roll'!$D7/12)*((1+'Rent Roll'!$N7)^DATEDIF('Summary &amp; Assumptions'!$D$18,DF$5,"Y")),
OFFSET(DE12,0,-DATEDIF(EDATE('Rent Roll'!$K7,'Rent Roll'!$P7*12),DF$5,"M"))*((1+'Rent Roll'!$O7)^(DATEDIF(EDATE('Rent Roll'!$K7,'Rent Roll'!$P7*12),DF$5,"Y")+1))),('Rent Roll'!$H7*'Rent Roll'!$D7/12)*((1+'Rent Roll'!$N7)^DATEDIF('Summary &amp; Assumptions'!$D$18,DF$5,"Y")))))</f>
        <v>40257.953186498431</v>
      </c>
      <c r="DG12" s="131">
        <f ca="1">IF(DG$5&gt;='Rent Roll'!$M32,('Rent Roll'!$G32*'Rent Roll'!$D7/12)*((1+'Rent Roll'!$X32)^DATEDIF('Rent Roll'!$M32,DG$5,"Y")),
IF(DG$5&gt;'Rent Roll'!$L7,"-",
IF('Rent Roll'!$P7&gt;0,
IF(AND('Rent Roll'!$P7&gt;0,EDATE('Rent Roll'!$K7,'Rent Roll'!$P7*12)&gt;='Commercial Lease'!DG$5),
('Rent Roll'!$H7*'Rent Roll'!$D7/12)*((1+'Rent Roll'!$N7)^DATEDIF('Summary &amp; Assumptions'!$D$18,DG$5,"Y")),
OFFSET(DF12,0,-DATEDIF(EDATE('Rent Roll'!$K7,'Rent Roll'!$P7*12),DG$5,"M"))*((1+'Rent Roll'!$O7)^(DATEDIF(EDATE('Rent Roll'!$K7,'Rent Roll'!$P7*12),DG$5,"Y")+1))),('Rent Roll'!$H7*'Rent Roll'!$D7/12)*((1+'Rent Roll'!$N7)^DATEDIF('Summary &amp; Assumptions'!$D$18,DG$5,"Y")))))</f>
        <v>40257.953186498431</v>
      </c>
      <c r="DH12" s="131">
        <f ca="1">IF(DH$5&gt;='Rent Roll'!$M32,('Rent Roll'!$G32*'Rent Roll'!$D7/12)*((1+'Rent Roll'!$X32)^DATEDIF('Rent Roll'!$M32,DH$5,"Y")),
IF(DH$5&gt;'Rent Roll'!$L7,"-",
IF('Rent Roll'!$P7&gt;0,
IF(AND('Rent Roll'!$P7&gt;0,EDATE('Rent Roll'!$K7,'Rent Roll'!$P7*12)&gt;='Commercial Lease'!DH$5),
('Rent Roll'!$H7*'Rent Roll'!$D7/12)*((1+'Rent Roll'!$N7)^DATEDIF('Summary &amp; Assumptions'!$D$18,DH$5,"Y")),
OFFSET(DG12,0,-DATEDIF(EDATE('Rent Roll'!$K7,'Rent Roll'!$P7*12),DH$5,"M"))*((1+'Rent Roll'!$O7)^(DATEDIF(EDATE('Rent Roll'!$K7,'Rent Roll'!$P7*12),DH$5,"Y")+1))),('Rent Roll'!$H7*'Rent Roll'!$D7/12)*((1+'Rent Roll'!$N7)^DATEDIF('Summary &amp; Assumptions'!$D$18,DH$5,"Y")))))</f>
        <v>40257.953186498431</v>
      </c>
      <c r="DI12" s="131">
        <f ca="1">IF(DI$5&gt;='Rent Roll'!$M32,('Rent Roll'!$G32*'Rent Roll'!$D7/12)*((1+'Rent Roll'!$X32)^DATEDIF('Rent Roll'!$M32,DI$5,"Y")),
IF(DI$5&gt;'Rent Roll'!$L7,"-",
IF('Rent Roll'!$P7&gt;0,
IF(AND('Rent Roll'!$P7&gt;0,EDATE('Rent Roll'!$K7,'Rent Roll'!$P7*12)&gt;='Commercial Lease'!DI$5),
('Rent Roll'!$H7*'Rent Roll'!$D7/12)*((1+'Rent Roll'!$N7)^DATEDIF('Summary &amp; Assumptions'!$D$18,DI$5,"Y")),
OFFSET(DH12,0,-DATEDIF(EDATE('Rent Roll'!$K7,'Rent Roll'!$P7*12),DI$5,"M"))*((1+'Rent Roll'!$O7)^(DATEDIF(EDATE('Rent Roll'!$K7,'Rent Roll'!$P7*12),DI$5,"Y")+1))),('Rent Roll'!$H7*'Rent Roll'!$D7/12)*((1+'Rent Roll'!$N7)^DATEDIF('Summary &amp; Assumptions'!$D$18,DI$5,"Y")))))</f>
        <v>40257.953186498431</v>
      </c>
      <c r="DJ12" s="131">
        <f ca="1">IF(DJ$5&gt;='Rent Roll'!$M32,('Rent Roll'!$G32*'Rent Roll'!$D7/12)*((1+'Rent Roll'!$X32)^DATEDIF('Rent Roll'!$M32,DJ$5,"Y")),
IF(DJ$5&gt;'Rent Roll'!$L7,"-",
IF('Rent Roll'!$P7&gt;0,
IF(AND('Rent Roll'!$P7&gt;0,EDATE('Rent Roll'!$K7,'Rent Roll'!$P7*12)&gt;='Commercial Lease'!DJ$5),
('Rent Roll'!$H7*'Rent Roll'!$D7/12)*((1+'Rent Roll'!$N7)^DATEDIF('Summary &amp; Assumptions'!$D$18,DJ$5,"Y")),
OFFSET(DI12,0,-DATEDIF(EDATE('Rent Roll'!$K7,'Rent Roll'!$P7*12),DJ$5,"M"))*((1+'Rent Roll'!$O7)^(DATEDIF(EDATE('Rent Roll'!$K7,'Rent Roll'!$P7*12),DJ$5,"Y")+1))),('Rent Roll'!$H7*'Rent Roll'!$D7/12)*((1+'Rent Roll'!$N7)^DATEDIF('Summary &amp; Assumptions'!$D$18,DJ$5,"Y")))))</f>
        <v>40257.953186498431</v>
      </c>
      <c r="DK12" s="131">
        <f ca="1">IF(DK$5&gt;='Rent Roll'!$M32,('Rent Roll'!$G32*'Rent Roll'!$D7/12)*((1+'Rent Roll'!$X32)^DATEDIF('Rent Roll'!$M32,DK$5,"Y")),
IF(DK$5&gt;'Rent Roll'!$L7,"-",
IF('Rent Roll'!$P7&gt;0,
IF(AND('Rent Roll'!$P7&gt;0,EDATE('Rent Roll'!$K7,'Rent Roll'!$P7*12)&gt;='Commercial Lease'!DK$5),
('Rent Roll'!$H7*'Rent Roll'!$D7/12)*((1+'Rent Roll'!$N7)^DATEDIF('Summary &amp; Assumptions'!$D$18,DK$5,"Y")),
OFFSET(DJ12,0,-DATEDIF(EDATE('Rent Roll'!$K7,'Rent Roll'!$P7*12),DK$5,"M"))*((1+'Rent Roll'!$O7)^(DATEDIF(EDATE('Rent Roll'!$K7,'Rent Roll'!$P7*12),DK$5,"Y")+1))),('Rent Roll'!$H7*'Rent Roll'!$D7/12)*((1+'Rent Roll'!$N7)^DATEDIF('Summary &amp; Assumptions'!$D$18,DK$5,"Y")))))</f>
        <v>40257.953186498431</v>
      </c>
      <c r="DL12" s="131">
        <f ca="1">IF(DL$5&gt;='Rent Roll'!$M32,('Rent Roll'!$G32*'Rent Roll'!$D7/12)*((1+'Rent Roll'!$X32)^DATEDIF('Rent Roll'!$M32,DL$5,"Y")),
IF(DL$5&gt;'Rent Roll'!$L7,"-",
IF('Rent Roll'!$P7&gt;0,
IF(AND('Rent Roll'!$P7&gt;0,EDATE('Rent Roll'!$K7,'Rent Roll'!$P7*12)&gt;='Commercial Lease'!DL$5),
('Rent Roll'!$H7*'Rent Roll'!$D7/12)*((1+'Rent Roll'!$N7)^DATEDIF('Summary &amp; Assumptions'!$D$18,DL$5,"Y")),
OFFSET(DK12,0,-DATEDIF(EDATE('Rent Roll'!$K7,'Rent Roll'!$P7*12),DL$5,"M"))*((1+'Rent Roll'!$O7)^(DATEDIF(EDATE('Rent Roll'!$K7,'Rent Roll'!$P7*12),DL$5,"Y")+1))),('Rent Roll'!$H7*'Rent Roll'!$D7/12)*((1+'Rent Roll'!$N7)^DATEDIF('Summary &amp; Assumptions'!$D$18,DL$5,"Y")))))</f>
        <v>40257.953186498431</v>
      </c>
      <c r="DM12" s="131">
        <f ca="1">IF(DM$5&gt;='Rent Roll'!$M32,('Rent Roll'!$G32*'Rent Roll'!$D7/12)*((1+'Rent Roll'!$X32)^DATEDIF('Rent Roll'!$M32,DM$5,"Y")),
IF(DM$5&gt;'Rent Roll'!$L7,"-",
IF('Rent Roll'!$P7&gt;0,
IF(AND('Rent Roll'!$P7&gt;0,EDATE('Rent Roll'!$K7,'Rent Roll'!$P7*12)&gt;='Commercial Lease'!DM$5),
('Rent Roll'!$H7*'Rent Roll'!$D7/12)*((1+'Rent Roll'!$N7)^DATEDIF('Summary &amp; Assumptions'!$D$18,DM$5,"Y")),
OFFSET(DL12,0,-DATEDIF(EDATE('Rent Roll'!$K7,'Rent Roll'!$P7*12),DM$5,"M"))*((1+'Rent Roll'!$O7)^(DATEDIF(EDATE('Rent Roll'!$K7,'Rent Roll'!$P7*12),DM$5,"Y")+1))),('Rent Roll'!$H7*'Rent Roll'!$D7/12)*((1+'Rent Roll'!$N7)^DATEDIF('Summary &amp; Assumptions'!$D$18,DM$5,"Y")))))</f>
        <v>40257.953186498431</v>
      </c>
      <c r="DN12" s="131">
        <f ca="1">IF(DN$5&gt;='Rent Roll'!$M32,('Rent Roll'!$G32*'Rent Roll'!$D7/12)*((1+'Rent Roll'!$X32)^DATEDIF('Rent Roll'!$M32,DN$5,"Y")),
IF(DN$5&gt;'Rent Roll'!$L7,"-",
IF('Rent Roll'!$P7&gt;0,
IF(AND('Rent Roll'!$P7&gt;0,EDATE('Rent Roll'!$K7,'Rent Roll'!$P7*12)&gt;='Commercial Lease'!DN$5),
('Rent Roll'!$H7*'Rent Roll'!$D7/12)*((1+'Rent Roll'!$N7)^DATEDIF('Summary &amp; Assumptions'!$D$18,DN$5,"Y")),
OFFSET(DM12,0,-DATEDIF(EDATE('Rent Roll'!$K7,'Rent Roll'!$P7*12),DN$5,"M"))*((1+'Rent Roll'!$O7)^(DATEDIF(EDATE('Rent Roll'!$K7,'Rent Roll'!$P7*12),DN$5,"Y")+1))),('Rent Roll'!$H7*'Rent Roll'!$D7/12)*((1+'Rent Roll'!$N7)^DATEDIF('Summary &amp; Assumptions'!$D$18,DN$5,"Y")))))</f>
        <v>40257.953186498431</v>
      </c>
      <c r="DO12" s="131">
        <f ca="1">IF(DO$5&gt;='Rent Roll'!$M32,('Rent Roll'!$G32*'Rent Roll'!$D7/12)*((1+'Rent Roll'!$X32)^DATEDIF('Rent Roll'!$M32,DO$5,"Y")),
IF(DO$5&gt;'Rent Roll'!$L7,"-",
IF('Rent Roll'!$P7&gt;0,
IF(AND('Rent Roll'!$P7&gt;0,EDATE('Rent Roll'!$K7,'Rent Roll'!$P7*12)&gt;='Commercial Lease'!DO$5),
('Rent Roll'!$H7*'Rent Roll'!$D7/12)*((1+'Rent Roll'!$N7)^DATEDIF('Summary &amp; Assumptions'!$D$18,DO$5,"Y")),
OFFSET(DN12,0,-DATEDIF(EDATE('Rent Roll'!$K7,'Rent Roll'!$P7*12),DO$5,"M"))*((1+'Rent Roll'!$O7)^(DATEDIF(EDATE('Rent Roll'!$K7,'Rent Roll'!$P7*12),DO$5,"Y")+1))),('Rent Roll'!$H7*'Rent Roll'!$D7/12)*((1+'Rent Roll'!$N7)^DATEDIF('Summary &amp; Assumptions'!$D$18,DO$5,"Y")))))</f>
        <v>41465.691782093389</v>
      </c>
      <c r="DP12" s="131">
        <f ca="1">IF(DP$5&gt;='Rent Roll'!$M32,('Rent Roll'!$G32*'Rent Roll'!$D7/12)*((1+'Rent Roll'!$X32)^DATEDIF('Rent Roll'!$M32,DP$5,"Y")),
IF(DP$5&gt;'Rent Roll'!$L7,"-",
IF('Rent Roll'!$P7&gt;0,
IF(AND('Rent Roll'!$P7&gt;0,EDATE('Rent Roll'!$K7,'Rent Roll'!$P7*12)&gt;='Commercial Lease'!DP$5),
('Rent Roll'!$H7*'Rent Roll'!$D7/12)*((1+'Rent Roll'!$N7)^DATEDIF('Summary &amp; Assumptions'!$D$18,DP$5,"Y")),
OFFSET(DO12,0,-DATEDIF(EDATE('Rent Roll'!$K7,'Rent Roll'!$P7*12),DP$5,"M"))*((1+'Rent Roll'!$O7)^(DATEDIF(EDATE('Rent Roll'!$K7,'Rent Roll'!$P7*12),DP$5,"Y")+1))),('Rent Roll'!$H7*'Rent Roll'!$D7/12)*((1+'Rent Roll'!$N7)^DATEDIF('Summary &amp; Assumptions'!$D$18,DP$5,"Y")))))</f>
        <v>41465.691782093389</v>
      </c>
      <c r="DQ12" s="131">
        <f ca="1">IF(DQ$5&gt;='Rent Roll'!$M32,('Rent Roll'!$G32*'Rent Roll'!$D7/12)*((1+'Rent Roll'!$X32)^DATEDIF('Rent Roll'!$M32,DQ$5,"Y")),
IF(DQ$5&gt;'Rent Roll'!$L7,"-",
IF('Rent Roll'!$P7&gt;0,
IF(AND('Rent Roll'!$P7&gt;0,EDATE('Rent Roll'!$K7,'Rent Roll'!$P7*12)&gt;='Commercial Lease'!DQ$5),
('Rent Roll'!$H7*'Rent Roll'!$D7/12)*((1+'Rent Roll'!$N7)^DATEDIF('Summary &amp; Assumptions'!$D$18,DQ$5,"Y")),
OFFSET(DP12,0,-DATEDIF(EDATE('Rent Roll'!$K7,'Rent Roll'!$P7*12),DQ$5,"M"))*((1+'Rent Roll'!$O7)^(DATEDIF(EDATE('Rent Roll'!$K7,'Rent Roll'!$P7*12),DQ$5,"Y")+1))),('Rent Roll'!$H7*'Rent Roll'!$D7/12)*((1+'Rent Roll'!$N7)^DATEDIF('Summary &amp; Assumptions'!$D$18,DQ$5,"Y")))))</f>
        <v>41465.691782093389</v>
      </c>
      <c r="DR12" s="131">
        <f ca="1">IF(DR$5&gt;='Rent Roll'!$M32,('Rent Roll'!$G32*'Rent Roll'!$D7/12)*((1+'Rent Roll'!$X32)^DATEDIF('Rent Roll'!$M32,DR$5,"Y")),
IF(DR$5&gt;'Rent Roll'!$L7,"-",
IF('Rent Roll'!$P7&gt;0,
IF(AND('Rent Roll'!$P7&gt;0,EDATE('Rent Roll'!$K7,'Rent Roll'!$P7*12)&gt;='Commercial Lease'!DR$5),
('Rent Roll'!$H7*'Rent Roll'!$D7/12)*((1+'Rent Roll'!$N7)^DATEDIF('Summary &amp; Assumptions'!$D$18,DR$5,"Y")),
OFFSET(DQ12,0,-DATEDIF(EDATE('Rent Roll'!$K7,'Rent Roll'!$P7*12),DR$5,"M"))*((1+'Rent Roll'!$O7)^(DATEDIF(EDATE('Rent Roll'!$K7,'Rent Roll'!$P7*12),DR$5,"Y")+1))),('Rent Roll'!$H7*'Rent Roll'!$D7/12)*((1+'Rent Roll'!$N7)^DATEDIF('Summary &amp; Assumptions'!$D$18,DR$5,"Y")))))</f>
        <v>41465.691782093389</v>
      </c>
      <c r="DS12" s="131">
        <f ca="1">IF(DS$5&gt;='Rent Roll'!$M32,('Rent Roll'!$G32*'Rent Roll'!$D7/12)*((1+'Rent Roll'!$X32)^DATEDIF('Rent Roll'!$M32,DS$5,"Y")),
IF(DS$5&gt;'Rent Roll'!$L7,"-",
IF('Rent Roll'!$P7&gt;0,
IF(AND('Rent Roll'!$P7&gt;0,EDATE('Rent Roll'!$K7,'Rent Roll'!$P7*12)&gt;='Commercial Lease'!DS$5),
('Rent Roll'!$H7*'Rent Roll'!$D7/12)*((1+'Rent Roll'!$N7)^DATEDIF('Summary &amp; Assumptions'!$D$18,DS$5,"Y")),
OFFSET(DR12,0,-DATEDIF(EDATE('Rent Roll'!$K7,'Rent Roll'!$P7*12),DS$5,"M"))*((1+'Rent Roll'!$O7)^(DATEDIF(EDATE('Rent Roll'!$K7,'Rent Roll'!$P7*12),DS$5,"Y")+1))),('Rent Roll'!$H7*'Rent Roll'!$D7/12)*((1+'Rent Roll'!$N7)^DATEDIF('Summary &amp; Assumptions'!$D$18,DS$5,"Y")))))</f>
        <v>41465.691782093389</v>
      </c>
      <c r="DT12" s="131">
        <f ca="1">IF(DT$5&gt;='Rent Roll'!$M32,('Rent Roll'!$G32*'Rent Roll'!$D7/12)*((1+'Rent Roll'!$X32)^DATEDIF('Rent Roll'!$M32,DT$5,"Y")),
IF(DT$5&gt;'Rent Roll'!$L7,"-",
IF('Rent Roll'!$P7&gt;0,
IF(AND('Rent Roll'!$P7&gt;0,EDATE('Rent Roll'!$K7,'Rent Roll'!$P7*12)&gt;='Commercial Lease'!DT$5),
('Rent Roll'!$H7*'Rent Roll'!$D7/12)*((1+'Rent Roll'!$N7)^DATEDIF('Summary &amp; Assumptions'!$D$18,DT$5,"Y")),
OFFSET(DS12,0,-DATEDIF(EDATE('Rent Roll'!$K7,'Rent Roll'!$P7*12),DT$5,"M"))*((1+'Rent Roll'!$O7)^(DATEDIF(EDATE('Rent Roll'!$K7,'Rent Roll'!$P7*12),DT$5,"Y")+1))),('Rent Roll'!$H7*'Rent Roll'!$D7/12)*((1+'Rent Roll'!$N7)^DATEDIF('Summary &amp; Assumptions'!$D$18,DT$5,"Y")))))</f>
        <v>41465.691782093389</v>
      </c>
      <c r="DU12" s="131">
        <f ca="1">IF(DU$5&gt;='Rent Roll'!$M32,('Rent Roll'!$G32*'Rent Roll'!$D7/12)*((1+'Rent Roll'!$X32)^DATEDIF('Rent Roll'!$M32,DU$5,"Y")),
IF(DU$5&gt;'Rent Roll'!$L7,"-",
IF('Rent Roll'!$P7&gt;0,
IF(AND('Rent Roll'!$P7&gt;0,EDATE('Rent Roll'!$K7,'Rent Roll'!$P7*12)&gt;='Commercial Lease'!DU$5),
('Rent Roll'!$H7*'Rent Roll'!$D7/12)*((1+'Rent Roll'!$N7)^DATEDIF('Summary &amp; Assumptions'!$D$18,DU$5,"Y")),
OFFSET(DT12,0,-DATEDIF(EDATE('Rent Roll'!$K7,'Rent Roll'!$P7*12),DU$5,"M"))*((1+'Rent Roll'!$O7)^(DATEDIF(EDATE('Rent Roll'!$K7,'Rent Roll'!$P7*12),DU$5,"Y")+1))),('Rent Roll'!$H7*'Rent Roll'!$D7/12)*((1+'Rent Roll'!$N7)^DATEDIF('Summary &amp; Assumptions'!$D$18,DU$5,"Y")))))</f>
        <v>41465.691782093389</v>
      </c>
      <c r="DV12" s="131">
        <f ca="1">IF(DV$5&gt;='Rent Roll'!$M32,('Rent Roll'!$G32*'Rent Roll'!$D7/12)*((1+'Rent Roll'!$X32)^DATEDIF('Rent Roll'!$M32,DV$5,"Y")),
IF(DV$5&gt;'Rent Roll'!$L7,"-",
IF('Rent Roll'!$P7&gt;0,
IF(AND('Rent Roll'!$P7&gt;0,EDATE('Rent Roll'!$K7,'Rent Roll'!$P7*12)&gt;='Commercial Lease'!DV$5),
('Rent Roll'!$H7*'Rent Roll'!$D7/12)*((1+'Rent Roll'!$N7)^DATEDIF('Summary &amp; Assumptions'!$D$18,DV$5,"Y")),
OFFSET(DU12,0,-DATEDIF(EDATE('Rent Roll'!$K7,'Rent Roll'!$P7*12),DV$5,"M"))*((1+'Rent Roll'!$O7)^(DATEDIF(EDATE('Rent Roll'!$K7,'Rent Roll'!$P7*12),DV$5,"Y")+1))),('Rent Roll'!$H7*'Rent Roll'!$D7/12)*((1+'Rent Roll'!$N7)^DATEDIF('Summary &amp; Assumptions'!$D$18,DV$5,"Y")))))</f>
        <v>41465.691782093389</v>
      </c>
      <c r="DW12" s="131">
        <f ca="1">IF(DW$5&gt;='Rent Roll'!$M32,('Rent Roll'!$G32*'Rent Roll'!$D7/12)*((1+'Rent Roll'!$X32)^DATEDIF('Rent Roll'!$M32,DW$5,"Y")),
IF(DW$5&gt;'Rent Roll'!$L7,"-",
IF('Rent Roll'!$P7&gt;0,
IF(AND('Rent Roll'!$P7&gt;0,EDATE('Rent Roll'!$K7,'Rent Roll'!$P7*12)&gt;='Commercial Lease'!DW$5),
('Rent Roll'!$H7*'Rent Roll'!$D7/12)*((1+'Rent Roll'!$N7)^DATEDIF('Summary &amp; Assumptions'!$D$18,DW$5,"Y")),
OFFSET(DV12,0,-DATEDIF(EDATE('Rent Roll'!$K7,'Rent Roll'!$P7*12),DW$5,"M"))*((1+'Rent Roll'!$O7)^(DATEDIF(EDATE('Rent Roll'!$K7,'Rent Roll'!$P7*12),DW$5,"Y")+1))),('Rent Roll'!$H7*'Rent Roll'!$D7/12)*((1+'Rent Roll'!$N7)^DATEDIF('Summary &amp; Assumptions'!$D$18,DW$5,"Y")))))</f>
        <v>41465.691782093389</v>
      </c>
      <c r="DX12" s="131">
        <f ca="1">IF(DX$5&gt;='Rent Roll'!$M32,('Rent Roll'!$G32*'Rent Roll'!$D7/12)*((1+'Rent Roll'!$X32)^DATEDIF('Rent Roll'!$M32,DX$5,"Y")),
IF(DX$5&gt;'Rent Roll'!$L7,"-",
IF('Rent Roll'!$P7&gt;0,
IF(AND('Rent Roll'!$P7&gt;0,EDATE('Rent Roll'!$K7,'Rent Roll'!$P7*12)&gt;='Commercial Lease'!DX$5),
('Rent Roll'!$H7*'Rent Roll'!$D7/12)*((1+'Rent Roll'!$N7)^DATEDIF('Summary &amp; Assumptions'!$D$18,DX$5,"Y")),
OFFSET(DW12,0,-DATEDIF(EDATE('Rent Roll'!$K7,'Rent Roll'!$P7*12),DX$5,"M"))*((1+'Rent Roll'!$O7)^(DATEDIF(EDATE('Rent Roll'!$K7,'Rent Roll'!$P7*12),DX$5,"Y")+1))),('Rent Roll'!$H7*'Rent Roll'!$D7/12)*((1+'Rent Roll'!$N7)^DATEDIF('Summary &amp; Assumptions'!$D$18,DX$5,"Y")))))</f>
        <v>41465.691782093389</v>
      </c>
      <c r="DY12" s="131">
        <f ca="1">IF(DY$5&gt;='Rent Roll'!$M32,('Rent Roll'!$G32*'Rent Roll'!$D7/12)*((1+'Rent Roll'!$X32)^DATEDIF('Rent Roll'!$M32,DY$5,"Y")),
IF(DY$5&gt;'Rent Roll'!$L7,"-",
IF('Rent Roll'!$P7&gt;0,
IF(AND('Rent Roll'!$P7&gt;0,EDATE('Rent Roll'!$K7,'Rent Roll'!$P7*12)&gt;='Commercial Lease'!DY$5),
('Rent Roll'!$H7*'Rent Roll'!$D7/12)*((1+'Rent Roll'!$N7)^DATEDIF('Summary &amp; Assumptions'!$D$18,DY$5,"Y")),
OFFSET(DX12,0,-DATEDIF(EDATE('Rent Roll'!$K7,'Rent Roll'!$P7*12),DY$5,"M"))*((1+'Rent Roll'!$O7)^(DATEDIF(EDATE('Rent Roll'!$K7,'Rent Roll'!$P7*12),DY$5,"Y")+1))),('Rent Roll'!$H7*'Rent Roll'!$D7/12)*((1+'Rent Roll'!$N7)^DATEDIF('Summary &amp; Assumptions'!$D$18,DY$5,"Y")))))</f>
        <v>41465.691782093389</v>
      </c>
      <c r="DZ12" s="131">
        <f ca="1">IF(DZ$5&gt;='Rent Roll'!$M32,('Rent Roll'!$G32*'Rent Roll'!$D7/12)*((1+'Rent Roll'!$X32)^DATEDIF('Rent Roll'!$M32,DZ$5,"Y")),
IF(DZ$5&gt;'Rent Roll'!$L7,"-",
IF('Rent Roll'!$P7&gt;0,
IF(AND('Rent Roll'!$P7&gt;0,EDATE('Rent Roll'!$K7,'Rent Roll'!$P7*12)&gt;='Commercial Lease'!DZ$5),
('Rent Roll'!$H7*'Rent Roll'!$D7/12)*((1+'Rent Roll'!$N7)^DATEDIF('Summary &amp; Assumptions'!$D$18,DZ$5,"Y")),
OFFSET(DY12,0,-DATEDIF(EDATE('Rent Roll'!$K7,'Rent Roll'!$P7*12),DZ$5,"M"))*((1+'Rent Roll'!$O7)^(DATEDIF(EDATE('Rent Roll'!$K7,'Rent Roll'!$P7*12),DZ$5,"Y")+1))),('Rent Roll'!$H7*'Rent Roll'!$D7/12)*((1+'Rent Roll'!$N7)^DATEDIF('Summary &amp; Assumptions'!$D$18,DZ$5,"Y")))))</f>
        <v>41465.691782093389</v>
      </c>
      <c r="EA12" s="131">
        <f ca="1">IF(EA$5&gt;='Rent Roll'!$M32,('Rent Roll'!$G32*'Rent Roll'!$D7/12)*((1+'Rent Roll'!$X32)^DATEDIF('Rent Roll'!$M32,EA$5,"Y")),
IF(EA$5&gt;'Rent Roll'!$L7,"-",
IF('Rent Roll'!$P7&gt;0,
IF(AND('Rent Roll'!$P7&gt;0,EDATE('Rent Roll'!$K7,'Rent Roll'!$P7*12)&gt;='Commercial Lease'!EA$5),
('Rent Roll'!$H7*'Rent Roll'!$D7/12)*((1+'Rent Roll'!$N7)^DATEDIF('Summary &amp; Assumptions'!$D$18,EA$5,"Y")),
OFFSET(DZ12,0,-DATEDIF(EDATE('Rent Roll'!$K7,'Rent Roll'!$P7*12),EA$5,"M"))*((1+'Rent Roll'!$O7)^(DATEDIF(EDATE('Rent Roll'!$K7,'Rent Roll'!$P7*12),EA$5,"Y")+1))),('Rent Roll'!$H7*'Rent Roll'!$D7/12)*((1+'Rent Roll'!$N7)^DATEDIF('Summary &amp; Assumptions'!$D$18,EA$5,"Y")))))</f>
        <v>42709.662535556192</v>
      </c>
      <c r="EB12" s="131">
        <f ca="1">IF(EB$5&gt;='Rent Roll'!$M32,('Rent Roll'!$G32*'Rent Roll'!$D7/12)*((1+'Rent Roll'!$X32)^DATEDIF('Rent Roll'!$M32,EB$5,"Y")),
IF(EB$5&gt;'Rent Roll'!$L7,"-",
IF('Rent Roll'!$P7&gt;0,
IF(AND('Rent Roll'!$P7&gt;0,EDATE('Rent Roll'!$K7,'Rent Roll'!$P7*12)&gt;='Commercial Lease'!EB$5),
('Rent Roll'!$H7*'Rent Roll'!$D7/12)*((1+'Rent Roll'!$N7)^DATEDIF('Summary &amp; Assumptions'!$D$18,EB$5,"Y")),
OFFSET(EA12,0,-DATEDIF(EDATE('Rent Roll'!$K7,'Rent Roll'!$P7*12),EB$5,"M"))*((1+'Rent Roll'!$O7)^(DATEDIF(EDATE('Rent Roll'!$K7,'Rent Roll'!$P7*12),EB$5,"Y")+1))),('Rent Roll'!$H7*'Rent Roll'!$D7/12)*((1+'Rent Roll'!$N7)^DATEDIF('Summary &amp; Assumptions'!$D$18,EB$5,"Y")))))</f>
        <v>42709.662535556192</v>
      </c>
      <c r="EC12" s="131">
        <f ca="1">IF(EC$5&gt;='Rent Roll'!$M32,('Rent Roll'!$G32*'Rent Roll'!$D7/12)*((1+'Rent Roll'!$X32)^DATEDIF('Rent Roll'!$M32,EC$5,"Y")),
IF(EC$5&gt;'Rent Roll'!$L7,"-",
IF('Rent Roll'!$P7&gt;0,
IF(AND('Rent Roll'!$P7&gt;0,EDATE('Rent Roll'!$K7,'Rent Roll'!$P7*12)&gt;='Commercial Lease'!EC$5),
('Rent Roll'!$H7*'Rent Roll'!$D7/12)*((1+'Rent Roll'!$N7)^DATEDIF('Summary &amp; Assumptions'!$D$18,EC$5,"Y")),
OFFSET(EB12,0,-DATEDIF(EDATE('Rent Roll'!$K7,'Rent Roll'!$P7*12),EC$5,"M"))*((1+'Rent Roll'!$O7)^(DATEDIF(EDATE('Rent Roll'!$K7,'Rent Roll'!$P7*12),EC$5,"Y")+1))),('Rent Roll'!$H7*'Rent Roll'!$D7/12)*((1+'Rent Roll'!$N7)^DATEDIF('Summary &amp; Assumptions'!$D$18,EC$5,"Y")))))</f>
        <v>42709.662535556192</v>
      </c>
      <c r="ED12" s="131">
        <f ca="1">IF(ED$5&gt;='Rent Roll'!$M32,('Rent Roll'!$G32*'Rent Roll'!$D7/12)*((1+'Rent Roll'!$X32)^DATEDIF('Rent Roll'!$M32,ED$5,"Y")),
IF(ED$5&gt;'Rent Roll'!$L7,"-",
IF('Rent Roll'!$P7&gt;0,
IF(AND('Rent Roll'!$P7&gt;0,EDATE('Rent Roll'!$K7,'Rent Roll'!$P7*12)&gt;='Commercial Lease'!ED$5),
('Rent Roll'!$H7*'Rent Roll'!$D7/12)*((1+'Rent Roll'!$N7)^DATEDIF('Summary &amp; Assumptions'!$D$18,ED$5,"Y")),
OFFSET(EC12,0,-DATEDIF(EDATE('Rent Roll'!$K7,'Rent Roll'!$P7*12),ED$5,"M"))*((1+'Rent Roll'!$O7)^(DATEDIF(EDATE('Rent Roll'!$K7,'Rent Roll'!$P7*12),ED$5,"Y")+1))),('Rent Roll'!$H7*'Rent Roll'!$D7/12)*((1+'Rent Roll'!$N7)^DATEDIF('Summary &amp; Assumptions'!$D$18,ED$5,"Y")))))</f>
        <v>42709.662535556192</v>
      </c>
      <c r="EE12" s="131">
        <f ca="1">IF(EE$5&gt;='Rent Roll'!$M32,('Rent Roll'!$G32*'Rent Roll'!$D7/12)*((1+'Rent Roll'!$X32)^DATEDIF('Rent Roll'!$M32,EE$5,"Y")),
IF(EE$5&gt;'Rent Roll'!$L7,"-",
IF('Rent Roll'!$P7&gt;0,
IF(AND('Rent Roll'!$P7&gt;0,EDATE('Rent Roll'!$K7,'Rent Roll'!$P7*12)&gt;='Commercial Lease'!EE$5),
('Rent Roll'!$H7*'Rent Roll'!$D7/12)*((1+'Rent Roll'!$N7)^DATEDIF('Summary &amp; Assumptions'!$D$18,EE$5,"Y")),
OFFSET(ED12,0,-DATEDIF(EDATE('Rent Roll'!$K7,'Rent Roll'!$P7*12),EE$5,"M"))*((1+'Rent Roll'!$O7)^(DATEDIF(EDATE('Rent Roll'!$K7,'Rent Roll'!$P7*12),EE$5,"Y")+1))),('Rent Roll'!$H7*'Rent Roll'!$D7/12)*((1+'Rent Roll'!$N7)^DATEDIF('Summary &amp; Assumptions'!$D$18,EE$5,"Y")))))</f>
        <v>42709.662535556192</v>
      </c>
      <c r="EF12" s="132">
        <f ca="1">IF(EF$5&gt;='Rent Roll'!$M32,('Rent Roll'!$G32*'Rent Roll'!$D7/12)*((1+'Rent Roll'!$X32)^DATEDIF('Rent Roll'!$M32,EF$5,"Y")),
IF(EF$5&gt;'Rent Roll'!$L7,"-",
IF('Rent Roll'!$P7&gt;0,
IF(AND('Rent Roll'!$P7&gt;0,EDATE('Rent Roll'!$K7,'Rent Roll'!$P7*12)&gt;='Commercial Lease'!EF$5),
('Rent Roll'!$H7*'Rent Roll'!$D7/12)*((1+'Rent Roll'!$N7)^DATEDIF('Summary &amp; Assumptions'!$D$18,EF$5,"Y")),
OFFSET(EE12,0,-DATEDIF(EDATE('Rent Roll'!$K7,'Rent Roll'!$P7*12),EF$5,"M"))*((1+'Rent Roll'!$O7)^(DATEDIF(EDATE('Rent Roll'!$K7,'Rent Roll'!$P7*12),EF$5,"Y")+1))),('Rent Roll'!$H7*'Rent Roll'!$D7/12)*((1+'Rent Roll'!$N7)^DATEDIF('Summary &amp; Assumptions'!$D$18,EF$5,"Y")))))</f>
        <v>42709.662535556192</v>
      </c>
      <c r="EG12" s="118" t="s">
        <v>109</v>
      </c>
    </row>
    <row r="13" spans="2:137" ht="15" x14ac:dyDescent="0.25">
      <c r="B13" s="129"/>
      <c r="C13" s="73" t="str">
        <f>CONCATENATE('Rent Roll'!B8&amp;" - "&amp;'Rent Roll'!C8)</f>
        <v>5 - Office</v>
      </c>
      <c r="D13" s="130">
        <f t="shared" ca="1" si="13"/>
        <v>2975628.1937747481</v>
      </c>
      <c r="E13" s="131" t="str">
        <f>IF('Rent Roll'!$E8='Data Validation'!$E$2,'Rent Roll'!$I8,"-")</f>
        <v>-</v>
      </c>
      <c r="F13" s="131" t="str">
        <f ca="1">IF(F$5&gt;='Rent Roll'!$M33,('Rent Roll'!$G33*'Rent Roll'!$D8/12)*((1+'Rent Roll'!$X33)^DATEDIF('Rent Roll'!$M33,F$5,"Y")),
IF(F$5&gt;'Rent Roll'!$L8,"-",
IF('Rent Roll'!$P8&gt;0,
IF(AND('Rent Roll'!$P8&gt;0,EDATE('Rent Roll'!$K8,'Rent Roll'!$P8*12)&gt;='Commercial Lease'!F$5),
('Rent Roll'!$H8*'Rent Roll'!$D8/12)*((1+'Rent Roll'!$N8)^DATEDIF('Summary &amp; Assumptions'!$D$18,F$5,"Y")),
OFFSET(E13,0,-DATEDIF(EDATE('Rent Roll'!$K8,'Rent Roll'!$P8*12),F$5,"M"))*((1+'Rent Roll'!$O8)^(DATEDIF(EDATE('Rent Roll'!$K8,'Rent Roll'!$P8*12),F$5,"Y")+1))),('Rent Roll'!$H8*'Rent Roll'!$D8/12)*((1+'Rent Roll'!$N8)^DATEDIF('Summary &amp; Assumptions'!$D$18,F$5,"Y")))))</f>
        <v>-</v>
      </c>
      <c r="G13" s="131" t="str">
        <f ca="1">IF(G$5&gt;='Rent Roll'!$M33,('Rent Roll'!$G33*'Rent Roll'!$D8/12)*((1+'Rent Roll'!$X33)^DATEDIF('Rent Roll'!$M33,G$5,"Y")),
IF(G$5&gt;'Rent Roll'!$L8,"-",
IF('Rent Roll'!$P8&gt;0,
IF(AND('Rent Roll'!$P8&gt;0,EDATE('Rent Roll'!$K8,'Rent Roll'!$P8*12)&gt;='Commercial Lease'!G$5),
('Rent Roll'!$H8*'Rent Roll'!$D8/12)*((1+'Rent Roll'!$N8)^DATEDIF('Summary &amp; Assumptions'!$D$18,G$5,"Y")),
OFFSET(F13,0,-DATEDIF(EDATE('Rent Roll'!$K8,'Rent Roll'!$P8*12),G$5,"M"))*((1+'Rent Roll'!$O8)^(DATEDIF(EDATE('Rent Roll'!$K8,'Rent Roll'!$P8*12),G$5,"Y")+1))),('Rent Roll'!$H8*'Rent Roll'!$D8/12)*((1+'Rent Roll'!$N8)^DATEDIF('Summary &amp; Assumptions'!$D$18,G$5,"Y")))))</f>
        <v>-</v>
      </c>
      <c r="H13" s="131" t="str">
        <f ca="1">IF(H$5&gt;='Rent Roll'!$M33,('Rent Roll'!$G33*'Rent Roll'!$D8/12)*((1+'Rent Roll'!$X33)^DATEDIF('Rent Roll'!$M33,H$5,"Y")),
IF(H$5&gt;'Rent Roll'!$L8,"-",
IF('Rent Roll'!$P8&gt;0,
IF(AND('Rent Roll'!$P8&gt;0,EDATE('Rent Roll'!$K8,'Rent Roll'!$P8*12)&gt;='Commercial Lease'!H$5),
('Rent Roll'!$H8*'Rent Roll'!$D8/12)*((1+'Rent Roll'!$N8)^DATEDIF('Summary &amp; Assumptions'!$D$18,H$5,"Y")),
OFFSET(G13,0,-DATEDIF(EDATE('Rent Roll'!$K8,'Rent Roll'!$P8*12),H$5,"M"))*((1+'Rent Roll'!$O8)^(DATEDIF(EDATE('Rent Roll'!$K8,'Rent Roll'!$P8*12),H$5,"Y")+1))),('Rent Roll'!$H8*'Rent Roll'!$D8/12)*((1+'Rent Roll'!$N8)^DATEDIF('Summary &amp; Assumptions'!$D$18,H$5,"Y")))))</f>
        <v>-</v>
      </c>
      <c r="I13" s="131" t="str">
        <f ca="1">IF(I$5&gt;='Rent Roll'!$M33,('Rent Roll'!$G33*'Rent Roll'!$D8/12)*((1+'Rent Roll'!$X33)^DATEDIF('Rent Roll'!$M33,I$5,"Y")),
IF(I$5&gt;'Rent Roll'!$L8,"-",
IF('Rent Roll'!$P8&gt;0,
IF(AND('Rent Roll'!$P8&gt;0,EDATE('Rent Roll'!$K8,'Rent Roll'!$P8*12)&gt;='Commercial Lease'!I$5),
('Rent Roll'!$H8*'Rent Roll'!$D8/12)*((1+'Rent Roll'!$N8)^DATEDIF('Summary &amp; Assumptions'!$D$18,I$5,"Y")),
OFFSET(H13,0,-DATEDIF(EDATE('Rent Roll'!$K8,'Rent Roll'!$P8*12),I$5,"M"))*((1+'Rent Roll'!$O8)^(DATEDIF(EDATE('Rent Roll'!$K8,'Rent Roll'!$P8*12),I$5,"Y")+1))),('Rent Roll'!$H8*'Rent Roll'!$D8/12)*((1+'Rent Roll'!$N8)^DATEDIF('Summary &amp; Assumptions'!$D$18,I$5,"Y")))))</f>
        <v>-</v>
      </c>
      <c r="J13" s="131" t="str">
        <f ca="1">IF(J$5&gt;='Rent Roll'!$M33,('Rent Roll'!$G33*'Rent Roll'!$D8/12)*((1+'Rent Roll'!$X33)^DATEDIF('Rent Roll'!$M33,J$5,"Y")),
IF(J$5&gt;'Rent Roll'!$L8,"-",
IF('Rent Roll'!$P8&gt;0,
IF(AND('Rent Roll'!$P8&gt;0,EDATE('Rent Roll'!$K8,'Rent Roll'!$P8*12)&gt;='Commercial Lease'!J$5),
('Rent Roll'!$H8*'Rent Roll'!$D8/12)*((1+'Rent Roll'!$N8)^DATEDIF('Summary &amp; Assumptions'!$D$18,J$5,"Y")),
OFFSET(I13,0,-DATEDIF(EDATE('Rent Roll'!$K8,'Rent Roll'!$P8*12),J$5,"M"))*((1+'Rent Roll'!$O8)^(DATEDIF(EDATE('Rent Roll'!$K8,'Rent Roll'!$P8*12),J$5,"Y")+1))),('Rent Roll'!$H8*'Rent Roll'!$D8/12)*((1+'Rent Roll'!$N8)^DATEDIF('Summary &amp; Assumptions'!$D$18,J$5,"Y")))))</f>
        <v>-</v>
      </c>
      <c r="K13" s="131" t="str">
        <f ca="1">IF(K$5&gt;='Rent Roll'!$M33,('Rent Roll'!$G33*'Rent Roll'!$D8/12)*((1+'Rent Roll'!$X33)^DATEDIF('Rent Roll'!$M33,K$5,"Y")),
IF(K$5&gt;'Rent Roll'!$L8,"-",
IF('Rent Roll'!$P8&gt;0,
IF(AND('Rent Roll'!$P8&gt;0,EDATE('Rent Roll'!$K8,'Rent Roll'!$P8*12)&gt;='Commercial Lease'!K$5),
('Rent Roll'!$H8*'Rent Roll'!$D8/12)*((1+'Rent Roll'!$N8)^DATEDIF('Summary &amp; Assumptions'!$D$18,K$5,"Y")),
OFFSET(J13,0,-DATEDIF(EDATE('Rent Roll'!$K8,'Rent Roll'!$P8*12),K$5,"M"))*((1+'Rent Roll'!$O8)^(DATEDIF(EDATE('Rent Roll'!$K8,'Rent Roll'!$P8*12),K$5,"Y")+1))),('Rent Roll'!$H8*'Rent Roll'!$D8/12)*((1+'Rent Roll'!$N8)^DATEDIF('Summary &amp; Assumptions'!$D$18,K$5,"Y")))))</f>
        <v>-</v>
      </c>
      <c r="L13" s="131" t="str">
        <f ca="1">IF(L$5&gt;='Rent Roll'!$M33,('Rent Roll'!$G33*'Rent Roll'!$D8/12)*((1+'Rent Roll'!$X33)^DATEDIF('Rent Roll'!$M33,L$5,"Y")),
IF(L$5&gt;'Rent Roll'!$L8,"-",
IF('Rent Roll'!$P8&gt;0,
IF(AND('Rent Roll'!$P8&gt;0,EDATE('Rent Roll'!$K8,'Rent Roll'!$P8*12)&gt;='Commercial Lease'!L$5),
('Rent Roll'!$H8*'Rent Roll'!$D8/12)*((1+'Rent Roll'!$N8)^DATEDIF('Summary &amp; Assumptions'!$D$18,L$5,"Y")),
OFFSET(K13,0,-DATEDIF(EDATE('Rent Roll'!$K8,'Rent Roll'!$P8*12),L$5,"M"))*((1+'Rent Roll'!$O8)^(DATEDIF(EDATE('Rent Roll'!$K8,'Rent Roll'!$P8*12),L$5,"Y")+1))),('Rent Roll'!$H8*'Rent Roll'!$D8/12)*((1+'Rent Roll'!$N8)^DATEDIF('Summary &amp; Assumptions'!$D$18,L$5,"Y")))))</f>
        <v>-</v>
      </c>
      <c r="M13" s="131">
        <f ca="1">IF(M$5&gt;='Rent Roll'!$M33,('Rent Roll'!$G33*'Rent Roll'!$D8/12)*((1+'Rent Roll'!$X33)^DATEDIF('Rent Roll'!$M33,M$5,"Y")),
IF(M$5&gt;'Rent Roll'!$L8,"-",
IF('Rent Roll'!$P8&gt;0,
IF(AND('Rent Roll'!$P8&gt;0,EDATE('Rent Roll'!$K8,'Rent Roll'!$P8*12)&gt;='Commercial Lease'!M$5),
('Rent Roll'!$H8*'Rent Roll'!$D8/12)*((1+'Rent Roll'!$N8)^DATEDIF('Summary &amp; Assumptions'!$D$18,M$5,"Y")),
OFFSET(L13,0,-DATEDIF(EDATE('Rent Roll'!$K8,'Rent Roll'!$P8*12),M$5,"M"))*((1+'Rent Roll'!$O8)^(DATEDIF(EDATE('Rent Roll'!$K8,'Rent Roll'!$P8*12),M$5,"Y")+1))),('Rent Roll'!$H8*'Rent Roll'!$D8/12)*((1+'Rent Roll'!$N8)^DATEDIF('Summary &amp; Assumptions'!$D$18,M$5,"Y")))))</f>
        <v>20817.000399999997</v>
      </c>
      <c r="N13" s="131">
        <f ca="1">IF(N$5&gt;='Rent Roll'!$M33,('Rent Roll'!$G33*'Rent Roll'!$D8/12)*((1+'Rent Roll'!$X33)^DATEDIF('Rent Roll'!$M33,N$5,"Y")),
IF(N$5&gt;'Rent Roll'!$L8,"-",
IF('Rent Roll'!$P8&gt;0,
IF(AND('Rent Roll'!$P8&gt;0,EDATE('Rent Roll'!$K8,'Rent Roll'!$P8*12)&gt;='Commercial Lease'!N$5),
('Rent Roll'!$H8*'Rent Roll'!$D8/12)*((1+'Rent Roll'!$N8)^DATEDIF('Summary &amp; Assumptions'!$D$18,N$5,"Y")),
OFFSET(M13,0,-DATEDIF(EDATE('Rent Roll'!$K8,'Rent Roll'!$P8*12),N$5,"M"))*((1+'Rent Roll'!$O8)^(DATEDIF(EDATE('Rent Roll'!$K8,'Rent Roll'!$P8*12),N$5,"Y")+1))),('Rent Roll'!$H8*'Rent Roll'!$D8/12)*((1+'Rent Roll'!$N8)^DATEDIF('Summary &amp; Assumptions'!$D$18,N$5,"Y")))))</f>
        <v>20817.000399999997</v>
      </c>
      <c r="O13" s="131">
        <f ca="1">IF(O$5&gt;='Rent Roll'!$M33,('Rent Roll'!$G33*'Rent Roll'!$D8/12)*((1+'Rent Roll'!$X33)^DATEDIF('Rent Roll'!$M33,O$5,"Y")),
IF(O$5&gt;'Rent Roll'!$L8,"-",
IF('Rent Roll'!$P8&gt;0,
IF(AND('Rent Roll'!$P8&gt;0,EDATE('Rent Roll'!$K8,'Rent Roll'!$P8*12)&gt;='Commercial Lease'!O$5),
('Rent Roll'!$H8*'Rent Roll'!$D8/12)*((1+'Rent Roll'!$N8)^DATEDIF('Summary &amp; Assumptions'!$D$18,O$5,"Y")),
OFFSET(N13,0,-DATEDIF(EDATE('Rent Roll'!$K8,'Rent Roll'!$P8*12),O$5,"M"))*((1+'Rent Roll'!$O8)^(DATEDIF(EDATE('Rent Roll'!$K8,'Rent Roll'!$P8*12),O$5,"Y")+1))),('Rent Roll'!$H8*'Rent Roll'!$D8/12)*((1+'Rent Roll'!$N8)^DATEDIF('Summary &amp; Assumptions'!$D$18,O$5,"Y")))))</f>
        <v>20817.000399999997</v>
      </c>
      <c r="P13" s="131">
        <f ca="1">IF(P$5&gt;='Rent Roll'!$M33,('Rent Roll'!$G33*'Rent Roll'!$D8/12)*((1+'Rent Roll'!$X33)^DATEDIF('Rent Roll'!$M33,P$5,"Y")),
IF(P$5&gt;'Rent Roll'!$L8,"-",
IF('Rent Roll'!$P8&gt;0,
IF(AND('Rent Roll'!$P8&gt;0,EDATE('Rent Roll'!$K8,'Rent Roll'!$P8*12)&gt;='Commercial Lease'!P$5),
('Rent Roll'!$H8*'Rent Roll'!$D8/12)*((1+'Rent Roll'!$N8)^DATEDIF('Summary &amp; Assumptions'!$D$18,P$5,"Y")),
OFFSET(O13,0,-DATEDIF(EDATE('Rent Roll'!$K8,'Rent Roll'!$P8*12),P$5,"M"))*((1+'Rent Roll'!$O8)^(DATEDIF(EDATE('Rent Roll'!$K8,'Rent Roll'!$P8*12),P$5,"Y")+1))),('Rent Roll'!$H8*'Rent Roll'!$D8/12)*((1+'Rent Roll'!$N8)^DATEDIF('Summary &amp; Assumptions'!$D$18,P$5,"Y")))))</f>
        <v>20817.000399999997</v>
      </c>
      <c r="Q13" s="131">
        <f ca="1">IF(Q$5&gt;='Rent Roll'!$M33,('Rent Roll'!$G33*'Rent Roll'!$D8/12)*((1+'Rent Roll'!$X33)^DATEDIF('Rent Roll'!$M33,Q$5,"Y")),
IF(Q$5&gt;'Rent Roll'!$L8,"-",
IF('Rent Roll'!$P8&gt;0,
IF(AND('Rent Roll'!$P8&gt;0,EDATE('Rent Roll'!$K8,'Rent Roll'!$P8*12)&gt;='Commercial Lease'!Q$5),
('Rent Roll'!$H8*'Rent Roll'!$D8/12)*((1+'Rent Roll'!$N8)^DATEDIF('Summary &amp; Assumptions'!$D$18,Q$5,"Y")),
OFFSET(P13,0,-DATEDIF(EDATE('Rent Roll'!$K8,'Rent Roll'!$P8*12),Q$5,"M"))*((1+'Rent Roll'!$O8)^(DATEDIF(EDATE('Rent Roll'!$K8,'Rent Roll'!$P8*12),Q$5,"Y")+1))),('Rent Roll'!$H8*'Rent Roll'!$D8/12)*((1+'Rent Roll'!$N8)^DATEDIF('Summary &amp; Assumptions'!$D$18,Q$5,"Y")))))</f>
        <v>20817.000399999997</v>
      </c>
      <c r="R13" s="131">
        <f ca="1">IF(R$5&gt;='Rent Roll'!$M33,('Rent Roll'!$G33*'Rent Roll'!$D8/12)*((1+'Rent Roll'!$X33)^DATEDIF('Rent Roll'!$M33,R$5,"Y")),
IF(R$5&gt;'Rent Roll'!$L8,"-",
IF('Rent Roll'!$P8&gt;0,
IF(AND('Rent Roll'!$P8&gt;0,EDATE('Rent Roll'!$K8,'Rent Roll'!$P8*12)&gt;='Commercial Lease'!R$5),
('Rent Roll'!$H8*'Rent Roll'!$D8/12)*((1+'Rent Roll'!$N8)^DATEDIF('Summary &amp; Assumptions'!$D$18,R$5,"Y")),
OFFSET(Q13,0,-DATEDIF(EDATE('Rent Roll'!$K8,'Rent Roll'!$P8*12),R$5,"M"))*((1+'Rent Roll'!$O8)^(DATEDIF(EDATE('Rent Roll'!$K8,'Rent Roll'!$P8*12),R$5,"Y")+1))),('Rent Roll'!$H8*'Rent Roll'!$D8/12)*((1+'Rent Roll'!$N8)^DATEDIF('Summary &amp; Assumptions'!$D$18,R$5,"Y")))))</f>
        <v>20817.000399999997</v>
      </c>
      <c r="S13" s="131">
        <f ca="1">IF(S$5&gt;='Rent Roll'!$M33,('Rent Roll'!$G33*'Rent Roll'!$D8/12)*((1+'Rent Roll'!$X33)^DATEDIF('Rent Roll'!$M33,S$5,"Y")),
IF(S$5&gt;'Rent Roll'!$L8,"-",
IF('Rent Roll'!$P8&gt;0,
IF(AND('Rent Roll'!$P8&gt;0,EDATE('Rent Roll'!$K8,'Rent Roll'!$P8*12)&gt;='Commercial Lease'!S$5),
('Rent Roll'!$H8*'Rent Roll'!$D8/12)*((1+'Rent Roll'!$N8)^DATEDIF('Summary &amp; Assumptions'!$D$18,S$5,"Y")),
OFFSET(R13,0,-DATEDIF(EDATE('Rent Roll'!$K8,'Rent Roll'!$P8*12),S$5,"M"))*((1+'Rent Roll'!$O8)^(DATEDIF(EDATE('Rent Roll'!$K8,'Rent Roll'!$P8*12),S$5,"Y")+1))),('Rent Roll'!$H8*'Rent Roll'!$D8/12)*((1+'Rent Roll'!$N8)^DATEDIF('Summary &amp; Assumptions'!$D$18,S$5,"Y")))))</f>
        <v>20817.000399999997</v>
      </c>
      <c r="T13" s="131">
        <f ca="1">IF(T$5&gt;='Rent Roll'!$M33,('Rent Roll'!$G33*'Rent Roll'!$D8/12)*((1+'Rent Roll'!$X33)^DATEDIF('Rent Roll'!$M33,T$5,"Y")),
IF(T$5&gt;'Rent Roll'!$L8,"-",
IF('Rent Roll'!$P8&gt;0,
IF(AND('Rent Roll'!$P8&gt;0,EDATE('Rent Roll'!$K8,'Rent Roll'!$P8*12)&gt;='Commercial Lease'!T$5),
('Rent Roll'!$H8*'Rent Roll'!$D8/12)*((1+'Rent Roll'!$N8)^DATEDIF('Summary &amp; Assumptions'!$D$18,T$5,"Y")),
OFFSET(S13,0,-DATEDIF(EDATE('Rent Roll'!$K8,'Rent Roll'!$P8*12),T$5,"M"))*((1+'Rent Roll'!$O8)^(DATEDIF(EDATE('Rent Roll'!$K8,'Rent Roll'!$P8*12),T$5,"Y")+1))),('Rent Roll'!$H8*'Rent Roll'!$D8/12)*((1+'Rent Roll'!$N8)^DATEDIF('Summary &amp; Assumptions'!$D$18,T$5,"Y")))))</f>
        <v>20817.000399999997</v>
      </c>
      <c r="U13" s="131">
        <f ca="1">IF(U$5&gt;='Rent Roll'!$M33,('Rent Roll'!$G33*'Rent Roll'!$D8/12)*((1+'Rent Roll'!$X33)^DATEDIF('Rent Roll'!$M33,U$5,"Y")),
IF(U$5&gt;'Rent Roll'!$L8,"-",
IF('Rent Roll'!$P8&gt;0,
IF(AND('Rent Roll'!$P8&gt;0,EDATE('Rent Roll'!$K8,'Rent Roll'!$P8*12)&gt;='Commercial Lease'!U$5),
('Rent Roll'!$H8*'Rent Roll'!$D8/12)*((1+'Rent Roll'!$N8)^DATEDIF('Summary &amp; Assumptions'!$D$18,U$5,"Y")),
OFFSET(T13,0,-DATEDIF(EDATE('Rent Roll'!$K8,'Rent Roll'!$P8*12),U$5,"M"))*((1+'Rent Roll'!$O8)^(DATEDIF(EDATE('Rent Roll'!$K8,'Rent Roll'!$P8*12),U$5,"Y")+1))),('Rent Roll'!$H8*'Rent Roll'!$D8/12)*((1+'Rent Roll'!$N8)^DATEDIF('Summary &amp; Assumptions'!$D$18,U$5,"Y")))))</f>
        <v>20817.000399999997</v>
      </c>
      <c r="V13" s="131">
        <f ca="1">IF(V$5&gt;='Rent Roll'!$M33,('Rent Roll'!$G33*'Rent Roll'!$D8/12)*((1+'Rent Roll'!$X33)^DATEDIF('Rent Roll'!$M33,V$5,"Y")),
IF(V$5&gt;'Rent Roll'!$L8,"-",
IF('Rent Roll'!$P8&gt;0,
IF(AND('Rent Roll'!$P8&gt;0,EDATE('Rent Roll'!$K8,'Rent Roll'!$P8*12)&gt;='Commercial Lease'!V$5),
('Rent Roll'!$H8*'Rent Roll'!$D8/12)*((1+'Rent Roll'!$N8)^DATEDIF('Summary &amp; Assumptions'!$D$18,V$5,"Y")),
OFFSET(U13,0,-DATEDIF(EDATE('Rent Roll'!$K8,'Rent Roll'!$P8*12),V$5,"M"))*((1+'Rent Roll'!$O8)^(DATEDIF(EDATE('Rent Roll'!$K8,'Rent Roll'!$P8*12),V$5,"Y")+1))),('Rent Roll'!$H8*'Rent Roll'!$D8/12)*((1+'Rent Roll'!$N8)^DATEDIF('Summary &amp; Assumptions'!$D$18,V$5,"Y")))))</f>
        <v>20817.000399999997</v>
      </c>
      <c r="W13" s="131">
        <f ca="1">IF(W$5&gt;='Rent Roll'!$M33,('Rent Roll'!$G33*'Rent Roll'!$D8/12)*((1+'Rent Roll'!$X33)^DATEDIF('Rent Roll'!$M33,W$5,"Y")),
IF(W$5&gt;'Rent Roll'!$L8,"-",
IF('Rent Roll'!$P8&gt;0,
IF(AND('Rent Roll'!$P8&gt;0,EDATE('Rent Roll'!$K8,'Rent Roll'!$P8*12)&gt;='Commercial Lease'!W$5),
('Rent Roll'!$H8*'Rent Roll'!$D8/12)*((1+'Rent Roll'!$N8)^DATEDIF('Summary &amp; Assumptions'!$D$18,W$5,"Y")),
OFFSET(V13,0,-DATEDIF(EDATE('Rent Roll'!$K8,'Rent Roll'!$P8*12),W$5,"M"))*((1+'Rent Roll'!$O8)^(DATEDIF(EDATE('Rent Roll'!$K8,'Rent Roll'!$P8*12),W$5,"Y")+1))),('Rent Roll'!$H8*'Rent Roll'!$D8/12)*((1+'Rent Roll'!$N8)^DATEDIF('Summary &amp; Assumptions'!$D$18,W$5,"Y")))))</f>
        <v>20817.000399999997</v>
      </c>
      <c r="X13" s="131">
        <f ca="1">IF(X$5&gt;='Rent Roll'!$M33,('Rent Roll'!$G33*'Rent Roll'!$D8/12)*((1+'Rent Roll'!$X33)^DATEDIF('Rent Roll'!$M33,X$5,"Y")),
IF(X$5&gt;'Rent Roll'!$L8,"-",
IF('Rent Roll'!$P8&gt;0,
IF(AND('Rent Roll'!$P8&gt;0,EDATE('Rent Roll'!$K8,'Rent Roll'!$P8*12)&gt;='Commercial Lease'!X$5),
('Rent Roll'!$H8*'Rent Roll'!$D8/12)*((1+'Rent Roll'!$N8)^DATEDIF('Summary &amp; Assumptions'!$D$18,X$5,"Y")),
OFFSET(W13,0,-DATEDIF(EDATE('Rent Roll'!$K8,'Rent Roll'!$P8*12),X$5,"M"))*((1+'Rent Roll'!$O8)^(DATEDIF(EDATE('Rent Roll'!$K8,'Rent Roll'!$P8*12),X$5,"Y")+1))),('Rent Roll'!$H8*'Rent Roll'!$D8/12)*((1+'Rent Roll'!$N8)^DATEDIF('Summary &amp; Assumptions'!$D$18,X$5,"Y")))))</f>
        <v>20817.000399999997</v>
      </c>
      <c r="Y13" s="131">
        <f ca="1">IF(Y$5&gt;='Rent Roll'!$M33,('Rent Roll'!$G33*'Rent Roll'!$D8/12)*((1+'Rent Roll'!$X33)^DATEDIF('Rent Roll'!$M33,Y$5,"Y")),
IF(Y$5&gt;'Rent Roll'!$L8,"-",
IF('Rent Roll'!$P8&gt;0,
IF(AND('Rent Roll'!$P8&gt;0,EDATE('Rent Roll'!$K8,'Rent Roll'!$P8*12)&gt;='Commercial Lease'!Y$5),
('Rent Roll'!$H8*'Rent Roll'!$D8/12)*((1+'Rent Roll'!$N8)^DATEDIF('Summary &amp; Assumptions'!$D$18,Y$5,"Y")),
OFFSET(X13,0,-DATEDIF(EDATE('Rent Roll'!$K8,'Rent Roll'!$P8*12),Y$5,"M"))*((1+'Rent Roll'!$O8)^(DATEDIF(EDATE('Rent Roll'!$K8,'Rent Roll'!$P8*12),Y$5,"Y")+1))),('Rent Roll'!$H8*'Rent Roll'!$D8/12)*((1+'Rent Roll'!$N8)^DATEDIF('Summary &amp; Assumptions'!$D$18,Y$5,"Y")))))</f>
        <v>21441.510411999996</v>
      </c>
      <c r="Z13" s="131">
        <f ca="1">IF(Z$5&gt;='Rent Roll'!$M33,('Rent Roll'!$G33*'Rent Roll'!$D8/12)*((1+'Rent Roll'!$X33)^DATEDIF('Rent Roll'!$M33,Z$5,"Y")),
IF(Z$5&gt;'Rent Roll'!$L8,"-",
IF('Rent Roll'!$P8&gt;0,
IF(AND('Rent Roll'!$P8&gt;0,EDATE('Rent Roll'!$K8,'Rent Roll'!$P8*12)&gt;='Commercial Lease'!Z$5),
('Rent Roll'!$H8*'Rent Roll'!$D8/12)*((1+'Rent Roll'!$N8)^DATEDIF('Summary &amp; Assumptions'!$D$18,Z$5,"Y")),
OFFSET(Y13,0,-DATEDIF(EDATE('Rent Roll'!$K8,'Rent Roll'!$P8*12),Z$5,"M"))*((1+'Rent Roll'!$O8)^(DATEDIF(EDATE('Rent Roll'!$K8,'Rent Roll'!$P8*12),Z$5,"Y")+1))),('Rent Roll'!$H8*'Rent Roll'!$D8/12)*((1+'Rent Roll'!$N8)^DATEDIF('Summary &amp; Assumptions'!$D$18,Z$5,"Y")))))</f>
        <v>21441.510411999996</v>
      </c>
      <c r="AA13" s="131">
        <f ca="1">IF(AA$5&gt;='Rent Roll'!$M33,('Rent Roll'!$G33*'Rent Roll'!$D8/12)*((1+'Rent Roll'!$X33)^DATEDIF('Rent Roll'!$M33,AA$5,"Y")),
IF(AA$5&gt;'Rent Roll'!$L8,"-",
IF('Rent Roll'!$P8&gt;0,
IF(AND('Rent Roll'!$P8&gt;0,EDATE('Rent Roll'!$K8,'Rent Roll'!$P8*12)&gt;='Commercial Lease'!AA$5),
('Rent Roll'!$H8*'Rent Roll'!$D8/12)*((1+'Rent Roll'!$N8)^DATEDIF('Summary &amp; Assumptions'!$D$18,AA$5,"Y")),
OFFSET(Z13,0,-DATEDIF(EDATE('Rent Roll'!$K8,'Rent Roll'!$P8*12),AA$5,"M"))*((1+'Rent Roll'!$O8)^(DATEDIF(EDATE('Rent Roll'!$K8,'Rent Roll'!$P8*12),AA$5,"Y")+1))),('Rent Roll'!$H8*'Rent Roll'!$D8/12)*((1+'Rent Roll'!$N8)^DATEDIF('Summary &amp; Assumptions'!$D$18,AA$5,"Y")))))</f>
        <v>21441.510411999996</v>
      </c>
      <c r="AB13" s="131">
        <f ca="1">IF(AB$5&gt;='Rent Roll'!$M33,('Rent Roll'!$G33*'Rent Roll'!$D8/12)*((1+'Rent Roll'!$X33)^DATEDIF('Rent Roll'!$M33,AB$5,"Y")),
IF(AB$5&gt;'Rent Roll'!$L8,"-",
IF('Rent Roll'!$P8&gt;0,
IF(AND('Rent Roll'!$P8&gt;0,EDATE('Rent Roll'!$K8,'Rent Roll'!$P8*12)&gt;='Commercial Lease'!AB$5),
('Rent Roll'!$H8*'Rent Roll'!$D8/12)*((1+'Rent Roll'!$N8)^DATEDIF('Summary &amp; Assumptions'!$D$18,AB$5,"Y")),
OFFSET(AA13,0,-DATEDIF(EDATE('Rent Roll'!$K8,'Rent Roll'!$P8*12),AB$5,"M"))*((1+'Rent Roll'!$O8)^(DATEDIF(EDATE('Rent Roll'!$K8,'Rent Roll'!$P8*12),AB$5,"Y")+1))),('Rent Roll'!$H8*'Rent Roll'!$D8/12)*((1+'Rent Roll'!$N8)^DATEDIF('Summary &amp; Assumptions'!$D$18,AB$5,"Y")))))</f>
        <v>21441.510411999996</v>
      </c>
      <c r="AC13" s="131">
        <f ca="1">IF(AC$5&gt;='Rent Roll'!$M33,('Rent Roll'!$G33*'Rent Roll'!$D8/12)*((1+'Rent Roll'!$X33)^DATEDIF('Rent Roll'!$M33,AC$5,"Y")),
IF(AC$5&gt;'Rent Roll'!$L8,"-",
IF('Rent Roll'!$P8&gt;0,
IF(AND('Rent Roll'!$P8&gt;0,EDATE('Rent Roll'!$K8,'Rent Roll'!$P8*12)&gt;='Commercial Lease'!AC$5),
('Rent Roll'!$H8*'Rent Roll'!$D8/12)*((1+'Rent Roll'!$N8)^DATEDIF('Summary &amp; Assumptions'!$D$18,AC$5,"Y")),
OFFSET(AB13,0,-DATEDIF(EDATE('Rent Roll'!$K8,'Rent Roll'!$P8*12),AC$5,"M"))*((1+'Rent Roll'!$O8)^(DATEDIF(EDATE('Rent Roll'!$K8,'Rent Roll'!$P8*12),AC$5,"Y")+1))),('Rent Roll'!$H8*'Rent Roll'!$D8/12)*((1+'Rent Roll'!$N8)^DATEDIF('Summary &amp; Assumptions'!$D$18,AC$5,"Y")))))</f>
        <v>21441.510411999996</v>
      </c>
      <c r="AD13" s="131">
        <f ca="1">IF(AD$5&gt;='Rent Roll'!$M33,('Rent Roll'!$G33*'Rent Roll'!$D8/12)*((1+'Rent Roll'!$X33)^DATEDIF('Rent Roll'!$M33,AD$5,"Y")),
IF(AD$5&gt;'Rent Roll'!$L8,"-",
IF('Rent Roll'!$P8&gt;0,
IF(AND('Rent Roll'!$P8&gt;0,EDATE('Rent Roll'!$K8,'Rent Roll'!$P8*12)&gt;='Commercial Lease'!AD$5),
('Rent Roll'!$H8*'Rent Roll'!$D8/12)*((1+'Rent Roll'!$N8)^DATEDIF('Summary &amp; Assumptions'!$D$18,AD$5,"Y")),
OFFSET(AC13,0,-DATEDIF(EDATE('Rent Roll'!$K8,'Rent Roll'!$P8*12),AD$5,"M"))*((1+'Rent Roll'!$O8)^(DATEDIF(EDATE('Rent Roll'!$K8,'Rent Roll'!$P8*12),AD$5,"Y")+1))),('Rent Roll'!$H8*'Rent Roll'!$D8/12)*((1+'Rent Roll'!$N8)^DATEDIF('Summary &amp; Assumptions'!$D$18,AD$5,"Y")))))</f>
        <v>21441.510411999996</v>
      </c>
      <c r="AE13" s="131">
        <f ca="1">IF(AE$5&gt;='Rent Roll'!$M33,('Rent Roll'!$G33*'Rent Roll'!$D8/12)*((1+'Rent Roll'!$X33)^DATEDIF('Rent Roll'!$M33,AE$5,"Y")),
IF(AE$5&gt;'Rent Roll'!$L8,"-",
IF('Rent Roll'!$P8&gt;0,
IF(AND('Rent Roll'!$P8&gt;0,EDATE('Rent Roll'!$K8,'Rent Roll'!$P8*12)&gt;='Commercial Lease'!AE$5),
('Rent Roll'!$H8*'Rent Roll'!$D8/12)*((1+'Rent Roll'!$N8)^DATEDIF('Summary &amp; Assumptions'!$D$18,AE$5,"Y")),
OFFSET(AD13,0,-DATEDIF(EDATE('Rent Roll'!$K8,'Rent Roll'!$P8*12),AE$5,"M"))*((1+'Rent Roll'!$O8)^(DATEDIF(EDATE('Rent Roll'!$K8,'Rent Roll'!$P8*12),AE$5,"Y")+1))),('Rent Roll'!$H8*'Rent Roll'!$D8/12)*((1+'Rent Roll'!$N8)^DATEDIF('Summary &amp; Assumptions'!$D$18,AE$5,"Y")))))</f>
        <v>21441.510411999996</v>
      </c>
      <c r="AF13" s="131">
        <f ca="1">IF(AF$5&gt;='Rent Roll'!$M33,('Rent Roll'!$G33*'Rent Roll'!$D8/12)*((1+'Rent Roll'!$X33)^DATEDIF('Rent Roll'!$M33,AF$5,"Y")),
IF(AF$5&gt;'Rent Roll'!$L8,"-",
IF('Rent Roll'!$P8&gt;0,
IF(AND('Rent Roll'!$P8&gt;0,EDATE('Rent Roll'!$K8,'Rent Roll'!$P8*12)&gt;='Commercial Lease'!AF$5),
('Rent Roll'!$H8*'Rent Roll'!$D8/12)*((1+'Rent Roll'!$N8)^DATEDIF('Summary &amp; Assumptions'!$D$18,AF$5,"Y")),
OFFSET(AE13,0,-DATEDIF(EDATE('Rent Roll'!$K8,'Rent Roll'!$P8*12),AF$5,"M"))*((1+'Rent Roll'!$O8)^(DATEDIF(EDATE('Rent Roll'!$K8,'Rent Roll'!$P8*12),AF$5,"Y")+1))),('Rent Roll'!$H8*'Rent Roll'!$D8/12)*((1+'Rent Roll'!$N8)^DATEDIF('Summary &amp; Assumptions'!$D$18,AF$5,"Y")))))</f>
        <v>21441.510411999996</v>
      </c>
      <c r="AG13" s="131">
        <f ca="1">IF(AG$5&gt;='Rent Roll'!$M33,('Rent Roll'!$G33*'Rent Roll'!$D8/12)*((1+'Rent Roll'!$X33)^DATEDIF('Rent Roll'!$M33,AG$5,"Y")),
IF(AG$5&gt;'Rent Roll'!$L8,"-",
IF('Rent Roll'!$P8&gt;0,
IF(AND('Rent Roll'!$P8&gt;0,EDATE('Rent Roll'!$K8,'Rent Roll'!$P8*12)&gt;='Commercial Lease'!AG$5),
('Rent Roll'!$H8*'Rent Roll'!$D8/12)*((1+'Rent Roll'!$N8)^DATEDIF('Summary &amp; Assumptions'!$D$18,AG$5,"Y")),
OFFSET(AF13,0,-DATEDIF(EDATE('Rent Roll'!$K8,'Rent Roll'!$P8*12),AG$5,"M"))*((1+'Rent Roll'!$O8)^(DATEDIF(EDATE('Rent Roll'!$K8,'Rent Roll'!$P8*12),AG$5,"Y")+1))),('Rent Roll'!$H8*'Rent Roll'!$D8/12)*((1+'Rent Roll'!$N8)^DATEDIF('Summary &amp; Assumptions'!$D$18,AG$5,"Y")))))</f>
        <v>21441.510411999996</v>
      </c>
      <c r="AH13" s="131">
        <f ca="1">IF(AH$5&gt;='Rent Roll'!$M33,('Rent Roll'!$G33*'Rent Roll'!$D8/12)*((1+'Rent Roll'!$X33)^DATEDIF('Rent Roll'!$M33,AH$5,"Y")),
IF(AH$5&gt;'Rent Roll'!$L8,"-",
IF('Rent Roll'!$P8&gt;0,
IF(AND('Rent Roll'!$P8&gt;0,EDATE('Rent Roll'!$K8,'Rent Roll'!$P8*12)&gt;='Commercial Lease'!AH$5),
('Rent Roll'!$H8*'Rent Roll'!$D8/12)*((1+'Rent Roll'!$N8)^DATEDIF('Summary &amp; Assumptions'!$D$18,AH$5,"Y")),
OFFSET(AG13,0,-DATEDIF(EDATE('Rent Roll'!$K8,'Rent Roll'!$P8*12),AH$5,"M"))*((1+'Rent Roll'!$O8)^(DATEDIF(EDATE('Rent Roll'!$K8,'Rent Roll'!$P8*12),AH$5,"Y")+1))),('Rent Roll'!$H8*'Rent Roll'!$D8/12)*((1+'Rent Roll'!$N8)^DATEDIF('Summary &amp; Assumptions'!$D$18,AH$5,"Y")))))</f>
        <v>21441.510411999996</v>
      </c>
      <c r="AI13" s="131">
        <f ca="1">IF(AI$5&gt;='Rent Roll'!$M33,('Rent Roll'!$G33*'Rent Roll'!$D8/12)*((1+'Rent Roll'!$X33)^DATEDIF('Rent Roll'!$M33,AI$5,"Y")),
IF(AI$5&gt;'Rent Roll'!$L8,"-",
IF('Rent Roll'!$P8&gt;0,
IF(AND('Rent Roll'!$P8&gt;0,EDATE('Rent Roll'!$K8,'Rent Roll'!$P8*12)&gt;='Commercial Lease'!AI$5),
('Rent Roll'!$H8*'Rent Roll'!$D8/12)*((1+'Rent Roll'!$N8)^DATEDIF('Summary &amp; Assumptions'!$D$18,AI$5,"Y")),
OFFSET(AH13,0,-DATEDIF(EDATE('Rent Roll'!$K8,'Rent Roll'!$P8*12),AI$5,"M"))*((1+'Rent Roll'!$O8)^(DATEDIF(EDATE('Rent Roll'!$K8,'Rent Roll'!$P8*12),AI$5,"Y")+1))),('Rent Roll'!$H8*'Rent Roll'!$D8/12)*((1+'Rent Roll'!$N8)^DATEDIF('Summary &amp; Assumptions'!$D$18,AI$5,"Y")))))</f>
        <v>21441.510411999996</v>
      </c>
      <c r="AJ13" s="131">
        <f ca="1">IF(AJ$5&gt;='Rent Roll'!$M33,('Rent Roll'!$G33*'Rent Roll'!$D8/12)*((1+'Rent Roll'!$X33)^DATEDIF('Rent Roll'!$M33,AJ$5,"Y")),
IF(AJ$5&gt;'Rent Roll'!$L8,"-",
IF('Rent Roll'!$P8&gt;0,
IF(AND('Rent Roll'!$P8&gt;0,EDATE('Rent Roll'!$K8,'Rent Roll'!$P8*12)&gt;='Commercial Lease'!AJ$5),
('Rent Roll'!$H8*'Rent Roll'!$D8/12)*((1+'Rent Roll'!$N8)^DATEDIF('Summary &amp; Assumptions'!$D$18,AJ$5,"Y")),
OFFSET(AI13,0,-DATEDIF(EDATE('Rent Roll'!$K8,'Rent Roll'!$P8*12),AJ$5,"M"))*((1+'Rent Roll'!$O8)^(DATEDIF(EDATE('Rent Roll'!$K8,'Rent Roll'!$P8*12),AJ$5,"Y")+1))),('Rent Roll'!$H8*'Rent Roll'!$D8/12)*((1+'Rent Roll'!$N8)^DATEDIF('Summary &amp; Assumptions'!$D$18,AJ$5,"Y")))))</f>
        <v>21441.510411999996</v>
      </c>
      <c r="AK13" s="131">
        <f ca="1">IF(AK$5&gt;='Rent Roll'!$M33,('Rent Roll'!$G33*'Rent Roll'!$D8/12)*((1+'Rent Roll'!$X33)^DATEDIF('Rent Roll'!$M33,AK$5,"Y")),
IF(AK$5&gt;'Rent Roll'!$L8,"-",
IF('Rent Roll'!$P8&gt;0,
IF(AND('Rent Roll'!$P8&gt;0,EDATE('Rent Roll'!$K8,'Rent Roll'!$P8*12)&gt;='Commercial Lease'!AK$5),
('Rent Roll'!$H8*'Rent Roll'!$D8/12)*((1+'Rent Roll'!$N8)^DATEDIF('Summary &amp; Assumptions'!$D$18,AK$5,"Y")),
OFFSET(AJ13,0,-DATEDIF(EDATE('Rent Roll'!$K8,'Rent Roll'!$P8*12),AK$5,"M"))*((1+'Rent Roll'!$O8)^(DATEDIF(EDATE('Rent Roll'!$K8,'Rent Roll'!$P8*12),AK$5,"Y")+1))),('Rent Roll'!$H8*'Rent Roll'!$D8/12)*((1+'Rent Roll'!$N8)^DATEDIF('Summary &amp; Assumptions'!$D$18,AK$5,"Y")))))</f>
        <v>22084.755724359995</v>
      </c>
      <c r="AL13" s="131">
        <f ca="1">IF(AL$5&gt;='Rent Roll'!$M33,('Rent Roll'!$G33*'Rent Roll'!$D8/12)*((1+'Rent Roll'!$X33)^DATEDIF('Rent Roll'!$M33,AL$5,"Y")),
IF(AL$5&gt;'Rent Roll'!$L8,"-",
IF('Rent Roll'!$P8&gt;0,
IF(AND('Rent Roll'!$P8&gt;0,EDATE('Rent Roll'!$K8,'Rent Roll'!$P8*12)&gt;='Commercial Lease'!AL$5),
('Rent Roll'!$H8*'Rent Roll'!$D8/12)*((1+'Rent Roll'!$N8)^DATEDIF('Summary &amp; Assumptions'!$D$18,AL$5,"Y")),
OFFSET(AK13,0,-DATEDIF(EDATE('Rent Roll'!$K8,'Rent Roll'!$P8*12),AL$5,"M"))*((1+'Rent Roll'!$O8)^(DATEDIF(EDATE('Rent Roll'!$K8,'Rent Roll'!$P8*12),AL$5,"Y")+1))),('Rent Roll'!$H8*'Rent Roll'!$D8/12)*((1+'Rent Roll'!$N8)^DATEDIF('Summary &amp; Assumptions'!$D$18,AL$5,"Y")))))</f>
        <v>22084.755724359995</v>
      </c>
      <c r="AM13" s="131">
        <f ca="1">IF(AM$5&gt;='Rent Roll'!$M33,('Rent Roll'!$G33*'Rent Roll'!$D8/12)*((1+'Rent Roll'!$X33)^DATEDIF('Rent Roll'!$M33,AM$5,"Y")),
IF(AM$5&gt;'Rent Roll'!$L8,"-",
IF('Rent Roll'!$P8&gt;0,
IF(AND('Rent Roll'!$P8&gt;0,EDATE('Rent Roll'!$K8,'Rent Roll'!$P8*12)&gt;='Commercial Lease'!AM$5),
('Rent Roll'!$H8*'Rent Roll'!$D8/12)*((1+'Rent Roll'!$N8)^DATEDIF('Summary &amp; Assumptions'!$D$18,AM$5,"Y")),
OFFSET(AL13,0,-DATEDIF(EDATE('Rent Roll'!$K8,'Rent Roll'!$P8*12),AM$5,"M"))*((1+'Rent Roll'!$O8)^(DATEDIF(EDATE('Rent Roll'!$K8,'Rent Roll'!$P8*12),AM$5,"Y")+1))),('Rent Roll'!$H8*'Rent Roll'!$D8/12)*((1+'Rent Roll'!$N8)^DATEDIF('Summary &amp; Assumptions'!$D$18,AM$5,"Y")))))</f>
        <v>22084.755724359995</v>
      </c>
      <c r="AN13" s="131">
        <f ca="1">IF(AN$5&gt;='Rent Roll'!$M33,('Rent Roll'!$G33*'Rent Roll'!$D8/12)*((1+'Rent Roll'!$X33)^DATEDIF('Rent Roll'!$M33,AN$5,"Y")),
IF(AN$5&gt;'Rent Roll'!$L8,"-",
IF('Rent Roll'!$P8&gt;0,
IF(AND('Rent Roll'!$P8&gt;0,EDATE('Rent Roll'!$K8,'Rent Roll'!$P8*12)&gt;='Commercial Lease'!AN$5),
('Rent Roll'!$H8*'Rent Roll'!$D8/12)*((1+'Rent Roll'!$N8)^DATEDIF('Summary &amp; Assumptions'!$D$18,AN$5,"Y")),
OFFSET(AM13,0,-DATEDIF(EDATE('Rent Roll'!$K8,'Rent Roll'!$P8*12),AN$5,"M"))*((1+'Rent Roll'!$O8)^(DATEDIF(EDATE('Rent Roll'!$K8,'Rent Roll'!$P8*12),AN$5,"Y")+1))),('Rent Roll'!$H8*'Rent Roll'!$D8/12)*((1+'Rent Roll'!$N8)^DATEDIF('Summary &amp; Assumptions'!$D$18,AN$5,"Y")))))</f>
        <v>22084.755724359995</v>
      </c>
      <c r="AO13" s="131">
        <f ca="1">IF(AO$5&gt;='Rent Roll'!$M33,('Rent Roll'!$G33*'Rent Roll'!$D8/12)*((1+'Rent Roll'!$X33)^DATEDIF('Rent Roll'!$M33,AO$5,"Y")),
IF(AO$5&gt;'Rent Roll'!$L8,"-",
IF('Rent Roll'!$P8&gt;0,
IF(AND('Rent Roll'!$P8&gt;0,EDATE('Rent Roll'!$K8,'Rent Roll'!$P8*12)&gt;='Commercial Lease'!AO$5),
('Rent Roll'!$H8*'Rent Roll'!$D8/12)*((1+'Rent Roll'!$N8)^DATEDIF('Summary &amp; Assumptions'!$D$18,AO$5,"Y")),
OFFSET(AN13,0,-DATEDIF(EDATE('Rent Roll'!$K8,'Rent Roll'!$P8*12),AO$5,"M"))*((1+'Rent Roll'!$O8)^(DATEDIF(EDATE('Rent Roll'!$K8,'Rent Roll'!$P8*12),AO$5,"Y")+1))),('Rent Roll'!$H8*'Rent Roll'!$D8/12)*((1+'Rent Roll'!$N8)^DATEDIF('Summary &amp; Assumptions'!$D$18,AO$5,"Y")))))</f>
        <v>22084.755724359995</v>
      </c>
      <c r="AP13" s="131">
        <f ca="1">IF(AP$5&gt;='Rent Roll'!$M33,('Rent Roll'!$G33*'Rent Roll'!$D8/12)*((1+'Rent Roll'!$X33)^DATEDIF('Rent Roll'!$M33,AP$5,"Y")),
IF(AP$5&gt;'Rent Roll'!$L8,"-",
IF('Rent Roll'!$P8&gt;0,
IF(AND('Rent Roll'!$P8&gt;0,EDATE('Rent Roll'!$K8,'Rent Roll'!$P8*12)&gt;='Commercial Lease'!AP$5),
('Rent Roll'!$H8*'Rent Roll'!$D8/12)*((1+'Rent Roll'!$N8)^DATEDIF('Summary &amp; Assumptions'!$D$18,AP$5,"Y")),
OFFSET(AO13,0,-DATEDIF(EDATE('Rent Roll'!$K8,'Rent Roll'!$P8*12),AP$5,"M"))*((1+'Rent Roll'!$O8)^(DATEDIF(EDATE('Rent Roll'!$K8,'Rent Roll'!$P8*12),AP$5,"Y")+1))),('Rent Roll'!$H8*'Rent Roll'!$D8/12)*((1+'Rent Roll'!$N8)^DATEDIF('Summary &amp; Assumptions'!$D$18,AP$5,"Y")))))</f>
        <v>22084.755724359995</v>
      </c>
      <c r="AQ13" s="131">
        <f ca="1">IF(AQ$5&gt;='Rent Roll'!$M33,('Rent Roll'!$G33*'Rent Roll'!$D8/12)*((1+'Rent Roll'!$X33)^DATEDIF('Rent Roll'!$M33,AQ$5,"Y")),
IF(AQ$5&gt;'Rent Roll'!$L8,"-",
IF('Rent Roll'!$P8&gt;0,
IF(AND('Rent Roll'!$P8&gt;0,EDATE('Rent Roll'!$K8,'Rent Roll'!$P8*12)&gt;='Commercial Lease'!AQ$5),
('Rent Roll'!$H8*'Rent Roll'!$D8/12)*((1+'Rent Roll'!$N8)^DATEDIF('Summary &amp; Assumptions'!$D$18,AQ$5,"Y")),
OFFSET(AP13,0,-DATEDIF(EDATE('Rent Roll'!$K8,'Rent Roll'!$P8*12),AQ$5,"M"))*((1+'Rent Roll'!$O8)^(DATEDIF(EDATE('Rent Roll'!$K8,'Rent Roll'!$P8*12),AQ$5,"Y")+1))),('Rent Roll'!$H8*'Rent Roll'!$D8/12)*((1+'Rent Roll'!$N8)^DATEDIF('Summary &amp; Assumptions'!$D$18,AQ$5,"Y")))))</f>
        <v>22084.755724359995</v>
      </c>
      <c r="AR13" s="131">
        <f ca="1">IF(AR$5&gt;='Rent Roll'!$M33,('Rent Roll'!$G33*'Rent Roll'!$D8/12)*((1+'Rent Roll'!$X33)^DATEDIF('Rent Roll'!$M33,AR$5,"Y")),
IF(AR$5&gt;'Rent Roll'!$L8,"-",
IF('Rent Roll'!$P8&gt;0,
IF(AND('Rent Roll'!$P8&gt;0,EDATE('Rent Roll'!$K8,'Rent Roll'!$P8*12)&gt;='Commercial Lease'!AR$5),
('Rent Roll'!$H8*'Rent Roll'!$D8/12)*((1+'Rent Roll'!$N8)^DATEDIF('Summary &amp; Assumptions'!$D$18,AR$5,"Y")),
OFFSET(AQ13,0,-DATEDIF(EDATE('Rent Roll'!$K8,'Rent Roll'!$P8*12),AR$5,"M"))*((1+'Rent Roll'!$O8)^(DATEDIF(EDATE('Rent Roll'!$K8,'Rent Roll'!$P8*12),AR$5,"Y")+1))),('Rent Roll'!$H8*'Rent Roll'!$D8/12)*((1+'Rent Roll'!$N8)^DATEDIF('Summary &amp; Assumptions'!$D$18,AR$5,"Y")))))</f>
        <v>22084.755724359995</v>
      </c>
      <c r="AS13" s="131">
        <f ca="1">IF(AS$5&gt;='Rent Roll'!$M33,('Rent Roll'!$G33*'Rent Roll'!$D8/12)*((1+'Rent Roll'!$X33)^DATEDIF('Rent Roll'!$M33,AS$5,"Y")),
IF(AS$5&gt;'Rent Roll'!$L8,"-",
IF('Rent Roll'!$P8&gt;0,
IF(AND('Rent Roll'!$P8&gt;0,EDATE('Rent Roll'!$K8,'Rent Roll'!$P8*12)&gt;='Commercial Lease'!AS$5),
('Rent Roll'!$H8*'Rent Roll'!$D8/12)*((1+'Rent Roll'!$N8)^DATEDIF('Summary &amp; Assumptions'!$D$18,AS$5,"Y")),
OFFSET(AR13,0,-DATEDIF(EDATE('Rent Roll'!$K8,'Rent Roll'!$P8*12),AS$5,"M"))*((1+'Rent Roll'!$O8)^(DATEDIF(EDATE('Rent Roll'!$K8,'Rent Roll'!$P8*12),AS$5,"Y")+1))),('Rent Roll'!$H8*'Rent Roll'!$D8/12)*((1+'Rent Roll'!$N8)^DATEDIF('Summary &amp; Assumptions'!$D$18,AS$5,"Y")))))</f>
        <v>22084.755724359995</v>
      </c>
      <c r="AT13" s="131">
        <f ca="1">IF(AT$5&gt;='Rent Roll'!$M33,('Rent Roll'!$G33*'Rent Roll'!$D8/12)*((1+'Rent Roll'!$X33)^DATEDIF('Rent Roll'!$M33,AT$5,"Y")),
IF(AT$5&gt;'Rent Roll'!$L8,"-",
IF('Rent Roll'!$P8&gt;0,
IF(AND('Rent Roll'!$P8&gt;0,EDATE('Rent Roll'!$K8,'Rent Roll'!$P8*12)&gt;='Commercial Lease'!AT$5),
('Rent Roll'!$H8*'Rent Roll'!$D8/12)*((1+'Rent Roll'!$N8)^DATEDIF('Summary &amp; Assumptions'!$D$18,AT$5,"Y")),
OFFSET(AS13,0,-DATEDIF(EDATE('Rent Roll'!$K8,'Rent Roll'!$P8*12),AT$5,"M"))*((1+'Rent Roll'!$O8)^(DATEDIF(EDATE('Rent Roll'!$K8,'Rent Roll'!$P8*12),AT$5,"Y")+1))),('Rent Roll'!$H8*'Rent Roll'!$D8/12)*((1+'Rent Roll'!$N8)^DATEDIF('Summary &amp; Assumptions'!$D$18,AT$5,"Y")))))</f>
        <v>22084.755724359995</v>
      </c>
      <c r="AU13" s="131">
        <f ca="1">IF(AU$5&gt;='Rent Roll'!$M33,('Rent Roll'!$G33*'Rent Roll'!$D8/12)*((1+'Rent Roll'!$X33)^DATEDIF('Rent Roll'!$M33,AU$5,"Y")),
IF(AU$5&gt;'Rent Roll'!$L8,"-",
IF('Rent Roll'!$P8&gt;0,
IF(AND('Rent Roll'!$P8&gt;0,EDATE('Rent Roll'!$K8,'Rent Roll'!$P8*12)&gt;='Commercial Lease'!AU$5),
('Rent Roll'!$H8*'Rent Roll'!$D8/12)*((1+'Rent Roll'!$N8)^DATEDIF('Summary &amp; Assumptions'!$D$18,AU$5,"Y")),
OFFSET(AT13,0,-DATEDIF(EDATE('Rent Roll'!$K8,'Rent Roll'!$P8*12),AU$5,"M"))*((1+'Rent Roll'!$O8)^(DATEDIF(EDATE('Rent Roll'!$K8,'Rent Roll'!$P8*12),AU$5,"Y")+1))),('Rent Roll'!$H8*'Rent Roll'!$D8/12)*((1+'Rent Roll'!$N8)^DATEDIF('Summary &amp; Assumptions'!$D$18,AU$5,"Y")))))</f>
        <v>22084.755724359995</v>
      </c>
      <c r="AV13" s="131">
        <f ca="1">IF(AV$5&gt;='Rent Roll'!$M33,('Rent Roll'!$G33*'Rent Roll'!$D8/12)*((1+'Rent Roll'!$X33)^DATEDIF('Rent Roll'!$M33,AV$5,"Y")),
IF(AV$5&gt;'Rent Roll'!$L8,"-",
IF('Rent Roll'!$P8&gt;0,
IF(AND('Rent Roll'!$P8&gt;0,EDATE('Rent Roll'!$K8,'Rent Roll'!$P8*12)&gt;='Commercial Lease'!AV$5),
('Rent Roll'!$H8*'Rent Roll'!$D8/12)*((1+'Rent Roll'!$N8)^DATEDIF('Summary &amp; Assumptions'!$D$18,AV$5,"Y")),
OFFSET(AU13,0,-DATEDIF(EDATE('Rent Roll'!$K8,'Rent Roll'!$P8*12),AV$5,"M"))*((1+'Rent Roll'!$O8)^(DATEDIF(EDATE('Rent Roll'!$K8,'Rent Roll'!$P8*12),AV$5,"Y")+1))),('Rent Roll'!$H8*'Rent Roll'!$D8/12)*((1+'Rent Roll'!$N8)^DATEDIF('Summary &amp; Assumptions'!$D$18,AV$5,"Y")))))</f>
        <v>22084.755724359995</v>
      </c>
      <c r="AW13" s="131">
        <f ca="1">IF(AW$5&gt;='Rent Roll'!$M33,('Rent Roll'!$G33*'Rent Roll'!$D8/12)*((1+'Rent Roll'!$X33)^DATEDIF('Rent Roll'!$M33,AW$5,"Y")),
IF(AW$5&gt;'Rent Roll'!$L8,"-",
IF('Rent Roll'!$P8&gt;0,
IF(AND('Rent Roll'!$P8&gt;0,EDATE('Rent Roll'!$K8,'Rent Roll'!$P8*12)&gt;='Commercial Lease'!AW$5),
('Rent Roll'!$H8*'Rent Roll'!$D8/12)*((1+'Rent Roll'!$N8)^DATEDIF('Summary &amp; Assumptions'!$D$18,AW$5,"Y")),
OFFSET(AV13,0,-DATEDIF(EDATE('Rent Roll'!$K8,'Rent Roll'!$P8*12),AW$5,"M"))*((1+'Rent Roll'!$O8)^(DATEDIF(EDATE('Rent Roll'!$K8,'Rent Roll'!$P8*12),AW$5,"Y")+1))),('Rent Roll'!$H8*'Rent Roll'!$D8/12)*((1+'Rent Roll'!$N8)^DATEDIF('Summary &amp; Assumptions'!$D$18,AW$5,"Y")))))</f>
        <v>22747.298396090799</v>
      </c>
      <c r="AX13" s="131">
        <f ca="1">IF(AX$5&gt;='Rent Roll'!$M33,('Rent Roll'!$G33*'Rent Roll'!$D8/12)*((1+'Rent Roll'!$X33)^DATEDIF('Rent Roll'!$M33,AX$5,"Y")),
IF(AX$5&gt;'Rent Roll'!$L8,"-",
IF('Rent Roll'!$P8&gt;0,
IF(AND('Rent Roll'!$P8&gt;0,EDATE('Rent Roll'!$K8,'Rent Roll'!$P8*12)&gt;='Commercial Lease'!AX$5),
('Rent Roll'!$H8*'Rent Roll'!$D8/12)*((1+'Rent Roll'!$N8)^DATEDIF('Summary &amp; Assumptions'!$D$18,AX$5,"Y")),
OFFSET(AW13,0,-DATEDIF(EDATE('Rent Roll'!$K8,'Rent Roll'!$P8*12),AX$5,"M"))*((1+'Rent Roll'!$O8)^(DATEDIF(EDATE('Rent Roll'!$K8,'Rent Roll'!$P8*12),AX$5,"Y")+1))),('Rent Roll'!$H8*'Rent Roll'!$D8/12)*((1+'Rent Roll'!$N8)^DATEDIF('Summary &amp; Assumptions'!$D$18,AX$5,"Y")))))</f>
        <v>22747.298396090799</v>
      </c>
      <c r="AY13" s="131">
        <f ca="1">IF(AY$5&gt;='Rent Roll'!$M33,('Rent Roll'!$G33*'Rent Roll'!$D8/12)*((1+'Rent Roll'!$X33)^DATEDIF('Rent Roll'!$M33,AY$5,"Y")),
IF(AY$5&gt;'Rent Roll'!$L8,"-",
IF('Rent Roll'!$P8&gt;0,
IF(AND('Rent Roll'!$P8&gt;0,EDATE('Rent Roll'!$K8,'Rent Roll'!$P8*12)&gt;='Commercial Lease'!AY$5),
('Rent Roll'!$H8*'Rent Roll'!$D8/12)*((1+'Rent Roll'!$N8)^DATEDIF('Summary &amp; Assumptions'!$D$18,AY$5,"Y")),
OFFSET(AX13,0,-DATEDIF(EDATE('Rent Roll'!$K8,'Rent Roll'!$P8*12),AY$5,"M"))*((1+'Rent Roll'!$O8)^(DATEDIF(EDATE('Rent Roll'!$K8,'Rent Roll'!$P8*12),AY$5,"Y")+1))),('Rent Roll'!$H8*'Rent Roll'!$D8/12)*((1+'Rent Roll'!$N8)^DATEDIF('Summary &amp; Assumptions'!$D$18,AY$5,"Y")))))</f>
        <v>22747.298396090799</v>
      </c>
      <c r="AZ13" s="131">
        <f ca="1">IF(AZ$5&gt;='Rent Roll'!$M33,('Rent Roll'!$G33*'Rent Roll'!$D8/12)*((1+'Rent Roll'!$X33)^DATEDIF('Rent Roll'!$M33,AZ$5,"Y")),
IF(AZ$5&gt;'Rent Roll'!$L8,"-",
IF('Rent Roll'!$P8&gt;0,
IF(AND('Rent Roll'!$P8&gt;0,EDATE('Rent Roll'!$K8,'Rent Roll'!$P8*12)&gt;='Commercial Lease'!AZ$5),
('Rent Roll'!$H8*'Rent Roll'!$D8/12)*((1+'Rent Roll'!$N8)^DATEDIF('Summary &amp; Assumptions'!$D$18,AZ$5,"Y")),
OFFSET(AY13,0,-DATEDIF(EDATE('Rent Roll'!$K8,'Rent Roll'!$P8*12),AZ$5,"M"))*((1+'Rent Roll'!$O8)^(DATEDIF(EDATE('Rent Roll'!$K8,'Rent Roll'!$P8*12),AZ$5,"Y")+1))),('Rent Roll'!$H8*'Rent Roll'!$D8/12)*((1+'Rent Roll'!$N8)^DATEDIF('Summary &amp; Assumptions'!$D$18,AZ$5,"Y")))))</f>
        <v>22747.298396090799</v>
      </c>
      <c r="BA13" s="131">
        <f ca="1">IF(BA$5&gt;='Rent Roll'!$M33,('Rent Roll'!$G33*'Rent Roll'!$D8/12)*((1+'Rent Roll'!$X33)^DATEDIF('Rent Roll'!$M33,BA$5,"Y")),
IF(BA$5&gt;'Rent Roll'!$L8,"-",
IF('Rent Roll'!$P8&gt;0,
IF(AND('Rent Roll'!$P8&gt;0,EDATE('Rent Roll'!$K8,'Rent Roll'!$P8*12)&gt;='Commercial Lease'!BA$5),
('Rent Roll'!$H8*'Rent Roll'!$D8/12)*((1+'Rent Roll'!$N8)^DATEDIF('Summary &amp; Assumptions'!$D$18,BA$5,"Y")),
OFFSET(AZ13,0,-DATEDIF(EDATE('Rent Roll'!$K8,'Rent Roll'!$P8*12),BA$5,"M"))*((1+'Rent Roll'!$O8)^(DATEDIF(EDATE('Rent Roll'!$K8,'Rent Roll'!$P8*12),BA$5,"Y")+1))),('Rent Roll'!$H8*'Rent Roll'!$D8/12)*((1+'Rent Roll'!$N8)^DATEDIF('Summary &amp; Assumptions'!$D$18,BA$5,"Y")))))</f>
        <v>22747.298396090799</v>
      </c>
      <c r="BB13" s="131">
        <f ca="1">IF(BB$5&gt;='Rent Roll'!$M33,('Rent Roll'!$G33*'Rent Roll'!$D8/12)*((1+'Rent Roll'!$X33)^DATEDIF('Rent Roll'!$M33,BB$5,"Y")),
IF(BB$5&gt;'Rent Roll'!$L8,"-",
IF('Rent Roll'!$P8&gt;0,
IF(AND('Rent Roll'!$P8&gt;0,EDATE('Rent Roll'!$K8,'Rent Roll'!$P8*12)&gt;='Commercial Lease'!BB$5),
('Rent Roll'!$H8*'Rent Roll'!$D8/12)*((1+'Rent Roll'!$N8)^DATEDIF('Summary &amp; Assumptions'!$D$18,BB$5,"Y")),
OFFSET(BA13,0,-DATEDIF(EDATE('Rent Roll'!$K8,'Rent Roll'!$P8*12),BB$5,"M"))*((1+'Rent Roll'!$O8)^(DATEDIF(EDATE('Rent Roll'!$K8,'Rent Roll'!$P8*12),BB$5,"Y")+1))),('Rent Roll'!$H8*'Rent Roll'!$D8/12)*((1+'Rent Roll'!$N8)^DATEDIF('Summary &amp; Assumptions'!$D$18,BB$5,"Y")))))</f>
        <v>22747.298396090799</v>
      </c>
      <c r="BC13" s="131">
        <f ca="1">IF(BC$5&gt;='Rent Roll'!$M33,('Rent Roll'!$G33*'Rent Roll'!$D8/12)*((1+'Rent Roll'!$X33)^DATEDIF('Rent Roll'!$M33,BC$5,"Y")),
IF(BC$5&gt;'Rent Roll'!$L8,"-",
IF('Rent Roll'!$P8&gt;0,
IF(AND('Rent Roll'!$P8&gt;0,EDATE('Rent Roll'!$K8,'Rent Roll'!$P8*12)&gt;='Commercial Lease'!BC$5),
('Rent Roll'!$H8*'Rent Roll'!$D8/12)*((1+'Rent Roll'!$N8)^DATEDIF('Summary &amp; Assumptions'!$D$18,BC$5,"Y")),
OFFSET(BB13,0,-DATEDIF(EDATE('Rent Roll'!$K8,'Rent Roll'!$P8*12),BC$5,"M"))*((1+'Rent Roll'!$O8)^(DATEDIF(EDATE('Rent Roll'!$K8,'Rent Roll'!$P8*12),BC$5,"Y")+1))),('Rent Roll'!$H8*'Rent Roll'!$D8/12)*((1+'Rent Roll'!$N8)^DATEDIF('Summary &amp; Assumptions'!$D$18,BC$5,"Y")))))</f>
        <v>22747.298396090799</v>
      </c>
      <c r="BD13" s="131">
        <f ca="1">IF(BD$5&gt;='Rent Roll'!$M33,('Rent Roll'!$G33*'Rent Roll'!$D8/12)*((1+'Rent Roll'!$X33)^DATEDIF('Rent Roll'!$M33,BD$5,"Y")),
IF(BD$5&gt;'Rent Roll'!$L8,"-",
IF('Rent Roll'!$P8&gt;0,
IF(AND('Rent Roll'!$P8&gt;0,EDATE('Rent Roll'!$K8,'Rent Roll'!$P8*12)&gt;='Commercial Lease'!BD$5),
('Rent Roll'!$H8*'Rent Roll'!$D8/12)*((1+'Rent Roll'!$N8)^DATEDIF('Summary &amp; Assumptions'!$D$18,BD$5,"Y")),
OFFSET(BC13,0,-DATEDIF(EDATE('Rent Roll'!$K8,'Rent Roll'!$P8*12),BD$5,"M"))*((1+'Rent Roll'!$O8)^(DATEDIF(EDATE('Rent Roll'!$K8,'Rent Roll'!$P8*12),BD$5,"Y")+1))),('Rent Roll'!$H8*'Rent Roll'!$D8/12)*((1+'Rent Roll'!$N8)^DATEDIF('Summary &amp; Assumptions'!$D$18,BD$5,"Y")))))</f>
        <v>22747.298396090799</v>
      </c>
      <c r="BE13" s="131">
        <f ca="1">IF(BE$5&gt;='Rent Roll'!$M33,('Rent Roll'!$G33*'Rent Roll'!$D8/12)*((1+'Rent Roll'!$X33)^DATEDIF('Rent Roll'!$M33,BE$5,"Y")),
IF(BE$5&gt;'Rent Roll'!$L8,"-",
IF('Rent Roll'!$P8&gt;0,
IF(AND('Rent Roll'!$P8&gt;0,EDATE('Rent Roll'!$K8,'Rent Roll'!$P8*12)&gt;='Commercial Lease'!BE$5),
('Rent Roll'!$H8*'Rent Roll'!$D8/12)*((1+'Rent Roll'!$N8)^DATEDIF('Summary &amp; Assumptions'!$D$18,BE$5,"Y")),
OFFSET(BD13,0,-DATEDIF(EDATE('Rent Roll'!$K8,'Rent Roll'!$P8*12),BE$5,"M"))*((1+'Rent Roll'!$O8)^(DATEDIF(EDATE('Rent Roll'!$K8,'Rent Roll'!$P8*12),BE$5,"Y")+1))),('Rent Roll'!$H8*'Rent Roll'!$D8/12)*((1+'Rent Roll'!$N8)^DATEDIF('Summary &amp; Assumptions'!$D$18,BE$5,"Y")))))</f>
        <v>22747.298396090799</v>
      </c>
      <c r="BF13" s="131">
        <f ca="1">IF(BF$5&gt;='Rent Roll'!$M33,('Rent Roll'!$G33*'Rent Roll'!$D8/12)*((1+'Rent Roll'!$X33)^DATEDIF('Rent Roll'!$M33,BF$5,"Y")),
IF(BF$5&gt;'Rent Roll'!$L8,"-",
IF('Rent Roll'!$P8&gt;0,
IF(AND('Rent Roll'!$P8&gt;0,EDATE('Rent Roll'!$K8,'Rent Roll'!$P8*12)&gt;='Commercial Lease'!BF$5),
('Rent Roll'!$H8*'Rent Roll'!$D8/12)*((1+'Rent Roll'!$N8)^DATEDIF('Summary &amp; Assumptions'!$D$18,BF$5,"Y")),
OFFSET(BE13,0,-DATEDIF(EDATE('Rent Roll'!$K8,'Rent Roll'!$P8*12),BF$5,"M"))*((1+'Rent Roll'!$O8)^(DATEDIF(EDATE('Rent Roll'!$K8,'Rent Roll'!$P8*12),BF$5,"Y")+1))),('Rent Roll'!$H8*'Rent Roll'!$D8/12)*((1+'Rent Roll'!$N8)^DATEDIF('Summary &amp; Assumptions'!$D$18,BF$5,"Y")))))</f>
        <v>22747.298396090799</v>
      </c>
      <c r="BG13" s="131">
        <f ca="1">IF(BG$5&gt;='Rent Roll'!$M33,('Rent Roll'!$G33*'Rent Roll'!$D8/12)*((1+'Rent Roll'!$X33)^DATEDIF('Rent Roll'!$M33,BG$5,"Y")),
IF(BG$5&gt;'Rent Roll'!$L8,"-",
IF('Rent Roll'!$P8&gt;0,
IF(AND('Rent Roll'!$P8&gt;0,EDATE('Rent Roll'!$K8,'Rent Roll'!$P8*12)&gt;='Commercial Lease'!BG$5),
('Rent Roll'!$H8*'Rent Roll'!$D8/12)*((1+'Rent Roll'!$N8)^DATEDIF('Summary &amp; Assumptions'!$D$18,BG$5,"Y")),
OFFSET(BF13,0,-DATEDIF(EDATE('Rent Roll'!$K8,'Rent Roll'!$P8*12),BG$5,"M"))*((1+'Rent Roll'!$O8)^(DATEDIF(EDATE('Rent Roll'!$K8,'Rent Roll'!$P8*12),BG$5,"Y")+1))),('Rent Roll'!$H8*'Rent Roll'!$D8/12)*((1+'Rent Roll'!$N8)^DATEDIF('Summary &amp; Assumptions'!$D$18,BG$5,"Y")))))</f>
        <v>22747.298396090799</v>
      </c>
      <c r="BH13" s="131">
        <f ca="1">IF(BH$5&gt;='Rent Roll'!$M33,('Rent Roll'!$G33*'Rent Roll'!$D8/12)*((1+'Rent Roll'!$X33)^DATEDIF('Rent Roll'!$M33,BH$5,"Y")),
IF(BH$5&gt;'Rent Roll'!$L8,"-",
IF('Rent Roll'!$P8&gt;0,
IF(AND('Rent Roll'!$P8&gt;0,EDATE('Rent Roll'!$K8,'Rent Roll'!$P8*12)&gt;='Commercial Lease'!BH$5),
('Rent Roll'!$H8*'Rent Roll'!$D8/12)*((1+'Rent Roll'!$N8)^DATEDIF('Summary &amp; Assumptions'!$D$18,BH$5,"Y")),
OFFSET(BG13,0,-DATEDIF(EDATE('Rent Roll'!$K8,'Rent Roll'!$P8*12),BH$5,"M"))*((1+'Rent Roll'!$O8)^(DATEDIF(EDATE('Rent Roll'!$K8,'Rent Roll'!$P8*12),BH$5,"Y")+1))),('Rent Roll'!$H8*'Rent Roll'!$D8/12)*((1+'Rent Roll'!$N8)^DATEDIF('Summary &amp; Assumptions'!$D$18,BH$5,"Y")))))</f>
        <v>22747.298396090799</v>
      </c>
      <c r="BI13" s="131">
        <f ca="1">IF(BI$5&gt;='Rent Roll'!$M33,('Rent Roll'!$G33*'Rent Roll'!$D8/12)*((1+'Rent Roll'!$X33)^DATEDIF('Rent Roll'!$M33,BI$5,"Y")),
IF(BI$5&gt;'Rent Roll'!$L8,"-",
IF('Rent Roll'!$P8&gt;0,
IF(AND('Rent Roll'!$P8&gt;0,EDATE('Rent Roll'!$K8,'Rent Roll'!$P8*12)&gt;='Commercial Lease'!BI$5),
('Rent Roll'!$H8*'Rent Roll'!$D8/12)*((1+'Rent Roll'!$N8)^DATEDIF('Summary &amp; Assumptions'!$D$18,BI$5,"Y")),
OFFSET(BH13,0,-DATEDIF(EDATE('Rent Roll'!$K8,'Rent Roll'!$P8*12),BI$5,"M"))*((1+'Rent Roll'!$O8)^(DATEDIF(EDATE('Rent Roll'!$K8,'Rent Roll'!$P8*12),BI$5,"Y")+1))),('Rent Roll'!$H8*'Rent Roll'!$D8/12)*((1+'Rent Roll'!$N8)^DATEDIF('Summary &amp; Assumptions'!$D$18,BI$5,"Y")))))</f>
        <v>23429.717347973517</v>
      </c>
      <c r="BJ13" s="131">
        <f ca="1">IF(BJ$5&gt;='Rent Roll'!$M33,('Rent Roll'!$G33*'Rent Roll'!$D8/12)*((1+'Rent Roll'!$X33)^DATEDIF('Rent Roll'!$M33,BJ$5,"Y")),
IF(BJ$5&gt;'Rent Roll'!$L8,"-",
IF('Rent Roll'!$P8&gt;0,
IF(AND('Rent Roll'!$P8&gt;0,EDATE('Rent Roll'!$K8,'Rent Roll'!$P8*12)&gt;='Commercial Lease'!BJ$5),
('Rent Roll'!$H8*'Rent Roll'!$D8/12)*((1+'Rent Roll'!$N8)^DATEDIF('Summary &amp; Assumptions'!$D$18,BJ$5,"Y")),
OFFSET(BI13,0,-DATEDIF(EDATE('Rent Roll'!$K8,'Rent Roll'!$P8*12),BJ$5,"M"))*((1+'Rent Roll'!$O8)^(DATEDIF(EDATE('Rent Roll'!$K8,'Rent Roll'!$P8*12),BJ$5,"Y")+1))),('Rent Roll'!$H8*'Rent Roll'!$D8/12)*((1+'Rent Roll'!$N8)^DATEDIF('Summary &amp; Assumptions'!$D$18,BJ$5,"Y")))))</f>
        <v>23429.717347973517</v>
      </c>
      <c r="BK13" s="131">
        <f ca="1">IF(BK$5&gt;='Rent Roll'!$M33,('Rent Roll'!$G33*'Rent Roll'!$D8/12)*((1+'Rent Roll'!$X33)^DATEDIF('Rent Roll'!$M33,BK$5,"Y")),
IF(BK$5&gt;'Rent Roll'!$L8,"-",
IF('Rent Roll'!$P8&gt;0,
IF(AND('Rent Roll'!$P8&gt;0,EDATE('Rent Roll'!$K8,'Rent Roll'!$P8*12)&gt;='Commercial Lease'!BK$5),
('Rent Roll'!$H8*'Rent Roll'!$D8/12)*((1+'Rent Roll'!$N8)^DATEDIF('Summary &amp; Assumptions'!$D$18,BK$5,"Y")),
OFFSET(BJ13,0,-DATEDIF(EDATE('Rent Roll'!$K8,'Rent Roll'!$P8*12),BK$5,"M"))*((1+'Rent Roll'!$O8)^(DATEDIF(EDATE('Rent Roll'!$K8,'Rent Roll'!$P8*12),BK$5,"Y")+1))),('Rent Roll'!$H8*'Rent Roll'!$D8/12)*((1+'Rent Roll'!$N8)^DATEDIF('Summary &amp; Assumptions'!$D$18,BK$5,"Y")))))</f>
        <v>23429.717347973517</v>
      </c>
      <c r="BL13" s="131">
        <f ca="1">IF(BL$5&gt;='Rent Roll'!$M33,('Rent Roll'!$G33*'Rent Roll'!$D8/12)*((1+'Rent Roll'!$X33)^DATEDIF('Rent Roll'!$M33,BL$5,"Y")),
IF(BL$5&gt;'Rent Roll'!$L8,"-",
IF('Rent Roll'!$P8&gt;0,
IF(AND('Rent Roll'!$P8&gt;0,EDATE('Rent Roll'!$K8,'Rent Roll'!$P8*12)&gt;='Commercial Lease'!BL$5),
('Rent Roll'!$H8*'Rent Roll'!$D8/12)*((1+'Rent Roll'!$N8)^DATEDIF('Summary &amp; Assumptions'!$D$18,BL$5,"Y")),
OFFSET(BK13,0,-DATEDIF(EDATE('Rent Roll'!$K8,'Rent Roll'!$P8*12),BL$5,"M"))*((1+'Rent Roll'!$O8)^(DATEDIF(EDATE('Rent Roll'!$K8,'Rent Roll'!$P8*12),BL$5,"Y")+1))),('Rent Roll'!$H8*'Rent Roll'!$D8/12)*((1+'Rent Roll'!$N8)^DATEDIF('Summary &amp; Assumptions'!$D$18,BL$5,"Y")))))</f>
        <v>23429.717347973517</v>
      </c>
      <c r="BM13" s="131">
        <f ca="1">IF(BM$5&gt;='Rent Roll'!$M33,('Rent Roll'!$G33*'Rent Roll'!$D8/12)*((1+'Rent Roll'!$X33)^DATEDIF('Rent Roll'!$M33,BM$5,"Y")),
IF(BM$5&gt;'Rent Roll'!$L8,"-",
IF('Rent Roll'!$P8&gt;0,
IF(AND('Rent Roll'!$P8&gt;0,EDATE('Rent Roll'!$K8,'Rent Roll'!$P8*12)&gt;='Commercial Lease'!BM$5),
('Rent Roll'!$H8*'Rent Roll'!$D8/12)*((1+'Rent Roll'!$N8)^DATEDIF('Summary &amp; Assumptions'!$D$18,BM$5,"Y")),
OFFSET(BL13,0,-DATEDIF(EDATE('Rent Roll'!$K8,'Rent Roll'!$P8*12),BM$5,"M"))*((1+'Rent Roll'!$O8)^(DATEDIF(EDATE('Rent Roll'!$K8,'Rent Roll'!$P8*12),BM$5,"Y")+1))),('Rent Roll'!$H8*'Rent Roll'!$D8/12)*((1+'Rent Roll'!$N8)^DATEDIF('Summary &amp; Assumptions'!$D$18,BM$5,"Y")))))</f>
        <v>23429.717347973517</v>
      </c>
      <c r="BN13" s="131">
        <f ca="1">IF(BN$5&gt;='Rent Roll'!$M33,('Rent Roll'!$G33*'Rent Roll'!$D8/12)*((1+'Rent Roll'!$X33)^DATEDIF('Rent Roll'!$M33,BN$5,"Y")),
IF(BN$5&gt;'Rent Roll'!$L8,"-",
IF('Rent Roll'!$P8&gt;0,
IF(AND('Rent Roll'!$P8&gt;0,EDATE('Rent Roll'!$K8,'Rent Roll'!$P8*12)&gt;='Commercial Lease'!BN$5),
('Rent Roll'!$H8*'Rent Roll'!$D8/12)*((1+'Rent Roll'!$N8)^DATEDIF('Summary &amp; Assumptions'!$D$18,BN$5,"Y")),
OFFSET(BM13,0,-DATEDIF(EDATE('Rent Roll'!$K8,'Rent Roll'!$P8*12),BN$5,"M"))*((1+'Rent Roll'!$O8)^(DATEDIF(EDATE('Rent Roll'!$K8,'Rent Roll'!$P8*12),BN$5,"Y")+1))),('Rent Roll'!$H8*'Rent Roll'!$D8/12)*((1+'Rent Roll'!$N8)^DATEDIF('Summary &amp; Assumptions'!$D$18,BN$5,"Y")))))</f>
        <v>23429.717347973517</v>
      </c>
      <c r="BO13" s="131">
        <f ca="1">IF(BO$5&gt;='Rent Roll'!$M33,('Rent Roll'!$G33*'Rent Roll'!$D8/12)*((1+'Rent Roll'!$X33)^DATEDIF('Rent Roll'!$M33,BO$5,"Y")),
IF(BO$5&gt;'Rent Roll'!$L8,"-",
IF('Rent Roll'!$P8&gt;0,
IF(AND('Rent Roll'!$P8&gt;0,EDATE('Rent Roll'!$K8,'Rent Roll'!$P8*12)&gt;='Commercial Lease'!BO$5),
('Rent Roll'!$H8*'Rent Roll'!$D8/12)*((1+'Rent Roll'!$N8)^DATEDIF('Summary &amp; Assumptions'!$D$18,BO$5,"Y")),
OFFSET(BN13,0,-DATEDIF(EDATE('Rent Roll'!$K8,'Rent Roll'!$P8*12),BO$5,"M"))*((1+'Rent Roll'!$O8)^(DATEDIF(EDATE('Rent Roll'!$K8,'Rent Roll'!$P8*12),BO$5,"Y")+1))),('Rent Roll'!$H8*'Rent Roll'!$D8/12)*((1+'Rent Roll'!$N8)^DATEDIF('Summary &amp; Assumptions'!$D$18,BO$5,"Y")))))</f>
        <v>23429.717347973517</v>
      </c>
      <c r="BP13" s="131">
        <f ca="1">IF(BP$5&gt;='Rent Roll'!$M33,('Rent Roll'!$G33*'Rent Roll'!$D8/12)*((1+'Rent Roll'!$X33)^DATEDIF('Rent Roll'!$M33,BP$5,"Y")),
IF(BP$5&gt;'Rent Roll'!$L8,"-",
IF('Rent Roll'!$P8&gt;0,
IF(AND('Rent Roll'!$P8&gt;0,EDATE('Rent Roll'!$K8,'Rent Roll'!$P8*12)&gt;='Commercial Lease'!BP$5),
('Rent Roll'!$H8*'Rent Roll'!$D8/12)*((1+'Rent Roll'!$N8)^DATEDIF('Summary &amp; Assumptions'!$D$18,BP$5,"Y")),
OFFSET(BO13,0,-DATEDIF(EDATE('Rent Roll'!$K8,'Rent Roll'!$P8*12),BP$5,"M"))*((1+'Rent Roll'!$O8)^(DATEDIF(EDATE('Rent Roll'!$K8,'Rent Roll'!$P8*12),BP$5,"Y")+1))),('Rent Roll'!$H8*'Rent Roll'!$D8/12)*((1+'Rent Roll'!$N8)^DATEDIF('Summary &amp; Assumptions'!$D$18,BP$5,"Y")))))</f>
        <v>23429.717347973517</v>
      </c>
      <c r="BQ13" s="131">
        <f ca="1">IF(BQ$5&gt;='Rent Roll'!$M33,('Rent Roll'!$G33*'Rent Roll'!$D8/12)*((1+'Rent Roll'!$X33)^DATEDIF('Rent Roll'!$M33,BQ$5,"Y")),
IF(BQ$5&gt;'Rent Roll'!$L8,"-",
IF('Rent Roll'!$P8&gt;0,
IF(AND('Rent Roll'!$P8&gt;0,EDATE('Rent Roll'!$K8,'Rent Roll'!$P8*12)&gt;='Commercial Lease'!BQ$5),
('Rent Roll'!$H8*'Rent Roll'!$D8/12)*((1+'Rent Roll'!$N8)^DATEDIF('Summary &amp; Assumptions'!$D$18,BQ$5,"Y")),
OFFSET(BP13,0,-DATEDIF(EDATE('Rent Roll'!$K8,'Rent Roll'!$P8*12),BQ$5,"M"))*((1+'Rent Roll'!$O8)^(DATEDIF(EDATE('Rent Roll'!$K8,'Rent Roll'!$P8*12),BQ$5,"Y")+1))),('Rent Roll'!$H8*'Rent Roll'!$D8/12)*((1+'Rent Roll'!$N8)^DATEDIF('Summary &amp; Assumptions'!$D$18,BQ$5,"Y")))))</f>
        <v>23429.717347973517</v>
      </c>
      <c r="BR13" s="131">
        <f ca="1">IF(BR$5&gt;='Rent Roll'!$M33,('Rent Roll'!$G33*'Rent Roll'!$D8/12)*((1+'Rent Roll'!$X33)^DATEDIF('Rent Roll'!$M33,BR$5,"Y")),
IF(BR$5&gt;'Rent Roll'!$L8,"-",
IF('Rent Roll'!$P8&gt;0,
IF(AND('Rent Roll'!$P8&gt;0,EDATE('Rent Roll'!$K8,'Rent Roll'!$P8*12)&gt;='Commercial Lease'!BR$5),
('Rent Roll'!$H8*'Rent Roll'!$D8/12)*((1+'Rent Roll'!$N8)^DATEDIF('Summary &amp; Assumptions'!$D$18,BR$5,"Y")),
OFFSET(BQ13,0,-DATEDIF(EDATE('Rent Roll'!$K8,'Rent Roll'!$P8*12),BR$5,"M"))*((1+'Rent Roll'!$O8)^(DATEDIF(EDATE('Rent Roll'!$K8,'Rent Roll'!$P8*12),BR$5,"Y")+1))),('Rent Roll'!$H8*'Rent Roll'!$D8/12)*((1+'Rent Roll'!$N8)^DATEDIF('Summary &amp; Assumptions'!$D$18,BR$5,"Y")))))</f>
        <v>23429.717347973517</v>
      </c>
      <c r="BS13" s="131">
        <f ca="1">IF(BS$5&gt;='Rent Roll'!$M33,('Rent Roll'!$G33*'Rent Roll'!$D8/12)*((1+'Rent Roll'!$X33)^DATEDIF('Rent Roll'!$M33,BS$5,"Y")),
IF(BS$5&gt;'Rent Roll'!$L8,"-",
IF('Rent Roll'!$P8&gt;0,
IF(AND('Rent Roll'!$P8&gt;0,EDATE('Rent Roll'!$K8,'Rent Roll'!$P8*12)&gt;='Commercial Lease'!BS$5),
('Rent Roll'!$H8*'Rent Roll'!$D8/12)*((1+'Rent Roll'!$N8)^DATEDIF('Summary &amp; Assumptions'!$D$18,BS$5,"Y")),
OFFSET(BR13,0,-DATEDIF(EDATE('Rent Roll'!$K8,'Rent Roll'!$P8*12),BS$5,"M"))*((1+'Rent Roll'!$O8)^(DATEDIF(EDATE('Rent Roll'!$K8,'Rent Roll'!$P8*12),BS$5,"Y")+1))),('Rent Roll'!$H8*'Rent Roll'!$D8/12)*((1+'Rent Roll'!$N8)^DATEDIF('Summary &amp; Assumptions'!$D$18,BS$5,"Y")))))</f>
        <v>23429.717347973517</v>
      </c>
      <c r="BT13" s="131">
        <f ca="1">IF(BT$5&gt;='Rent Roll'!$M33,('Rent Roll'!$G33*'Rent Roll'!$D8/12)*((1+'Rent Roll'!$X33)^DATEDIF('Rent Roll'!$M33,BT$5,"Y")),
IF(BT$5&gt;'Rent Roll'!$L8,"-",
IF('Rent Roll'!$P8&gt;0,
IF(AND('Rent Roll'!$P8&gt;0,EDATE('Rent Roll'!$K8,'Rent Roll'!$P8*12)&gt;='Commercial Lease'!BT$5),
('Rent Roll'!$H8*'Rent Roll'!$D8/12)*((1+'Rent Roll'!$N8)^DATEDIF('Summary &amp; Assumptions'!$D$18,BT$5,"Y")),
OFFSET(BS13,0,-DATEDIF(EDATE('Rent Roll'!$K8,'Rent Roll'!$P8*12),BT$5,"M"))*((1+'Rent Roll'!$O8)^(DATEDIF(EDATE('Rent Roll'!$K8,'Rent Roll'!$P8*12),BT$5,"Y")+1))),('Rent Roll'!$H8*'Rent Roll'!$D8/12)*((1+'Rent Roll'!$N8)^DATEDIF('Summary &amp; Assumptions'!$D$18,BT$5,"Y")))))</f>
        <v>23429.717347973517</v>
      </c>
      <c r="BU13" s="131">
        <f ca="1">IF(BU$5&gt;='Rent Roll'!$M33,('Rent Roll'!$G33*'Rent Roll'!$D8/12)*((1+'Rent Roll'!$X33)^DATEDIF('Rent Roll'!$M33,BU$5,"Y")),
IF(BU$5&gt;'Rent Roll'!$L8,"-",
IF('Rent Roll'!$P8&gt;0,
IF(AND('Rent Roll'!$P8&gt;0,EDATE('Rent Roll'!$K8,'Rent Roll'!$P8*12)&gt;='Commercial Lease'!BU$5),
('Rent Roll'!$H8*'Rent Roll'!$D8/12)*((1+'Rent Roll'!$N8)^DATEDIF('Summary &amp; Assumptions'!$D$18,BU$5,"Y")),
OFFSET(BT13,0,-DATEDIF(EDATE('Rent Roll'!$K8,'Rent Roll'!$P8*12),BU$5,"M"))*((1+'Rent Roll'!$O8)^(DATEDIF(EDATE('Rent Roll'!$K8,'Rent Roll'!$P8*12),BU$5,"Y")+1))),('Rent Roll'!$H8*'Rent Roll'!$D8/12)*((1+'Rent Roll'!$N8)^DATEDIF('Summary &amp; Assumptions'!$D$18,BU$5,"Y")))))</f>
        <v>24132.608868412724</v>
      </c>
      <c r="BV13" s="131">
        <f ca="1">IF(BV$5&gt;='Rent Roll'!$M33,('Rent Roll'!$G33*'Rent Roll'!$D8/12)*((1+'Rent Roll'!$X33)^DATEDIF('Rent Roll'!$M33,BV$5,"Y")),
IF(BV$5&gt;'Rent Roll'!$L8,"-",
IF('Rent Roll'!$P8&gt;0,
IF(AND('Rent Roll'!$P8&gt;0,EDATE('Rent Roll'!$K8,'Rent Roll'!$P8*12)&gt;='Commercial Lease'!BV$5),
('Rent Roll'!$H8*'Rent Roll'!$D8/12)*((1+'Rent Roll'!$N8)^DATEDIF('Summary &amp; Assumptions'!$D$18,BV$5,"Y")),
OFFSET(BU13,0,-DATEDIF(EDATE('Rent Roll'!$K8,'Rent Roll'!$P8*12),BV$5,"M"))*((1+'Rent Roll'!$O8)^(DATEDIF(EDATE('Rent Roll'!$K8,'Rent Roll'!$P8*12),BV$5,"Y")+1))),('Rent Roll'!$H8*'Rent Roll'!$D8/12)*((1+'Rent Roll'!$N8)^DATEDIF('Summary &amp; Assumptions'!$D$18,BV$5,"Y")))))</f>
        <v>24132.608868412724</v>
      </c>
      <c r="BW13" s="131">
        <f ca="1">IF(BW$5&gt;='Rent Roll'!$M33,('Rent Roll'!$G33*'Rent Roll'!$D8/12)*((1+'Rent Roll'!$X33)^DATEDIF('Rent Roll'!$M33,BW$5,"Y")),
IF(BW$5&gt;'Rent Roll'!$L8,"-",
IF('Rent Roll'!$P8&gt;0,
IF(AND('Rent Roll'!$P8&gt;0,EDATE('Rent Roll'!$K8,'Rent Roll'!$P8*12)&gt;='Commercial Lease'!BW$5),
('Rent Roll'!$H8*'Rent Roll'!$D8/12)*((1+'Rent Roll'!$N8)^DATEDIF('Summary &amp; Assumptions'!$D$18,BW$5,"Y")),
OFFSET(BV13,0,-DATEDIF(EDATE('Rent Roll'!$K8,'Rent Roll'!$P8*12),BW$5,"M"))*((1+'Rent Roll'!$O8)^(DATEDIF(EDATE('Rent Roll'!$K8,'Rent Roll'!$P8*12),BW$5,"Y")+1))),('Rent Roll'!$H8*'Rent Roll'!$D8/12)*((1+'Rent Roll'!$N8)^DATEDIF('Summary &amp; Assumptions'!$D$18,BW$5,"Y")))))</f>
        <v>24132.608868412724</v>
      </c>
      <c r="BX13" s="131">
        <f ca="1">IF(BX$5&gt;='Rent Roll'!$M33,('Rent Roll'!$G33*'Rent Roll'!$D8/12)*((1+'Rent Roll'!$X33)^DATEDIF('Rent Roll'!$M33,BX$5,"Y")),
IF(BX$5&gt;'Rent Roll'!$L8,"-",
IF('Rent Roll'!$P8&gt;0,
IF(AND('Rent Roll'!$P8&gt;0,EDATE('Rent Roll'!$K8,'Rent Roll'!$P8*12)&gt;='Commercial Lease'!BX$5),
('Rent Roll'!$H8*'Rent Roll'!$D8/12)*((1+'Rent Roll'!$N8)^DATEDIF('Summary &amp; Assumptions'!$D$18,BX$5,"Y")),
OFFSET(BW13,0,-DATEDIF(EDATE('Rent Roll'!$K8,'Rent Roll'!$P8*12),BX$5,"M"))*((1+'Rent Roll'!$O8)^(DATEDIF(EDATE('Rent Roll'!$K8,'Rent Roll'!$P8*12),BX$5,"Y")+1))),('Rent Roll'!$H8*'Rent Roll'!$D8/12)*((1+'Rent Roll'!$N8)^DATEDIF('Summary &amp; Assumptions'!$D$18,BX$5,"Y")))))</f>
        <v>24132.608868412724</v>
      </c>
      <c r="BY13" s="131">
        <f ca="1">IF(BY$5&gt;='Rent Roll'!$M33,('Rent Roll'!$G33*'Rent Roll'!$D8/12)*((1+'Rent Roll'!$X33)^DATEDIF('Rent Roll'!$M33,BY$5,"Y")),
IF(BY$5&gt;'Rent Roll'!$L8,"-",
IF('Rent Roll'!$P8&gt;0,
IF(AND('Rent Roll'!$P8&gt;0,EDATE('Rent Roll'!$K8,'Rent Roll'!$P8*12)&gt;='Commercial Lease'!BY$5),
('Rent Roll'!$H8*'Rent Roll'!$D8/12)*((1+'Rent Roll'!$N8)^DATEDIF('Summary &amp; Assumptions'!$D$18,BY$5,"Y")),
OFFSET(BX13,0,-DATEDIF(EDATE('Rent Roll'!$K8,'Rent Roll'!$P8*12),BY$5,"M"))*((1+'Rent Roll'!$O8)^(DATEDIF(EDATE('Rent Roll'!$K8,'Rent Roll'!$P8*12),BY$5,"Y")+1))),('Rent Roll'!$H8*'Rent Roll'!$D8/12)*((1+'Rent Roll'!$N8)^DATEDIF('Summary &amp; Assumptions'!$D$18,BY$5,"Y")))))</f>
        <v>24132.608868412724</v>
      </c>
      <c r="BZ13" s="131">
        <f ca="1">IF(BZ$5&gt;='Rent Roll'!$M33,('Rent Roll'!$G33*'Rent Roll'!$D8/12)*((1+'Rent Roll'!$X33)^DATEDIF('Rent Roll'!$M33,BZ$5,"Y")),
IF(BZ$5&gt;'Rent Roll'!$L8,"-",
IF('Rent Roll'!$P8&gt;0,
IF(AND('Rent Roll'!$P8&gt;0,EDATE('Rent Roll'!$K8,'Rent Roll'!$P8*12)&gt;='Commercial Lease'!BZ$5),
('Rent Roll'!$H8*'Rent Roll'!$D8/12)*((1+'Rent Roll'!$N8)^DATEDIF('Summary &amp; Assumptions'!$D$18,BZ$5,"Y")),
OFFSET(BY13,0,-DATEDIF(EDATE('Rent Roll'!$K8,'Rent Roll'!$P8*12),BZ$5,"M"))*((1+'Rent Roll'!$O8)^(DATEDIF(EDATE('Rent Roll'!$K8,'Rent Roll'!$P8*12),BZ$5,"Y")+1))),('Rent Roll'!$H8*'Rent Roll'!$D8/12)*((1+'Rent Roll'!$N8)^DATEDIF('Summary &amp; Assumptions'!$D$18,BZ$5,"Y")))))</f>
        <v>24132.608868412724</v>
      </c>
      <c r="CA13" s="131">
        <f ca="1">IF(CA$5&gt;='Rent Roll'!$M33,('Rent Roll'!$G33*'Rent Roll'!$D8/12)*((1+'Rent Roll'!$X33)^DATEDIF('Rent Roll'!$M33,CA$5,"Y")),
IF(CA$5&gt;'Rent Roll'!$L8,"-",
IF('Rent Roll'!$P8&gt;0,
IF(AND('Rent Roll'!$P8&gt;0,EDATE('Rent Roll'!$K8,'Rent Roll'!$P8*12)&gt;='Commercial Lease'!CA$5),
('Rent Roll'!$H8*'Rent Roll'!$D8/12)*((1+'Rent Roll'!$N8)^DATEDIF('Summary &amp; Assumptions'!$D$18,CA$5,"Y")),
OFFSET(BZ13,0,-DATEDIF(EDATE('Rent Roll'!$K8,'Rent Roll'!$P8*12),CA$5,"M"))*((1+'Rent Roll'!$O8)^(DATEDIF(EDATE('Rent Roll'!$K8,'Rent Roll'!$P8*12),CA$5,"Y")+1))),('Rent Roll'!$H8*'Rent Roll'!$D8/12)*((1+'Rent Roll'!$N8)^DATEDIF('Summary &amp; Assumptions'!$D$18,CA$5,"Y")))))</f>
        <v>24132.608868412724</v>
      </c>
      <c r="CB13" s="131">
        <f ca="1">IF(CB$5&gt;='Rent Roll'!$M33,('Rent Roll'!$G33*'Rent Roll'!$D8/12)*((1+'Rent Roll'!$X33)^DATEDIF('Rent Roll'!$M33,CB$5,"Y")),
IF(CB$5&gt;'Rent Roll'!$L8,"-",
IF('Rent Roll'!$P8&gt;0,
IF(AND('Rent Roll'!$P8&gt;0,EDATE('Rent Roll'!$K8,'Rent Roll'!$P8*12)&gt;='Commercial Lease'!CB$5),
('Rent Roll'!$H8*'Rent Roll'!$D8/12)*((1+'Rent Roll'!$N8)^DATEDIF('Summary &amp; Assumptions'!$D$18,CB$5,"Y")),
OFFSET(CA13,0,-DATEDIF(EDATE('Rent Roll'!$K8,'Rent Roll'!$P8*12),CB$5,"M"))*((1+'Rent Roll'!$O8)^(DATEDIF(EDATE('Rent Roll'!$K8,'Rent Roll'!$P8*12),CB$5,"Y")+1))),('Rent Roll'!$H8*'Rent Roll'!$D8/12)*((1+'Rent Roll'!$N8)^DATEDIF('Summary &amp; Assumptions'!$D$18,CB$5,"Y")))))</f>
        <v>24132.608868412724</v>
      </c>
      <c r="CC13" s="131">
        <f ca="1">IF(CC$5&gt;='Rent Roll'!$M33,('Rent Roll'!$G33*'Rent Roll'!$D8/12)*((1+'Rent Roll'!$X33)^DATEDIF('Rent Roll'!$M33,CC$5,"Y")),
IF(CC$5&gt;'Rent Roll'!$L8,"-",
IF('Rent Roll'!$P8&gt;0,
IF(AND('Rent Roll'!$P8&gt;0,EDATE('Rent Roll'!$K8,'Rent Roll'!$P8*12)&gt;='Commercial Lease'!CC$5),
('Rent Roll'!$H8*'Rent Roll'!$D8/12)*((1+'Rent Roll'!$N8)^DATEDIF('Summary &amp; Assumptions'!$D$18,CC$5,"Y")),
OFFSET(CB13,0,-DATEDIF(EDATE('Rent Roll'!$K8,'Rent Roll'!$P8*12),CC$5,"M"))*((1+'Rent Roll'!$O8)^(DATEDIF(EDATE('Rent Roll'!$K8,'Rent Roll'!$P8*12),CC$5,"Y")+1))),('Rent Roll'!$H8*'Rent Roll'!$D8/12)*((1+'Rent Roll'!$N8)^DATEDIF('Summary &amp; Assumptions'!$D$18,CC$5,"Y")))))</f>
        <v>24132.608868412724</v>
      </c>
      <c r="CD13" s="131">
        <f ca="1">IF(CD$5&gt;='Rent Roll'!$M33,('Rent Roll'!$G33*'Rent Roll'!$D8/12)*((1+'Rent Roll'!$X33)^DATEDIF('Rent Roll'!$M33,CD$5,"Y")),
IF(CD$5&gt;'Rent Roll'!$L8,"-",
IF('Rent Roll'!$P8&gt;0,
IF(AND('Rent Roll'!$P8&gt;0,EDATE('Rent Roll'!$K8,'Rent Roll'!$P8*12)&gt;='Commercial Lease'!CD$5),
('Rent Roll'!$H8*'Rent Roll'!$D8/12)*((1+'Rent Roll'!$N8)^DATEDIF('Summary &amp; Assumptions'!$D$18,CD$5,"Y")),
OFFSET(CC13,0,-DATEDIF(EDATE('Rent Roll'!$K8,'Rent Roll'!$P8*12),CD$5,"M"))*((1+'Rent Roll'!$O8)^(DATEDIF(EDATE('Rent Roll'!$K8,'Rent Roll'!$P8*12),CD$5,"Y")+1))),('Rent Roll'!$H8*'Rent Roll'!$D8/12)*((1+'Rent Roll'!$N8)^DATEDIF('Summary &amp; Assumptions'!$D$18,CD$5,"Y")))))</f>
        <v>24132.608868412724</v>
      </c>
      <c r="CE13" s="131">
        <f ca="1">IF(CE$5&gt;='Rent Roll'!$M33,('Rent Roll'!$G33*'Rent Roll'!$D8/12)*((1+'Rent Roll'!$X33)^DATEDIF('Rent Roll'!$M33,CE$5,"Y")),
IF(CE$5&gt;'Rent Roll'!$L8,"-",
IF('Rent Roll'!$P8&gt;0,
IF(AND('Rent Roll'!$P8&gt;0,EDATE('Rent Roll'!$K8,'Rent Roll'!$P8*12)&gt;='Commercial Lease'!CE$5),
('Rent Roll'!$H8*'Rent Roll'!$D8/12)*((1+'Rent Roll'!$N8)^DATEDIF('Summary &amp; Assumptions'!$D$18,CE$5,"Y")),
OFFSET(CD13,0,-DATEDIF(EDATE('Rent Roll'!$K8,'Rent Roll'!$P8*12),CE$5,"M"))*((1+'Rent Roll'!$O8)^(DATEDIF(EDATE('Rent Roll'!$K8,'Rent Roll'!$P8*12),CE$5,"Y")+1))),('Rent Roll'!$H8*'Rent Roll'!$D8/12)*((1+'Rent Roll'!$N8)^DATEDIF('Summary &amp; Assumptions'!$D$18,CE$5,"Y")))))</f>
        <v>24132.608868412724</v>
      </c>
      <c r="CF13" s="131">
        <f ca="1">IF(CF$5&gt;='Rent Roll'!$M33,('Rent Roll'!$G33*'Rent Roll'!$D8/12)*((1+'Rent Roll'!$X33)^DATEDIF('Rent Roll'!$M33,CF$5,"Y")),
IF(CF$5&gt;'Rent Roll'!$L8,"-",
IF('Rent Roll'!$P8&gt;0,
IF(AND('Rent Roll'!$P8&gt;0,EDATE('Rent Roll'!$K8,'Rent Roll'!$P8*12)&gt;='Commercial Lease'!CF$5),
('Rent Roll'!$H8*'Rent Roll'!$D8/12)*((1+'Rent Roll'!$N8)^DATEDIF('Summary &amp; Assumptions'!$D$18,CF$5,"Y")),
OFFSET(CE13,0,-DATEDIF(EDATE('Rent Roll'!$K8,'Rent Roll'!$P8*12),CF$5,"M"))*((1+'Rent Roll'!$O8)^(DATEDIF(EDATE('Rent Roll'!$K8,'Rent Roll'!$P8*12),CF$5,"Y")+1))),('Rent Roll'!$H8*'Rent Roll'!$D8/12)*((1+'Rent Roll'!$N8)^DATEDIF('Summary &amp; Assumptions'!$D$18,CF$5,"Y")))))</f>
        <v>24132.608868412724</v>
      </c>
      <c r="CG13" s="131">
        <f ca="1">IF(CG$5&gt;='Rent Roll'!$M33,('Rent Roll'!$G33*'Rent Roll'!$D8/12)*((1+'Rent Roll'!$X33)^DATEDIF('Rent Roll'!$M33,CG$5,"Y")),
IF(CG$5&gt;'Rent Roll'!$L8,"-",
IF('Rent Roll'!$P8&gt;0,
IF(AND('Rent Roll'!$P8&gt;0,EDATE('Rent Roll'!$K8,'Rent Roll'!$P8*12)&gt;='Commercial Lease'!CG$5),
('Rent Roll'!$H8*'Rent Roll'!$D8/12)*((1+'Rent Roll'!$N8)^DATEDIF('Summary &amp; Assumptions'!$D$18,CG$5,"Y")),
OFFSET(CF13,0,-DATEDIF(EDATE('Rent Roll'!$K8,'Rent Roll'!$P8*12),CG$5,"M"))*((1+'Rent Roll'!$O8)^(DATEDIF(EDATE('Rent Roll'!$K8,'Rent Roll'!$P8*12),CG$5,"Y")+1))),('Rent Roll'!$H8*'Rent Roll'!$D8/12)*((1+'Rent Roll'!$N8)^DATEDIF('Summary &amp; Assumptions'!$D$18,CG$5,"Y")))))</f>
        <v>24856.587134465106</v>
      </c>
      <c r="CH13" s="131">
        <f ca="1">IF(CH$5&gt;='Rent Roll'!$M33,('Rent Roll'!$G33*'Rent Roll'!$D8/12)*((1+'Rent Roll'!$X33)^DATEDIF('Rent Roll'!$M33,CH$5,"Y")),
IF(CH$5&gt;'Rent Roll'!$L8,"-",
IF('Rent Roll'!$P8&gt;0,
IF(AND('Rent Roll'!$P8&gt;0,EDATE('Rent Roll'!$K8,'Rent Roll'!$P8*12)&gt;='Commercial Lease'!CH$5),
('Rent Roll'!$H8*'Rent Roll'!$D8/12)*((1+'Rent Roll'!$N8)^DATEDIF('Summary &amp; Assumptions'!$D$18,CH$5,"Y")),
OFFSET(CG13,0,-DATEDIF(EDATE('Rent Roll'!$K8,'Rent Roll'!$P8*12),CH$5,"M"))*((1+'Rent Roll'!$O8)^(DATEDIF(EDATE('Rent Roll'!$K8,'Rent Roll'!$P8*12),CH$5,"Y")+1))),('Rent Roll'!$H8*'Rent Roll'!$D8/12)*((1+'Rent Roll'!$N8)^DATEDIF('Summary &amp; Assumptions'!$D$18,CH$5,"Y")))))</f>
        <v>24856.587134465106</v>
      </c>
      <c r="CI13" s="131">
        <f ca="1">IF(CI$5&gt;='Rent Roll'!$M33,('Rent Roll'!$G33*'Rent Roll'!$D8/12)*((1+'Rent Roll'!$X33)^DATEDIF('Rent Roll'!$M33,CI$5,"Y")),
IF(CI$5&gt;'Rent Roll'!$L8,"-",
IF('Rent Roll'!$P8&gt;0,
IF(AND('Rent Roll'!$P8&gt;0,EDATE('Rent Roll'!$K8,'Rent Roll'!$P8*12)&gt;='Commercial Lease'!CI$5),
('Rent Roll'!$H8*'Rent Roll'!$D8/12)*((1+'Rent Roll'!$N8)^DATEDIF('Summary &amp; Assumptions'!$D$18,CI$5,"Y")),
OFFSET(CH13,0,-DATEDIF(EDATE('Rent Roll'!$K8,'Rent Roll'!$P8*12),CI$5,"M"))*((1+'Rent Roll'!$O8)^(DATEDIF(EDATE('Rent Roll'!$K8,'Rent Roll'!$P8*12),CI$5,"Y")+1))),('Rent Roll'!$H8*'Rent Roll'!$D8/12)*((1+'Rent Roll'!$N8)^DATEDIF('Summary &amp; Assumptions'!$D$18,CI$5,"Y")))))</f>
        <v>24856.587134465106</v>
      </c>
      <c r="CJ13" s="131">
        <f ca="1">IF(CJ$5&gt;='Rent Roll'!$M33,('Rent Roll'!$G33*'Rent Roll'!$D8/12)*((1+'Rent Roll'!$X33)^DATEDIF('Rent Roll'!$M33,CJ$5,"Y")),
IF(CJ$5&gt;'Rent Roll'!$L8,"-",
IF('Rent Roll'!$P8&gt;0,
IF(AND('Rent Roll'!$P8&gt;0,EDATE('Rent Roll'!$K8,'Rent Roll'!$P8*12)&gt;='Commercial Lease'!CJ$5),
('Rent Roll'!$H8*'Rent Roll'!$D8/12)*((1+'Rent Roll'!$N8)^DATEDIF('Summary &amp; Assumptions'!$D$18,CJ$5,"Y")),
OFFSET(CI13,0,-DATEDIF(EDATE('Rent Roll'!$K8,'Rent Roll'!$P8*12),CJ$5,"M"))*((1+'Rent Roll'!$O8)^(DATEDIF(EDATE('Rent Roll'!$K8,'Rent Roll'!$P8*12),CJ$5,"Y")+1))),('Rent Roll'!$H8*'Rent Roll'!$D8/12)*((1+'Rent Roll'!$N8)^DATEDIF('Summary &amp; Assumptions'!$D$18,CJ$5,"Y")))))</f>
        <v>24856.587134465106</v>
      </c>
      <c r="CK13" s="131">
        <f ca="1">IF(CK$5&gt;='Rent Roll'!$M33,('Rent Roll'!$G33*'Rent Roll'!$D8/12)*((1+'Rent Roll'!$X33)^DATEDIF('Rent Roll'!$M33,CK$5,"Y")),
IF(CK$5&gt;'Rent Roll'!$L8,"-",
IF('Rent Roll'!$P8&gt;0,
IF(AND('Rent Roll'!$P8&gt;0,EDATE('Rent Roll'!$K8,'Rent Roll'!$P8*12)&gt;='Commercial Lease'!CK$5),
('Rent Roll'!$H8*'Rent Roll'!$D8/12)*((1+'Rent Roll'!$N8)^DATEDIF('Summary &amp; Assumptions'!$D$18,CK$5,"Y")),
OFFSET(CJ13,0,-DATEDIF(EDATE('Rent Roll'!$K8,'Rent Roll'!$P8*12),CK$5,"M"))*((1+'Rent Roll'!$O8)^(DATEDIF(EDATE('Rent Roll'!$K8,'Rent Roll'!$P8*12),CK$5,"Y")+1))),('Rent Roll'!$H8*'Rent Roll'!$D8/12)*((1+'Rent Roll'!$N8)^DATEDIF('Summary &amp; Assumptions'!$D$18,CK$5,"Y")))))</f>
        <v>24856.587134465106</v>
      </c>
      <c r="CL13" s="131">
        <f ca="1">IF(CL$5&gt;='Rent Roll'!$M33,('Rent Roll'!$G33*'Rent Roll'!$D8/12)*((1+'Rent Roll'!$X33)^DATEDIF('Rent Roll'!$M33,CL$5,"Y")),
IF(CL$5&gt;'Rent Roll'!$L8,"-",
IF('Rent Roll'!$P8&gt;0,
IF(AND('Rent Roll'!$P8&gt;0,EDATE('Rent Roll'!$K8,'Rent Roll'!$P8*12)&gt;='Commercial Lease'!CL$5),
('Rent Roll'!$H8*'Rent Roll'!$D8/12)*((1+'Rent Roll'!$N8)^DATEDIF('Summary &amp; Assumptions'!$D$18,CL$5,"Y")),
OFFSET(CK13,0,-DATEDIF(EDATE('Rent Roll'!$K8,'Rent Roll'!$P8*12),CL$5,"M"))*((1+'Rent Roll'!$O8)^(DATEDIF(EDATE('Rent Roll'!$K8,'Rent Roll'!$P8*12),CL$5,"Y")+1))),('Rent Roll'!$H8*'Rent Roll'!$D8/12)*((1+'Rent Roll'!$N8)^DATEDIF('Summary &amp; Assumptions'!$D$18,CL$5,"Y")))))</f>
        <v>24856.587134465106</v>
      </c>
      <c r="CM13" s="131">
        <f ca="1">IF(CM$5&gt;='Rent Roll'!$M33,('Rent Roll'!$G33*'Rent Roll'!$D8/12)*((1+'Rent Roll'!$X33)^DATEDIF('Rent Roll'!$M33,CM$5,"Y")),
IF(CM$5&gt;'Rent Roll'!$L8,"-",
IF('Rent Roll'!$P8&gt;0,
IF(AND('Rent Roll'!$P8&gt;0,EDATE('Rent Roll'!$K8,'Rent Roll'!$P8*12)&gt;='Commercial Lease'!CM$5),
('Rent Roll'!$H8*'Rent Roll'!$D8/12)*((1+'Rent Roll'!$N8)^DATEDIF('Summary &amp; Assumptions'!$D$18,CM$5,"Y")),
OFFSET(CL13,0,-DATEDIF(EDATE('Rent Roll'!$K8,'Rent Roll'!$P8*12),CM$5,"M"))*((1+'Rent Roll'!$O8)^(DATEDIF(EDATE('Rent Roll'!$K8,'Rent Roll'!$P8*12),CM$5,"Y")+1))),('Rent Roll'!$H8*'Rent Roll'!$D8/12)*((1+'Rent Roll'!$N8)^DATEDIF('Summary &amp; Assumptions'!$D$18,CM$5,"Y")))))</f>
        <v>24856.587134465106</v>
      </c>
      <c r="CN13" s="131">
        <f ca="1">IF(CN$5&gt;='Rent Roll'!$M33,('Rent Roll'!$G33*'Rent Roll'!$D8/12)*((1+'Rent Roll'!$X33)^DATEDIF('Rent Roll'!$M33,CN$5,"Y")),
IF(CN$5&gt;'Rent Roll'!$L8,"-",
IF('Rent Roll'!$P8&gt;0,
IF(AND('Rent Roll'!$P8&gt;0,EDATE('Rent Roll'!$K8,'Rent Roll'!$P8*12)&gt;='Commercial Lease'!CN$5),
('Rent Roll'!$H8*'Rent Roll'!$D8/12)*((1+'Rent Roll'!$N8)^DATEDIF('Summary &amp; Assumptions'!$D$18,CN$5,"Y")),
OFFSET(CM13,0,-DATEDIF(EDATE('Rent Roll'!$K8,'Rent Roll'!$P8*12),CN$5,"M"))*((1+'Rent Roll'!$O8)^(DATEDIF(EDATE('Rent Roll'!$K8,'Rent Roll'!$P8*12),CN$5,"Y")+1))),('Rent Roll'!$H8*'Rent Roll'!$D8/12)*((1+'Rent Roll'!$N8)^DATEDIF('Summary &amp; Assumptions'!$D$18,CN$5,"Y")))))</f>
        <v>24856.587134465106</v>
      </c>
      <c r="CO13" s="131">
        <f ca="1">IF(CO$5&gt;='Rent Roll'!$M33,('Rent Roll'!$G33*'Rent Roll'!$D8/12)*((1+'Rent Roll'!$X33)^DATEDIF('Rent Roll'!$M33,CO$5,"Y")),
IF(CO$5&gt;'Rent Roll'!$L8,"-",
IF('Rent Roll'!$P8&gt;0,
IF(AND('Rent Roll'!$P8&gt;0,EDATE('Rent Roll'!$K8,'Rent Roll'!$P8*12)&gt;='Commercial Lease'!CO$5),
('Rent Roll'!$H8*'Rent Roll'!$D8/12)*((1+'Rent Roll'!$N8)^DATEDIF('Summary &amp; Assumptions'!$D$18,CO$5,"Y")),
OFFSET(CN13,0,-DATEDIF(EDATE('Rent Roll'!$K8,'Rent Roll'!$P8*12),CO$5,"M"))*((1+'Rent Roll'!$O8)^(DATEDIF(EDATE('Rent Roll'!$K8,'Rent Roll'!$P8*12),CO$5,"Y")+1))),('Rent Roll'!$H8*'Rent Roll'!$D8/12)*((1+'Rent Roll'!$N8)^DATEDIF('Summary &amp; Assumptions'!$D$18,CO$5,"Y")))))</f>
        <v>24856.587134465106</v>
      </c>
      <c r="CP13" s="131">
        <f ca="1">IF(CP$5&gt;='Rent Roll'!$M33,('Rent Roll'!$G33*'Rent Roll'!$D8/12)*((1+'Rent Roll'!$X33)^DATEDIF('Rent Roll'!$M33,CP$5,"Y")),
IF(CP$5&gt;'Rent Roll'!$L8,"-",
IF('Rent Roll'!$P8&gt;0,
IF(AND('Rent Roll'!$P8&gt;0,EDATE('Rent Roll'!$K8,'Rent Roll'!$P8*12)&gt;='Commercial Lease'!CP$5),
('Rent Roll'!$H8*'Rent Roll'!$D8/12)*((1+'Rent Roll'!$N8)^DATEDIF('Summary &amp; Assumptions'!$D$18,CP$5,"Y")),
OFFSET(CO13,0,-DATEDIF(EDATE('Rent Roll'!$K8,'Rent Roll'!$P8*12),CP$5,"M"))*((1+'Rent Roll'!$O8)^(DATEDIF(EDATE('Rent Roll'!$K8,'Rent Roll'!$P8*12),CP$5,"Y")+1))),('Rent Roll'!$H8*'Rent Roll'!$D8/12)*((1+'Rent Roll'!$N8)^DATEDIF('Summary &amp; Assumptions'!$D$18,CP$5,"Y")))))</f>
        <v>24856.587134465106</v>
      </c>
      <c r="CQ13" s="131">
        <f ca="1">IF(CQ$5&gt;='Rent Roll'!$M33,('Rent Roll'!$G33*'Rent Roll'!$D8/12)*((1+'Rent Roll'!$X33)^DATEDIF('Rent Roll'!$M33,CQ$5,"Y")),
IF(CQ$5&gt;'Rent Roll'!$L8,"-",
IF('Rent Roll'!$P8&gt;0,
IF(AND('Rent Roll'!$P8&gt;0,EDATE('Rent Roll'!$K8,'Rent Roll'!$P8*12)&gt;='Commercial Lease'!CQ$5),
('Rent Roll'!$H8*'Rent Roll'!$D8/12)*((1+'Rent Roll'!$N8)^DATEDIF('Summary &amp; Assumptions'!$D$18,CQ$5,"Y")),
OFFSET(CP13,0,-DATEDIF(EDATE('Rent Roll'!$K8,'Rent Roll'!$P8*12),CQ$5,"M"))*((1+'Rent Roll'!$O8)^(DATEDIF(EDATE('Rent Roll'!$K8,'Rent Roll'!$P8*12),CQ$5,"Y")+1))),('Rent Roll'!$H8*'Rent Roll'!$D8/12)*((1+'Rent Roll'!$N8)^DATEDIF('Summary &amp; Assumptions'!$D$18,CQ$5,"Y")))))</f>
        <v>24856.587134465106</v>
      </c>
      <c r="CR13" s="131">
        <f ca="1">IF(CR$5&gt;='Rent Roll'!$M33,('Rent Roll'!$G33*'Rent Roll'!$D8/12)*((1+'Rent Roll'!$X33)^DATEDIF('Rent Roll'!$M33,CR$5,"Y")),
IF(CR$5&gt;'Rent Roll'!$L8,"-",
IF('Rent Roll'!$P8&gt;0,
IF(AND('Rent Roll'!$P8&gt;0,EDATE('Rent Roll'!$K8,'Rent Roll'!$P8*12)&gt;='Commercial Lease'!CR$5),
('Rent Roll'!$H8*'Rent Roll'!$D8/12)*((1+'Rent Roll'!$N8)^DATEDIF('Summary &amp; Assumptions'!$D$18,CR$5,"Y")),
OFFSET(CQ13,0,-DATEDIF(EDATE('Rent Roll'!$K8,'Rent Roll'!$P8*12),CR$5,"M"))*((1+'Rent Roll'!$O8)^(DATEDIF(EDATE('Rent Roll'!$K8,'Rent Roll'!$P8*12),CR$5,"Y")+1))),('Rent Roll'!$H8*'Rent Roll'!$D8/12)*((1+'Rent Roll'!$N8)^DATEDIF('Summary &amp; Assumptions'!$D$18,CR$5,"Y")))))</f>
        <v>24856.587134465106</v>
      </c>
      <c r="CS13" s="131">
        <f ca="1">IF(CS$5&gt;='Rent Roll'!$M33,('Rent Roll'!$G33*'Rent Roll'!$D8/12)*((1+'Rent Roll'!$X33)^DATEDIF('Rent Roll'!$M33,CS$5,"Y")),
IF(CS$5&gt;'Rent Roll'!$L8,"-",
IF('Rent Roll'!$P8&gt;0,
IF(AND('Rent Roll'!$P8&gt;0,EDATE('Rent Roll'!$K8,'Rent Roll'!$P8*12)&gt;='Commercial Lease'!CS$5),
('Rent Roll'!$H8*'Rent Roll'!$D8/12)*((1+'Rent Roll'!$N8)^DATEDIF('Summary &amp; Assumptions'!$D$18,CS$5,"Y")),
OFFSET(CR13,0,-DATEDIF(EDATE('Rent Roll'!$K8,'Rent Roll'!$P8*12),CS$5,"M"))*((1+'Rent Roll'!$O8)^(DATEDIF(EDATE('Rent Roll'!$K8,'Rent Roll'!$P8*12),CS$5,"Y")+1))),('Rent Roll'!$H8*'Rent Roll'!$D8/12)*((1+'Rent Roll'!$N8)^DATEDIF('Summary &amp; Assumptions'!$D$18,CS$5,"Y")))))</f>
        <v>25602.28474849906</v>
      </c>
      <c r="CT13" s="131">
        <f ca="1">IF(CT$5&gt;='Rent Roll'!$M33,('Rent Roll'!$G33*'Rent Roll'!$D8/12)*((1+'Rent Roll'!$X33)^DATEDIF('Rent Roll'!$M33,CT$5,"Y")),
IF(CT$5&gt;'Rent Roll'!$L8,"-",
IF('Rent Roll'!$P8&gt;0,
IF(AND('Rent Roll'!$P8&gt;0,EDATE('Rent Roll'!$K8,'Rent Roll'!$P8*12)&gt;='Commercial Lease'!CT$5),
('Rent Roll'!$H8*'Rent Roll'!$D8/12)*((1+'Rent Roll'!$N8)^DATEDIF('Summary &amp; Assumptions'!$D$18,CT$5,"Y")),
OFFSET(CS13,0,-DATEDIF(EDATE('Rent Roll'!$K8,'Rent Roll'!$P8*12),CT$5,"M"))*((1+'Rent Roll'!$O8)^(DATEDIF(EDATE('Rent Roll'!$K8,'Rent Roll'!$P8*12),CT$5,"Y")+1))),('Rent Roll'!$H8*'Rent Roll'!$D8/12)*((1+'Rent Roll'!$N8)^DATEDIF('Summary &amp; Assumptions'!$D$18,CT$5,"Y")))))</f>
        <v>25602.28474849906</v>
      </c>
      <c r="CU13" s="131">
        <f ca="1">IF(CU$5&gt;='Rent Roll'!$M33,('Rent Roll'!$G33*'Rent Roll'!$D8/12)*((1+'Rent Roll'!$X33)^DATEDIF('Rent Roll'!$M33,CU$5,"Y")),
IF(CU$5&gt;'Rent Roll'!$L8,"-",
IF('Rent Roll'!$P8&gt;0,
IF(AND('Rent Roll'!$P8&gt;0,EDATE('Rent Roll'!$K8,'Rent Roll'!$P8*12)&gt;='Commercial Lease'!CU$5),
('Rent Roll'!$H8*'Rent Roll'!$D8/12)*((1+'Rent Roll'!$N8)^DATEDIF('Summary &amp; Assumptions'!$D$18,CU$5,"Y")),
OFFSET(CT13,0,-DATEDIF(EDATE('Rent Roll'!$K8,'Rent Roll'!$P8*12),CU$5,"M"))*((1+'Rent Roll'!$O8)^(DATEDIF(EDATE('Rent Roll'!$K8,'Rent Roll'!$P8*12),CU$5,"Y")+1))),('Rent Roll'!$H8*'Rent Roll'!$D8/12)*((1+'Rent Roll'!$N8)^DATEDIF('Summary &amp; Assumptions'!$D$18,CU$5,"Y")))))</f>
        <v>25602.28474849906</v>
      </c>
      <c r="CV13" s="131">
        <f ca="1">IF(CV$5&gt;='Rent Roll'!$M33,('Rent Roll'!$G33*'Rent Roll'!$D8/12)*((1+'Rent Roll'!$X33)^DATEDIF('Rent Roll'!$M33,CV$5,"Y")),
IF(CV$5&gt;'Rent Roll'!$L8,"-",
IF('Rent Roll'!$P8&gt;0,
IF(AND('Rent Roll'!$P8&gt;0,EDATE('Rent Roll'!$K8,'Rent Roll'!$P8*12)&gt;='Commercial Lease'!CV$5),
('Rent Roll'!$H8*'Rent Roll'!$D8/12)*((1+'Rent Roll'!$N8)^DATEDIF('Summary &amp; Assumptions'!$D$18,CV$5,"Y")),
OFFSET(CU13,0,-DATEDIF(EDATE('Rent Roll'!$K8,'Rent Roll'!$P8*12),CV$5,"M"))*((1+'Rent Roll'!$O8)^(DATEDIF(EDATE('Rent Roll'!$K8,'Rent Roll'!$P8*12),CV$5,"Y")+1))),('Rent Roll'!$H8*'Rent Roll'!$D8/12)*((1+'Rent Roll'!$N8)^DATEDIF('Summary &amp; Assumptions'!$D$18,CV$5,"Y")))))</f>
        <v>25602.28474849906</v>
      </c>
      <c r="CW13" s="131">
        <f ca="1">IF(CW$5&gt;='Rent Roll'!$M33,('Rent Roll'!$G33*'Rent Roll'!$D8/12)*((1+'Rent Roll'!$X33)^DATEDIF('Rent Roll'!$M33,CW$5,"Y")),
IF(CW$5&gt;'Rent Roll'!$L8,"-",
IF('Rent Roll'!$P8&gt;0,
IF(AND('Rent Roll'!$P8&gt;0,EDATE('Rent Roll'!$K8,'Rent Roll'!$P8*12)&gt;='Commercial Lease'!CW$5),
('Rent Roll'!$H8*'Rent Roll'!$D8/12)*((1+'Rent Roll'!$N8)^DATEDIF('Summary &amp; Assumptions'!$D$18,CW$5,"Y")),
OFFSET(CV13,0,-DATEDIF(EDATE('Rent Roll'!$K8,'Rent Roll'!$P8*12),CW$5,"M"))*((1+'Rent Roll'!$O8)^(DATEDIF(EDATE('Rent Roll'!$K8,'Rent Roll'!$P8*12),CW$5,"Y")+1))),('Rent Roll'!$H8*'Rent Roll'!$D8/12)*((1+'Rent Roll'!$N8)^DATEDIF('Summary &amp; Assumptions'!$D$18,CW$5,"Y")))))</f>
        <v>25602.28474849906</v>
      </c>
      <c r="CX13" s="131">
        <f ca="1">IF(CX$5&gt;='Rent Roll'!$M33,('Rent Roll'!$G33*'Rent Roll'!$D8/12)*((1+'Rent Roll'!$X33)^DATEDIF('Rent Roll'!$M33,CX$5,"Y")),
IF(CX$5&gt;'Rent Roll'!$L8,"-",
IF('Rent Roll'!$P8&gt;0,
IF(AND('Rent Roll'!$P8&gt;0,EDATE('Rent Roll'!$K8,'Rent Roll'!$P8*12)&gt;='Commercial Lease'!CX$5),
('Rent Roll'!$H8*'Rent Roll'!$D8/12)*((1+'Rent Roll'!$N8)^DATEDIF('Summary &amp; Assumptions'!$D$18,CX$5,"Y")),
OFFSET(CW13,0,-DATEDIF(EDATE('Rent Roll'!$K8,'Rent Roll'!$P8*12),CX$5,"M"))*((1+'Rent Roll'!$O8)^(DATEDIF(EDATE('Rent Roll'!$K8,'Rent Roll'!$P8*12),CX$5,"Y")+1))),('Rent Roll'!$H8*'Rent Roll'!$D8/12)*((1+'Rent Roll'!$N8)^DATEDIF('Summary &amp; Assumptions'!$D$18,CX$5,"Y")))))</f>
        <v>25602.28474849906</v>
      </c>
      <c r="CY13" s="131">
        <f ca="1">IF(CY$5&gt;='Rent Roll'!$M33,('Rent Roll'!$G33*'Rent Roll'!$D8/12)*((1+'Rent Roll'!$X33)^DATEDIF('Rent Roll'!$M33,CY$5,"Y")),
IF(CY$5&gt;'Rent Roll'!$L8,"-",
IF('Rent Roll'!$P8&gt;0,
IF(AND('Rent Roll'!$P8&gt;0,EDATE('Rent Roll'!$K8,'Rent Roll'!$P8*12)&gt;='Commercial Lease'!CY$5),
('Rent Roll'!$H8*'Rent Roll'!$D8/12)*((1+'Rent Roll'!$N8)^DATEDIF('Summary &amp; Assumptions'!$D$18,CY$5,"Y")),
OFFSET(CX13,0,-DATEDIF(EDATE('Rent Roll'!$K8,'Rent Roll'!$P8*12),CY$5,"M"))*((1+'Rent Roll'!$O8)^(DATEDIF(EDATE('Rent Roll'!$K8,'Rent Roll'!$P8*12),CY$5,"Y")+1))),('Rent Roll'!$H8*'Rent Roll'!$D8/12)*((1+'Rent Roll'!$N8)^DATEDIF('Summary &amp; Assumptions'!$D$18,CY$5,"Y")))))</f>
        <v>25602.28474849906</v>
      </c>
      <c r="CZ13" s="131">
        <f ca="1">IF(CZ$5&gt;='Rent Roll'!$M33,('Rent Roll'!$G33*'Rent Roll'!$D8/12)*((1+'Rent Roll'!$X33)^DATEDIF('Rent Roll'!$M33,CZ$5,"Y")),
IF(CZ$5&gt;'Rent Roll'!$L8,"-",
IF('Rent Roll'!$P8&gt;0,
IF(AND('Rent Roll'!$P8&gt;0,EDATE('Rent Roll'!$K8,'Rent Roll'!$P8*12)&gt;='Commercial Lease'!CZ$5),
('Rent Roll'!$H8*'Rent Roll'!$D8/12)*((1+'Rent Roll'!$N8)^DATEDIF('Summary &amp; Assumptions'!$D$18,CZ$5,"Y")),
OFFSET(CY13,0,-DATEDIF(EDATE('Rent Roll'!$K8,'Rent Roll'!$P8*12),CZ$5,"M"))*((1+'Rent Roll'!$O8)^(DATEDIF(EDATE('Rent Roll'!$K8,'Rent Roll'!$P8*12),CZ$5,"Y")+1))),('Rent Roll'!$H8*'Rent Roll'!$D8/12)*((1+'Rent Roll'!$N8)^DATEDIF('Summary &amp; Assumptions'!$D$18,CZ$5,"Y")))))</f>
        <v>25602.28474849906</v>
      </c>
      <c r="DA13" s="131">
        <f ca="1">IF(DA$5&gt;='Rent Roll'!$M33,('Rent Roll'!$G33*'Rent Roll'!$D8/12)*((1+'Rent Roll'!$X33)^DATEDIF('Rent Roll'!$M33,DA$5,"Y")),
IF(DA$5&gt;'Rent Roll'!$L8,"-",
IF('Rent Roll'!$P8&gt;0,
IF(AND('Rent Roll'!$P8&gt;0,EDATE('Rent Roll'!$K8,'Rent Roll'!$P8*12)&gt;='Commercial Lease'!DA$5),
('Rent Roll'!$H8*'Rent Roll'!$D8/12)*((1+'Rent Roll'!$N8)^DATEDIF('Summary &amp; Assumptions'!$D$18,DA$5,"Y")),
OFFSET(CZ13,0,-DATEDIF(EDATE('Rent Roll'!$K8,'Rent Roll'!$P8*12),DA$5,"M"))*((1+'Rent Roll'!$O8)^(DATEDIF(EDATE('Rent Roll'!$K8,'Rent Roll'!$P8*12),DA$5,"Y")+1))),('Rent Roll'!$H8*'Rent Roll'!$D8/12)*((1+'Rent Roll'!$N8)^DATEDIF('Summary &amp; Assumptions'!$D$18,DA$5,"Y")))))</f>
        <v>25602.28474849906</v>
      </c>
      <c r="DB13" s="131">
        <f ca="1">IF(DB$5&gt;='Rent Roll'!$M33,('Rent Roll'!$G33*'Rent Roll'!$D8/12)*((1+'Rent Roll'!$X33)^DATEDIF('Rent Roll'!$M33,DB$5,"Y")),
IF(DB$5&gt;'Rent Roll'!$L8,"-",
IF('Rent Roll'!$P8&gt;0,
IF(AND('Rent Roll'!$P8&gt;0,EDATE('Rent Roll'!$K8,'Rent Roll'!$P8*12)&gt;='Commercial Lease'!DB$5),
('Rent Roll'!$H8*'Rent Roll'!$D8/12)*((1+'Rent Roll'!$N8)^DATEDIF('Summary &amp; Assumptions'!$D$18,DB$5,"Y")),
OFFSET(DA13,0,-DATEDIF(EDATE('Rent Roll'!$K8,'Rent Roll'!$P8*12),DB$5,"M"))*((1+'Rent Roll'!$O8)^(DATEDIF(EDATE('Rent Roll'!$K8,'Rent Roll'!$P8*12),DB$5,"Y")+1))),('Rent Roll'!$H8*'Rent Roll'!$D8/12)*((1+'Rent Roll'!$N8)^DATEDIF('Summary &amp; Assumptions'!$D$18,DB$5,"Y")))))</f>
        <v>25602.28474849906</v>
      </c>
      <c r="DC13" s="131">
        <f ca="1">IF(DC$5&gt;='Rent Roll'!$M33,('Rent Roll'!$G33*'Rent Roll'!$D8/12)*((1+'Rent Roll'!$X33)^DATEDIF('Rent Roll'!$M33,DC$5,"Y")),
IF(DC$5&gt;'Rent Roll'!$L8,"-",
IF('Rent Roll'!$P8&gt;0,
IF(AND('Rent Roll'!$P8&gt;0,EDATE('Rent Roll'!$K8,'Rent Roll'!$P8*12)&gt;='Commercial Lease'!DC$5),
('Rent Roll'!$H8*'Rent Roll'!$D8/12)*((1+'Rent Roll'!$N8)^DATEDIF('Summary &amp; Assumptions'!$D$18,DC$5,"Y")),
OFFSET(DB13,0,-DATEDIF(EDATE('Rent Roll'!$K8,'Rent Roll'!$P8*12),DC$5,"M"))*((1+'Rent Roll'!$O8)^(DATEDIF(EDATE('Rent Roll'!$K8,'Rent Roll'!$P8*12),DC$5,"Y")+1))),('Rent Roll'!$H8*'Rent Roll'!$D8/12)*((1+'Rent Roll'!$N8)^DATEDIF('Summary &amp; Assumptions'!$D$18,DC$5,"Y")))))</f>
        <v>25602.28474849906</v>
      </c>
      <c r="DD13" s="131">
        <f ca="1">IF(DD$5&gt;='Rent Roll'!$M33,('Rent Roll'!$G33*'Rent Roll'!$D8/12)*((1+'Rent Roll'!$X33)^DATEDIF('Rent Roll'!$M33,DD$5,"Y")),
IF(DD$5&gt;'Rent Roll'!$L8,"-",
IF('Rent Roll'!$P8&gt;0,
IF(AND('Rent Roll'!$P8&gt;0,EDATE('Rent Roll'!$K8,'Rent Roll'!$P8*12)&gt;='Commercial Lease'!DD$5),
('Rent Roll'!$H8*'Rent Roll'!$D8/12)*((1+'Rent Roll'!$N8)^DATEDIF('Summary &amp; Assumptions'!$D$18,DD$5,"Y")),
OFFSET(DC13,0,-DATEDIF(EDATE('Rent Roll'!$K8,'Rent Roll'!$P8*12),DD$5,"M"))*((1+'Rent Roll'!$O8)^(DATEDIF(EDATE('Rent Roll'!$K8,'Rent Roll'!$P8*12),DD$5,"Y")+1))),('Rent Roll'!$H8*'Rent Roll'!$D8/12)*((1+'Rent Roll'!$N8)^DATEDIF('Summary &amp; Assumptions'!$D$18,DD$5,"Y")))))</f>
        <v>25602.28474849906</v>
      </c>
      <c r="DE13" s="131">
        <f ca="1">IF(DE$5&gt;='Rent Roll'!$M33,('Rent Roll'!$G33*'Rent Roll'!$D8/12)*((1+'Rent Roll'!$X33)^DATEDIF('Rent Roll'!$M33,DE$5,"Y")),
IF(DE$5&gt;'Rent Roll'!$L8,"-",
IF('Rent Roll'!$P8&gt;0,
IF(AND('Rent Roll'!$P8&gt;0,EDATE('Rent Roll'!$K8,'Rent Roll'!$P8*12)&gt;='Commercial Lease'!DE$5),
('Rent Roll'!$H8*'Rent Roll'!$D8/12)*((1+'Rent Roll'!$N8)^DATEDIF('Summary &amp; Assumptions'!$D$18,DE$5,"Y")),
OFFSET(DD13,0,-DATEDIF(EDATE('Rent Roll'!$K8,'Rent Roll'!$P8*12),DE$5,"M"))*((1+'Rent Roll'!$O8)^(DATEDIF(EDATE('Rent Roll'!$K8,'Rent Roll'!$P8*12),DE$5,"Y")+1))),('Rent Roll'!$H8*'Rent Roll'!$D8/12)*((1+'Rent Roll'!$N8)^DATEDIF('Summary &amp; Assumptions'!$D$18,DE$5,"Y")))))</f>
        <v>26370.35329095403</v>
      </c>
      <c r="DF13" s="131">
        <f ca="1">IF(DF$5&gt;='Rent Roll'!$M33,('Rent Roll'!$G33*'Rent Roll'!$D8/12)*((1+'Rent Roll'!$X33)^DATEDIF('Rent Roll'!$M33,DF$5,"Y")),
IF(DF$5&gt;'Rent Roll'!$L8,"-",
IF('Rent Roll'!$P8&gt;0,
IF(AND('Rent Roll'!$P8&gt;0,EDATE('Rent Roll'!$K8,'Rent Roll'!$P8*12)&gt;='Commercial Lease'!DF$5),
('Rent Roll'!$H8*'Rent Roll'!$D8/12)*((1+'Rent Roll'!$N8)^DATEDIF('Summary &amp; Assumptions'!$D$18,DF$5,"Y")),
OFFSET(DE13,0,-DATEDIF(EDATE('Rent Roll'!$K8,'Rent Roll'!$P8*12),DF$5,"M"))*((1+'Rent Roll'!$O8)^(DATEDIF(EDATE('Rent Roll'!$K8,'Rent Roll'!$P8*12),DF$5,"Y")+1))),('Rent Roll'!$H8*'Rent Roll'!$D8/12)*((1+'Rent Roll'!$N8)^DATEDIF('Summary &amp; Assumptions'!$D$18,DF$5,"Y")))))</f>
        <v>26370.35329095403</v>
      </c>
      <c r="DG13" s="131">
        <f ca="1">IF(DG$5&gt;='Rent Roll'!$M33,('Rent Roll'!$G33*'Rent Roll'!$D8/12)*((1+'Rent Roll'!$X33)^DATEDIF('Rent Roll'!$M33,DG$5,"Y")),
IF(DG$5&gt;'Rent Roll'!$L8,"-",
IF('Rent Roll'!$P8&gt;0,
IF(AND('Rent Roll'!$P8&gt;0,EDATE('Rent Roll'!$K8,'Rent Roll'!$P8*12)&gt;='Commercial Lease'!DG$5),
('Rent Roll'!$H8*'Rent Roll'!$D8/12)*((1+'Rent Roll'!$N8)^DATEDIF('Summary &amp; Assumptions'!$D$18,DG$5,"Y")),
OFFSET(DF13,0,-DATEDIF(EDATE('Rent Roll'!$K8,'Rent Roll'!$P8*12),DG$5,"M"))*((1+'Rent Roll'!$O8)^(DATEDIF(EDATE('Rent Roll'!$K8,'Rent Roll'!$P8*12),DG$5,"Y")+1))),('Rent Roll'!$H8*'Rent Roll'!$D8/12)*((1+'Rent Roll'!$N8)^DATEDIF('Summary &amp; Assumptions'!$D$18,DG$5,"Y")))))</f>
        <v>26370.35329095403</v>
      </c>
      <c r="DH13" s="131">
        <f ca="1">IF(DH$5&gt;='Rent Roll'!$M33,('Rent Roll'!$G33*'Rent Roll'!$D8/12)*((1+'Rent Roll'!$X33)^DATEDIF('Rent Roll'!$M33,DH$5,"Y")),
IF(DH$5&gt;'Rent Roll'!$L8,"-",
IF('Rent Roll'!$P8&gt;0,
IF(AND('Rent Roll'!$P8&gt;0,EDATE('Rent Roll'!$K8,'Rent Roll'!$P8*12)&gt;='Commercial Lease'!DH$5),
('Rent Roll'!$H8*'Rent Roll'!$D8/12)*((1+'Rent Roll'!$N8)^DATEDIF('Summary &amp; Assumptions'!$D$18,DH$5,"Y")),
OFFSET(DG13,0,-DATEDIF(EDATE('Rent Roll'!$K8,'Rent Roll'!$P8*12),DH$5,"M"))*((1+'Rent Roll'!$O8)^(DATEDIF(EDATE('Rent Roll'!$K8,'Rent Roll'!$P8*12),DH$5,"Y")+1))),('Rent Roll'!$H8*'Rent Roll'!$D8/12)*((1+'Rent Roll'!$N8)^DATEDIF('Summary &amp; Assumptions'!$D$18,DH$5,"Y")))))</f>
        <v>26370.35329095403</v>
      </c>
      <c r="DI13" s="131">
        <f ca="1">IF(DI$5&gt;='Rent Roll'!$M33,('Rent Roll'!$G33*'Rent Roll'!$D8/12)*((1+'Rent Roll'!$X33)^DATEDIF('Rent Roll'!$M33,DI$5,"Y")),
IF(DI$5&gt;'Rent Roll'!$L8,"-",
IF('Rent Roll'!$P8&gt;0,
IF(AND('Rent Roll'!$P8&gt;0,EDATE('Rent Roll'!$K8,'Rent Roll'!$P8*12)&gt;='Commercial Lease'!DI$5),
('Rent Roll'!$H8*'Rent Roll'!$D8/12)*((1+'Rent Roll'!$N8)^DATEDIF('Summary &amp; Assumptions'!$D$18,DI$5,"Y")),
OFFSET(DH13,0,-DATEDIF(EDATE('Rent Roll'!$K8,'Rent Roll'!$P8*12),DI$5,"M"))*((1+'Rent Roll'!$O8)^(DATEDIF(EDATE('Rent Roll'!$K8,'Rent Roll'!$P8*12),DI$5,"Y")+1))),('Rent Roll'!$H8*'Rent Roll'!$D8/12)*((1+'Rent Roll'!$N8)^DATEDIF('Summary &amp; Assumptions'!$D$18,DI$5,"Y")))))</f>
        <v>26370.35329095403</v>
      </c>
      <c r="DJ13" s="131">
        <f ca="1">IF(DJ$5&gt;='Rent Roll'!$M33,('Rent Roll'!$G33*'Rent Roll'!$D8/12)*((1+'Rent Roll'!$X33)^DATEDIF('Rent Roll'!$M33,DJ$5,"Y")),
IF(DJ$5&gt;'Rent Roll'!$L8,"-",
IF('Rent Roll'!$P8&gt;0,
IF(AND('Rent Roll'!$P8&gt;0,EDATE('Rent Roll'!$K8,'Rent Roll'!$P8*12)&gt;='Commercial Lease'!DJ$5),
('Rent Roll'!$H8*'Rent Roll'!$D8/12)*((1+'Rent Roll'!$N8)^DATEDIF('Summary &amp; Assumptions'!$D$18,DJ$5,"Y")),
OFFSET(DI13,0,-DATEDIF(EDATE('Rent Roll'!$K8,'Rent Roll'!$P8*12),DJ$5,"M"))*((1+'Rent Roll'!$O8)^(DATEDIF(EDATE('Rent Roll'!$K8,'Rent Roll'!$P8*12),DJ$5,"Y")+1))),('Rent Roll'!$H8*'Rent Roll'!$D8/12)*((1+'Rent Roll'!$N8)^DATEDIF('Summary &amp; Assumptions'!$D$18,DJ$5,"Y")))))</f>
        <v>26370.35329095403</v>
      </c>
      <c r="DK13" s="131">
        <f ca="1">IF(DK$5&gt;='Rent Roll'!$M33,('Rent Roll'!$G33*'Rent Roll'!$D8/12)*((1+'Rent Roll'!$X33)^DATEDIF('Rent Roll'!$M33,DK$5,"Y")),
IF(DK$5&gt;'Rent Roll'!$L8,"-",
IF('Rent Roll'!$P8&gt;0,
IF(AND('Rent Roll'!$P8&gt;0,EDATE('Rent Roll'!$K8,'Rent Roll'!$P8*12)&gt;='Commercial Lease'!DK$5),
('Rent Roll'!$H8*'Rent Roll'!$D8/12)*((1+'Rent Roll'!$N8)^DATEDIF('Summary &amp; Assumptions'!$D$18,DK$5,"Y")),
OFFSET(DJ13,0,-DATEDIF(EDATE('Rent Roll'!$K8,'Rent Roll'!$P8*12),DK$5,"M"))*((1+'Rent Roll'!$O8)^(DATEDIF(EDATE('Rent Roll'!$K8,'Rent Roll'!$P8*12),DK$5,"Y")+1))),('Rent Roll'!$H8*'Rent Roll'!$D8/12)*((1+'Rent Roll'!$N8)^DATEDIF('Summary &amp; Assumptions'!$D$18,DK$5,"Y")))))</f>
        <v>26370.35329095403</v>
      </c>
      <c r="DL13" s="131">
        <f ca="1">IF(DL$5&gt;='Rent Roll'!$M33,('Rent Roll'!$G33*'Rent Roll'!$D8/12)*((1+'Rent Roll'!$X33)^DATEDIF('Rent Roll'!$M33,DL$5,"Y")),
IF(DL$5&gt;'Rent Roll'!$L8,"-",
IF('Rent Roll'!$P8&gt;0,
IF(AND('Rent Roll'!$P8&gt;0,EDATE('Rent Roll'!$K8,'Rent Roll'!$P8*12)&gt;='Commercial Lease'!DL$5),
('Rent Roll'!$H8*'Rent Roll'!$D8/12)*((1+'Rent Roll'!$N8)^DATEDIF('Summary &amp; Assumptions'!$D$18,DL$5,"Y")),
OFFSET(DK13,0,-DATEDIF(EDATE('Rent Roll'!$K8,'Rent Roll'!$P8*12),DL$5,"M"))*((1+'Rent Roll'!$O8)^(DATEDIF(EDATE('Rent Roll'!$K8,'Rent Roll'!$P8*12),DL$5,"Y")+1))),('Rent Roll'!$H8*'Rent Roll'!$D8/12)*((1+'Rent Roll'!$N8)^DATEDIF('Summary &amp; Assumptions'!$D$18,DL$5,"Y")))))</f>
        <v>26370.35329095403</v>
      </c>
      <c r="DM13" s="131">
        <f ca="1">IF(DM$5&gt;='Rent Roll'!$M33,('Rent Roll'!$G33*'Rent Roll'!$D8/12)*((1+'Rent Roll'!$X33)^DATEDIF('Rent Roll'!$M33,DM$5,"Y")),
IF(DM$5&gt;'Rent Roll'!$L8,"-",
IF('Rent Roll'!$P8&gt;0,
IF(AND('Rent Roll'!$P8&gt;0,EDATE('Rent Roll'!$K8,'Rent Roll'!$P8*12)&gt;='Commercial Lease'!DM$5),
('Rent Roll'!$H8*'Rent Roll'!$D8/12)*((1+'Rent Roll'!$N8)^DATEDIF('Summary &amp; Assumptions'!$D$18,DM$5,"Y")),
OFFSET(DL13,0,-DATEDIF(EDATE('Rent Roll'!$K8,'Rent Roll'!$P8*12),DM$5,"M"))*((1+'Rent Roll'!$O8)^(DATEDIF(EDATE('Rent Roll'!$K8,'Rent Roll'!$P8*12),DM$5,"Y")+1))),('Rent Roll'!$H8*'Rent Roll'!$D8/12)*((1+'Rent Roll'!$N8)^DATEDIF('Summary &amp; Assumptions'!$D$18,DM$5,"Y")))))</f>
        <v>26370.35329095403</v>
      </c>
      <c r="DN13" s="131">
        <f ca="1">IF(DN$5&gt;='Rent Roll'!$M33,('Rent Roll'!$G33*'Rent Roll'!$D8/12)*((1+'Rent Roll'!$X33)^DATEDIF('Rent Roll'!$M33,DN$5,"Y")),
IF(DN$5&gt;'Rent Roll'!$L8,"-",
IF('Rent Roll'!$P8&gt;0,
IF(AND('Rent Roll'!$P8&gt;0,EDATE('Rent Roll'!$K8,'Rent Roll'!$P8*12)&gt;='Commercial Lease'!DN$5),
('Rent Roll'!$H8*'Rent Roll'!$D8/12)*((1+'Rent Roll'!$N8)^DATEDIF('Summary &amp; Assumptions'!$D$18,DN$5,"Y")),
OFFSET(DM13,0,-DATEDIF(EDATE('Rent Roll'!$K8,'Rent Roll'!$P8*12),DN$5,"M"))*((1+'Rent Roll'!$O8)^(DATEDIF(EDATE('Rent Roll'!$K8,'Rent Roll'!$P8*12),DN$5,"Y")+1))),('Rent Roll'!$H8*'Rent Roll'!$D8/12)*((1+'Rent Roll'!$N8)^DATEDIF('Summary &amp; Assumptions'!$D$18,DN$5,"Y")))))</f>
        <v>26370.35329095403</v>
      </c>
      <c r="DO13" s="131">
        <f ca="1">IF(DO$5&gt;='Rent Roll'!$M33,('Rent Roll'!$G33*'Rent Roll'!$D8/12)*((1+'Rent Roll'!$X33)^DATEDIF('Rent Roll'!$M33,DO$5,"Y")),
IF(DO$5&gt;'Rent Roll'!$L8,"-",
IF('Rent Roll'!$P8&gt;0,
IF(AND('Rent Roll'!$P8&gt;0,EDATE('Rent Roll'!$K8,'Rent Roll'!$P8*12)&gt;='Commercial Lease'!DO$5),
('Rent Roll'!$H8*'Rent Roll'!$D8/12)*((1+'Rent Roll'!$N8)^DATEDIF('Summary &amp; Assumptions'!$D$18,DO$5,"Y")),
OFFSET(DN13,0,-DATEDIF(EDATE('Rent Roll'!$K8,'Rent Roll'!$P8*12),DO$5,"M"))*((1+'Rent Roll'!$O8)^(DATEDIF(EDATE('Rent Roll'!$K8,'Rent Roll'!$P8*12),DO$5,"Y")+1))),('Rent Roll'!$H8*'Rent Roll'!$D8/12)*((1+'Rent Roll'!$N8)^DATEDIF('Summary &amp; Assumptions'!$D$18,DO$5,"Y")))))</f>
        <v>26370.35329095403</v>
      </c>
      <c r="DP13" s="131">
        <f ca="1">IF(DP$5&gt;='Rent Roll'!$M33,('Rent Roll'!$G33*'Rent Roll'!$D8/12)*((1+'Rent Roll'!$X33)^DATEDIF('Rent Roll'!$M33,DP$5,"Y")),
IF(DP$5&gt;'Rent Roll'!$L8,"-",
IF('Rent Roll'!$P8&gt;0,
IF(AND('Rent Roll'!$P8&gt;0,EDATE('Rent Roll'!$K8,'Rent Roll'!$P8*12)&gt;='Commercial Lease'!DP$5),
('Rent Roll'!$H8*'Rent Roll'!$D8/12)*((1+'Rent Roll'!$N8)^DATEDIF('Summary &amp; Assumptions'!$D$18,DP$5,"Y")),
OFFSET(DO13,0,-DATEDIF(EDATE('Rent Roll'!$K8,'Rent Roll'!$P8*12),DP$5,"M"))*((1+'Rent Roll'!$O8)^(DATEDIF(EDATE('Rent Roll'!$K8,'Rent Roll'!$P8*12),DP$5,"Y")+1))),('Rent Roll'!$H8*'Rent Roll'!$D8/12)*((1+'Rent Roll'!$N8)^DATEDIF('Summary &amp; Assumptions'!$D$18,DP$5,"Y")))))</f>
        <v>26370.35329095403</v>
      </c>
      <c r="DQ13" s="131">
        <f ca="1">IF(DQ$5&gt;='Rent Roll'!$M33,('Rent Roll'!$G33*'Rent Roll'!$D8/12)*((1+'Rent Roll'!$X33)^DATEDIF('Rent Roll'!$M33,DQ$5,"Y")),
IF(DQ$5&gt;'Rent Roll'!$L8,"-",
IF('Rent Roll'!$P8&gt;0,
IF(AND('Rent Roll'!$P8&gt;0,EDATE('Rent Roll'!$K8,'Rent Roll'!$P8*12)&gt;='Commercial Lease'!DQ$5),
('Rent Roll'!$H8*'Rent Roll'!$D8/12)*((1+'Rent Roll'!$N8)^DATEDIF('Summary &amp; Assumptions'!$D$18,DQ$5,"Y")),
OFFSET(DP13,0,-DATEDIF(EDATE('Rent Roll'!$K8,'Rent Roll'!$P8*12),DQ$5,"M"))*((1+'Rent Roll'!$O8)^(DATEDIF(EDATE('Rent Roll'!$K8,'Rent Roll'!$P8*12),DQ$5,"Y")+1))),('Rent Roll'!$H8*'Rent Roll'!$D8/12)*((1+'Rent Roll'!$N8)^DATEDIF('Summary &amp; Assumptions'!$D$18,DQ$5,"Y")))))</f>
        <v>27161.463889682651</v>
      </c>
      <c r="DR13" s="131">
        <f ca="1">IF(DR$5&gt;='Rent Roll'!$M33,('Rent Roll'!$G33*'Rent Roll'!$D8/12)*((1+'Rent Roll'!$X33)^DATEDIF('Rent Roll'!$M33,DR$5,"Y")),
IF(DR$5&gt;'Rent Roll'!$L8,"-",
IF('Rent Roll'!$P8&gt;0,
IF(AND('Rent Roll'!$P8&gt;0,EDATE('Rent Roll'!$K8,'Rent Roll'!$P8*12)&gt;='Commercial Lease'!DR$5),
('Rent Roll'!$H8*'Rent Roll'!$D8/12)*((1+'Rent Roll'!$N8)^DATEDIF('Summary &amp; Assumptions'!$D$18,DR$5,"Y")),
OFFSET(DQ13,0,-DATEDIF(EDATE('Rent Roll'!$K8,'Rent Roll'!$P8*12),DR$5,"M"))*((1+'Rent Roll'!$O8)^(DATEDIF(EDATE('Rent Roll'!$K8,'Rent Roll'!$P8*12),DR$5,"Y")+1))),('Rent Roll'!$H8*'Rent Roll'!$D8/12)*((1+'Rent Roll'!$N8)^DATEDIF('Summary &amp; Assumptions'!$D$18,DR$5,"Y")))))</f>
        <v>27161.463889682651</v>
      </c>
      <c r="DS13" s="131">
        <f ca="1">IF(DS$5&gt;='Rent Roll'!$M33,('Rent Roll'!$G33*'Rent Roll'!$D8/12)*((1+'Rent Roll'!$X33)^DATEDIF('Rent Roll'!$M33,DS$5,"Y")),
IF(DS$5&gt;'Rent Roll'!$L8,"-",
IF('Rent Roll'!$P8&gt;0,
IF(AND('Rent Roll'!$P8&gt;0,EDATE('Rent Roll'!$K8,'Rent Roll'!$P8*12)&gt;='Commercial Lease'!DS$5),
('Rent Roll'!$H8*'Rent Roll'!$D8/12)*((1+'Rent Roll'!$N8)^DATEDIF('Summary &amp; Assumptions'!$D$18,DS$5,"Y")),
OFFSET(DR13,0,-DATEDIF(EDATE('Rent Roll'!$K8,'Rent Roll'!$P8*12),DS$5,"M"))*((1+'Rent Roll'!$O8)^(DATEDIF(EDATE('Rent Roll'!$K8,'Rent Roll'!$P8*12),DS$5,"Y")+1))),('Rent Roll'!$H8*'Rent Roll'!$D8/12)*((1+'Rent Roll'!$N8)^DATEDIF('Summary &amp; Assumptions'!$D$18,DS$5,"Y")))))</f>
        <v>27161.463889682651</v>
      </c>
      <c r="DT13" s="131">
        <f ca="1">IF(DT$5&gt;='Rent Roll'!$M33,('Rent Roll'!$G33*'Rent Roll'!$D8/12)*((1+'Rent Roll'!$X33)^DATEDIF('Rent Roll'!$M33,DT$5,"Y")),
IF(DT$5&gt;'Rent Roll'!$L8,"-",
IF('Rent Roll'!$P8&gt;0,
IF(AND('Rent Roll'!$P8&gt;0,EDATE('Rent Roll'!$K8,'Rent Roll'!$P8*12)&gt;='Commercial Lease'!DT$5),
('Rent Roll'!$H8*'Rent Roll'!$D8/12)*((1+'Rent Roll'!$N8)^DATEDIF('Summary &amp; Assumptions'!$D$18,DT$5,"Y")),
OFFSET(DS13,0,-DATEDIF(EDATE('Rent Roll'!$K8,'Rent Roll'!$P8*12),DT$5,"M"))*((1+'Rent Roll'!$O8)^(DATEDIF(EDATE('Rent Roll'!$K8,'Rent Roll'!$P8*12),DT$5,"Y")+1))),('Rent Roll'!$H8*'Rent Roll'!$D8/12)*((1+'Rent Roll'!$N8)^DATEDIF('Summary &amp; Assumptions'!$D$18,DT$5,"Y")))))</f>
        <v>27161.463889682651</v>
      </c>
      <c r="DU13" s="131">
        <f ca="1">IF(DU$5&gt;='Rent Roll'!$M33,('Rent Roll'!$G33*'Rent Roll'!$D8/12)*((1+'Rent Roll'!$X33)^DATEDIF('Rent Roll'!$M33,DU$5,"Y")),
IF(DU$5&gt;'Rent Roll'!$L8,"-",
IF('Rent Roll'!$P8&gt;0,
IF(AND('Rent Roll'!$P8&gt;0,EDATE('Rent Roll'!$K8,'Rent Roll'!$P8*12)&gt;='Commercial Lease'!DU$5),
('Rent Roll'!$H8*'Rent Roll'!$D8/12)*((1+'Rent Roll'!$N8)^DATEDIF('Summary &amp; Assumptions'!$D$18,DU$5,"Y")),
OFFSET(DT13,0,-DATEDIF(EDATE('Rent Roll'!$K8,'Rent Roll'!$P8*12),DU$5,"M"))*((1+'Rent Roll'!$O8)^(DATEDIF(EDATE('Rent Roll'!$K8,'Rent Roll'!$P8*12),DU$5,"Y")+1))),('Rent Roll'!$H8*'Rent Roll'!$D8/12)*((1+'Rent Roll'!$N8)^DATEDIF('Summary &amp; Assumptions'!$D$18,DU$5,"Y")))))</f>
        <v>27161.463889682651</v>
      </c>
      <c r="DV13" s="131">
        <f ca="1">IF(DV$5&gt;='Rent Roll'!$M33,('Rent Roll'!$G33*'Rent Roll'!$D8/12)*((1+'Rent Roll'!$X33)^DATEDIF('Rent Roll'!$M33,DV$5,"Y")),
IF(DV$5&gt;'Rent Roll'!$L8,"-",
IF('Rent Roll'!$P8&gt;0,
IF(AND('Rent Roll'!$P8&gt;0,EDATE('Rent Roll'!$K8,'Rent Roll'!$P8*12)&gt;='Commercial Lease'!DV$5),
('Rent Roll'!$H8*'Rent Roll'!$D8/12)*((1+'Rent Roll'!$N8)^DATEDIF('Summary &amp; Assumptions'!$D$18,DV$5,"Y")),
OFFSET(DU13,0,-DATEDIF(EDATE('Rent Roll'!$K8,'Rent Roll'!$P8*12),DV$5,"M"))*((1+'Rent Roll'!$O8)^(DATEDIF(EDATE('Rent Roll'!$K8,'Rent Roll'!$P8*12),DV$5,"Y")+1))),('Rent Roll'!$H8*'Rent Roll'!$D8/12)*((1+'Rent Roll'!$N8)^DATEDIF('Summary &amp; Assumptions'!$D$18,DV$5,"Y")))))</f>
        <v>27161.463889682651</v>
      </c>
      <c r="DW13" s="131">
        <f ca="1">IF(DW$5&gt;='Rent Roll'!$M33,('Rent Roll'!$G33*'Rent Roll'!$D8/12)*((1+'Rent Roll'!$X33)^DATEDIF('Rent Roll'!$M33,DW$5,"Y")),
IF(DW$5&gt;'Rent Roll'!$L8,"-",
IF('Rent Roll'!$P8&gt;0,
IF(AND('Rent Roll'!$P8&gt;0,EDATE('Rent Roll'!$K8,'Rent Roll'!$P8*12)&gt;='Commercial Lease'!DW$5),
('Rent Roll'!$H8*'Rent Roll'!$D8/12)*((1+'Rent Roll'!$N8)^DATEDIF('Summary &amp; Assumptions'!$D$18,DW$5,"Y")),
OFFSET(DV13,0,-DATEDIF(EDATE('Rent Roll'!$K8,'Rent Roll'!$P8*12),DW$5,"M"))*((1+'Rent Roll'!$O8)^(DATEDIF(EDATE('Rent Roll'!$K8,'Rent Roll'!$P8*12),DW$5,"Y")+1))),('Rent Roll'!$H8*'Rent Roll'!$D8/12)*((1+'Rent Roll'!$N8)^DATEDIF('Summary &amp; Assumptions'!$D$18,DW$5,"Y")))))</f>
        <v>27161.463889682651</v>
      </c>
      <c r="DX13" s="131">
        <f ca="1">IF(DX$5&gt;='Rent Roll'!$M33,('Rent Roll'!$G33*'Rent Roll'!$D8/12)*((1+'Rent Roll'!$X33)^DATEDIF('Rent Roll'!$M33,DX$5,"Y")),
IF(DX$5&gt;'Rent Roll'!$L8,"-",
IF('Rent Roll'!$P8&gt;0,
IF(AND('Rent Roll'!$P8&gt;0,EDATE('Rent Roll'!$K8,'Rent Roll'!$P8*12)&gt;='Commercial Lease'!DX$5),
('Rent Roll'!$H8*'Rent Roll'!$D8/12)*((1+'Rent Roll'!$N8)^DATEDIF('Summary &amp; Assumptions'!$D$18,DX$5,"Y")),
OFFSET(DW13,0,-DATEDIF(EDATE('Rent Roll'!$K8,'Rent Roll'!$P8*12),DX$5,"M"))*((1+'Rent Roll'!$O8)^(DATEDIF(EDATE('Rent Roll'!$K8,'Rent Roll'!$P8*12),DX$5,"Y")+1))),('Rent Roll'!$H8*'Rent Roll'!$D8/12)*((1+'Rent Roll'!$N8)^DATEDIF('Summary &amp; Assumptions'!$D$18,DX$5,"Y")))))</f>
        <v>27161.463889682651</v>
      </c>
      <c r="DY13" s="131">
        <f ca="1">IF(DY$5&gt;='Rent Roll'!$M33,('Rent Roll'!$G33*'Rent Roll'!$D8/12)*((1+'Rent Roll'!$X33)^DATEDIF('Rent Roll'!$M33,DY$5,"Y")),
IF(DY$5&gt;'Rent Roll'!$L8,"-",
IF('Rent Roll'!$P8&gt;0,
IF(AND('Rent Roll'!$P8&gt;0,EDATE('Rent Roll'!$K8,'Rent Roll'!$P8*12)&gt;='Commercial Lease'!DY$5),
('Rent Roll'!$H8*'Rent Roll'!$D8/12)*((1+'Rent Roll'!$N8)^DATEDIF('Summary &amp; Assumptions'!$D$18,DY$5,"Y")),
OFFSET(DX13,0,-DATEDIF(EDATE('Rent Roll'!$K8,'Rent Roll'!$P8*12),DY$5,"M"))*((1+'Rent Roll'!$O8)^(DATEDIF(EDATE('Rent Roll'!$K8,'Rent Roll'!$P8*12),DY$5,"Y")+1))),('Rent Roll'!$H8*'Rent Roll'!$D8/12)*((1+'Rent Roll'!$N8)^DATEDIF('Summary &amp; Assumptions'!$D$18,DY$5,"Y")))))</f>
        <v>27161.463889682651</v>
      </c>
      <c r="DZ13" s="131">
        <f ca="1">IF(DZ$5&gt;='Rent Roll'!$M33,('Rent Roll'!$G33*'Rent Roll'!$D8/12)*((1+'Rent Roll'!$X33)^DATEDIF('Rent Roll'!$M33,DZ$5,"Y")),
IF(DZ$5&gt;'Rent Roll'!$L8,"-",
IF('Rent Roll'!$P8&gt;0,
IF(AND('Rent Roll'!$P8&gt;0,EDATE('Rent Roll'!$K8,'Rent Roll'!$P8*12)&gt;='Commercial Lease'!DZ$5),
('Rent Roll'!$H8*'Rent Roll'!$D8/12)*((1+'Rent Roll'!$N8)^DATEDIF('Summary &amp; Assumptions'!$D$18,DZ$5,"Y")),
OFFSET(DY13,0,-DATEDIF(EDATE('Rent Roll'!$K8,'Rent Roll'!$P8*12),DZ$5,"M"))*((1+'Rent Roll'!$O8)^(DATEDIF(EDATE('Rent Roll'!$K8,'Rent Roll'!$P8*12),DZ$5,"Y")+1))),('Rent Roll'!$H8*'Rent Roll'!$D8/12)*((1+'Rent Roll'!$N8)^DATEDIF('Summary &amp; Assumptions'!$D$18,DZ$5,"Y")))))</f>
        <v>27161.463889682651</v>
      </c>
      <c r="EA13" s="131">
        <f ca="1">IF(EA$5&gt;='Rent Roll'!$M33,('Rent Roll'!$G33*'Rent Roll'!$D8/12)*((1+'Rent Roll'!$X33)^DATEDIF('Rent Roll'!$M33,EA$5,"Y")),
IF(EA$5&gt;'Rent Roll'!$L8,"-",
IF('Rent Roll'!$P8&gt;0,
IF(AND('Rent Roll'!$P8&gt;0,EDATE('Rent Roll'!$K8,'Rent Roll'!$P8*12)&gt;='Commercial Lease'!EA$5),
('Rent Roll'!$H8*'Rent Roll'!$D8/12)*((1+'Rent Roll'!$N8)^DATEDIF('Summary &amp; Assumptions'!$D$18,EA$5,"Y")),
OFFSET(DZ13,0,-DATEDIF(EDATE('Rent Roll'!$K8,'Rent Roll'!$P8*12),EA$5,"M"))*((1+'Rent Roll'!$O8)^(DATEDIF(EDATE('Rent Roll'!$K8,'Rent Roll'!$P8*12),EA$5,"Y")+1))),('Rent Roll'!$H8*'Rent Roll'!$D8/12)*((1+'Rent Roll'!$N8)^DATEDIF('Summary &amp; Assumptions'!$D$18,EA$5,"Y")))))</f>
        <v>27161.463889682651</v>
      </c>
      <c r="EB13" s="131">
        <f ca="1">IF(EB$5&gt;='Rent Roll'!$M33,('Rent Roll'!$G33*'Rent Roll'!$D8/12)*((1+'Rent Roll'!$X33)^DATEDIF('Rent Roll'!$M33,EB$5,"Y")),
IF(EB$5&gt;'Rent Roll'!$L8,"-",
IF('Rent Roll'!$P8&gt;0,
IF(AND('Rent Roll'!$P8&gt;0,EDATE('Rent Roll'!$K8,'Rent Roll'!$P8*12)&gt;='Commercial Lease'!EB$5),
('Rent Roll'!$H8*'Rent Roll'!$D8/12)*((1+'Rent Roll'!$N8)^DATEDIF('Summary &amp; Assumptions'!$D$18,EB$5,"Y")),
OFFSET(EA13,0,-DATEDIF(EDATE('Rent Roll'!$K8,'Rent Roll'!$P8*12),EB$5,"M"))*((1+'Rent Roll'!$O8)^(DATEDIF(EDATE('Rent Roll'!$K8,'Rent Roll'!$P8*12),EB$5,"Y")+1))),('Rent Roll'!$H8*'Rent Roll'!$D8/12)*((1+'Rent Roll'!$N8)^DATEDIF('Summary &amp; Assumptions'!$D$18,EB$5,"Y")))))</f>
        <v>27161.463889682651</v>
      </c>
      <c r="EC13" s="131">
        <f ca="1">IF(EC$5&gt;='Rent Roll'!$M33,('Rent Roll'!$G33*'Rent Roll'!$D8/12)*((1+'Rent Roll'!$X33)^DATEDIF('Rent Roll'!$M33,EC$5,"Y")),
IF(EC$5&gt;'Rent Roll'!$L8,"-",
IF('Rent Roll'!$P8&gt;0,
IF(AND('Rent Roll'!$P8&gt;0,EDATE('Rent Roll'!$K8,'Rent Roll'!$P8*12)&gt;='Commercial Lease'!EC$5),
('Rent Roll'!$H8*'Rent Roll'!$D8/12)*((1+'Rent Roll'!$N8)^DATEDIF('Summary &amp; Assumptions'!$D$18,EC$5,"Y")),
OFFSET(EB13,0,-DATEDIF(EDATE('Rent Roll'!$K8,'Rent Roll'!$P8*12),EC$5,"M"))*((1+'Rent Roll'!$O8)^(DATEDIF(EDATE('Rent Roll'!$K8,'Rent Roll'!$P8*12),EC$5,"Y")+1))),('Rent Roll'!$H8*'Rent Roll'!$D8/12)*((1+'Rent Roll'!$N8)^DATEDIF('Summary &amp; Assumptions'!$D$18,EC$5,"Y")))))</f>
        <v>27976.30780637313</v>
      </c>
      <c r="ED13" s="131">
        <f ca="1">IF(ED$5&gt;='Rent Roll'!$M33,('Rent Roll'!$G33*'Rent Roll'!$D8/12)*((1+'Rent Roll'!$X33)^DATEDIF('Rent Roll'!$M33,ED$5,"Y")),
IF(ED$5&gt;'Rent Roll'!$L8,"-",
IF('Rent Roll'!$P8&gt;0,
IF(AND('Rent Roll'!$P8&gt;0,EDATE('Rent Roll'!$K8,'Rent Roll'!$P8*12)&gt;='Commercial Lease'!ED$5),
('Rent Roll'!$H8*'Rent Roll'!$D8/12)*((1+'Rent Roll'!$N8)^DATEDIF('Summary &amp; Assumptions'!$D$18,ED$5,"Y")),
OFFSET(EC13,0,-DATEDIF(EDATE('Rent Roll'!$K8,'Rent Roll'!$P8*12),ED$5,"M"))*((1+'Rent Roll'!$O8)^(DATEDIF(EDATE('Rent Roll'!$K8,'Rent Roll'!$P8*12),ED$5,"Y")+1))),('Rent Roll'!$H8*'Rent Roll'!$D8/12)*((1+'Rent Roll'!$N8)^DATEDIF('Summary &amp; Assumptions'!$D$18,ED$5,"Y")))))</f>
        <v>27976.30780637313</v>
      </c>
      <c r="EE13" s="131">
        <f ca="1">IF(EE$5&gt;='Rent Roll'!$M33,('Rent Roll'!$G33*'Rent Roll'!$D8/12)*((1+'Rent Roll'!$X33)^DATEDIF('Rent Roll'!$M33,EE$5,"Y")),
IF(EE$5&gt;'Rent Roll'!$L8,"-",
IF('Rent Roll'!$P8&gt;0,
IF(AND('Rent Roll'!$P8&gt;0,EDATE('Rent Roll'!$K8,'Rent Roll'!$P8*12)&gt;='Commercial Lease'!EE$5),
('Rent Roll'!$H8*'Rent Roll'!$D8/12)*((1+'Rent Roll'!$N8)^DATEDIF('Summary &amp; Assumptions'!$D$18,EE$5,"Y")),
OFFSET(ED13,0,-DATEDIF(EDATE('Rent Roll'!$K8,'Rent Roll'!$P8*12),EE$5,"M"))*((1+'Rent Roll'!$O8)^(DATEDIF(EDATE('Rent Roll'!$K8,'Rent Roll'!$P8*12),EE$5,"Y")+1))),('Rent Roll'!$H8*'Rent Roll'!$D8/12)*((1+'Rent Roll'!$N8)^DATEDIF('Summary &amp; Assumptions'!$D$18,EE$5,"Y")))))</f>
        <v>27976.30780637313</v>
      </c>
      <c r="EF13" s="132">
        <f ca="1">IF(EF$5&gt;='Rent Roll'!$M33,('Rent Roll'!$G33*'Rent Roll'!$D8/12)*((1+'Rent Roll'!$X33)^DATEDIF('Rent Roll'!$M33,EF$5,"Y")),
IF(EF$5&gt;'Rent Roll'!$L8,"-",
IF('Rent Roll'!$P8&gt;0,
IF(AND('Rent Roll'!$P8&gt;0,EDATE('Rent Roll'!$K8,'Rent Roll'!$P8*12)&gt;='Commercial Lease'!EF$5),
('Rent Roll'!$H8*'Rent Roll'!$D8/12)*((1+'Rent Roll'!$N8)^DATEDIF('Summary &amp; Assumptions'!$D$18,EF$5,"Y")),
OFFSET(EE13,0,-DATEDIF(EDATE('Rent Roll'!$K8,'Rent Roll'!$P8*12),EF$5,"M"))*((1+'Rent Roll'!$O8)^(DATEDIF(EDATE('Rent Roll'!$K8,'Rent Roll'!$P8*12),EF$5,"Y")+1))),('Rent Roll'!$H8*'Rent Roll'!$D8/12)*((1+'Rent Roll'!$N8)^DATEDIF('Summary &amp; Assumptions'!$D$18,EF$5,"Y")))))</f>
        <v>27976.30780637313</v>
      </c>
      <c r="EG13" s="118" t="s">
        <v>109</v>
      </c>
    </row>
    <row r="14" spans="2:137" ht="15" x14ac:dyDescent="0.25">
      <c r="B14" s="129"/>
      <c r="C14" s="73" t="str">
        <f>CONCATENATE('Rent Roll'!B9&amp;" - "&amp;'Rent Roll'!C9)</f>
        <v>6 - Office</v>
      </c>
      <c r="D14" s="130">
        <f t="shared" ca="1" si="13"/>
        <v>4855256.155301949</v>
      </c>
      <c r="E14" s="131" t="str">
        <f>IF('Rent Roll'!$E9='Data Validation'!$E$2,'Rent Roll'!$I9,"-")</f>
        <v>-</v>
      </c>
      <c r="F14" s="131" t="str">
        <f ca="1">IF(F$5&gt;='Rent Roll'!$M34,('Rent Roll'!$G34*'Rent Roll'!$D9/12)*((1+'Rent Roll'!$X34)^DATEDIF('Rent Roll'!$M34,F$5,"Y")),
IF(F$5&gt;'Rent Roll'!$L9,"-",
IF('Rent Roll'!$P9&gt;0,
IF(AND('Rent Roll'!$P9&gt;0,EDATE('Rent Roll'!$K9,'Rent Roll'!$P9*12)&gt;='Commercial Lease'!F$5),
('Rent Roll'!$H9*'Rent Roll'!$D9/12)*((1+'Rent Roll'!$N9)^DATEDIF('Summary &amp; Assumptions'!$D$18,F$5,"Y")),
OFFSET(E14,0,-DATEDIF(EDATE('Rent Roll'!$K9,'Rent Roll'!$P9*12),F$5,"M"))*((1+'Rent Roll'!$O9)^(DATEDIF(EDATE('Rent Roll'!$K9,'Rent Roll'!$P9*12),F$5,"Y")+1))),('Rent Roll'!$H9*'Rent Roll'!$D9/12)*((1+'Rent Roll'!$N9)^DATEDIF('Summary &amp; Assumptions'!$D$18,F$5,"Y")))))</f>
        <v>-</v>
      </c>
      <c r="G14" s="131" t="str">
        <f ca="1">IF(G$5&gt;='Rent Roll'!$M34,('Rent Roll'!$G34*'Rent Roll'!$D9/12)*((1+'Rent Roll'!$X34)^DATEDIF('Rent Roll'!$M34,G$5,"Y")),
IF(G$5&gt;'Rent Roll'!$L9,"-",
IF('Rent Roll'!$P9&gt;0,
IF(AND('Rent Roll'!$P9&gt;0,EDATE('Rent Roll'!$K9,'Rent Roll'!$P9*12)&gt;='Commercial Lease'!G$5),
('Rent Roll'!$H9*'Rent Roll'!$D9/12)*((1+'Rent Roll'!$N9)^DATEDIF('Summary &amp; Assumptions'!$D$18,G$5,"Y")),
OFFSET(F14,0,-DATEDIF(EDATE('Rent Roll'!$K9,'Rent Roll'!$P9*12),G$5,"M"))*((1+'Rent Roll'!$O9)^(DATEDIF(EDATE('Rent Roll'!$K9,'Rent Roll'!$P9*12),G$5,"Y")+1))),('Rent Roll'!$H9*'Rent Roll'!$D9/12)*((1+'Rent Roll'!$N9)^DATEDIF('Summary &amp; Assumptions'!$D$18,G$5,"Y")))))</f>
        <v>-</v>
      </c>
      <c r="H14" s="131" t="str">
        <f ca="1">IF(H$5&gt;='Rent Roll'!$M34,('Rent Roll'!$G34*'Rent Roll'!$D9/12)*((1+'Rent Roll'!$X34)^DATEDIF('Rent Roll'!$M34,H$5,"Y")),
IF(H$5&gt;'Rent Roll'!$L9,"-",
IF('Rent Roll'!$P9&gt;0,
IF(AND('Rent Roll'!$P9&gt;0,EDATE('Rent Roll'!$K9,'Rent Roll'!$P9*12)&gt;='Commercial Lease'!H$5),
('Rent Roll'!$H9*'Rent Roll'!$D9/12)*((1+'Rent Roll'!$N9)^DATEDIF('Summary &amp; Assumptions'!$D$18,H$5,"Y")),
OFFSET(G14,0,-DATEDIF(EDATE('Rent Roll'!$K9,'Rent Roll'!$P9*12),H$5,"M"))*((1+'Rent Roll'!$O9)^(DATEDIF(EDATE('Rent Roll'!$K9,'Rent Roll'!$P9*12),H$5,"Y")+1))),('Rent Roll'!$H9*'Rent Roll'!$D9/12)*((1+'Rent Roll'!$N9)^DATEDIF('Summary &amp; Assumptions'!$D$18,H$5,"Y")))))</f>
        <v>-</v>
      </c>
      <c r="I14" s="131" t="str">
        <f ca="1">IF(I$5&gt;='Rent Roll'!$M34,('Rent Roll'!$G34*'Rent Roll'!$D9/12)*((1+'Rent Roll'!$X34)^DATEDIF('Rent Roll'!$M34,I$5,"Y")),
IF(I$5&gt;'Rent Roll'!$L9,"-",
IF('Rent Roll'!$P9&gt;0,
IF(AND('Rent Roll'!$P9&gt;0,EDATE('Rent Roll'!$K9,'Rent Roll'!$P9*12)&gt;='Commercial Lease'!I$5),
('Rent Roll'!$H9*'Rent Roll'!$D9/12)*((1+'Rent Roll'!$N9)^DATEDIF('Summary &amp; Assumptions'!$D$18,I$5,"Y")),
OFFSET(H14,0,-DATEDIF(EDATE('Rent Roll'!$K9,'Rent Roll'!$P9*12),I$5,"M"))*((1+'Rent Roll'!$O9)^(DATEDIF(EDATE('Rent Roll'!$K9,'Rent Roll'!$P9*12),I$5,"Y")+1))),('Rent Roll'!$H9*'Rent Roll'!$D9/12)*((1+'Rent Roll'!$N9)^DATEDIF('Summary &amp; Assumptions'!$D$18,I$5,"Y")))))</f>
        <v>-</v>
      </c>
      <c r="J14" s="131" t="str">
        <f ca="1">IF(J$5&gt;='Rent Roll'!$M34,('Rent Roll'!$G34*'Rent Roll'!$D9/12)*((1+'Rent Roll'!$X34)^DATEDIF('Rent Roll'!$M34,J$5,"Y")),
IF(J$5&gt;'Rent Roll'!$L9,"-",
IF('Rent Roll'!$P9&gt;0,
IF(AND('Rent Roll'!$P9&gt;0,EDATE('Rent Roll'!$K9,'Rent Roll'!$P9*12)&gt;='Commercial Lease'!J$5),
('Rent Roll'!$H9*'Rent Roll'!$D9/12)*((1+'Rent Roll'!$N9)^DATEDIF('Summary &amp; Assumptions'!$D$18,J$5,"Y")),
OFFSET(I14,0,-DATEDIF(EDATE('Rent Roll'!$K9,'Rent Roll'!$P9*12),J$5,"M"))*((1+'Rent Roll'!$O9)^(DATEDIF(EDATE('Rent Roll'!$K9,'Rent Roll'!$P9*12),J$5,"Y")+1))),('Rent Roll'!$H9*'Rent Roll'!$D9/12)*((1+'Rent Roll'!$N9)^DATEDIF('Summary &amp; Assumptions'!$D$18,J$5,"Y")))))</f>
        <v>-</v>
      </c>
      <c r="K14" s="131" t="str">
        <f ca="1">IF(K$5&gt;='Rent Roll'!$M34,('Rent Roll'!$G34*'Rent Roll'!$D9/12)*((1+'Rent Roll'!$X34)^DATEDIF('Rent Roll'!$M34,K$5,"Y")),
IF(K$5&gt;'Rent Roll'!$L9,"-",
IF('Rent Roll'!$P9&gt;0,
IF(AND('Rent Roll'!$P9&gt;0,EDATE('Rent Roll'!$K9,'Rent Roll'!$P9*12)&gt;='Commercial Lease'!K$5),
('Rent Roll'!$H9*'Rent Roll'!$D9/12)*((1+'Rent Roll'!$N9)^DATEDIF('Summary &amp; Assumptions'!$D$18,K$5,"Y")),
OFFSET(J14,0,-DATEDIF(EDATE('Rent Roll'!$K9,'Rent Roll'!$P9*12),K$5,"M"))*((1+'Rent Roll'!$O9)^(DATEDIF(EDATE('Rent Roll'!$K9,'Rent Roll'!$P9*12),K$5,"Y")+1))),('Rent Roll'!$H9*'Rent Roll'!$D9/12)*((1+'Rent Roll'!$N9)^DATEDIF('Summary &amp; Assumptions'!$D$18,K$5,"Y")))))</f>
        <v>-</v>
      </c>
      <c r="L14" s="131" t="str">
        <f ca="1">IF(L$5&gt;='Rent Roll'!$M34,('Rent Roll'!$G34*'Rent Roll'!$D9/12)*((1+'Rent Roll'!$X34)^DATEDIF('Rent Roll'!$M34,L$5,"Y")),
IF(L$5&gt;'Rent Roll'!$L9,"-",
IF('Rent Roll'!$P9&gt;0,
IF(AND('Rent Roll'!$P9&gt;0,EDATE('Rent Roll'!$K9,'Rent Roll'!$P9*12)&gt;='Commercial Lease'!L$5),
('Rent Roll'!$H9*'Rent Roll'!$D9/12)*((1+'Rent Roll'!$N9)^DATEDIF('Summary &amp; Assumptions'!$D$18,L$5,"Y")),
OFFSET(K14,0,-DATEDIF(EDATE('Rent Roll'!$K9,'Rent Roll'!$P9*12),L$5,"M"))*((1+'Rent Roll'!$O9)^(DATEDIF(EDATE('Rent Roll'!$K9,'Rent Roll'!$P9*12),L$5,"Y")+1))),('Rent Roll'!$H9*'Rent Roll'!$D9/12)*((1+'Rent Roll'!$N9)^DATEDIF('Summary &amp; Assumptions'!$D$18,L$5,"Y")))))</f>
        <v>-</v>
      </c>
      <c r="M14" s="131" t="str">
        <f ca="1">IF(M$5&gt;='Rent Roll'!$M34,('Rent Roll'!$G34*'Rent Roll'!$D9/12)*((1+'Rent Roll'!$X34)^DATEDIF('Rent Roll'!$M34,M$5,"Y")),
IF(M$5&gt;'Rent Roll'!$L9,"-",
IF('Rent Roll'!$P9&gt;0,
IF(AND('Rent Roll'!$P9&gt;0,EDATE('Rent Roll'!$K9,'Rent Roll'!$P9*12)&gt;='Commercial Lease'!M$5),
('Rent Roll'!$H9*'Rent Roll'!$D9/12)*((1+'Rent Roll'!$N9)^DATEDIF('Summary &amp; Assumptions'!$D$18,M$5,"Y")),
OFFSET(L14,0,-DATEDIF(EDATE('Rent Roll'!$K9,'Rent Roll'!$P9*12),M$5,"M"))*((1+'Rent Roll'!$O9)^(DATEDIF(EDATE('Rent Roll'!$K9,'Rent Roll'!$P9*12),M$5,"Y")+1))),('Rent Roll'!$H9*'Rent Roll'!$D9/12)*((1+'Rent Roll'!$N9)^DATEDIF('Summary &amp; Assumptions'!$D$18,M$5,"Y")))))</f>
        <v>-</v>
      </c>
      <c r="N14" s="131" t="str">
        <f ca="1">IF(N$5&gt;='Rent Roll'!$M34,('Rent Roll'!$G34*'Rent Roll'!$D9/12)*((1+'Rent Roll'!$X34)^DATEDIF('Rent Roll'!$M34,N$5,"Y")),
IF(N$5&gt;'Rent Roll'!$L9,"-",
IF('Rent Roll'!$P9&gt;0,
IF(AND('Rent Roll'!$P9&gt;0,EDATE('Rent Roll'!$K9,'Rent Roll'!$P9*12)&gt;='Commercial Lease'!N$5),
('Rent Roll'!$H9*'Rent Roll'!$D9/12)*((1+'Rent Roll'!$N9)^DATEDIF('Summary &amp; Assumptions'!$D$18,N$5,"Y")),
OFFSET(M14,0,-DATEDIF(EDATE('Rent Roll'!$K9,'Rent Roll'!$P9*12),N$5,"M"))*((1+'Rent Roll'!$O9)^(DATEDIF(EDATE('Rent Roll'!$K9,'Rent Roll'!$P9*12),N$5,"Y")+1))),('Rent Roll'!$H9*'Rent Roll'!$D9/12)*((1+'Rent Roll'!$N9)^DATEDIF('Summary &amp; Assumptions'!$D$18,N$5,"Y")))))</f>
        <v>-</v>
      </c>
      <c r="O14" s="131">
        <f ca="1">IF(O$5&gt;='Rent Roll'!$M34,('Rent Roll'!$G34*'Rent Roll'!$D9/12)*((1+'Rent Roll'!$X34)^DATEDIF('Rent Roll'!$M34,O$5,"Y")),
IF(O$5&gt;'Rent Roll'!$L9,"-",
IF('Rent Roll'!$P9&gt;0,
IF(AND('Rent Roll'!$P9&gt;0,EDATE('Rent Roll'!$K9,'Rent Roll'!$P9*12)&gt;='Commercial Lease'!O$5),
('Rent Roll'!$H9*'Rent Roll'!$D9/12)*((1+'Rent Roll'!$N9)^DATEDIF('Summary &amp; Assumptions'!$D$18,O$5,"Y")),
OFFSET(N14,0,-DATEDIF(EDATE('Rent Roll'!$K9,'Rent Roll'!$P9*12),O$5,"M"))*((1+'Rent Roll'!$O9)^(DATEDIF(EDATE('Rent Roll'!$K9,'Rent Roll'!$P9*12),O$5,"Y")+1))),('Rent Roll'!$H9*'Rent Roll'!$D9/12)*((1+'Rent Roll'!$N9)^DATEDIF('Summary &amp; Assumptions'!$D$18,O$5,"Y")))))</f>
        <v>34617.5</v>
      </c>
      <c r="P14" s="131">
        <f ca="1">IF(P$5&gt;='Rent Roll'!$M34,('Rent Roll'!$G34*'Rent Roll'!$D9/12)*((1+'Rent Roll'!$X34)^DATEDIF('Rent Roll'!$M34,P$5,"Y")),
IF(P$5&gt;'Rent Roll'!$L9,"-",
IF('Rent Roll'!$P9&gt;0,
IF(AND('Rent Roll'!$P9&gt;0,EDATE('Rent Roll'!$K9,'Rent Roll'!$P9*12)&gt;='Commercial Lease'!P$5),
('Rent Roll'!$H9*'Rent Roll'!$D9/12)*((1+'Rent Roll'!$N9)^DATEDIF('Summary &amp; Assumptions'!$D$18,P$5,"Y")),
OFFSET(O14,0,-DATEDIF(EDATE('Rent Roll'!$K9,'Rent Roll'!$P9*12),P$5,"M"))*((1+'Rent Roll'!$O9)^(DATEDIF(EDATE('Rent Roll'!$K9,'Rent Roll'!$P9*12),P$5,"Y")+1))),('Rent Roll'!$H9*'Rent Roll'!$D9/12)*((1+'Rent Roll'!$N9)^DATEDIF('Summary &amp; Assumptions'!$D$18,P$5,"Y")))))</f>
        <v>34617.5</v>
      </c>
      <c r="Q14" s="131">
        <f ca="1">IF(Q$5&gt;='Rent Roll'!$M34,('Rent Roll'!$G34*'Rent Roll'!$D9/12)*((1+'Rent Roll'!$X34)^DATEDIF('Rent Roll'!$M34,Q$5,"Y")),
IF(Q$5&gt;'Rent Roll'!$L9,"-",
IF('Rent Roll'!$P9&gt;0,
IF(AND('Rent Roll'!$P9&gt;0,EDATE('Rent Roll'!$K9,'Rent Roll'!$P9*12)&gt;='Commercial Lease'!Q$5),
('Rent Roll'!$H9*'Rent Roll'!$D9/12)*((1+'Rent Roll'!$N9)^DATEDIF('Summary &amp; Assumptions'!$D$18,Q$5,"Y")),
OFFSET(P14,0,-DATEDIF(EDATE('Rent Roll'!$K9,'Rent Roll'!$P9*12),Q$5,"M"))*((1+'Rent Roll'!$O9)^(DATEDIF(EDATE('Rent Roll'!$K9,'Rent Roll'!$P9*12),Q$5,"Y")+1))),('Rent Roll'!$H9*'Rent Roll'!$D9/12)*((1+'Rent Roll'!$N9)^DATEDIF('Summary &amp; Assumptions'!$D$18,Q$5,"Y")))))</f>
        <v>34617.5</v>
      </c>
      <c r="R14" s="131">
        <f ca="1">IF(R$5&gt;='Rent Roll'!$M34,('Rent Roll'!$G34*'Rent Roll'!$D9/12)*((1+'Rent Roll'!$X34)^DATEDIF('Rent Roll'!$M34,R$5,"Y")),
IF(R$5&gt;'Rent Roll'!$L9,"-",
IF('Rent Roll'!$P9&gt;0,
IF(AND('Rent Roll'!$P9&gt;0,EDATE('Rent Roll'!$K9,'Rent Roll'!$P9*12)&gt;='Commercial Lease'!R$5),
('Rent Roll'!$H9*'Rent Roll'!$D9/12)*((1+'Rent Roll'!$N9)^DATEDIF('Summary &amp; Assumptions'!$D$18,R$5,"Y")),
OFFSET(Q14,0,-DATEDIF(EDATE('Rent Roll'!$K9,'Rent Roll'!$P9*12),R$5,"M"))*((1+'Rent Roll'!$O9)^(DATEDIF(EDATE('Rent Roll'!$K9,'Rent Roll'!$P9*12),R$5,"Y")+1))),('Rent Roll'!$H9*'Rent Roll'!$D9/12)*((1+'Rent Roll'!$N9)^DATEDIF('Summary &amp; Assumptions'!$D$18,R$5,"Y")))))</f>
        <v>34617.5</v>
      </c>
      <c r="S14" s="131">
        <f ca="1">IF(S$5&gt;='Rent Roll'!$M34,('Rent Roll'!$G34*'Rent Roll'!$D9/12)*((1+'Rent Roll'!$X34)^DATEDIF('Rent Roll'!$M34,S$5,"Y")),
IF(S$5&gt;'Rent Roll'!$L9,"-",
IF('Rent Roll'!$P9&gt;0,
IF(AND('Rent Roll'!$P9&gt;0,EDATE('Rent Roll'!$K9,'Rent Roll'!$P9*12)&gt;='Commercial Lease'!S$5),
('Rent Roll'!$H9*'Rent Roll'!$D9/12)*((1+'Rent Roll'!$N9)^DATEDIF('Summary &amp; Assumptions'!$D$18,S$5,"Y")),
OFFSET(R14,0,-DATEDIF(EDATE('Rent Roll'!$K9,'Rent Roll'!$P9*12),S$5,"M"))*((1+'Rent Roll'!$O9)^(DATEDIF(EDATE('Rent Roll'!$K9,'Rent Roll'!$P9*12),S$5,"Y")+1))),('Rent Roll'!$H9*'Rent Roll'!$D9/12)*((1+'Rent Roll'!$N9)^DATEDIF('Summary &amp; Assumptions'!$D$18,S$5,"Y")))))</f>
        <v>34617.5</v>
      </c>
      <c r="T14" s="131">
        <f ca="1">IF(T$5&gt;='Rent Roll'!$M34,('Rent Roll'!$G34*'Rent Roll'!$D9/12)*((1+'Rent Roll'!$X34)^DATEDIF('Rent Roll'!$M34,T$5,"Y")),
IF(T$5&gt;'Rent Roll'!$L9,"-",
IF('Rent Roll'!$P9&gt;0,
IF(AND('Rent Roll'!$P9&gt;0,EDATE('Rent Roll'!$K9,'Rent Roll'!$P9*12)&gt;='Commercial Lease'!T$5),
('Rent Roll'!$H9*'Rent Roll'!$D9/12)*((1+'Rent Roll'!$N9)^DATEDIF('Summary &amp; Assumptions'!$D$18,T$5,"Y")),
OFFSET(S14,0,-DATEDIF(EDATE('Rent Roll'!$K9,'Rent Roll'!$P9*12),T$5,"M"))*((1+'Rent Roll'!$O9)^(DATEDIF(EDATE('Rent Roll'!$K9,'Rent Roll'!$P9*12),T$5,"Y")+1))),('Rent Roll'!$H9*'Rent Roll'!$D9/12)*((1+'Rent Roll'!$N9)^DATEDIF('Summary &amp; Assumptions'!$D$18,T$5,"Y")))))</f>
        <v>34617.5</v>
      </c>
      <c r="U14" s="131">
        <f ca="1">IF(U$5&gt;='Rent Roll'!$M34,('Rent Roll'!$G34*'Rent Roll'!$D9/12)*((1+'Rent Roll'!$X34)^DATEDIF('Rent Roll'!$M34,U$5,"Y")),
IF(U$5&gt;'Rent Roll'!$L9,"-",
IF('Rent Roll'!$P9&gt;0,
IF(AND('Rent Roll'!$P9&gt;0,EDATE('Rent Roll'!$K9,'Rent Roll'!$P9*12)&gt;='Commercial Lease'!U$5),
('Rent Roll'!$H9*'Rent Roll'!$D9/12)*((1+'Rent Roll'!$N9)^DATEDIF('Summary &amp; Assumptions'!$D$18,U$5,"Y")),
OFFSET(T14,0,-DATEDIF(EDATE('Rent Roll'!$K9,'Rent Roll'!$P9*12),U$5,"M"))*((1+'Rent Roll'!$O9)^(DATEDIF(EDATE('Rent Roll'!$K9,'Rent Roll'!$P9*12),U$5,"Y")+1))),('Rent Roll'!$H9*'Rent Roll'!$D9/12)*((1+'Rent Roll'!$N9)^DATEDIF('Summary &amp; Assumptions'!$D$18,U$5,"Y")))))</f>
        <v>34617.5</v>
      </c>
      <c r="V14" s="131">
        <f ca="1">IF(V$5&gt;='Rent Roll'!$M34,('Rent Roll'!$G34*'Rent Roll'!$D9/12)*((1+'Rent Roll'!$X34)^DATEDIF('Rent Roll'!$M34,V$5,"Y")),
IF(V$5&gt;'Rent Roll'!$L9,"-",
IF('Rent Roll'!$P9&gt;0,
IF(AND('Rent Roll'!$P9&gt;0,EDATE('Rent Roll'!$K9,'Rent Roll'!$P9*12)&gt;='Commercial Lease'!V$5),
('Rent Roll'!$H9*'Rent Roll'!$D9/12)*((1+'Rent Roll'!$N9)^DATEDIF('Summary &amp; Assumptions'!$D$18,V$5,"Y")),
OFFSET(U14,0,-DATEDIF(EDATE('Rent Roll'!$K9,'Rent Roll'!$P9*12),V$5,"M"))*((1+'Rent Roll'!$O9)^(DATEDIF(EDATE('Rent Roll'!$K9,'Rent Roll'!$P9*12),V$5,"Y")+1))),('Rent Roll'!$H9*'Rent Roll'!$D9/12)*((1+'Rent Roll'!$N9)^DATEDIF('Summary &amp; Assumptions'!$D$18,V$5,"Y")))))</f>
        <v>34617.5</v>
      </c>
      <c r="W14" s="131">
        <f ca="1">IF(W$5&gt;='Rent Roll'!$M34,('Rent Roll'!$G34*'Rent Roll'!$D9/12)*((1+'Rent Roll'!$X34)^DATEDIF('Rent Roll'!$M34,W$5,"Y")),
IF(W$5&gt;'Rent Roll'!$L9,"-",
IF('Rent Roll'!$P9&gt;0,
IF(AND('Rent Roll'!$P9&gt;0,EDATE('Rent Roll'!$K9,'Rent Roll'!$P9*12)&gt;='Commercial Lease'!W$5),
('Rent Roll'!$H9*'Rent Roll'!$D9/12)*((1+'Rent Roll'!$N9)^DATEDIF('Summary &amp; Assumptions'!$D$18,W$5,"Y")),
OFFSET(V14,0,-DATEDIF(EDATE('Rent Roll'!$K9,'Rent Roll'!$P9*12),W$5,"M"))*((1+'Rent Roll'!$O9)^(DATEDIF(EDATE('Rent Roll'!$K9,'Rent Roll'!$P9*12),W$5,"Y")+1))),('Rent Roll'!$H9*'Rent Roll'!$D9/12)*((1+'Rent Roll'!$N9)^DATEDIF('Summary &amp; Assumptions'!$D$18,W$5,"Y")))))</f>
        <v>34617.5</v>
      </c>
      <c r="X14" s="131">
        <f ca="1">IF(X$5&gt;='Rent Roll'!$M34,('Rent Roll'!$G34*'Rent Roll'!$D9/12)*((1+'Rent Roll'!$X34)^DATEDIF('Rent Roll'!$M34,X$5,"Y")),
IF(X$5&gt;'Rent Roll'!$L9,"-",
IF('Rent Roll'!$P9&gt;0,
IF(AND('Rent Roll'!$P9&gt;0,EDATE('Rent Roll'!$K9,'Rent Roll'!$P9*12)&gt;='Commercial Lease'!X$5),
('Rent Roll'!$H9*'Rent Roll'!$D9/12)*((1+'Rent Roll'!$N9)^DATEDIF('Summary &amp; Assumptions'!$D$18,X$5,"Y")),
OFFSET(W14,0,-DATEDIF(EDATE('Rent Roll'!$K9,'Rent Roll'!$P9*12),X$5,"M"))*((1+'Rent Roll'!$O9)^(DATEDIF(EDATE('Rent Roll'!$K9,'Rent Roll'!$P9*12),X$5,"Y")+1))),('Rent Roll'!$H9*'Rent Roll'!$D9/12)*((1+'Rent Roll'!$N9)^DATEDIF('Summary &amp; Assumptions'!$D$18,X$5,"Y")))))</f>
        <v>34617.5</v>
      </c>
      <c r="Y14" s="131">
        <f ca="1">IF(Y$5&gt;='Rent Roll'!$M34,('Rent Roll'!$G34*'Rent Roll'!$D9/12)*((1+'Rent Roll'!$X34)^DATEDIF('Rent Roll'!$M34,Y$5,"Y")),
IF(Y$5&gt;'Rent Roll'!$L9,"-",
IF('Rent Roll'!$P9&gt;0,
IF(AND('Rent Roll'!$P9&gt;0,EDATE('Rent Roll'!$K9,'Rent Roll'!$P9*12)&gt;='Commercial Lease'!Y$5),
('Rent Roll'!$H9*'Rent Roll'!$D9/12)*((1+'Rent Roll'!$N9)^DATEDIF('Summary &amp; Assumptions'!$D$18,Y$5,"Y")),
OFFSET(X14,0,-DATEDIF(EDATE('Rent Roll'!$K9,'Rent Roll'!$P9*12),Y$5,"M"))*((1+'Rent Roll'!$O9)^(DATEDIF(EDATE('Rent Roll'!$K9,'Rent Roll'!$P9*12),Y$5,"Y")+1))),('Rent Roll'!$H9*'Rent Roll'!$D9/12)*((1+'Rent Roll'!$N9)^DATEDIF('Summary &amp; Assumptions'!$D$18,Y$5,"Y")))))</f>
        <v>34617.5</v>
      </c>
      <c r="Z14" s="131">
        <f ca="1">IF(Z$5&gt;='Rent Roll'!$M34,('Rent Roll'!$G34*'Rent Roll'!$D9/12)*((1+'Rent Roll'!$X34)^DATEDIF('Rent Roll'!$M34,Z$5,"Y")),
IF(Z$5&gt;'Rent Roll'!$L9,"-",
IF('Rent Roll'!$P9&gt;0,
IF(AND('Rent Roll'!$P9&gt;0,EDATE('Rent Roll'!$K9,'Rent Roll'!$P9*12)&gt;='Commercial Lease'!Z$5),
('Rent Roll'!$H9*'Rent Roll'!$D9/12)*((1+'Rent Roll'!$N9)^DATEDIF('Summary &amp; Assumptions'!$D$18,Z$5,"Y")),
OFFSET(Y14,0,-DATEDIF(EDATE('Rent Roll'!$K9,'Rent Roll'!$P9*12),Z$5,"M"))*((1+'Rent Roll'!$O9)^(DATEDIF(EDATE('Rent Roll'!$K9,'Rent Roll'!$P9*12),Z$5,"Y")+1))),('Rent Roll'!$H9*'Rent Roll'!$D9/12)*((1+'Rent Roll'!$N9)^DATEDIF('Summary &amp; Assumptions'!$D$18,Z$5,"Y")))))</f>
        <v>34617.5</v>
      </c>
      <c r="AA14" s="131">
        <f ca="1">IF(AA$5&gt;='Rent Roll'!$M34,('Rent Roll'!$G34*'Rent Roll'!$D9/12)*((1+'Rent Roll'!$X34)^DATEDIF('Rent Roll'!$M34,AA$5,"Y")),
IF(AA$5&gt;'Rent Roll'!$L9,"-",
IF('Rent Roll'!$P9&gt;0,
IF(AND('Rent Roll'!$P9&gt;0,EDATE('Rent Roll'!$K9,'Rent Roll'!$P9*12)&gt;='Commercial Lease'!AA$5),
('Rent Roll'!$H9*'Rent Roll'!$D9/12)*((1+'Rent Roll'!$N9)^DATEDIF('Summary &amp; Assumptions'!$D$18,AA$5,"Y")),
OFFSET(Z14,0,-DATEDIF(EDATE('Rent Roll'!$K9,'Rent Roll'!$P9*12),AA$5,"M"))*((1+'Rent Roll'!$O9)^(DATEDIF(EDATE('Rent Roll'!$K9,'Rent Roll'!$P9*12),AA$5,"Y")+1))),('Rent Roll'!$H9*'Rent Roll'!$D9/12)*((1+'Rent Roll'!$N9)^DATEDIF('Summary &amp; Assumptions'!$D$18,AA$5,"Y")))))</f>
        <v>35656.025000000001</v>
      </c>
      <c r="AB14" s="131">
        <f ca="1">IF(AB$5&gt;='Rent Roll'!$M34,('Rent Roll'!$G34*'Rent Roll'!$D9/12)*((1+'Rent Roll'!$X34)^DATEDIF('Rent Roll'!$M34,AB$5,"Y")),
IF(AB$5&gt;'Rent Roll'!$L9,"-",
IF('Rent Roll'!$P9&gt;0,
IF(AND('Rent Roll'!$P9&gt;0,EDATE('Rent Roll'!$K9,'Rent Roll'!$P9*12)&gt;='Commercial Lease'!AB$5),
('Rent Roll'!$H9*'Rent Roll'!$D9/12)*((1+'Rent Roll'!$N9)^DATEDIF('Summary &amp; Assumptions'!$D$18,AB$5,"Y")),
OFFSET(AA14,0,-DATEDIF(EDATE('Rent Roll'!$K9,'Rent Roll'!$P9*12),AB$5,"M"))*((1+'Rent Roll'!$O9)^(DATEDIF(EDATE('Rent Roll'!$K9,'Rent Roll'!$P9*12),AB$5,"Y")+1))),('Rent Roll'!$H9*'Rent Roll'!$D9/12)*((1+'Rent Roll'!$N9)^DATEDIF('Summary &amp; Assumptions'!$D$18,AB$5,"Y")))))</f>
        <v>35656.025000000001</v>
      </c>
      <c r="AC14" s="131">
        <f ca="1">IF(AC$5&gt;='Rent Roll'!$M34,('Rent Roll'!$G34*'Rent Roll'!$D9/12)*((1+'Rent Roll'!$X34)^DATEDIF('Rent Roll'!$M34,AC$5,"Y")),
IF(AC$5&gt;'Rent Roll'!$L9,"-",
IF('Rent Roll'!$P9&gt;0,
IF(AND('Rent Roll'!$P9&gt;0,EDATE('Rent Roll'!$K9,'Rent Roll'!$P9*12)&gt;='Commercial Lease'!AC$5),
('Rent Roll'!$H9*'Rent Roll'!$D9/12)*((1+'Rent Roll'!$N9)^DATEDIF('Summary &amp; Assumptions'!$D$18,AC$5,"Y")),
OFFSET(AB14,0,-DATEDIF(EDATE('Rent Roll'!$K9,'Rent Roll'!$P9*12),AC$5,"M"))*((1+'Rent Roll'!$O9)^(DATEDIF(EDATE('Rent Roll'!$K9,'Rent Roll'!$P9*12),AC$5,"Y")+1))),('Rent Roll'!$H9*'Rent Roll'!$D9/12)*((1+'Rent Roll'!$N9)^DATEDIF('Summary &amp; Assumptions'!$D$18,AC$5,"Y")))))</f>
        <v>35656.025000000001</v>
      </c>
      <c r="AD14" s="131">
        <f ca="1">IF(AD$5&gt;='Rent Roll'!$M34,('Rent Roll'!$G34*'Rent Roll'!$D9/12)*((1+'Rent Roll'!$X34)^DATEDIF('Rent Roll'!$M34,AD$5,"Y")),
IF(AD$5&gt;'Rent Roll'!$L9,"-",
IF('Rent Roll'!$P9&gt;0,
IF(AND('Rent Roll'!$P9&gt;0,EDATE('Rent Roll'!$K9,'Rent Roll'!$P9*12)&gt;='Commercial Lease'!AD$5),
('Rent Roll'!$H9*'Rent Roll'!$D9/12)*((1+'Rent Roll'!$N9)^DATEDIF('Summary &amp; Assumptions'!$D$18,AD$5,"Y")),
OFFSET(AC14,0,-DATEDIF(EDATE('Rent Roll'!$K9,'Rent Roll'!$P9*12),AD$5,"M"))*((1+'Rent Roll'!$O9)^(DATEDIF(EDATE('Rent Roll'!$K9,'Rent Roll'!$P9*12),AD$5,"Y")+1))),('Rent Roll'!$H9*'Rent Roll'!$D9/12)*((1+'Rent Roll'!$N9)^DATEDIF('Summary &amp; Assumptions'!$D$18,AD$5,"Y")))))</f>
        <v>35656.025000000001</v>
      </c>
      <c r="AE14" s="131">
        <f ca="1">IF(AE$5&gt;='Rent Roll'!$M34,('Rent Roll'!$G34*'Rent Roll'!$D9/12)*((1+'Rent Roll'!$X34)^DATEDIF('Rent Roll'!$M34,AE$5,"Y")),
IF(AE$5&gt;'Rent Roll'!$L9,"-",
IF('Rent Roll'!$P9&gt;0,
IF(AND('Rent Roll'!$P9&gt;0,EDATE('Rent Roll'!$K9,'Rent Roll'!$P9*12)&gt;='Commercial Lease'!AE$5),
('Rent Roll'!$H9*'Rent Roll'!$D9/12)*((1+'Rent Roll'!$N9)^DATEDIF('Summary &amp; Assumptions'!$D$18,AE$5,"Y")),
OFFSET(AD14,0,-DATEDIF(EDATE('Rent Roll'!$K9,'Rent Roll'!$P9*12),AE$5,"M"))*((1+'Rent Roll'!$O9)^(DATEDIF(EDATE('Rent Roll'!$K9,'Rent Roll'!$P9*12),AE$5,"Y")+1))),('Rent Roll'!$H9*'Rent Roll'!$D9/12)*((1+'Rent Roll'!$N9)^DATEDIF('Summary &amp; Assumptions'!$D$18,AE$5,"Y")))))</f>
        <v>35656.025000000001</v>
      </c>
      <c r="AF14" s="131">
        <f ca="1">IF(AF$5&gt;='Rent Roll'!$M34,('Rent Roll'!$G34*'Rent Roll'!$D9/12)*((1+'Rent Roll'!$X34)^DATEDIF('Rent Roll'!$M34,AF$5,"Y")),
IF(AF$5&gt;'Rent Roll'!$L9,"-",
IF('Rent Roll'!$P9&gt;0,
IF(AND('Rent Roll'!$P9&gt;0,EDATE('Rent Roll'!$K9,'Rent Roll'!$P9*12)&gt;='Commercial Lease'!AF$5),
('Rent Roll'!$H9*'Rent Roll'!$D9/12)*((1+'Rent Roll'!$N9)^DATEDIF('Summary &amp; Assumptions'!$D$18,AF$5,"Y")),
OFFSET(AE14,0,-DATEDIF(EDATE('Rent Roll'!$K9,'Rent Roll'!$P9*12),AF$5,"M"))*((1+'Rent Roll'!$O9)^(DATEDIF(EDATE('Rent Roll'!$K9,'Rent Roll'!$P9*12),AF$5,"Y")+1))),('Rent Roll'!$H9*'Rent Roll'!$D9/12)*((1+'Rent Roll'!$N9)^DATEDIF('Summary &amp; Assumptions'!$D$18,AF$5,"Y")))))</f>
        <v>35656.025000000001</v>
      </c>
      <c r="AG14" s="131">
        <f ca="1">IF(AG$5&gt;='Rent Roll'!$M34,('Rent Roll'!$G34*'Rent Roll'!$D9/12)*((1+'Rent Roll'!$X34)^DATEDIF('Rent Roll'!$M34,AG$5,"Y")),
IF(AG$5&gt;'Rent Roll'!$L9,"-",
IF('Rent Roll'!$P9&gt;0,
IF(AND('Rent Roll'!$P9&gt;0,EDATE('Rent Roll'!$K9,'Rent Roll'!$P9*12)&gt;='Commercial Lease'!AG$5),
('Rent Roll'!$H9*'Rent Roll'!$D9/12)*((1+'Rent Roll'!$N9)^DATEDIF('Summary &amp; Assumptions'!$D$18,AG$5,"Y")),
OFFSET(AF14,0,-DATEDIF(EDATE('Rent Roll'!$K9,'Rent Roll'!$P9*12),AG$5,"M"))*((1+'Rent Roll'!$O9)^(DATEDIF(EDATE('Rent Roll'!$K9,'Rent Roll'!$P9*12),AG$5,"Y")+1))),('Rent Roll'!$H9*'Rent Roll'!$D9/12)*((1+'Rent Roll'!$N9)^DATEDIF('Summary &amp; Assumptions'!$D$18,AG$5,"Y")))))</f>
        <v>35656.025000000001</v>
      </c>
      <c r="AH14" s="131">
        <f ca="1">IF(AH$5&gt;='Rent Roll'!$M34,('Rent Roll'!$G34*'Rent Roll'!$D9/12)*((1+'Rent Roll'!$X34)^DATEDIF('Rent Roll'!$M34,AH$5,"Y")),
IF(AH$5&gt;'Rent Roll'!$L9,"-",
IF('Rent Roll'!$P9&gt;0,
IF(AND('Rent Roll'!$P9&gt;0,EDATE('Rent Roll'!$K9,'Rent Roll'!$P9*12)&gt;='Commercial Lease'!AH$5),
('Rent Roll'!$H9*'Rent Roll'!$D9/12)*((1+'Rent Roll'!$N9)^DATEDIF('Summary &amp; Assumptions'!$D$18,AH$5,"Y")),
OFFSET(AG14,0,-DATEDIF(EDATE('Rent Roll'!$K9,'Rent Roll'!$P9*12),AH$5,"M"))*((1+'Rent Roll'!$O9)^(DATEDIF(EDATE('Rent Roll'!$K9,'Rent Roll'!$P9*12),AH$5,"Y")+1))),('Rent Roll'!$H9*'Rent Roll'!$D9/12)*((1+'Rent Roll'!$N9)^DATEDIF('Summary &amp; Assumptions'!$D$18,AH$5,"Y")))))</f>
        <v>35656.025000000001</v>
      </c>
      <c r="AI14" s="131">
        <f ca="1">IF(AI$5&gt;='Rent Roll'!$M34,('Rent Roll'!$G34*'Rent Roll'!$D9/12)*((1+'Rent Roll'!$X34)^DATEDIF('Rent Roll'!$M34,AI$5,"Y")),
IF(AI$5&gt;'Rent Roll'!$L9,"-",
IF('Rent Roll'!$P9&gt;0,
IF(AND('Rent Roll'!$P9&gt;0,EDATE('Rent Roll'!$K9,'Rent Roll'!$P9*12)&gt;='Commercial Lease'!AI$5),
('Rent Roll'!$H9*'Rent Roll'!$D9/12)*((1+'Rent Roll'!$N9)^DATEDIF('Summary &amp; Assumptions'!$D$18,AI$5,"Y")),
OFFSET(AH14,0,-DATEDIF(EDATE('Rent Roll'!$K9,'Rent Roll'!$P9*12),AI$5,"M"))*((1+'Rent Roll'!$O9)^(DATEDIF(EDATE('Rent Roll'!$K9,'Rent Roll'!$P9*12),AI$5,"Y")+1))),('Rent Roll'!$H9*'Rent Roll'!$D9/12)*((1+'Rent Roll'!$N9)^DATEDIF('Summary &amp; Assumptions'!$D$18,AI$5,"Y")))))</f>
        <v>35656.025000000001</v>
      </c>
      <c r="AJ14" s="131">
        <f ca="1">IF(AJ$5&gt;='Rent Roll'!$M34,('Rent Roll'!$G34*'Rent Roll'!$D9/12)*((1+'Rent Roll'!$X34)^DATEDIF('Rent Roll'!$M34,AJ$5,"Y")),
IF(AJ$5&gt;'Rent Roll'!$L9,"-",
IF('Rent Roll'!$P9&gt;0,
IF(AND('Rent Roll'!$P9&gt;0,EDATE('Rent Roll'!$K9,'Rent Roll'!$P9*12)&gt;='Commercial Lease'!AJ$5),
('Rent Roll'!$H9*'Rent Roll'!$D9/12)*((1+'Rent Roll'!$N9)^DATEDIF('Summary &amp; Assumptions'!$D$18,AJ$5,"Y")),
OFFSET(AI14,0,-DATEDIF(EDATE('Rent Roll'!$K9,'Rent Roll'!$P9*12),AJ$5,"M"))*((1+'Rent Roll'!$O9)^(DATEDIF(EDATE('Rent Roll'!$K9,'Rent Roll'!$P9*12),AJ$5,"Y")+1))),('Rent Roll'!$H9*'Rent Roll'!$D9/12)*((1+'Rent Roll'!$N9)^DATEDIF('Summary &amp; Assumptions'!$D$18,AJ$5,"Y")))))</f>
        <v>35656.025000000001</v>
      </c>
      <c r="AK14" s="131">
        <f ca="1">IF(AK$5&gt;='Rent Roll'!$M34,('Rent Roll'!$G34*'Rent Roll'!$D9/12)*((1+'Rent Roll'!$X34)^DATEDIF('Rent Roll'!$M34,AK$5,"Y")),
IF(AK$5&gt;'Rent Roll'!$L9,"-",
IF('Rent Roll'!$P9&gt;0,
IF(AND('Rent Roll'!$P9&gt;0,EDATE('Rent Roll'!$K9,'Rent Roll'!$P9*12)&gt;='Commercial Lease'!AK$5),
('Rent Roll'!$H9*'Rent Roll'!$D9/12)*((1+'Rent Roll'!$N9)^DATEDIF('Summary &amp; Assumptions'!$D$18,AK$5,"Y")),
OFFSET(AJ14,0,-DATEDIF(EDATE('Rent Roll'!$K9,'Rent Roll'!$P9*12),AK$5,"M"))*((1+'Rent Roll'!$O9)^(DATEDIF(EDATE('Rent Roll'!$K9,'Rent Roll'!$P9*12),AK$5,"Y")+1))),('Rent Roll'!$H9*'Rent Roll'!$D9/12)*((1+'Rent Roll'!$N9)^DATEDIF('Summary &amp; Assumptions'!$D$18,AK$5,"Y")))))</f>
        <v>35656.025000000001</v>
      </c>
      <c r="AL14" s="131">
        <f ca="1">IF(AL$5&gt;='Rent Roll'!$M34,('Rent Roll'!$G34*'Rent Roll'!$D9/12)*((1+'Rent Roll'!$X34)^DATEDIF('Rent Roll'!$M34,AL$5,"Y")),
IF(AL$5&gt;'Rent Roll'!$L9,"-",
IF('Rent Roll'!$P9&gt;0,
IF(AND('Rent Roll'!$P9&gt;0,EDATE('Rent Roll'!$K9,'Rent Roll'!$P9*12)&gt;='Commercial Lease'!AL$5),
('Rent Roll'!$H9*'Rent Roll'!$D9/12)*((1+'Rent Roll'!$N9)^DATEDIF('Summary &amp; Assumptions'!$D$18,AL$5,"Y")),
OFFSET(AK14,0,-DATEDIF(EDATE('Rent Roll'!$K9,'Rent Roll'!$P9*12),AL$5,"M"))*((1+'Rent Roll'!$O9)^(DATEDIF(EDATE('Rent Roll'!$K9,'Rent Roll'!$P9*12),AL$5,"Y")+1))),('Rent Roll'!$H9*'Rent Roll'!$D9/12)*((1+'Rent Roll'!$N9)^DATEDIF('Summary &amp; Assumptions'!$D$18,AL$5,"Y")))))</f>
        <v>35656.025000000001</v>
      </c>
      <c r="AM14" s="131">
        <f ca="1">IF(AM$5&gt;='Rent Roll'!$M34,('Rent Roll'!$G34*'Rent Roll'!$D9/12)*((1+'Rent Roll'!$X34)^DATEDIF('Rent Roll'!$M34,AM$5,"Y")),
IF(AM$5&gt;'Rent Roll'!$L9,"-",
IF('Rent Roll'!$P9&gt;0,
IF(AND('Rent Roll'!$P9&gt;0,EDATE('Rent Roll'!$K9,'Rent Roll'!$P9*12)&gt;='Commercial Lease'!AM$5),
('Rent Roll'!$H9*'Rent Roll'!$D9/12)*((1+'Rent Roll'!$N9)^DATEDIF('Summary &amp; Assumptions'!$D$18,AM$5,"Y")),
OFFSET(AL14,0,-DATEDIF(EDATE('Rent Roll'!$K9,'Rent Roll'!$P9*12),AM$5,"M"))*((1+'Rent Roll'!$O9)^(DATEDIF(EDATE('Rent Roll'!$K9,'Rent Roll'!$P9*12),AM$5,"Y")+1))),('Rent Roll'!$H9*'Rent Roll'!$D9/12)*((1+'Rent Roll'!$N9)^DATEDIF('Summary &amp; Assumptions'!$D$18,AM$5,"Y")))))</f>
        <v>36725.705750000001</v>
      </c>
      <c r="AN14" s="131">
        <f ca="1">IF(AN$5&gt;='Rent Roll'!$M34,('Rent Roll'!$G34*'Rent Roll'!$D9/12)*((1+'Rent Roll'!$X34)^DATEDIF('Rent Roll'!$M34,AN$5,"Y")),
IF(AN$5&gt;'Rent Roll'!$L9,"-",
IF('Rent Roll'!$P9&gt;0,
IF(AND('Rent Roll'!$P9&gt;0,EDATE('Rent Roll'!$K9,'Rent Roll'!$P9*12)&gt;='Commercial Lease'!AN$5),
('Rent Roll'!$H9*'Rent Roll'!$D9/12)*((1+'Rent Roll'!$N9)^DATEDIF('Summary &amp; Assumptions'!$D$18,AN$5,"Y")),
OFFSET(AM14,0,-DATEDIF(EDATE('Rent Roll'!$K9,'Rent Roll'!$P9*12),AN$5,"M"))*((1+'Rent Roll'!$O9)^(DATEDIF(EDATE('Rent Roll'!$K9,'Rent Roll'!$P9*12),AN$5,"Y")+1))),('Rent Roll'!$H9*'Rent Roll'!$D9/12)*((1+'Rent Roll'!$N9)^DATEDIF('Summary &amp; Assumptions'!$D$18,AN$5,"Y")))))</f>
        <v>36725.705750000001</v>
      </c>
      <c r="AO14" s="131">
        <f ca="1">IF(AO$5&gt;='Rent Roll'!$M34,('Rent Roll'!$G34*'Rent Roll'!$D9/12)*((1+'Rent Roll'!$X34)^DATEDIF('Rent Roll'!$M34,AO$5,"Y")),
IF(AO$5&gt;'Rent Roll'!$L9,"-",
IF('Rent Roll'!$P9&gt;0,
IF(AND('Rent Roll'!$P9&gt;0,EDATE('Rent Roll'!$K9,'Rent Roll'!$P9*12)&gt;='Commercial Lease'!AO$5),
('Rent Roll'!$H9*'Rent Roll'!$D9/12)*((1+'Rent Roll'!$N9)^DATEDIF('Summary &amp; Assumptions'!$D$18,AO$5,"Y")),
OFFSET(AN14,0,-DATEDIF(EDATE('Rent Roll'!$K9,'Rent Roll'!$P9*12),AO$5,"M"))*((1+'Rent Roll'!$O9)^(DATEDIF(EDATE('Rent Roll'!$K9,'Rent Roll'!$P9*12),AO$5,"Y")+1))),('Rent Roll'!$H9*'Rent Roll'!$D9/12)*((1+'Rent Roll'!$N9)^DATEDIF('Summary &amp; Assumptions'!$D$18,AO$5,"Y")))))</f>
        <v>36725.705750000001</v>
      </c>
      <c r="AP14" s="131">
        <f ca="1">IF(AP$5&gt;='Rent Roll'!$M34,('Rent Roll'!$G34*'Rent Roll'!$D9/12)*((1+'Rent Roll'!$X34)^DATEDIF('Rent Roll'!$M34,AP$5,"Y")),
IF(AP$5&gt;'Rent Roll'!$L9,"-",
IF('Rent Roll'!$P9&gt;0,
IF(AND('Rent Roll'!$P9&gt;0,EDATE('Rent Roll'!$K9,'Rent Roll'!$P9*12)&gt;='Commercial Lease'!AP$5),
('Rent Roll'!$H9*'Rent Roll'!$D9/12)*((1+'Rent Roll'!$N9)^DATEDIF('Summary &amp; Assumptions'!$D$18,AP$5,"Y")),
OFFSET(AO14,0,-DATEDIF(EDATE('Rent Roll'!$K9,'Rent Roll'!$P9*12),AP$5,"M"))*((1+'Rent Roll'!$O9)^(DATEDIF(EDATE('Rent Roll'!$K9,'Rent Roll'!$P9*12),AP$5,"Y")+1))),('Rent Roll'!$H9*'Rent Roll'!$D9/12)*((1+'Rent Roll'!$N9)^DATEDIF('Summary &amp; Assumptions'!$D$18,AP$5,"Y")))))</f>
        <v>36725.705750000001</v>
      </c>
      <c r="AQ14" s="131">
        <f ca="1">IF(AQ$5&gt;='Rent Roll'!$M34,('Rent Roll'!$G34*'Rent Roll'!$D9/12)*((1+'Rent Roll'!$X34)^DATEDIF('Rent Roll'!$M34,AQ$5,"Y")),
IF(AQ$5&gt;'Rent Roll'!$L9,"-",
IF('Rent Roll'!$P9&gt;0,
IF(AND('Rent Roll'!$P9&gt;0,EDATE('Rent Roll'!$K9,'Rent Roll'!$P9*12)&gt;='Commercial Lease'!AQ$5),
('Rent Roll'!$H9*'Rent Roll'!$D9/12)*((1+'Rent Roll'!$N9)^DATEDIF('Summary &amp; Assumptions'!$D$18,AQ$5,"Y")),
OFFSET(AP14,0,-DATEDIF(EDATE('Rent Roll'!$K9,'Rent Roll'!$P9*12),AQ$5,"M"))*((1+'Rent Roll'!$O9)^(DATEDIF(EDATE('Rent Roll'!$K9,'Rent Roll'!$P9*12),AQ$5,"Y")+1))),('Rent Roll'!$H9*'Rent Roll'!$D9/12)*((1+'Rent Roll'!$N9)^DATEDIF('Summary &amp; Assumptions'!$D$18,AQ$5,"Y")))))</f>
        <v>36725.705750000001</v>
      </c>
      <c r="AR14" s="131">
        <f ca="1">IF(AR$5&gt;='Rent Roll'!$M34,('Rent Roll'!$G34*'Rent Roll'!$D9/12)*((1+'Rent Roll'!$X34)^DATEDIF('Rent Roll'!$M34,AR$5,"Y")),
IF(AR$5&gt;'Rent Roll'!$L9,"-",
IF('Rent Roll'!$P9&gt;0,
IF(AND('Rent Roll'!$P9&gt;0,EDATE('Rent Roll'!$K9,'Rent Roll'!$P9*12)&gt;='Commercial Lease'!AR$5),
('Rent Roll'!$H9*'Rent Roll'!$D9/12)*((1+'Rent Roll'!$N9)^DATEDIF('Summary &amp; Assumptions'!$D$18,AR$5,"Y")),
OFFSET(AQ14,0,-DATEDIF(EDATE('Rent Roll'!$K9,'Rent Roll'!$P9*12),AR$5,"M"))*((1+'Rent Roll'!$O9)^(DATEDIF(EDATE('Rent Roll'!$K9,'Rent Roll'!$P9*12),AR$5,"Y")+1))),('Rent Roll'!$H9*'Rent Roll'!$D9/12)*((1+'Rent Roll'!$N9)^DATEDIF('Summary &amp; Assumptions'!$D$18,AR$5,"Y")))))</f>
        <v>36725.705750000001</v>
      </c>
      <c r="AS14" s="131">
        <f ca="1">IF(AS$5&gt;='Rent Roll'!$M34,('Rent Roll'!$G34*'Rent Roll'!$D9/12)*((1+'Rent Roll'!$X34)^DATEDIF('Rent Roll'!$M34,AS$5,"Y")),
IF(AS$5&gt;'Rent Roll'!$L9,"-",
IF('Rent Roll'!$P9&gt;0,
IF(AND('Rent Roll'!$P9&gt;0,EDATE('Rent Roll'!$K9,'Rent Roll'!$P9*12)&gt;='Commercial Lease'!AS$5),
('Rent Roll'!$H9*'Rent Roll'!$D9/12)*((1+'Rent Roll'!$N9)^DATEDIF('Summary &amp; Assumptions'!$D$18,AS$5,"Y")),
OFFSET(AR14,0,-DATEDIF(EDATE('Rent Roll'!$K9,'Rent Roll'!$P9*12),AS$5,"M"))*((1+'Rent Roll'!$O9)^(DATEDIF(EDATE('Rent Roll'!$K9,'Rent Roll'!$P9*12),AS$5,"Y")+1))),('Rent Roll'!$H9*'Rent Roll'!$D9/12)*((1+'Rent Roll'!$N9)^DATEDIF('Summary &amp; Assumptions'!$D$18,AS$5,"Y")))))</f>
        <v>36725.705750000001</v>
      </c>
      <c r="AT14" s="131">
        <f ca="1">IF(AT$5&gt;='Rent Roll'!$M34,('Rent Roll'!$G34*'Rent Roll'!$D9/12)*((1+'Rent Roll'!$X34)^DATEDIF('Rent Roll'!$M34,AT$5,"Y")),
IF(AT$5&gt;'Rent Roll'!$L9,"-",
IF('Rent Roll'!$P9&gt;0,
IF(AND('Rent Roll'!$P9&gt;0,EDATE('Rent Roll'!$K9,'Rent Roll'!$P9*12)&gt;='Commercial Lease'!AT$5),
('Rent Roll'!$H9*'Rent Roll'!$D9/12)*((1+'Rent Roll'!$N9)^DATEDIF('Summary &amp; Assumptions'!$D$18,AT$5,"Y")),
OFFSET(AS14,0,-DATEDIF(EDATE('Rent Roll'!$K9,'Rent Roll'!$P9*12),AT$5,"M"))*((1+'Rent Roll'!$O9)^(DATEDIF(EDATE('Rent Roll'!$K9,'Rent Roll'!$P9*12),AT$5,"Y")+1))),('Rent Roll'!$H9*'Rent Roll'!$D9/12)*((1+'Rent Roll'!$N9)^DATEDIF('Summary &amp; Assumptions'!$D$18,AT$5,"Y")))))</f>
        <v>36725.705750000001</v>
      </c>
      <c r="AU14" s="131">
        <f ca="1">IF(AU$5&gt;='Rent Roll'!$M34,('Rent Roll'!$G34*'Rent Roll'!$D9/12)*((1+'Rent Roll'!$X34)^DATEDIF('Rent Roll'!$M34,AU$5,"Y")),
IF(AU$5&gt;'Rent Roll'!$L9,"-",
IF('Rent Roll'!$P9&gt;0,
IF(AND('Rent Roll'!$P9&gt;0,EDATE('Rent Roll'!$K9,'Rent Roll'!$P9*12)&gt;='Commercial Lease'!AU$5),
('Rent Roll'!$H9*'Rent Roll'!$D9/12)*((1+'Rent Roll'!$N9)^DATEDIF('Summary &amp; Assumptions'!$D$18,AU$5,"Y")),
OFFSET(AT14,0,-DATEDIF(EDATE('Rent Roll'!$K9,'Rent Roll'!$P9*12),AU$5,"M"))*((1+'Rent Roll'!$O9)^(DATEDIF(EDATE('Rent Roll'!$K9,'Rent Roll'!$P9*12),AU$5,"Y")+1))),('Rent Roll'!$H9*'Rent Roll'!$D9/12)*((1+'Rent Roll'!$N9)^DATEDIF('Summary &amp; Assumptions'!$D$18,AU$5,"Y")))))</f>
        <v>36725.705750000001</v>
      </c>
      <c r="AV14" s="131">
        <f ca="1">IF(AV$5&gt;='Rent Roll'!$M34,('Rent Roll'!$G34*'Rent Roll'!$D9/12)*((1+'Rent Roll'!$X34)^DATEDIF('Rent Roll'!$M34,AV$5,"Y")),
IF(AV$5&gt;'Rent Roll'!$L9,"-",
IF('Rent Roll'!$P9&gt;0,
IF(AND('Rent Roll'!$P9&gt;0,EDATE('Rent Roll'!$K9,'Rent Roll'!$P9*12)&gt;='Commercial Lease'!AV$5),
('Rent Roll'!$H9*'Rent Roll'!$D9/12)*((1+'Rent Roll'!$N9)^DATEDIF('Summary &amp; Assumptions'!$D$18,AV$5,"Y")),
OFFSET(AU14,0,-DATEDIF(EDATE('Rent Roll'!$K9,'Rent Roll'!$P9*12),AV$5,"M"))*((1+'Rent Roll'!$O9)^(DATEDIF(EDATE('Rent Roll'!$K9,'Rent Roll'!$P9*12),AV$5,"Y")+1))),('Rent Roll'!$H9*'Rent Roll'!$D9/12)*((1+'Rent Roll'!$N9)^DATEDIF('Summary &amp; Assumptions'!$D$18,AV$5,"Y")))))</f>
        <v>36725.705750000001</v>
      </c>
      <c r="AW14" s="131">
        <f ca="1">IF(AW$5&gt;='Rent Roll'!$M34,('Rent Roll'!$G34*'Rent Roll'!$D9/12)*((1+'Rent Roll'!$X34)^DATEDIF('Rent Roll'!$M34,AW$5,"Y")),
IF(AW$5&gt;'Rent Roll'!$L9,"-",
IF('Rent Roll'!$P9&gt;0,
IF(AND('Rent Roll'!$P9&gt;0,EDATE('Rent Roll'!$K9,'Rent Roll'!$P9*12)&gt;='Commercial Lease'!AW$5),
('Rent Roll'!$H9*'Rent Roll'!$D9/12)*((1+'Rent Roll'!$N9)^DATEDIF('Summary &amp; Assumptions'!$D$18,AW$5,"Y")),
OFFSET(AV14,0,-DATEDIF(EDATE('Rent Roll'!$K9,'Rent Roll'!$P9*12),AW$5,"M"))*((1+'Rent Roll'!$O9)^(DATEDIF(EDATE('Rent Roll'!$K9,'Rent Roll'!$P9*12),AW$5,"Y")+1))),('Rent Roll'!$H9*'Rent Roll'!$D9/12)*((1+'Rent Roll'!$N9)^DATEDIF('Summary &amp; Assumptions'!$D$18,AW$5,"Y")))))</f>
        <v>36725.705750000001</v>
      </c>
      <c r="AX14" s="131">
        <f ca="1">IF(AX$5&gt;='Rent Roll'!$M34,('Rent Roll'!$G34*'Rent Roll'!$D9/12)*((1+'Rent Roll'!$X34)^DATEDIF('Rent Roll'!$M34,AX$5,"Y")),
IF(AX$5&gt;'Rent Roll'!$L9,"-",
IF('Rent Roll'!$P9&gt;0,
IF(AND('Rent Roll'!$P9&gt;0,EDATE('Rent Roll'!$K9,'Rent Roll'!$P9*12)&gt;='Commercial Lease'!AX$5),
('Rent Roll'!$H9*'Rent Roll'!$D9/12)*((1+'Rent Roll'!$N9)^DATEDIF('Summary &amp; Assumptions'!$D$18,AX$5,"Y")),
OFFSET(AW14,0,-DATEDIF(EDATE('Rent Roll'!$K9,'Rent Roll'!$P9*12),AX$5,"M"))*((1+'Rent Roll'!$O9)^(DATEDIF(EDATE('Rent Roll'!$K9,'Rent Roll'!$P9*12),AX$5,"Y")+1))),('Rent Roll'!$H9*'Rent Roll'!$D9/12)*((1+'Rent Roll'!$N9)^DATEDIF('Summary &amp; Assumptions'!$D$18,AX$5,"Y")))))</f>
        <v>36725.705750000001</v>
      </c>
      <c r="AY14" s="131">
        <f ca="1">IF(AY$5&gt;='Rent Roll'!$M34,('Rent Roll'!$G34*'Rent Roll'!$D9/12)*((1+'Rent Roll'!$X34)^DATEDIF('Rent Roll'!$M34,AY$5,"Y")),
IF(AY$5&gt;'Rent Roll'!$L9,"-",
IF('Rent Roll'!$P9&gt;0,
IF(AND('Rent Roll'!$P9&gt;0,EDATE('Rent Roll'!$K9,'Rent Roll'!$P9*12)&gt;='Commercial Lease'!AY$5),
('Rent Roll'!$H9*'Rent Roll'!$D9/12)*((1+'Rent Roll'!$N9)^DATEDIF('Summary &amp; Assumptions'!$D$18,AY$5,"Y")),
OFFSET(AX14,0,-DATEDIF(EDATE('Rent Roll'!$K9,'Rent Roll'!$P9*12),AY$5,"M"))*((1+'Rent Roll'!$O9)^(DATEDIF(EDATE('Rent Roll'!$K9,'Rent Roll'!$P9*12),AY$5,"Y")+1))),('Rent Roll'!$H9*'Rent Roll'!$D9/12)*((1+'Rent Roll'!$N9)^DATEDIF('Summary &amp; Assumptions'!$D$18,AY$5,"Y")))))</f>
        <v>37827.476922499998</v>
      </c>
      <c r="AZ14" s="131">
        <f ca="1">IF(AZ$5&gt;='Rent Roll'!$M34,('Rent Roll'!$G34*'Rent Roll'!$D9/12)*((1+'Rent Roll'!$X34)^DATEDIF('Rent Roll'!$M34,AZ$5,"Y")),
IF(AZ$5&gt;'Rent Roll'!$L9,"-",
IF('Rent Roll'!$P9&gt;0,
IF(AND('Rent Roll'!$P9&gt;0,EDATE('Rent Roll'!$K9,'Rent Roll'!$P9*12)&gt;='Commercial Lease'!AZ$5),
('Rent Roll'!$H9*'Rent Roll'!$D9/12)*((1+'Rent Roll'!$N9)^DATEDIF('Summary &amp; Assumptions'!$D$18,AZ$5,"Y")),
OFFSET(AY14,0,-DATEDIF(EDATE('Rent Roll'!$K9,'Rent Roll'!$P9*12),AZ$5,"M"))*((1+'Rent Roll'!$O9)^(DATEDIF(EDATE('Rent Roll'!$K9,'Rent Roll'!$P9*12),AZ$5,"Y")+1))),('Rent Roll'!$H9*'Rent Roll'!$D9/12)*((1+'Rent Roll'!$N9)^DATEDIF('Summary &amp; Assumptions'!$D$18,AZ$5,"Y")))))</f>
        <v>37827.476922499998</v>
      </c>
      <c r="BA14" s="131">
        <f ca="1">IF(BA$5&gt;='Rent Roll'!$M34,('Rent Roll'!$G34*'Rent Roll'!$D9/12)*((1+'Rent Roll'!$X34)^DATEDIF('Rent Roll'!$M34,BA$5,"Y")),
IF(BA$5&gt;'Rent Roll'!$L9,"-",
IF('Rent Roll'!$P9&gt;0,
IF(AND('Rent Roll'!$P9&gt;0,EDATE('Rent Roll'!$K9,'Rent Roll'!$P9*12)&gt;='Commercial Lease'!BA$5),
('Rent Roll'!$H9*'Rent Roll'!$D9/12)*((1+'Rent Roll'!$N9)^DATEDIF('Summary &amp; Assumptions'!$D$18,BA$5,"Y")),
OFFSET(AZ14,0,-DATEDIF(EDATE('Rent Roll'!$K9,'Rent Roll'!$P9*12),BA$5,"M"))*((1+'Rent Roll'!$O9)^(DATEDIF(EDATE('Rent Roll'!$K9,'Rent Roll'!$P9*12),BA$5,"Y")+1))),('Rent Roll'!$H9*'Rent Roll'!$D9/12)*((1+'Rent Roll'!$N9)^DATEDIF('Summary &amp; Assumptions'!$D$18,BA$5,"Y")))))</f>
        <v>37827.476922499998</v>
      </c>
      <c r="BB14" s="131">
        <f ca="1">IF(BB$5&gt;='Rent Roll'!$M34,('Rent Roll'!$G34*'Rent Roll'!$D9/12)*((1+'Rent Roll'!$X34)^DATEDIF('Rent Roll'!$M34,BB$5,"Y")),
IF(BB$5&gt;'Rent Roll'!$L9,"-",
IF('Rent Roll'!$P9&gt;0,
IF(AND('Rent Roll'!$P9&gt;0,EDATE('Rent Roll'!$K9,'Rent Roll'!$P9*12)&gt;='Commercial Lease'!BB$5),
('Rent Roll'!$H9*'Rent Roll'!$D9/12)*((1+'Rent Roll'!$N9)^DATEDIF('Summary &amp; Assumptions'!$D$18,BB$5,"Y")),
OFFSET(BA14,0,-DATEDIF(EDATE('Rent Roll'!$K9,'Rent Roll'!$P9*12),BB$5,"M"))*((1+'Rent Roll'!$O9)^(DATEDIF(EDATE('Rent Roll'!$K9,'Rent Roll'!$P9*12),BB$5,"Y")+1))),('Rent Roll'!$H9*'Rent Roll'!$D9/12)*((1+'Rent Roll'!$N9)^DATEDIF('Summary &amp; Assumptions'!$D$18,BB$5,"Y")))))</f>
        <v>37827.476922499998</v>
      </c>
      <c r="BC14" s="131">
        <f ca="1">IF(BC$5&gt;='Rent Roll'!$M34,('Rent Roll'!$G34*'Rent Roll'!$D9/12)*((1+'Rent Roll'!$X34)^DATEDIF('Rent Roll'!$M34,BC$5,"Y")),
IF(BC$5&gt;'Rent Roll'!$L9,"-",
IF('Rent Roll'!$P9&gt;0,
IF(AND('Rent Roll'!$P9&gt;0,EDATE('Rent Roll'!$K9,'Rent Roll'!$P9*12)&gt;='Commercial Lease'!BC$5),
('Rent Roll'!$H9*'Rent Roll'!$D9/12)*((1+'Rent Roll'!$N9)^DATEDIF('Summary &amp; Assumptions'!$D$18,BC$5,"Y")),
OFFSET(BB14,0,-DATEDIF(EDATE('Rent Roll'!$K9,'Rent Roll'!$P9*12),BC$5,"M"))*((1+'Rent Roll'!$O9)^(DATEDIF(EDATE('Rent Roll'!$K9,'Rent Roll'!$P9*12),BC$5,"Y")+1))),('Rent Roll'!$H9*'Rent Roll'!$D9/12)*((1+'Rent Roll'!$N9)^DATEDIF('Summary &amp; Assumptions'!$D$18,BC$5,"Y")))))</f>
        <v>37827.476922499998</v>
      </c>
      <c r="BD14" s="131">
        <f ca="1">IF(BD$5&gt;='Rent Roll'!$M34,('Rent Roll'!$G34*'Rent Roll'!$D9/12)*((1+'Rent Roll'!$X34)^DATEDIF('Rent Roll'!$M34,BD$5,"Y")),
IF(BD$5&gt;'Rent Roll'!$L9,"-",
IF('Rent Roll'!$P9&gt;0,
IF(AND('Rent Roll'!$P9&gt;0,EDATE('Rent Roll'!$K9,'Rent Roll'!$P9*12)&gt;='Commercial Lease'!BD$5),
('Rent Roll'!$H9*'Rent Roll'!$D9/12)*((1+'Rent Roll'!$N9)^DATEDIF('Summary &amp; Assumptions'!$D$18,BD$5,"Y")),
OFFSET(BC14,0,-DATEDIF(EDATE('Rent Roll'!$K9,'Rent Roll'!$P9*12),BD$5,"M"))*((1+'Rent Roll'!$O9)^(DATEDIF(EDATE('Rent Roll'!$K9,'Rent Roll'!$P9*12),BD$5,"Y")+1))),('Rent Roll'!$H9*'Rent Roll'!$D9/12)*((1+'Rent Roll'!$N9)^DATEDIF('Summary &amp; Assumptions'!$D$18,BD$5,"Y")))))</f>
        <v>37827.476922499998</v>
      </c>
      <c r="BE14" s="131">
        <f ca="1">IF(BE$5&gt;='Rent Roll'!$M34,('Rent Roll'!$G34*'Rent Roll'!$D9/12)*((1+'Rent Roll'!$X34)^DATEDIF('Rent Roll'!$M34,BE$5,"Y")),
IF(BE$5&gt;'Rent Roll'!$L9,"-",
IF('Rent Roll'!$P9&gt;0,
IF(AND('Rent Roll'!$P9&gt;0,EDATE('Rent Roll'!$K9,'Rent Roll'!$P9*12)&gt;='Commercial Lease'!BE$5),
('Rent Roll'!$H9*'Rent Roll'!$D9/12)*((1+'Rent Roll'!$N9)^DATEDIF('Summary &amp; Assumptions'!$D$18,BE$5,"Y")),
OFFSET(BD14,0,-DATEDIF(EDATE('Rent Roll'!$K9,'Rent Roll'!$P9*12),BE$5,"M"))*((1+'Rent Roll'!$O9)^(DATEDIF(EDATE('Rent Roll'!$K9,'Rent Roll'!$P9*12),BE$5,"Y")+1))),('Rent Roll'!$H9*'Rent Roll'!$D9/12)*((1+'Rent Roll'!$N9)^DATEDIF('Summary &amp; Assumptions'!$D$18,BE$5,"Y")))))</f>
        <v>37827.476922499998</v>
      </c>
      <c r="BF14" s="131">
        <f ca="1">IF(BF$5&gt;='Rent Roll'!$M34,('Rent Roll'!$G34*'Rent Roll'!$D9/12)*((1+'Rent Roll'!$X34)^DATEDIF('Rent Roll'!$M34,BF$5,"Y")),
IF(BF$5&gt;'Rent Roll'!$L9,"-",
IF('Rent Roll'!$P9&gt;0,
IF(AND('Rent Roll'!$P9&gt;0,EDATE('Rent Roll'!$K9,'Rent Roll'!$P9*12)&gt;='Commercial Lease'!BF$5),
('Rent Roll'!$H9*'Rent Roll'!$D9/12)*((1+'Rent Roll'!$N9)^DATEDIF('Summary &amp; Assumptions'!$D$18,BF$5,"Y")),
OFFSET(BE14,0,-DATEDIF(EDATE('Rent Roll'!$K9,'Rent Roll'!$P9*12),BF$5,"M"))*((1+'Rent Roll'!$O9)^(DATEDIF(EDATE('Rent Roll'!$K9,'Rent Roll'!$P9*12),BF$5,"Y")+1))),('Rent Roll'!$H9*'Rent Roll'!$D9/12)*((1+'Rent Roll'!$N9)^DATEDIF('Summary &amp; Assumptions'!$D$18,BF$5,"Y")))))</f>
        <v>37827.476922499998</v>
      </c>
      <c r="BG14" s="131">
        <f ca="1">IF(BG$5&gt;='Rent Roll'!$M34,('Rent Roll'!$G34*'Rent Roll'!$D9/12)*((1+'Rent Roll'!$X34)^DATEDIF('Rent Roll'!$M34,BG$5,"Y")),
IF(BG$5&gt;'Rent Roll'!$L9,"-",
IF('Rent Roll'!$P9&gt;0,
IF(AND('Rent Roll'!$P9&gt;0,EDATE('Rent Roll'!$K9,'Rent Roll'!$P9*12)&gt;='Commercial Lease'!BG$5),
('Rent Roll'!$H9*'Rent Roll'!$D9/12)*((1+'Rent Roll'!$N9)^DATEDIF('Summary &amp; Assumptions'!$D$18,BG$5,"Y")),
OFFSET(BF14,0,-DATEDIF(EDATE('Rent Roll'!$K9,'Rent Roll'!$P9*12),BG$5,"M"))*((1+'Rent Roll'!$O9)^(DATEDIF(EDATE('Rent Roll'!$K9,'Rent Roll'!$P9*12),BG$5,"Y")+1))),('Rent Roll'!$H9*'Rent Roll'!$D9/12)*((1+'Rent Roll'!$N9)^DATEDIF('Summary &amp; Assumptions'!$D$18,BG$5,"Y")))))</f>
        <v>37827.476922499998</v>
      </c>
      <c r="BH14" s="131">
        <f ca="1">IF(BH$5&gt;='Rent Roll'!$M34,('Rent Roll'!$G34*'Rent Roll'!$D9/12)*((1+'Rent Roll'!$X34)^DATEDIF('Rent Roll'!$M34,BH$5,"Y")),
IF(BH$5&gt;'Rent Roll'!$L9,"-",
IF('Rent Roll'!$P9&gt;0,
IF(AND('Rent Roll'!$P9&gt;0,EDATE('Rent Roll'!$K9,'Rent Roll'!$P9*12)&gt;='Commercial Lease'!BH$5),
('Rent Roll'!$H9*'Rent Roll'!$D9/12)*((1+'Rent Roll'!$N9)^DATEDIF('Summary &amp; Assumptions'!$D$18,BH$5,"Y")),
OFFSET(BG14,0,-DATEDIF(EDATE('Rent Roll'!$K9,'Rent Roll'!$P9*12),BH$5,"M"))*((1+'Rent Roll'!$O9)^(DATEDIF(EDATE('Rent Roll'!$K9,'Rent Roll'!$P9*12),BH$5,"Y")+1))),('Rent Roll'!$H9*'Rent Roll'!$D9/12)*((1+'Rent Roll'!$N9)^DATEDIF('Summary &amp; Assumptions'!$D$18,BH$5,"Y")))))</f>
        <v>37827.476922499998</v>
      </c>
      <c r="BI14" s="131">
        <f ca="1">IF(BI$5&gt;='Rent Roll'!$M34,('Rent Roll'!$G34*'Rent Roll'!$D9/12)*((1+'Rent Roll'!$X34)^DATEDIF('Rent Roll'!$M34,BI$5,"Y")),
IF(BI$5&gt;'Rent Roll'!$L9,"-",
IF('Rent Roll'!$P9&gt;0,
IF(AND('Rent Roll'!$P9&gt;0,EDATE('Rent Roll'!$K9,'Rent Roll'!$P9*12)&gt;='Commercial Lease'!BI$5),
('Rent Roll'!$H9*'Rent Roll'!$D9/12)*((1+'Rent Roll'!$N9)^DATEDIF('Summary &amp; Assumptions'!$D$18,BI$5,"Y")),
OFFSET(BH14,0,-DATEDIF(EDATE('Rent Roll'!$K9,'Rent Roll'!$P9*12),BI$5,"M"))*((1+'Rent Roll'!$O9)^(DATEDIF(EDATE('Rent Roll'!$K9,'Rent Roll'!$P9*12),BI$5,"Y")+1))),('Rent Roll'!$H9*'Rent Roll'!$D9/12)*((1+'Rent Roll'!$N9)^DATEDIF('Summary &amp; Assumptions'!$D$18,BI$5,"Y")))))</f>
        <v>37827.476922499998</v>
      </c>
      <c r="BJ14" s="131">
        <f ca="1">IF(BJ$5&gt;='Rent Roll'!$M34,('Rent Roll'!$G34*'Rent Roll'!$D9/12)*((1+'Rent Roll'!$X34)^DATEDIF('Rent Roll'!$M34,BJ$5,"Y")),
IF(BJ$5&gt;'Rent Roll'!$L9,"-",
IF('Rent Roll'!$P9&gt;0,
IF(AND('Rent Roll'!$P9&gt;0,EDATE('Rent Roll'!$K9,'Rent Roll'!$P9*12)&gt;='Commercial Lease'!BJ$5),
('Rent Roll'!$H9*'Rent Roll'!$D9/12)*((1+'Rent Roll'!$N9)^DATEDIF('Summary &amp; Assumptions'!$D$18,BJ$5,"Y")),
OFFSET(BI14,0,-DATEDIF(EDATE('Rent Roll'!$K9,'Rent Roll'!$P9*12),BJ$5,"M"))*((1+'Rent Roll'!$O9)^(DATEDIF(EDATE('Rent Roll'!$K9,'Rent Roll'!$P9*12),BJ$5,"Y")+1))),('Rent Roll'!$H9*'Rent Roll'!$D9/12)*((1+'Rent Roll'!$N9)^DATEDIF('Summary &amp; Assumptions'!$D$18,BJ$5,"Y")))))</f>
        <v>37827.476922499998</v>
      </c>
      <c r="BK14" s="131">
        <f ca="1">IF(BK$5&gt;='Rent Roll'!$M34,('Rent Roll'!$G34*'Rent Roll'!$D9/12)*((1+'Rent Roll'!$X34)^DATEDIF('Rent Roll'!$M34,BK$5,"Y")),
IF(BK$5&gt;'Rent Roll'!$L9,"-",
IF('Rent Roll'!$P9&gt;0,
IF(AND('Rent Roll'!$P9&gt;0,EDATE('Rent Roll'!$K9,'Rent Roll'!$P9*12)&gt;='Commercial Lease'!BK$5),
('Rent Roll'!$H9*'Rent Roll'!$D9/12)*((1+'Rent Roll'!$N9)^DATEDIF('Summary &amp; Assumptions'!$D$18,BK$5,"Y")),
OFFSET(BJ14,0,-DATEDIF(EDATE('Rent Roll'!$K9,'Rent Roll'!$P9*12),BK$5,"M"))*((1+'Rent Roll'!$O9)^(DATEDIF(EDATE('Rent Roll'!$K9,'Rent Roll'!$P9*12),BK$5,"Y")+1))),('Rent Roll'!$H9*'Rent Roll'!$D9/12)*((1+'Rent Roll'!$N9)^DATEDIF('Summary &amp; Assumptions'!$D$18,BK$5,"Y")))))</f>
        <v>38962.301230174999</v>
      </c>
      <c r="BL14" s="131">
        <f ca="1">IF(BL$5&gt;='Rent Roll'!$M34,('Rent Roll'!$G34*'Rent Roll'!$D9/12)*((1+'Rent Roll'!$X34)^DATEDIF('Rent Roll'!$M34,BL$5,"Y")),
IF(BL$5&gt;'Rent Roll'!$L9,"-",
IF('Rent Roll'!$P9&gt;0,
IF(AND('Rent Roll'!$P9&gt;0,EDATE('Rent Roll'!$K9,'Rent Roll'!$P9*12)&gt;='Commercial Lease'!BL$5),
('Rent Roll'!$H9*'Rent Roll'!$D9/12)*((1+'Rent Roll'!$N9)^DATEDIF('Summary &amp; Assumptions'!$D$18,BL$5,"Y")),
OFFSET(BK14,0,-DATEDIF(EDATE('Rent Roll'!$K9,'Rent Roll'!$P9*12),BL$5,"M"))*((1+'Rent Roll'!$O9)^(DATEDIF(EDATE('Rent Roll'!$K9,'Rent Roll'!$P9*12),BL$5,"Y")+1))),('Rent Roll'!$H9*'Rent Roll'!$D9/12)*((1+'Rent Roll'!$N9)^DATEDIF('Summary &amp; Assumptions'!$D$18,BL$5,"Y")))))</f>
        <v>38962.301230174999</v>
      </c>
      <c r="BM14" s="131">
        <f ca="1">IF(BM$5&gt;='Rent Roll'!$M34,('Rent Roll'!$G34*'Rent Roll'!$D9/12)*((1+'Rent Roll'!$X34)^DATEDIF('Rent Roll'!$M34,BM$5,"Y")),
IF(BM$5&gt;'Rent Roll'!$L9,"-",
IF('Rent Roll'!$P9&gt;0,
IF(AND('Rent Roll'!$P9&gt;0,EDATE('Rent Roll'!$K9,'Rent Roll'!$P9*12)&gt;='Commercial Lease'!BM$5),
('Rent Roll'!$H9*'Rent Roll'!$D9/12)*((1+'Rent Roll'!$N9)^DATEDIF('Summary &amp; Assumptions'!$D$18,BM$5,"Y")),
OFFSET(BL14,0,-DATEDIF(EDATE('Rent Roll'!$K9,'Rent Roll'!$P9*12),BM$5,"M"))*((1+'Rent Roll'!$O9)^(DATEDIF(EDATE('Rent Roll'!$K9,'Rent Roll'!$P9*12),BM$5,"Y")+1))),('Rent Roll'!$H9*'Rent Roll'!$D9/12)*((1+'Rent Roll'!$N9)^DATEDIF('Summary &amp; Assumptions'!$D$18,BM$5,"Y")))))</f>
        <v>38962.301230174999</v>
      </c>
      <c r="BN14" s="131">
        <f ca="1">IF(BN$5&gt;='Rent Roll'!$M34,('Rent Roll'!$G34*'Rent Roll'!$D9/12)*((1+'Rent Roll'!$X34)^DATEDIF('Rent Roll'!$M34,BN$5,"Y")),
IF(BN$5&gt;'Rent Roll'!$L9,"-",
IF('Rent Roll'!$P9&gt;0,
IF(AND('Rent Roll'!$P9&gt;0,EDATE('Rent Roll'!$K9,'Rent Roll'!$P9*12)&gt;='Commercial Lease'!BN$5),
('Rent Roll'!$H9*'Rent Roll'!$D9/12)*((1+'Rent Roll'!$N9)^DATEDIF('Summary &amp; Assumptions'!$D$18,BN$5,"Y")),
OFFSET(BM14,0,-DATEDIF(EDATE('Rent Roll'!$K9,'Rent Roll'!$P9*12),BN$5,"M"))*((1+'Rent Roll'!$O9)^(DATEDIF(EDATE('Rent Roll'!$K9,'Rent Roll'!$P9*12),BN$5,"Y")+1))),('Rent Roll'!$H9*'Rent Roll'!$D9/12)*((1+'Rent Roll'!$N9)^DATEDIF('Summary &amp; Assumptions'!$D$18,BN$5,"Y")))))</f>
        <v>38962.301230174999</v>
      </c>
      <c r="BO14" s="131">
        <f ca="1">IF(BO$5&gt;='Rent Roll'!$M34,('Rent Roll'!$G34*'Rent Roll'!$D9/12)*((1+'Rent Roll'!$X34)^DATEDIF('Rent Roll'!$M34,BO$5,"Y")),
IF(BO$5&gt;'Rent Roll'!$L9,"-",
IF('Rent Roll'!$P9&gt;0,
IF(AND('Rent Roll'!$P9&gt;0,EDATE('Rent Roll'!$K9,'Rent Roll'!$P9*12)&gt;='Commercial Lease'!BO$5),
('Rent Roll'!$H9*'Rent Roll'!$D9/12)*((1+'Rent Roll'!$N9)^DATEDIF('Summary &amp; Assumptions'!$D$18,BO$5,"Y")),
OFFSET(BN14,0,-DATEDIF(EDATE('Rent Roll'!$K9,'Rent Roll'!$P9*12),BO$5,"M"))*((1+'Rent Roll'!$O9)^(DATEDIF(EDATE('Rent Roll'!$K9,'Rent Roll'!$P9*12),BO$5,"Y")+1))),('Rent Roll'!$H9*'Rent Roll'!$D9/12)*((1+'Rent Roll'!$N9)^DATEDIF('Summary &amp; Assumptions'!$D$18,BO$5,"Y")))))</f>
        <v>38962.301230174999</v>
      </c>
      <c r="BP14" s="131">
        <f ca="1">IF(BP$5&gt;='Rent Roll'!$M34,('Rent Roll'!$G34*'Rent Roll'!$D9/12)*((1+'Rent Roll'!$X34)^DATEDIF('Rent Roll'!$M34,BP$5,"Y")),
IF(BP$5&gt;'Rent Roll'!$L9,"-",
IF('Rent Roll'!$P9&gt;0,
IF(AND('Rent Roll'!$P9&gt;0,EDATE('Rent Roll'!$K9,'Rent Roll'!$P9*12)&gt;='Commercial Lease'!BP$5),
('Rent Roll'!$H9*'Rent Roll'!$D9/12)*((1+'Rent Roll'!$N9)^DATEDIF('Summary &amp; Assumptions'!$D$18,BP$5,"Y")),
OFFSET(BO14,0,-DATEDIF(EDATE('Rent Roll'!$K9,'Rent Roll'!$P9*12),BP$5,"M"))*((1+'Rent Roll'!$O9)^(DATEDIF(EDATE('Rent Roll'!$K9,'Rent Roll'!$P9*12),BP$5,"Y")+1))),('Rent Roll'!$H9*'Rent Roll'!$D9/12)*((1+'Rent Roll'!$N9)^DATEDIF('Summary &amp; Assumptions'!$D$18,BP$5,"Y")))))</f>
        <v>38962.301230174999</v>
      </c>
      <c r="BQ14" s="131">
        <f ca="1">IF(BQ$5&gt;='Rent Roll'!$M34,('Rent Roll'!$G34*'Rent Roll'!$D9/12)*((1+'Rent Roll'!$X34)^DATEDIF('Rent Roll'!$M34,BQ$5,"Y")),
IF(BQ$5&gt;'Rent Roll'!$L9,"-",
IF('Rent Roll'!$P9&gt;0,
IF(AND('Rent Roll'!$P9&gt;0,EDATE('Rent Roll'!$K9,'Rent Roll'!$P9*12)&gt;='Commercial Lease'!BQ$5),
('Rent Roll'!$H9*'Rent Roll'!$D9/12)*((1+'Rent Roll'!$N9)^DATEDIF('Summary &amp; Assumptions'!$D$18,BQ$5,"Y")),
OFFSET(BP14,0,-DATEDIF(EDATE('Rent Roll'!$K9,'Rent Roll'!$P9*12),BQ$5,"M"))*((1+'Rent Roll'!$O9)^(DATEDIF(EDATE('Rent Roll'!$K9,'Rent Roll'!$P9*12),BQ$5,"Y")+1))),('Rent Roll'!$H9*'Rent Roll'!$D9/12)*((1+'Rent Roll'!$N9)^DATEDIF('Summary &amp; Assumptions'!$D$18,BQ$5,"Y")))))</f>
        <v>38962.301230174999</v>
      </c>
      <c r="BR14" s="131">
        <f ca="1">IF(BR$5&gt;='Rent Roll'!$M34,('Rent Roll'!$G34*'Rent Roll'!$D9/12)*((1+'Rent Roll'!$X34)^DATEDIF('Rent Roll'!$M34,BR$5,"Y")),
IF(BR$5&gt;'Rent Roll'!$L9,"-",
IF('Rent Roll'!$P9&gt;0,
IF(AND('Rent Roll'!$P9&gt;0,EDATE('Rent Roll'!$K9,'Rent Roll'!$P9*12)&gt;='Commercial Lease'!BR$5),
('Rent Roll'!$H9*'Rent Roll'!$D9/12)*((1+'Rent Roll'!$N9)^DATEDIF('Summary &amp; Assumptions'!$D$18,BR$5,"Y")),
OFFSET(BQ14,0,-DATEDIF(EDATE('Rent Roll'!$K9,'Rent Roll'!$P9*12),BR$5,"M"))*((1+'Rent Roll'!$O9)^(DATEDIF(EDATE('Rent Roll'!$K9,'Rent Roll'!$P9*12),BR$5,"Y")+1))),('Rent Roll'!$H9*'Rent Roll'!$D9/12)*((1+'Rent Roll'!$N9)^DATEDIF('Summary &amp; Assumptions'!$D$18,BR$5,"Y")))))</f>
        <v>38962.301230174999</v>
      </c>
      <c r="BS14" s="131">
        <f ca="1">IF(BS$5&gt;='Rent Roll'!$M34,('Rent Roll'!$G34*'Rent Roll'!$D9/12)*((1+'Rent Roll'!$X34)^DATEDIF('Rent Roll'!$M34,BS$5,"Y")),
IF(BS$5&gt;'Rent Roll'!$L9,"-",
IF('Rent Roll'!$P9&gt;0,
IF(AND('Rent Roll'!$P9&gt;0,EDATE('Rent Roll'!$K9,'Rent Roll'!$P9*12)&gt;='Commercial Lease'!BS$5),
('Rent Roll'!$H9*'Rent Roll'!$D9/12)*((1+'Rent Roll'!$N9)^DATEDIF('Summary &amp; Assumptions'!$D$18,BS$5,"Y")),
OFFSET(BR14,0,-DATEDIF(EDATE('Rent Roll'!$K9,'Rent Roll'!$P9*12),BS$5,"M"))*((1+'Rent Roll'!$O9)^(DATEDIF(EDATE('Rent Roll'!$K9,'Rent Roll'!$P9*12),BS$5,"Y")+1))),('Rent Roll'!$H9*'Rent Roll'!$D9/12)*((1+'Rent Roll'!$N9)^DATEDIF('Summary &amp; Assumptions'!$D$18,BS$5,"Y")))))</f>
        <v>38962.301230174999</v>
      </c>
      <c r="BT14" s="131">
        <f ca="1">IF(BT$5&gt;='Rent Roll'!$M34,('Rent Roll'!$G34*'Rent Roll'!$D9/12)*((1+'Rent Roll'!$X34)^DATEDIF('Rent Roll'!$M34,BT$5,"Y")),
IF(BT$5&gt;'Rent Roll'!$L9,"-",
IF('Rent Roll'!$P9&gt;0,
IF(AND('Rent Roll'!$P9&gt;0,EDATE('Rent Roll'!$K9,'Rent Roll'!$P9*12)&gt;='Commercial Lease'!BT$5),
('Rent Roll'!$H9*'Rent Roll'!$D9/12)*((1+'Rent Roll'!$N9)^DATEDIF('Summary &amp; Assumptions'!$D$18,BT$5,"Y")),
OFFSET(BS14,0,-DATEDIF(EDATE('Rent Roll'!$K9,'Rent Roll'!$P9*12),BT$5,"M"))*((1+'Rent Roll'!$O9)^(DATEDIF(EDATE('Rent Roll'!$K9,'Rent Roll'!$P9*12),BT$5,"Y")+1))),('Rent Roll'!$H9*'Rent Roll'!$D9/12)*((1+'Rent Roll'!$N9)^DATEDIF('Summary &amp; Assumptions'!$D$18,BT$5,"Y")))))</f>
        <v>38962.301230174999</v>
      </c>
      <c r="BU14" s="131">
        <f ca="1">IF(BU$5&gt;='Rent Roll'!$M34,('Rent Roll'!$G34*'Rent Roll'!$D9/12)*((1+'Rent Roll'!$X34)^DATEDIF('Rent Roll'!$M34,BU$5,"Y")),
IF(BU$5&gt;'Rent Roll'!$L9,"-",
IF('Rent Roll'!$P9&gt;0,
IF(AND('Rent Roll'!$P9&gt;0,EDATE('Rent Roll'!$K9,'Rent Roll'!$P9*12)&gt;='Commercial Lease'!BU$5),
('Rent Roll'!$H9*'Rent Roll'!$D9/12)*((1+'Rent Roll'!$N9)^DATEDIF('Summary &amp; Assumptions'!$D$18,BU$5,"Y")),
OFFSET(BT14,0,-DATEDIF(EDATE('Rent Roll'!$K9,'Rent Roll'!$P9*12),BU$5,"M"))*((1+'Rent Roll'!$O9)^(DATEDIF(EDATE('Rent Roll'!$K9,'Rent Roll'!$P9*12),BU$5,"Y")+1))),('Rent Roll'!$H9*'Rent Roll'!$D9/12)*((1+'Rent Roll'!$N9)^DATEDIF('Summary &amp; Assumptions'!$D$18,BU$5,"Y")))))</f>
        <v>38962.301230174999</v>
      </c>
      <c r="BV14" s="131">
        <f ca="1">IF(BV$5&gt;='Rent Roll'!$M34,('Rent Roll'!$G34*'Rent Roll'!$D9/12)*((1+'Rent Roll'!$X34)^DATEDIF('Rent Roll'!$M34,BV$5,"Y")),
IF(BV$5&gt;'Rent Roll'!$L9,"-",
IF('Rent Roll'!$P9&gt;0,
IF(AND('Rent Roll'!$P9&gt;0,EDATE('Rent Roll'!$K9,'Rent Roll'!$P9*12)&gt;='Commercial Lease'!BV$5),
('Rent Roll'!$H9*'Rent Roll'!$D9/12)*((1+'Rent Roll'!$N9)^DATEDIF('Summary &amp; Assumptions'!$D$18,BV$5,"Y")),
OFFSET(BU14,0,-DATEDIF(EDATE('Rent Roll'!$K9,'Rent Roll'!$P9*12),BV$5,"M"))*((1+'Rent Roll'!$O9)^(DATEDIF(EDATE('Rent Roll'!$K9,'Rent Roll'!$P9*12),BV$5,"Y")+1))),('Rent Roll'!$H9*'Rent Roll'!$D9/12)*((1+'Rent Roll'!$N9)^DATEDIF('Summary &amp; Assumptions'!$D$18,BV$5,"Y")))))</f>
        <v>38962.301230174999</v>
      </c>
      <c r="BW14" s="131">
        <f ca="1">IF(BW$5&gt;='Rent Roll'!$M34,('Rent Roll'!$G34*'Rent Roll'!$D9/12)*((1+'Rent Roll'!$X34)^DATEDIF('Rent Roll'!$M34,BW$5,"Y")),
IF(BW$5&gt;'Rent Roll'!$L9,"-",
IF('Rent Roll'!$P9&gt;0,
IF(AND('Rent Roll'!$P9&gt;0,EDATE('Rent Roll'!$K9,'Rent Roll'!$P9*12)&gt;='Commercial Lease'!BW$5),
('Rent Roll'!$H9*'Rent Roll'!$D9/12)*((1+'Rent Roll'!$N9)^DATEDIF('Summary &amp; Assumptions'!$D$18,BW$5,"Y")),
OFFSET(BV14,0,-DATEDIF(EDATE('Rent Roll'!$K9,'Rent Roll'!$P9*12),BW$5,"M"))*((1+'Rent Roll'!$O9)^(DATEDIF(EDATE('Rent Roll'!$K9,'Rent Roll'!$P9*12),BW$5,"Y")+1))),('Rent Roll'!$H9*'Rent Roll'!$D9/12)*((1+'Rent Roll'!$N9)^DATEDIF('Summary &amp; Assumptions'!$D$18,BW$5,"Y")))))</f>
        <v>40131.170267080248</v>
      </c>
      <c r="BX14" s="131">
        <f ca="1">IF(BX$5&gt;='Rent Roll'!$M34,('Rent Roll'!$G34*'Rent Roll'!$D9/12)*((1+'Rent Roll'!$X34)^DATEDIF('Rent Roll'!$M34,BX$5,"Y")),
IF(BX$5&gt;'Rent Roll'!$L9,"-",
IF('Rent Roll'!$P9&gt;0,
IF(AND('Rent Roll'!$P9&gt;0,EDATE('Rent Roll'!$K9,'Rent Roll'!$P9*12)&gt;='Commercial Lease'!BX$5),
('Rent Roll'!$H9*'Rent Roll'!$D9/12)*((1+'Rent Roll'!$N9)^DATEDIF('Summary &amp; Assumptions'!$D$18,BX$5,"Y")),
OFFSET(BW14,0,-DATEDIF(EDATE('Rent Roll'!$K9,'Rent Roll'!$P9*12),BX$5,"M"))*((1+'Rent Roll'!$O9)^(DATEDIF(EDATE('Rent Roll'!$K9,'Rent Roll'!$P9*12),BX$5,"Y")+1))),('Rent Roll'!$H9*'Rent Roll'!$D9/12)*((1+'Rent Roll'!$N9)^DATEDIF('Summary &amp; Assumptions'!$D$18,BX$5,"Y")))))</f>
        <v>40131.170267080248</v>
      </c>
      <c r="BY14" s="131">
        <f ca="1">IF(BY$5&gt;='Rent Roll'!$M34,('Rent Roll'!$G34*'Rent Roll'!$D9/12)*((1+'Rent Roll'!$X34)^DATEDIF('Rent Roll'!$M34,BY$5,"Y")),
IF(BY$5&gt;'Rent Roll'!$L9,"-",
IF('Rent Roll'!$P9&gt;0,
IF(AND('Rent Roll'!$P9&gt;0,EDATE('Rent Roll'!$K9,'Rent Roll'!$P9*12)&gt;='Commercial Lease'!BY$5),
('Rent Roll'!$H9*'Rent Roll'!$D9/12)*((1+'Rent Roll'!$N9)^DATEDIF('Summary &amp; Assumptions'!$D$18,BY$5,"Y")),
OFFSET(BX14,0,-DATEDIF(EDATE('Rent Roll'!$K9,'Rent Roll'!$P9*12),BY$5,"M"))*((1+'Rent Roll'!$O9)^(DATEDIF(EDATE('Rent Roll'!$K9,'Rent Roll'!$P9*12),BY$5,"Y")+1))),('Rent Roll'!$H9*'Rent Roll'!$D9/12)*((1+'Rent Roll'!$N9)^DATEDIF('Summary &amp; Assumptions'!$D$18,BY$5,"Y")))))</f>
        <v>40131.170267080248</v>
      </c>
      <c r="BZ14" s="131">
        <f ca="1">IF(BZ$5&gt;='Rent Roll'!$M34,('Rent Roll'!$G34*'Rent Roll'!$D9/12)*((1+'Rent Roll'!$X34)^DATEDIF('Rent Roll'!$M34,BZ$5,"Y")),
IF(BZ$5&gt;'Rent Roll'!$L9,"-",
IF('Rent Roll'!$P9&gt;0,
IF(AND('Rent Roll'!$P9&gt;0,EDATE('Rent Roll'!$K9,'Rent Roll'!$P9*12)&gt;='Commercial Lease'!BZ$5),
('Rent Roll'!$H9*'Rent Roll'!$D9/12)*((1+'Rent Roll'!$N9)^DATEDIF('Summary &amp; Assumptions'!$D$18,BZ$5,"Y")),
OFFSET(BY14,0,-DATEDIF(EDATE('Rent Roll'!$K9,'Rent Roll'!$P9*12),BZ$5,"M"))*((1+'Rent Roll'!$O9)^(DATEDIF(EDATE('Rent Roll'!$K9,'Rent Roll'!$P9*12),BZ$5,"Y")+1))),('Rent Roll'!$H9*'Rent Roll'!$D9/12)*((1+'Rent Roll'!$N9)^DATEDIF('Summary &amp; Assumptions'!$D$18,BZ$5,"Y")))))</f>
        <v>40131.170267080248</v>
      </c>
      <c r="CA14" s="131">
        <f ca="1">IF(CA$5&gt;='Rent Roll'!$M34,('Rent Roll'!$G34*'Rent Roll'!$D9/12)*((1+'Rent Roll'!$X34)^DATEDIF('Rent Roll'!$M34,CA$5,"Y")),
IF(CA$5&gt;'Rent Roll'!$L9,"-",
IF('Rent Roll'!$P9&gt;0,
IF(AND('Rent Roll'!$P9&gt;0,EDATE('Rent Roll'!$K9,'Rent Roll'!$P9*12)&gt;='Commercial Lease'!CA$5),
('Rent Roll'!$H9*'Rent Roll'!$D9/12)*((1+'Rent Roll'!$N9)^DATEDIF('Summary &amp; Assumptions'!$D$18,CA$5,"Y")),
OFFSET(BZ14,0,-DATEDIF(EDATE('Rent Roll'!$K9,'Rent Roll'!$P9*12),CA$5,"M"))*((1+'Rent Roll'!$O9)^(DATEDIF(EDATE('Rent Roll'!$K9,'Rent Roll'!$P9*12),CA$5,"Y")+1))),('Rent Roll'!$H9*'Rent Roll'!$D9/12)*((1+'Rent Roll'!$N9)^DATEDIF('Summary &amp; Assumptions'!$D$18,CA$5,"Y")))))</f>
        <v>40131.170267080248</v>
      </c>
      <c r="CB14" s="131">
        <f ca="1">IF(CB$5&gt;='Rent Roll'!$M34,('Rent Roll'!$G34*'Rent Roll'!$D9/12)*((1+'Rent Roll'!$X34)^DATEDIF('Rent Roll'!$M34,CB$5,"Y")),
IF(CB$5&gt;'Rent Roll'!$L9,"-",
IF('Rent Roll'!$P9&gt;0,
IF(AND('Rent Roll'!$P9&gt;0,EDATE('Rent Roll'!$K9,'Rent Roll'!$P9*12)&gt;='Commercial Lease'!CB$5),
('Rent Roll'!$H9*'Rent Roll'!$D9/12)*((1+'Rent Roll'!$N9)^DATEDIF('Summary &amp; Assumptions'!$D$18,CB$5,"Y")),
OFFSET(CA14,0,-DATEDIF(EDATE('Rent Roll'!$K9,'Rent Roll'!$P9*12),CB$5,"M"))*((1+'Rent Roll'!$O9)^(DATEDIF(EDATE('Rent Roll'!$K9,'Rent Roll'!$P9*12),CB$5,"Y")+1))),('Rent Roll'!$H9*'Rent Roll'!$D9/12)*((1+'Rent Roll'!$N9)^DATEDIF('Summary &amp; Assumptions'!$D$18,CB$5,"Y")))))</f>
        <v>40131.170267080248</v>
      </c>
      <c r="CC14" s="131">
        <f ca="1">IF(CC$5&gt;='Rent Roll'!$M34,('Rent Roll'!$G34*'Rent Roll'!$D9/12)*((1+'Rent Roll'!$X34)^DATEDIF('Rent Roll'!$M34,CC$5,"Y")),
IF(CC$5&gt;'Rent Roll'!$L9,"-",
IF('Rent Roll'!$P9&gt;0,
IF(AND('Rent Roll'!$P9&gt;0,EDATE('Rent Roll'!$K9,'Rent Roll'!$P9*12)&gt;='Commercial Lease'!CC$5),
('Rent Roll'!$H9*'Rent Roll'!$D9/12)*((1+'Rent Roll'!$N9)^DATEDIF('Summary &amp; Assumptions'!$D$18,CC$5,"Y")),
OFFSET(CB14,0,-DATEDIF(EDATE('Rent Roll'!$K9,'Rent Roll'!$P9*12),CC$5,"M"))*((1+'Rent Roll'!$O9)^(DATEDIF(EDATE('Rent Roll'!$K9,'Rent Roll'!$P9*12),CC$5,"Y")+1))),('Rent Roll'!$H9*'Rent Roll'!$D9/12)*((1+'Rent Roll'!$N9)^DATEDIF('Summary &amp; Assumptions'!$D$18,CC$5,"Y")))))</f>
        <v>40131.170267080248</v>
      </c>
      <c r="CD14" s="131">
        <f ca="1">IF(CD$5&gt;='Rent Roll'!$M34,('Rent Roll'!$G34*'Rent Roll'!$D9/12)*((1+'Rent Roll'!$X34)^DATEDIF('Rent Roll'!$M34,CD$5,"Y")),
IF(CD$5&gt;'Rent Roll'!$L9,"-",
IF('Rent Roll'!$P9&gt;0,
IF(AND('Rent Roll'!$P9&gt;0,EDATE('Rent Roll'!$K9,'Rent Roll'!$P9*12)&gt;='Commercial Lease'!CD$5),
('Rent Roll'!$H9*'Rent Roll'!$D9/12)*((1+'Rent Roll'!$N9)^DATEDIF('Summary &amp; Assumptions'!$D$18,CD$5,"Y")),
OFFSET(CC14,0,-DATEDIF(EDATE('Rent Roll'!$K9,'Rent Roll'!$P9*12),CD$5,"M"))*((1+'Rent Roll'!$O9)^(DATEDIF(EDATE('Rent Roll'!$K9,'Rent Roll'!$P9*12),CD$5,"Y")+1))),('Rent Roll'!$H9*'Rent Roll'!$D9/12)*((1+'Rent Roll'!$N9)^DATEDIF('Summary &amp; Assumptions'!$D$18,CD$5,"Y")))))</f>
        <v>40131.170267080248</v>
      </c>
      <c r="CE14" s="131">
        <f ca="1">IF(CE$5&gt;='Rent Roll'!$M34,('Rent Roll'!$G34*'Rent Roll'!$D9/12)*((1+'Rent Roll'!$X34)^DATEDIF('Rent Roll'!$M34,CE$5,"Y")),
IF(CE$5&gt;'Rent Roll'!$L9,"-",
IF('Rent Roll'!$P9&gt;0,
IF(AND('Rent Roll'!$P9&gt;0,EDATE('Rent Roll'!$K9,'Rent Roll'!$P9*12)&gt;='Commercial Lease'!CE$5),
('Rent Roll'!$H9*'Rent Roll'!$D9/12)*((1+'Rent Roll'!$N9)^DATEDIF('Summary &amp; Assumptions'!$D$18,CE$5,"Y")),
OFFSET(CD14,0,-DATEDIF(EDATE('Rent Roll'!$K9,'Rent Roll'!$P9*12),CE$5,"M"))*((1+'Rent Roll'!$O9)^(DATEDIF(EDATE('Rent Roll'!$K9,'Rent Roll'!$P9*12),CE$5,"Y")+1))),('Rent Roll'!$H9*'Rent Roll'!$D9/12)*((1+'Rent Roll'!$N9)^DATEDIF('Summary &amp; Assumptions'!$D$18,CE$5,"Y")))))</f>
        <v>40131.170267080248</v>
      </c>
      <c r="CF14" s="131">
        <f ca="1">IF(CF$5&gt;='Rent Roll'!$M34,('Rent Roll'!$G34*'Rent Roll'!$D9/12)*((1+'Rent Roll'!$X34)^DATEDIF('Rent Roll'!$M34,CF$5,"Y")),
IF(CF$5&gt;'Rent Roll'!$L9,"-",
IF('Rent Roll'!$P9&gt;0,
IF(AND('Rent Roll'!$P9&gt;0,EDATE('Rent Roll'!$K9,'Rent Roll'!$P9*12)&gt;='Commercial Lease'!CF$5),
('Rent Roll'!$H9*'Rent Roll'!$D9/12)*((1+'Rent Roll'!$N9)^DATEDIF('Summary &amp; Assumptions'!$D$18,CF$5,"Y")),
OFFSET(CE14,0,-DATEDIF(EDATE('Rent Roll'!$K9,'Rent Roll'!$P9*12),CF$5,"M"))*((1+'Rent Roll'!$O9)^(DATEDIF(EDATE('Rent Roll'!$K9,'Rent Roll'!$P9*12),CF$5,"Y")+1))),('Rent Roll'!$H9*'Rent Roll'!$D9/12)*((1+'Rent Roll'!$N9)^DATEDIF('Summary &amp; Assumptions'!$D$18,CF$5,"Y")))))</f>
        <v>40131.170267080248</v>
      </c>
      <c r="CG14" s="131">
        <f ca="1">IF(CG$5&gt;='Rent Roll'!$M34,('Rent Roll'!$G34*'Rent Roll'!$D9/12)*((1+'Rent Roll'!$X34)^DATEDIF('Rent Roll'!$M34,CG$5,"Y")),
IF(CG$5&gt;'Rent Roll'!$L9,"-",
IF('Rent Roll'!$P9&gt;0,
IF(AND('Rent Roll'!$P9&gt;0,EDATE('Rent Roll'!$K9,'Rent Roll'!$P9*12)&gt;='Commercial Lease'!CG$5),
('Rent Roll'!$H9*'Rent Roll'!$D9/12)*((1+'Rent Roll'!$N9)^DATEDIF('Summary &amp; Assumptions'!$D$18,CG$5,"Y")),
OFFSET(CF14,0,-DATEDIF(EDATE('Rent Roll'!$K9,'Rent Roll'!$P9*12),CG$5,"M"))*((1+'Rent Roll'!$O9)^(DATEDIF(EDATE('Rent Roll'!$K9,'Rent Roll'!$P9*12),CG$5,"Y")+1))),('Rent Roll'!$H9*'Rent Roll'!$D9/12)*((1+'Rent Roll'!$N9)^DATEDIF('Summary &amp; Assumptions'!$D$18,CG$5,"Y")))))</f>
        <v>40131.170267080248</v>
      </c>
      <c r="CH14" s="131">
        <f ca="1">IF(CH$5&gt;='Rent Roll'!$M34,('Rent Roll'!$G34*'Rent Roll'!$D9/12)*((1+'Rent Roll'!$X34)^DATEDIF('Rent Roll'!$M34,CH$5,"Y")),
IF(CH$5&gt;'Rent Roll'!$L9,"-",
IF('Rent Roll'!$P9&gt;0,
IF(AND('Rent Roll'!$P9&gt;0,EDATE('Rent Roll'!$K9,'Rent Roll'!$P9*12)&gt;='Commercial Lease'!CH$5),
('Rent Roll'!$H9*'Rent Roll'!$D9/12)*((1+'Rent Roll'!$N9)^DATEDIF('Summary &amp; Assumptions'!$D$18,CH$5,"Y")),
OFFSET(CG14,0,-DATEDIF(EDATE('Rent Roll'!$K9,'Rent Roll'!$P9*12),CH$5,"M"))*((1+'Rent Roll'!$O9)^(DATEDIF(EDATE('Rent Roll'!$K9,'Rent Roll'!$P9*12),CH$5,"Y")+1))),('Rent Roll'!$H9*'Rent Roll'!$D9/12)*((1+'Rent Roll'!$N9)^DATEDIF('Summary &amp; Assumptions'!$D$18,CH$5,"Y")))))</f>
        <v>40131.170267080248</v>
      </c>
      <c r="CI14" s="131">
        <f ca="1">IF(CI$5&gt;='Rent Roll'!$M34,('Rent Roll'!$G34*'Rent Roll'!$D9/12)*((1+'Rent Roll'!$X34)^DATEDIF('Rent Roll'!$M34,CI$5,"Y")),
IF(CI$5&gt;'Rent Roll'!$L9,"-",
IF('Rent Roll'!$P9&gt;0,
IF(AND('Rent Roll'!$P9&gt;0,EDATE('Rent Roll'!$K9,'Rent Roll'!$P9*12)&gt;='Commercial Lease'!CI$5),
('Rent Roll'!$H9*'Rent Roll'!$D9/12)*((1+'Rent Roll'!$N9)^DATEDIF('Summary &amp; Assumptions'!$D$18,CI$5,"Y")),
OFFSET(CH14,0,-DATEDIF(EDATE('Rent Roll'!$K9,'Rent Roll'!$P9*12),CI$5,"M"))*((1+'Rent Roll'!$O9)^(DATEDIF(EDATE('Rent Roll'!$K9,'Rent Roll'!$P9*12),CI$5,"Y")+1))),('Rent Roll'!$H9*'Rent Roll'!$D9/12)*((1+'Rent Roll'!$N9)^DATEDIF('Summary &amp; Assumptions'!$D$18,CI$5,"Y")))))</f>
        <v>41335.105375092651</v>
      </c>
      <c r="CJ14" s="131">
        <f ca="1">IF(CJ$5&gt;='Rent Roll'!$M34,('Rent Roll'!$G34*'Rent Roll'!$D9/12)*((1+'Rent Roll'!$X34)^DATEDIF('Rent Roll'!$M34,CJ$5,"Y")),
IF(CJ$5&gt;'Rent Roll'!$L9,"-",
IF('Rent Roll'!$P9&gt;0,
IF(AND('Rent Roll'!$P9&gt;0,EDATE('Rent Roll'!$K9,'Rent Roll'!$P9*12)&gt;='Commercial Lease'!CJ$5),
('Rent Roll'!$H9*'Rent Roll'!$D9/12)*((1+'Rent Roll'!$N9)^DATEDIF('Summary &amp; Assumptions'!$D$18,CJ$5,"Y")),
OFFSET(CI14,0,-DATEDIF(EDATE('Rent Roll'!$K9,'Rent Roll'!$P9*12),CJ$5,"M"))*((1+'Rent Roll'!$O9)^(DATEDIF(EDATE('Rent Roll'!$K9,'Rent Roll'!$P9*12),CJ$5,"Y")+1))),('Rent Roll'!$H9*'Rent Roll'!$D9/12)*((1+'Rent Roll'!$N9)^DATEDIF('Summary &amp; Assumptions'!$D$18,CJ$5,"Y")))))</f>
        <v>41335.105375092651</v>
      </c>
      <c r="CK14" s="131">
        <f ca="1">IF(CK$5&gt;='Rent Roll'!$M34,('Rent Roll'!$G34*'Rent Roll'!$D9/12)*((1+'Rent Roll'!$X34)^DATEDIF('Rent Roll'!$M34,CK$5,"Y")),
IF(CK$5&gt;'Rent Roll'!$L9,"-",
IF('Rent Roll'!$P9&gt;0,
IF(AND('Rent Roll'!$P9&gt;0,EDATE('Rent Roll'!$K9,'Rent Roll'!$P9*12)&gt;='Commercial Lease'!CK$5),
('Rent Roll'!$H9*'Rent Roll'!$D9/12)*((1+'Rent Roll'!$N9)^DATEDIF('Summary &amp; Assumptions'!$D$18,CK$5,"Y")),
OFFSET(CJ14,0,-DATEDIF(EDATE('Rent Roll'!$K9,'Rent Roll'!$P9*12),CK$5,"M"))*((1+'Rent Roll'!$O9)^(DATEDIF(EDATE('Rent Roll'!$K9,'Rent Roll'!$P9*12),CK$5,"Y")+1))),('Rent Roll'!$H9*'Rent Roll'!$D9/12)*((1+'Rent Roll'!$N9)^DATEDIF('Summary &amp; Assumptions'!$D$18,CK$5,"Y")))))</f>
        <v>41335.105375092651</v>
      </c>
      <c r="CL14" s="131">
        <f ca="1">IF(CL$5&gt;='Rent Roll'!$M34,('Rent Roll'!$G34*'Rent Roll'!$D9/12)*((1+'Rent Roll'!$X34)^DATEDIF('Rent Roll'!$M34,CL$5,"Y")),
IF(CL$5&gt;'Rent Roll'!$L9,"-",
IF('Rent Roll'!$P9&gt;0,
IF(AND('Rent Roll'!$P9&gt;0,EDATE('Rent Roll'!$K9,'Rent Roll'!$P9*12)&gt;='Commercial Lease'!CL$5),
('Rent Roll'!$H9*'Rent Roll'!$D9/12)*((1+'Rent Roll'!$N9)^DATEDIF('Summary &amp; Assumptions'!$D$18,CL$5,"Y")),
OFFSET(CK14,0,-DATEDIF(EDATE('Rent Roll'!$K9,'Rent Roll'!$P9*12),CL$5,"M"))*((1+'Rent Roll'!$O9)^(DATEDIF(EDATE('Rent Roll'!$K9,'Rent Roll'!$P9*12),CL$5,"Y")+1))),('Rent Roll'!$H9*'Rent Roll'!$D9/12)*((1+'Rent Roll'!$N9)^DATEDIF('Summary &amp; Assumptions'!$D$18,CL$5,"Y")))))</f>
        <v>41335.105375092651</v>
      </c>
      <c r="CM14" s="131">
        <f ca="1">IF(CM$5&gt;='Rent Roll'!$M34,('Rent Roll'!$G34*'Rent Roll'!$D9/12)*((1+'Rent Roll'!$X34)^DATEDIF('Rent Roll'!$M34,CM$5,"Y")),
IF(CM$5&gt;'Rent Roll'!$L9,"-",
IF('Rent Roll'!$P9&gt;0,
IF(AND('Rent Roll'!$P9&gt;0,EDATE('Rent Roll'!$K9,'Rent Roll'!$P9*12)&gt;='Commercial Lease'!CM$5),
('Rent Roll'!$H9*'Rent Roll'!$D9/12)*((1+'Rent Roll'!$N9)^DATEDIF('Summary &amp; Assumptions'!$D$18,CM$5,"Y")),
OFFSET(CL14,0,-DATEDIF(EDATE('Rent Roll'!$K9,'Rent Roll'!$P9*12),CM$5,"M"))*((1+'Rent Roll'!$O9)^(DATEDIF(EDATE('Rent Roll'!$K9,'Rent Roll'!$P9*12),CM$5,"Y")+1))),('Rent Roll'!$H9*'Rent Roll'!$D9/12)*((1+'Rent Roll'!$N9)^DATEDIF('Summary &amp; Assumptions'!$D$18,CM$5,"Y")))))</f>
        <v>41335.105375092651</v>
      </c>
      <c r="CN14" s="131">
        <f ca="1">IF(CN$5&gt;='Rent Roll'!$M34,('Rent Roll'!$G34*'Rent Roll'!$D9/12)*((1+'Rent Roll'!$X34)^DATEDIF('Rent Roll'!$M34,CN$5,"Y")),
IF(CN$5&gt;'Rent Roll'!$L9,"-",
IF('Rent Roll'!$P9&gt;0,
IF(AND('Rent Roll'!$P9&gt;0,EDATE('Rent Roll'!$K9,'Rent Roll'!$P9*12)&gt;='Commercial Lease'!CN$5),
('Rent Roll'!$H9*'Rent Roll'!$D9/12)*((1+'Rent Roll'!$N9)^DATEDIF('Summary &amp; Assumptions'!$D$18,CN$5,"Y")),
OFFSET(CM14,0,-DATEDIF(EDATE('Rent Roll'!$K9,'Rent Roll'!$P9*12),CN$5,"M"))*((1+'Rent Roll'!$O9)^(DATEDIF(EDATE('Rent Roll'!$K9,'Rent Roll'!$P9*12),CN$5,"Y")+1))),('Rent Roll'!$H9*'Rent Roll'!$D9/12)*((1+'Rent Roll'!$N9)^DATEDIF('Summary &amp; Assumptions'!$D$18,CN$5,"Y")))))</f>
        <v>41335.105375092651</v>
      </c>
      <c r="CO14" s="131">
        <f ca="1">IF(CO$5&gt;='Rent Roll'!$M34,('Rent Roll'!$G34*'Rent Roll'!$D9/12)*((1+'Rent Roll'!$X34)^DATEDIF('Rent Roll'!$M34,CO$5,"Y")),
IF(CO$5&gt;'Rent Roll'!$L9,"-",
IF('Rent Roll'!$P9&gt;0,
IF(AND('Rent Roll'!$P9&gt;0,EDATE('Rent Roll'!$K9,'Rent Roll'!$P9*12)&gt;='Commercial Lease'!CO$5),
('Rent Roll'!$H9*'Rent Roll'!$D9/12)*((1+'Rent Roll'!$N9)^DATEDIF('Summary &amp; Assumptions'!$D$18,CO$5,"Y")),
OFFSET(CN14,0,-DATEDIF(EDATE('Rent Roll'!$K9,'Rent Roll'!$P9*12),CO$5,"M"))*((1+'Rent Roll'!$O9)^(DATEDIF(EDATE('Rent Roll'!$K9,'Rent Roll'!$P9*12),CO$5,"Y")+1))),('Rent Roll'!$H9*'Rent Roll'!$D9/12)*((1+'Rent Roll'!$N9)^DATEDIF('Summary &amp; Assumptions'!$D$18,CO$5,"Y")))))</f>
        <v>41335.105375092651</v>
      </c>
      <c r="CP14" s="131">
        <f ca="1">IF(CP$5&gt;='Rent Roll'!$M34,('Rent Roll'!$G34*'Rent Roll'!$D9/12)*((1+'Rent Roll'!$X34)^DATEDIF('Rent Roll'!$M34,CP$5,"Y")),
IF(CP$5&gt;'Rent Roll'!$L9,"-",
IF('Rent Roll'!$P9&gt;0,
IF(AND('Rent Roll'!$P9&gt;0,EDATE('Rent Roll'!$K9,'Rent Roll'!$P9*12)&gt;='Commercial Lease'!CP$5),
('Rent Roll'!$H9*'Rent Roll'!$D9/12)*((1+'Rent Roll'!$N9)^DATEDIF('Summary &amp; Assumptions'!$D$18,CP$5,"Y")),
OFFSET(CO14,0,-DATEDIF(EDATE('Rent Roll'!$K9,'Rent Roll'!$P9*12),CP$5,"M"))*((1+'Rent Roll'!$O9)^(DATEDIF(EDATE('Rent Roll'!$K9,'Rent Roll'!$P9*12),CP$5,"Y")+1))),('Rent Roll'!$H9*'Rent Roll'!$D9/12)*((1+'Rent Roll'!$N9)^DATEDIF('Summary &amp; Assumptions'!$D$18,CP$5,"Y")))))</f>
        <v>41335.105375092651</v>
      </c>
      <c r="CQ14" s="131">
        <f ca="1">IF(CQ$5&gt;='Rent Roll'!$M34,('Rent Roll'!$G34*'Rent Roll'!$D9/12)*((1+'Rent Roll'!$X34)^DATEDIF('Rent Roll'!$M34,CQ$5,"Y")),
IF(CQ$5&gt;'Rent Roll'!$L9,"-",
IF('Rent Roll'!$P9&gt;0,
IF(AND('Rent Roll'!$P9&gt;0,EDATE('Rent Roll'!$K9,'Rent Roll'!$P9*12)&gt;='Commercial Lease'!CQ$5),
('Rent Roll'!$H9*'Rent Roll'!$D9/12)*((1+'Rent Roll'!$N9)^DATEDIF('Summary &amp; Assumptions'!$D$18,CQ$5,"Y")),
OFFSET(CP14,0,-DATEDIF(EDATE('Rent Roll'!$K9,'Rent Roll'!$P9*12),CQ$5,"M"))*((1+'Rent Roll'!$O9)^(DATEDIF(EDATE('Rent Roll'!$K9,'Rent Roll'!$P9*12),CQ$5,"Y")+1))),('Rent Roll'!$H9*'Rent Roll'!$D9/12)*((1+'Rent Roll'!$N9)^DATEDIF('Summary &amp; Assumptions'!$D$18,CQ$5,"Y")))))</f>
        <v>41335.105375092651</v>
      </c>
      <c r="CR14" s="131">
        <f ca="1">IF(CR$5&gt;='Rent Roll'!$M34,('Rent Roll'!$G34*'Rent Roll'!$D9/12)*((1+'Rent Roll'!$X34)^DATEDIF('Rent Roll'!$M34,CR$5,"Y")),
IF(CR$5&gt;'Rent Roll'!$L9,"-",
IF('Rent Roll'!$P9&gt;0,
IF(AND('Rent Roll'!$P9&gt;0,EDATE('Rent Roll'!$K9,'Rent Roll'!$P9*12)&gt;='Commercial Lease'!CR$5),
('Rent Roll'!$H9*'Rent Roll'!$D9/12)*((1+'Rent Roll'!$N9)^DATEDIF('Summary &amp; Assumptions'!$D$18,CR$5,"Y")),
OFFSET(CQ14,0,-DATEDIF(EDATE('Rent Roll'!$K9,'Rent Roll'!$P9*12),CR$5,"M"))*((1+'Rent Roll'!$O9)^(DATEDIF(EDATE('Rent Roll'!$K9,'Rent Roll'!$P9*12),CR$5,"Y")+1))),('Rent Roll'!$H9*'Rent Roll'!$D9/12)*((1+'Rent Roll'!$N9)^DATEDIF('Summary &amp; Assumptions'!$D$18,CR$5,"Y")))))</f>
        <v>41335.105375092651</v>
      </c>
      <c r="CS14" s="131">
        <f ca="1">IF(CS$5&gt;='Rent Roll'!$M34,('Rent Roll'!$G34*'Rent Roll'!$D9/12)*((1+'Rent Roll'!$X34)^DATEDIF('Rent Roll'!$M34,CS$5,"Y")),
IF(CS$5&gt;'Rent Roll'!$L9,"-",
IF('Rent Roll'!$P9&gt;0,
IF(AND('Rent Roll'!$P9&gt;0,EDATE('Rent Roll'!$K9,'Rent Roll'!$P9*12)&gt;='Commercial Lease'!CS$5),
('Rent Roll'!$H9*'Rent Roll'!$D9/12)*((1+'Rent Roll'!$N9)^DATEDIF('Summary &amp; Assumptions'!$D$18,CS$5,"Y")),
OFFSET(CR14,0,-DATEDIF(EDATE('Rent Roll'!$K9,'Rent Roll'!$P9*12),CS$5,"M"))*((1+'Rent Roll'!$O9)^(DATEDIF(EDATE('Rent Roll'!$K9,'Rent Roll'!$P9*12),CS$5,"Y")+1))),('Rent Roll'!$H9*'Rent Roll'!$D9/12)*((1+'Rent Roll'!$N9)^DATEDIF('Summary &amp; Assumptions'!$D$18,CS$5,"Y")))))</f>
        <v>41335.105375092651</v>
      </c>
      <c r="CT14" s="131">
        <f ca="1">IF(CT$5&gt;='Rent Roll'!$M34,('Rent Roll'!$G34*'Rent Roll'!$D9/12)*((1+'Rent Roll'!$X34)^DATEDIF('Rent Roll'!$M34,CT$5,"Y")),
IF(CT$5&gt;'Rent Roll'!$L9,"-",
IF('Rent Roll'!$P9&gt;0,
IF(AND('Rent Roll'!$P9&gt;0,EDATE('Rent Roll'!$K9,'Rent Roll'!$P9*12)&gt;='Commercial Lease'!CT$5),
('Rent Roll'!$H9*'Rent Roll'!$D9/12)*((1+'Rent Roll'!$N9)^DATEDIF('Summary &amp; Assumptions'!$D$18,CT$5,"Y")),
OFFSET(CS14,0,-DATEDIF(EDATE('Rent Roll'!$K9,'Rent Roll'!$P9*12),CT$5,"M"))*((1+'Rent Roll'!$O9)^(DATEDIF(EDATE('Rent Roll'!$K9,'Rent Roll'!$P9*12),CT$5,"Y")+1))),('Rent Roll'!$H9*'Rent Roll'!$D9/12)*((1+'Rent Roll'!$N9)^DATEDIF('Summary &amp; Assumptions'!$D$18,CT$5,"Y")))))</f>
        <v>41335.105375092651</v>
      </c>
      <c r="CU14" s="131">
        <f ca="1">IF(CU$5&gt;='Rent Roll'!$M34,('Rent Roll'!$G34*'Rent Roll'!$D9/12)*((1+'Rent Roll'!$X34)^DATEDIF('Rent Roll'!$M34,CU$5,"Y")),
IF(CU$5&gt;'Rent Roll'!$L9,"-",
IF('Rent Roll'!$P9&gt;0,
IF(AND('Rent Roll'!$P9&gt;0,EDATE('Rent Roll'!$K9,'Rent Roll'!$P9*12)&gt;='Commercial Lease'!CU$5),
('Rent Roll'!$H9*'Rent Roll'!$D9/12)*((1+'Rent Roll'!$N9)^DATEDIF('Summary &amp; Assumptions'!$D$18,CU$5,"Y")),
OFFSET(CT14,0,-DATEDIF(EDATE('Rent Roll'!$K9,'Rent Roll'!$P9*12),CU$5,"M"))*((1+'Rent Roll'!$O9)^(DATEDIF(EDATE('Rent Roll'!$K9,'Rent Roll'!$P9*12),CU$5,"Y")+1))),('Rent Roll'!$H9*'Rent Roll'!$D9/12)*((1+'Rent Roll'!$N9)^DATEDIF('Summary &amp; Assumptions'!$D$18,CU$5,"Y")))))</f>
        <v>42575.158536345436</v>
      </c>
      <c r="CV14" s="131">
        <f ca="1">IF(CV$5&gt;='Rent Roll'!$M34,('Rent Roll'!$G34*'Rent Roll'!$D9/12)*((1+'Rent Roll'!$X34)^DATEDIF('Rent Roll'!$M34,CV$5,"Y")),
IF(CV$5&gt;'Rent Roll'!$L9,"-",
IF('Rent Roll'!$P9&gt;0,
IF(AND('Rent Roll'!$P9&gt;0,EDATE('Rent Roll'!$K9,'Rent Roll'!$P9*12)&gt;='Commercial Lease'!CV$5),
('Rent Roll'!$H9*'Rent Roll'!$D9/12)*((1+'Rent Roll'!$N9)^DATEDIF('Summary &amp; Assumptions'!$D$18,CV$5,"Y")),
OFFSET(CU14,0,-DATEDIF(EDATE('Rent Roll'!$K9,'Rent Roll'!$P9*12),CV$5,"M"))*((1+'Rent Roll'!$O9)^(DATEDIF(EDATE('Rent Roll'!$K9,'Rent Roll'!$P9*12),CV$5,"Y")+1))),('Rent Roll'!$H9*'Rent Roll'!$D9/12)*((1+'Rent Roll'!$N9)^DATEDIF('Summary &amp; Assumptions'!$D$18,CV$5,"Y")))))</f>
        <v>42575.158536345436</v>
      </c>
      <c r="CW14" s="131">
        <f ca="1">IF(CW$5&gt;='Rent Roll'!$M34,('Rent Roll'!$G34*'Rent Roll'!$D9/12)*((1+'Rent Roll'!$X34)^DATEDIF('Rent Roll'!$M34,CW$5,"Y")),
IF(CW$5&gt;'Rent Roll'!$L9,"-",
IF('Rent Roll'!$P9&gt;0,
IF(AND('Rent Roll'!$P9&gt;0,EDATE('Rent Roll'!$K9,'Rent Roll'!$P9*12)&gt;='Commercial Lease'!CW$5),
('Rent Roll'!$H9*'Rent Roll'!$D9/12)*((1+'Rent Roll'!$N9)^DATEDIF('Summary &amp; Assumptions'!$D$18,CW$5,"Y")),
OFFSET(CV14,0,-DATEDIF(EDATE('Rent Roll'!$K9,'Rent Roll'!$P9*12),CW$5,"M"))*((1+'Rent Roll'!$O9)^(DATEDIF(EDATE('Rent Roll'!$K9,'Rent Roll'!$P9*12),CW$5,"Y")+1))),('Rent Roll'!$H9*'Rent Roll'!$D9/12)*((1+'Rent Roll'!$N9)^DATEDIF('Summary &amp; Assumptions'!$D$18,CW$5,"Y")))))</f>
        <v>42575.158536345436</v>
      </c>
      <c r="CX14" s="131">
        <f ca="1">IF(CX$5&gt;='Rent Roll'!$M34,('Rent Roll'!$G34*'Rent Roll'!$D9/12)*((1+'Rent Roll'!$X34)^DATEDIF('Rent Roll'!$M34,CX$5,"Y")),
IF(CX$5&gt;'Rent Roll'!$L9,"-",
IF('Rent Roll'!$P9&gt;0,
IF(AND('Rent Roll'!$P9&gt;0,EDATE('Rent Roll'!$K9,'Rent Roll'!$P9*12)&gt;='Commercial Lease'!CX$5),
('Rent Roll'!$H9*'Rent Roll'!$D9/12)*((1+'Rent Roll'!$N9)^DATEDIF('Summary &amp; Assumptions'!$D$18,CX$5,"Y")),
OFFSET(CW14,0,-DATEDIF(EDATE('Rent Roll'!$K9,'Rent Roll'!$P9*12),CX$5,"M"))*((1+'Rent Roll'!$O9)^(DATEDIF(EDATE('Rent Roll'!$K9,'Rent Roll'!$P9*12),CX$5,"Y")+1))),('Rent Roll'!$H9*'Rent Roll'!$D9/12)*((1+'Rent Roll'!$N9)^DATEDIF('Summary &amp; Assumptions'!$D$18,CX$5,"Y")))))</f>
        <v>42575.158536345436</v>
      </c>
      <c r="CY14" s="131">
        <f ca="1">IF(CY$5&gt;='Rent Roll'!$M34,('Rent Roll'!$G34*'Rent Roll'!$D9/12)*((1+'Rent Roll'!$X34)^DATEDIF('Rent Roll'!$M34,CY$5,"Y")),
IF(CY$5&gt;'Rent Roll'!$L9,"-",
IF('Rent Roll'!$P9&gt;0,
IF(AND('Rent Roll'!$P9&gt;0,EDATE('Rent Roll'!$K9,'Rent Roll'!$P9*12)&gt;='Commercial Lease'!CY$5),
('Rent Roll'!$H9*'Rent Roll'!$D9/12)*((1+'Rent Roll'!$N9)^DATEDIF('Summary &amp; Assumptions'!$D$18,CY$5,"Y")),
OFFSET(CX14,0,-DATEDIF(EDATE('Rent Roll'!$K9,'Rent Roll'!$P9*12),CY$5,"M"))*((1+'Rent Roll'!$O9)^(DATEDIF(EDATE('Rent Roll'!$K9,'Rent Roll'!$P9*12),CY$5,"Y")+1))),('Rent Roll'!$H9*'Rent Roll'!$D9/12)*((1+'Rent Roll'!$N9)^DATEDIF('Summary &amp; Assumptions'!$D$18,CY$5,"Y")))))</f>
        <v>42575.158536345436</v>
      </c>
      <c r="CZ14" s="131">
        <f ca="1">IF(CZ$5&gt;='Rent Roll'!$M34,('Rent Roll'!$G34*'Rent Roll'!$D9/12)*((1+'Rent Roll'!$X34)^DATEDIF('Rent Roll'!$M34,CZ$5,"Y")),
IF(CZ$5&gt;'Rent Roll'!$L9,"-",
IF('Rent Roll'!$P9&gt;0,
IF(AND('Rent Roll'!$P9&gt;0,EDATE('Rent Roll'!$K9,'Rent Roll'!$P9*12)&gt;='Commercial Lease'!CZ$5),
('Rent Roll'!$H9*'Rent Roll'!$D9/12)*((1+'Rent Roll'!$N9)^DATEDIF('Summary &amp; Assumptions'!$D$18,CZ$5,"Y")),
OFFSET(CY14,0,-DATEDIF(EDATE('Rent Roll'!$K9,'Rent Roll'!$P9*12),CZ$5,"M"))*((1+'Rent Roll'!$O9)^(DATEDIF(EDATE('Rent Roll'!$K9,'Rent Roll'!$P9*12),CZ$5,"Y")+1))),('Rent Roll'!$H9*'Rent Roll'!$D9/12)*((1+'Rent Roll'!$N9)^DATEDIF('Summary &amp; Assumptions'!$D$18,CZ$5,"Y")))))</f>
        <v>42575.158536345436</v>
      </c>
      <c r="DA14" s="131">
        <f ca="1">IF(DA$5&gt;='Rent Roll'!$M34,('Rent Roll'!$G34*'Rent Roll'!$D9/12)*((1+'Rent Roll'!$X34)^DATEDIF('Rent Roll'!$M34,DA$5,"Y")),
IF(DA$5&gt;'Rent Roll'!$L9,"-",
IF('Rent Roll'!$P9&gt;0,
IF(AND('Rent Roll'!$P9&gt;0,EDATE('Rent Roll'!$K9,'Rent Roll'!$P9*12)&gt;='Commercial Lease'!DA$5),
('Rent Roll'!$H9*'Rent Roll'!$D9/12)*((1+'Rent Roll'!$N9)^DATEDIF('Summary &amp; Assumptions'!$D$18,DA$5,"Y")),
OFFSET(CZ14,0,-DATEDIF(EDATE('Rent Roll'!$K9,'Rent Roll'!$P9*12),DA$5,"M"))*((1+'Rent Roll'!$O9)^(DATEDIF(EDATE('Rent Roll'!$K9,'Rent Roll'!$P9*12),DA$5,"Y")+1))),('Rent Roll'!$H9*'Rent Roll'!$D9/12)*((1+'Rent Roll'!$N9)^DATEDIF('Summary &amp; Assumptions'!$D$18,DA$5,"Y")))))</f>
        <v>42575.158536345436</v>
      </c>
      <c r="DB14" s="131">
        <f ca="1">IF(DB$5&gt;='Rent Roll'!$M34,('Rent Roll'!$G34*'Rent Roll'!$D9/12)*((1+'Rent Roll'!$X34)^DATEDIF('Rent Roll'!$M34,DB$5,"Y")),
IF(DB$5&gt;'Rent Roll'!$L9,"-",
IF('Rent Roll'!$P9&gt;0,
IF(AND('Rent Roll'!$P9&gt;0,EDATE('Rent Roll'!$K9,'Rent Roll'!$P9*12)&gt;='Commercial Lease'!DB$5),
('Rent Roll'!$H9*'Rent Roll'!$D9/12)*((1+'Rent Roll'!$N9)^DATEDIF('Summary &amp; Assumptions'!$D$18,DB$5,"Y")),
OFFSET(DA14,0,-DATEDIF(EDATE('Rent Roll'!$K9,'Rent Roll'!$P9*12),DB$5,"M"))*((1+'Rent Roll'!$O9)^(DATEDIF(EDATE('Rent Roll'!$K9,'Rent Roll'!$P9*12),DB$5,"Y")+1))),('Rent Roll'!$H9*'Rent Roll'!$D9/12)*((1+'Rent Roll'!$N9)^DATEDIF('Summary &amp; Assumptions'!$D$18,DB$5,"Y")))))</f>
        <v>42575.158536345436</v>
      </c>
      <c r="DC14" s="131">
        <f ca="1">IF(DC$5&gt;='Rent Roll'!$M34,('Rent Roll'!$G34*'Rent Roll'!$D9/12)*((1+'Rent Roll'!$X34)^DATEDIF('Rent Roll'!$M34,DC$5,"Y")),
IF(DC$5&gt;'Rent Roll'!$L9,"-",
IF('Rent Roll'!$P9&gt;0,
IF(AND('Rent Roll'!$P9&gt;0,EDATE('Rent Roll'!$K9,'Rent Roll'!$P9*12)&gt;='Commercial Lease'!DC$5),
('Rent Roll'!$H9*'Rent Roll'!$D9/12)*((1+'Rent Roll'!$N9)^DATEDIF('Summary &amp; Assumptions'!$D$18,DC$5,"Y")),
OFFSET(DB14,0,-DATEDIF(EDATE('Rent Roll'!$K9,'Rent Roll'!$P9*12),DC$5,"M"))*((1+'Rent Roll'!$O9)^(DATEDIF(EDATE('Rent Roll'!$K9,'Rent Roll'!$P9*12),DC$5,"Y")+1))),('Rent Roll'!$H9*'Rent Roll'!$D9/12)*((1+'Rent Roll'!$N9)^DATEDIF('Summary &amp; Assumptions'!$D$18,DC$5,"Y")))))</f>
        <v>42575.158536345436</v>
      </c>
      <c r="DD14" s="131">
        <f ca="1">IF(DD$5&gt;='Rent Roll'!$M34,('Rent Roll'!$G34*'Rent Roll'!$D9/12)*((1+'Rent Roll'!$X34)^DATEDIF('Rent Roll'!$M34,DD$5,"Y")),
IF(DD$5&gt;'Rent Roll'!$L9,"-",
IF('Rent Roll'!$P9&gt;0,
IF(AND('Rent Roll'!$P9&gt;0,EDATE('Rent Roll'!$K9,'Rent Roll'!$P9*12)&gt;='Commercial Lease'!DD$5),
('Rent Roll'!$H9*'Rent Roll'!$D9/12)*((1+'Rent Roll'!$N9)^DATEDIF('Summary &amp; Assumptions'!$D$18,DD$5,"Y")),
OFFSET(DC14,0,-DATEDIF(EDATE('Rent Roll'!$K9,'Rent Roll'!$P9*12),DD$5,"M"))*((1+'Rent Roll'!$O9)^(DATEDIF(EDATE('Rent Roll'!$K9,'Rent Roll'!$P9*12),DD$5,"Y")+1))),('Rent Roll'!$H9*'Rent Roll'!$D9/12)*((1+'Rent Roll'!$N9)^DATEDIF('Summary &amp; Assumptions'!$D$18,DD$5,"Y")))))</f>
        <v>42575.158536345436</v>
      </c>
      <c r="DE14" s="131">
        <f ca="1">IF(DE$5&gt;='Rent Roll'!$M34,('Rent Roll'!$G34*'Rent Roll'!$D9/12)*((1+'Rent Roll'!$X34)^DATEDIF('Rent Roll'!$M34,DE$5,"Y")),
IF(DE$5&gt;'Rent Roll'!$L9,"-",
IF('Rent Roll'!$P9&gt;0,
IF(AND('Rent Roll'!$P9&gt;0,EDATE('Rent Roll'!$K9,'Rent Roll'!$P9*12)&gt;='Commercial Lease'!DE$5),
('Rent Roll'!$H9*'Rent Roll'!$D9/12)*((1+'Rent Roll'!$N9)^DATEDIF('Summary &amp; Assumptions'!$D$18,DE$5,"Y")),
OFFSET(DD14,0,-DATEDIF(EDATE('Rent Roll'!$K9,'Rent Roll'!$P9*12),DE$5,"M"))*((1+'Rent Roll'!$O9)^(DATEDIF(EDATE('Rent Roll'!$K9,'Rent Roll'!$P9*12),DE$5,"Y")+1))),('Rent Roll'!$H9*'Rent Roll'!$D9/12)*((1+'Rent Roll'!$N9)^DATEDIF('Summary &amp; Assumptions'!$D$18,DE$5,"Y")))))</f>
        <v>42575.158536345436</v>
      </c>
      <c r="DF14" s="131">
        <f ca="1">IF(DF$5&gt;='Rent Roll'!$M34,('Rent Roll'!$G34*'Rent Roll'!$D9/12)*((1+'Rent Roll'!$X34)^DATEDIF('Rent Roll'!$M34,DF$5,"Y")),
IF(DF$5&gt;'Rent Roll'!$L9,"-",
IF('Rent Roll'!$P9&gt;0,
IF(AND('Rent Roll'!$P9&gt;0,EDATE('Rent Roll'!$K9,'Rent Roll'!$P9*12)&gt;='Commercial Lease'!DF$5),
('Rent Roll'!$H9*'Rent Roll'!$D9/12)*((1+'Rent Roll'!$N9)^DATEDIF('Summary &amp; Assumptions'!$D$18,DF$5,"Y")),
OFFSET(DE14,0,-DATEDIF(EDATE('Rent Roll'!$K9,'Rent Roll'!$P9*12),DF$5,"M"))*((1+'Rent Roll'!$O9)^(DATEDIF(EDATE('Rent Roll'!$K9,'Rent Roll'!$P9*12),DF$5,"Y")+1))),('Rent Roll'!$H9*'Rent Roll'!$D9/12)*((1+'Rent Roll'!$N9)^DATEDIF('Summary &amp; Assumptions'!$D$18,DF$5,"Y")))))</f>
        <v>42575.158536345436</v>
      </c>
      <c r="DG14" s="131">
        <f ca="1">IF(DG$5&gt;='Rent Roll'!$M34,('Rent Roll'!$G34*'Rent Roll'!$D9/12)*((1+'Rent Roll'!$X34)^DATEDIF('Rent Roll'!$M34,DG$5,"Y")),
IF(DG$5&gt;'Rent Roll'!$L9,"-",
IF('Rent Roll'!$P9&gt;0,
IF(AND('Rent Roll'!$P9&gt;0,EDATE('Rent Roll'!$K9,'Rent Roll'!$P9*12)&gt;='Commercial Lease'!DG$5),
('Rent Roll'!$H9*'Rent Roll'!$D9/12)*((1+'Rent Roll'!$N9)^DATEDIF('Summary &amp; Assumptions'!$D$18,DG$5,"Y")),
OFFSET(DF14,0,-DATEDIF(EDATE('Rent Roll'!$K9,'Rent Roll'!$P9*12),DG$5,"M"))*((1+'Rent Roll'!$O9)^(DATEDIF(EDATE('Rent Roll'!$K9,'Rent Roll'!$P9*12),DG$5,"Y")+1))),('Rent Roll'!$H9*'Rent Roll'!$D9/12)*((1+'Rent Roll'!$N9)^DATEDIF('Summary &amp; Assumptions'!$D$18,DG$5,"Y")))))</f>
        <v>43852.413292435791</v>
      </c>
      <c r="DH14" s="131">
        <f ca="1">IF(DH$5&gt;='Rent Roll'!$M34,('Rent Roll'!$G34*'Rent Roll'!$D9/12)*((1+'Rent Roll'!$X34)^DATEDIF('Rent Roll'!$M34,DH$5,"Y")),
IF(DH$5&gt;'Rent Roll'!$L9,"-",
IF('Rent Roll'!$P9&gt;0,
IF(AND('Rent Roll'!$P9&gt;0,EDATE('Rent Roll'!$K9,'Rent Roll'!$P9*12)&gt;='Commercial Lease'!DH$5),
('Rent Roll'!$H9*'Rent Roll'!$D9/12)*((1+'Rent Roll'!$N9)^DATEDIF('Summary &amp; Assumptions'!$D$18,DH$5,"Y")),
OFFSET(DG14,0,-DATEDIF(EDATE('Rent Roll'!$K9,'Rent Roll'!$P9*12),DH$5,"M"))*((1+'Rent Roll'!$O9)^(DATEDIF(EDATE('Rent Roll'!$K9,'Rent Roll'!$P9*12),DH$5,"Y")+1))),('Rent Roll'!$H9*'Rent Roll'!$D9/12)*((1+'Rent Roll'!$N9)^DATEDIF('Summary &amp; Assumptions'!$D$18,DH$5,"Y")))))</f>
        <v>43852.413292435791</v>
      </c>
      <c r="DI14" s="131">
        <f ca="1">IF(DI$5&gt;='Rent Roll'!$M34,('Rent Roll'!$G34*'Rent Roll'!$D9/12)*((1+'Rent Roll'!$X34)^DATEDIF('Rent Roll'!$M34,DI$5,"Y")),
IF(DI$5&gt;'Rent Roll'!$L9,"-",
IF('Rent Roll'!$P9&gt;0,
IF(AND('Rent Roll'!$P9&gt;0,EDATE('Rent Roll'!$K9,'Rent Roll'!$P9*12)&gt;='Commercial Lease'!DI$5),
('Rent Roll'!$H9*'Rent Roll'!$D9/12)*((1+'Rent Roll'!$N9)^DATEDIF('Summary &amp; Assumptions'!$D$18,DI$5,"Y")),
OFFSET(DH14,0,-DATEDIF(EDATE('Rent Roll'!$K9,'Rent Roll'!$P9*12),DI$5,"M"))*((1+'Rent Roll'!$O9)^(DATEDIF(EDATE('Rent Roll'!$K9,'Rent Roll'!$P9*12),DI$5,"Y")+1))),('Rent Roll'!$H9*'Rent Roll'!$D9/12)*((1+'Rent Roll'!$N9)^DATEDIF('Summary &amp; Assumptions'!$D$18,DI$5,"Y")))))</f>
        <v>43852.413292435791</v>
      </c>
      <c r="DJ14" s="131">
        <f ca="1">IF(DJ$5&gt;='Rent Roll'!$M34,('Rent Roll'!$G34*'Rent Roll'!$D9/12)*((1+'Rent Roll'!$X34)^DATEDIF('Rent Roll'!$M34,DJ$5,"Y")),
IF(DJ$5&gt;'Rent Roll'!$L9,"-",
IF('Rent Roll'!$P9&gt;0,
IF(AND('Rent Roll'!$P9&gt;0,EDATE('Rent Roll'!$K9,'Rent Roll'!$P9*12)&gt;='Commercial Lease'!DJ$5),
('Rent Roll'!$H9*'Rent Roll'!$D9/12)*((1+'Rent Roll'!$N9)^DATEDIF('Summary &amp; Assumptions'!$D$18,DJ$5,"Y")),
OFFSET(DI14,0,-DATEDIF(EDATE('Rent Roll'!$K9,'Rent Roll'!$P9*12),DJ$5,"M"))*((1+'Rent Roll'!$O9)^(DATEDIF(EDATE('Rent Roll'!$K9,'Rent Roll'!$P9*12),DJ$5,"Y")+1))),('Rent Roll'!$H9*'Rent Roll'!$D9/12)*((1+'Rent Roll'!$N9)^DATEDIF('Summary &amp; Assumptions'!$D$18,DJ$5,"Y")))))</f>
        <v>43852.413292435791</v>
      </c>
      <c r="DK14" s="131">
        <f ca="1">IF(DK$5&gt;='Rent Roll'!$M34,('Rent Roll'!$G34*'Rent Roll'!$D9/12)*((1+'Rent Roll'!$X34)^DATEDIF('Rent Roll'!$M34,DK$5,"Y")),
IF(DK$5&gt;'Rent Roll'!$L9,"-",
IF('Rent Roll'!$P9&gt;0,
IF(AND('Rent Roll'!$P9&gt;0,EDATE('Rent Roll'!$K9,'Rent Roll'!$P9*12)&gt;='Commercial Lease'!DK$5),
('Rent Roll'!$H9*'Rent Roll'!$D9/12)*((1+'Rent Roll'!$N9)^DATEDIF('Summary &amp; Assumptions'!$D$18,DK$5,"Y")),
OFFSET(DJ14,0,-DATEDIF(EDATE('Rent Roll'!$K9,'Rent Roll'!$P9*12),DK$5,"M"))*((1+'Rent Roll'!$O9)^(DATEDIF(EDATE('Rent Roll'!$K9,'Rent Roll'!$P9*12),DK$5,"Y")+1))),('Rent Roll'!$H9*'Rent Roll'!$D9/12)*((1+'Rent Roll'!$N9)^DATEDIF('Summary &amp; Assumptions'!$D$18,DK$5,"Y")))))</f>
        <v>43852.413292435791</v>
      </c>
      <c r="DL14" s="131">
        <f ca="1">IF(DL$5&gt;='Rent Roll'!$M34,('Rent Roll'!$G34*'Rent Roll'!$D9/12)*((1+'Rent Roll'!$X34)^DATEDIF('Rent Roll'!$M34,DL$5,"Y")),
IF(DL$5&gt;'Rent Roll'!$L9,"-",
IF('Rent Roll'!$P9&gt;0,
IF(AND('Rent Roll'!$P9&gt;0,EDATE('Rent Roll'!$K9,'Rent Roll'!$P9*12)&gt;='Commercial Lease'!DL$5),
('Rent Roll'!$H9*'Rent Roll'!$D9/12)*((1+'Rent Roll'!$N9)^DATEDIF('Summary &amp; Assumptions'!$D$18,DL$5,"Y")),
OFFSET(DK14,0,-DATEDIF(EDATE('Rent Roll'!$K9,'Rent Roll'!$P9*12),DL$5,"M"))*((1+'Rent Roll'!$O9)^(DATEDIF(EDATE('Rent Roll'!$K9,'Rent Roll'!$P9*12),DL$5,"Y")+1))),('Rent Roll'!$H9*'Rent Roll'!$D9/12)*((1+'Rent Roll'!$N9)^DATEDIF('Summary &amp; Assumptions'!$D$18,DL$5,"Y")))))</f>
        <v>43852.413292435791</v>
      </c>
      <c r="DM14" s="131">
        <f ca="1">IF(DM$5&gt;='Rent Roll'!$M34,('Rent Roll'!$G34*'Rent Roll'!$D9/12)*((1+'Rent Roll'!$X34)^DATEDIF('Rent Roll'!$M34,DM$5,"Y")),
IF(DM$5&gt;'Rent Roll'!$L9,"-",
IF('Rent Roll'!$P9&gt;0,
IF(AND('Rent Roll'!$P9&gt;0,EDATE('Rent Roll'!$K9,'Rent Roll'!$P9*12)&gt;='Commercial Lease'!DM$5),
('Rent Roll'!$H9*'Rent Roll'!$D9/12)*((1+'Rent Roll'!$N9)^DATEDIF('Summary &amp; Assumptions'!$D$18,DM$5,"Y")),
OFFSET(DL14,0,-DATEDIF(EDATE('Rent Roll'!$K9,'Rent Roll'!$P9*12),DM$5,"M"))*((1+'Rent Roll'!$O9)^(DATEDIF(EDATE('Rent Roll'!$K9,'Rent Roll'!$P9*12),DM$5,"Y")+1))),('Rent Roll'!$H9*'Rent Roll'!$D9/12)*((1+'Rent Roll'!$N9)^DATEDIF('Summary &amp; Assumptions'!$D$18,DM$5,"Y")))))</f>
        <v>43852.413292435791</v>
      </c>
      <c r="DN14" s="131">
        <f ca="1">IF(DN$5&gt;='Rent Roll'!$M34,('Rent Roll'!$G34*'Rent Roll'!$D9/12)*((1+'Rent Roll'!$X34)^DATEDIF('Rent Roll'!$M34,DN$5,"Y")),
IF(DN$5&gt;'Rent Roll'!$L9,"-",
IF('Rent Roll'!$P9&gt;0,
IF(AND('Rent Roll'!$P9&gt;0,EDATE('Rent Roll'!$K9,'Rent Roll'!$P9*12)&gt;='Commercial Lease'!DN$5),
('Rent Roll'!$H9*'Rent Roll'!$D9/12)*((1+'Rent Roll'!$N9)^DATEDIF('Summary &amp; Assumptions'!$D$18,DN$5,"Y")),
OFFSET(DM14,0,-DATEDIF(EDATE('Rent Roll'!$K9,'Rent Roll'!$P9*12),DN$5,"M"))*((1+'Rent Roll'!$O9)^(DATEDIF(EDATE('Rent Roll'!$K9,'Rent Roll'!$P9*12),DN$5,"Y")+1))),('Rent Roll'!$H9*'Rent Roll'!$D9/12)*((1+'Rent Roll'!$N9)^DATEDIF('Summary &amp; Assumptions'!$D$18,DN$5,"Y")))))</f>
        <v>43852.413292435791</v>
      </c>
      <c r="DO14" s="131">
        <f ca="1">IF(DO$5&gt;='Rent Roll'!$M34,('Rent Roll'!$G34*'Rent Roll'!$D9/12)*((1+'Rent Roll'!$X34)^DATEDIF('Rent Roll'!$M34,DO$5,"Y")),
IF(DO$5&gt;'Rent Roll'!$L9,"-",
IF('Rent Roll'!$P9&gt;0,
IF(AND('Rent Roll'!$P9&gt;0,EDATE('Rent Roll'!$K9,'Rent Roll'!$P9*12)&gt;='Commercial Lease'!DO$5),
('Rent Roll'!$H9*'Rent Roll'!$D9/12)*((1+'Rent Roll'!$N9)^DATEDIF('Summary &amp; Assumptions'!$D$18,DO$5,"Y")),
OFFSET(DN14,0,-DATEDIF(EDATE('Rent Roll'!$K9,'Rent Roll'!$P9*12),DO$5,"M"))*((1+'Rent Roll'!$O9)^(DATEDIF(EDATE('Rent Roll'!$K9,'Rent Roll'!$P9*12),DO$5,"Y")+1))),('Rent Roll'!$H9*'Rent Roll'!$D9/12)*((1+'Rent Roll'!$N9)^DATEDIF('Summary &amp; Assumptions'!$D$18,DO$5,"Y")))))</f>
        <v>43852.413292435791</v>
      </c>
      <c r="DP14" s="131">
        <f ca="1">IF(DP$5&gt;='Rent Roll'!$M34,('Rent Roll'!$G34*'Rent Roll'!$D9/12)*((1+'Rent Roll'!$X34)^DATEDIF('Rent Roll'!$M34,DP$5,"Y")),
IF(DP$5&gt;'Rent Roll'!$L9,"-",
IF('Rent Roll'!$P9&gt;0,
IF(AND('Rent Roll'!$P9&gt;0,EDATE('Rent Roll'!$K9,'Rent Roll'!$P9*12)&gt;='Commercial Lease'!DP$5),
('Rent Roll'!$H9*'Rent Roll'!$D9/12)*((1+'Rent Roll'!$N9)^DATEDIF('Summary &amp; Assumptions'!$D$18,DP$5,"Y")),
OFFSET(DO14,0,-DATEDIF(EDATE('Rent Roll'!$K9,'Rent Roll'!$P9*12),DP$5,"M"))*((1+'Rent Roll'!$O9)^(DATEDIF(EDATE('Rent Roll'!$K9,'Rent Roll'!$P9*12),DP$5,"Y")+1))),('Rent Roll'!$H9*'Rent Roll'!$D9/12)*((1+'Rent Roll'!$N9)^DATEDIF('Summary &amp; Assumptions'!$D$18,DP$5,"Y")))))</f>
        <v>43852.413292435791</v>
      </c>
      <c r="DQ14" s="131">
        <f ca="1">IF(DQ$5&gt;='Rent Roll'!$M34,('Rent Roll'!$G34*'Rent Roll'!$D9/12)*((1+'Rent Roll'!$X34)^DATEDIF('Rent Roll'!$M34,DQ$5,"Y")),
IF(DQ$5&gt;'Rent Roll'!$L9,"-",
IF('Rent Roll'!$P9&gt;0,
IF(AND('Rent Roll'!$P9&gt;0,EDATE('Rent Roll'!$K9,'Rent Roll'!$P9*12)&gt;='Commercial Lease'!DQ$5),
('Rent Roll'!$H9*'Rent Roll'!$D9/12)*((1+'Rent Roll'!$N9)^DATEDIF('Summary &amp; Assumptions'!$D$18,DQ$5,"Y")),
OFFSET(DP14,0,-DATEDIF(EDATE('Rent Roll'!$K9,'Rent Roll'!$P9*12),DQ$5,"M"))*((1+'Rent Roll'!$O9)^(DATEDIF(EDATE('Rent Roll'!$K9,'Rent Roll'!$P9*12),DQ$5,"Y")+1))),('Rent Roll'!$H9*'Rent Roll'!$D9/12)*((1+'Rent Roll'!$N9)^DATEDIF('Summary &amp; Assumptions'!$D$18,DQ$5,"Y")))))</f>
        <v>43852.413292435791</v>
      </c>
      <c r="DR14" s="131">
        <f ca="1">IF(DR$5&gt;='Rent Roll'!$M34,('Rent Roll'!$G34*'Rent Roll'!$D9/12)*((1+'Rent Roll'!$X34)^DATEDIF('Rent Roll'!$M34,DR$5,"Y")),
IF(DR$5&gt;'Rent Roll'!$L9,"-",
IF('Rent Roll'!$P9&gt;0,
IF(AND('Rent Roll'!$P9&gt;0,EDATE('Rent Roll'!$K9,'Rent Roll'!$P9*12)&gt;='Commercial Lease'!DR$5),
('Rent Roll'!$H9*'Rent Roll'!$D9/12)*((1+'Rent Roll'!$N9)^DATEDIF('Summary &amp; Assumptions'!$D$18,DR$5,"Y")),
OFFSET(DQ14,0,-DATEDIF(EDATE('Rent Roll'!$K9,'Rent Roll'!$P9*12),DR$5,"M"))*((1+'Rent Roll'!$O9)^(DATEDIF(EDATE('Rent Roll'!$K9,'Rent Roll'!$P9*12),DR$5,"Y")+1))),('Rent Roll'!$H9*'Rent Roll'!$D9/12)*((1+'Rent Roll'!$N9)^DATEDIF('Summary &amp; Assumptions'!$D$18,DR$5,"Y")))))</f>
        <v>43852.413292435791</v>
      </c>
      <c r="DS14" s="131">
        <f ca="1">IF(DS$5&gt;='Rent Roll'!$M34,('Rent Roll'!$G34*'Rent Roll'!$D9/12)*((1+'Rent Roll'!$X34)^DATEDIF('Rent Roll'!$M34,DS$5,"Y")),
IF(DS$5&gt;'Rent Roll'!$L9,"-",
IF('Rent Roll'!$P9&gt;0,
IF(AND('Rent Roll'!$P9&gt;0,EDATE('Rent Roll'!$K9,'Rent Roll'!$P9*12)&gt;='Commercial Lease'!DS$5),
('Rent Roll'!$H9*'Rent Roll'!$D9/12)*((1+'Rent Roll'!$N9)^DATEDIF('Summary &amp; Assumptions'!$D$18,DS$5,"Y")),
OFFSET(DR14,0,-DATEDIF(EDATE('Rent Roll'!$K9,'Rent Roll'!$P9*12),DS$5,"M"))*((1+'Rent Roll'!$O9)^(DATEDIF(EDATE('Rent Roll'!$K9,'Rent Roll'!$P9*12),DS$5,"Y")+1))),('Rent Roll'!$H9*'Rent Roll'!$D9/12)*((1+'Rent Roll'!$N9)^DATEDIF('Summary &amp; Assumptions'!$D$18,DS$5,"Y")))))</f>
        <v>45167.985691208873</v>
      </c>
      <c r="DT14" s="131">
        <f ca="1">IF(DT$5&gt;='Rent Roll'!$M34,('Rent Roll'!$G34*'Rent Roll'!$D9/12)*((1+'Rent Roll'!$X34)^DATEDIF('Rent Roll'!$M34,DT$5,"Y")),
IF(DT$5&gt;'Rent Roll'!$L9,"-",
IF('Rent Roll'!$P9&gt;0,
IF(AND('Rent Roll'!$P9&gt;0,EDATE('Rent Roll'!$K9,'Rent Roll'!$P9*12)&gt;='Commercial Lease'!DT$5),
('Rent Roll'!$H9*'Rent Roll'!$D9/12)*((1+'Rent Roll'!$N9)^DATEDIF('Summary &amp; Assumptions'!$D$18,DT$5,"Y")),
OFFSET(DS14,0,-DATEDIF(EDATE('Rent Roll'!$K9,'Rent Roll'!$P9*12),DT$5,"M"))*((1+'Rent Roll'!$O9)^(DATEDIF(EDATE('Rent Roll'!$K9,'Rent Roll'!$P9*12),DT$5,"Y")+1))),('Rent Roll'!$H9*'Rent Roll'!$D9/12)*((1+'Rent Roll'!$N9)^DATEDIF('Summary &amp; Assumptions'!$D$18,DT$5,"Y")))))</f>
        <v>45167.985691208873</v>
      </c>
      <c r="DU14" s="131">
        <f ca="1">IF(DU$5&gt;='Rent Roll'!$M34,('Rent Roll'!$G34*'Rent Roll'!$D9/12)*((1+'Rent Roll'!$X34)^DATEDIF('Rent Roll'!$M34,DU$5,"Y")),
IF(DU$5&gt;'Rent Roll'!$L9,"-",
IF('Rent Roll'!$P9&gt;0,
IF(AND('Rent Roll'!$P9&gt;0,EDATE('Rent Roll'!$K9,'Rent Roll'!$P9*12)&gt;='Commercial Lease'!DU$5),
('Rent Roll'!$H9*'Rent Roll'!$D9/12)*((1+'Rent Roll'!$N9)^DATEDIF('Summary &amp; Assumptions'!$D$18,DU$5,"Y")),
OFFSET(DT14,0,-DATEDIF(EDATE('Rent Roll'!$K9,'Rent Roll'!$P9*12),DU$5,"M"))*((1+'Rent Roll'!$O9)^(DATEDIF(EDATE('Rent Roll'!$K9,'Rent Roll'!$P9*12),DU$5,"Y")+1))),('Rent Roll'!$H9*'Rent Roll'!$D9/12)*((1+'Rent Roll'!$N9)^DATEDIF('Summary &amp; Assumptions'!$D$18,DU$5,"Y")))))</f>
        <v>45167.985691208873</v>
      </c>
      <c r="DV14" s="131">
        <f ca="1">IF(DV$5&gt;='Rent Roll'!$M34,('Rent Roll'!$G34*'Rent Roll'!$D9/12)*((1+'Rent Roll'!$X34)^DATEDIF('Rent Roll'!$M34,DV$5,"Y")),
IF(DV$5&gt;'Rent Roll'!$L9,"-",
IF('Rent Roll'!$P9&gt;0,
IF(AND('Rent Roll'!$P9&gt;0,EDATE('Rent Roll'!$K9,'Rent Roll'!$P9*12)&gt;='Commercial Lease'!DV$5),
('Rent Roll'!$H9*'Rent Roll'!$D9/12)*((1+'Rent Roll'!$N9)^DATEDIF('Summary &amp; Assumptions'!$D$18,DV$5,"Y")),
OFFSET(DU14,0,-DATEDIF(EDATE('Rent Roll'!$K9,'Rent Roll'!$P9*12),DV$5,"M"))*((1+'Rent Roll'!$O9)^(DATEDIF(EDATE('Rent Roll'!$K9,'Rent Roll'!$P9*12),DV$5,"Y")+1))),('Rent Roll'!$H9*'Rent Roll'!$D9/12)*((1+'Rent Roll'!$N9)^DATEDIF('Summary &amp; Assumptions'!$D$18,DV$5,"Y")))))</f>
        <v>45167.985691208873</v>
      </c>
      <c r="DW14" s="131">
        <f ca="1">IF(DW$5&gt;='Rent Roll'!$M34,('Rent Roll'!$G34*'Rent Roll'!$D9/12)*((1+'Rent Roll'!$X34)^DATEDIF('Rent Roll'!$M34,DW$5,"Y")),
IF(DW$5&gt;'Rent Roll'!$L9,"-",
IF('Rent Roll'!$P9&gt;0,
IF(AND('Rent Roll'!$P9&gt;0,EDATE('Rent Roll'!$K9,'Rent Roll'!$P9*12)&gt;='Commercial Lease'!DW$5),
('Rent Roll'!$H9*'Rent Roll'!$D9/12)*((1+'Rent Roll'!$N9)^DATEDIF('Summary &amp; Assumptions'!$D$18,DW$5,"Y")),
OFFSET(DV14,0,-DATEDIF(EDATE('Rent Roll'!$K9,'Rent Roll'!$P9*12),DW$5,"M"))*((1+'Rent Roll'!$O9)^(DATEDIF(EDATE('Rent Roll'!$K9,'Rent Roll'!$P9*12),DW$5,"Y")+1))),('Rent Roll'!$H9*'Rent Roll'!$D9/12)*((1+'Rent Roll'!$N9)^DATEDIF('Summary &amp; Assumptions'!$D$18,DW$5,"Y")))))</f>
        <v>45167.985691208873</v>
      </c>
      <c r="DX14" s="131">
        <f ca="1">IF(DX$5&gt;='Rent Roll'!$M34,('Rent Roll'!$G34*'Rent Roll'!$D9/12)*((1+'Rent Roll'!$X34)^DATEDIF('Rent Roll'!$M34,DX$5,"Y")),
IF(DX$5&gt;'Rent Roll'!$L9,"-",
IF('Rent Roll'!$P9&gt;0,
IF(AND('Rent Roll'!$P9&gt;0,EDATE('Rent Roll'!$K9,'Rent Roll'!$P9*12)&gt;='Commercial Lease'!DX$5),
('Rent Roll'!$H9*'Rent Roll'!$D9/12)*((1+'Rent Roll'!$N9)^DATEDIF('Summary &amp; Assumptions'!$D$18,DX$5,"Y")),
OFFSET(DW14,0,-DATEDIF(EDATE('Rent Roll'!$K9,'Rent Roll'!$P9*12),DX$5,"M"))*((1+'Rent Roll'!$O9)^(DATEDIF(EDATE('Rent Roll'!$K9,'Rent Roll'!$P9*12),DX$5,"Y")+1))),('Rent Roll'!$H9*'Rent Roll'!$D9/12)*((1+'Rent Roll'!$N9)^DATEDIF('Summary &amp; Assumptions'!$D$18,DX$5,"Y")))))</f>
        <v>45167.985691208873</v>
      </c>
      <c r="DY14" s="131">
        <f ca="1">IF(DY$5&gt;='Rent Roll'!$M34,('Rent Roll'!$G34*'Rent Roll'!$D9/12)*((1+'Rent Roll'!$X34)^DATEDIF('Rent Roll'!$M34,DY$5,"Y")),
IF(DY$5&gt;'Rent Roll'!$L9,"-",
IF('Rent Roll'!$P9&gt;0,
IF(AND('Rent Roll'!$P9&gt;0,EDATE('Rent Roll'!$K9,'Rent Roll'!$P9*12)&gt;='Commercial Lease'!DY$5),
('Rent Roll'!$H9*'Rent Roll'!$D9/12)*((1+'Rent Roll'!$N9)^DATEDIF('Summary &amp; Assumptions'!$D$18,DY$5,"Y")),
OFFSET(DX14,0,-DATEDIF(EDATE('Rent Roll'!$K9,'Rent Roll'!$P9*12),DY$5,"M"))*((1+'Rent Roll'!$O9)^(DATEDIF(EDATE('Rent Roll'!$K9,'Rent Roll'!$P9*12),DY$5,"Y")+1))),('Rent Roll'!$H9*'Rent Roll'!$D9/12)*((1+'Rent Roll'!$N9)^DATEDIF('Summary &amp; Assumptions'!$D$18,DY$5,"Y")))))</f>
        <v>45167.985691208873</v>
      </c>
      <c r="DZ14" s="131">
        <f ca="1">IF(DZ$5&gt;='Rent Roll'!$M34,('Rent Roll'!$G34*'Rent Roll'!$D9/12)*((1+'Rent Roll'!$X34)^DATEDIF('Rent Roll'!$M34,DZ$5,"Y")),
IF(DZ$5&gt;'Rent Roll'!$L9,"-",
IF('Rent Roll'!$P9&gt;0,
IF(AND('Rent Roll'!$P9&gt;0,EDATE('Rent Roll'!$K9,'Rent Roll'!$P9*12)&gt;='Commercial Lease'!DZ$5),
('Rent Roll'!$H9*'Rent Roll'!$D9/12)*((1+'Rent Roll'!$N9)^DATEDIF('Summary &amp; Assumptions'!$D$18,DZ$5,"Y")),
OFFSET(DY14,0,-DATEDIF(EDATE('Rent Roll'!$K9,'Rent Roll'!$P9*12),DZ$5,"M"))*((1+'Rent Roll'!$O9)^(DATEDIF(EDATE('Rent Roll'!$K9,'Rent Roll'!$P9*12),DZ$5,"Y")+1))),('Rent Roll'!$H9*'Rent Roll'!$D9/12)*((1+'Rent Roll'!$N9)^DATEDIF('Summary &amp; Assumptions'!$D$18,DZ$5,"Y")))))</f>
        <v>45167.985691208873</v>
      </c>
      <c r="EA14" s="131">
        <f ca="1">IF(EA$5&gt;='Rent Roll'!$M34,('Rent Roll'!$G34*'Rent Roll'!$D9/12)*((1+'Rent Roll'!$X34)^DATEDIF('Rent Roll'!$M34,EA$5,"Y")),
IF(EA$5&gt;'Rent Roll'!$L9,"-",
IF('Rent Roll'!$P9&gt;0,
IF(AND('Rent Roll'!$P9&gt;0,EDATE('Rent Roll'!$K9,'Rent Roll'!$P9*12)&gt;='Commercial Lease'!EA$5),
('Rent Roll'!$H9*'Rent Roll'!$D9/12)*((1+'Rent Roll'!$N9)^DATEDIF('Summary &amp; Assumptions'!$D$18,EA$5,"Y")),
OFFSET(DZ14,0,-DATEDIF(EDATE('Rent Roll'!$K9,'Rent Roll'!$P9*12),EA$5,"M"))*((1+'Rent Roll'!$O9)^(DATEDIF(EDATE('Rent Roll'!$K9,'Rent Roll'!$P9*12),EA$5,"Y")+1))),('Rent Roll'!$H9*'Rent Roll'!$D9/12)*((1+'Rent Roll'!$N9)^DATEDIF('Summary &amp; Assumptions'!$D$18,EA$5,"Y")))))</f>
        <v>45167.985691208873</v>
      </c>
      <c r="EB14" s="131">
        <f ca="1">IF(EB$5&gt;='Rent Roll'!$M34,('Rent Roll'!$G34*'Rent Roll'!$D9/12)*((1+'Rent Roll'!$X34)^DATEDIF('Rent Roll'!$M34,EB$5,"Y")),
IF(EB$5&gt;'Rent Roll'!$L9,"-",
IF('Rent Roll'!$P9&gt;0,
IF(AND('Rent Roll'!$P9&gt;0,EDATE('Rent Roll'!$K9,'Rent Roll'!$P9*12)&gt;='Commercial Lease'!EB$5),
('Rent Roll'!$H9*'Rent Roll'!$D9/12)*((1+'Rent Roll'!$N9)^DATEDIF('Summary &amp; Assumptions'!$D$18,EB$5,"Y")),
OFFSET(EA14,0,-DATEDIF(EDATE('Rent Roll'!$K9,'Rent Roll'!$P9*12),EB$5,"M"))*((1+'Rent Roll'!$O9)^(DATEDIF(EDATE('Rent Roll'!$K9,'Rent Roll'!$P9*12),EB$5,"Y")+1))),('Rent Roll'!$H9*'Rent Roll'!$D9/12)*((1+'Rent Roll'!$N9)^DATEDIF('Summary &amp; Assumptions'!$D$18,EB$5,"Y")))))</f>
        <v>45167.985691208873</v>
      </c>
      <c r="EC14" s="131">
        <f ca="1">IF(EC$5&gt;='Rent Roll'!$M34,('Rent Roll'!$G34*'Rent Roll'!$D9/12)*((1+'Rent Roll'!$X34)^DATEDIF('Rent Roll'!$M34,EC$5,"Y")),
IF(EC$5&gt;'Rent Roll'!$L9,"-",
IF('Rent Roll'!$P9&gt;0,
IF(AND('Rent Roll'!$P9&gt;0,EDATE('Rent Roll'!$K9,'Rent Roll'!$P9*12)&gt;='Commercial Lease'!EC$5),
('Rent Roll'!$H9*'Rent Roll'!$D9/12)*((1+'Rent Roll'!$N9)^DATEDIF('Summary &amp; Assumptions'!$D$18,EC$5,"Y")),
OFFSET(EB14,0,-DATEDIF(EDATE('Rent Roll'!$K9,'Rent Roll'!$P9*12),EC$5,"M"))*((1+'Rent Roll'!$O9)^(DATEDIF(EDATE('Rent Roll'!$K9,'Rent Roll'!$P9*12),EC$5,"Y")+1))),('Rent Roll'!$H9*'Rent Roll'!$D9/12)*((1+'Rent Roll'!$N9)^DATEDIF('Summary &amp; Assumptions'!$D$18,EC$5,"Y")))))</f>
        <v>45167.985691208873</v>
      </c>
      <c r="ED14" s="131">
        <f ca="1">IF(ED$5&gt;='Rent Roll'!$M34,('Rent Roll'!$G34*'Rent Roll'!$D9/12)*((1+'Rent Roll'!$X34)^DATEDIF('Rent Roll'!$M34,ED$5,"Y")),
IF(ED$5&gt;'Rent Roll'!$L9,"-",
IF('Rent Roll'!$P9&gt;0,
IF(AND('Rent Roll'!$P9&gt;0,EDATE('Rent Roll'!$K9,'Rent Roll'!$P9*12)&gt;='Commercial Lease'!ED$5),
('Rent Roll'!$H9*'Rent Roll'!$D9/12)*((1+'Rent Roll'!$N9)^DATEDIF('Summary &amp; Assumptions'!$D$18,ED$5,"Y")),
OFFSET(EC14,0,-DATEDIF(EDATE('Rent Roll'!$K9,'Rent Roll'!$P9*12),ED$5,"M"))*((1+'Rent Roll'!$O9)^(DATEDIF(EDATE('Rent Roll'!$K9,'Rent Roll'!$P9*12),ED$5,"Y")+1))),('Rent Roll'!$H9*'Rent Roll'!$D9/12)*((1+'Rent Roll'!$N9)^DATEDIF('Summary &amp; Assumptions'!$D$18,ED$5,"Y")))))</f>
        <v>45167.985691208873</v>
      </c>
      <c r="EE14" s="131">
        <f ca="1">IF(EE$5&gt;='Rent Roll'!$M34,('Rent Roll'!$G34*'Rent Roll'!$D9/12)*((1+'Rent Roll'!$X34)^DATEDIF('Rent Roll'!$M34,EE$5,"Y")),
IF(EE$5&gt;'Rent Roll'!$L9,"-",
IF('Rent Roll'!$P9&gt;0,
IF(AND('Rent Roll'!$P9&gt;0,EDATE('Rent Roll'!$K9,'Rent Roll'!$P9*12)&gt;='Commercial Lease'!EE$5),
('Rent Roll'!$H9*'Rent Roll'!$D9/12)*((1+'Rent Roll'!$N9)^DATEDIF('Summary &amp; Assumptions'!$D$18,EE$5,"Y")),
OFFSET(ED14,0,-DATEDIF(EDATE('Rent Roll'!$K9,'Rent Roll'!$P9*12),EE$5,"M"))*((1+'Rent Roll'!$O9)^(DATEDIF(EDATE('Rent Roll'!$K9,'Rent Roll'!$P9*12),EE$5,"Y")+1))),('Rent Roll'!$H9*'Rent Roll'!$D9/12)*((1+'Rent Roll'!$N9)^DATEDIF('Summary &amp; Assumptions'!$D$18,EE$5,"Y")))))</f>
        <v>46523.025261945135</v>
      </c>
      <c r="EF14" s="132">
        <f ca="1">IF(EF$5&gt;='Rent Roll'!$M34,('Rent Roll'!$G34*'Rent Roll'!$D9/12)*((1+'Rent Roll'!$X34)^DATEDIF('Rent Roll'!$M34,EF$5,"Y")),
IF(EF$5&gt;'Rent Roll'!$L9,"-",
IF('Rent Roll'!$P9&gt;0,
IF(AND('Rent Roll'!$P9&gt;0,EDATE('Rent Roll'!$K9,'Rent Roll'!$P9*12)&gt;='Commercial Lease'!EF$5),
('Rent Roll'!$H9*'Rent Roll'!$D9/12)*((1+'Rent Roll'!$N9)^DATEDIF('Summary &amp; Assumptions'!$D$18,EF$5,"Y")),
OFFSET(EE14,0,-DATEDIF(EDATE('Rent Roll'!$K9,'Rent Roll'!$P9*12),EF$5,"M"))*((1+'Rent Roll'!$O9)^(DATEDIF(EDATE('Rent Roll'!$K9,'Rent Roll'!$P9*12),EF$5,"Y")+1))),('Rent Roll'!$H9*'Rent Roll'!$D9/12)*((1+'Rent Roll'!$N9)^DATEDIF('Summary &amp; Assumptions'!$D$18,EF$5,"Y")))))</f>
        <v>46523.025261945135</v>
      </c>
      <c r="EG14" s="118" t="s">
        <v>109</v>
      </c>
    </row>
    <row r="15" spans="2:137" ht="15" x14ac:dyDescent="0.25">
      <c r="B15" s="129"/>
      <c r="C15" s="73" t="str">
        <f>CONCATENATE('Rent Roll'!B10&amp;" - "&amp;'Rent Roll'!C10)</f>
        <v>7 - Office - Penthouse</v>
      </c>
      <c r="D15" s="130">
        <f t="shared" ca="1" si="13"/>
        <v>5308693.2315558577</v>
      </c>
      <c r="E15" s="131" t="str">
        <f>IF('Rent Roll'!$E10='Data Validation'!$E$2,'Rent Roll'!$I10,"-")</f>
        <v>-</v>
      </c>
      <c r="F15" s="131" t="str">
        <f ca="1">IF(F$5&gt;='Rent Roll'!$M35,('Rent Roll'!$G35*'Rent Roll'!$D10/12)*((1+'Rent Roll'!$X35)^DATEDIF('Rent Roll'!$M35,F$5,"Y")),
IF(F$5&gt;'Rent Roll'!$L10,"-",
IF('Rent Roll'!$P10&gt;0,
IF(AND('Rent Roll'!$P10&gt;0,EDATE('Rent Roll'!$K10,'Rent Roll'!$P10*12)&gt;='Commercial Lease'!F$5),
('Rent Roll'!$H10*'Rent Roll'!$D10/12)*((1+'Rent Roll'!$N10)^DATEDIF('Summary &amp; Assumptions'!$D$18,F$5,"Y")),
OFFSET(E15,0,-DATEDIF(EDATE('Rent Roll'!$K10,'Rent Roll'!$P10*12),F$5,"M"))*((1+'Rent Roll'!$O10)^(DATEDIF(EDATE('Rent Roll'!$K10,'Rent Roll'!$P10*12),F$5,"Y")+1))),('Rent Roll'!$H10*'Rent Roll'!$D10/12)*((1+'Rent Roll'!$N10)^DATEDIF('Summary &amp; Assumptions'!$D$18,F$5,"Y")))))</f>
        <v>-</v>
      </c>
      <c r="G15" s="131" t="str">
        <f ca="1">IF(G$5&gt;='Rent Roll'!$M35,('Rent Roll'!$G35*'Rent Roll'!$D10/12)*((1+'Rent Roll'!$X35)^DATEDIF('Rent Roll'!$M35,G$5,"Y")),
IF(G$5&gt;'Rent Roll'!$L10,"-",
IF('Rent Roll'!$P10&gt;0,
IF(AND('Rent Roll'!$P10&gt;0,EDATE('Rent Roll'!$K10,'Rent Roll'!$P10*12)&gt;='Commercial Lease'!G$5),
('Rent Roll'!$H10*'Rent Roll'!$D10/12)*((1+'Rent Roll'!$N10)^DATEDIF('Summary &amp; Assumptions'!$D$18,G$5,"Y")),
OFFSET(F15,0,-DATEDIF(EDATE('Rent Roll'!$K10,'Rent Roll'!$P10*12),G$5,"M"))*((1+'Rent Roll'!$O10)^(DATEDIF(EDATE('Rent Roll'!$K10,'Rent Roll'!$P10*12),G$5,"Y")+1))),('Rent Roll'!$H10*'Rent Roll'!$D10/12)*((1+'Rent Roll'!$N10)^DATEDIF('Summary &amp; Assumptions'!$D$18,G$5,"Y")))))</f>
        <v>-</v>
      </c>
      <c r="H15" s="131" t="str">
        <f ca="1">IF(H$5&gt;='Rent Roll'!$M35,('Rent Roll'!$G35*'Rent Roll'!$D10/12)*((1+'Rent Roll'!$X35)^DATEDIF('Rent Roll'!$M35,H$5,"Y")),
IF(H$5&gt;'Rent Roll'!$L10,"-",
IF('Rent Roll'!$P10&gt;0,
IF(AND('Rent Roll'!$P10&gt;0,EDATE('Rent Roll'!$K10,'Rent Roll'!$P10*12)&gt;='Commercial Lease'!H$5),
('Rent Roll'!$H10*'Rent Roll'!$D10/12)*((1+'Rent Roll'!$N10)^DATEDIF('Summary &amp; Assumptions'!$D$18,H$5,"Y")),
OFFSET(G15,0,-DATEDIF(EDATE('Rent Roll'!$K10,'Rent Roll'!$P10*12),H$5,"M"))*((1+'Rent Roll'!$O10)^(DATEDIF(EDATE('Rent Roll'!$K10,'Rent Roll'!$P10*12),H$5,"Y")+1))),('Rent Roll'!$H10*'Rent Roll'!$D10/12)*((1+'Rent Roll'!$N10)^DATEDIF('Summary &amp; Assumptions'!$D$18,H$5,"Y")))))</f>
        <v>-</v>
      </c>
      <c r="I15" s="131" t="str">
        <f ca="1">IF(I$5&gt;='Rent Roll'!$M35,('Rent Roll'!$G35*'Rent Roll'!$D10/12)*((1+'Rent Roll'!$X35)^DATEDIF('Rent Roll'!$M35,I$5,"Y")),
IF(I$5&gt;'Rent Roll'!$L10,"-",
IF('Rent Roll'!$P10&gt;0,
IF(AND('Rent Roll'!$P10&gt;0,EDATE('Rent Roll'!$K10,'Rent Roll'!$P10*12)&gt;='Commercial Lease'!I$5),
('Rent Roll'!$H10*'Rent Roll'!$D10/12)*((1+'Rent Roll'!$N10)^DATEDIF('Summary &amp; Assumptions'!$D$18,I$5,"Y")),
OFFSET(H15,0,-DATEDIF(EDATE('Rent Roll'!$K10,'Rent Roll'!$P10*12),I$5,"M"))*((1+'Rent Roll'!$O10)^(DATEDIF(EDATE('Rent Roll'!$K10,'Rent Roll'!$P10*12),I$5,"Y")+1))),('Rent Roll'!$H10*'Rent Roll'!$D10/12)*((1+'Rent Roll'!$N10)^DATEDIF('Summary &amp; Assumptions'!$D$18,I$5,"Y")))))</f>
        <v>-</v>
      </c>
      <c r="J15" s="131" t="str">
        <f ca="1">IF(J$5&gt;='Rent Roll'!$M35,('Rent Roll'!$G35*'Rent Roll'!$D10/12)*((1+'Rent Roll'!$X35)^DATEDIF('Rent Roll'!$M35,J$5,"Y")),
IF(J$5&gt;'Rent Roll'!$L10,"-",
IF('Rent Roll'!$P10&gt;0,
IF(AND('Rent Roll'!$P10&gt;0,EDATE('Rent Roll'!$K10,'Rent Roll'!$P10*12)&gt;='Commercial Lease'!J$5),
('Rent Roll'!$H10*'Rent Roll'!$D10/12)*((1+'Rent Roll'!$N10)^DATEDIF('Summary &amp; Assumptions'!$D$18,J$5,"Y")),
OFFSET(I15,0,-DATEDIF(EDATE('Rent Roll'!$K10,'Rent Roll'!$P10*12),J$5,"M"))*((1+'Rent Roll'!$O10)^(DATEDIF(EDATE('Rent Roll'!$K10,'Rent Roll'!$P10*12),J$5,"Y")+1))),('Rent Roll'!$H10*'Rent Roll'!$D10/12)*((1+'Rent Roll'!$N10)^DATEDIF('Summary &amp; Assumptions'!$D$18,J$5,"Y")))))</f>
        <v>-</v>
      </c>
      <c r="K15" s="131" t="str">
        <f ca="1">IF(K$5&gt;='Rent Roll'!$M35,('Rent Roll'!$G35*'Rent Roll'!$D10/12)*((1+'Rent Roll'!$X35)^DATEDIF('Rent Roll'!$M35,K$5,"Y")),
IF(K$5&gt;'Rent Roll'!$L10,"-",
IF('Rent Roll'!$P10&gt;0,
IF(AND('Rent Roll'!$P10&gt;0,EDATE('Rent Roll'!$K10,'Rent Roll'!$P10*12)&gt;='Commercial Lease'!K$5),
('Rent Roll'!$H10*'Rent Roll'!$D10/12)*((1+'Rent Roll'!$N10)^DATEDIF('Summary &amp; Assumptions'!$D$18,K$5,"Y")),
OFFSET(J15,0,-DATEDIF(EDATE('Rent Roll'!$K10,'Rent Roll'!$P10*12),K$5,"M"))*((1+'Rent Roll'!$O10)^(DATEDIF(EDATE('Rent Roll'!$K10,'Rent Roll'!$P10*12),K$5,"Y")+1))),('Rent Roll'!$H10*'Rent Roll'!$D10/12)*((1+'Rent Roll'!$N10)^DATEDIF('Summary &amp; Assumptions'!$D$18,K$5,"Y")))))</f>
        <v>-</v>
      </c>
      <c r="L15" s="131" t="str">
        <f ca="1">IF(L$5&gt;='Rent Roll'!$M35,('Rent Roll'!$G35*'Rent Roll'!$D10/12)*((1+'Rent Roll'!$X35)^DATEDIF('Rent Roll'!$M35,L$5,"Y")),
IF(L$5&gt;'Rent Roll'!$L10,"-",
IF('Rent Roll'!$P10&gt;0,
IF(AND('Rent Roll'!$P10&gt;0,EDATE('Rent Roll'!$K10,'Rent Roll'!$P10*12)&gt;='Commercial Lease'!L$5),
('Rent Roll'!$H10*'Rent Roll'!$D10/12)*((1+'Rent Roll'!$N10)^DATEDIF('Summary &amp; Assumptions'!$D$18,L$5,"Y")),
OFFSET(K15,0,-DATEDIF(EDATE('Rent Roll'!$K10,'Rent Roll'!$P10*12),L$5,"M"))*((1+'Rent Roll'!$O10)^(DATEDIF(EDATE('Rent Roll'!$K10,'Rent Roll'!$P10*12),L$5,"Y")+1))),('Rent Roll'!$H10*'Rent Roll'!$D10/12)*((1+'Rent Roll'!$N10)^DATEDIF('Summary &amp; Assumptions'!$D$18,L$5,"Y")))))</f>
        <v>-</v>
      </c>
      <c r="M15" s="131" t="str">
        <f ca="1">IF(M$5&gt;='Rent Roll'!$M35,('Rent Roll'!$G35*'Rent Roll'!$D10/12)*((1+'Rent Roll'!$X35)^DATEDIF('Rent Roll'!$M35,M$5,"Y")),
IF(M$5&gt;'Rent Roll'!$L10,"-",
IF('Rent Roll'!$P10&gt;0,
IF(AND('Rent Roll'!$P10&gt;0,EDATE('Rent Roll'!$K10,'Rent Roll'!$P10*12)&gt;='Commercial Lease'!M$5),
('Rent Roll'!$H10*'Rent Roll'!$D10/12)*((1+'Rent Roll'!$N10)^DATEDIF('Summary &amp; Assumptions'!$D$18,M$5,"Y")),
OFFSET(L15,0,-DATEDIF(EDATE('Rent Roll'!$K10,'Rent Roll'!$P10*12),M$5,"M"))*((1+'Rent Roll'!$O10)^(DATEDIF(EDATE('Rent Roll'!$K10,'Rent Roll'!$P10*12),M$5,"Y")+1))),('Rent Roll'!$H10*'Rent Roll'!$D10/12)*((1+'Rent Roll'!$N10)^DATEDIF('Summary &amp; Assumptions'!$D$18,M$5,"Y")))))</f>
        <v>-</v>
      </c>
      <c r="N15" s="131" t="str">
        <f ca="1">IF(N$5&gt;='Rent Roll'!$M35,('Rent Roll'!$G35*'Rent Roll'!$D10/12)*((1+'Rent Roll'!$X35)^DATEDIF('Rent Roll'!$M35,N$5,"Y")),
IF(N$5&gt;'Rent Roll'!$L10,"-",
IF('Rent Roll'!$P10&gt;0,
IF(AND('Rent Roll'!$P10&gt;0,EDATE('Rent Roll'!$K10,'Rent Roll'!$P10*12)&gt;='Commercial Lease'!N$5),
('Rent Roll'!$H10*'Rent Roll'!$D10/12)*((1+'Rent Roll'!$N10)^DATEDIF('Summary &amp; Assumptions'!$D$18,N$5,"Y")),
OFFSET(M15,0,-DATEDIF(EDATE('Rent Roll'!$K10,'Rent Roll'!$P10*12),N$5,"M"))*((1+'Rent Roll'!$O10)^(DATEDIF(EDATE('Rent Roll'!$K10,'Rent Roll'!$P10*12),N$5,"Y")+1))),('Rent Roll'!$H10*'Rent Roll'!$D10/12)*((1+'Rent Roll'!$N10)^DATEDIF('Summary &amp; Assumptions'!$D$18,N$5,"Y")))))</f>
        <v>-</v>
      </c>
      <c r="O15" s="131" t="str">
        <f ca="1">IF(O$5&gt;='Rent Roll'!$M35,('Rent Roll'!$G35*'Rent Roll'!$D10/12)*((1+'Rent Roll'!$X35)^DATEDIF('Rent Roll'!$M35,O$5,"Y")),
IF(O$5&gt;'Rent Roll'!$L10,"-",
IF('Rent Roll'!$P10&gt;0,
IF(AND('Rent Roll'!$P10&gt;0,EDATE('Rent Roll'!$K10,'Rent Roll'!$P10*12)&gt;='Commercial Lease'!O$5),
('Rent Roll'!$H10*'Rent Roll'!$D10/12)*((1+'Rent Roll'!$N10)^DATEDIF('Summary &amp; Assumptions'!$D$18,O$5,"Y")),
OFFSET(N15,0,-DATEDIF(EDATE('Rent Roll'!$K10,'Rent Roll'!$P10*12),O$5,"M"))*((1+'Rent Roll'!$O10)^(DATEDIF(EDATE('Rent Roll'!$K10,'Rent Roll'!$P10*12),O$5,"Y")+1))),('Rent Roll'!$H10*'Rent Roll'!$D10/12)*((1+'Rent Roll'!$N10)^DATEDIF('Summary &amp; Assumptions'!$D$18,O$5,"Y")))))</f>
        <v>-</v>
      </c>
      <c r="P15" s="131" t="str">
        <f ca="1">IF(P$5&gt;='Rent Roll'!$M35,('Rent Roll'!$G35*'Rent Roll'!$D10/12)*((1+'Rent Roll'!$X35)^DATEDIF('Rent Roll'!$M35,P$5,"Y")),
IF(P$5&gt;'Rent Roll'!$L10,"-",
IF('Rent Roll'!$P10&gt;0,
IF(AND('Rent Roll'!$P10&gt;0,EDATE('Rent Roll'!$K10,'Rent Roll'!$P10*12)&gt;='Commercial Lease'!P$5),
('Rent Roll'!$H10*'Rent Roll'!$D10/12)*((1+'Rent Roll'!$N10)^DATEDIF('Summary &amp; Assumptions'!$D$18,P$5,"Y")),
OFFSET(O15,0,-DATEDIF(EDATE('Rent Roll'!$K10,'Rent Roll'!$P10*12),P$5,"M"))*((1+'Rent Roll'!$O10)^(DATEDIF(EDATE('Rent Roll'!$K10,'Rent Roll'!$P10*12),P$5,"Y")+1))),('Rent Roll'!$H10*'Rent Roll'!$D10/12)*((1+'Rent Roll'!$N10)^DATEDIF('Summary &amp; Assumptions'!$D$18,P$5,"Y")))))</f>
        <v>-</v>
      </c>
      <c r="Q15" s="131">
        <f ca="1">IF(Q$5&gt;='Rent Roll'!$M35,('Rent Roll'!$G35*'Rent Roll'!$D10/12)*((1+'Rent Roll'!$X35)^DATEDIF('Rent Roll'!$M35,Q$5,"Y")),
IF(Q$5&gt;'Rent Roll'!$L10,"-",
IF('Rent Roll'!$P10&gt;0,
IF(AND('Rent Roll'!$P10&gt;0,EDATE('Rent Roll'!$K10,'Rent Roll'!$P10*12)&gt;='Commercial Lease'!Q$5),
('Rent Roll'!$H10*'Rent Roll'!$D10/12)*((1+'Rent Roll'!$N10)^DATEDIF('Summary &amp; Assumptions'!$D$18,Q$5,"Y")),
OFFSET(P15,0,-DATEDIF(EDATE('Rent Roll'!$K10,'Rent Roll'!$P10*12),Q$5,"M"))*((1+'Rent Roll'!$O10)^(DATEDIF(EDATE('Rent Roll'!$K10,'Rent Roll'!$P10*12),Q$5,"Y")+1))),('Rent Roll'!$H10*'Rent Roll'!$D10/12)*((1+'Rent Roll'!$N10)^DATEDIF('Summary &amp; Assumptions'!$D$18,Q$5,"Y")))))</f>
        <v>38590</v>
      </c>
      <c r="R15" s="131">
        <f ca="1">IF(R$5&gt;='Rent Roll'!$M35,('Rent Roll'!$G35*'Rent Roll'!$D10/12)*((1+'Rent Roll'!$X35)^DATEDIF('Rent Roll'!$M35,R$5,"Y")),
IF(R$5&gt;'Rent Roll'!$L10,"-",
IF('Rent Roll'!$P10&gt;0,
IF(AND('Rent Roll'!$P10&gt;0,EDATE('Rent Roll'!$K10,'Rent Roll'!$P10*12)&gt;='Commercial Lease'!R$5),
('Rent Roll'!$H10*'Rent Roll'!$D10/12)*((1+'Rent Roll'!$N10)^DATEDIF('Summary &amp; Assumptions'!$D$18,R$5,"Y")),
OFFSET(Q15,0,-DATEDIF(EDATE('Rent Roll'!$K10,'Rent Roll'!$P10*12),R$5,"M"))*((1+'Rent Roll'!$O10)^(DATEDIF(EDATE('Rent Roll'!$K10,'Rent Roll'!$P10*12),R$5,"Y")+1))),('Rent Roll'!$H10*'Rent Roll'!$D10/12)*((1+'Rent Roll'!$N10)^DATEDIF('Summary &amp; Assumptions'!$D$18,R$5,"Y")))))</f>
        <v>38590</v>
      </c>
      <c r="S15" s="131">
        <f ca="1">IF(S$5&gt;='Rent Roll'!$M35,('Rent Roll'!$G35*'Rent Roll'!$D10/12)*((1+'Rent Roll'!$X35)^DATEDIF('Rent Roll'!$M35,S$5,"Y")),
IF(S$5&gt;'Rent Roll'!$L10,"-",
IF('Rent Roll'!$P10&gt;0,
IF(AND('Rent Roll'!$P10&gt;0,EDATE('Rent Roll'!$K10,'Rent Roll'!$P10*12)&gt;='Commercial Lease'!S$5),
('Rent Roll'!$H10*'Rent Roll'!$D10/12)*((1+'Rent Roll'!$N10)^DATEDIF('Summary &amp; Assumptions'!$D$18,S$5,"Y")),
OFFSET(R15,0,-DATEDIF(EDATE('Rent Roll'!$K10,'Rent Roll'!$P10*12),S$5,"M"))*((1+'Rent Roll'!$O10)^(DATEDIF(EDATE('Rent Roll'!$K10,'Rent Roll'!$P10*12),S$5,"Y")+1))),('Rent Roll'!$H10*'Rent Roll'!$D10/12)*((1+'Rent Roll'!$N10)^DATEDIF('Summary &amp; Assumptions'!$D$18,S$5,"Y")))))</f>
        <v>38590</v>
      </c>
      <c r="T15" s="131">
        <f ca="1">IF(T$5&gt;='Rent Roll'!$M35,('Rent Roll'!$G35*'Rent Roll'!$D10/12)*((1+'Rent Roll'!$X35)^DATEDIF('Rent Roll'!$M35,T$5,"Y")),
IF(T$5&gt;'Rent Roll'!$L10,"-",
IF('Rent Roll'!$P10&gt;0,
IF(AND('Rent Roll'!$P10&gt;0,EDATE('Rent Roll'!$K10,'Rent Roll'!$P10*12)&gt;='Commercial Lease'!T$5),
('Rent Roll'!$H10*'Rent Roll'!$D10/12)*((1+'Rent Roll'!$N10)^DATEDIF('Summary &amp; Assumptions'!$D$18,T$5,"Y")),
OFFSET(S15,0,-DATEDIF(EDATE('Rent Roll'!$K10,'Rent Roll'!$P10*12),T$5,"M"))*((1+'Rent Roll'!$O10)^(DATEDIF(EDATE('Rent Roll'!$K10,'Rent Roll'!$P10*12),T$5,"Y")+1))),('Rent Roll'!$H10*'Rent Roll'!$D10/12)*((1+'Rent Roll'!$N10)^DATEDIF('Summary &amp; Assumptions'!$D$18,T$5,"Y")))))</f>
        <v>38590</v>
      </c>
      <c r="U15" s="131">
        <f ca="1">IF(U$5&gt;='Rent Roll'!$M35,('Rent Roll'!$G35*'Rent Roll'!$D10/12)*((1+'Rent Roll'!$X35)^DATEDIF('Rent Roll'!$M35,U$5,"Y")),
IF(U$5&gt;'Rent Roll'!$L10,"-",
IF('Rent Roll'!$P10&gt;0,
IF(AND('Rent Roll'!$P10&gt;0,EDATE('Rent Roll'!$K10,'Rent Roll'!$P10*12)&gt;='Commercial Lease'!U$5),
('Rent Roll'!$H10*'Rent Roll'!$D10/12)*((1+'Rent Roll'!$N10)^DATEDIF('Summary &amp; Assumptions'!$D$18,U$5,"Y")),
OFFSET(T15,0,-DATEDIF(EDATE('Rent Roll'!$K10,'Rent Roll'!$P10*12),U$5,"M"))*((1+'Rent Roll'!$O10)^(DATEDIF(EDATE('Rent Roll'!$K10,'Rent Roll'!$P10*12),U$5,"Y")+1))),('Rent Roll'!$H10*'Rent Roll'!$D10/12)*((1+'Rent Roll'!$N10)^DATEDIF('Summary &amp; Assumptions'!$D$18,U$5,"Y")))))</f>
        <v>38590</v>
      </c>
      <c r="V15" s="131">
        <f ca="1">IF(V$5&gt;='Rent Roll'!$M35,('Rent Roll'!$G35*'Rent Roll'!$D10/12)*((1+'Rent Roll'!$X35)^DATEDIF('Rent Roll'!$M35,V$5,"Y")),
IF(V$5&gt;'Rent Roll'!$L10,"-",
IF('Rent Roll'!$P10&gt;0,
IF(AND('Rent Roll'!$P10&gt;0,EDATE('Rent Roll'!$K10,'Rent Roll'!$P10*12)&gt;='Commercial Lease'!V$5),
('Rent Roll'!$H10*'Rent Roll'!$D10/12)*((1+'Rent Roll'!$N10)^DATEDIF('Summary &amp; Assumptions'!$D$18,V$5,"Y")),
OFFSET(U15,0,-DATEDIF(EDATE('Rent Roll'!$K10,'Rent Roll'!$P10*12),V$5,"M"))*((1+'Rent Roll'!$O10)^(DATEDIF(EDATE('Rent Roll'!$K10,'Rent Roll'!$P10*12),V$5,"Y")+1))),('Rent Roll'!$H10*'Rent Roll'!$D10/12)*((1+'Rent Roll'!$N10)^DATEDIF('Summary &amp; Assumptions'!$D$18,V$5,"Y")))))</f>
        <v>38590</v>
      </c>
      <c r="W15" s="131">
        <f ca="1">IF(W$5&gt;='Rent Roll'!$M35,('Rent Roll'!$G35*'Rent Roll'!$D10/12)*((1+'Rent Roll'!$X35)^DATEDIF('Rent Roll'!$M35,W$5,"Y")),
IF(W$5&gt;'Rent Roll'!$L10,"-",
IF('Rent Roll'!$P10&gt;0,
IF(AND('Rent Roll'!$P10&gt;0,EDATE('Rent Roll'!$K10,'Rent Roll'!$P10*12)&gt;='Commercial Lease'!W$5),
('Rent Roll'!$H10*'Rent Roll'!$D10/12)*((1+'Rent Roll'!$N10)^DATEDIF('Summary &amp; Assumptions'!$D$18,W$5,"Y")),
OFFSET(V15,0,-DATEDIF(EDATE('Rent Roll'!$K10,'Rent Roll'!$P10*12),W$5,"M"))*((1+'Rent Roll'!$O10)^(DATEDIF(EDATE('Rent Roll'!$K10,'Rent Roll'!$P10*12),W$5,"Y")+1))),('Rent Roll'!$H10*'Rent Roll'!$D10/12)*((1+'Rent Roll'!$N10)^DATEDIF('Summary &amp; Assumptions'!$D$18,W$5,"Y")))))</f>
        <v>38590</v>
      </c>
      <c r="X15" s="131">
        <f ca="1">IF(X$5&gt;='Rent Roll'!$M35,('Rent Roll'!$G35*'Rent Roll'!$D10/12)*((1+'Rent Roll'!$X35)^DATEDIF('Rent Roll'!$M35,X$5,"Y")),
IF(X$5&gt;'Rent Roll'!$L10,"-",
IF('Rent Roll'!$P10&gt;0,
IF(AND('Rent Roll'!$P10&gt;0,EDATE('Rent Roll'!$K10,'Rent Roll'!$P10*12)&gt;='Commercial Lease'!X$5),
('Rent Roll'!$H10*'Rent Roll'!$D10/12)*((1+'Rent Roll'!$N10)^DATEDIF('Summary &amp; Assumptions'!$D$18,X$5,"Y")),
OFFSET(W15,0,-DATEDIF(EDATE('Rent Roll'!$K10,'Rent Roll'!$P10*12),X$5,"M"))*((1+'Rent Roll'!$O10)^(DATEDIF(EDATE('Rent Roll'!$K10,'Rent Roll'!$P10*12),X$5,"Y")+1))),('Rent Roll'!$H10*'Rent Roll'!$D10/12)*((1+'Rent Roll'!$N10)^DATEDIF('Summary &amp; Assumptions'!$D$18,X$5,"Y")))))</f>
        <v>38590</v>
      </c>
      <c r="Y15" s="131">
        <f ca="1">IF(Y$5&gt;='Rent Roll'!$M35,('Rent Roll'!$G35*'Rent Roll'!$D10/12)*((1+'Rent Roll'!$X35)^DATEDIF('Rent Roll'!$M35,Y$5,"Y")),
IF(Y$5&gt;'Rent Roll'!$L10,"-",
IF('Rent Roll'!$P10&gt;0,
IF(AND('Rent Roll'!$P10&gt;0,EDATE('Rent Roll'!$K10,'Rent Roll'!$P10*12)&gt;='Commercial Lease'!Y$5),
('Rent Roll'!$H10*'Rent Roll'!$D10/12)*((1+'Rent Roll'!$N10)^DATEDIF('Summary &amp; Assumptions'!$D$18,Y$5,"Y")),
OFFSET(X15,0,-DATEDIF(EDATE('Rent Roll'!$K10,'Rent Roll'!$P10*12),Y$5,"M"))*((1+'Rent Roll'!$O10)^(DATEDIF(EDATE('Rent Roll'!$K10,'Rent Roll'!$P10*12),Y$5,"Y")+1))),('Rent Roll'!$H10*'Rent Roll'!$D10/12)*((1+'Rent Roll'!$N10)^DATEDIF('Summary &amp; Assumptions'!$D$18,Y$5,"Y")))))</f>
        <v>38590</v>
      </c>
      <c r="Z15" s="131">
        <f ca="1">IF(Z$5&gt;='Rent Roll'!$M35,('Rent Roll'!$G35*'Rent Roll'!$D10/12)*((1+'Rent Roll'!$X35)^DATEDIF('Rent Roll'!$M35,Z$5,"Y")),
IF(Z$5&gt;'Rent Roll'!$L10,"-",
IF('Rent Roll'!$P10&gt;0,
IF(AND('Rent Roll'!$P10&gt;0,EDATE('Rent Roll'!$K10,'Rent Roll'!$P10*12)&gt;='Commercial Lease'!Z$5),
('Rent Roll'!$H10*'Rent Roll'!$D10/12)*((1+'Rent Roll'!$N10)^DATEDIF('Summary &amp; Assumptions'!$D$18,Z$5,"Y")),
OFFSET(Y15,0,-DATEDIF(EDATE('Rent Roll'!$K10,'Rent Roll'!$P10*12),Z$5,"M"))*((1+'Rent Roll'!$O10)^(DATEDIF(EDATE('Rent Roll'!$K10,'Rent Roll'!$P10*12),Z$5,"Y")+1))),('Rent Roll'!$H10*'Rent Roll'!$D10/12)*((1+'Rent Roll'!$N10)^DATEDIF('Summary &amp; Assumptions'!$D$18,Z$5,"Y")))))</f>
        <v>38590</v>
      </c>
      <c r="AA15" s="131">
        <f ca="1">IF(AA$5&gt;='Rent Roll'!$M35,('Rent Roll'!$G35*'Rent Roll'!$D10/12)*((1+'Rent Roll'!$X35)^DATEDIF('Rent Roll'!$M35,AA$5,"Y")),
IF(AA$5&gt;'Rent Roll'!$L10,"-",
IF('Rent Roll'!$P10&gt;0,
IF(AND('Rent Roll'!$P10&gt;0,EDATE('Rent Roll'!$K10,'Rent Roll'!$P10*12)&gt;='Commercial Lease'!AA$5),
('Rent Roll'!$H10*'Rent Roll'!$D10/12)*((1+'Rent Roll'!$N10)^DATEDIF('Summary &amp; Assumptions'!$D$18,AA$5,"Y")),
OFFSET(Z15,0,-DATEDIF(EDATE('Rent Roll'!$K10,'Rent Roll'!$P10*12),AA$5,"M"))*((1+'Rent Roll'!$O10)^(DATEDIF(EDATE('Rent Roll'!$K10,'Rent Roll'!$P10*12),AA$5,"Y")+1))),('Rent Roll'!$H10*'Rent Roll'!$D10/12)*((1+'Rent Roll'!$N10)^DATEDIF('Summary &amp; Assumptions'!$D$18,AA$5,"Y")))))</f>
        <v>38590</v>
      </c>
      <c r="AB15" s="131">
        <f ca="1">IF(AB$5&gt;='Rent Roll'!$M35,('Rent Roll'!$G35*'Rent Roll'!$D10/12)*((1+'Rent Roll'!$X35)^DATEDIF('Rent Roll'!$M35,AB$5,"Y")),
IF(AB$5&gt;'Rent Roll'!$L10,"-",
IF('Rent Roll'!$P10&gt;0,
IF(AND('Rent Roll'!$P10&gt;0,EDATE('Rent Roll'!$K10,'Rent Roll'!$P10*12)&gt;='Commercial Lease'!AB$5),
('Rent Roll'!$H10*'Rent Roll'!$D10/12)*((1+'Rent Roll'!$N10)^DATEDIF('Summary &amp; Assumptions'!$D$18,AB$5,"Y")),
OFFSET(AA15,0,-DATEDIF(EDATE('Rent Roll'!$K10,'Rent Roll'!$P10*12),AB$5,"M"))*((1+'Rent Roll'!$O10)^(DATEDIF(EDATE('Rent Roll'!$K10,'Rent Roll'!$P10*12),AB$5,"Y")+1))),('Rent Roll'!$H10*'Rent Roll'!$D10/12)*((1+'Rent Roll'!$N10)^DATEDIF('Summary &amp; Assumptions'!$D$18,AB$5,"Y")))))</f>
        <v>38590</v>
      </c>
      <c r="AC15" s="131">
        <f ca="1">IF(AC$5&gt;='Rent Roll'!$M35,('Rent Roll'!$G35*'Rent Roll'!$D10/12)*((1+'Rent Roll'!$X35)^DATEDIF('Rent Roll'!$M35,AC$5,"Y")),
IF(AC$5&gt;'Rent Roll'!$L10,"-",
IF('Rent Roll'!$P10&gt;0,
IF(AND('Rent Roll'!$P10&gt;0,EDATE('Rent Roll'!$K10,'Rent Roll'!$P10*12)&gt;='Commercial Lease'!AC$5),
('Rent Roll'!$H10*'Rent Roll'!$D10/12)*((1+'Rent Roll'!$N10)^DATEDIF('Summary &amp; Assumptions'!$D$18,AC$5,"Y")),
OFFSET(AB15,0,-DATEDIF(EDATE('Rent Roll'!$K10,'Rent Roll'!$P10*12),AC$5,"M"))*((1+'Rent Roll'!$O10)^(DATEDIF(EDATE('Rent Roll'!$K10,'Rent Roll'!$P10*12),AC$5,"Y")+1))),('Rent Roll'!$H10*'Rent Roll'!$D10/12)*((1+'Rent Roll'!$N10)^DATEDIF('Summary &amp; Assumptions'!$D$18,AC$5,"Y")))))</f>
        <v>39747.700000000004</v>
      </c>
      <c r="AD15" s="131">
        <f ca="1">IF(AD$5&gt;='Rent Roll'!$M35,('Rent Roll'!$G35*'Rent Roll'!$D10/12)*((1+'Rent Roll'!$X35)^DATEDIF('Rent Roll'!$M35,AD$5,"Y")),
IF(AD$5&gt;'Rent Roll'!$L10,"-",
IF('Rent Roll'!$P10&gt;0,
IF(AND('Rent Roll'!$P10&gt;0,EDATE('Rent Roll'!$K10,'Rent Roll'!$P10*12)&gt;='Commercial Lease'!AD$5),
('Rent Roll'!$H10*'Rent Roll'!$D10/12)*((1+'Rent Roll'!$N10)^DATEDIF('Summary &amp; Assumptions'!$D$18,AD$5,"Y")),
OFFSET(AC15,0,-DATEDIF(EDATE('Rent Roll'!$K10,'Rent Roll'!$P10*12),AD$5,"M"))*((1+'Rent Roll'!$O10)^(DATEDIF(EDATE('Rent Roll'!$K10,'Rent Roll'!$P10*12),AD$5,"Y")+1))),('Rent Roll'!$H10*'Rent Roll'!$D10/12)*((1+'Rent Roll'!$N10)^DATEDIF('Summary &amp; Assumptions'!$D$18,AD$5,"Y")))))</f>
        <v>39747.700000000004</v>
      </c>
      <c r="AE15" s="131">
        <f ca="1">IF(AE$5&gt;='Rent Roll'!$M35,('Rent Roll'!$G35*'Rent Roll'!$D10/12)*((1+'Rent Roll'!$X35)^DATEDIF('Rent Roll'!$M35,AE$5,"Y")),
IF(AE$5&gt;'Rent Roll'!$L10,"-",
IF('Rent Roll'!$P10&gt;0,
IF(AND('Rent Roll'!$P10&gt;0,EDATE('Rent Roll'!$K10,'Rent Roll'!$P10*12)&gt;='Commercial Lease'!AE$5),
('Rent Roll'!$H10*'Rent Roll'!$D10/12)*((1+'Rent Roll'!$N10)^DATEDIF('Summary &amp; Assumptions'!$D$18,AE$5,"Y")),
OFFSET(AD15,0,-DATEDIF(EDATE('Rent Roll'!$K10,'Rent Roll'!$P10*12),AE$5,"M"))*((1+'Rent Roll'!$O10)^(DATEDIF(EDATE('Rent Roll'!$K10,'Rent Roll'!$P10*12),AE$5,"Y")+1))),('Rent Roll'!$H10*'Rent Roll'!$D10/12)*((1+'Rent Roll'!$N10)^DATEDIF('Summary &amp; Assumptions'!$D$18,AE$5,"Y")))))</f>
        <v>39747.700000000004</v>
      </c>
      <c r="AF15" s="131">
        <f ca="1">IF(AF$5&gt;='Rent Roll'!$M35,('Rent Roll'!$G35*'Rent Roll'!$D10/12)*((1+'Rent Roll'!$X35)^DATEDIF('Rent Roll'!$M35,AF$5,"Y")),
IF(AF$5&gt;'Rent Roll'!$L10,"-",
IF('Rent Roll'!$P10&gt;0,
IF(AND('Rent Roll'!$P10&gt;0,EDATE('Rent Roll'!$K10,'Rent Roll'!$P10*12)&gt;='Commercial Lease'!AF$5),
('Rent Roll'!$H10*'Rent Roll'!$D10/12)*((1+'Rent Roll'!$N10)^DATEDIF('Summary &amp; Assumptions'!$D$18,AF$5,"Y")),
OFFSET(AE15,0,-DATEDIF(EDATE('Rent Roll'!$K10,'Rent Roll'!$P10*12),AF$5,"M"))*((1+'Rent Roll'!$O10)^(DATEDIF(EDATE('Rent Roll'!$K10,'Rent Roll'!$P10*12),AF$5,"Y")+1))),('Rent Roll'!$H10*'Rent Roll'!$D10/12)*((1+'Rent Roll'!$N10)^DATEDIF('Summary &amp; Assumptions'!$D$18,AF$5,"Y")))))</f>
        <v>39747.700000000004</v>
      </c>
      <c r="AG15" s="131">
        <f ca="1">IF(AG$5&gt;='Rent Roll'!$M35,('Rent Roll'!$G35*'Rent Roll'!$D10/12)*((1+'Rent Roll'!$X35)^DATEDIF('Rent Roll'!$M35,AG$5,"Y")),
IF(AG$5&gt;'Rent Roll'!$L10,"-",
IF('Rent Roll'!$P10&gt;0,
IF(AND('Rent Roll'!$P10&gt;0,EDATE('Rent Roll'!$K10,'Rent Roll'!$P10*12)&gt;='Commercial Lease'!AG$5),
('Rent Roll'!$H10*'Rent Roll'!$D10/12)*((1+'Rent Roll'!$N10)^DATEDIF('Summary &amp; Assumptions'!$D$18,AG$5,"Y")),
OFFSET(AF15,0,-DATEDIF(EDATE('Rent Roll'!$K10,'Rent Roll'!$P10*12),AG$5,"M"))*((1+'Rent Roll'!$O10)^(DATEDIF(EDATE('Rent Roll'!$K10,'Rent Roll'!$P10*12),AG$5,"Y")+1))),('Rent Roll'!$H10*'Rent Roll'!$D10/12)*((1+'Rent Roll'!$N10)^DATEDIF('Summary &amp; Assumptions'!$D$18,AG$5,"Y")))))</f>
        <v>39747.700000000004</v>
      </c>
      <c r="AH15" s="131">
        <f ca="1">IF(AH$5&gt;='Rent Roll'!$M35,('Rent Roll'!$G35*'Rent Roll'!$D10/12)*((1+'Rent Roll'!$X35)^DATEDIF('Rent Roll'!$M35,AH$5,"Y")),
IF(AH$5&gt;'Rent Roll'!$L10,"-",
IF('Rent Roll'!$P10&gt;0,
IF(AND('Rent Roll'!$P10&gt;0,EDATE('Rent Roll'!$K10,'Rent Roll'!$P10*12)&gt;='Commercial Lease'!AH$5),
('Rent Roll'!$H10*'Rent Roll'!$D10/12)*((1+'Rent Roll'!$N10)^DATEDIF('Summary &amp; Assumptions'!$D$18,AH$5,"Y")),
OFFSET(AG15,0,-DATEDIF(EDATE('Rent Roll'!$K10,'Rent Roll'!$P10*12),AH$5,"M"))*((1+'Rent Roll'!$O10)^(DATEDIF(EDATE('Rent Roll'!$K10,'Rent Roll'!$P10*12),AH$5,"Y")+1))),('Rent Roll'!$H10*'Rent Roll'!$D10/12)*((1+'Rent Roll'!$N10)^DATEDIF('Summary &amp; Assumptions'!$D$18,AH$5,"Y")))))</f>
        <v>39747.700000000004</v>
      </c>
      <c r="AI15" s="131">
        <f ca="1">IF(AI$5&gt;='Rent Roll'!$M35,('Rent Roll'!$G35*'Rent Roll'!$D10/12)*((1+'Rent Roll'!$X35)^DATEDIF('Rent Roll'!$M35,AI$5,"Y")),
IF(AI$5&gt;'Rent Roll'!$L10,"-",
IF('Rent Roll'!$P10&gt;0,
IF(AND('Rent Roll'!$P10&gt;0,EDATE('Rent Roll'!$K10,'Rent Roll'!$P10*12)&gt;='Commercial Lease'!AI$5),
('Rent Roll'!$H10*'Rent Roll'!$D10/12)*((1+'Rent Roll'!$N10)^DATEDIF('Summary &amp; Assumptions'!$D$18,AI$5,"Y")),
OFFSET(AH15,0,-DATEDIF(EDATE('Rent Roll'!$K10,'Rent Roll'!$P10*12),AI$5,"M"))*((1+'Rent Roll'!$O10)^(DATEDIF(EDATE('Rent Roll'!$K10,'Rent Roll'!$P10*12),AI$5,"Y")+1))),('Rent Roll'!$H10*'Rent Roll'!$D10/12)*((1+'Rent Roll'!$N10)^DATEDIF('Summary &amp; Assumptions'!$D$18,AI$5,"Y")))))</f>
        <v>39747.700000000004</v>
      </c>
      <c r="AJ15" s="131">
        <f ca="1">IF(AJ$5&gt;='Rent Roll'!$M35,('Rent Roll'!$G35*'Rent Roll'!$D10/12)*((1+'Rent Roll'!$X35)^DATEDIF('Rent Roll'!$M35,AJ$5,"Y")),
IF(AJ$5&gt;'Rent Roll'!$L10,"-",
IF('Rent Roll'!$P10&gt;0,
IF(AND('Rent Roll'!$P10&gt;0,EDATE('Rent Roll'!$K10,'Rent Roll'!$P10*12)&gt;='Commercial Lease'!AJ$5),
('Rent Roll'!$H10*'Rent Roll'!$D10/12)*((1+'Rent Roll'!$N10)^DATEDIF('Summary &amp; Assumptions'!$D$18,AJ$5,"Y")),
OFFSET(AI15,0,-DATEDIF(EDATE('Rent Roll'!$K10,'Rent Roll'!$P10*12),AJ$5,"M"))*((1+'Rent Roll'!$O10)^(DATEDIF(EDATE('Rent Roll'!$K10,'Rent Roll'!$P10*12),AJ$5,"Y")+1))),('Rent Roll'!$H10*'Rent Roll'!$D10/12)*((1+'Rent Roll'!$N10)^DATEDIF('Summary &amp; Assumptions'!$D$18,AJ$5,"Y")))))</f>
        <v>39747.700000000004</v>
      </c>
      <c r="AK15" s="131">
        <f ca="1">IF(AK$5&gt;='Rent Roll'!$M35,('Rent Roll'!$G35*'Rent Roll'!$D10/12)*((1+'Rent Roll'!$X35)^DATEDIF('Rent Roll'!$M35,AK$5,"Y")),
IF(AK$5&gt;'Rent Roll'!$L10,"-",
IF('Rent Roll'!$P10&gt;0,
IF(AND('Rent Roll'!$P10&gt;0,EDATE('Rent Roll'!$K10,'Rent Roll'!$P10*12)&gt;='Commercial Lease'!AK$5),
('Rent Roll'!$H10*'Rent Roll'!$D10/12)*((1+'Rent Roll'!$N10)^DATEDIF('Summary &amp; Assumptions'!$D$18,AK$5,"Y")),
OFFSET(AJ15,0,-DATEDIF(EDATE('Rent Roll'!$K10,'Rent Roll'!$P10*12),AK$5,"M"))*((1+'Rent Roll'!$O10)^(DATEDIF(EDATE('Rent Roll'!$K10,'Rent Roll'!$P10*12),AK$5,"Y")+1))),('Rent Roll'!$H10*'Rent Roll'!$D10/12)*((1+'Rent Roll'!$N10)^DATEDIF('Summary &amp; Assumptions'!$D$18,AK$5,"Y")))))</f>
        <v>39747.700000000004</v>
      </c>
      <c r="AL15" s="131">
        <f ca="1">IF(AL$5&gt;='Rent Roll'!$M35,('Rent Roll'!$G35*'Rent Roll'!$D10/12)*((1+'Rent Roll'!$X35)^DATEDIF('Rent Roll'!$M35,AL$5,"Y")),
IF(AL$5&gt;'Rent Roll'!$L10,"-",
IF('Rent Roll'!$P10&gt;0,
IF(AND('Rent Roll'!$P10&gt;0,EDATE('Rent Roll'!$K10,'Rent Roll'!$P10*12)&gt;='Commercial Lease'!AL$5),
('Rent Roll'!$H10*'Rent Roll'!$D10/12)*((1+'Rent Roll'!$N10)^DATEDIF('Summary &amp; Assumptions'!$D$18,AL$5,"Y")),
OFFSET(AK15,0,-DATEDIF(EDATE('Rent Roll'!$K10,'Rent Roll'!$P10*12),AL$5,"M"))*((1+'Rent Roll'!$O10)^(DATEDIF(EDATE('Rent Roll'!$K10,'Rent Roll'!$P10*12),AL$5,"Y")+1))),('Rent Roll'!$H10*'Rent Roll'!$D10/12)*((1+'Rent Roll'!$N10)^DATEDIF('Summary &amp; Assumptions'!$D$18,AL$5,"Y")))))</f>
        <v>39747.700000000004</v>
      </c>
      <c r="AM15" s="131">
        <f ca="1">IF(AM$5&gt;='Rent Roll'!$M35,('Rent Roll'!$G35*'Rent Roll'!$D10/12)*((1+'Rent Roll'!$X35)^DATEDIF('Rent Roll'!$M35,AM$5,"Y")),
IF(AM$5&gt;'Rent Roll'!$L10,"-",
IF('Rent Roll'!$P10&gt;0,
IF(AND('Rent Roll'!$P10&gt;0,EDATE('Rent Roll'!$K10,'Rent Roll'!$P10*12)&gt;='Commercial Lease'!AM$5),
('Rent Roll'!$H10*'Rent Roll'!$D10/12)*((1+'Rent Roll'!$N10)^DATEDIF('Summary &amp; Assumptions'!$D$18,AM$5,"Y")),
OFFSET(AL15,0,-DATEDIF(EDATE('Rent Roll'!$K10,'Rent Roll'!$P10*12),AM$5,"M"))*((1+'Rent Roll'!$O10)^(DATEDIF(EDATE('Rent Roll'!$K10,'Rent Roll'!$P10*12),AM$5,"Y")+1))),('Rent Roll'!$H10*'Rent Roll'!$D10/12)*((1+'Rent Roll'!$N10)^DATEDIF('Summary &amp; Assumptions'!$D$18,AM$5,"Y")))))</f>
        <v>39747.700000000004</v>
      </c>
      <c r="AN15" s="131">
        <f ca="1">IF(AN$5&gt;='Rent Roll'!$M35,('Rent Roll'!$G35*'Rent Roll'!$D10/12)*((1+'Rent Roll'!$X35)^DATEDIF('Rent Roll'!$M35,AN$5,"Y")),
IF(AN$5&gt;'Rent Roll'!$L10,"-",
IF('Rent Roll'!$P10&gt;0,
IF(AND('Rent Roll'!$P10&gt;0,EDATE('Rent Roll'!$K10,'Rent Roll'!$P10*12)&gt;='Commercial Lease'!AN$5),
('Rent Roll'!$H10*'Rent Roll'!$D10/12)*((1+'Rent Roll'!$N10)^DATEDIF('Summary &amp; Assumptions'!$D$18,AN$5,"Y")),
OFFSET(AM15,0,-DATEDIF(EDATE('Rent Roll'!$K10,'Rent Roll'!$P10*12),AN$5,"M"))*((1+'Rent Roll'!$O10)^(DATEDIF(EDATE('Rent Roll'!$K10,'Rent Roll'!$P10*12),AN$5,"Y")+1))),('Rent Roll'!$H10*'Rent Roll'!$D10/12)*((1+'Rent Roll'!$N10)^DATEDIF('Summary &amp; Assumptions'!$D$18,AN$5,"Y")))))</f>
        <v>39747.700000000004</v>
      </c>
      <c r="AO15" s="131">
        <f ca="1">IF(AO$5&gt;='Rent Roll'!$M35,('Rent Roll'!$G35*'Rent Roll'!$D10/12)*((1+'Rent Roll'!$X35)^DATEDIF('Rent Roll'!$M35,AO$5,"Y")),
IF(AO$5&gt;'Rent Roll'!$L10,"-",
IF('Rent Roll'!$P10&gt;0,
IF(AND('Rent Roll'!$P10&gt;0,EDATE('Rent Roll'!$K10,'Rent Roll'!$P10*12)&gt;='Commercial Lease'!AO$5),
('Rent Roll'!$H10*'Rent Roll'!$D10/12)*((1+'Rent Roll'!$N10)^DATEDIF('Summary &amp; Assumptions'!$D$18,AO$5,"Y")),
OFFSET(AN15,0,-DATEDIF(EDATE('Rent Roll'!$K10,'Rent Roll'!$P10*12),AO$5,"M"))*((1+'Rent Roll'!$O10)^(DATEDIF(EDATE('Rent Roll'!$K10,'Rent Roll'!$P10*12),AO$5,"Y")+1))),('Rent Roll'!$H10*'Rent Roll'!$D10/12)*((1+'Rent Roll'!$N10)^DATEDIF('Summary &amp; Assumptions'!$D$18,AO$5,"Y")))))</f>
        <v>40940.131000000001</v>
      </c>
      <c r="AP15" s="131">
        <f ca="1">IF(AP$5&gt;='Rent Roll'!$M35,('Rent Roll'!$G35*'Rent Roll'!$D10/12)*((1+'Rent Roll'!$X35)^DATEDIF('Rent Roll'!$M35,AP$5,"Y")),
IF(AP$5&gt;'Rent Roll'!$L10,"-",
IF('Rent Roll'!$P10&gt;0,
IF(AND('Rent Roll'!$P10&gt;0,EDATE('Rent Roll'!$K10,'Rent Roll'!$P10*12)&gt;='Commercial Lease'!AP$5),
('Rent Roll'!$H10*'Rent Roll'!$D10/12)*((1+'Rent Roll'!$N10)^DATEDIF('Summary &amp; Assumptions'!$D$18,AP$5,"Y")),
OFFSET(AO15,0,-DATEDIF(EDATE('Rent Roll'!$K10,'Rent Roll'!$P10*12),AP$5,"M"))*((1+'Rent Roll'!$O10)^(DATEDIF(EDATE('Rent Roll'!$K10,'Rent Roll'!$P10*12),AP$5,"Y")+1))),('Rent Roll'!$H10*'Rent Roll'!$D10/12)*((1+'Rent Roll'!$N10)^DATEDIF('Summary &amp; Assumptions'!$D$18,AP$5,"Y")))))</f>
        <v>40940.131000000001</v>
      </c>
      <c r="AQ15" s="131">
        <f ca="1">IF(AQ$5&gt;='Rent Roll'!$M35,('Rent Roll'!$G35*'Rent Roll'!$D10/12)*((1+'Rent Roll'!$X35)^DATEDIF('Rent Roll'!$M35,AQ$5,"Y")),
IF(AQ$5&gt;'Rent Roll'!$L10,"-",
IF('Rent Roll'!$P10&gt;0,
IF(AND('Rent Roll'!$P10&gt;0,EDATE('Rent Roll'!$K10,'Rent Roll'!$P10*12)&gt;='Commercial Lease'!AQ$5),
('Rent Roll'!$H10*'Rent Roll'!$D10/12)*((1+'Rent Roll'!$N10)^DATEDIF('Summary &amp; Assumptions'!$D$18,AQ$5,"Y")),
OFFSET(AP15,0,-DATEDIF(EDATE('Rent Roll'!$K10,'Rent Roll'!$P10*12),AQ$5,"M"))*((1+'Rent Roll'!$O10)^(DATEDIF(EDATE('Rent Roll'!$K10,'Rent Roll'!$P10*12),AQ$5,"Y")+1))),('Rent Roll'!$H10*'Rent Roll'!$D10/12)*((1+'Rent Roll'!$N10)^DATEDIF('Summary &amp; Assumptions'!$D$18,AQ$5,"Y")))))</f>
        <v>40940.131000000001</v>
      </c>
      <c r="AR15" s="131">
        <f ca="1">IF(AR$5&gt;='Rent Roll'!$M35,('Rent Roll'!$G35*'Rent Roll'!$D10/12)*((1+'Rent Roll'!$X35)^DATEDIF('Rent Roll'!$M35,AR$5,"Y")),
IF(AR$5&gt;'Rent Roll'!$L10,"-",
IF('Rent Roll'!$P10&gt;0,
IF(AND('Rent Roll'!$P10&gt;0,EDATE('Rent Roll'!$K10,'Rent Roll'!$P10*12)&gt;='Commercial Lease'!AR$5),
('Rent Roll'!$H10*'Rent Roll'!$D10/12)*((1+'Rent Roll'!$N10)^DATEDIF('Summary &amp; Assumptions'!$D$18,AR$5,"Y")),
OFFSET(AQ15,0,-DATEDIF(EDATE('Rent Roll'!$K10,'Rent Roll'!$P10*12),AR$5,"M"))*((1+'Rent Roll'!$O10)^(DATEDIF(EDATE('Rent Roll'!$K10,'Rent Roll'!$P10*12),AR$5,"Y")+1))),('Rent Roll'!$H10*'Rent Roll'!$D10/12)*((1+'Rent Roll'!$N10)^DATEDIF('Summary &amp; Assumptions'!$D$18,AR$5,"Y")))))</f>
        <v>40940.131000000001</v>
      </c>
      <c r="AS15" s="131">
        <f ca="1">IF(AS$5&gt;='Rent Roll'!$M35,('Rent Roll'!$G35*'Rent Roll'!$D10/12)*((1+'Rent Roll'!$X35)^DATEDIF('Rent Roll'!$M35,AS$5,"Y")),
IF(AS$5&gt;'Rent Roll'!$L10,"-",
IF('Rent Roll'!$P10&gt;0,
IF(AND('Rent Roll'!$P10&gt;0,EDATE('Rent Roll'!$K10,'Rent Roll'!$P10*12)&gt;='Commercial Lease'!AS$5),
('Rent Roll'!$H10*'Rent Roll'!$D10/12)*((1+'Rent Roll'!$N10)^DATEDIF('Summary &amp; Assumptions'!$D$18,AS$5,"Y")),
OFFSET(AR15,0,-DATEDIF(EDATE('Rent Roll'!$K10,'Rent Roll'!$P10*12),AS$5,"M"))*((1+'Rent Roll'!$O10)^(DATEDIF(EDATE('Rent Roll'!$K10,'Rent Roll'!$P10*12),AS$5,"Y")+1))),('Rent Roll'!$H10*'Rent Roll'!$D10/12)*((1+'Rent Roll'!$N10)^DATEDIF('Summary &amp; Assumptions'!$D$18,AS$5,"Y")))))</f>
        <v>40940.131000000001</v>
      </c>
      <c r="AT15" s="131">
        <f ca="1">IF(AT$5&gt;='Rent Roll'!$M35,('Rent Roll'!$G35*'Rent Roll'!$D10/12)*((1+'Rent Roll'!$X35)^DATEDIF('Rent Roll'!$M35,AT$5,"Y")),
IF(AT$5&gt;'Rent Roll'!$L10,"-",
IF('Rent Roll'!$P10&gt;0,
IF(AND('Rent Roll'!$P10&gt;0,EDATE('Rent Roll'!$K10,'Rent Roll'!$P10*12)&gt;='Commercial Lease'!AT$5),
('Rent Roll'!$H10*'Rent Roll'!$D10/12)*((1+'Rent Roll'!$N10)^DATEDIF('Summary &amp; Assumptions'!$D$18,AT$5,"Y")),
OFFSET(AS15,0,-DATEDIF(EDATE('Rent Roll'!$K10,'Rent Roll'!$P10*12),AT$5,"M"))*((1+'Rent Roll'!$O10)^(DATEDIF(EDATE('Rent Roll'!$K10,'Rent Roll'!$P10*12),AT$5,"Y")+1))),('Rent Roll'!$H10*'Rent Roll'!$D10/12)*((1+'Rent Roll'!$N10)^DATEDIF('Summary &amp; Assumptions'!$D$18,AT$5,"Y")))))</f>
        <v>40940.131000000001</v>
      </c>
      <c r="AU15" s="131">
        <f ca="1">IF(AU$5&gt;='Rent Roll'!$M35,('Rent Roll'!$G35*'Rent Roll'!$D10/12)*((1+'Rent Roll'!$X35)^DATEDIF('Rent Roll'!$M35,AU$5,"Y")),
IF(AU$5&gt;'Rent Roll'!$L10,"-",
IF('Rent Roll'!$P10&gt;0,
IF(AND('Rent Roll'!$P10&gt;0,EDATE('Rent Roll'!$K10,'Rent Roll'!$P10*12)&gt;='Commercial Lease'!AU$5),
('Rent Roll'!$H10*'Rent Roll'!$D10/12)*((1+'Rent Roll'!$N10)^DATEDIF('Summary &amp; Assumptions'!$D$18,AU$5,"Y")),
OFFSET(AT15,0,-DATEDIF(EDATE('Rent Roll'!$K10,'Rent Roll'!$P10*12),AU$5,"M"))*((1+'Rent Roll'!$O10)^(DATEDIF(EDATE('Rent Roll'!$K10,'Rent Roll'!$P10*12),AU$5,"Y")+1))),('Rent Roll'!$H10*'Rent Roll'!$D10/12)*((1+'Rent Roll'!$N10)^DATEDIF('Summary &amp; Assumptions'!$D$18,AU$5,"Y")))))</f>
        <v>40940.131000000001</v>
      </c>
      <c r="AV15" s="131">
        <f ca="1">IF(AV$5&gt;='Rent Roll'!$M35,('Rent Roll'!$G35*'Rent Roll'!$D10/12)*((1+'Rent Roll'!$X35)^DATEDIF('Rent Roll'!$M35,AV$5,"Y")),
IF(AV$5&gt;'Rent Roll'!$L10,"-",
IF('Rent Roll'!$P10&gt;0,
IF(AND('Rent Roll'!$P10&gt;0,EDATE('Rent Roll'!$K10,'Rent Roll'!$P10*12)&gt;='Commercial Lease'!AV$5),
('Rent Roll'!$H10*'Rent Roll'!$D10/12)*((1+'Rent Roll'!$N10)^DATEDIF('Summary &amp; Assumptions'!$D$18,AV$5,"Y")),
OFFSET(AU15,0,-DATEDIF(EDATE('Rent Roll'!$K10,'Rent Roll'!$P10*12),AV$5,"M"))*((1+'Rent Roll'!$O10)^(DATEDIF(EDATE('Rent Roll'!$K10,'Rent Roll'!$P10*12),AV$5,"Y")+1))),('Rent Roll'!$H10*'Rent Roll'!$D10/12)*((1+'Rent Roll'!$N10)^DATEDIF('Summary &amp; Assumptions'!$D$18,AV$5,"Y")))))</f>
        <v>40940.131000000001</v>
      </c>
      <c r="AW15" s="131">
        <f ca="1">IF(AW$5&gt;='Rent Roll'!$M35,('Rent Roll'!$G35*'Rent Roll'!$D10/12)*((1+'Rent Roll'!$X35)^DATEDIF('Rent Roll'!$M35,AW$5,"Y")),
IF(AW$5&gt;'Rent Roll'!$L10,"-",
IF('Rent Roll'!$P10&gt;0,
IF(AND('Rent Roll'!$P10&gt;0,EDATE('Rent Roll'!$K10,'Rent Roll'!$P10*12)&gt;='Commercial Lease'!AW$5),
('Rent Roll'!$H10*'Rent Roll'!$D10/12)*((1+'Rent Roll'!$N10)^DATEDIF('Summary &amp; Assumptions'!$D$18,AW$5,"Y")),
OFFSET(AV15,0,-DATEDIF(EDATE('Rent Roll'!$K10,'Rent Roll'!$P10*12),AW$5,"M"))*((1+'Rent Roll'!$O10)^(DATEDIF(EDATE('Rent Roll'!$K10,'Rent Roll'!$P10*12),AW$5,"Y")+1))),('Rent Roll'!$H10*'Rent Roll'!$D10/12)*((1+'Rent Roll'!$N10)^DATEDIF('Summary &amp; Assumptions'!$D$18,AW$5,"Y")))))</f>
        <v>40940.131000000001</v>
      </c>
      <c r="AX15" s="131">
        <f ca="1">IF(AX$5&gt;='Rent Roll'!$M35,('Rent Roll'!$G35*'Rent Roll'!$D10/12)*((1+'Rent Roll'!$X35)^DATEDIF('Rent Roll'!$M35,AX$5,"Y")),
IF(AX$5&gt;'Rent Roll'!$L10,"-",
IF('Rent Roll'!$P10&gt;0,
IF(AND('Rent Roll'!$P10&gt;0,EDATE('Rent Roll'!$K10,'Rent Roll'!$P10*12)&gt;='Commercial Lease'!AX$5),
('Rent Roll'!$H10*'Rent Roll'!$D10/12)*((1+'Rent Roll'!$N10)^DATEDIF('Summary &amp; Assumptions'!$D$18,AX$5,"Y")),
OFFSET(AW15,0,-DATEDIF(EDATE('Rent Roll'!$K10,'Rent Roll'!$P10*12),AX$5,"M"))*((1+'Rent Roll'!$O10)^(DATEDIF(EDATE('Rent Roll'!$K10,'Rent Roll'!$P10*12),AX$5,"Y")+1))),('Rent Roll'!$H10*'Rent Roll'!$D10/12)*((1+'Rent Roll'!$N10)^DATEDIF('Summary &amp; Assumptions'!$D$18,AX$5,"Y")))))</f>
        <v>40940.131000000001</v>
      </c>
      <c r="AY15" s="131">
        <f ca="1">IF(AY$5&gt;='Rent Roll'!$M35,('Rent Roll'!$G35*'Rent Roll'!$D10/12)*((1+'Rent Roll'!$X35)^DATEDIF('Rent Roll'!$M35,AY$5,"Y")),
IF(AY$5&gt;'Rent Roll'!$L10,"-",
IF('Rent Roll'!$P10&gt;0,
IF(AND('Rent Roll'!$P10&gt;0,EDATE('Rent Roll'!$K10,'Rent Roll'!$P10*12)&gt;='Commercial Lease'!AY$5),
('Rent Roll'!$H10*'Rent Roll'!$D10/12)*((1+'Rent Roll'!$N10)^DATEDIF('Summary &amp; Assumptions'!$D$18,AY$5,"Y")),
OFFSET(AX15,0,-DATEDIF(EDATE('Rent Roll'!$K10,'Rent Roll'!$P10*12),AY$5,"M"))*((1+'Rent Roll'!$O10)^(DATEDIF(EDATE('Rent Roll'!$K10,'Rent Roll'!$P10*12),AY$5,"Y")+1))),('Rent Roll'!$H10*'Rent Roll'!$D10/12)*((1+'Rent Roll'!$N10)^DATEDIF('Summary &amp; Assumptions'!$D$18,AY$5,"Y")))))</f>
        <v>40940.131000000001</v>
      </c>
      <c r="AZ15" s="131">
        <f ca="1">IF(AZ$5&gt;='Rent Roll'!$M35,('Rent Roll'!$G35*'Rent Roll'!$D10/12)*((1+'Rent Roll'!$X35)^DATEDIF('Rent Roll'!$M35,AZ$5,"Y")),
IF(AZ$5&gt;'Rent Roll'!$L10,"-",
IF('Rent Roll'!$P10&gt;0,
IF(AND('Rent Roll'!$P10&gt;0,EDATE('Rent Roll'!$K10,'Rent Roll'!$P10*12)&gt;='Commercial Lease'!AZ$5),
('Rent Roll'!$H10*'Rent Roll'!$D10/12)*((1+'Rent Roll'!$N10)^DATEDIF('Summary &amp; Assumptions'!$D$18,AZ$5,"Y")),
OFFSET(AY15,0,-DATEDIF(EDATE('Rent Roll'!$K10,'Rent Roll'!$P10*12),AZ$5,"M"))*((1+'Rent Roll'!$O10)^(DATEDIF(EDATE('Rent Roll'!$K10,'Rent Roll'!$P10*12),AZ$5,"Y")+1))),('Rent Roll'!$H10*'Rent Roll'!$D10/12)*((1+'Rent Roll'!$N10)^DATEDIF('Summary &amp; Assumptions'!$D$18,AZ$5,"Y")))))</f>
        <v>40940.131000000001</v>
      </c>
      <c r="BA15" s="131">
        <f ca="1">IF(BA$5&gt;='Rent Roll'!$M35,('Rent Roll'!$G35*'Rent Roll'!$D10/12)*((1+'Rent Roll'!$X35)^DATEDIF('Rent Roll'!$M35,BA$5,"Y")),
IF(BA$5&gt;'Rent Roll'!$L10,"-",
IF('Rent Roll'!$P10&gt;0,
IF(AND('Rent Roll'!$P10&gt;0,EDATE('Rent Roll'!$K10,'Rent Roll'!$P10*12)&gt;='Commercial Lease'!BA$5),
('Rent Roll'!$H10*'Rent Roll'!$D10/12)*((1+'Rent Roll'!$N10)^DATEDIF('Summary &amp; Assumptions'!$D$18,BA$5,"Y")),
OFFSET(AZ15,0,-DATEDIF(EDATE('Rent Roll'!$K10,'Rent Roll'!$P10*12),BA$5,"M"))*((1+'Rent Roll'!$O10)^(DATEDIF(EDATE('Rent Roll'!$K10,'Rent Roll'!$P10*12),BA$5,"Y")+1))),('Rent Roll'!$H10*'Rent Roll'!$D10/12)*((1+'Rent Roll'!$N10)^DATEDIF('Summary &amp; Assumptions'!$D$18,BA$5,"Y")))))</f>
        <v>42168.334929999997</v>
      </c>
      <c r="BB15" s="131">
        <f ca="1">IF(BB$5&gt;='Rent Roll'!$M35,('Rent Roll'!$G35*'Rent Roll'!$D10/12)*((1+'Rent Roll'!$X35)^DATEDIF('Rent Roll'!$M35,BB$5,"Y")),
IF(BB$5&gt;'Rent Roll'!$L10,"-",
IF('Rent Roll'!$P10&gt;0,
IF(AND('Rent Roll'!$P10&gt;0,EDATE('Rent Roll'!$K10,'Rent Roll'!$P10*12)&gt;='Commercial Lease'!BB$5),
('Rent Roll'!$H10*'Rent Roll'!$D10/12)*((1+'Rent Roll'!$N10)^DATEDIF('Summary &amp; Assumptions'!$D$18,BB$5,"Y")),
OFFSET(BA15,0,-DATEDIF(EDATE('Rent Roll'!$K10,'Rent Roll'!$P10*12),BB$5,"M"))*((1+'Rent Roll'!$O10)^(DATEDIF(EDATE('Rent Roll'!$K10,'Rent Roll'!$P10*12),BB$5,"Y")+1))),('Rent Roll'!$H10*'Rent Roll'!$D10/12)*((1+'Rent Roll'!$N10)^DATEDIF('Summary &amp; Assumptions'!$D$18,BB$5,"Y")))))</f>
        <v>42168.334929999997</v>
      </c>
      <c r="BC15" s="131">
        <f ca="1">IF(BC$5&gt;='Rent Roll'!$M35,('Rent Roll'!$G35*'Rent Roll'!$D10/12)*((1+'Rent Roll'!$X35)^DATEDIF('Rent Roll'!$M35,BC$5,"Y")),
IF(BC$5&gt;'Rent Roll'!$L10,"-",
IF('Rent Roll'!$P10&gt;0,
IF(AND('Rent Roll'!$P10&gt;0,EDATE('Rent Roll'!$K10,'Rent Roll'!$P10*12)&gt;='Commercial Lease'!BC$5),
('Rent Roll'!$H10*'Rent Roll'!$D10/12)*((1+'Rent Roll'!$N10)^DATEDIF('Summary &amp; Assumptions'!$D$18,BC$5,"Y")),
OFFSET(BB15,0,-DATEDIF(EDATE('Rent Roll'!$K10,'Rent Roll'!$P10*12),BC$5,"M"))*((1+'Rent Roll'!$O10)^(DATEDIF(EDATE('Rent Roll'!$K10,'Rent Roll'!$P10*12),BC$5,"Y")+1))),('Rent Roll'!$H10*'Rent Roll'!$D10/12)*((1+'Rent Roll'!$N10)^DATEDIF('Summary &amp; Assumptions'!$D$18,BC$5,"Y")))))</f>
        <v>42168.334929999997</v>
      </c>
      <c r="BD15" s="131">
        <f ca="1">IF(BD$5&gt;='Rent Roll'!$M35,('Rent Roll'!$G35*'Rent Roll'!$D10/12)*((1+'Rent Roll'!$X35)^DATEDIF('Rent Roll'!$M35,BD$5,"Y")),
IF(BD$5&gt;'Rent Roll'!$L10,"-",
IF('Rent Roll'!$P10&gt;0,
IF(AND('Rent Roll'!$P10&gt;0,EDATE('Rent Roll'!$K10,'Rent Roll'!$P10*12)&gt;='Commercial Lease'!BD$5),
('Rent Roll'!$H10*'Rent Roll'!$D10/12)*((1+'Rent Roll'!$N10)^DATEDIF('Summary &amp; Assumptions'!$D$18,BD$5,"Y")),
OFFSET(BC15,0,-DATEDIF(EDATE('Rent Roll'!$K10,'Rent Roll'!$P10*12),BD$5,"M"))*((1+'Rent Roll'!$O10)^(DATEDIF(EDATE('Rent Roll'!$K10,'Rent Roll'!$P10*12),BD$5,"Y")+1))),('Rent Roll'!$H10*'Rent Roll'!$D10/12)*((1+'Rent Roll'!$N10)^DATEDIF('Summary &amp; Assumptions'!$D$18,BD$5,"Y")))))</f>
        <v>42168.334929999997</v>
      </c>
      <c r="BE15" s="131">
        <f ca="1">IF(BE$5&gt;='Rent Roll'!$M35,('Rent Roll'!$G35*'Rent Roll'!$D10/12)*((1+'Rent Roll'!$X35)^DATEDIF('Rent Roll'!$M35,BE$5,"Y")),
IF(BE$5&gt;'Rent Roll'!$L10,"-",
IF('Rent Roll'!$P10&gt;0,
IF(AND('Rent Roll'!$P10&gt;0,EDATE('Rent Roll'!$K10,'Rent Roll'!$P10*12)&gt;='Commercial Lease'!BE$5),
('Rent Roll'!$H10*'Rent Roll'!$D10/12)*((1+'Rent Roll'!$N10)^DATEDIF('Summary &amp; Assumptions'!$D$18,BE$5,"Y")),
OFFSET(BD15,0,-DATEDIF(EDATE('Rent Roll'!$K10,'Rent Roll'!$P10*12),BE$5,"M"))*((1+'Rent Roll'!$O10)^(DATEDIF(EDATE('Rent Roll'!$K10,'Rent Roll'!$P10*12),BE$5,"Y")+1))),('Rent Roll'!$H10*'Rent Roll'!$D10/12)*((1+'Rent Roll'!$N10)^DATEDIF('Summary &amp; Assumptions'!$D$18,BE$5,"Y")))))</f>
        <v>42168.334929999997</v>
      </c>
      <c r="BF15" s="131">
        <f ca="1">IF(BF$5&gt;='Rent Roll'!$M35,('Rent Roll'!$G35*'Rent Roll'!$D10/12)*((1+'Rent Roll'!$X35)^DATEDIF('Rent Roll'!$M35,BF$5,"Y")),
IF(BF$5&gt;'Rent Roll'!$L10,"-",
IF('Rent Roll'!$P10&gt;0,
IF(AND('Rent Roll'!$P10&gt;0,EDATE('Rent Roll'!$K10,'Rent Roll'!$P10*12)&gt;='Commercial Lease'!BF$5),
('Rent Roll'!$H10*'Rent Roll'!$D10/12)*((1+'Rent Roll'!$N10)^DATEDIF('Summary &amp; Assumptions'!$D$18,BF$5,"Y")),
OFFSET(BE15,0,-DATEDIF(EDATE('Rent Roll'!$K10,'Rent Roll'!$P10*12),BF$5,"M"))*((1+'Rent Roll'!$O10)^(DATEDIF(EDATE('Rent Roll'!$K10,'Rent Roll'!$P10*12),BF$5,"Y")+1))),('Rent Roll'!$H10*'Rent Roll'!$D10/12)*((1+'Rent Roll'!$N10)^DATEDIF('Summary &amp; Assumptions'!$D$18,BF$5,"Y")))))</f>
        <v>42168.334929999997</v>
      </c>
      <c r="BG15" s="131">
        <f ca="1">IF(BG$5&gt;='Rent Roll'!$M35,('Rent Roll'!$G35*'Rent Roll'!$D10/12)*((1+'Rent Roll'!$X35)^DATEDIF('Rent Roll'!$M35,BG$5,"Y")),
IF(BG$5&gt;'Rent Roll'!$L10,"-",
IF('Rent Roll'!$P10&gt;0,
IF(AND('Rent Roll'!$P10&gt;0,EDATE('Rent Roll'!$K10,'Rent Roll'!$P10*12)&gt;='Commercial Lease'!BG$5),
('Rent Roll'!$H10*'Rent Roll'!$D10/12)*((1+'Rent Roll'!$N10)^DATEDIF('Summary &amp; Assumptions'!$D$18,BG$5,"Y")),
OFFSET(BF15,0,-DATEDIF(EDATE('Rent Roll'!$K10,'Rent Roll'!$P10*12),BG$5,"M"))*((1+'Rent Roll'!$O10)^(DATEDIF(EDATE('Rent Roll'!$K10,'Rent Roll'!$P10*12),BG$5,"Y")+1))),('Rent Roll'!$H10*'Rent Roll'!$D10/12)*((1+'Rent Roll'!$N10)^DATEDIF('Summary &amp; Assumptions'!$D$18,BG$5,"Y")))))</f>
        <v>42168.334929999997</v>
      </c>
      <c r="BH15" s="131">
        <f ca="1">IF(BH$5&gt;='Rent Roll'!$M35,('Rent Roll'!$G35*'Rent Roll'!$D10/12)*((1+'Rent Roll'!$X35)^DATEDIF('Rent Roll'!$M35,BH$5,"Y")),
IF(BH$5&gt;'Rent Roll'!$L10,"-",
IF('Rent Roll'!$P10&gt;0,
IF(AND('Rent Roll'!$P10&gt;0,EDATE('Rent Roll'!$K10,'Rent Roll'!$P10*12)&gt;='Commercial Lease'!BH$5),
('Rent Roll'!$H10*'Rent Roll'!$D10/12)*((1+'Rent Roll'!$N10)^DATEDIF('Summary &amp; Assumptions'!$D$18,BH$5,"Y")),
OFFSET(BG15,0,-DATEDIF(EDATE('Rent Roll'!$K10,'Rent Roll'!$P10*12),BH$5,"M"))*((1+'Rent Roll'!$O10)^(DATEDIF(EDATE('Rent Roll'!$K10,'Rent Roll'!$P10*12),BH$5,"Y")+1))),('Rent Roll'!$H10*'Rent Roll'!$D10/12)*((1+'Rent Roll'!$N10)^DATEDIF('Summary &amp; Assumptions'!$D$18,BH$5,"Y")))))</f>
        <v>42168.334929999997</v>
      </c>
      <c r="BI15" s="131">
        <f ca="1">IF(BI$5&gt;='Rent Roll'!$M35,('Rent Roll'!$G35*'Rent Roll'!$D10/12)*((1+'Rent Roll'!$X35)^DATEDIF('Rent Roll'!$M35,BI$5,"Y")),
IF(BI$5&gt;'Rent Roll'!$L10,"-",
IF('Rent Roll'!$P10&gt;0,
IF(AND('Rent Roll'!$P10&gt;0,EDATE('Rent Roll'!$K10,'Rent Roll'!$P10*12)&gt;='Commercial Lease'!BI$5),
('Rent Roll'!$H10*'Rent Roll'!$D10/12)*((1+'Rent Roll'!$N10)^DATEDIF('Summary &amp; Assumptions'!$D$18,BI$5,"Y")),
OFFSET(BH15,0,-DATEDIF(EDATE('Rent Roll'!$K10,'Rent Roll'!$P10*12),BI$5,"M"))*((1+'Rent Roll'!$O10)^(DATEDIF(EDATE('Rent Roll'!$K10,'Rent Roll'!$P10*12),BI$5,"Y")+1))),('Rent Roll'!$H10*'Rent Roll'!$D10/12)*((1+'Rent Roll'!$N10)^DATEDIF('Summary &amp; Assumptions'!$D$18,BI$5,"Y")))))</f>
        <v>42168.334929999997</v>
      </c>
      <c r="BJ15" s="131">
        <f ca="1">IF(BJ$5&gt;='Rent Roll'!$M35,('Rent Roll'!$G35*'Rent Roll'!$D10/12)*((1+'Rent Roll'!$X35)^DATEDIF('Rent Roll'!$M35,BJ$5,"Y")),
IF(BJ$5&gt;'Rent Roll'!$L10,"-",
IF('Rent Roll'!$P10&gt;0,
IF(AND('Rent Roll'!$P10&gt;0,EDATE('Rent Roll'!$K10,'Rent Roll'!$P10*12)&gt;='Commercial Lease'!BJ$5),
('Rent Roll'!$H10*'Rent Roll'!$D10/12)*((1+'Rent Roll'!$N10)^DATEDIF('Summary &amp; Assumptions'!$D$18,BJ$5,"Y")),
OFFSET(BI15,0,-DATEDIF(EDATE('Rent Roll'!$K10,'Rent Roll'!$P10*12),BJ$5,"M"))*((1+'Rent Roll'!$O10)^(DATEDIF(EDATE('Rent Roll'!$K10,'Rent Roll'!$P10*12),BJ$5,"Y")+1))),('Rent Roll'!$H10*'Rent Roll'!$D10/12)*((1+'Rent Roll'!$N10)^DATEDIF('Summary &amp; Assumptions'!$D$18,BJ$5,"Y")))))</f>
        <v>42168.334929999997</v>
      </c>
      <c r="BK15" s="131">
        <f ca="1">IF(BK$5&gt;='Rent Roll'!$M35,('Rent Roll'!$G35*'Rent Roll'!$D10/12)*((1+'Rent Roll'!$X35)^DATEDIF('Rent Roll'!$M35,BK$5,"Y")),
IF(BK$5&gt;'Rent Roll'!$L10,"-",
IF('Rent Roll'!$P10&gt;0,
IF(AND('Rent Roll'!$P10&gt;0,EDATE('Rent Roll'!$K10,'Rent Roll'!$P10*12)&gt;='Commercial Lease'!BK$5),
('Rent Roll'!$H10*'Rent Roll'!$D10/12)*((1+'Rent Roll'!$N10)^DATEDIF('Summary &amp; Assumptions'!$D$18,BK$5,"Y")),
OFFSET(BJ15,0,-DATEDIF(EDATE('Rent Roll'!$K10,'Rent Roll'!$P10*12),BK$5,"M"))*((1+'Rent Roll'!$O10)^(DATEDIF(EDATE('Rent Roll'!$K10,'Rent Roll'!$P10*12),BK$5,"Y")+1))),('Rent Roll'!$H10*'Rent Roll'!$D10/12)*((1+'Rent Roll'!$N10)^DATEDIF('Summary &amp; Assumptions'!$D$18,BK$5,"Y")))))</f>
        <v>42168.334929999997</v>
      </c>
      <c r="BL15" s="131">
        <f ca="1">IF(BL$5&gt;='Rent Roll'!$M35,('Rent Roll'!$G35*'Rent Roll'!$D10/12)*((1+'Rent Roll'!$X35)^DATEDIF('Rent Roll'!$M35,BL$5,"Y")),
IF(BL$5&gt;'Rent Roll'!$L10,"-",
IF('Rent Roll'!$P10&gt;0,
IF(AND('Rent Roll'!$P10&gt;0,EDATE('Rent Roll'!$K10,'Rent Roll'!$P10*12)&gt;='Commercial Lease'!BL$5),
('Rent Roll'!$H10*'Rent Roll'!$D10/12)*((1+'Rent Roll'!$N10)^DATEDIF('Summary &amp; Assumptions'!$D$18,BL$5,"Y")),
OFFSET(BK15,0,-DATEDIF(EDATE('Rent Roll'!$K10,'Rent Roll'!$P10*12),BL$5,"M"))*((1+'Rent Roll'!$O10)^(DATEDIF(EDATE('Rent Roll'!$K10,'Rent Roll'!$P10*12),BL$5,"Y")+1))),('Rent Roll'!$H10*'Rent Roll'!$D10/12)*((1+'Rent Roll'!$N10)^DATEDIF('Summary &amp; Assumptions'!$D$18,BL$5,"Y")))))</f>
        <v>42168.334929999997</v>
      </c>
      <c r="BM15" s="131">
        <f ca="1">IF(BM$5&gt;='Rent Roll'!$M35,('Rent Roll'!$G35*'Rent Roll'!$D10/12)*((1+'Rent Roll'!$X35)^DATEDIF('Rent Roll'!$M35,BM$5,"Y")),
IF(BM$5&gt;'Rent Roll'!$L10,"-",
IF('Rent Roll'!$P10&gt;0,
IF(AND('Rent Roll'!$P10&gt;0,EDATE('Rent Roll'!$K10,'Rent Roll'!$P10*12)&gt;='Commercial Lease'!BM$5),
('Rent Roll'!$H10*'Rent Roll'!$D10/12)*((1+'Rent Roll'!$N10)^DATEDIF('Summary &amp; Assumptions'!$D$18,BM$5,"Y")),
OFFSET(BL15,0,-DATEDIF(EDATE('Rent Roll'!$K10,'Rent Roll'!$P10*12),BM$5,"M"))*((1+'Rent Roll'!$O10)^(DATEDIF(EDATE('Rent Roll'!$K10,'Rent Roll'!$P10*12),BM$5,"Y")+1))),('Rent Roll'!$H10*'Rent Roll'!$D10/12)*((1+'Rent Roll'!$N10)^DATEDIF('Summary &amp; Assumptions'!$D$18,BM$5,"Y")))))</f>
        <v>43433.384977899994</v>
      </c>
      <c r="BN15" s="131">
        <f ca="1">IF(BN$5&gt;='Rent Roll'!$M35,('Rent Roll'!$G35*'Rent Roll'!$D10/12)*((1+'Rent Roll'!$X35)^DATEDIF('Rent Roll'!$M35,BN$5,"Y")),
IF(BN$5&gt;'Rent Roll'!$L10,"-",
IF('Rent Roll'!$P10&gt;0,
IF(AND('Rent Roll'!$P10&gt;0,EDATE('Rent Roll'!$K10,'Rent Roll'!$P10*12)&gt;='Commercial Lease'!BN$5),
('Rent Roll'!$H10*'Rent Roll'!$D10/12)*((1+'Rent Roll'!$N10)^DATEDIF('Summary &amp; Assumptions'!$D$18,BN$5,"Y")),
OFFSET(BM15,0,-DATEDIF(EDATE('Rent Roll'!$K10,'Rent Roll'!$P10*12),BN$5,"M"))*((1+'Rent Roll'!$O10)^(DATEDIF(EDATE('Rent Roll'!$K10,'Rent Roll'!$P10*12),BN$5,"Y")+1))),('Rent Roll'!$H10*'Rent Roll'!$D10/12)*((1+'Rent Roll'!$N10)^DATEDIF('Summary &amp; Assumptions'!$D$18,BN$5,"Y")))))</f>
        <v>43433.384977899994</v>
      </c>
      <c r="BO15" s="131">
        <f ca="1">IF(BO$5&gt;='Rent Roll'!$M35,('Rent Roll'!$G35*'Rent Roll'!$D10/12)*((1+'Rent Roll'!$X35)^DATEDIF('Rent Roll'!$M35,BO$5,"Y")),
IF(BO$5&gt;'Rent Roll'!$L10,"-",
IF('Rent Roll'!$P10&gt;0,
IF(AND('Rent Roll'!$P10&gt;0,EDATE('Rent Roll'!$K10,'Rent Roll'!$P10*12)&gt;='Commercial Lease'!BO$5),
('Rent Roll'!$H10*'Rent Roll'!$D10/12)*((1+'Rent Roll'!$N10)^DATEDIF('Summary &amp; Assumptions'!$D$18,BO$5,"Y")),
OFFSET(BN15,0,-DATEDIF(EDATE('Rent Roll'!$K10,'Rent Roll'!$P10*12),BO$5,"M"))*((1+'Rent Roll'!$O10)^(DATEDIF(EDATE('Rent Roll'!$K10,'Rent Roll'!$P10*12),BO$5,"Y")+1))),('Rent Roll'!$H10*'Rent Roll'!$D10/12)*((1+'Rent Roll'!$N10)^DATEDIF('Summary &amp; Assumptions'!$D$18,BO$5,"Y")))))</f>
        <v>43433.384977899994</v>
      </c>
      <c r="BP15" s="131">
        <f ca="1">IF(BP$5&gt;='Rent Roll'!$M35,('Rent Roll'!$G35*'Rent Roll'!$D10/12)*((1+'Rent Roll'!$X35)^DATEDIF('Rent Roll'!$M35,BP$5,"Y")),
IF(BP$5&gt;'Rent Roll'!$L10,"-",
IF('Rent Roll'!$P10&gt;0,
IF(AND('Rent Roll'!$P10&gt;0,EDATE('Rent Roll'!$K10,'Rent Roll'!$P10*12)&gt;='Commercial Lease'!BP$5),
('Rent Roll'!$H10*'Rent Roll'!$D10/12)*((1+'Rent Roll'!$N10)^DATEDIF('Summary &amp; Assumptions'!$D$18,BP$5,"Y")),
OFFSET(BO15,0,-DATEDIF(EDATE('Rent Roll'!$K10,'Rent Roll'!$P10*12),BP$5,"M"))*((1+'Rent Roll'!$O10)^(DATEDIF(EDATE('Rent Roll'!$K10,'Rent Roll'!$P10*12),BP$5,"Y")+1))),('Rent Roll'!$H10*'Rent Roll'!$D10/12)*((1+'Rent Roll'!$N10)^DATEDIF('Summary &amp; Assumptions'!$D$18,BP$5,"Y")))))</f>
        <v>43433.384977899994</v>
      </c>
      <c r="BQ15" s="131">
        <f ca="1">IF(BQ$5&gt;='Rent Roll'!$M35,('Rent Roll'!$G35*'Rent Roll'!$D10/12)*((1+'Rent Roll'!$X35)^DATEDIF('Rent Roll'!$M35,BQ$5,"Y")),
IF(BQ$5&gt;'Rent Roll'!$L10,"-",
IF('Rent Roll'!$P10&gt;0,
IF(AND('Rent Roll'!$P10&gt;0,EDATE('Rent Roll'!$K10,'Rent Roll'!$P10*12)&gt;='Commercial Lease'!BQ$5),
('Rent Roll'!$H10*'Rent Roll'!$D10/12)*((1+'Rent Roll'!$N10)^DATEDIF('Summary &amp; Assumptions'!$D$18,BQ$5,"Y")),
OFFSET(BP15,0,-DATEDIF(EDATE('Rent Roll'!$K10,'Rent Roll'!$P10*12),BQ$5,"M"))*((1+'Rent Roll'!$O10)^(DATEDIF(EDATE('Rent Roll'!$K10,'Rent Roll'!$P10*12),BQ$5,"Y")+1))),('Rent Roll'!$H10*'Rent Roll'!$D10/12)*((1+'Rent Roll'!$N10)^DATEDIF('Summary &amp; Assumptions'!$D$18,BQ$5,"Y")))))</f>
        <v>43433.384977899994</v>
      </c>
      <c r="BR15" s="131">
        <f ca="1">IF(BR$5&gt;='Rent Roll'!$M35,('Rent Roll'!$G35*'Rent Roll'!$D10/12)*((1+'Rent Roll'!$X35)^DATEDIF('Rent Roll'!$M35,BR$5,"Y")),
IF(BR$5&gt;'Rent Roll'!$L10,"-",
IF('Rent Roll'!$P10&gt;0,
IF(AND('Rent Roll'!$P10&gt;0,EDATE('Rent Roll'!$K10,'Rent Roll'!$P10*12)&gt;='Commercial Lease'!BR$5),
('Rent Roll'!$H10*'Rent Roll'!$D10/12)*((1+'Rent Roll'!$N10)^DATEDIF('Summary &amp; Assumptions'!$D$18,BR$5,"Y")),
OFFSET(BQ15,0,-DATEDIF(EDATE('Rent Roll'!$K10,'Rent Roll'!$P10*12),BR$5,"M"))*((1+'Rent Roll'!$O10)^(DATEDIF(EDATE('Rent Roll'!$K10,'Rent Roll'!$P10*12),BR$5,"Y")+1))),('Rent Roll'!$H10*'Rent Roll'!$D10/12)*((1+'Rent Roll'!$N10)^DATEDIF('Summary &amp; Assumptions'!$D$18,BR$5,"Y")))))</f>
        <v>43433.384977899994</v>
      </c>
      <c r="BS15" s="131">
        <f ca="1">IF(BS$5&gt;='Rent Roll'!$M35,('Rent Roll'!$G35*'Rent Roll'!$D10/12)*((1+'Rent Roll'!$X35)^DATEDIF('Rent Roll'!$M35,BS$5,"Y")),
IF(BS$5&gt;'Rent Roll'!$L10,"-",
IF('Rent Roll'!$P10&gt;0,
IF(AND('Rent Roll'!$P10&gt;0,EDATE('Rent Roll'!$K10,'Rent Roll'!$P10*12)&gt;='Commercial Lease'!BS$5),
('Rent Roll'!$H10*'Rent Roll'!$D10/12)*((1+'Rent Roll'!$N10)^DATEDIF('Summary &amp; Assumptions'!$D$18,BS$5,"Y")),
OFFSET(BR15,0,-DATEDIF(EDATE('Rent Roll'!$K10,'Rent Roll'!$P10*12),BS$5,"M"))*((1+'Rent Roll'!$O10)^(DATEDIF(EDATE('Rent Roll'!$K10,'Rent Roll'!$P10*12),BS$5,"Y")+1))),('Rent Roll'!$H10*'Rent Roll'!$D10/12)*((1+'Rent Roll'!$N10)^DATEDIF('Summary &amp; Assumptions'!$D$18,BS$5,"Y")))))</f>
        <v>43433.384977899994</v>
      </c>
      <c r="BT15" s="131">
        <f ca="1">IF(BT$5&gt;='Rent Roll'!$M35,('Rent Roll'!$G35*'Rent Roll'!$D10/12)*((1+'Rent Roll'!$X35)^DATEDIF('Rent Roll'!$M35,BT$5,"Y")),
IF(BT$5&gt;'Rent Roll'!$L10,"-",
IF('Rent Roll'!$P10&gt;0,
IF(AND('Rent Roll'!$P10&gt;0,EDATE('Rent Roll'!$K10,'Rent Roll'!$P10*12)&gt;='Commercial Lease'!BT$5),
('Rent Roll'!$H10*'Rent Roll'!$D10/12)*((1+'Rent Roll'!$N10)^DATEDIF('Summary &amp; Assumptions'!$D$18,BT$5,"Y")),
OFFSET(BS15,0,-DATEDIF(EDATE('Rent Roll'!$K10,'Rent Roll'!$P10*12),BT$5,"M"))*((1+'Rent Roll'!$O10)^(DATEDIF(EDATE('Rent Roll'!$K10,'Rent Roll'!$P10*12),BT$5,"Y")+1))),('Rent Roll'!$H10*'Rent Roll'!$D10/12)*((1+'Rent Roll'!$N10)^DATEDIF('Summary &amp; Assumptions'!$D$18,BT$5,"Y")))))</f>
        <v>43433.384977899994</v>
      </c>
      <c r="BU15" s="131">
        <f ca="1">IF(BU$5&gt;='Rent Roll'!$M35,('Rent Roll'!$G35*'Rent Roll'!$D10/12)*((1+'Rent Roll'!$X35)^DATEDIF('Rent Roll'!$M35,BU$5,"Y")),
IF(BU$5&gt;'Rent Roll'!$L10,"-",
IF('Rent Roll'!$P10&gt;0,
IF(AND('Rent Roll'!$P10&gt;0,EDATE('Rent Roll'!$K10,'Rent Roll'!$P10*12)&gt;='Commercial Lease'!BU$5),
('Rent Roll'!$H10*'Rent Roll'!$D10/12)*((1+'Rent Roll'!$N10)^DATEDIF('Summary &amp; Assumptions'!$D$18,BU$5,"Y")),
OFFSET(BT15,0,-DATEDIF(EDATE('Rent Roll'!$K10,'Rent Roll'!$P10*12),BU$5,"M"))*((1+'Rent Roll'!$O10)^(DATEDIF(EDATE('Rent Roll'!$K10,'Rent Roll'!$P10*12),BU$5,"Y")+1))),('Rent Roll'!$H10*'Rent Roll'!$D10/12)*((1+'Rent Roll'!$N10)^DATEDIF('Summary &amp; Assumptions'!$D$18,BU$5,"Y")))))</f>
        <v>43433.384977899994</v>
      </c>
      <c r="BV15" s="131">
        <f ca="1">IF(BV$5&gt;='Rent Roll'!$M35,('Rent Roll'!$G35*'Rent Roll'!$D10/12)*((1+'Rent Roll'!$X35)^DATEDIF('Rent Roll'!$M35,BV$5,"Y")),
IF(BV$5&gt;'Rent Roll'!$L10,"-",
IF('Rent Roll'!$P10&gt;0,
IF(AND('Rent Roll'!$P10&gt;0,EDATE('Rent Roll'!$K10,'Rent Roll'!$P10*12)&gt;='Commercial Lease'!BV$5),
('Rent Roll'!$H10*'Rent Roll'!$D10/12)*((1+'Rent Roll'!$N10)^DATEDIF('Summary &amp; Assumptions'!$D$18,BV$5,"Y")),
OFFSET(BU15,0,-DATEDIF(EDATE('Rent Roll'!$K10,'Rent Roll'!$P10*12),BV$5,"M"))*((1+'Rent Roll'!$O10)^(DATEDIF(EDATE('Rent Roll'!$K10,'Rent Roll'!$P10*12),BV$5,"Y")+1))),('Rent Roll'!$H10*'Rent Roll'!$D10/12)*((1+'Rent Roll'!$N10)^DATEDIF('Summary &amp; Assumptions'!$D$18,BV$5,"Y")))))</f>
        <v>43433.384977899994</v>
      </c>
      <c r="BW15" s="131">
        <f ca="1">IF(BW$5&gt;='Rent Roll'!$M35,('Rent Roll'!$G35*'Rent Roll'!$D10/12)*((1+'Rent Roll'!$X35)^DATEDIF('Rent Roll'!$M35,BW$5,"Y")),
IF(BW$5&gt;'Rent Roll'!$L10,"-",
IF('Rent Roll'!$P10&gt;0,
IF(AND('Rent Roll'!$P10&gt;0,EDATE('Rent Roll'!$K10,'Rent Roll'!$P10*12)&gt;='Commercial Lease'!BW$5),
('Rent Roll'!$H10*'Rent Roll'!$D10/12)*((1+'Rent Roll'!$N10)^DATEDIF('Summary &amp; Assumptions'!$D$18,BW$5,"Y")),
OFFSET(BV15,0,-DATEDIF(EDATE('Rent Roll'!$K10,'Rent Roll'!$P10*12),BW$5,"M"))*((1+'Rent Roll'!$O10)^(DATEDIF(EDATE('Rent Roll'!$K10,'Rent Roll'!$P10*12),BW$5,"Y")+1))),('Rent Roll'!$H10*'Rent Roll'!$D10/12)*((1+'Rent Roll'!$N10)^DATEDIF('Summary &amp; Assumptions'!$D$18,BW$5,"Y")))))</f>
        <v>43433.384977899994</v>
      </c>
      <c r="BX15" s="131">
        <f ca="1">IF(BX$5&gt;='Rent Roll'!$M35,('Rent Roll'!$G35*'Rent Roll'!$D10/12)*((1+'Rent Roll'!$X35)^DATEDIF('Rent Roll'!$M35,BX$5,"Y")),
IF(BX$5&gt;'Rent Roll'!$L10,"-",
IF('Rent Roll'!$P10&gt;0,
IF(AND('Rent Roll'!$P10&gt;0,EDATE('Rent Roll'!$K10,'Rent Roll'!$P10*12)&gt;='Commercial Lease'!BX$5),
('Rent Roll'!$H10*'Rent Roll'!$D10/12)*((1+'Rent Roll'!$N10)^DATEDIF('Summary &amp; Assumptions'!$D$18,BX$5,"Y")),
OFFSET(BW15,0,-DATEDIF(EDATE('Rent Roll'!$K10,'Rent Roll'!$P10*12),BX$5,"M"))*((1+'Rent Roll'!$O10)^(DATEDIF(EDATE('Rent Roll'!$K10,'Rent Roll'!$P10*12),BX$5,"Y")+1))),('Rent Roll'!$H10*'Rent Roll'!$D10/12)*((1+'Rent Roll'!$N10)^DATEDIF('Summary &amp; Assumptions'!$D$18,BX$5,"Y")))))</f>
        <v>43433.384977899994</v>
      </c>
      <c r="BY15" s="131">
        <f ca="1">IF(BY$5&gt;='Rent Roll'!$M35,('Rent Roll'!$G35*'Rent Roll'!$D10/12)*((1+'Rent Roll'!$X35)^DATEDIF('Rent Roll'!$M35,BY$5,"Y")),
IF(BY$5&gt;'Rent Roll'!$L10,"-",
IF('Rent Roll'!$P10&gt;0,
IF(AND('Rent Roll'!$P10&gt;0,EDATE('Rent Roll'!$K10,'Rent Roll'!$P10*12)&gt;='Commercial Lease'!BY$5),
('Rent Roll'!$H10*'Rent Roll'!$D10/12)*((1+'Rent Roll'!$N10)^DATEDIF('Summary &amp; Assumptions'!$D$18,BY$5,"Y")),
OFFSET(BX15,0,-DATEDIF(EDATE('Rent Roll'!$K10,'Rent Roll'!$P10*12),BY$5,"M"))*((1+'Rent Roll'!$O10)^(DATEDIF(EDATE('Rent Roll'!$K10,'Rent Roll'!$P10*12),BY$5,"Y")+1))),('Rent Roll'!$H10*'Rent Roll'!$D10/12)*((1+'Rent Roll'!$N10)^DATEDIF('Summary &amp; Assumptions'!$D$18,BY$5,"Y")))))</f>
        <v>44736.386527236995</v>
      </c>
      <c r="BZ15" s="131">
        <f ca="1">IF(BZ$5&gt;='Rent Roll'!$M35,('Rent Roll'!$G35*'Rent Roll'!$D10/12)*((1+'Rent Roll'!$X35)^DATEDIF('Rent Roll'!$M35,BZ$5,"Y")),
IF(BZ$5&gt;'Rent Roll'!$L10,"-",
IF('Rent Roll'!$P10&gt;0,
IF(AND('Rent Roll'!$P10&gt;0,EDATE('Rent Roll'!$K10,'Rent Roll'!$P10*12)&gt;='Commercial Lease'!BZ$5),
('Rent Roll'!$H10*'Rent Roll'!$D10/12)*((1+'Rent Roll'!$N10)^DATEDIF('Summary &amp; Assumptions'!$D$18,BZ$5,"Y")),
OFFSET(BY15,0,-DATEDIF(EDATE('Rent Roll'!$K10,'Rent Roll'!$P10*12),BZ$5,"M"))*((1+'Rent Roll'!$O10)^(DATEDIF(EDATE('Rent Roll'!$K10,'Rent Roll'!$P10*12),BZ$5,"Y")+1))),('Rent Roll'!$H10*'Rent Roll'!$D10/12)*((1+'Rent Roll'!$N10)^DATEDIF('Summary &amp; Assumptions'!$D$18,BZ$5,"Y")))))</f>
        <v>44736.386527236995</v>
      </c>
      <c r="CA15" s="131">
        <f ca="1">IF(CA$5&gt;='Rent Roll'!$M35,('Rent Roll'!$G35*'Rent Roll'!$D10/12)*((1+'Rent Roll'!$X35)^DATEDIF('Rent Roll'!$M35,CA$5,"Y")),
IF(CA$5&gt;'Rent Roll'!$L10,"-",
IF('Rent Roll'!$P10&gt;0,
IF(AND('Rent Roll'!$P10&gt;0,EDATE('Rent Roll'!$K10,'Rent Roll'!$P10*12)&gt;='Commercial Lease'!CA$5),
('Rent Roll'!$H10*'Rent Roll'!$D10/12)*((1+'Rent Roll'!$N10)^DATEDIF('Summary &amp; Assumptions'!$D$18,CA$5,"Y")),
OFFSET(BZ15,0,-DATEDIF(EDATE('Rent Roll'!$K10,'Rent Roll'!$P10*12),CA$5,"M"))*((1+'Rent Roll'!$O10)^(DATEDIF(EDATE('Rent Roll'!$K10,'Rent Roll'!$P10*12),CA$5,"Y")+1))),('Rent Roll'!$H10*'Rent Roll'!$D10/12)*((1+'Rent Roll'!$N10)^DATEDIF('Summary &amp; Assumptions'!$D$18,CA$5,"Y")))))</f>
        <v>44736.386527236995</v>
      </c>
      <c r="CB15" s="131">
        <f ca="1">IF(CB$5&gt;='Rent Roll'!$M35,('Rent Roll'!$G35*'Rent Roll'!$D10/12)*((1+'Rent Roll'!$X35)^DATEDIF('Rent Roll'!$M35,CB$5,"Y")),
IF(CB$5&gt;'Rent Roll'!$L10,"-",
IF('Rent Roll'!$P10&gt;0,
IF(AND('Rent Roll'!$P10&gt;0,EDATE('Rent Roll'!$K10,'Rent Roll'!$P10*12)&gt;='Commercial Lease'!CB$5),
('Rent Roll'!$H10*'Rent Roll'!$D10/12)*((1+'Rent Roll'!$N10)^DATEDIF('Summary &amp; Assumptions'!$D$18,CB$5,"Y")),
OFFSET(CA15,0,-DATEDIF(EDATE('Rent Roll'!$K10,'Rent Roll'!$P10*12),CB$5,"M"))*((1+'Rent Roll'!$O10)^(DATEDIF(EDATE('Rent Roll'!$K10,'Rent Roll'!$P10*12),CB$5,"Y")+1))),('Rent Roll'!$H10*'Rent Roll'!$D10/12)*((1+'Rent Roll'!$N10)^DATEDIF('Summary &amp; Assumptions'!$D$18,CB$5,"Y")))))</f>
        <v>44736.386527236995</v>
      </c>
      <c r="CC15" s="131">
        <f ca="1">IF(CC$5&gt;='Rent Roll'!$M35,('Rent Roll'!$G35*'Rent Roll'!$D10/12)*((1+'Rent Roll'!$X35)^DATEDIF('Rent Roll'!$M35,CC$5,"Y")),
IF(CC$5&gt;'Rent Roll'!$L10,"-",
IF('Rent Roll'!$P10&gt;0,
IF(AND('Rent Roll'!$P10&gt;0,EDATE('Rent Roll'!$K10,'Rent Roll'!$P10*12)&gt;='Commercial Lease'!CC$5),
('Rent Roll'!$H10*'Rent Roll'!$D10/12)*((1+'Rent Roll'!$N10)^DATEDIF('Summary &amp; Assumptions'!$D$18,CC$5,"Y")),
OFFSET(CB15,0,-DATEDIF(EDATE('Rent Roll'!$K10,'Rent Roll'!$P10*12),CC$5,"M"))*((1+'Rent Roll'!$O10)^(DATEDIF(EDATE('Rent Roll'!$K10,'Rent Roll'!$P10*12),CC$5,"Y")+1))),('Rent Roll'!$H10*'Rent Roll'!$D10/12)*((1+'Rent Roll'!$N10)^DATEDIF('Summary &amp; Assumptions'!$D$18,CC$5,"Y")))))</f>
        <v>44736.386527236995</v>
      </c>
      <c r="CD15" s="131">
        <f ca="1">IF(CD$5&gt;='Rent Roll'!$M35,('Rent Roll'!$G35*'Rent Roll'!$D10/12)*((1+'Rent Roll'!$X35)^DATEDIF('Rent Roll'!$M35,CD$5,"Y")),
IF(CD$5&gt;'Rent Roll'!$L10,"-",
IF('Rent Roll'!$P10&gt;0,
IF(AND('Rent Roll'!$P10&gt;0,EDATE('Rent Roll'!$K10,'Rent Roll'!$P10*12)&gt;='Commercial Lease'!CD$5),
('Rent Roll'!$H10*'Rent Roll'!$D10/12)*((1+'Rent Roll'!$N10)^DATEDIF('Summary &amp; Assumptions'!$D$18,CD$5,"Y")),
OFFSET(CC15,0,-DATEDIF(EDATE('Rent Roll'!$K10,'Rent Roll'!$P10*12),CD$5,"M"))*((1+'Rent Roll'!$O10)^(DATEDIF(EDATE('Rent Roll'!$K10,'Rent Roll'!$P10*12),CD$5,"Y")+1))),('Rent Roll'!$H10*'Rent Roll'!$D10/12)*((1+'Rent Roll'!$N10)^DATEDIF('Summary &amp; Assumptions'!$D$18,CD$5,"Y")))))</f>
        <v>44736.386527236995</v>
      </c>
      <c r="CE15" s="131">
        <f ca="1">IF(CE$5&gt;='Rent Roll'!$M35,('Rent Roll'!$G35*'Rent Roll'!$D10/12)*((1+'Rent Roll'!$X35)^DATEDIF('Rent Roll'!$M35,CE$5,"Y")),
IF(CE$5&gt;'Rent Roll'!$L10,"-",
IF('Rent Roll'!$P10&gt;0,
IF(AND('Rent Roll'!$P10&gt;0,EDATE('Rent Roll'!$K10,'Rent Roll'!$P10*12)&gt;='Commercial Lease'!CE$5),
('Rent Roll'!$H10*'Rent Roll'!$D10/12)*((1+'Rent Roll'!$N10)^DATEDIF('Summary &amp; Assumptions'!$D$18,CE$5,"Y")),
OFFSET(CD15,0,-DATEDIF(EDATE('Rent Roll'!$K10,'Rent Roll'!$P10*12),CE$5,"M"))*((1+'Rent Roll'!$O10)^(DATEDIF(EDATE('Rent Roll'!$K10,'Rent Roll'!$P10*12),CE$5,"Y")+1))),('Rent Roll'!$H10*'Rent Roll'!$D10/12)*((1+'Rent Roll'!$N10)^DATEDIF('Summary &amp; Assumptions'!$D$18,CE$5,"Y")))))</f>
        <v>44736.386527236995</v>
      </c>
      <c r="CF15" s="131">
        <f ca="1">IF(CF$5&gt;='Rent Roll'!$M35,('Rent Roll'!$G35*'Rent Roll'!$D10/12)*((1+'Rent Roll'!$X35)^DATEDIF('Rent Roll'!$M35,CF$5,"Y")),
IF(CF$5&gt;'Rent Roll'!$L10,"-",
IF('Rent Roll'!$P10&gt;0,
IF(AND('Rent Roll'!$P10&gt;0,EDATE('Rent Roll'!$K10,'Rent Roll'!$P10*12)&gt;='Commercial Lease'!CF$5),
('Rent Roll'!$H10*'Rent Roll'!$D10/12)*((1+'Rent Roll'!$N10)^DATEDIF('Summary &amp; Assumptions'!$D$18,CF$5,"Y")),
OFFSET(CE15,0,-DATEDIF(EDATE('Rent Roll'!$K10,'Rent Roll'!$P10*12),CF$5,"M"))*((1+'Rent Roll'!$O10)^(DATEDIF(EDATE('Rent Roll'!$K10,'Rent Roll'!$P10*12),CF$5,"Y")+1))),('Rent Roll'!$H10*'Rent Roll'!$D10/12)*((1+'Rent Roll'!$N10)^DATEDIF('Summary &amp; Assumptions'!$D$18,CF$5,"Y")))))</f>
        <v>44736.386527236995</v>
      </c>
      <c r="CG15" s="131">
        <f ca="1">IF(CG$5&gt;='Rent Roll'!$M35,('Rent Roll'!$G35*'Rent Roll'!$D10/12)*((1+'Rent Roll'!$X35)^DATEDIF('Rent Roll'!$M35,CG$5,"Y")),
IF(CG$5&gt;'Rent Roll'!$L10,"-",
IF('Rent Roll'!$P10&gt;0,
IF(AND('Rent Roll'!$P10&gt;0,EDATE('Rent Roll'!$K10,'Rent Roll'!$P10*12)&gt;='Commercial Lease'!CG$5),
('Rent Roll'!$H10*'Rent Roll'!$D10/12)*((1+'Rent Roll'!$N10)^DATEDIF('Summary &amp; Assumptions'!$D$18,CG$5,"Y")),
OFFSET(CF15,0,-DATEDIF(EDATE('Rent Roll'!$K10,'Rent Roll'!$P10*12),CG$5,"M"))*((1+'Rent Roll'!$O10)^(DATEDIF(EDATE('Rent Roll'!$K10,'Rent Roll'!$P10*12),CG$5,"Y")+1))),('Rent Roll'!$H10*'Rent Roll'!$D10/12)*((1+'Rent Roll'!$N10)^DATEDIF('Summary &amp; Assumptions'!$D$18,CG$5,"Y")))))</f>
        <v>44736.386527236995</v>
      </c>
      <c r="CH15" s="131">
        <f ca="1">IF(CH$5&gt;='Rent Roll'!$M35,('Rent Roll'!$G35*'Rent Roll'!$D10/12)*((1+'Rent Roll'!$X35)^DATEDIF('Rent Roll'!$M35,CH$5,"Y")),
IF(CH$5&gt;'Rent Roll'!$L10,"-",
IF('Rent Roll'!$P10&gt;0,
IF(AND('Rent Roll'!$P10&gt;0,EDATE('Rent Roll'!$K10,'Rent Roll'!$P10*12)&gt;='Commercial Lease'!CH$5),
('Rent Roll'!$H10*'Rent Roll'!$D10/12)*((1+'Rent Roll'!$N10)^DATEDIF('Summary &amp; Assumptions'!$D$18,CH$5,"Y")),
OFFSET(CG15,0,-DATEDIF(EDATE('Rent Roll'!$K10,'Rent Roll'!$P10*12),CH$5,"M"))*((1+'Rent Roll'!$O10)^(DATEDIF(EDATE('Rent Roll'!$K10,'Rent Roll'!$P10*12),CH$5,"Y")+1))),('Rent Roll'!$H10*'Rent Roll'!$D10/12)*((1+'Rent Roll'!$N10)^DATEDIF('Summary &amp; Assumptions'!$D$18,CH$5,"Y")))))</f>
        <v>44736.386527236995</v>
      </c>
      <c r="CI15" s="131">
        <f ca="1">IF(CI$5&gt;='Rent Roll'!$M35,('Rent Roll'!$G35*'Rent Roll'!$D10/12)*((1+'Rent Roll'!$X35)^DATEDIF('Rent Roll'!$M35,CI$5,"Y")),
IF(CI$5&gt;'Rent Roll'!$L10,"-",
IF('Rent Roll'!$P10&gt;0,
IF(AND('Rent Roll'!$P10&gt;0,EDATE('Rent Roll'!$K10,'Rent Roll'!$P10*12)&gt;='Commercial Lease'!CI$5),
('Rent Roll'!$H10*'Rent Roll'!$D10/12)*((1+'Rent Roll'!$N10)^DATEDIF('Summary &amp; Assumptions'!$D$18,CI$5,"Y")),
OFFSET(CH15,0,-DATEDIF(EDATE('Rent Roll'!$K10,'Rent Roll'!$P10*12),CI$5,"M"))*((1+'Rent Roll'!$O10)^(DATEDIF(EDATE('Rent Roll'!$K10,'Rent Roll'!$P10*12),CI$5,"Y")+1))),('Rent Roll'!$H10*'Rent Roll'!$D10/12)*((1+'Rent Roll'!$N10)^DATEDIF('Summary &amp; Assumptions'!$D$18,CI$5,"Y")))))</f>
        <v>44736.386527236995</v>
      </c>
      <c r="CJ15" s="131">
        <f ca="1">IF(CJ$5&gt;='Rent Roll'!$M35,('Rent Roll'!$G35*'Rent Roll'!$D10/12)*((1+'Rent Roll'!$X35)^DATEDIF('Rent Roll'!$M35,CJ$5,"Y")),
IF(CJ$5&gt;'Rent Roll'!$L10,"-",
IF('Rent Roll'!$P10&gt;0,
IF(AND('Rent Roll'!$P10&gt;0,EDATE('Rent Roll'!$K10,'Rent Roll'!$P10*12)&gt;='Commercial Lease'!CJ$5),
('Rent Roll'!$H10*'Rent Roll'!$D10/12)*((1+'Rent Roll'!$N10)^DATEDIF('Summary &amp; Assumptions'!$D$18,CJ$5,"Y")),
OFFSET(CI15,0,-DATEDIF(EDATE('Rent Roll'!$K10,'Rent Roll'!$P10*12),CJ$5,"M"))*((1+'Rent Roll'!$O10)^(DATEDIF(EDATE('Rent Roll'!$K10,'Rent Roll'!$P10*12),CJ$5,"Y")+1))),('Rent Roll'!$H10*'Rent Roll'!$D10/12)*((1+'Rent Roll'!$N10)^DATEDIF('Summary &amp; Assumptions'!$D$18,CJ$5,"Y")))))</f>
        <v>44736.386527236995</v>
      </c>
      <c r="CK15" s="131">
        <f ca="1">IF(CK$5&gt;='Rent Roll'!$M35,('Rent Roll'!$G35*'Rent Roll'!$D10/12)*((1+'Rent Roll'!$X35)^DATEDIF('Rent Roll'!$M35,CK$5,"Y")),
IF(CK$5&gt;'Rent Roll'!$L10,"-",
IF('Rent Roll'!$P10&gt;0,
IF(AND('Rent Roll'!$P10&gt;0,EDATE('Rent Roll'!$K10,'Rent Roll'!$P10*12)&gt;='Commercial Lease'!CK$5),
('Rent Roll'!$H10*'Rent Roll'!$D10/12)*((1+'Rent Roll'!$N10)^DATEDIF('Summary &amp; Assumptions'!$D$18,CK$5,"Y")),
OFFSET(CJ15,0,-DATEDIF(EDATE('Rent Roll'!$K10,'Rent Roll'!$P10*12),CK$5,"M"))*((1+'Rent Roll'!$O10)^(DATEDIF(EDATE('Rent Roll'!$K10,'Rent Roll'!$P10*12),CK$5,"Y")+1))),('Rent Roll'!$H10*'Rent Roll'!$D10/12)*((1+'Rent Roll'!$N10)^DATEDIF('Summary &amp; Assumptions'!$D$18,CK$5,"Y")))))</f>
        <v>46078.478123054105</v>
      </c>
      <c r="CL15" s="131">
        <f ca="1">IF(CL$5&gt;='Rent Roll'!$M35,('Rent Roll'!$G35*'Rent Roll'!$D10/12)*((1+'Rent Roll'!$X35)^DATEDIF('Rent Roll'!$M35,CL$5,"Y")),
IF(CL$5&gt;'Rent Roll'!$L10,"-",
IF('Rent Roll'!$P10&gt;0,
IF(AND('Rent Roll'!$P10&gt;0,EDATE('Rent Roll'!$K10,'Rent Roll'!$P10*12)&gt;='Commercial Lease'!CL$5),
('Rent Roll'!$H10*'Rent Roll'!$D10/12)*((1+'Rent Roll'!$N10)^DATEDIF('Summary &amp; Assumptions'!$D$18,CL$5,"Y")),
OFFSET(CK15,0,-DATEDIF(EDATE('Rent Roll'!$K10,'Rent Roll'!$P10*12),CL$5,"M"))*((1+'Rent Roll'!$O10)^(DATEDIF(EDATE('Rent Roll'!$K10,'Rent Roll'!$P10*12),CL$5,"Y")+1))),('Rent Roll'!$H10*'Rent Roll'!$D10/12)*((1+'Rent Roll'!$N10)^DATEDIF('Summary &amp; Assumptions'!$D$18,CL$5,"Y")))))</f>
        <v>46078.478123054105</v>
      </c>
      <c r="CM15" s="131">
        <f ca="1">IF(CM$5&gt;='Rent Roll'!$M35,('Rent Roll'!$G35*'Rent Roll'!$D10/12)*((1+'Rent Roll'!$X35)^DATEDIF('Rent Roll'!$M35,CM$5,"Y")),
IF(CM$5&gt;'Rent Roll'!$L10,"-",
IF('Rent Roll'!$P10&gt;0,
IF(AND('Rent Roll'!$P10&gt;0,EDATE('Rent Roll'!$K10,'Rent Roll'!$P10*12)&gt;='Commercial Lease'!CM$5),
('Rent Roll'!$H10*'Rent Roll'!$D10/12)*((1+'Rent Roll'!$N10)^DATEDIF('Summary &amp; Assumptions'!$D$18,CM$5,"Y")),
OFFSET(CL15,0,-DATEDIF(EDATE('Rent Roll'!$K10,'Rent Roll'!$P10*12),CM$5,"M"))*((1+'Rent Roll'!$O10)^(DATEDIF(EDATE('Rent Roll'!$K10,'Rent Roll'!$P10*12),CM$5,"Y")+1))),('Rent Roll'!$H10*'Rent Roll'!$D10/12)*((1+'Rent Roll'!$N10)^DATEDIF('Summary &amp; Assumptions'!$D$18,CM$5,"Y")))))</f>
        <v>46078.478123054105</v>
      </c>
      <c r="CN15" s="131">
        <f ca="1">IF(CN$5&gt;='Rent Roll'!$M35,('Rent Roll'!$G35*'Rent Roll'!$D10/12)*((1+'Rent Roll'!$X35)^DATEDIF('Rent Roll'!$M35,CN$5,"Y")),
IF(CN$5&gt;'Rent Roll'!$L10,"-",
IF('Rent Roll'!$P10&gt;0,
IF(AND('Rent Roll'!$P10&gt;0,EDATE('Rent Roll'!$K10,'Rent Roll'!$P10*12)&gt;='Commercial Lease'!CN$5),
('Rent Roll'!$H10*'Rent Roll'!$D10/12)*((1+'Rent Roll'!$N10)^DATEDIF('Summary &amp; Assumptions'!$D$18,CN$5,"Y")),
OFFSET(CM15,0,-DATEDIF(EDATE('Rent Roll'!$K10,'Rent Roll'!$P10*12),CN$5,"M"))*((1+'Rent Roll'!$O10)^(DATEDIF(EDATE('Rent Roll'!$K10,'Rent Roll'!$P10*12),CN$5,"Y")+1))),('Rent Roll'!$H10*'Rent Roll'!$D10/12)*((1+'Rent Roll'!$N10)^DATEDIF('Summary &amp; Assumptions'!$D$18,CN$5,"Y")))))</f>
        <v>46078.478123054105</v>
      </c>
      <c r="CO15" s="131">
        <f ca="1">IF(CO$5&gt;='Rent Roll'!$M35,('Rent Roll'!$G35*'Rent Roll'!$D10/12)*((1+'Rent Roll'!$X35)^DATEDIF('Rent Roll'!$M35,CO$5,"Y")),
IF(CO$5&gt;'Rent Roll'!$L10,"-",
IF('Rent Roll'!$P10&gt;0,
IF(AND('Rent Roll'!$P10&gt;0,EDATE('Rent Roll'!$K10,'Rent Roll'!$P10*12)&gt;='Commercial Lease'!CO$5),
('Rent Roll'!$H10*'Rent Roll'!$D10/12)*((1+'Rent Roll'!$N10)^DATEDIF('Summary &amp; Assumptions'!$D$18,CO$5,"Y")),
OFFSET(CN15,0,-DATEDIF(EDATE('Rent Roll'!$K10,'Rent Roll'!$P10*12),CO$5,"M"))*((1+'Rent Roll'!$O10)^(DATEDIF(EDATE('Rent Roll'!$K10,'Rent Roll'!$P10*12),CO$5,"Y")+1))),('Rent Roll'!$H10*'Rent Roll'!$D10/12)*((1+'Rent Roll'!$N10)^DATEDIF('Summary &amp; Assumptions'!$D$18,CO$5,"Y")))))</f>
        <v>46078.478123054105</v>
      </c>
      <c r="CP15" s="131">
        <f ca="1">IF(CP$5&gt;='Rent Roll'!$M35,('Rent Roll'!$G35*'Rent Roll'!$D10/12)*((1+'Rent Roll'!$X35)^DATEDIF('Rent Roll'!$M35,CP$5,"Y")),
IF(CP$5&gt;'Rent Roll'!$L10,"-",
IF('Rent Roll'!$P10&gt;0,
IF(AND('Rent Roll'!$P10&gt;0,EDATE('Rent Roll'!$K10,'Rent Roll'!$P10*12)&gt;='Commercial Lease'!CP$5),
('Rent Roll'!$H10*'Rent Roll'!$D10/12)*((1+'Rent Roll'!$N10)^DATEDIF('Summary &amp; Assumptions'!$D$18,CP$5,"Y")),
OFFSET(CO15,0,-DATEDIF(EDATE('Rent Roll'!$K10,'Rent Roll'!$P10*12),CP$5,"M"))*((1+'Rent Roll'!$O10)^(DATEDIF(EDATE('Rent Roll'!$K10,'Rent Roll'!$P10*12),CP$5,"Y")+1))),('Rent Roll'!$H10*'Rent Roll'!$D10/12)*((1+'Rent Roll'!$N10)^DATEDIF('Summary &amp; Assumptions'!$D$18,CP$5,"Y")))))</f>
        <v>46078.478123054105</v>
      </c>
      <c r="CQ15" s="131">
        <f ca="1">IF(CQ$5&gt;='Rent Roll'!$M35,('Rent Roll'!$G35*'Rent Roll'!$D10/12)*((1+'Rent Roll'!$X35)^DATEDIF('Rent Roll'!$M35,CQ$5,"Y")),
IF(CQ$5&gt;'Rent Roll'!$L10,"-",
IF('Rent Roll'!$P10&gt;0,
IF(AND('Rent Roll'!$P10&gt;0,EDATE('Rent Roll'!$K10,'Rent Roll'!$P10*12)&gt;='Commercial Lease'!CQ$5),
('Rent Roll'!$H10*'Rent Roll'!$D10/12)*((1+'Rent Roll'!$N10)^DATEDIF('Summary &amp; Assumptions'!$D$18,CQ$5,"Y")),
OFFSET(CP15,0,-DATEDIF(EDATE('Rent Roll'!$K10,'Rent Roll'!$P10*12),CQ$5,"M"))*((1+'Rent Roll'!$O10)^(DATEDIF(EDATE('Rent Roll'!$K10,'Rent Roll'!$P10*12),CQ$5,"Y")+1))),('Rent Roll'!$H10*'Rent Roll'!$D10/12)*((1+'Rent Roll'!$N10)^DATEDIF('Summary &amp; Assumptions'!$D$18,CQ$5,"Y")))))</f>
        <v>46078.478123054105</v>
      </c>
      <c r="CR15" s="131">
        <f ca="1">IF(CR$5&gt;='Rent Roll'!$M35,('Rent Roll'!$G35*'Rent Roll'!$D10/12)*((1+'Rent Roll'!$X35)^DATEDIF('Rent Roll'!$M35,CR$5,"Y")),
IF(CR$5&gt;'Rent Roll'!$L10,"-",
IF('Rent Roll'!$P10&gt;0,
IF(AND('Rent Roll'!$P10&gt;0,EDATE('Rent Roll'!$K10,'Rent Roll'!$P10*12)&gt;='Commercial Lease'!CR$5),
('Rent Roll'!$H10*'Rent Roll'!$D10/12)*((1+'Rent Roll'!$N10)^DATEDIF('Summary &amp; Assumptions'!$D$18,CR$5,"Y")),
OFFSET(CQ15,0,-DATEDIF(EDATE('Rent Roll'!$K10,'Rent Roll'!$P10*12),CR$5,"M"))*((1+'Rent Roll'!$O10)^(DATEDIF(EDATE('Rent Roll'!$K10,'Rent Roll'!$P10*12),CR$5,"Y")+1))),('Rent Roll'!$H10*'Rent Roll'!$D10/12)*((1+'Rent Roll'!$N10)^DATEDIF('Summary &amp; Assumptions'!$D$18,CR$5,"Y")))))</f>
        <v>46078.478123054105</v>
      </c>
      <c r="CS15" s="131">
        <f ca="1">IF(CS$5&gt;='Rent Roll'!$M35,('Rent Roll'!$G35*'Rent Roll'!$D10/12)*((1+'Rent Roll'!$X35)^DATEDIF('Rent Roll'!$M35,CS$5,"Y")),
IF(CS$5&gt;'Rent Roll'!$L10,"-",
IF('Rent Roll'!$P10&gt;0,
IF(AND('Rent Roll'!$P10&gt;0,EDATE('Rent Roll'!$K10,'Rent Roll'!$P10*12)&gt;='Commercial Lease'!CS$5),
('Rent Roll'!$H10*'Rent Roll'!$D10/12)*((1+'Rent Roll'!$N10)^DATEDIF('Summary &amp; Assumptions'!$D$18,CS$5,"Y")),
OFFSET(CR15,0,-DATEDIF(EDATE('Rent Roll'!$K10,'Rent Roll'!$P10*12),CS$5,"M"))*((1+'Rent Roll'!$O10)^(DATEDIF(EDATE('Rent Roll'!$K10,'Rent Roll'!$P10*12),CS$5,"Y")+1))),('Rent Roll'!$H10*'Rent Roll'!$D10/12)*((1+'Rent Roll'!$N10)^DATEDIF('Summary &amp; Assumptions'!$D$18,CS$5,"Y")))))</f>
        <v>46078.478123054105</v>
      </c>
      <c r="CT15" s="131">
        <f ca="1">IF(CT$5&gt;='Rent Roll'!$M35,('Rent Roll'!$G35*'Rent Roll'!$D10/12)*((1+'Rent Roll'!$X35)^DATEDIF('Rent Roll'!$M35,CT$5,"Y")),
IF(CT$5&gt;'Rent Roll'!$L10,"-",
IF('Rent Roll'!$P10&gt;0,
IF(AND('Rent Roll'!$P10&gt;0,EDATE('Rent Roll'!$K10,'Rent Roll'!$P10*12)&gt;='Commercial Lease'!CT$5),
('Rent Roll'!$H10*'Rent Roll'!$D10/12)*((1+'Rent Roll'!$N10)^DATEDIF('Summary &amp; Assumptions'!$D$18,CT$5,"Y")),
OFFSET(CS15,0,-DATEDIF(EDATE('Rent Roll'!$K10,'Rent Roll'!$P10*12),CT$5,"M"))*((1+'Rent Roll'!$O10)^(DATEDIF(EDATE('Rent Roll'!$K10,'Rent Roll'!$P10*12),CT$5,"Y")+1))),('Rent Roll'!$H10*'Rent Roll'!$D10/12)*((1+'Rent Roll'!$N10)^DATEDIF('Summary &amp; Assumptions'!$D$18,CT$5,"Y")))))</f>
        <v>46078.478123054105</v>
      </c>
      <c r="CU15" s="131">
        <f ca="1">IF(CU$5&gt;='Rent Roll'!$M35,('Rent Roll'!$G35*'Rent Roll'!$D10/12)*((1+'Rent Roll'!$X35)^DATEDIF('Rent Roll'!$M35,CU$5,"Y")),
IF(CU$5&gt;'Rent Roll'!$L10,"-",
IF('Rent Roll'!$P10&gt;0,
IF(AND('Rent Roll'!$P10&gt;0,EDATE('Rent Roll'!$K10,'Rent Roll'!$P10*12)&gt;='Commercial Lease'!CU$5),
('Rent Roll'!$H10*'Rent Roll'!$D10/12)*((1+'Rent Roll'!$N10)^DATEDIF('Summary &amp; Assumptions'!$D$18,CU$5,"Y")),
OFFSET(CT15,0,-DATEDIF(EDATE('Rent Roll'!$K10,'Rent Roll'!$P10*12),CU$5,"M"))*((1+'Rent Roll'!$O10)^(DATEDIF(EDATE('Rent Roll'!$K10,'Rent Roll'!$P10*12),CU$5,"Y")+1))),('Rent Roll'!$H10*'Rent Roll'!$D10/12)*((1+'Rent Roll'!$N10)^DATEDIF('Summary &amp; Assumptions'!$D$18,CU$5,"Y")))))</f>
        <v>46078.478123054105</v>
      </c>
      <c r="CV15" s="131">
        <f ca="1">IF(CV$5&gt;='Rent Roll'!$M35,('Rent Roll'!$G35*'Rent Roll'!$D10/12)*((1+'Rent Roll'!$X35)^DATEDIF('Rent Roll'!$M35,CV$5,"Y")),
IF(CV$5&gt;'Rent Roll'!$L10,"-",
IF('Rent Roll'!$P10&gt;0,
IF(AND('Rent Roll'!$P10&gt;0,EDATE('Rent Roll'!$K10,'Rent Roll'!$P10*12)&gt;='Commercial Lease'!CV$5),
('Rent Roll'!$H10*'Rent Roll'!$D10/12)*((1+'Rent Roll'!$N10)^DATEDIF('Summary &amp; Assumptions'!$D$18,CV$5,"Y")),
OFFSET(CU15,0,-DATEDIF(EDATE('Rent Roll'!$K10,'Rent Roll'!$P10*12),CV$5,"M"))*((1+'Rent Roll'!$O10)^(DATEDIF(EDATE('Rent Roll'!$K10,'Rent Roll'!$P10*12),CV$5,"Y")+1))),('Rent Roll'!$H10*'Rent Roll'!$D10/12)*((1+'Rent Roll'!$N10)^DATEDIF('Summary &amp; Assumptions'!$D$18,CV$5,"Y")))))</f>
        <v>46078.478123054105</v>
      </c>
      <c r="CW15" s="131">
        <f ca="1">IF(CW$5&gt;='Rent Roll'!$M35,('Rent Roll'!$G35*'Rent Roll'!$D10/12)*((1+'Rent Roll'!$X35)^DATEDIF('Rent Roll'!$M35,CW$5,"Y")),
IF(CW$5&gt;'Rent Roll'!$L10,"-",
IF('Rent Roll'!$P10&gt;0,
IF(AND('Rent Roll'!$P10&gt;0,EDATE('Rent Roll'!$K10,'Rent Roll'!$P10*12)&gt;='Commercial Lease'!CW$5),
('Rent Roll'!$H10*'Rent Roll'!$D10/12)*((1+'Rent Roll'!$N10)^DATEDIF('Summary &amp; Assumptions'!$D$18,CW$5,"Y")),
OFFSET(CV15,0,-DATEDIF(EDATE('Rent Roll'!$K10,'Rent Roll'!$P10*12),CW$5,"M"))*((1+'Rent Roll'!$O10)^(DATEDIF(EDATE('Rent Roll'!$K10,'Rent Roll'!$P10*12),CW$5,"Y")+1))),('Rent Roll'!$H10*'Rent Roll'!$D10/12)*((1+'Rent Roll'!$N10)^DATEDIF('Summary &amp; Assumptions'!$D$18,CW$5,"Y")))))</f>
        <v>47460.832466745735</v>
      </c>
      <c r="CX15" s="131">
        <f ca="1">IF(CX$5&gt;='Rent Roll'!$M35,('Rent Roll'!$G35*'Rent Roll'!$D10/12)*((1+'Rent Roll'!$X35)^DATEDIF('Rent Roll'!$M35,CX$5,"Y")),
IF(CX$5&gt;'Rent Roll'!$L10,"-",
IF('Rent Roll'!$P10&gt;0,
IF(AND('Rent Roll'!$P10&gt;0,EDATE('Rent Roll'!$K10,'Rent Roll'!$P10*12)&gt;='Commercial Lease'!CX$5),
('Rent Roll'!$H10*'Rent Roll'!$D10/12)*((1+'Rent Roll'!$N10)^DATEDIF('Summary &amp; Assumptions'!$D$18,CX$5,"Y")),
OFFSET(CW15,0,-DATEDIF(EDATE('Rent Roll'!$K10,'Rent Roll'!$P10*12),CX$5,"M"))*((1+'Rent Roll'!$O10)^(DATEDIF(EDATE('Rent Roll'!$K10,'Rent Roll'!$P10*12),CX$5,"Y")+1))),('Rent Roll'!$H10*'Rent Roll'!$D10/12)*((1+'Rent Roll'!$N10)^DATEDIF('Summary &amp; Assumptions'!$D$18,CX$5,"Y")))))</f>
        <v>47460.832466745735</v>
      </c>
      <c r="CY15" s="131">
        <f ca="1">IF(CY$5&gt;='Rent Roll'!$M35,('Rent Roll'!$G35*'Rent Roll'!$D10/12)*((1+'Rent Roll'!$X35)^DATEDIF('Rent Roll'!$M35,CY$5,"Y")),
IF(CY$5&gt;'Rent Roll'!$L10,"-",
IF('Rent Roll'!$P10&gt;0,
IF(AND('Rent Roll'!$P10&gt;0,EDATE('Rent Roll'!$K10,'Rent Roll'!$P10*12)&gt;='Commercial Lease'!CY$5),
('Rent Roll'!$H10*'Rent Roll'!$D10/12)*((1+'Rent Roll'!$N10)^DATEDIF('Summary &amp; Assumptions'!$D$18,CY$5,"Y")),
OFFSET(CX15,0,-DATEDIF(EDATE('Rent Roll'!$K10,'Rent Roll'!$P10*12),CY$5,"M"))*((1+'Rent Roll'!$O10)^(DATEDIF(EDATE('Rent Roll'!$K10,'Rent Roll'!$P10*12),CY$5,"Y")+1))),('Rent Roll'!$H10*'Rent Roll'!$D10/12)*((1+'Rent Roll'!$N10)^DATEDIF('Summary &amp; Assumptions'!$D$18,CY$5,"Y")))))</f>
        <v>47460.832466745735</v>
      </c>
      <c r="CZ15" s="131">
        <f ca="1">IF(CZ$5&gt;='Rent Roll'!$M35,('Rent Roll'!$G35*'Rent Roll'!$D10/12)*((1+'Rent Roll'!$X35)^DATEDIF('Rent Roll'!$M35,CZ$5,"Y")),
IF(CZ$5&gt;'Rent Roll'!$L10,"-",
IF('Rent Roll'!$P10&gt;0,
IF(AND('Rent Roll'!$P10&gt;0,EDATE('Rent Roll'!$K10,'Rent Roll'!$P10*12)&gt;='Commercial Lease'!CZ$5),
('Rent Roll'!$H10*'Rent Roll'!$D10/12)*((1+'Rent Roll'!$N10)^DATEDIF('Summary &amp; Assumptions'!$D$18,CZ$5,"Y")),
OFFSET(CY15,0,-DATEDIF(EDATE('Rent Roll'!$K10,'Rent Roll'!$P10*12),CZ$5,"M"))*((1+'Rent Roll'!$O10)^(DATEDIF(EDATE('Rent Roll'!$K10,'Rent Roll'!$P10*12),CZ$5,"Y")+1))),('Rent Roll'!$H10*'Rent Roll'!$D10/12)*((1+'Rent Roll'!$N10)^DATEDIF('Summary &amp; Assumptions'!$D$18,CZ$5,"Y")))))</f>
        <v>47460.832466745735</v>
      </c>
      <c r="DA15" s="131">
        <f ca="1">IF(DA$5&gt;='Rent Roll'!$M35,('Rent Roll'!$G35*'Rent Roll'!$D10/12)*((1+'Rent Roll'!$X35)^DATEDIF('Rent Roll'!$M35,DA$5,"Y")),
IF(DA$5&gt;'Rent Roll'!$L10,"-",
IF('Rent Roll'!$P10&gt;0,
IF(AND('Rent Roll'!$P10&gt;0,EDATE('Rent Roll'!$K10,'Rent Roll'!$P10*12)&gt;='Commercial Lease'!DA$5),
('Rent Roll'!$H10*'Rent Roll'!$D10/12)*((1+'Rent Roll'!$N10)^DATEDIF('Summary &amp; Assumptions'!$D$18,DA$5,"Y")),
OFFSET(CZ15,0,-DATEDIF(EDATE('Rent Roll'!$K10,'Rent Roll'!$P10*12),DA$5,"M"))*((1+'Rent Roll'!$O10)^(DATEDIF(EDATE('Rent Roll'!$K10,'Rent Roll'!$P10*12),DA$5,"Y")+1))),('Rent Roll'!$H10*'Rent Roll'!$D10/12)*((1+'Rent Roll'!$N10)^DATEDIF('Summary &amp; Assumptions'!$D$18,DA$5,"Y")))))</f>
        <v>47460.832466745735</v>
      </c>
      <c r="DB15" s="131">
        <f ca="1">IF(DB$5&gt;='Rent Roll'!$M35,('Rent Roll'!$G35*'Rent Roll'!$D10/12)*((1+'Rent Roll'!$X35)^DATEDIF('Rent Roll'!$M35,DB$5,"Y")),
IF(DB$5&gt;'Rent Roll'!$L10,"-",
IF('Rent Roll'!$P10&gt;0,
IF(AND('Rent Roll'!$P10&gt;0,EDATE('Rent Roll'!$K10,'Rent Roll'!$P10*12)&gt;='Commercial Lease'!DB$5),
('Rent Roll'!$H10*'Rent Roll'!$D10/12)*((1+'Rent Roll'!$N10)^DATEDIF('Summary &amp; Assumptions'!$D$18,DB$5,"Y")),
OFFSET(DA15,0,-DATEDIF(EDATE('Rent Roll'!$K10,'Rent Roll'!$P10*12),DB$5,"M"))*((1+'Rent Roll'!$O10)^(DATEDIF(EDATE('Rent Roll'!$K10,'Rent Roll'!$P10*12),DB$5,"Y")+1))),('Rent Roll'!$H10*'Rent Roll'!$D10/12)*((1+'Rent Roll'!$N10)^DATEDIF('Summary &amp; Assumptions'!$D$18,DB$5,"Y")))))</f>
        <v>47460.832466745735</v>
      </c>
      <c r="DC15" s="131">
        <f ca="1">IF(DC$5&gt;='Rent Roll'!$M35,('Rent Roll'!$G35*'Rent Roll'!$D10/12)*((1+'Rent Roll'!$X35)^DATEDIF('Rent Roll'!$M35,DC$5,"Y")),
IF(DC$5&gt;'Rent Roll'!$L10,"-",
IF('Rent Roll'!$P10&gt;0,
IF(AND('Rent Roll'!$P10&gt;0,EDATE('Rent Roll'!$K10,'Rent Roll'!$P10*12)&gt;='Commercial Lease'!DC$5),
('Rent Roll'!$H10*'Rent Roll'!$D10/12)*((1+'Rent Roll'!$N10)^DATEDIF('Summary &amp; Assumptions'!$D$18,DC$5,"Y")),
OFFSET(DB15,0,-DATEDIF(EDATE('Rent Roll'!$K10,'Rent Roll'!$P10*12),DC$5,"M"))*((1+'Rent Roll'!$O10)^(DATEDIF(EDATE('Rent Roll'!$K10,'Rent Roll'!$P10*12),DC$5,"Y")+1))),('Rent Roll'!$H10*'Rent Roll'!$D10/12)*((1+'Rent Roll'!$N10)^DATEDIF('Summary &amp; Assumptions'!$D$18,DC$5,"Y")))))</f>
        <v>47460.832466745735</v>
      </c>
      <c r="DD15" s="131">
        <f ca="1">IF(DD$5&gt;='Rent Roll'!$M35,('Rent Roll'!$G35*'Rent Roll'!$D10/12)*((1+'Rent Roll'!$X35)^DATEDIF('Rent Roll'!$M35,DD$5,"Y")),
IF(DD$5&gt;'Rent Roll'!$L10,"-",
IF('Rent Roll'!$P10&gt;0,
IF(AND('Rent Roll'!$P10&gt;0,EDATE('Rent Roll'!$K10,'Rent Roll'!$P10*12)&gt;='Commercial Lease'!DD$5),
('Rent Roll'!$H10*'Rent Roll'!$D10/12)*((1+'Rent Roll'!$N10)^DATEDIF('Summary &amp; Assumptions'!$D$18,DD$5,"Y")),
OFFSET(DC15,0,-DATEDIF(EDATE('Rent Roll'!$K10,'Rent Roll'!$P10*12),DD$5,"M"))*((1+'Rent Roll'!$O10)^(DATEDIF(EDATE('Rent Roll'!$K10,'Rent Roll'!$P10*12),DD$5,"Y")+1))),('Rent Roll'!$H10*'Rent Roll'!$D10/12)*((1+'Rent Roll'!$N10)^DATEDIF('Summary &amp; Assumptions'!$D$18,DD$5,"Y")))))</f>
        <v>47460.832466745735</v>
      </c>
      <c r="DE15" s="131">
        <f ca="1">IF(DE$5&gt;='Rent Roll'!$M35,('Rent Roll'!$G35*'Rent Roll'!$D10/12)*((1+'Rent Roll'!$X35)^DATEDIF('Rent Roll'!$M35,DE$5,"Y")),
IF(DE$5&gt;'Rent Roll'!$L10,"-",
IF('Rent Roll'!$P10&gt;0,
IF(AND('Rent Roll'!$P10&gt;0,EDATE('Rent Roll'!$K10,'Rent Roll'!$P10*12)&gt;='Commercial Lease'!DE$5),
('Rent Roll'!$H10*'Rent Roll'!$D10/12)*((1+'Rent Roll'!$N10)^DATEDIF('Summary &amp; Assumptions'!$D$18,DE$5,"Y")),
OFFSET(DD15,0,-DATEDIF(EDATE('Rent Roll'!$K10,'Rent Roll'!$P10*12),DE$5,"M"))*((1+'Rent Roll'!$O10)^(DATEDIF(EDATE('Rent Roll'!$K10,'Rent Roll'!$P10*12),DE$5,"Y")+1))),('Rent Roll'!$H10*'Rent Roll'!$D10/12)*((1+'Rent Roll'!$N10)^DATEDIF('Summary &amp; Assumptions'!$D$18,DE$5,"Y")))))</f>
        <v>47460.832466745735</v>
      </c>
      <c r="DF15" s="131">
        <f ca="1">IF(DF$5&gt;='Rent Roll'!$M35,('Rent Roll'!$G35*'Rent Roll'!$D10/12)*((1+'Rent Roll'!$X35)^DATEDIF('Rent Roll'!$M35,DF$5,"Y")),
IF(DF$5&gt;'Rent Roll'!$L10,"-",
IF('Rent Roll'!$P10&gt;0,
IF(AND('Rent Roll'!$P10&gt;0,EDATE('Rent Roll'!$K10,'Rent Roll'!$P10*12)&gt;='Commercial Lease'!DF$5),
('Rent Roll'!$H10*'Rent Roll'!$D10/12)*((1+'Rent Roll'!$N10)^DATEDIF('Summary &amp; Assumptions'!$D$18,DF$5,"Y")),
OFFSET(DE15,0,-DATEDIF(EDATE('Rent Roll'!$K10,'Rent Roll'!$P10*12),DF$5,"M"))*((1+'Rent Roll'!$O10)^(DATEDIF(EDATE('Rent Roll'!$K10,'Rent Roll'!$P10*12),DF$5,"Y")+1))),('Rent Roll'!$H10*'Rent Roll'!$D10/12)*((1+'Rent Roll'!$N10)^DATEDIF('Summary &amp; Assumptions'!$D$18,DF$5,"Y")))))</f>
        <v>47460.832466745735</v>
      </c>
      <c r="DG15" s="131">
        <f ca="1">IF(DG$5&gt;='Rent Roll'!$M35,('Rent Roll'!$G35*'Rent Roll'!$D10/12)*((1+'Rent Roll'!$X35)^DATEDIF('Rent Roll'!$M35,DG$5,"Y")),
IF(DG$5&gt;'Rent Roll'!$L10,"-",
IF('Rent Roll'!$P10&gt;0,
IF(AND('Rent Roll'!$P10&gt;0,EDATE('Rent Roll'!$K10,'Rent Roll'!$P10*12)&gt;='Commercial Lease'!DG$5),
('Rent Roll'!$H10*'Rent Roll'!$D10/12)*((1+'Rent Roll'!$N10)^DATEDIF('Summary &amp; Assumptions'!$D$18,DG$5,"Y")),
OFFSET(DF15,0,-DATEDIF(EDATE('Rent Roll'!$K10,'Rent Roll'!$P10*12),DG$5,"M"))*((1+'Rent Roll'!$O10)^(DATEDIF(EDATE('Rent Roll'!$K10,'Rent Roll'!$P10*12),DG$5,"Y")+1))),('Rent Roll'!$H10*'Rent Roll'!$D10/12)*((1+'Rent Roll'!$N10)^DATEDIF('Summary &amp; Assumptions'!$D$18,DG$5,"Y")))))</f>
        <v>47460.832466745735</v>
      </c>
      <c r="DH15" s="131">
        <f ca="1">IF(DH$5&gt;='Rent Roll'!$M35,('Rent Roll'!$G35*'Rent Roll'!$D10/12)*((1+'Rent Roll'!$X35)^DATEDIF('Rent Roll'!$M35,DH$5,"Y")),
IF(DH$5&gt;'Rent Roll'!$L10,"-",
IF('Rent Roll'!$P10&gt;0,
IF(AND('Rent Roll'!$P10&gt;0,EDATE('Rent Roll'!$K10,'Rent Roll'!$P10*12)&gt;='Commercial Lease'!DH$5),
('Rent Roll'!$H10*'Rent Roll'!$D10/12)*((1+'Rent Roll'!$N10)^DATEDIF('Summary &amp; Assumptions'!$D$18,DH$5,"Y")),
OFFSET(DG15,0,-DATEDIF(EDATE('Rent Roll'!$K10,'Rent Roll'!$P10*12),DH$5,"M"))*((1+'Rent Roll'!$O10)^(DATEDIF(EDATE('Rent Roll'!$K10,'Rent Roll'!$P10*12),DH$5,"Y")+1))),('Rent Roll'!$H10*'Rent Roll'!$D10/12)*((1+'Rent Roll'!$N10)^DATEDIF('Summary &amp; Assumptions'!$D$18,DH$5,"Y")))))</f>
        <v>47460.832466745735</v>
      </c>
      <c r="DI15" s="131">
        <f ca="1">IF(DI$5&gt;='Rent Roll'!$M35,('Rent Roll'!$G35*'Rent Roll'!$D10/12)*((1+'Rent Roll'!$X35)^DATEDIF('Rent Roll'!$M35,DI$5,"Y")),
IF(DI$5&gt;'Rent Roll'!$L10,"-",
IF('Rent Roll'!$P10&gt;0,
IF(AND('Rent Roll'!$P10&gt;0,EDATE('Rent Roll'!$K10,'Rent Roll'!$P10*12)&gt;='Commercial Lease'!DI$5),
('Rent Roll'!$H10*'Rent Roll'!$D10/12)*((1+'Rent Roll'!$N10)^DATEDIF('Summary &amp; Assumptions'!$D$18,DI$5,"Y")),
OFFSET(DH15,0,-DATEDIF(EDATE('Rent Roll'!$K10,'Rent Roll'!$P10*12),DI$5,"M"))*((1+'Rent Roll'!$O10)^(DATEDIF(EDATE('Rent Roll'!$K10,'Rent Roll'!$P10*12),DI$5,"Y")+1))),('Rent Roll'!$H10*'Rent Roll'!$D10/12)*((1+'Rent Roll'!$N10)^DATEDIF('Summary &amp; Assumptions'!$D$18,DI$5,"Y")))))</f>
        <v>48884.657440748102</v>
      </c>
      <c r="DJ15" s="131">
        <f ca="1">IF(DJ$5&gt;='Rent Roll'!$M35,('Rent Roll'!$G35*'Rent Roll'!$D10/12)*((1+'Rent Roll'!$X35)^DATEDIF('Rent Roll'!$M35,DJ$5,"Y")),
IF(DJ$5&gt;'Rent Roll'!$L10,"-",
IF('Rent Roll'!$P10&gt;0,
IF(AND('Rent Roll'!$P10&gt;0,EDATE('Rent Roll'!$K10,'Rent Roll'!$P10*12)&gt;='Commercial Lease'!DJ$5),
('Rent Roll'!$H10*'Rent Roll'!$D10/12)*((1+'Rent Roll'!$N10)^DATEDIF('Summary &amp; Assumptions'!$D$18,DJ$5,"Y")),
OFFSET(DI15,0,-DATEDIF(EDATE('Rent Roll'!$K10,'Rent Roll'!$P10*12),DJ$5,"M"))*((1+'Rent Roll'!$O10)^(DATEDIF(EDATE('Rent Roll'!$K10,'Rent Roll'!$P10*12),DJ$5,"Y")+1))),('Rent Roll'!$H10*'Rent Roll'!$D10/12)*((1+'Rent Roll'!$N10)^DATEDIF('Summary &amp; Assumptions'!$D$18,DJ$5,"Y")))))</f>
        <v>48884.657440748102</v>
      </c>
      <c r="DK15" s="131">
        <f ca="1">IF(DK$5&gt;='Rent Roll'!$M35,('Rent Roll'!$G35*'Rent Roll'!$D10/12)*((1+'Rent Roll'!$X35)^DATEDIF('Rent Roll'!$M35,DK$5,"Y")),
IF(DK$5&gt;'Rent Roll'!$L10,"-",
IF('Rent Roll'!$P10&gt;0,
IF(AND('Rent Roll'!$P10&gt;0,EDATE('Rent Roll'!$K10,'Rent Roll'!$P10*12)&gt;='Commercial Lease'!DK$5),
('Rent Roll'!$H10*'Rent Roll'!$D10/12)*((1+'Rent Roll'!$N10)^DATEDIF('Summary &amp; Assumptions'!$D$18,DK$5,"Y")),
OFFSET(DJ15,0,-DATEDIF(EDATE('Rent Roll'!$K10,'Rent Roll'!$P10*12),DK$5,"M"))*((1+'Rent Roll'!$O10)^(DATEDIF(EDATE('Rent Roll'!$K10,'Rent Roll'!$P10*12),DK$5,"Y")+1))),('Rent Roll'!$H10*'Rent Roll'!$D10/12)*((1+'Rent Roll'!$N10)^DATEDIF('Summary &amp; Assumptions'!$D$18,DK$5,"Y")))))</f>
        <v>48884.657440748102</v>
      </c>
      <c r="DL15" s="131">
        <f ca="1">IF(DL$5&gt;='Rent Roll'!$M35,('Rent Roll'!$G35*'Rent Roll'!$D10/12)*((1+'Rent Roll'!$X35)^DATEDIF('Rent Roll'!$M35,DL$5,"Y")),
IF(DL$5&gt;'Rent Roll'!$L10,"-",
IF('Rent Roll'!$P10&gt;0,
IF(AND('Rent Roll'!$P10&gt;0,EDATE('Rent Roll'!$K10,'Rent Roll'!$P10*12)&gt;='Commercial Lease'!DL$5),
('Rent Roll'!$H10*'Rent Roll'!$D10/12)*((1+'Rent Roll'!$N10)^DATEDIF('Summary &amp; Assumptions'!$D$18,DL$5,"Y")),
OFFSET(DK15,0,-DATEDIF(EDATE('Rent Roll'!$K10,'Rent Roll'!$P10*12),DL$5,"M"))*((1+'Rent Roll'!$O10)^(DATEDIF(EDATE('Rent Roll'!$K10,'Rent Roll'!$P10*12),DL$5,"Y")+1))),('Rent Roll'!$H10*'Rent Roll'!$D10/12)*((1+'Rent Roll'!$N10)^DATEDIF('Summary &amp; Assumptions'!$D$18,DL$5,"Y")))))</f>
        <v>48884.657440748102</v>
      </c>
      <c r="DM15" s="131">
        <f ca="1">IF(DM$5&gt;='Rent Roll'!$M35,('Rent Roll'!$G35*'Rent Roll'!$D10/12)*((1+'Rent Roll'!$X35)^DATEDIF('Rent Roll'!$M35,DM$5,"Y")),
IF(DM$5&gt;'Rent Roll'!$L10,"-",
IF('Rent Roll'!$P10&gt;0,
IF(AND('Rent Roll'!$P10&gt;0,EDATE('Rent Roll'!$K10,'Rent Roll'!$P10*12)&gt;='Commercial Lease'!DM$5),
('Rent Roll'!$H10*'Rent Roll'!$D10/12)*((1+'Rent Roll'!$N10)^DATEDIF('Summary &amp; Assumptions'!$D$18,DM$5,"Y")),
OFFSET(DL15,0,-DATEDIF(EDATE('Rent Roll'!$K10,'Rent Roll'!$P10*12),DM$5,"M"))*((1+'Rent Roll'!$O10)^(DATEDIF(EDATE('Rent Roll'!$K10,'Rent Roll'!$P10*12),DM$5,"Y")+1))),('Rent Roll'!$H10*'Rent Roll'!$D10/12)*((1+'Rent Roll'!$N10)^DATEDIF('Summary &amp; Assumptions'!$D$18,DM$5,"Y")))))</f>
        <v>48884.657440748102</v>
      </c>
      <c r="DN15" s="131">
        <f ca="1">IF(DN$5&gt;='Rent Roll'!$M35,('Rent Roll'!$G35*'Rent Roll'!$D10/12)*((1+'Rent Roll'!$X35)^DATEDIF('Rent Roll'!$M35,DN$5,"Y")),
IF(DN$5&gt;'Rent Roll'!$L10,"-",
IF('Rent Roll'!$P10&gt;0,
IF(AND('Rent Roll'!$P10&gt;0,EDATE('Rent Roll'!$K10,'Rent Roll'!$P10*12)&gt;='Commercial Lease'!DN$5),
('Rent Roll'!$H10*'Rent Roll'!$D10/12)*((1+'Rent Roll'!$N10)^DATEDIF('Summary &amp; Assumptions'!$D$18,DN$5,"Y")),
OFFSET(DM15,0,-DATEDIF(EDATE('Rent Roll'!$K10,'Rent Roll'!$P10*12),DN$5,"M"))*((1+'Rent Roll'!$O10)^(DATEDIF(EDATE('Rent Roll'!$K10,'Rent Roll'!$P10*12),DN$5,"Y")+1))),('Rent Roll'!$H10*'Rent Roll'!$D10/12)*((1+'Rent Roll'!$N10)^DATEDIF('Summary &amp; Assumptions'!$D$18,DN$5,"Y")))))</f>
        <v>48884.657440748102</v>
      </c>
      <c r="DO15" s="131">
        <f ca="1">IF(DO$5&gt;='Rent Roll'!$M35,('Rent Roll'!$G35*'Rent Roll'!$D10/12)*((1+'Rent Roll'!$X35)^DATEDIF('Rent Roll'!$M35,DO$5,"Y")),
IF(DO$5&gt;'Rent Roll'!$L10,"-",
IF('Rent Roll'!$P10&gt;0,
IF(AND('Rent Roll'!$P10&gt;0,EDATE('Rent Roll'!$K10,'Rent Roll'!$P10*12)&gt;='Commercial Lease'!DO$5),
('Rent Roll'!$H10*'Rent Roll'!$D10/12)*((1+'Rent Roll'!$N10)^DATEDIF('Summary &amp; Assumptions'!$D$18,DO$5,"Y")),
OFFSET(DN15,0,-DATEDIF(EDATE('Rent Roll'!$K10,'Rent Roll'!$P10*12),DO$5,"M"))*((1+'Rent Roll'!$O10)^(DATEDIF(EDATE('Rent Roll'!$K10,'Rent Roll'!$P10*12),DO$5,"Y")+1))),('Rent Roll'!$H10*'Rent Roll'!$D10/12)*((1+'Rent Roll'!$N10)^DATEDIF('Summary &amp; Assumptions'!$D$18,DO$5,"Y")))))</f>
        <v>48884.657440748102</v>
      </c>
      <c r="DP15" s="131">
        <f ca="1">IF(DP$5&gt;='Rent Roll'!$M35,('Rent Roll'!$G35*'Rent Roll'!$D10/12)*((1+'Rent Roll'!$X35)^DATEDIF('Rent Roll'!$M35,DP$5,"Y")),
IF(DP$5&gt;'Rent Roll'!$L10,"-",
IF('Rent Roll'!$P10&gt;0,
IF(AND('Rent Roll'!$P10&gt;0,EDATE('Rent Roll'!$K10,'Rent Roll'!$P10*12)&gt;='Commercial Lease'!DP$5),
('Rent Roll'!$H10*'Rent Roll'!$D10/12)*((1+'Rent Roll'!$N10)^DATEDIF('Summary &amp; Assumptions'!$D$18,DP$5,"Y")),
OFFSET(DO15,0,-DATEDIF(EDATE('Rent Roll'!$K10,'Rent Roll'!$P10*12),DP$5,"M"))*((1+'Rent Roll'!$O10)^(DATEDIF(EDATE('Rent Roll'!$K10,'Rent Roll'!$P10*12),DP$5,"Y")+1))),('Rent Roll'!$H10*'Rent Roll'!$D10/12)*((1+'Rent Roll'!$N10)^DATEDIF('Summary &amp; Assumptions'!$D$18,DP$5,"Y")))))</f>
        <v>48884.657440748102</v>
      </c>
      <c r="DQ15" s="131">
        <f ca="1">IF(DQ$5&gt;='Rent Roll'!$M35,('Rent Roll'!$G35*'Rent Roll'!$D10/12)*((1+'Rent Roll'!$X35)^DATEDIF('Rent Roll'!$M35,DQ$5,"Y")),
IF(DQ$5&gt;'Rent Roll'!$L10,"-",
IF('Rent Roll'!$P10&gt;0,
IF(AND('Rent Roll'!$P10&gt;0,EDATE('Rent Roll'!$K10,'Rent Roll'!$P10*12)&gt;='Commercial Lease'!DQ$5),
('Rent Roll'!$H10*'Rent Roll'!$D10/12)*((1+'Rent Roll'!$N10)^DATEDIF('Summary &amp; Assumptions'!$D$18,DQ$5,"Y")),
OFFSET(DP15,0,-DATEDIF(EDATE('Rent Roll'!$K10,'Rent Roll'!$P10*12),DQ$5,"M"))*((1+'Rent Roll'!$O10)^(DATEDIF(EDATE('Rent Roll'!$K10,'Rent Roll'!$P10*12),DQ$5,"Y")+1))),('Rent Roll'!$H10*'Rent Roll'!$D10/12)*((1+'Rent Roll'!$N10)^DATEDIF('Summary &amp; Assumptions'!$D$18,DQ$5,"Y")))))</f>
        <v>48884.657440748102</v>
      </c>
      <c r="DR15" s="131">
        <f ca="1">IF(DR$5&gt;='Rent Roll'!$M35,('Rent Roll'!$G35*'Rent Roll'!$D10/12)*((1+'Rent Roll'!$X35)^DATEDIF('Rent Roll'!$M35,DR$5,"Y")),
IF(DR$5&gt;'Rent Roll'!$L10,"-",
IF('Rent Roll'!$P10&gt;0,
IF(AND('Rent Roll'!$P10&gt;0,EDATE('Rent Roll'!$K10,'Rent Roll'!$P10*12)&gt;='Commercial Lease'!DR$5),
('Rent Roll'!$H10*'Rent Roll'!$D10/12)*((1+'Rent Roll'!$N10)^DATEDIF('Summary &amp; Assumptions'!$D$18,DR$5,"Y")),
OFFSET(DQ15,0,-DATEDIF(EDATE('Rent Roll'!$K10,'Rent Roll'!$P10*12),DR$5,"M"))*((1+'Rent Roll'!$O10)^(DATEDIF(EDATE('Rent Roll'!$K10,'Rent Roll'!$P10*12),DR$5,"Y")+1))),('Rent Roll'!$H10*'Rent Roll'!$D10/12)*((1+'Rent Roll'!$N10)^DATEDIF('Summary &amp; Assumptions'!$D$18,DR$5,"Y")))))</f>
        <v>48884.657440748102</v>
      </c>
      <c r="DS15" s="131">
        <f ca="1">IF(DS$5&gt;='Rent Roll'!$M35,('Rent Roll'!$G35*'Rent Roll'!$D10/12)*((1+'Rent Roll'!$X35)^DATEDIF('Rent Roll'!$M35,DS$5,"Y")),
IF(DS$5&gt;'Rent Roll'!$L10,"-",
IF('Rent Roll'!$P10&gt;0,
IF(AND('Rent Roll'!$P10&gt;0,EDATE('Rent Roll'!$K10,'Rent Roll'!$P10*12)&gt;='Commercial Lease'!DS$5),
('Rent Roll'!$H10*'Rent Roll'!$D10/12)*((1+'Rent Roll'!$N10)^DATEDIF('Summary &amp; Assumptions'!$D$18,DS$5,"Y")),
OFFSET(DR15,0,-DATEDIF(EDATE('Rent Roll'!$K10,'Rent Roll'!$P10*12),DS$5,"M"))*((1+'Rent Roll'!$O10)^(DATEDIF(EDATE('Rent Roll'!$K10,'Rent Roll'!$P10*12),DS$5,"Y")+1))),('Rent Roll'!$H10*'Rent Roll'!$D10/12)*((1+'Rent Roll'!$N10)^DATEDIF('Summary &amp; Assumptions'!$D$18,DS$5,"Y")))))</f>
        <v>48884.657440748102</v>
      </c>
      <c r="DT15" s="131">
        <f ca="1">IF(DT$5&gt;='Rent Roll'!$M35,('Rent Roll'!$G35*'Rent Roll'!$D10/12)*((1+'Rent Roll'!$X35)^DATEDIF('Rent Roll'!$M35,DT$5,"Y")),
IF(DT$5&gt;'Rent Roll'!$L10,"-",
IF('Rent Roll'!$P10&gt;0,
IF(AND('Rent Roll'!$P10&gt;0,EDATE('Rent Roll'!$K10,'Rent Roll'!$P10*12)&gt;='Commercial Lease'!DT$5),
('Rent Roll'!$H10*'Rent Roll'!$D10/12)*((1+'Rent Roll'!$N10)^DATEDIF('Summary &amp; Assumptions'!$D$18,DT$5,"Y")),
OFFSET(DS15,0,-DATEDIF(EDATE('Rent Roll'!$K10,'Rent Roll'!$P10*12),DT$5,"M"))*((1+'Rent Roll'!$O10)^(DATEDIF(EDATE('Rent Roll'!$K10,'Rent Roll'!$P10*12),DT$5,"Y")+1))),('Rent Roll'!$H10*'Rent Roll'!$D10/12)*((1+'Rent Roll'!$N10)^DATEDIF('Summary &amp; Assumptions'!$D$18,DT$5,"Y")))))</f>
        <v>48884.657440748102</v>
      </c>
      <c r="DU15" s="131">
        <f ca="1">IF(DU$5&gt;='Rent Roll'!$M35,('Rent Roll'!$G35*'Rent Roll'!$D10/12)*((1+'Rent Roll'!$X35)^DATEDIF('Rent Roll'!$M35,DU$5,"Y")),
IF(DU$5&gt;'Rent Roll'!$L10,"-",
IF('Rent Roll'!$P10&gt;0,
IF(AND('Rent Roll'!$P10&gt;0,EDATE('Rent Roll'!$K10,'Rent Roll'!$P10*12)&gt;='Commercial Lease'!DU$5),
('Rent Roll'!$H10*'Rent Roll'!$D10/12)*((1+'Rent Roll'!$N10)^DATEDIF('Summary &amp; Assumptions'!$D$18,DU$5,"Y")),
OFFSET(DT15,0,-DATEDIF(EDATE('Rent Roll'!$K10,'Rent Roll'!$P10*12),DU$5,"M"))*((1+'Rent Roll'!$O10)^(DATEDIF(EDATE('Rent Roll'!$K10,'Rent Roll'!$P10*12),DU$5,"Y")+1))),('Rent Roll'!$H10*'Rent Roll'!$D10/12)*((1+'Rent Roll'!$N10)^DATEDIF('Summary &amp; Assumptions'!$D$18,DU$5,"Y")))))</f>
        <v>50351.197163970544</v>
      </c>
      <c r="DV15" s="131">
        <f ca="1">IF(DV$5&gt;='Rent Roll'!$M35,('Rent Roll'!$G35*'Rent Roll'!$D10/12)*((1+'Rent Roll'!$X35)^DATEDIF('Rent Roll'!$M35,DV$5,"Y")),
IF(DV$5&gt;'Rent Roll'!$L10,"-",
IF('Rent Roll'!$P10&gt;0,
IF(AND('Rent Roll'!$P10&gt;0,EDATE('Rent Roll'!$K10,'Rent Roll'!$P10*12)&gt;='Commercial Lease'!DV$5),
('Rent Roll'!$H10*'Rent Roll'!$D10/12)*((1+'Rent Roll'!$N10)^DATEDIF('Summary &amp; Assumptions'!$D$18,DV$5,"Y")),
OFFSET(DU15,0,-DATEDIF(EDATE('Rent Roll'!$K10,'Rent Roll'!$P10*12),DV$5,"M"))*((1+'Rent Roll'!$O10)^(DATEDIF(EDATE('Rent Roll'!$K10,'Rent Roll'!$P10*12),DV$5,"Y")+1))),('Rent Roll'!$H10*'Rent Roll'!$D10/12)*((1+'Rent Roll'!$N10)^DATEDIF('Summary &amp; Assumptions'!$D$18,DV$5,"Y")))))</f>
        <v>50351.197163970544</v>
      </c>
      <c r="DW15" s="131">
        <f ca="1">IF(DW$5&gt;='Rent Roll'!$M35,('Rent Roll'!$G35*'Rent Roll'!$D10/12)*((1+'Rent Roll'!$X35)^DATEDIF('Rent Roll'!$M35,DW$5,"Y")),
IF(DW$5&gt;'Rent Roll'!$L10,"-",
IF('Rent Roll'!$P10&gt;0,
IF(AND('Rent Roll'!$P10&gt;0,EDATE('Rent Roll'!$K10,'Rent Roll'!$P10*12)&gt;='Commercial Lease'!DW$5),
('Rent Roll'!$H10*'Rent Roll'!$D10/12)*((1+'Rent Roll'!$N10)^DATEDIF('Summary &amp; Assumptions'!$D$18,DW$5,"Y")),
OFFSET(DV15,0,-DATEDIF(EDATE('Rent Roll'!$K10,'Rent Roll'!$P10*12),DW$5,"M"))*((1+'Rent Roll'!$O10)^(DATEDIF(EDATE('Rent Roll'!$K10,'Rent Roll'!$P10*12),DW$5,"Y")+1))),('Rent Roll'!$H10*'Rent Roll'!$D10/12)*((1+'Rent Roll'!$N10)^DATEDIF('Summary &amp; Assumptions'!$D$18,DW$5,"Y")))))</f>
        <v>50351.197163970544</v>
      </c>
      <c r="DX15" s="131">
        <f ca="1">IF(DX$5&gt;='Rent Roll'!$M35,('Rent Roll'!$G35*'Rent Roll'!$D10/12)*((1+'Rent Roll'!$X35)^DATEDIF('Rent Roll'!$M35,DX$5,"Y")),
IF(DX$5&gt;'Rent Roll'!$L10,"-",
IF('Rent Roll'!$P10&gt;0,
IF(AND('Rent Roll'!$P10&gt;0,EDATE('Rent Roll'!$K10,'Rent Roll'!$P10*12)&gt;='Commercial Lease'!DX$5),
('Rent Roll'!$H10*'Rent Roll'!$D10/12)*((1+'Rent Roll'!$N10)^DATEDIF('Summary &amp; Assumptions'!$D$18,DX$5,"Y")),
OFFSET(DW15,0,-DATEDIF(EDATE('Rent Roll'!$K10,'Rent Roll'!$P10*12),DX$5,"M"))*((1+'Rent Roll'!$O10)^(DATEDIF(EDATE('Rent Roll'!$K10,'Rent Roll'!$P10*12),DX$5,"Y")+1))),('Rent Roll'!$H10*'Rent Roll'!$D10/12)*((1+'Rent Roll'!$N10)^DATEDIF('Summary &amp; Assumptions'!$D$18,DX$5,"Y")))))</f>
        <v>50351.197163970544</v>
      </c>
      <c r="DY15" s="131">
        <f ca="1">IF(DY$5&gt;='Rent Roll'!$M35,('Rent Roll'!$G35*'Rent Roll'!$D10/12)*((1+'Rent Roll'!$X35)^DATEDIF('Rent Roll'!$M35,DY$5,"Y")),
IF(DY$5&gt;'Rent Roll'!$L10,"-",
IF('Rent Roll'!$P10&gt;0,
IF(AND('Rent Roll'!$P10&gt;0,EDATE('Rent Roll'!$K10,'Rent Roll'!$P10*12)&gt;='Commercial Lease'!DY$5),
('Rent Roll'!$H10*'Rent Roll'!$D10/12)*((1+'Rent Roll'!$N10)^DATEDIF('Summary &amp; Assumptions'!$D$18,DY$5,"Y")),
OFFSET(DX15,0,-DATEDIF(EDATE('Rent Roll'!$K10,'Rent Roll'!$P10*12),DY$5,"M"))*((1+'Rent Roll'!$O10)^(DATEDIF(EDATE('Rent Roll'!$K10,'Rent Roll'!$P10*12),DY$5,"Y")+1))),('Rent Roll'!$H10*'Rent Roll'!$D10/12)*((1+'Rent Roll'!$N10)^DATEDIF('Summary &amp; Assumptions'!$D$18,DY$5,"Y")))))</f>
        <v>50351.197163970544</v>
      </c>
      <c r="DZ15" s="131">
        <f ca="1">IF(DZ$5&gt;='Rent Roll'!$M35,('Rent Roll'!$G35*'Rent Roll'!$D10/12)*((1+'Rent Roll'!$X35)^DATEDIF('Rent Roll'!$M35,DZ$5,"Y")),
IF(DZ$5&gt;'Rent Roll'!$L10,"-",
IF('Rent Roll'!$P10&gt;0,
IF(AND('Rent Roll'!$P10&gt;0,EDATE('Rent Roll'!$K10,'Rent Roll'!$P10*12)&gt;='Commercial Lease'!DZ$5),
('Rent Roll'!$H10*'Rent Roll'!$D10/12)*((1+'Rent Roll'!$N10)^DATEDIF('Summary &amp; Assumptions'!$D$18,DZ$5,"Y")),
OFFSET(DY15,0,-DATEDIF(EDATE('Rent Roll'!$K10,'Rent Roll'!$P10*12),DZ$5,"M"))*((1+'Rent Roll'!$O10)^(DATEDIF(EDATE('Rent Roll'!$K10,'Rent Roll'!$P10*12),DZ$5,"Y")+1))),('Rent Roll'!$H10*'Rent Roll'!$D10/12)*((1+'Rent Roll'!$N10)^DATEDIF('Summary &amp; Assumptions'!$D$18,DZ$5,"Y")))))</f>
        <v>50351.197163970544</v>
      </c>
      <c r="EA15" s="131">
        <f ca="1">IF(EA$5&gt;='Rent Roll'!$M35,('Rent Roll'!$G35*'Rent Roll'!$D10/12)*((1+'Rent Roll'!$X35)^DATEDIF('Rent Roll'!$M35,EA$5,"Y")),
IF(EA$5&gt;'Rent Roll'!$L10,"-",
IF('Rent Roll'!$P10&gt;0,
IF(AND('Rent Roll'!$P10&gt;0,EDATE('Rent Roll'!$K10,'Rent Roll'!$P10*12)&gt;='Commercial Lease'!EA$5),
('Rent Roll'!$H10*'Rent Roll'!$D10/12)*((1+'Rent Roll'!$N10)^DATEDIF('Summary &amp; Assumptions'!$D$18,EA$5,"Y")),
OFFSET(DZ15,0,-DATEDIF(EDATE('Rent Roll'!$K10,'Rent Roll'!$P10*12),EA$5,"M"))*((1+'Rent Roll'!$O10)^(DATEDIF(EDATE('Rent Roll'!$K10,'Rent Roll'!$P10*12),EA$5,"Y")+1))),('Rent Roll'!$H10*'Rent Roll'!$D10/12)*((1+'Rent Roll'!$N10)^DATEDIF('Summary &amp; Assumptions'!$D$18,EA$5,"Y")))))</f>
        <v>50351.197163970544</v>
      </c>
      <c r="EB15" s="131">
        <f ca="1">IF(EB$5&gt;='Rent Roll'!$M35,('Rent Roll'!$G35*'Rent Roll'!$D10/12)*((1+'Rent Roll'!$X35)^DATEDIF('Rent Roll'!$M35,EB$5,"Y")),
IF(EB$5&gt;'Rent Roll'!$L10,"-",
IF('Rent Roll'!$P10&gt;0,
IF(AND('Rent Roll'!$P10&gt;0,EDATE('Rent Roll'!$K10,'Rent Roll'!$P10*12)&gt;='Commercial Lease'!EB$5),
('Rent Roll'!$H10*'Rent Roll'!$D10/12)*((1+'Rent Roll'!$N10)^DATEDIF('Summary &amp; Assumptions'!$D$18,EB$5,"Y")),
OFFSET(EA15,0,-DATEDIF(EDATE('Rent Roll'!$K10,'Rent Roll'!$P10*12),EB$5,"M"))*((1+'Rent Roll'!$O10)^(DATEDIF(EDATE('Rent Roll'!$K10,'Rent Roll'!$P10*12),EB$5,"Y")+1))),('Rent Roll'!$H10*'Rent Roll'!$D10/12)*((1+'Rent Roll'!$N10)^DATEDIF('Summary &amp; Assumptions'!$D$18,EB$5,"Y")))))</f>
        <v>50351.197163970544</v>
      </c>
      <c r="EC15" s="131">
        <f ca="1">IF(EC$5&gt;='Rent Roll'!$M35,('Rent Roll'!$G35*'Rent Roll'!$D10/12)*((1+'Rent Roll'!$X35)^DATEDIF('Rent Roll'!$M35,EC$5,"Y")),
IF(EC$5&gt;'Rent Roll'!$L10,"-",
IF('Rent Roll'!$P10&gt;0,
IF(AND('Rent Roll'!$P10&gt;0,EDATE('Rent Roll'!$K10,'Rent Roll'!$P10*12)&gt;='Commercial Lease'!EC$5),
('Rent Roll'!$H10*'Rent Roll'!$D10/12)*((1+'Rent Roll'!$N10)^DATEDIF('Summary &amp; Assumptions'!$D$18,EC$5,"Y")),
OFFSET(EB15,0,-DATEDIF(EDATE('Rent Roll'!$K10,'Rent Roll'!$P10*12),EC$5,"M"))*((1+'Rent Roll'!$O10)^(DATEDIF(EDATE('Rent Roll'!$K10,'Rent Roll'!$P10*12),EC$5,"Y")+1))),('Rent Roll'!$H10*'Rent Roll'!$D10/12)*((1+'Rent Roll'!$N10)^DATEDIF('Summary &amp; Assumptions'!$D$18,EC$5,"Y")))))</f>
        <v>50351.197163970544</v>
      </c>
      <c r="ED15" s="131">
        <f ca="1">IF(ED$5&gt;='Rent Roll'!$M35,('Rent Roll'!$G35*'Rent Roll'!$D10/12)*((1+'Rent Roll'!$X35)^DATEDIF('Rent Roll'!$M35,ED$5,"Y")),
IF(ED$5&gt;'Rent Roll'!$L10,"-",
IF('Rent Roll'!$P10&gt;0,
IF(AND('Rent Roll'!$P10&gt;0,EDATE('Rent Roll'!$K10,'Rent Roll'!$P10*12)&gt;='Commercial Lease'!ED$5),
('Rent Roll'!$H10*'Rent Roll'!$D10/12)*((1+'Rent Roll'!$N10)^DATEDIF('Summary &amp; Assumptions'!$D$18,ED$5,"Y")),
OFFSET(EC15,0,-DATEDIF(EDATE('Rent Roll'!$K10,'Rent Roll'!$P10*12),ED$5,"M"))*((1+'Rent Roll'!$O10)^(DATEDIF(EDATE('Rent Roll'!$K10,'Rent Roll'!$P10*12),ED$5,"Y")+1))),('Rent Roll'!$H10*'Rent Roll'!$D10/12)*((1+'Rent Roll'!$N10)^DATEDIF('Summary &amp; Assumptions'!$D$18,ED$5,"Y")))))</f>
        <v>50351.197163970544</v>
      </c>
      <c r="EE15" s="131">
        <f ca="1">IF(EE$5&gt;='Rent Roll'!$M35,('Rent Roll'!$G35*'Rent Roll'!$D10/12)*((1+'Rent Roll'!$X35)^DATEDIF('Rent Roll'!$M35,EE$5,"Y")),
IF(EE$5&gt;'Rent Roll'!$L10,"-",
IF('Rent Roll'!$P10&gt;0,
IF(AND('Rent Roll'!$P10&gt;0,EDATE('Rent Roll'!$K10,'Rent Roll'!$P10*12)&gt;='Commercial Lease'!EE$5),
('Rent Roll'!$H10*'Rent Roll'!$D10/12)*((1+'Rent Roll'!$N10)^DATEDIF('Summary &amp; Assumptions'!$D$18,EE$5,"Y")),
OFFSET(ED15,0,-DATEDIF(EDATE('Rent Roll'!$K10,'Rent Roll'!$P10*12),EE$5,"M"))*((1+'Rent Roll'!$O10)^(DATEDIF(EDATE('Rent Roll'!$K10,'Rent Roll'!$P10*12),EE$5,"Y")+1))),('Rent Roll'!$H10*'Rent Roll'!$D10/12)*((1+'Rent Roll'!$N10)^DATEDIF('Summary &amp; Assumptions'!$D$18,EE$5,"Y")))))</f>
        <v>50351.197163970544</v>
      </c>
      <c r="EF15" s="132">
        <f ca="1">IF(EF$5&gt;='Rent Roll'!$M35,('Rent Roll'!$G35*'Rent Roll'!$D10/12)*((1+'Rent Roll'!$X35)^DATEDIF('Rent Roll'!$M35,EF$5,"Y")),
IF(EF$5&gt;'Rent Roll'!$L10,"-",
IF('Rent Roll'!$P10&gt;0,
IF(AND('Rent Roll'!$P10&gt;0,EDATE('Rent Roll'!$K10,'Rent Roll'!$P10*12)&gt;='Commercial Lease'!EF$5),
('Rent Roll'!$H10*'Rent Roll'!$D10/12)*((1+'Rent Roll'!$N10)^DATEDIF('Summary &amp; Assumptions'!$D$18,EF$5,"Y")),
OFFSET(EE15,0,-DATEDIF(EDATE('Rent Roll'!$K10,'Rent Roll'!$P10*12),EF$5,"M"))*((1+'Rent Roll'!$O10)^(DATEDIF(EDATE('Rent Roll'!$K10,'Rent Roll'!$P10*12),EF$5,"Y")+1))),('Rent Roll'!$H10*'Rent Roll'!$D10/12)*((1+'Rent Roll'!$N10)^DATEDIF('Summary &amp; Assumptions'!$D$18,EF$5,"Y")))))</f>
        <v>50351.197163970544</v>
      </c>
      <c r="EG15" s="118" t="s">
        <v>109</v>
      </c>
    </row>
    <row r="16" spans="2:137" ht="15" x14ac:dyDescent="0.25">
      <c r="B16" s="129"/>
      <c r="C16" s="73" t="str">
        <f>CONCATENATE('Rent Roll'!B11&amp;" - "&amp;'Rent Roll'!C11)</f>
        <v>3R - IMD</v>
      </c>
      <c r="D16" s="130">
        <f t="shared" ca="1" si="13"/>
        <v>0</v>
      </c>
      <c r="E16" s="131" t="str">
        <f>IF('Rent Roll'!$E11='Data Validation'!$E$2,'Rent Roll'!$I11,"-")</f>
        <v>-</v>
      </c>
      <c r="F16" s="131" t="str">
        <f ca="1">IF(F$5&gt;='Rent Roll'!$M36,('Rent Roll'!$G36*'Rent Roll'!$D11/12)*((1+'Rent Roll'!$X36)^DATEDIF('Rent Roll'!$M36,F$5,"Y")),
IF(F$5&gt;'Rent Roll'!$L11,"-",
IF('Rent Roll'!$P11&gt;0,
IF(AND('Rent Roll'!$P11&gt;0,EDATE('Rent Roll'!$K11,'Rent Roll'!$P11*12)&gt;='Commercial Lease'!F$5),
('Rent Roll'!$H11*'Rent Roll'!$D11/12)*((1+'Rent Roll'!$N11)^DATEDIF('Summary &amp; Assumptions'!$D$18,F$5,"Y")),
OFFSET(E16,0,-DATEDIF(EDATE('Rent Roll'!$K11,'Rent Roll'!$P11*12),F$5,"M"))*((1+'Rent Roll'!$O11)^(DATEDIF(EDATE('Rent Roll'!$K11,'Rent Roll'!$P11*12),F$5,"Y")+1))),('Rent Roll'!$H11*'Rent Roll'!$D11/12)*((1+'Rent Roll'!$N11)^DATEDIF('Summary &amp; Assumptions'!$D$18,F$5,"Y")))))</f>
        <v>-</v>
      </c>
      <c r="G16" s="131" t="str">
        <f ca="1">IF(G$5&gt;='Rent Roll'!$M36,('Rent Roll'!$G36*'Rent Roll'!$D11/12)*((1+'Rent Roll'!$X36)^DATEDIF('Rent Roll'!$M36,G$5,"Y")),
IF(G$5&gt;'Rent Roll'!$L11,"-",
IF('Rent Roll'!$P11&gt;0,
IF(AND('Rent Roll'!$P11&gt;0,EDATE('Rent Roll'!$K11,'Rent Roll'!$P11*12)&gt;='Commercial Lease'!G$5),
('Rent Roll'!$H11*'Rent Roll'!$D11/12)*((1+'Rent Roll'!$N11)^DATEDIF('Summary &amp; Assumptions'!$D$18,G$5,"Y")),
OFFSET(F16,0,-DATEDIF(EDATE('Rent Roll'!$K11,'Rent Roll'!$P11*12),G$5,"M"))*((1+'Rent Roll'!$O11)^(DATEDIF(EDATE('Rent Roll'!$K11,'Rent Roll'!$P11*12),G$5,"Y")+1))),('Rent Roll'!$H11*'Rent Roll'!$D11/12)*((1+'Rent Roll'!$N11)^DATEDIF('Summary &amp; Assumptions'!$D$18,G$5,"Y")))))</f>
        <v>-</v>
      </c>
      <c r="H16" s="131" t="str">
        <f ca="1">IF(H$5&gt;='Rent Roll'!$M36,('Rent Roll'!$G36*'Rent Roll'!$D11/12)*((1+'Rent Roll'!$X36)^DATEDIF('Rent Roll'!$M36,H$5,"Y")),
IF(H$5&gt;'Rent Roll'!$L11,"-",
IF('Rent Roll'!$P11&gt;0,
IF(AND('Rent Roll'!$P11&gt;0,EDATE('Rent Roll'!$K11,'Rent Roll'!$P11*12)&gt;='Commercial Lease'!H$5),
('Rent Roll'!$H11*'Rent Roll'!$D11/12)*((1+'Rent Roll'!$N11)^DATEDIF('Summary &amp; Assumptions'!$D$18,H$5,"Y")),
OFFSET(G16,0,-DATEDIF(EDATE('Rent Roll'!$K11,'Rent Roll'!$P11*12),H$5,"M"))*((1+'Rent Roll'!$O11)^(DATEDIF(EDATE('Rent Roll'!$K11,'Rent Roll'!$P11*12),H$5,"Y")+1))),('Rent Roll'!$H11*'Rent Roll'!$D11/12)*((1+'Rent Roll'!$N11)^DATEDIF('Summary &amp; Assumptions'!$D$18,H$5,"Y")))))</f>
        <v>-</v>
      </c>
      <c r="I16" s="131" t="str">
        <f ca="1">IF(I$5&gt;='Rent Roll'!$M36,('Rent Roll'!$G36*'Rent Roll'!$D11/12)*((1+'Rent Roll'!$X36)^DATEDIF('Rent Roll'!$M36,I$5,"Y")),
IF(I$5&gt;'Rent Roll'!$L11,"-",
IF('Rent Roll'!$P11&gt;0,
IF(AND('Rent Roll'!$P11&gt;0,EDATE('Rent Roll'!$K11,'Rent Roll'!$P11*12)&gt;='Commercial Lease'!I$5),
('Rent Roll'!$H11*'Rent Roll'!$D11/12)*((1+'Rent Roll'!$N11)^DATEDIF('Summary &amp; Assumptions'!$D$18,I$5,"Y")),
OFFSET(H16,0,-DATEDIF(EDATE('Rent Roll'!$K11,'Rent Roll'!$P11*12),I$5,"M"))*((1+'Rent Roll'!$O11)^(DATEDIF(EDATE('Rent Roll'!$K11,'Rent Roll'!$P11*12),I$5,"Y")+1))),('Rent Roll'!$H11*'Rent Roll'!$D11/12)*((1+'Rent Roll'!$N11)^DATEDIF('Summary &amp; Assumptions'!$D$18,I$5,"Y")))))</f>
        <v>-</v>
      </c>
      <c r="J16" s="131" t="str">
        <f ca="1">IF(J$5&gt;='Rent Roll'!$M36,('Rent Roll'!$G36*'Rent Roll'!$D11/12)*((1+'Rent Roll'!$X36)^DATEDIF('Rent Roll'!$M36,J$5,"Y")),
IF(J$5&gt;'Rent Roll'!$L11,"-",
IF('Rent Roll'!$P11&gt;0,
IF(AND('Rent Roll'!$P11&gt;0,EDATE('Rent Roll'!$K11,'Rent Roll'!$P11*12)&gt;='Commercial Lease'!J$5),
('Rent Roll'!$H11*'Rent Roll'!$D11/12)*((1+'Rent Roll'!$N11)^DATEDIF('Summary &amp; Assumptions'!$D$18,J$5,"Y")),
OFFSET(I16,0,-DATEDIF(EDATE('Rent Roll'!$K11,'Rent Roll'!$P11*12),J$5,"M"))*((1+'Rent Roll'!$O11)^(DATEDIF(EDATE('Rent Roll'!$K11,'Rent Roll'!$P11*12),J$5,"Y")+1))),('Rent Roll'!$H11*'Rent Roll'!$D11/12)*((1+'Rent Roll'!$N11)^DATEDIF('Summary &amp; Assumptions'!$D$18,J$5,"Y")))))</f>
        <v>-</v>
      </c>
      <c r="K16" s="131" t="str">
        <f ca="1">IF(K$5&gt;='Rent Roll'!$M36,('Rent Roll'!$G36*'Rent Roll'!$D11/12)*((1+'Rent Roll'!$X36)^DATEDIF('Rent Roll'!$M36,K$5,"Y")),
IF(K$5&gt;'Rent Roll'!$L11,"-",
IF('Rent Roll'!$P11&gt;0,
IF(AND('Rent Roll'!$P11&gt;0,EDATE('Rent Roll'!$K11,'Rent Roll'!$P11*12)&gt;='Commercial Lease'!K$5),
('Rent Roll'!$H11*'Rent Roll'!$D11/12)*((1+'Rent Roll'!$N11)^DATEDIF('Summary &amp; Assumptions'!$D$18,K$5,"Y")),
OFFSET(J16,0,-DATEDIF(EDATE('Rent Roll'!$K11,'Rent Roll'!$P11*12),K$5,"M"))*((1+'Rent Roll'!$O11)^(DATEDIF(EDATE('Rent Roll'!$K11,'Rent Roll'!$P11*12),K$5,"Y")+1))),('Rent Roll'!$H11*'Rent Roll'!$D11/12)*((1+'Rent Roll'!$N11)^DATEDIF('Summary &amp; Assumptions'!$D$18,K$5,"Y")))))</f>
        <v>-</v>
      </c>
      <c r="L16" s="131" t="str">
        <f ca="1">IF(L$5&gt;='Rent Roll'!$M36,('Rent Roll'!$G36*'Rent Roll'!$D11/12)*((1+'Rent Roll'!$X36)^DATEDIF('Rent Roll'!$M36,L$5,"Y")),
IF(L$5&gt;'Rent Roll'!$L11,"-",
IF('Rent Roll'!$P11&gt;0,
IF(AND('Rent Roll'!$P11&gt;0,EDATE('Rent Roll'!$K11,'Rent Roll'!$P11*12)&gt;='Commercial Lease'!L$5),
('Rent Roll'!$H11*'Rent Roll'!$D11/12)*((1+'Rent Roll'!$N11)^DATEDIF('Summary &amp; Assumptions'!$D$18,L$5,"Y")),
OFFSET(K16,0,-DATEDIF(EDATE('Rent Roll'!$K11,'Rent Roll'!$P11*12),L$5,"M"))*((1+'Rent Roll'!$O11)^(DATEDIF(EDATE('Rent Roll'!$K11,'Rent Roll'!$P11*12),L$5,"Y")+1))),('Rent Roll'!$H11*'Rent Roll'!$D11/12)*((1+'Rent Roll'!$N11)^DATEDIF('Summary &amp; Assumptions'!$D$18,L$5,"Y")))))</f>
        <v>-</v>
      </c>
      <c r="M16" s="131" t="str">
        <f ca="1">IF(M$5&gt;='Rent Roll'!$M36,('Rent Roll'!$G36*'Rent Roll'!$D11/12)*((1+'Rent Roll'!$X36)^DATEDIF('Rent Roll'!$M36,M$5,"Y")),
IF(M$5&gt;'Rent Roll'!$L11,"-",
IF('Rent Roll'!$P11&gt;0,
IF(AND('Rent Roll'!$P11&gt;0,EDATE('Rent Roll'!$K11,'Rent Roll'!$P11*12)&gt;='Commercial Lease'!M$5),
('Rent Roll'!$H11*'Rent Roll'!$D11/12)*((1+'Rent Roll'!$N11)^DATEDIF('Summary &amp; Assumptions'!$D$18,M$5,"Y")),
OFFSET(L16,0,-DATEDIF(EDATE('Rent Roll'!$K11,'Rent Roll'!$P11*12),M$5,"M"))*((1+'Rent Roll'!$O11)^(DATEDIF(EDATE('Rent Roll'!$K11,'Rent Roll'!$P11*12),M$5,"Y")+1))),('Rent Roll'!$H11*'Rent Roll'!$D11/12)*((1+'Rent Roll'!$N11)^DATEDIF('Summary &amp; Assumptions'!$D$18,M$5,"Y")))))</f>
        <v>-</v>
      </c>
      <c r="N16" s="131" t="str">
        <f ca="1">IF(N$5&gt;='Rent Roll'!$M36,('Rent Roll'!$G36*'Rent Roll'!$D11/12)*((1+'Rent Roll'!$X36)^DATEDIF('Rent Roll'!$M36,N$5,"Y")),
IF(N$5&gt;'Rent Roll'!$L11,"-",
IF('Rent Roll'!$P11&gt;0,
IF(AND('Rent Roll'!$P11&gt;0,EDATE('Rent Roll'!$K11,'Rent Roll'!$P11*12)&gt;='Commercial Lease'!N$5),
('Rent Roll'!$H11*'Rent Roll'!$D11/12)*((1+'Rent Roll'!$N11)^DATEDIF('Summary &amp; Assumptions'!$D$18,N$5,"Y")),
OFFSET(M16,0,-DATEDIF(EDATE('Rent Roll'!$K11,'Rent Roll'!$P11*12),N$5,"M"))*((1+'Rent Roll'!$O11)^(DATEDIF(EDATE('Rent Roll'!$K11,'Rent Roll'!$P11*12),N$5,"Y")+1))),('Rent Roll'!$H11*'Rent Roll'!$D11/12)*((1+'Rent Roll'!$N11)^DATEDIF('Summary &amp; Assumptions'!$D$18,N$5,"Y")))))</f>
        <v>-</v>
      </c>
      <c r="O16" s="131" t="str">
        <f ca="1">IF(O$5&gt;='Rent Roll'!$M36,('Rent Roll'!$G36*'Rent Roll'!$D11/12)*((1+'Rent Roll'!$X36)^DATEDIF('Rent Roll'!$M36,O$5,"Y")),
IF(O$5&gt;'Rent Roll'!$L11,"-",
IF('Rent Roll'!$P11&gt;0,
IF(AND('Rent Roll'!$P11&gt;0,EDATE('Rent Roll'!$K11,'Rent Roll'!$P11*12)&gt;='Commercial Lease'!O$5),
('Rent Roll'!$H11*'Rent Roll'!$D11/12)*((1+'Rent Roll'!$N11)^DATEDIF('Summary &amp; Assumptions'!$D$18,O$5,"Y")),
OFFSET(N16,0,-DATEDIF(EDATE('Rent Roll'!$K11,'Rent Roll'!$P11*12),O$5,"M"))*((1+'Rent Roll'!$O11)^(DATEDIF(EDATE('Rent Roll'!$K11,'Rent Roll'!$P11*12),O$5,"Y")+1))),('Rent Roll'!$H11*'Rent Roll'!$D11/12)*((1+'Rent Roll'!$N11)^DATEDIF('Summary &amp; Assumptions'!$D$18,O$5,"Y")))))</f>
        <v>-</v>
      </c>
      <c r="P16" s="131" t="str">
        <f ca="1">IF(P$5&gt;='Rent Roll'!$M36,('Rent Roll'!$G36*'Rent Roll'!$D11/12)*((1+'Rent Roll'!$X36)^DATEDIF('Rent Roll'!$M36,P$5,"Y")),
IF(P$5&gt;'Rent Roll'!$L11,"-",
IF('Rent Roll'!$P11&gt;0,
IF(AND('Rent Roll'!$P11&gt;0,EDATE('Rent Roll'!$K11,'Rent Roll'!$P11*12)&gt;='Commercial Lease'!P$5),
('Rent Roll'!$H11*'Rent Roll'!$D11/12)*((1+'Rent Roll'!$N11)^DATEDIF('Summary &amp; Assumptions'!$D$18,P$5,"Y")),
OFFSET(O16,0,-DATEDIF(EDATE('Rent Roll'!$K11,'Rent Roll'!$P11*12),P$5,"M"))*((1+'Rent Roll'!$O11)^(DATEDIF(EDATE('Rent Roll'!$K11,'Rent Roll'!$P11*12),P$5,"Y")+1))),('Rent Roll'!$H11*'Rent Roll'!$D11/12)*((1+'Rent Roll'!$N11)^DATEDIF('Summary &amp; Assumptions'!$D$18,P$5,"Y")))))</f>
        <v>-</v>
      </c>
      <c r="Q16" s="131" t="str">
        <f ca="1">IF(Q$5&gt;='Rent Roll'!$M36,('Rent Roll'!$G36*'Rent Roll'!$D11/12)*((1+'Rent Roll'!$X36)^DATEDIF('Rent Roll'!$M36,Q$5,"Y")),
IF(Q$5&gt;'Rent Roll'!$L11,"-",
IF('Rent Roll'!$P11&gt;0,
IF(AND('Rent Roll'!$P11&gt;0,EDATE('Rent Roll'!$K11,'Rent Roll'!$P11*12)&gt;='Commercial Lease'!Q$5),
('Rent Roll'!$H11*'Rent Roll'!$D11/12)*((1+'Rent Roll'!$N11)^DATEDIF('Summary &amp; Assumptions'!$D$18,Q$5,"Y")),
OFFSET(P16,0,-DATEDIF(EDATE('Rent Roll'!$K11,'Rent Roll'!$P11*12),Q$5,"M"))*((1+'Rent Roll'!$O11)^(DATEDIF(EDATE('Rent Roll'!$K11,'Rent Roll'!$P11*12),Q$5,"Y")+1))),('Rent Roll'!$H11*'Rent Roll'!$D11/12)*((1+'Rent Roll'!$N11)^DATEDIF('Summary &amp; Assumptions'!$D$18,Q$5,"Y")))))</f>
        <v>-</v>
      </c>
      <c r="R16" s="131" t="str">
        <f ca="1">IF(R$5&gt;='Rent Roll'!$M36,('Rent Roll'!$G36*'Rent Roll'!$D11/12)*((1+'Rent Roll'!$X36)^DATEDIF('Rent Roll'!$M36,R$5,"Y")),
IF(R$5&gt;'Rent Roll'!$L11,"-",
IF('Rent Roll'!$P11&gt;0,
IF(AND('Rent Roll'!$P11&gt;0,EDATE('Rent Roll'!$K11,'Rent Roll'!$P11*12)&gt;='Commercial Lease'!R$5),
('Rent Roll'!$H11*'Rent Roll'!$D11/12)*((1+'Rent Roll'!$N11)^DATEDIF('Summary &amp; Assumptions'!$D$18,R$5,"Y")),
OFFSET(Q16,0,-DATEDIF(EDATE('Rent Roll'!$K11,'Rent Roll'!$P11*12),R$5,"M"))*((1+'Rent Roll'!$O11)^(DATEDIF(EDATE('Rent Roll'!$K11,'Rent Roll'!$P11*12),R$5,"Y")+1))),('Rent Roll'!$H11*'Rent Roll'!$D11/12)*((1+'Rent Roll'!$N11)^DATEDIF('Summary &amp; Assumptions'!$D$18,R$5,"Y")))))</f>
        <v>-</v>
      </c>
      <c r="S16" s="131" t="str">
        <f ca="1">IF(S$5&gt;='Rent Roll'!$M36,('Rent Roll'!$G36*'Rent Roll'!$D11/12)*((1+'Rent Roll'!$X36)^DATEDIF('Rent Roll'!$M36,S$5,"Y")),
IF(S$5&gt;'Rent Roll'!$L11,"-",
IF('Rent Roll'!$P11&gt;0,
IF(AND('Rent Roll'!$P11&gt;0,EDATE('Rent Roll'!$K11,'Rent Roll'!$P11*12)&gt;='Commercial Lease'!S$5),
('Rent Roll'!$H11*'Rent Roll'!$D11/12)*((1+'Rent Roll'!$N11)^DATEDIF('Summary &amp; Assumptions'!$D$18,S$5,"Y")),
OFFSET(R16,0,-DATEDIF(EDATE('Rent Roll'!$K11,'Rent Roll'!$P11*12),S$5,"M"))*((1+'Rent Roll'!$O11)^(DATEDIF(EDATE('Rent Roll'!$K11,'Rent Roll'!$P11*12),S$5,"Y")+1))),('Rent Roll'!$H11*'Rent Roll'!$D11/12)*((1+'Rent Roll'!$N11)^DATEDIF('Summary &amp; Assumptions'!$D$18,S$5,"Y")))))</f>
        <v>-</v>
      </c>
      <c r="T16" s="131" t="str">
        <f ca="1">IF(T$5&gt;='Rent Roll'!$M36,('Rent Roll'!$G36*'Rent Roll'!$D11/12)*((1+'Rent Roll'!$X36)^DATEDIF('Rent Roll'!$M36,T$5,"Y")),
IF(T$5&gt;'Rent Roll'!$L11,"-",
IF('Rent Roll'!$P11&gt;0,
IF(AND('Rent Roll'!$P11&gt;0,EDATE('Rent Roll'!$K11,'Rent Roll'!$P11*12)&gt;='Commercial Lease'!T$5),
('Rent Roll'!$H11*'Rent Roll'!$D11/12)*((1+'Rent Roll'!$N11)^DATEDIF('Summary &amp; Assumptions'!$D$18,T$5,"Y")),
OFFSET(S16,0,-DATEDIF(EDATE('Rent Roll'!$K11,'Rent Roll'!$P11*12),T$5,"M"))*((1+'Rent Roll'!$O11)^(DATEDIF(EDATE('Rent Roll'!$K11,'Rent Roll'!$P11*12),T$5,"Y")+1))),('Rent Roll'!$H11*'Rent Roll'!$D11/12)*((1+'Rent Roll'!$N11)^DATEDIF('Summary &amp; Assumptions'!$D$18,T$5,"Y")))))</f>
        <v>-</v>
      </c>
      <c r="U16" s="131" t="str">
        <f ca="1">IF(U$5&gt;='Rent Roll'!$M36,('Rent Roll'!$G36*'Rent Roll'!$D11/12)*((1+'Rent Roll'!$X36)^DATEDIF('Rent Roll'!$M36,U$5,"Y")),
IF(U$5&gt;'Rent Roll'!$L11,"-",
IF('Rent Roll'!$P11&gt;0,
IF(AND('Rent Roll'!$P11&gt;0,EDATE('Rent Roll'!$K11,'Rent Roll'!$P11*12)&gt;='Commercial Lease'!U$5),
('Rent Roll'!$H11*'Rent Roll'!$D11/12)*((1+'Rent Roll'!$N11)^DATEDIF('Summary &amp; Assumptions'!$D$18,U$5,"Y")),
OFFSET(T16,0,-DATEDIF(EDATE('Rent Roll'!$K11,'Rent Roll'!$P11*12),U$5,"M"))*((1+'Rent Roll'!$O11)^(DATEDIF(EDATE('Rent Roll'!$K11,'Rent Roll'!$P11*12),U$5,"Y")+1))),('Rent Roll'!$H11*'Rent Roll'!$D11/12)*((1+'Rent Roll'!$N11)^DATEDIF('Summary &amp; Assumptions'!$D$18,U$5,"Y")))))</f>
        <v>-</v>
      </c>
      <c r="V16" s="131" t="str">
        <f ca="1">IF(V$5&gt;='Rent Roll'!$M36,('Rent Roll'!$G36*'Rent Roll'!$D11/12)*((1+'Rent Roll'!$X36)^DATEDIF('Rent Roll'!$M36,V$5,"Y")),
IF(V$5&gt;'Rent Roll'!$L11,"-",
IF('Rent Roll'!$P11&gt;0,
IF(AND('Rent Roll'!$P11&gt;0,EDATE('Rent Roll'!$K11,'Rent Roll'!$P11*12)&gt;='Commercial Lease'!V$5),
('Rent Roll'!$H11*'Rent Roll'!$D11/12)*((1+'Rent Roll'!$N11)^DATEDIF('Summary &amp; Assumptions'!$D$18,V$5,"Y")),
OFFSET(U16,0,-DATEDIF(EDATE('Rent Roll'!$K11,'Rent Roll'!$P11*12),V$5,"M"))*((1+'Rent Roll'!$O11)^(DATEDIF(EDATE('Rent Roll'!$K11,'Rent Roll'!$P11*12),V$5,"Y")+1))),('Rent Roll'!$H11*'Rent Roll'!$D11/12)*((1+'Rent Roll'!$N11)^DATEDIF('Summary &amp; Assumptions'!$D$18,V$5,"Y")))))</f>
        <v>-</v>
      </c>
      <c r="W16" s="131" t="str">
        <f ca="1">IF(W$5&gt;='Rent Roll'!$M36,('Rent Roll'!$G36*'Rent Roll'!$D11/12)*((1+'Rent Roll'!$X36)^DATEDIF('Rent Roll'!$M36,W$5,"Y")),
IF(W$5&gt;'Rent Roll'!$L11,"-",
IF('Rent Roll'!$P11&gt;0,
IF(AND('Rent Roll'!$P11&gt;0,EDATE('Rent Roll'!$K11,'Rent Roll'!$P11*12)&gt;='Commercial Lease'!W$5),
('Rent Roll'!$H11*'Rent Roll'!$D11/12)*((1+'Rent Roll'!$N11)^DATEDIF('Summary &amp; Assumptions'!$D$18,W$5,"Y")),
OFFSET(V16,0,-DATEDIF(EDATE('Rent Roll'!$K11,'Rent Roll'!$P11*12),W$5,"M"))*((1+'Rent Roll'!$O11)^(DATEDIF(EDATE('Rent Roll'!$K11,'Rent Roll'!$P11*12),W$5,"Y")+1))),('Rent Roll'!$H11*'Rent Roll'!$D11/12)*((1+'Rent Roll'!$N11)^DATEDIF('Summary &amp; Assumptions'!$D$18,W$5,"Y")))))</f>
        <v>-</v>
      </c>
      <c r="X16" s="131" t="str">
        <f ca="1">IF(X$5&gt;='Rent Roll'!$M36,('Rent Roll'!$G36*'Rent Roll'!$D11/12)*((1+'Rent Roll'!$X36)^DATEDIF('Rent Roll'!$M36,X$5,"Y")),
IF(X$5&gt;'Rent Roll'!$L11,"-",
IF('Rent Roll'!$P11&gt;0,
IF(AND('Rent Roll'!$P11&gt;0,EDATE('Rent Roll'!$K11,'Rent Roll'!$P11*12)&gt;='Commercial Lease'!X$5),
('Rent Roll'!$H11*'Rent Roll'!$D11/12)*((1+'Rent Roll'!$N11)^DATEDIF('Summary &amp; Assumptions'!$D$18,X$5,"Y")),
OFFSET(W16,0,-DATEDIF(EDATE('Rent Roll'!$K11,'Rent Roll'!$P11*12),X$5,"M"))*((1+'Rent Roll'!$O11)^(DATEDIF(EDATE('Rent Roll'!$K11,'Rent Roll'!$P11*12),X$5,"Y")+1))),('Rent Roll'!$H11*'Rent Roll'!$D11/12)*((1+'Rent Roll'!$N11)^DATEDIF('Summary &amp; Assumptions'!$D$18,X$5,"Y")))))</f>
        <v>-</v>
      </c>
      <c r="Y16" s="131" t="str">
        <f ca="1">IF(Y$5&gt;='Rent Roll'!$M36,('Rent Roll'!$G36*'Rent Roll'!$D11/12)*((1+'Rent Roll'!$X36)^DATEDIF('Rent Roll'!$M36,Y$5,"Y")),
IF(Y$5&gt;'Rent Roll'!$L11,"-",
IF('Rent Roll'!$P11&gt;0,
IF(AND('Rent Roll'!$P11&gt;0,EDATE('Rent Roll'!$K11,'Rent Roll'!$P11*12)&gt;='Commercial Lease'!Y$5),
('Rent Roll'!$H11*'Rent Roll'!$D11/12)*((1+'Rent Roll'!$N11)^DATEDIF('Summary &amp; Assumptions'!$D$18,Y$5,"Y")),
OFFSET(X16,0,-DATEDIF(EDATE('Rent Roll'!$K11,'Rent Roll'!$P11*12),Y$5,"M"))*((1+'Rent Roll'!$O11)^(DATEDIF(EDATE('Rent Roll'!$K11,'Rent Roll'!$P11*12),Y$5,"Y")+1))),('Rent Roll'!$H11*'Rent Roll'!$D11/12)*((1+'Rent Roll'!$N11)^DATEDIF('Summary &amp; Assumptions'!$D$18,Y$5,"Y")))))</f>
        <v>-</v>
      </c>
      <c r="Z16" s="131" t="str">
        <f ca="1">IF(Z$5&gt;='Rent Roll'!$M36,('Rent Roll'!$G36*'Rent Roll'!$D11/12)*((1+'Rent Roll'!$X36)^DATEDIF('Rent Roll'!$M36,Z$5,"Y")),
IF(Z$5&gt;'Rent Roll'!$L11,"-",
IF('Rent Roll'!$P11&gt;0,
IF(AND('Rent Roll'!$P11&gt;0,EDATE('Rent Roll'!$K11,'Rent Roll'!$P11*12)&gt;='Commercial Lease'!Z$5),
('Rent Roll'!$H11*'Rent Roll'!$D11/12)*((1+'Rent Roll'!$N11)^DATEDIF('Summary &amp; Assumptions'!$D$18,Z$5,"Y")),
OFFSET(Y16,0,-DATEDIF(EDATE('Rent Roll'!$K11,'Rent Roll'!$P11*12),Z$5,"M"))*((1+'Rent Roll'!$O11)^(DATEDIF(EDATE('Rent Roll'!$K11,'Rent Roll'!$P11*12),Z$5,"Y")+1))),('Rent Roll'!$H11*'Rent Roll'!$D11/12)*((1+'Rent Roll'!$N11)^DATEDIF('Summary &amp; Assumptions'!$D$18,Z$5,"Y")))))</f>
        <v>-</v>
      </c>
      <c r="AA16" s="131" t="str">
        <f ca="1">IF(AA$5&gt;='Rent Roll'!$M36,('Rent Roll'!$G36*'Rent Roll'!$D11/12)*((1+'Rent Roll'!$X36)^DATEDIF('Rent Roll'!$M36,AA$5,"Y")),
IF(AA$5&gt;'Rent Roll'!$L11,"-",
IF('Rent Roll'!$P11&gt;0,
IF(AND('Rent Roll'!$P11&gt;0,EDATE('Rent Roll'!$K11,'Rent Roll'!$P11*12)&gt;='Commercial Lease'!AA$5),
('Rent Roll'!$H11*'Rent Roll'!$D11/12)*((1+'Rent Roll'!$N11)^DATEDIF('Summary &amp; Assumptions'!$D$18,AA$5,"Y")),
OFFSET(Z16,0,-DATEDIF(EDATE('Rent Roll'!$K11,'Rent Roll'!$P11*12),AA$5,"M"))*((1+'Rent Roll'!$O11)^(DATEDIF(EDATE('Rent Roll'!$K11,'Rent Roll'!$P11*12),AA$5,"Y")+1))),('Rent Roll'!$H11*'Rent Roll'!$D11/12)*((1+'Rent Roll'!$N11)^DATEDIF('Summary &amp; Assumptions'!$D$18,AA$5,"Y")))))</f>
        <v>-</v>
      </c>
      <c r="AB16" s="131" t="str">
        <f ca="1">IF(AB$5&gt;='Rent Roll'!$M36,('Rent Roll'!$G36*'Rent Roll'!$D11/12)*((1+'Rent Roll'!$X36)^DATEDIF('Rent Roll'!$M36,AB$5,"Y")),
IF(AB$5&gt;'Rent Roll'!$L11,"-",
IF('Rent Roll'!$P11&gt;0,
IF(AND('Rent Roll'!$P11&gt;0,EDATE('Rent Roll'!$K11,'Rent Roll'!$P11*12)&gt;='Commercial Lease'!AB$5),
('Rent Roll'!$H11*'Rent Roll'!$D11/12)*((1+'Rent Roll'!$N11)^DATEDIF('Summary &amp; Assumptions'!$D$18,AB$5,"Y")),
OFFSET(AA16,0,-DATEDIF(EDATE('Rent Roll'!$K11,'Rent Roll'!$P11*12),AB$5,"M"))*((1+'Rent Roll'!$O11)^(DATEDIF(EDATE('Rent Roll'!$K11,'Rent Roll'!$P11*12),AB$5,"Y")+1))),('Rent Roll'!$H11*'Rent Roll'!$D11/12)*((1+'Rent Roll'!$N11)^DATEDIF('Summary &amp; Assumptions'!$D$18,AB$5,"Y")))))</f>
        <v>-</v>
      </c>
      <c r="AC16" s="131" t="str">
        <f ca="1">IF(AC$5&gt;='Rent Roll'!$M36,('Rent Roll'!$G36*'Rent Roll'!$D11/12)*((1+'Rent Roll'!$X36)^DATEDIF('Rent Roll'!$M36,AC$5,"Y")),
IF(AC$5&gt;'Rent Roll'!$L11,"-",
IF('Rent Roll'!$P11&gt;0,
IF(AND('Rent Roll'!$P11&gt;0,EDATE('Rent Roll'!$K11,'Rent Roll'!$P11*12)&gt;='Commercial Lease'!AC$5),
('Rent Roll'!$H11*'Rent Roll'!$D11/12)*((1+'Rent Roll'!$N11)^DATEDIF('Summary &amp; Assumptions'!$D$18,AC$5,"Y")),
OFFSET(AB16,0,-DATEDIF(EDATE('Rent Roll'!$K11,'Rent Roll'!$P11*12),AC$5,"M"))*((1+'Rent Roll'!$O11)^(DATEDIF(EDATE('Rent Roll'!$K11,'Rent Roll'!$P11*12),AC$5,"Y")+1))),('Rent Roll'!$H11*'Rent Roll'!$D11/12)*((1+'Rent Roll'!$N11)^DATEDIF('Summary &amp; Assumptions'!$D$18,AC$5,"Y")))))</f>
        <v>-</v>
      </c>
      <c r="AD16" s="131" t="str">
        <f ca="1">IF(AD$5&gt;='Rent Roll'!$M36,('Rent Roll'!$G36*'Rent Roll'!$D11/12)*((1+'Rent Roll'!$X36)^DATEDIF('Rent Roll'!$M36,AD$5,"Y")),
IF(AD$5&gt;'Rent Roll'!$L11,"-",
IF('Rent Roll'!$P11&gt;0,
IF(AND('Rent Roll'!$P11&gt;0,EDATE('Rent Roll'!$K11,'Rent Roll'!$P11*12)&gt;='Commercial Lease'!AD$5),
('Rent Roll'!$H11*'Rent Roll'!$D11/12)*((1+'Rent Roll'!$N11)^DATEDIF('Summary &amp; Assumptions'!$D$18,AD$5,"Y")),
OFFSET(AC16,0,-DATEDIF(EDATE('Rent Roll'!$K11,'Rent Roll'!$P11*12),AD$5,"M"))*((1+'Rent Roll'!$O11)^(DATEDIF(EDATE('Rent Roll'!$K11,'Rent Roll'!$P11*12),AD$5,"Y")+1))),('Rent Roll'!$H11*'Rent Roll'!$D11/12)*((1+'Rent Roll'!$N11)^DATEDIF('Summary &amp; Assumptions'!$D$18,AD$5,"Y")))))</f>
        <v>-</v>
      </c>
      <c r="AE16" s="131" t="str">
        <f ca="1">IF(AE$5&gt;='Rent Roll'!$M36,('Rent Roll'!$G36*'Rent Roll'!$D11/12)*((1+'Rent Roll'!$X36)^DATEDIF('Rent Roll'!$M36,AE$5,"Y")),
IF(AE$5&gt;'Rent Roll'!$L11,"-",
IF('Rent Roll'!$P11&gt;0,
IF(AND('Rent Roll'!$P11&gt;0,EDATE('Rent Roll'!$K11,'Rent Roll'!$P11*12)&gt;='Commercial Lease'!AE$5),
('Rent Roll'!$H11*'Rent Roll'!$D11/12)*((1+'Rent Roll'!$N11)^DATEDIF('Summary &amp; Assumptions'!$D$18,AE$5,"Y")),
OFFSET(AD16,0,-DATEDIF(EDATE('Rent Roll'!$K11,'Rent Roll'!$P11*12),AE$5,"M"))*((1+'Rent Roll'!$O11)^(DATEDIF(EDATE('Rent Roll'!$K11,'Rent Roll'!$P11*12),AE$5,"Y")+1))),('Rent Roll'!$H11*'Rent Roll'!$D11/12)*((1+'Rent Roll'!$N11)^DATEDIF('Summary &amp; Assumptions'!$D$18,AE$5,"Y")))))</f>
        <v>-</v>
      </c>
      <c r="AF16" s="131" t="str">
        <f ca="1">IF(AF$5&gt;='Rent Roll'!$M36,('Rent Roll'!$G36*'Rent Roll'!$D11/12)*((1+'Rent Roll'!$X36)^DATEDIF('Rent Roll'!$M36,AF$5,"Y")),
IF(AF$5&gt;'Rent Roll'!$L11,"-",
IF('Rent Roll'!$P11&gt;0,
IF(AND('Rent Roll'!$P11&gt;0,EDATE('Rent Roll'!$K11,'Rent Roll'!$P11*12)&gt;='Commercial Lease'!AF$5),
('Rent Roll'!$H11*'Rent Roll'!$D11/12)*((1+'Rent Roll'!$N11)^DATEDIF('Summary &amp; Assumptions'!$D$18,AF$5,"Y")),
OFFSET(AE16,0,-DATEDIF(EDATE('Rent Roll'!$K11,'Rent Roll'!$P11*12),AF$5,"M"))*((1+'Rent Roll'!$O11)^(DATEDIF(EDATE('Rent Roll'!$K11,'Rent Roll'!$P11*12),AF$5,"Y")+1))),('Rent Roll'!$H11*'Rent Roll'!$D11/12)*((1+'Rent Roll'!$N11)^DATEDIF('Summary &amp; Assumptions'!$D$18,AF$5,"Y")))))</f>
        <v>-</v>
      </c>
      <c r="AG16" s="131" t="str">
        <f ca="1">IF(AG$5&gt;='Rent Roll'!$M36,('Rent Roll'!$G36*'Rent Roll'!$D11/12)*((1+'Rent Roll'!$X36)^DATEDIF('Rent Roll'!$M36,AG$5,"Y")),
IF(AG$5&gt;'Rent Roll'!$L11,"-",
IF('Rent Roll'!$P11&gt;0,
IF(AND('Rent Roll'!$P11&gt;0,EDATE('Rent Roll'!$K11,'Rent Roll'!$P11*12)&gt;='Commercial Lease'!AG$5),
('Rent Roll'!$H11*'Rent Roll'!$D11/12)*((1+'Rent Roll'!$N11)^DATEDIF('Summary &amp; Assumptions'!$D$18,AG$5,"Y")),
OFFSET(AF16,0,-DATEDIF(EDATE('Rent Roll'!$K11,'Rent Roll'!$P11*12),AG$5,"M"))*((1+'Rent Roll'!$O11)^(DATEDIF(EDATE('Rent Roll'!$K11,'Rent Roll'!$P11*12),AG$5,"Y")+1))),('Rent Roll'!$H11*'Rent Roll'!$D11/12)*((1+'Rent Roll'!$N11)^DATEDIF('Summary &amp; Assumptions'!$D$18,AG$5,"Y")))))</f>
        <v>-</v>
      </c>
      <c r="AH16" s="131" t="str">
        <f ca="1">IF(AH$5&gt;='Rent Roll'!$M36,('Rent Roll'!$G36*'Rent Roll'!$D11/12)*((1+'Rent Roll'!$X36)^DATEDIF('Rent Roll'!$M36,AH$5,"Y")),
IF(AH$5&gt;'Rent Roll'!$L11,"-",
IF('Rent Roll'!$P11&gt;0,
IF(AND('Rent Roll'!$P11&gt;0,EDATE('Rent Roll'!$K11,'Rent Roll'!$P11*12)&gt;='Commercial Lease'!AH$5),
('Rent Roll'!$H11*'Rent Roll'!$D11/12)*((1+'Rent Roll'!$N11)^DATEDIF('Summary &amp; Assumptions'!$D$18,AH$5,"Y")),
OFFSET(AG16,0,-DATEDIF(EDATE('Rent Roll'!$K11,'Rent Roll'!$P11*12),AH$5,"M"))*((1+'Rent Roll'!$O11)^(DATEDIF(EDATE('Rent Roll'!$K11,'Rent Roll'!$P11*12),AH$5,"Y")+1))),('Rent Roll'!$H11*'Rent Roll'!$D11/12)*((1+'Rent Roll'!$N11)^DATEDIF('Summary &amp; Assumptions'!$D$18,AH$5,"Y")))))</f>
        <v>-</v>
      </c>
      <c r="AI16" s="131" t="str">
        <f ca="1">IF(AI$5&gt;='Rent Roll'!$M36,('Rent Roll'!$G36*'Rent Roll'!$D11/12)*((1+'Rent Roll'!$X36)^DATEDIF('Rent Roll'!$M36,AI$5,"Y")),
IF(AI$5&gt;'Rent Roll'!$L11,"-",
IF('Rent Roll'!$P11&gt;0,
IF(AND('Rent Roll'!$P11&gt;0,EDATE('Rent Roll'!$K11,'Rent Roll'!$P11*12)&gt;='Commercial Lease'!AI$5),
('Rent Roll'!$H11*'Rent Roll'!$D11/12)*((1+'Rent Roll'!$N11)^DATEDIF('Summary &amp; Assumptions'!$D$18,AI$5,"Y")),
OFFSET(AH16,0,-DATEDIF(EDATE('Rent Roll'!$K11,'Rent Roll'!$P11*12),AI$5,"M"))*((1+'Rent Roll'!$O11)^(DATEDIF(EDATE('Rent Roll'!$K11,'Rent Roll'!$P11*12),AI$5,"Y")+1))),('Rent Roll'!$H11*'Rent Roll'!$D11/12)*((1+'Rent Roll'!$N11)^DATEDIF('Summary &amp; Assumptions'!$D$18,AI$5,"Y")))))</f>
        <v>-</v>
      </c>
      <c r="AJ16" s="131" t="str">
        <f ca="1">IF(AJ$5&gt;='Rent Roll'!$M36,('Rent Roll'!$G36*'Rent Roll'!$D11/12)*((1+'Rent Roll'!$X36)^DATEDIF('Rent Roll'!$M36,AJ$5,"Y")),
IF(AJ$5&gt;'Rent Roll'!$L11,"-",
IF('Rent Roll'!$P11&gt;0,
IF(AND('Rent Roll'!$P11&gt;0,EDATE('Rent Roll'!$K11,'Rent Roll'!$P11*12)&gt;='Commercial Lease'!AJ$5),
('Rent Roll'!$H11*'Rent Roll'!$D11/12)*((1+'Rent Roll'!$N11)^DATEDIF('Summary &amp; Assumptions'!$D$18,AJ$5,"Y")),
OFFSET(AI16,0,-DATEDIF(EDATE('Rent Roll'!$K11,'Rent Roll'!$P11*12),AJ$5,"M"))*((1+'Rent Roll'!$O11)^(DATEDIF(EDATE('Rent Roll'!$K11,'Rent Roll'!$P11*12),AJ$5,"Y")+1))),('Rent Roll'!$H11*'Rent Roll'!$D11/12)*((1+'Rent Roll'!$N11)^DATEDIF('Summary &amp; Assumptions'!$D$18,AJ$5,"Y")))))</f>
        <v>-</v>
      </c>
      <c r="AK16" s="131" t="str">
        <f ca="1">IF(AK$5&gt;='Rent Roll'!$M36,('Rent Roll'!$G36*'Rent Roll'!$D11/12)*((1+'Rent Roll'!$X36)^DATEDIF('Rent Roll'!$M36,AK$5,"Y")),
IF(AK$5&gt;'Rent Roll'!$L11,"-",
IF('Rent Roll'!$P11&gt;0,
IF(AND('Rent Roll'!$P11&gt;0,EDATE('Rent Roll'!$K11,'Rent Roll'!$P11*12)&gt;='Commercial Lease'!AK$5),
('Rent Roll'!$H11*'Rent Roll'!$D11/12)*((1+'Rent Roll'!$N11)^DATEDIF('Summary &amp; Assumptions'!$D$18,AK$5,"Y")),
OFFSET(AJ16,0,-DATEDIF(EDATE('Rent Roll'!$K11,'Rent Roll'!$P11*12),AK$5,"M"))*((1+'Rent Roll'!$O11)^(DATEDIF(EDATE('Rent Roll'!$K11,'Rent Roll'!$P11*12),AK$5,"Y")+1))),('Rent Roll'!$H11*'Rent Roll'!$D11/12)*((1+'Rent Roll'!$N11)^DATEDIF('Summary &amp; Assumptions'!$D$18,AK$5,"Y")))))</f>
        <v>-</v>
      </c>
      <c r="AL16" s="131" t="str">
        <f ca="1">IF(AL$5&gt;='Rent Roll'!$M36,('Rent Roll'!$G36*'Rent Roll'!$D11/12)*((1+'Rent Roll'!$X36)^DATEDIF('Rent Roll'!$M36,AL$5,"Y")),
IF(AL$5&gt;'Rent Roll'!$L11,"-",
IF('Rent Roll'!$P11&gt;0,
IF(AND('Rent Roll'!$P11&gt;0,EDATE('Rent Roll'!$K11,'Rent Roll'!$P11*12)&gt;='Commercial Lease'!AL$5),
('Rent Roll'!$H11*'Rent Roll'!$D11/12)*((1+'Rent Roll'!$N11)^DATEDIF('Summary &amp; Assumptions'!$D$18,AL$5,"Y")),
OFFSET(AK16,0,-DATEDIF(EDATE('Rent Roll'!$K11,'Rent Roll'!$P11*12),AL$5,"M"))*((1+'Rent Roll'!$O11)^(DATEDIF(EDATE('Rent Roll'!$K11,'Rent Roll'!$P11*12),AL$5,"Y")+1))),('Rent Roll'!$H11*'Rent Roll'!$D11/12)*((1+'Rent Roll'!$N11)^DATEDIF('Summary &amp; Assumptions'!$D$18,AL$5,"Y")))))</f>
        <v>-</v>
      </c>
      <c r="AM16" s="131" t="str">
        <f ca="1">IF(AM$5&gt;='Rent Roll'!$M36,('Rent Roll'!$G36*'Rent Roll'!$D11/12)*((1+'Rent Roll'!$X36)^DATEDIF('Rent Roll'!$M36,AM$5,"Y")),
IF(AM$5&gt;'Rent Roll'!$L11,"-",
IF('Rent Roll'!$P11&gt;0,
IF(AND('Rent Roll'!$P11&gt;0,EDATE('Rent Roll'!$K11,'Rent Roll'!$P11*12)&gt;='Commercial Lease'!AM$5),
('Rent Roll'!$H11*'Rent Roll'!$D11/12)*((1+'Rent Roll'!$N11)^DATEDIF('Summary &amp; Assumptions'!$D$18,AM$5,"Y")),
OFFSET(AL16,0,-DATEDIF(EDATE('Rent Roll'!$K11,'Rent Roll'!$P11*12),AM$5,"M"))*((1+'Rent Roll'!$O11)^(DATEDIF(EDATE('Rent Roll'!$K11,'Rent Roll'!$P11*12),AM$5,"Y")+1))),('Rent Roll'!$H11*'Rent Roll'!$D11/12)*((1+'Rent Roll'!$N11)^DATEDIF('Summary &amp; Assumptions'!$D$18,AM$5,"Y")))))</f>
        <v>-</v>
      </c>
      <c r="AN16" s="131" t="str">
        <f ca="1">IF(AN$5&gt;='Rent Roll'!$M36,('Rent Roll'!$G36*'Rent Roll'!$D11/12)*((1+'Rent Roll'!$X36)^DATEDIF('Rent Roll'!$M36,AN$5,"Y")),
IF(AN$5&gt;'Rent Roll'!$L11,"-",
IF('Rent Roll'!$P11&gt;0,
IF(AND('Rent Roll'!$P11&gt;0,EDATE('Rent Roll'!$K11,'Rent Roll'!$P11*12)&gt;='Commercial Lease'!AN$5),
('Rent Roll'!$H11*'Rent Roll'!$D11/12)*((1+'Rent Roll'!$N11)^DATEDIF('Summary &amp; Assumptions'!$D$18,AN$5,"Y")),
OFFSET(AM16,0,-DATEDIF(EDATE('Rent Roll'!$K11,'Rent Roll'!$P11*12),AN$5,"M"))*((1+'Rent Roll'!$O11)^(DATEDIF(EDATE('Rent Roll'!$K11,'Rent Roll'!$P11*12),AN$5,"Y")+1))),('Rent Roll'!$H11*'Rent Roll'!$D11/12)*((1+'Rent Roll'!$N11)^DATEDIF('Summary &amp; Assumptions'!$D$18,AN$5,"Y")))))</f>
        <v>-</v>
      </c>
      <c r="AO16" s="131" t="str">
        <f ca="1">IF(AO$5&gt;='Rent Roll'!$M36,('Rent Roll'!$G36*'Rent Roll'!$D11/12)*((1+'Rent Roll'!$X36)^DATEDIF('Rent Roll'!$M36,AO$5,"Y")),
IF(AO$5&gt;'Rent Roll'!$L11,"-",
IF('Rent Roll'!$P11&gt;0,
IF(AND('Rent Roll'!$P11&gt;0,EDATE('Rent Roll'!$K11,'Rent Roll'!$P11*12)&gt;='Commercial Lease'!AO$5),
('Rent Roll'!$H11*'Rent Roll'!$D11/12)*((1+'Rent Roll'!$N11)^DATEDIF('Summary &amp; Assumptions'!$D$18,AO$5,"Y")),
OFFSET(AN16,0,-DATEDIF(EDATE('Rent Roll'!$K11,'Rent Roll'!$P11*12),AO$5,"M"))*((1+'Rent Roll'!$O11)^(DATEDIF(EDATE('Rent Roll'!$K11,'Rent Roll'!$P11*12),AO$5,"Y")+1))),('Rent Roll'!$H11*'Rent Roll'!$D11/12)*((1+'Rent Roll'!$N11)^DATEDIF('Summary &amp; Assumptions'!$D$18,AO$5,"Y")))))</f>
        <v>-</v>
      </c>
      <c r="AP16" s="131" t="str">
        <f ca="1">IF(AP$5&gt;='Rent Roll'!$M36,('Rent Roll'!$G36*'Rent Roll'!$D11/12)*((1+'Rent Roll'!$X36)^DATEDIF('Rent Roll'!$M36,AP$5,"Y")),
IF(AP$5&gt;'Rent Roll'!$L11,"-",
IF('Rent Roll'!$P11&gt;0,
IF(AND('Rent Roll'!$P11&gt;0,EDATE('Rent Roll'!$K11,'Rent Roll'!$P11*12)&gt;='Commercial Lease'!AP$5),
('Rent Roll'!$H11*'Rent Roll'!$D11/12)*((1+'Rent Roll'!$N11)^DATEDIF('Summary &amp; Assumptions'!$D$18,AP$5,"Y")),
OFFSET(AO16,0,-DATEDIF(EDATE('Rent Roll'!$K11,'Rent Roll'!$P11*12),AP$5,"M"))*((1+'Rent Roll'!$O11)^(DATEDIF(EDATE('Rent Roll'!$K11,'Rent Roll'!$P11*12),AP$5,"Y")+1))),('Rent Roll'!$H11*'Rent Roll'!$D11/12)*((1+'Rent Roll'!$N11)^DATEDIF('Summary &amp; Assumptions'!$D$18,AP$5,"Y")))))</f>
        <v>-</v>
      </c>
      <c r="AQ16" s="131" t="str">
        <f ca="1">IF(AQ$5&gt;='Rent Roll'!$M36,('Rent Roll'!$G36*'Rent Roll'!$D11/12)*((1+'Rent Roll'!$X36)^DATEDIF('Rent Roll'!$M36,AQ$5,"Y")),
IF(AQ$5&gt;'Rent Roll'!$L11,"-",
IF('Rent Roll'!$P11&gt;0,
IF(AND('Rent Roll'!$P11&gt;0,EDATE('Rent Roll'!$K11,'Rent Roll'!$P11*12)&gt;='Commercial Lease'!AQ$5),
('Rent Roll'!$H11*'Rent Roll'!$D11/12)*((1+'Rent Roll'!$N11)^DATEDIF('Summary &amp; Assumptions'!$D$18,AQ$5,"Y")),
OFFSET(AP16,0,-DATEDIF(EDATE('Rent Roll'!$K11,'Rent Roll'!$P11*12),AQ$5,"M"))*((1+'Rent Roll'!$O11)^(DATEDIF(EDATE('Rent Roll'!$K11,'Rent Roll'!$P11*12),AQ$5,"Y")+1))),('Rent Roll'!$H11*'Rent Roll'!$D11/12)*((1+'Rent Roll'!$N11)^DATEDIF('Summary &amp; Assumptions'!$D$18,AQ$5,"Y")))))</f>
        <v>-</v>
      </c>
      <c r="AR16" s="131" t="str">
        <f ca="1">IF(AR$5&gt;='Rent Roll'!$M36,('Rent Roll'!$G36*'Rent Roll'!$D11/12)*((1+'Rent Roll'!$X36)^DATEDIF('Rent Roll'!$M36,AR$5,"Y")),
IF(AR$5&gt;'Rent Roll'!$L11,"-",
IF('Rent Roll'!$P11&gt;0,
IF(AND('Rent Roll'!$P11&gt;0,EDATE('Rent Roll'!$K11,'Rent Roll'!$P11*12)&gt;='Commercial Lease'!AR$5),
('Rent Roll'!$H11*'Rent Roll'!$D11/12)*((1+'Rent Roll'!$N11)^DATEDIF('Summary &amp; Assumptions'!$D$18,AR$5,"Y")),
OFFSET(AQ16,0,-DATEDIF(EDATE('Rent Roll'!$K11,'Rent Roll'!$P11*12),AR$5,"M"))*((1+'Rent Roll'!$O11)^(DATEDIF(EDATE('Rent Roll'!$K11,'Rent Roll'!$P11*12),AR$5,"Y")+1))),('Rent Roll'!$H11*'Rent Roll'!$D11/12)*((1+'Rent Roll'!$N11)^DATEDIF('Summary &amp; Assumptions'!$D$18,AR$5,"Y")))))</f>
        <v>-</v>
      </c>
      <c r="AS16" s="131" t="str">
        <f ca="1">IF(AS$5&gt;='Rent Roll'!$M36,('Rent Roll'!$G36*'Rent Roll'!$D11/12)*((1+'Rent Roll'!$X36)^DATEDIF('Rent Roll'!$M36,AS$5,"Y")),
IF(AS$5&gt;'Rent Roll'!$L11,"-",
IF('Rent Roll'!$P11&gt;0,
IF(AND('Rent Roll'!$P11&gt;0,EDATE('Rent Roll'!$K11,'Rent Roll'!$P11*12)&gt;='Commercial Lease'!AS$5),
('Rent Roll'!$H11*'Rent Roll'!$D11/12)*((1+'Rent Roll'!$N11)^DATEDIF('Summary &amp; Assumptions'!$D$18,AS$5,"Y")),
OFFSET(AR16,0,-DATEDIF(EDATE('Rent Roll'!$K11,'Rent Roll'!$P11*12),AS$5,"M"))*((1+'Rent Roll'!$O11)^(DATEDIF(EDATE('Rent Roll'!$K11,'Rent Roll'!$P11*12),AS$5,"Y")+1))),('Rent Roll'!$H11*'Rent Roll'!$D11/12)*((1+'Rent Roll'!$N11)^DATEDIF('Summary &amp; Assumptions'!$D$18,AS$5,"Y")))))</f>
        <v>-</v>
      </c>
      <c r="AT16" s="131" t="str">
        <f ca="1">IF(AT$5&gt;='Rent Roll'!$M36,('Rent Roll'!$G36*'Rent Roll'!$D11/12)*((1+'Rent Roll'!$X36)^DATEDIF('Rent Roll'!$M36,AT$5,"Y")),
IF(AT$5&gt;'Rent Roll'!$L11,"-",
IF('Rent Roll'!$P11&gt;0,
IF(AND('Rent Roll'!$P11&gt;0,EDATE('Rent Roll'!$K11,'Rent Roll'!$P11*12)&gt;='Commercial Lease'!AT$5),
('Rent Roll'!$H11*'Rent Roll'!$D11/12)*((1+'Rent Roll'!$N11)^DATEDIF('Summary &amp; Assumptions'!$D$18,AT$5,"Y")),
OFFSET(AS16,0,-DATEDIF(EDATE('Rent Roll'!$K11,'Rent Roll'!$P11*12),AT$5,"M"))*((1+'Rent Roll'!$O11)^(DATEDIF(EDATE('Rent Roll'!$K11,'Rent Roll'!$P11*12),AT$5,"Y")+1))),('Rent Roll'!$H11*'Rent Roll'!$D11/12)*((1+'Rent Roll'!$N11)^DATEDIF('Summary &amp; Assumptions'!$D$18,AT$5,"Y")))))</f>
        <v>-</v>
      </c>
      <c r="AU16" s="131" t="str">
        <f ca="1">IF(AU$5&gt;='Rent Roll'!$M36,('Rent Roll'!$G36*'Rent Roll'!$D11/12)*((1+'Rent Roll'!$X36)^DATEDIF('Rent Roll'!$M36,AU$5,"Y")),
IF(AU$5&gt;'Rent Roll'!$L11,"-",
IF('Rent Roll'!$P11&gt;0,
IF(AND('Rent Roll'!$P11&gt;0,EDATE('Rent Roll'!$K11,'Rent Roll'!$P11*12)&gt;='Commercial Lease'!AU$5),
('Rent Roll'!$H11*'Rent Roll'!$D11/12)*((1+'Rent Roll'!$N11)^DATEDIF('Summary &amp; Assumptions'!$D$18,AU$5,"Y")),
OFFSET(AT16,0,-DATEDIF(EDATE('Rent Roll'!$K11,'Rent Roll'!$P11*12),AU$5,"M"))*((1+'Rent Roll'!$O11)^(DATEDIF(EDATE('Rent Roll'!$K11,'Rent Roll'!$P11*12),AU$5,"Y")+1))),('Rent Roll'!$H11*'Rent Roll'!$D11/12)*((1+'Rent Roll'!$N11)^DATEDIF('Summary &amp; Assumptions'!$D$18,AU$5,"Y")))))</f>
        <v>-</v>
      </c>
      <c r="AV16" s="131" t="str">
        <f ca="1">IF(AV$5&gt;='Rent Roll'!$M36,('Rent Roll'!$G36*'Rent Roll'!$D11/12)*((1+'Rent Roll'!$X36)^DATEDIF('Rent Roll'!$M36,AV$5,"Y")),
IF(AV$5&gt;'Rent Roll'!$L11,"-",
IF('Rent Roll'!$P11&gt;0,
IF(AND('Rent Roll'!$P11&gt;0,EDATE('Rent Roll'!$K11,'Rent Roll'!$P11*12)&gt;='Commercial Lease'!AV$5),
('Rent Roll'!$H11*'Rent Roll'!$D11/12)*((1+'Rent Roll'!$N11)^DATEDIF('Summary &amp; Assumptions'!$D$18,AV$5,"Y")),
OFFSET(AU16,0,-DATEDIF(EDATE('Rent Roll'!$K11,'Rent Roll'!$P11*12),AV$5,"M"))*((1+'Rent Roll'!$O11)^(DATEDIF(EDATE('Rent Roll'!$K11,'Rent Roll'!$P11*12),AV$5,"Y")+1))),('Rent Roll'!$H11*'Rent Roll'!$D11/12)*((1+'Rent Roll'!$N11)^DATEDIF('Summary &amp; Assumptions'!$D$18,AV$5,"Y")))))</f>
        <v>-</v>
      </c>
      <c r="AW16" s="131" t="str">
        <f ca="1">IF(AW$5&gt;='Rent Roll'!$M36,('Rent Roll'!$G36*'Rent Roll'!$D11/12)*((1+'Rent Roll'!$X36)^DATEDIF('Rent Roll'!$M36,AW$5,"Y")),
IF(AW$5&gt;'Rent Roll'!$L11,"-",
IF('Rent Roll'!$P11&gt;0,
IF(AND('Rent Roll'!$P11&gt;0,EDATE('Rent Roll'!$K11,'Rent Roll'!$P11*12)&gt;='Commercial Lease'!AW$5),
('Rent Roll'!$H11*'Rent Roll'!$D11/12)*((1+'Rent Roll'!$N11)^DATEDIF('Summary &amp; Assumptions'!$D$18,AW$5,"Y")),
OFFSET(AV16,0,-DATEDIF(EDATE('Rent Roll'!$K11,'Rent Roll'!$P11*12),AW$5,"M"))*((1+'Rent Roll'!$O11)^(DATEDIF(EDATE('Rent Roll'!$K11,'Rent Roll'!$P11*12),AW$5,"Y")+1))),('Rent Roll'!$H11*'Rent Roll'!$D11/12)*((1+'Rent Roll'!$N11)^DATEDIF('Summary &amp; Assumptions'!$D$18,AW$5,"Y")))))</f>
        <v>-</v>
      </c>
      <c r="AX16" s="131" t="str">
        <f ca="1">IF(AX$5&gt;='Rent Roll'!$M36,('Rent Roll'!$G36*'Rent Roll'!$D11/12)*((1+'Rent Roll'!$X36)^DATEDIF('Rent Roll'!$M36,AX$5,"Y")),
IF(AX$5&gt;'Rent Roll'!$L11,"-",
IF('Rent Roll'!$P11&gt;0,
IF(AND('Rent Roll'!$P11&gt;0,EDATE('Rent Roll'!$K11,'Rent Roll'!$P11*12)&gt;='Commercial Lease'!AX$5),
('Rent Roll'!$H11*'Rent Roll'!$D11/12)*((1+'Rent Roll'!$N11)^DATEDIF('Summary &amp; Assumptions'!$D$18,AX$5,"Y")),
OFFSET(AW16,0,-DATEDIF(EDATE('Rent Roll'!$K11,'Rent Roll'!$P11*12),AX$5,"M"))*((1+'Rent Roll'!$O11)^(DATEDIF(EDATE('Rent Roll'!$K11,'Rent Roll'!$P11*12),AX$5,"Y")+1))),('Rent Roll'!$H11*'Rent Roll'!$D11/12)*((1+'Rent Roll'!$N11)^DATEDIF('Summary &amp; Assumptions'!$D$18,AX$5,"Y")))))</f>
        <v>-</v>
      </c>
      <c r="AY16" s="131" t="str">
        <f ca="1">IF(AY$5&gt;='Rent Roll'!$M36,('Rent Roll'!$G36*'Rent Roll'!$D11/12)*((1+'Rent Roll'!$X36)^DATEDIF('Rent Roll'!$M36,AY$5,"Y")),
IF(AY$5&gt;'Rent Roll'!$L11,"-",
IF('Rent Roll'!$P11&gt;0,
IF(AND('Rent Roll'!$P11&gt;0,EDATE('Rent Roll'!$K11,'Rent Roll'!$P11*12)&gt;='Commercial Lease'!AY$5),
('Rent Roll'!$H11*'Rent Roll'!$D11/12)*((1+'Rent Roll'!$N11)^DATEDIF('Summary &amp; Assumptions'!$D$18,AY$5,"Y")),
OFFSET(AX16,0,-DATEDIF(EDATE('Rent Roll'!$K11,'Rent Roll'!$P11*12),AY$5,"M"))*((1+'Rent Roll'!$O11)^(DATEDIF(EDATE('Rent Roll'!$K11,'Rent Roll'!$P11*12),AY$5,"Y")+1))),('Rent Roll'!$H11*'Rent Roll'!$D11/12)*((1+'Rent Roll'!$N11)^DATEDIF('Summary &amp; Assumptions'!$D$18,AY$5,"Y")))))</f>
        <v>-</v>
      </c>
      <c r="AZ16" s="131" t="str">
        <f ca="1">IF(AZ$5&gt;='Rent Roll'!$M36,('Rent Roll'!$G36*'Rent Roll'!$D11/12)*((1+'Rent Roll'!$X36)^DATEDIF('Rent Roll'!$M36,AZ$5,"Y")),
IF(AZ$5&gt;'Rent Roll'!$L11,"-",
IF('Rent Roll'!$P11&gt;0,
IF(AND('Rent Roll'!$P11&gt;0,EDATE('Rent Roll'!$K11,'Rent Roll'!$P11*12)&gt;='Commercial Lease'!AZ$5),
('Rent Roll'!$H11*'Rent Roll'!$D11/12)*((1+'Rent Roll'!$N11)^DATEDIF('Summary &amp; Assumptions'!$D$18,AZ$5,"Y")),
OFFSET(AY16,0,-DATEDIF(EDATE('Rent Roll'!$K11,'Rent Roll'!$P11*12),AZ$5,"M"))*((1+'Rent Roll'!$O11)^(DATEDIF(EDATE('Rent Roll'!$K11,'Rent Roll'!$P11*12),AZ$5,"Y")+1))),('Rent Roll'!$H11*'Rent Roll'!$D11/12)*((1+'Rent Roll'!$N11)^DATEDIF('Summary &amp; Assumptions'!$D$18,AZ$5,"Y")))))</f>
        <v>-</v>
      </c>
      <c r="BA16" s="131" t="str">
        <f ca="1">IF(BA$5&gt;='Rent Roll'!$M36,('Rent Roll'!$G36*'Rent Roll'!$D11/12)*((1+'Rent Roll'!$X36)^DATEDIF('Rent Roll'!$M36,BA$5,"Y")),
IF(BA$5&gt;'Rent Roll'!$L11,"-",
IF('Rent Roll'!$P11&gt;0,
IF(AND('Rent Roll'!$P11&gt;0,EDATE('Rent Roll'!$K11,'Rent Roll'!$P11*12)&gt;='Commercial Lease'!BA$5),
('Rent Roll'!$H11*'Rent Roll'!$D11/12)*((1+'Rent Roll'!$N11)^DATEDIF('Summary &amp; Assumptions'!$D$18,BA$5,"Y")),
OFFSET(AZ16,0,-DATEDIF(EDATE('Rent Roll'!$K11,'Rent Roll'!$P11*12),BA$5,"M"))*((1+'Rent Roll'!$O11)^(DATEDIF(EDATE('Rent Roll'!$K11,'Rent Roll'!$P11*12),BA$5,"Y")+1))),('Rent Roll'!$H11*'Rent Roll'!$D11/12)*((1+'Rent Roll'!$N11)^DATEDIF('Summary &amp; Assumptions'!$D$18,BA$5,"Y")))))</f>
        <v>-</v>
      </c>
      <c r="BB16" s="131" t="str">
        <f ca="1">IF(BB$5&gt;='Rent Roll'!$M36,('Rent Roll'!$G36*'Rent Roll'!$D11/12)*((1+'Rent Roll'!$X36)^DATEDIF('Rent Roll'!$M36,BB$5,"Y")),
IF(BB$5&gt;'Rent Roll'!$L11,"-",
IF('Rent Roll'!$P11&gt;0,
IF(AND('Rent Roll'!$P11&gt;0,EDATE('Rent Roll'!$K11,'Rent Roll'!$P11*12)&gt;='Commercial Lease'!BB$5),
('Rent Roll'!$H11*'Rent Roll'!$D11/12)*((1+'Rent Roll'!$N11)^DATEDIF('Summary &amp; Assumptions'!$D$18,BB$5,"Y")),
OFFSET(BA16,0,-DATEDIF(EDATE('Rent Roll'!$K11,'Rent Roll'!$P11*12),BB$5,"M"))*((1+'Rent Roll'!$O11)^(DATEDIF(EDATE('Rent Roll'!$K11,'Rent Roll'!$P11*12),BB$5,"Y")+1))),('Rent Roll'!$H11*'Rent Roll'!$D11/12)*((1+'Rent Roll'!$N11)^DATEDIF('Summary &amp; Assumptions'!$D$18,BB$5,"Y")))))</f>
        <v>-</v>
      </c>
      <c r="BC16" s="131" t="str">
        <f ca="1">IF(BC$5&gt;='Rent Roll'!$M36,('Rent Roll'!$G36*'Rent Roll'!$D11/12)*((1+'Rent Roll'!$X36)^DATEDIF('Rent Roll'!$M36,BC$5,"Y")),
IF(BC$5&gt;'Rent Roll'!$L11,"-",
IF('Rent Roll'!$P11&gt;0,
IF(AND('Rent Roll'!$P11&gt;0,EDATE('Rent Roll'!$K11,'Rent Roll'!$P11*12)&gt;='Commercial Lease'!BC$5),
('Rent Roll'!$H11*'Rent Roll'!$D11/12)*((1+'Rent Roll'!$N11)^DATEDIF('Summary &amp; Assumptions'!$D$18,BC$5,"Y")),
OFFSET(BB16,0,-DATEDIF(EDATE('Rent Roll'!$K11,'Rent Roll'!$P11*12),BC$5,"M"))*((1+'Rent Roll'!$O11)^(DATEDIF(EDATE('Rent Roll'!$K11,'Rent Roll'!$P11*12),BC$5,"Y")+1))),('Rent Roll'!$H11*'Rent Roll'!$D11/12)*((1+'Rent Roll'!$N11)^DATEDIF('Summary &amp; Assumptions'!$D$18,BC$5,"Y")))))</f>
        <v>-</v>
      </c>
      <c r="BD16" s="131" t="str">
        <f ca="1">IF(BD$5&gt;='Rent Roll'!$M36,('Rent Roll'!$G36*'Rent Roll'!$D11/12)*((1+'Rent Roll'!$X36)^DATEDIF('Rent Roll'!$M36,BD$5,"Y")),
IF(BD$5&gt;'Rent Roll'!$L11,"-",
IF('Rent Roll'!$P11&gt;0,
IF(AND('Rent Roll'!$P11&gt;0,EDATE('Rent Roll'!$K11,'Rent Roll'!$P11*12)&gt;='Commercial Lease'!BD$5),
('Rent Roll'!$H11*'Rent Roll'!$D11/12)*((1+'Rent Roll'!$N11)^DATEDIF('Summary &amp; Assumptions'!$D$18,BD$5,"Y")),
OFFSET(BC16,0,-DATEDIF(EDATE('Rent Roll'!$K11,'Rent Roll'!$P11*12),BD$5,"M"))*((1+'Rent Roll'!$O11)^(DATEDIF(EDATE('Rent Roll'!$K11,'Rent Roll'!$P11*12),BD$5,"Y")+1))),('Rent Roll'!$H11*'Rent Roll'!$D11/12)*((1+'Rent Roll'!$N11)^DATEDIF('Summary &amp; Assumptions'!$D$18,BD$5,"Y")))))</f>
        <v>-</v>
      </c>
      <c r="BE16" s="131" t="str">
        <f ca="1">IF(BE$5&gt;='Rent Roll'!$M36,('Rent Roll'!$G36*'Rent Roll'!$D11/12)*((1+'Rent Roll'!$X36)^DATEDIF('Rent Roll'!$M36,BE$5,"Y")),
IF(BE$5&gt;'Rent Roll'!$L11,"-",
IF('Rent Roll'!$P11&gt;0,
IF(AND('Rent Roll'!$P11&gt;0,EDATE('Rent Roll'!$K11,'Rent Roll'!$P11*12)&gt;='Commercial Lease'!BE$5),
('Rent Roll'!$H11*'Rent Roll'!$D11/12)*((1+'Rent Roll'!$N11)^DATEDIF('Summary &amp; Assumptions'!$D$18,BE$5,"Y")),
OFFSET(BD16,0,-DATEDIF(EDATE('Rent Roll'!$K11,'Rent Roll'!$P11*12),BE$5,"M"))*((1+'Rent Roll'!$O11)^(DATEDIF(EDATE('Rent Roll'!$K11,'Rent Roll'!$P11*12),BE$5,"Y")+1))),('Rent Roll'!$H11*'Rent Roll'!$D11/12)*((1+'Rent Roll'!$N11)^DATEDIF('Summary &amp; Assumptions'!$D$18,BE$5,"Y")))))</f>
        <v>-</v>
      </c>
      <c r="BF16" s="131" t="str">
        <f ca="1">IF(BF$5&gt;='Rent Roll'!$M36,('Rent Roll'!$G36*'Rent Roll'!$D11/12)*((1+'Rent Roll'!$X36)^DATEDIF('Rent Roll'!$M36,BF$5,"Y")),
IF(BF$5&gt;'Rent Roll'!$L11,"-",
IF('Rent Roll'!$P11&gt;0,
IF(AND('Rent Roll'!$P11&gt;0,EDATE('Rent Roll'!$K11,'Rent Roll'!$P11*12)&gt;='Commercial Lease'!BF$5),
('Rent Roll'!$H11*'Rent Roll'!$D11/12)*((1+'Rent Roll'!$N11)^DATEDIF('Summary &amp; Assumptions'!$D$18,BF$5,"Y")),
OFFSET(BE16,0,-DATEDIF(EDATE('Rent Roll'!$K11,'Rent Roll'!$P11*12),BF$5,"M"))*((1+'Rent Roll'!$O11)^(DATEDIF(EDATE('Rent Roll'!$K11,'Rent Roll'!$P11*12),BF$5,"Y")+1))),('Rent Roll'!$H11*'Rent Roll'!$D11/12)*((1+'Rent Roll'!$N11)^DATEDIF('Summary &amp; Assumptions'!$D$18,BF$5,"Y")))))</f>
        <v>-</v>
      </c>
      <c r="BG16" s="131" t="str">
        <f ca="1">IF(BG$5&gt;='Rent Roll'!$M36,('Rent Roll'!$G36*'Rent Roll'!$D11/12)*((1+'Rent Roll'!$X36)^DATEDIF('Rent Roll'!$M36,BG$5,"Y")),
IF(BG$5&gt;'Rent Roll'!$L11,"-",
IF('Rent Roll'!$P11&gt;0,
IF(AND('Rent Roll'!$P11&gt;0,EDATE('Rent Roll'!$K11,'Rent Roll'!$P11*12)&gt;='Commercial Lease'!BG$5),
('Rent Roll'!$H11*'Rent Roll'!$D11/12)*((1+'Rent Roll'!$N11)^DATEDIF('Summary &amp; Assumptions'!$D$18,BG$5,"Y")),
OFFSET(BF16,0,-DATEDIF(EDATE('Rent Roll'!$K11,'Rent Roll'!$P11*12),BG$5,"M"))*((1+'Rent Roll'!$O11)^(DATEDIF(EDATE('Rent Roll'!$K11,'Rent Roll'!$P11*12),BG$5,"Y")+1))),('Rent Roll'!$H11*'Rent Roll'!$D11/12)*((1+'Rent Roll'!$N11)^DATEDIF('Summary &amp; Assumptions'!$D$18,BG$5,"Y")))))</f>
        <v>-</v>
      </c>
      <c r="BH16" s="131" t="str">
        <f ca="1">IF(BH$5&gt;='Rent Roll'!$M36,('Rent Roll'!$G36*'Rent Roll'!$D11/12)*((1+'Rent Roll'!$X36)^DATEDIF('Rent Roll'!$M36,BH$5,"Y")),
IF(BH$5&gt;'Rent Roll'!$L11,"-",
IF('Rent Roll'!$P11&gt;0,
IF(AND('Rent Roll'!$P11&gt;0,EDATE('Rent Roll'!$K11,'Rent Roll'!$P11*12)&gt;='Commercial Lease'!BH$5),
('Rent Roll'!$H11*'Rent Roll'!$D11/12)*((1+'Rent Roll'!$N11)^DATEDIF('Summary &amp; Assumptions'!$D$18,BH$5,"Y")),
OFFSET(BG16,0,-DATEDIF(EDATE('Rent Roll'!$K11,'Rent Roll'!$P11*12),BH$5,"M"))*((1+'Rent Roll'!$O11)^(DATEDIF(EDATE('Rent Roll'!$K11,'Rent Roll'!$P11*12),BH$5,"Y")+1))),('Rent Roll'!$H11*'Rent Roll'!$D11/12)*((1+'Rent Roll'!$N11)^DATEDIF('Summary &amp; Assumptions'!$D$18,BH$5,"Y")))))</f>
        <v>-</v>
      </c>
      <c r="BI16" s="131" t="str">
        <f ca="1">IF(BI$5&gt;='Rent Roll'!$M36,('Rent Roll'!$G36*'Rent Roll'!$D11/12)*((1+'Rent Roll'!$X36)^DATEDIF('Rent Roll'!$M36,BI$5,"Y")),
IF(BI$5&gt;'Rent Roll'!$L11,"-",
IF('Rent Roll'!$P11&gt;0,
IF(AND('Rent Roll'!$P11&gt;0,EDATE('Rent Roll'!$K11,'Rent Roll'!$P11*12)&gt;='Commercial Lease'!BI$5),
('Rent Roll'!$H11*'Rent Roll'!$D11/12)*((1+'Rent Roll'!$N11)^DATEDIF('Summary &amp; Assumptions'!$D$18,BI$5,"Y")),
OFFSET(BH16,0,-DATEDIF(EDATE('Rent Roll'!$K11,'Rent Roll'!$P11*12),BI$5,"M"))*((1+'Rent Roll'!$O11)^(DATEDIF(EDATE('Rent Roll'!$K11,'Rent Roll'!$P11*12),BI$5,"Y")+1))),('Rent Roll'!$H11*'Rent Roll'!$D11/12)*((1+'Rent Roll'!$N11)^DATEDIF('Summary &amp; Assumptions'!$D$18,BI$5,"Y")))))</f>
        <v>-</v>
      </c>
      <c r="BJ16" s="131" t="str">
        <f ca="1">IF(BJ$5&gt;='Rent Roll'!$M36,('Rent Roll'!$G36*'Rent Roll'!$D11/12)*((1+'Rent Roll'!$X36)^DATEDIF('Rent Roll'!$M36,BJ$5,"Y")),
IF(BJ$5&gt;'Rent Roll'!$L11,"-",
IF('Rent Roll'!$P11&gt;0,
IF(AND('Rent Roll'!$P11&gt;0,EDATE('Rent Roll'!$K11,'Rent Roll'!$P11*12)&gt;='Commercial Lease'!BJ$5),
('Rent Roll'!$H11*'Rent Roll'!$D11/12)*((1+'Rent Roll'!$N11)^DATEDIF('Summary &amp; Assumptions'!$D$18,BJ$5,"Y")),
OFFSET(BI16,0,-DATEDIF(EDATE('Rent Roll'!$K11,'Rent Roll'!$P11*12),BJ$5,"M"))*((1+'Rent Roll'!$O11)^(DATEDIF(EDATE('Rent Roll'!$K11,'Rent Roll'!$P11*12),BJ$5,"Y")+1))),('Rent Roll'!$H11*'Rent Roll'!$D11/12)*((1+'Rent Roll'!$N11)^DATEDIF('Summary &amp; Assumptions'!$D$18,BJ$5,"Y")))))</f>
        <v>-</v>
      </c>
      <c r="BK16" s="131" t="str">
        <f ca="1">IF(BK$5&gt;='Rent Roll'!$M36,('Rent Roll'!$G36*'Rent Roll'!$D11/12)*((1+'Rent Roll'!$X36)^DATEDIF('Rent Roll'!$M36,BK$5,"Y")),
IF(BK$5&gt;'Rent Roll'!$L11,"-",
IF('Rent Roll'!$P11&gt;0,
IF(AND('Rent Roll'!$P11&gt;0,EDATE('Rent Roll'!$K11,'Rent Roll'!$P11*12)&gt;='Commercial Lease'!BK$5),
('Rent Roll'!$H11*'Rent Roll'!$D11/12)*((1+'Rent Roll'!$N11)^DATEDIF('Summary &amp; Assumptions'!$D$18,BK$5,"Y")),
OFFSET(BJ16,0,-DATEDIF(EDATE('Rent Roll'!$K11,'Rent Roll'!$P11*12),BK$5,"M"))*((1+'Rent Roll'!$O11)^(DATEDIF(EDATE('Rent Roll'!$K11,'Rent Roll'!$P11*12),BK$5,"Y")+1))),('Rent Roll'!$H11*'Rent Roll'!$D11/12)*((1+'Rent Roll'!$N11)^DATEDIF('Summary &amp; Assumptions'!$D$18,BK$5,"Y")))))</f>
        <v>-</v>
      </c>
      <c r="BL16" s="131" t="str">
        <f ca="1">IF(BL$5&gt;='Rent Roll'!$M36,('Rent Roll'!$G36*'Rent Roll'!$D11/12)*((1+'Rent Roll'!$X36)^DATEDIF('Rent Roll'!$M36,BL$5,"Y")),
IF(BL$5&gt;'Rent Roll'!$L11,"-",
IF('Rent Roll'!$P11&gt;0,
IF(AND('Rent Roll'!$P11&gt;0,EDATE('Rent Roll'!$K11,'Rent Roll'!$P11*12)&gt;='Commercial Lease'!BL$5),
('Rent Roll'!$H11*'Rent Roll'!$D11/12)*((1+'Rent Roll'!$N11)^DATEDIF('Summary &amp; Assumptions'!$D$18,BL$5,"Y")),
OFFSET(BK16,0,-DATEDIF(EDATE('Rent Roll'!$K11,'Rent Roll'!$P11*12),BL$5,"M"))*((1+'Rent Roll'!$O11)^(DATEDIF(EDATE('Rent Roll'!$K11,'Rent Roll'!$P11*12),BL$5,"Y")+1))),('Rent Roll'!$H11*'Rent Roll'!$D11/12)*((1+'Rent Roll'!$N11)^DATEDIF('Summary &amp; Assumptions'!$D$18,BL$5,"Y")))))</f>
        <v>-</v>
      </c>
      <c r="BM16" s="131" t="str">
        <f ca="1">IF(BM$5&gt;='Rent Roll'!$M36,('Rent Roll'!$G36*'Rent Roll'!$D11/12)*((1+'Rent Roll'!$X36)^DATEDIF('Rent Roll'!$M36,BM$5,"Y")),
IF(BM$5&gt;'Rent Roll'!$L11,"-",
IF('Rent Roll'!$P11&gt;0,
IF(AND('Rent Roll'!$P11&gt;0,EDATE('Rent Roll'!$K11,'Rent Roll'!$P11*12)&gt;='Commercial Lease'!BM$5),
('Rent Roll'!$H11*'Rent Roll'!$D11/12)*((1+'Rent Roll'!$N11)^DATEDIF('Summary &amp; Assumptions'!$D$18,BM$5,"Y")),
OFFSET(BL16,0,-DATEDIF(EDATE('Rent Roll'!$K11,'Rent Roll'!$P11*12),BM$5,"M"))*((1+'Rent Roll'!$O11)^(DATEDIF(EDATE('Rent Roll'!$K11,'Rent Roll'!$P11*12),BM$5,"Y")+1))),('Rent Roll'!$H11*'Rent Roll'!$D11/12)*((1+'Rent Roll'!$N11)^DATEDIF('Summary &amp; Assumptions'!$D$18,BM$5,"Y")))))</f>
        <v>-</v>
      </c>
      <c r="BN16" s="131" t="str">
        <f ca="1">IF(BN$5&gt;='Rent Roll'!$M36,('Rent Roll'!$G36*'Rent Roll'!$D11/12)*((1+'Rent Roll'!$X36)^DATEDIF('Rent Roll'!$M36,BN$5,"Y")),
IF(BN$5&gt;'Rent Roll'!$L11,"-",
IF('Rent Roll'!$P11&gt;0,
IF(AND('Rent Roll'!$P11&gt;0,EDATE('Rent Roll'!$K11,'Rent Roll'!$P11*12)&gt;='Commercial Lease'!BN$5),
('Rent Roll'!$H11*'Rent Roll'!$D11/12)*((1+'Rent Roll'!$N11)^DATEDIF('Summary &amp; Assumptions'!$D$18,BN$5,"Y")),
OFFSET(BM16,0,-DATEDIF(EDATE('Rent Roll'!$K11,'Rent Roll'!$P11*12),BN$5,"M"))*((1+'Rent Roll'!$O11)^(DATEDIF(EDATE('Rent Roll'!$K11,'Rent Roll'!$P11*12),BN$5,"Y")+1))),('Rent Roll'!$H11*'Rent Roll'!$D11/12)*((1+'Rent Roll'!$N11)^DATEDIF('Summary &amp; Assumptions'!$D$18,BN$5,"Y")))))</f>
        <v>-</v>
      </c>
      <c r="BO16" s="131" t="str">
        <f ca="1">IF(BO$5&gt;='Rent Roll'!$M36,('Rent Roll'!$G36*'Rent Roll'!$D11/12)*((1+'Rent Roll'!$X36)^DATEDIF('Rent Roll'!$M36,BO$5,"Y")),
IF(BO$5&gt;'Rent Roll'!$L11,"-",
IF('Rent Roll'!$P11&gt;0,
IF(AND('Rent Roll'!$P11&gt;0,EDATE('Rent Roll'!$K11,'Rent Roll'!$P11*12)&gt;='Commercial Lease'!BO$5),
('Rent Roll'!$H11*'Rent Roll'!$D11/12)*((1+'Rent Roll'!$N11)^DATEDIF('Summary &amp; Assumptions'!$D$18,BO$5,"Y")),
OFFSET(BN16,0,-DATEDIF(EDATE('Rent Roll'!$K11,'Rent Roll'!$P11*12),BO$5,"M"))*((1+'Rent Roll'!$O11)^(DATEDIF(EDATE('Rent Roll'!$K11,'Rent Roll'!$P11*12),BO$5,"Y")+1))),('Rent Roll'!$H11*'Rent Roll'!$D11/12)*((1+'Rent Roll'!$N11)^DATEDIF('Summary &amp; Assumptions'!$D$18,BO$5,"Y")))))</f>
        <v>-</v>
      </c>
      <c r="BP16" s="131" t="str">
        <f ca="1">IF(BP$5&gt;='Rent Roll'!$M36,('Rent Roll'!$G36*'Rent Roll'!$D11/12)*((1+'Rent Roll'!$X36)^DATEDIF('Rent Roll'!$M36,BP$5,"Y")),
IF(BP$5&gt;'Rent Roll'!$L11,"-",
IF('Rent Roll'!$P11&gt;0,
IF(AND('Rent Roll'!$P11&gt;0,EDATE('Rent Roll'!$K11,'Rent Roll'!$P11*12)&gt;='Commercial Lease'!BP$5),
('Rent Roll'!$H11*'Rent Roll'!$D11/12)*((1+'Rent Roll'!$N11)^DATEDIF('Summary &amp; Assumptions'!$D$18,BP$5,"Y")),
OFFSET(BO16,0,-DATEDIF(EDATE('Rent Roll'!$K11,'Rent Roll'!$P11*12),BP$5,"M"))*((1+'Rent Roll'!$O11)^(DATEDIF(EDATE('Rent Roll'!$K11,'Rent Roll'!$P11*12),BP$5,"Y")+1))),('Rent Roll'!$H11*'Rent Roll'!$D11/12)*((1+'Rent Roll'!$N11)^DATEDIF('Summary &amp; Assumptions'!$D$18,BP$5,"Y")))))</f>
        <v>-</v>
      </c>
      <c r="BQ16" s="131" t="str">
        <f ca="1">IF(BQ$5&gt;='Rent Roll'!$M36,('Rent Roll'!$G36*'Rent Roll'!$D11/12)*((1+'Rent Roll'!$X36)^DATEDIF('Rent Roll'!$M36,BQ$5,"Y")),
IF(BQ$5&gt;'Rent Roll'!$L11,"-",
IF('Rent Roll'!$P11&gt;0,
IF(AND('Rent Roll'!$P11&gt;0,EDATE('Rent Roll'!$K11,'Rent Roll'!$P11*12)&gt;='Commercial Lease'!BQ$5),
('Rent Roll'!$H11*'Rent Roll'!$D11/12)*((1+'Rent Roll'!$N11)^DATEDIF('Summary &amp; Assumptions'!$D$18,BQ$5,"Y")),
OFFSET(BP16,0,-DATEDIF(EDATE('Rent Roll'!$K11,'Rent Roll'!$P11*12),BQ$5,"M"))*((1+'Rent Roll'!$O11)^(DATEDIF(EDATE('Rent Roll'!$K11,'Rent Roll'!$P11*12),BQ$5,"Y")+1))),('Rent Roll'!$H11*'Rent Roll'!$D11/12)*((1+'Rent Roll'!$N11)^DATEDIF('Summary &amp; Assumptions'!$D$18,BQ$5,"Y")))))</f>
        <v>-</v>
      </c>
      <c r="BR16" s="131" t="str">
        <f ca="1">IF(BR$5&gt;='Rent Roll'!$M36,('Rent Roll'!$G36*'Rent Roll'!$D11/12)*((1+'Rent Roll'!$X36)^DATEDIF('Rent Roll'!$M36,BR$5,"Y")),
IF(BR$5&gt;'Rent Roll'!$L11,"-",
IF('Rent Roll'!$P11&gt;0,
IF(AND('Rent Roll'!$P11&gt;0,EDATE('Rent Roll'!$K11,'Rent Roll'!$P11*12)&gt;='Commercial Lease'!BR$5),
('Rent Roll'!$H11*'Rent Roll'!$D11/12)*((1+'Rent Roll'!$N11)^DATEDIF('Summary &amp; Assumptions'!$D$18,BR$5,"Y")),
OFFSET(BQ16,0,-DATEDIF(EDATE('Rent Roll'!$K11,'Rent Roll'!$P11*12),BR$5,"M"))*((1+'Rent Roll'!$O11)^(DATEDIF(EDATE('Rent Roll'!$K11,'Rent Roll'!$P11*12),BR$5,"Y")+1))),('Rent Roll'!$H11*'Rent Roll'!$D11/12)*((1+'Rent Roll'!$N11)^DATEDIF('Summary &amp; Assumptions'!$D$18,BR$5,"Y")))))</f>
        <v>-</v>
      </c>
      <c r="BS16" s="131" t="str">
        <f ca="1">IF(BS$5&gt;='Rent Roll'!$M36,('Rent Roll'!$G36*'Rent Roll'!$D11/12)*((1+'Rent Roll'!$X36)^DATEDIF('Rent Roll'!$M36,BS$5,"Y")),
IF(BS$5&gt;'Rent Roll'!$L11,"-",
IF('Rent Roll'!$P11&gt;0,
IF(AND('Rent Roll'!$P11&gt;0,EDATE('Rent Roll'!$K11,'Rent Roll'!$P11*12)&gt;='Commercial Lease'!BS$5),
('Rent Roll'!$H11*'Rent Roll'!$D11/12)*((1+'Rent Roll'!$N11)^DATEDIF('Summary &amp; Assumptions'!$D$18,BS$5,"Y")),
OFFSET(BR16,0,-DATEDIF(EDATE('Rent Roll'!$K11,'Rent Roll'!$P11*12),BS$5,"M"))*((1+'Rent Roll'!$O11)^(DATEDIF(EDATE('Rent Roll'!$K11,'Rent Roll'!$P11*12),BS$5,"Y")+1))),('Rent Roll'!$H11*'Rent Roll'!$D11/12)*((1+'Rent Roll'!$N11)^DATEDIF('Summary &amp; Assumptions'!$D$18,BS$5,"Y")))))</f>
        <v>-</v>
      </c>
      <c r="BT16" s="131" t="str">
        <f ca="1">IF(BT$5&gt;='Rent Roll'!$M36,('Rent Roll'!$G36*'Rent Roll'!$D11/12)*((1+'Rent Roll'!$X36)^DATEDIF('Rent Roll'!$M36,BT$5,"Y")),
IF(BT$5&gt;'Rent Roll'!$L11,"-",
IF('Rent Roll'!$P11&gt;0,
IF(AND('Rent Roll'!$P11&gt;0,EDATE('Rent Roll'!$K11,'Rent Roll'!$P11*12)&gt;='Commercial Lease'!BT$5),
('Rent Roll'!$H11*'Rent Roll'!$D11/12)*((1+'Rent Roll'!$N11)^DATEDIF('Summary &amp; Assumptions'!$D$18,BT$5,"Y")),
OFFSET(BS16,0,-DATEDIF(EDATE('Rent Roll'!$K11,'Rent Roll'!$P11*12),BT$5,"M"))*((1+'Rent Roll'!$O11)^(DATEDIF(EDATE('Rent Roll'!$K11,'Rent Roll'!$P11*12),BT$5,"Y")+1))),('Rent Roll'!$H11*'Rent Roll'!$D11/12)*((1+'Rent Roll'!$N11)^DATEDIF('Summary &amp; Assumptions'!$D$18,BT$5,"Y")))))</f>
        <v>-</v>
      </c>
      <c r="BU16" s="131" t="str">
        <f ca="1">IF(BU$5&gt;='Rent Roll'!$M36,('Rent Roll'!$G36*'Rent Roll'!$D11/12)*((1+'Rent Roll'!$X36)^DATEDIF('Rent Roll'!$M36,BU$5,"Y")),
IF(BU$5&gt;'Rent Roll'!$L11,"-",
IF('Rent Roll'!$P11&gt;0,
IF(AND('Rent Roll'!$P11&gt;0,EDATE('Rent Roll'!$K11,'Rent Roll'!$P11*12)&gt;='Commercial Lease'!BU$5),
('Rent Roll'!$H11*'Rent Roll'!$D11/12)*((1+'Rent Roll'!$N11)^DATEDIF('Summary &amp; Assumptions'!$D$18,BU$5,"Y")),
OFFSET(BT16,0,-DATEDIF(EDATE('Rent Roll'!$K11,'Rent Roll'!$P11*12),BU$5,"M"))*((1+'Rent Roll'!$O11)^(DATEDIF(EDATE('Rent Roll'!$K11,'Rent Roll'!$P11*12),BU$5,"Y")+1))),('Rent Roll'!$H11*'Rent Roll'!$D11/12)*((1+'Rent Roll'!$N11)^DATEDIF('Summary &amp; Assumptions'!$D$18,BU$5,"Y")))))</f>
        <v>-</v>
      </c>
      <c r="BV16" s="131" t="str">
        <f ca="1">IF(BV$5&gt;='Rent Roll'!$M36,('Rent Roll'!$G36*'Rent Roll'!$D11/12)*((1+'Rent Roll'!$X36)^DATEDIF('Rent Roll'!$M36,BV$5,"Y")),
IF(BV$5&gt;'Rent Roll'!$L11,"-",
IF('Rent Roll'!$P11&gt;0,
IF(AND('Rent Roll'!$P11&gt;0,EDATE('Rent Roll'!$K11,'Rent Roll'!$P11*12)&gt;='Commercial Lease'!BV$5),
('Rent Roll'!$H11*'Rent Roll'!$D11/12)*((1+'Rent Roll'!$N11)^DATEDIF('Summary &amp; Assumptions'!$D$18,BV$5,"Y")),
OFFSET(BU16,0,-DATEDIF(EDATE('Rent Roll'!$K11,'Rent Roll'!$P11*12),BV$5,"M"))*((1+'Rent Roll'!$O11)^(DATEDIF(EDATE('Rent Roll'!$K11,'Rent Roll'!$P11*12),BV$5,"Y")+1))),('Rent Roll'!$H11*'Rent Roll'!$D11/12)*((1+'Rent Roll'!$N11)^DATEDIF('Summary &amp; Assumptions'!$D$18,BV$5,"Y")))))</f>
        <v>-</v>
      </c>
      <c r="BW16" s="131" t="str">
        <f ca="1">IF(BW$5&gt;='Rent Roll'!$M36,('Rent Roll'!$G36*'Rent Roll'!$D11/12)*((1+'Rent Roll'!$X36)^DATEDIF('Rent Roll'!$M36,BW$5,"Y")),
IF(BW$5&gt;'Rent Roll'!$L11,"-",
IF('Rent Roll'!$P11&gt;0,
IF(AND('Rent Roll'!$P11&gt;0,EDATE('Rent Roll'!$K11,'Rent Roll'!$P11*12)&gt;='Commercial Lease'!BW$5),
('Rent Roll'!$H11*'Rent Roll'!$D11/12)*((1+'Rent Roll'!$N11)^DATEDIF('Summary &amp; Assumptions'!$D$18,BW$5,"Y")),
OFFSET(BV16,0,-DATEDIF(EDATE('Rent Roll'!$K11,'Rent Roll'!$P11*12),BW$5,"M"))*((1+'Rent Roll'!$O11)^(DATEDIF(EDATE('Rent Roll'!$K11,'Rent Roll'!$P11*12),BW$5,"Y")+1))),('Rent Roll'!$H11*'Rent Roll'!$D11/12)*((1+'Rent Roll'!$N11)^DATEDIF('Summary &amp; Assumptions'!$D$18,BW$5,"Y")))))</f>
        <v>-</v>
      </c>
      <c r="BX16" s="131" t="str">
        <f ca="1">IF(BX$5&gt;='Rent Roll'!$M36,('Rent Roll'!$G36*'Rent Roll'!$D11/12)*((1+'Rent Roll'!$X36)^DATEDIF('Rent Roll'!$M36,BX$5,"Y")),
IF(BX$5&gt;'Rent Roll'!$L11,"-",
IF('Rent Roll'!$P11&gt;0,
IF(AND('Rent Roll'!$P11&gt;0,EDATE('Rent Roll'!$K11,'Rent Roll'!$P11*12)&gt;='Commercial Lease'!BX$5),
('Rent Roll'!$H11*'Rent Roll'!$D11/12)*((1+'Rent Roll'!$N11)^DATEDIF('Summary &amp; Assumptions'!$D$18,BX$5,"Y")),
OFFSET(BW16,0,-DATEDIF(EDATE('Rent Roll'!$K11,'Rent Roll'!$P11*12),BX$5,"M"))*((1+'Rent Roll'!$O11)^(DATEDIF(EDATE('Rent Roll'!$K11,'Rent Roll'!$P11*12),BX$5,"Y")+1))),('Rent Roll'!$H11*'Rent Roll'!$D11/12)*((1+'Rent Roll'!$N11)^DATEDIF('Summary &amp; Assumptions'!$D$18,BX$5,"Y")))))</f>
        <v>-</v>
      </c>
      <c r="BY16" s="131" t="str">
        <f ca="1">IF(BY$5&gt;='Rent Roll'!$M36,('Rent Roll'!$G36*'Rent Roll'!$D11/12)*((1+'Rent Roll'!$X36)^DATEDIF('Rent Roll'!$M36,BY$5,"Y")),
IF(BY$5&gt;'Rent Roll'!$L11,"-",
IF('Rent Roll'!$P11&gt;0,
IF(AND('Rent Roll'!$P11&gt;0,EDATE('Rent Roll'!$K11,'Rent Roll'!$P11*12)&gt;='Commercial Lease'!BY$5),
('Rent Roll'!$H11*'Rent Roll'!$D11/12)*((1+'Rent Roll'!$N11)^DATEDIF('Summary &amp; Assumptions'!$D$18,BY$5,"Y")),
OFFSET(BX16,0,-DATEDIF(EDATE('Rent Roll'!$K11,'Rent Roll'!$P11*12),BY$5,"M"))*((1+'Rent Roll'!$O11)^(DATEDIF(EDATE('Rent Roll'!$K11,'Rent Roll'!$P11*12),BY$5,"Y")+1))),('Rent Roll'!$H11*'Rent Roll'!$D11/12)*((1+'Rent Roll'!$N11)^DATEDIF('Summary &amp; Assumptions'!$D$18,BY$5,"Y")))))</f>
        <v>-</v>
      </c>
      <c r="BZ16" s="131" t="str">
        <f ca="1">IF(BZ$5&gt;='Rent Roll'!$M36,('Rent Roll'!$G36*'Rent Roll'!$D11/12)*((1+'Rent Roll'!$X36)^DATEDIF('Rent Roll'!$M36,BZ$5,"Y")),
IF(BZ$5&gt;'Rent Roll'!$L11,"-",
IF('Rent Roll'!$P11&gt;0,
IF(AND('Rent Roll'!$P11&gt;0,EDATE('Rent Roll'!$K11,'Rent Roll'!$P11*12)&gt;='Commercial Lease'!BZ$5),
('Rent Roll'!$H11*'Rent Roll'!$D11/12)*((1+'Rent Roll'!$N11)^DATEDIF('Summary &amp; Assumptions'!$D$18,BZ$5,"Y")),
OFFSET(BY16,0,-DATEDIF(EDATE('Rent Roll'!$K11,'Rent Roll'!$P11*12),BZ$5,"M"))*((1+'Rent Roll'!$O11)^(DATEDIF(EDATE('Rent Roll'!$K11,'Rent Roll'!$P11*12),BZ$5,"Y")+1))),('Rent Roll'!$H11*'Rent Roll'!$D11/12)*((1+'Rent Roll'!$N11)^DATEDIF('Summary &amp; Assumptions'!$D$18,BZ$5,"Y")))))</f>
        <v>-</v>
      </c>
      <c r="CA16" s="131" t="str">
        <f ca="1">IF(CA$5&gt;='Rent Roll'!$M36,('Rent Roll'!$G36*'Rent Roll'!$D11/12)*((1+'Rent Roll'!$X36)^DATEDIF('Rent Roll'!$M36,CA$5,"Y")),
IF(CA$5&gt;'Rent Roll'!$L11,"-",
IF('Rent Roll'!$P11&gt;0,
IF(AND('Rent Roll'!$P11&gt;0,EDATE('Rent Roll'!$K11,'Rent Roll'!$P11*12)&gt;='Commercial Lease'!CA$5),
('Rent Roll'!$H11*'Rent Roll'!$D11/12)*((1+'Rent Roll'!$N11)^DATEDIF('Summary &amp; Assumptions'!$D$18,CA$5,"Y")),
OFFSET(BZ16,0,-DATEDIF(EDATE('Rent Roll'!$K11,'Rent Roll'!$P11*12),CA$5,"M"))*((1+'Rent Roll'!$O11)^(DATEDIF(EDATE('Rent Roll'!$K11,'Rent Roll'!$P11*12),CA$5,"Y")+1))),('Rent Roll'!$H11*'Rent Roll'!$D11/12)*((1+'Rent Roll'!$N11)^DATEDIF('Summary &amp; Assumptions'!$D$18,CA$5,"Y")))))</f>
        <v>-</v>
      </c>
      <c r="CB16" s="131" t="str">
        <f ca="1">IF(CB$5&gt;='Rent Roll'!$M36,('Rent Roll'!$G36*'Rent Roll'!$D11/12)*((1+'Rent Roll'!$X36)^DATEDIF('Rent Roll'!$M36,CB$5,"Y")),
IF(CB$5&gt;'Rent Roll'!$L11,"-",
IF('Rent Roll'!$P11&gt;0,
IF(AND('Rent Roll'!$P11&gt;0,EDATE('Rent Roll'!$K11,'Rent Roll'!$P11*12)&gt;='Commercial Lease'!CB$5),
('Rent Roll'!$H11*'Rent Roll'!$D11/12)*((1+'Rent Roll'!$N11)^DATEDIF('Summary &amp; Assumptions'!$D$18,CB$5,"Y")),
OFFSET(CA16,0,-DATEDIF(EDATE('Rent Roll'!$K11,'Rent Roll'!$P11*12),CB$5,"M"))*((1+'Rent Roll'!$O11)^(DATEDIF(EDATE('Rent Roll'!$K11,'Rent Roll'!$P11*12),CB$5,"Y")+1))),('Rent Roll'!$H11*'Rent Roll'!$D11/12)*((1+'Rent Roll'!$N11)^DATEDIF('Summary &amp; Assumptions'!$D$18,CB$5,"Y")))))</f>
        <v>-</v>
      </c>
      <c r="CC16" s="131" t="str">
        <f ca="1">IF(CC$5&gt;='Rent Roll'!$M36,('Rent Roll'!$G36*'Rent Roll'!$D11/12)*((1+'Rent Roll'!$X36)^DATEDIF('Rent Roll'!$M36,CC$5,"Y")),
IF(CC$5&gt;'Rent Roll'!$L11,"-",
IF('Rent Roll'!$P11&gt;0,
IF(AND('Rent Roll'!$P11&gt;0,EDATE('Rent Roll'!$K11,'Rent Roll'!$P11*12)&gt;='Commercial Lease'!CC$5),
('Rent Roll'!$H11*'Rent Roll'!$D11/12)*((1+'Rent Roll'!$N11)^DATEDIF('Summary &amp; Assumptions'!$D$18,CC$5,"Y")),
OFFSET(CB16,0,-DATEDIF(EDATE('Rent Roll'!$K11,'Rent Roll'!$P11*12),CC$5,"M"))*((1+'Rent Roll'!$O11)^(DATEDIF(EDATE('Rent Roll'!$K11,'Rent Roll'!$P11*12),CC$5,"Y")+1))),('Rent Roll'!$H11*'Rent Roll'!$D11/12)*((1+'Rent Roll'!$N11)^DATEDIF('Summary &amp; Assumptions'!$D$18,CC$5,"Y")))))</f>
        <v>-</v>
      </c>
      <c r="CD16" s="131" t="str">
        <f ca="1">IF(CD$5&gt;='Rent Roll'!$M36,('Rent Roll'!$G36*'Rent Roll'!$D11/12)*((1+'Rent Roll'!$X36)^DATEDIF('Rent Roll'!$M36,CD$5,"Y")),
IF(CD$5&gt;'Rent Roll'!$L11,"-",
IF('Rent Roll'!$P11&gt;0,
IF(AND('Rent Roll'!$P11&gt;0,EDATE('Rent Roll'!$K11,'Rent Roll'!$P11*12)&gt;='Commercial Lease'!CD$5),
('Rent Roll'!$H11*'Rent Roll'!$D11/12)*((1+'Rent Roll'!$N11)^DATEDIF('Summary &amp; Assumptions'!$D$18,CD$5,"Y")),
OFFSET(CC16,0,-DATEDIF(EDATE('Rent Roll'!$K11,'Rent Roll'!$P11*12),CD$5,"M"))*((1+'Rent Roll'!$O11)^(DATEDIF(EDATE('Rent Roll'!$K11,'Rent Roll'!$P11*12),CD$5,"Y")+1))),('Rent Roll'!$H11*'Rent Roll'!$D11/12)*((1+'Rent Roll'!$N11)^DATEDIF('Summary &amp; Assumptions'!$D$18,CD$5,"Y")))))</f>
        <v>-</v>
      </c>
      <c r="CE16" s="131" t="str">
        <f ca="1">IF(CE$5&gt;='Rent Roll'!$M36,('Rent Roll'!$G36*'Rent Roll'!$D11/12)*((1+'Rent Roll'!$X36)^DATEDIF('Rent Roll'!$M36,CE$5,"Y")),
IF(CE$5&gt;'Rent Roll'!$L11,"-",
IF('Rent Roll'!$P11&gt;0,
IF(AND('Rent Roll'!$P11&gt;0,EDATE('Rent Roll'!$K11,'Rent Roll'!$P11*12)&gt;='Commercial Lease'!CE$5),
('Rent Roll'!$H11*'Rent Roll'!$D11/12)*((1+'Rent Roll'!$N11)^DATEDIF('Summary &amp; Assumptions'!$D$18,CE$5,"Y")),
OFFSET(CD16,0,-DATEDIF(EDATE('Rent Roll'!$K11,'Rent Roll'!$P11*12),CE$5,"M"))*((1+'Rent Roll'!$O11)^(DATEDIF(EDATE('Rent Roll'!$K11,'Rent Roll'!$P11*12),CE$5,"Y")+1))),('Rent Roll'!$H11*'Rent Roll'!$D11/12)*((1+'Rent Roll'!$N11)^DATEDIF('Summary &amp; Assumptions'!$D$18,CE$5,"Y")))))</f>
        <v>-</v>
      </c>
      <c r="CF16" s="131" t="str">
        <f ca="1">IF(CF$5&gt;='Rent Roll'!$M36,('Rent Roll'!$G36*'Rent Roll'!$D11/12)*((1+'Rent Roll'!$X36)^DATEDIF('Rent Roll'!$M36,CF$5,"Y")),
IF(CF$5&gt;'Rent Roll'!$L11,"-",
IF('Rent Roll'!$P11&gt;0,
IF(AND('Rent Roll'!$P11&gt;0,EDATE('Rent Roll'!$K11,'Rent Roll'!$P11*12)&gt;='Commercial Lease'!CF$5),
('Rent Roll'!$H11*'Rent Roll'!$D11/12)*((1+'Rent Roll'!$N11)^DATEDIF('Summary &amp; Assumptions'!$D$18,CF$5,"Y")),
OFFSET(CE16,0,-DATEDIF(EDATE('Rent Roll'!$K11,'Rent Roll'!$P11*12),CF$5,"M"))*((1+'Rent Roll'!$O11)^(DATEDIF(EDATE('Rent Roll'!$K11,'Rent Roll'!$P11*12),CF$5,"Y")+1))),('Rent Roll'!$H11*'Rent Roll'!$D11/12)*((1+'Rent Roll'!$N11)^DATEDIF('Summary &amp; Assumptions'!$D$18,CF$5,"Y")))))</f>
        <v>-</v>
      </c>
      <c r="CG16" s="131" t="str">
        <f ca="1">IF(CG$5&gt;='Rent Roll'!$M36,('Rent Roll'!$G36*'Rent Roll'!$D11/12)*((1+'Rent Roll'!$X36)^DATEDIF('Rent Roll'!$M36,CG$5,"Y")),
IF(CG$5&gt;'Rent Roll'!$L11,"-",
IF('Rent Roll'!$P11&gt;0,
IF(AND('Rent Roll'!$P11&gt;0,EDATE('Rent Roll'!$K11,'Rent Roll'!$P11*12)&gt;='Commercial Lease'!CG$5),
('Rent Roll'!$H11*'Rent Roll'!$D11/12)*((1+'Rent Roll'!$N11)^DATEDIF('Summary &amp; Assumptions'!$D$18,CG$5,"Y")),
OFFSET(CF16,0,-DATEDIF(EDATE('Rent Roll'!$K11,'Rent Roll'!$P11*12),CG$5,"M"))*((1+'Rent Roll'!$O11)^(DATEDIF(EDATE('Rent Roll'!$K11,'Rent Roll'!$P11*12),CG$5,"Y")+1))),('Rent Roll'!$H11*'Rent Roll'!$D11/12)*((1+'Rent Roll'!$N11)^DATEDIF('Summary &amp; Assumptions'!$D$18,CG$5,"Y")))))</f>
        <v>-</v>
      </c>
      <c r="CH16" s="131" t="str">
        <f ca="1">IF(CH$5&gt;='Rent Roll'!$M36,('Rent Roll'!$G36*'Rent Roll'!$D11/12)*((1+'Rent Roll'!$X36)^DATEDIF('Rent Roll'!$M36,CH$5,"Y")),
IF(CH$5&gt;'Rent Roll'!$L11,"-",
IF('Rent Roll'!$P11&gt;0,
IF(AND('Rent Roll'!$P11&gt;0,EDATE('Rent Roll'!$K11,'Rent Roll'!$P11*12)&gt;='Commercial Lease'!CH$5),
('Rent Roll'!$H11*'Rent Roll'!$D11/12)*((1+'Rent Roll'!$N11)^DATEDIF('Summary &amp; Assumptions'!$D$18,CH$5,"Y")),
OFFSET(CG16,0,-DATEDIF(EDATE('Rent Roll'!$K11,'Rent Roll'!$P11*12),CH$5,"M"))*((1+'Rent Roll'!$O11)^(DATEDIF(EDATE('Rent Roll'!$K11,'Rent Roll'!$P11*12),CH$5,"Y")+1))),('Rent Roll'!$H11*'Rent Roll'!$D11/12)*((1+'Rent Roll'!$N11)^DATEDIF('Summary &amp; Assumptions'!$D$18,CH$5,"Y")))))</f>
        <v>-</v>
      </c>
      <c r="CI16" s="131" t="str">
        <f ca="1">IF(CI$5&gt;='Rent Roll'!$M36,('Rent Roll'!$G36*'Rent Roll'!$D11/12)*((1+'Rent Roll'!$X36)^DATEDIF('Rent Roll'!$M36,CI$5,"Y")),
IF(CI$5&gt;'Rent Roll'!$L11,"-",
IF('Rent Roll'!$P11&gt;0,
IF(AND('Rent Roll'!$P11&gt;0,EDATE('Rent Roll'!$K11,'Rent Roll'!$P11*12)&gt;='Commercial Lease'!CI$5),
('Rent Roll'!$H11*'Rent Roll'!$D11/12)*((1+'Rent Roll'!$N11)^DATEDIF('Summary &amp; Assumptions'!$D$18,CI$5,"Y")),
OFFSET(CH16,0,-DATEDIF(EDATE('Rent Roll'!$K11,'Rent Roll'!$P11*12),CI$5,"M"))*((1+'Rent Roll'!$O11)^(DATEDIF(EDATE('Rent Roll'!$K11,'Rent Roll'!$P11*12),CI$5,"Y")+1))),('Rent Roll'!$H11*'Rent Roll'!$D11/12)*((1+'Rent Roll'!$N11)^DATEDIF('Summary &amp; Assumptions'!$D$18,CI$5,"Y")))))</f>
        <v>-</v>
      </c>
      <c r="CJ16" s="131" t="str">
        <f ca="1">IF(CJ$5&gt;='Rent Roll'!$M36,('Rent Roll'!$G36*'Rent Roll'!$D11/12)*((1+'Rent Roll'!$X36)^DATEDIF('Rent Roll'!$M36,CJ$5,"Y")),
IF(CJ$5&gt;'Rent Roll'!$L11,"-",
IF('Rent Roll'!$P11&gt;0,
IF(AND('Rent Roll'!$P11&gt;0,EDATE('Rent Roll'!$K11,'Rent Roll'!$P11*12)&gt;='Commercial Lease'!CJ$5),
('Rent Roll'!$H11*'Rent Roll'!$D11/12)*((1+'Rent Roll'!$N11)^DATEDIF('Summary &amp; Assumptions'!$D$18,CJ$5,"Y")),
OFFSET(CI16,0,-DATEDIF(EDATE('Rent Roll'!$K11,'Rent Roll'!$P11*12),CJ$5,"M"))*((1+'Rent Roll'!$O11)^(DATEDIF(EDATE('Rent Roll'!$K11,'Rent Roll'!$P11*12),CJ$5,"Y")+1))),('Rent Roll'!$H11*'Rent Roll'!$D11/12)*((1+'Rent Roll'!$N11)^DATEDIF('Summary &amp; Assumptions'!$D$18,CJ$5,"Y")))))</f>
        <v>-</v>
      </c>
      <c r="CK16" s="131" t="str">
        <f ca="1">IF(CK$5&gt;='Rent Roll'!$M36,('Rent Roll'!$G36*'Rent Roll'!$D11/12)*((1+'Rent Roll'!$X36)^DATEDIF('Rent Roll'!$M36,CK$5,"Y")),
IF(CK$5&gt;'Rent Roll'!$L11,"-",
IF('Rent Roll'!$P11&gt;0,
IF(AND('Rent Roll'!$P11&gt;0,EDATE('Rent Roll'!$K11,'Rent Roll'!$P11*12)&gt;='Commercial Lease'!CK$5),
('Rent Roll'!$H11*'Rent Roll'!$D11/12)*((1+'Rent Roll'!$N11)^DATEDIF('Summary &amp; Assumptions'!$D$18,CK$5,"Y")),
OFFSET(CJ16,0,-DATEDIF(EDATE('Rent Roll'!$K11,'Rent Roll'!$P11*12),CK$5,"M"))*((1+'Rent Roll'!$O11)^(DATEDIF(EDATE('Rent Roll'!$K11,'Rent Roll'!$P11*12),CK$5,"Y")+1))),('Rent Roll'!$H11*'Rent Roll'!$D11/12)*((1+'Rent Roll'!$N11)^DATEDIF('Summary &amp; Assumptions'!$D$18,CK$5,"Y")))))</f>
        <v>-</v>
      </c>
      <c r="CL16" s="131" t="str">
        <f ca="1">IF(CL$5&gt;='Rent Roll'!$M36,('Rent Roll'!$G36*'Rent Roll'!$D11/12)*((1+'Rent Roll'!$X36)^DATEDIF('Rent Roll'!$M36,CL$5,"Y")),
IF(CL$5&gt;'Rent Roll'!$L11,"-",
IF('Rent Roll'!$P11&gt;0,
IF(AND('Rent Roll'!$P11&gt;0,EDATE('Rent Roll'!$K11,'Rent Roll'!$P11*12)&gt;='Commercial Lease'!CL$5),
('Rent Roll'!$H11*'Rent Roll'!$D11/12)*((1+'Rent Roll'!$N11)^DATEDIF('Summary &amp; Assumptions'!$D$18,CL$5,"Y")),
OFFSET(CK16,0,-DATEDIF(EDATE('Rent Roll'!$K11,'Rent Roll'!$P11*12),CL$5,"M"))*((1+'Rent Roll'!$O11)^(DATEDIF(EDATE('Rent Roll'!$K11,'Rent Roll'!$P11*12),CL$5,"Y")+1))),('Rent Roll'!$H11*'Rent Roll'!$D11/12)*((1+'Rent Roll'!$N11)^DATEDIF('Summary &amp; Assumptions'!$D$18,CL$5,"Y")))))</f>
        <v>-</v>
      </c>
      <c r="CM16" s="131" t="str">
        <f ca="1">IF(CM$5&gt;='Rent Roll'!$M36,('Rent Roll'!$G36*'Rent Roll'!$D11/12)*((1+'Rent Roll'!$X36)^DATEDIF('Rent Roll'!$M36,CM$5,"Y")),
IF(CM$5&gt;'Rent Roll'!$L11,"-",
IF('Rent Roll'!$P11&gt;0,
IF(AND('Rent Roll'!$P11&gt;0,EDATE('Rent Roll'!$K11,'Rent Roll'!$P11*12)&gt;='Commercial Lease'!CM$5),
('Rent Roll'!$H11*'Rent Roll'!$D11/12)*((1+'Rent Roll'!$N11)^DATEDIF('Summary &amp; Assumptions'!$D$18,CM$5,"Y")),
OFFSET(CL16,0,-DATEDIF(EDATE('Rent Roll'!$K11,'Rent Roll'!$P11*12),CM$5,"M"))*((1+'Rent Roll'!$O11)^(DATEDIF(EDATE('Rent Roll'!$K11,'Rent Roll'!$P11*12),CM$5,"Y")+1))),('Rent Roll'!$H11*'Rent Roll'!$D11/12)*((1+'Rent Roll'!$N11)^DATEDIF('Summary &amp; Assumptions'!$D$18,CM$5,"Y")))))</f>
        <v>-</v>
      </c>
      <c r="CN16" s="131" t="str">
        <f ca="1">IF(CN$5&gt;='Rent Roll'!$M36,('Rent Roll'!$G36*'Rent Roll'!$D11/12)*((1+'Rent Roll'!$X36)^DATEDIF('Rent Roll'!$M36,CN$5,"Y")),
IF(CN$5&gt;'Rent Roll'!$L11,"-",
IF('Rent Roll'!$P11&gt;0,
IF(AND('Rent Roll'!$P11&gt;0,EDATE('Rent Roll'!$K11,'Rent Roll'!$P11*12)&gt;='Commercial Lease'!CN$5),
('Rent Roll'!$H11*'Rent Roll'!$D11/12)*((1+'Rent Roll'!$N11)^DATEDIF('Summary &amp; Assumptions'!$D$18,CN$5,"Y")),
OFFSET(CM16,0,-DATEDIF(EDATE('Rent Roll'!$K11,'Rent Roll'!$P11*12),CN$5,"M"))*((1+'Rent Roll'!$O11)^(DATEDIF(EDATE('Rent Roll'!$K11,'Rent Roll'!$P11*12),CN$5,"Y")+1))),('Rent Roll'!$H11*'Rent Roll'!$D11/12)*((1+'Rent Roll'!$N11)^DATEDIF('Summary &amp; Assumptions'!$D$18,CN$5,"Y")))))</f>
        <v>-</v>
      </c>
      <c r="CO16" s="131" t="str">
        <f ca="1">IF(CO$5&gt;='Rent Roll'!$M36,('Rent Roll'!$G36*'Rent Roll'!$D11/12)*((1+'Rent Roll'!$X36)^DATEDIF('Rent Roll'!$M36,CO$5,"Y")),
IF(CO$5&gt;'Rent Roll'!$L11,"-",
IF('Rent Roll'!$P11&gt;0,
IF(AND('Rent Roll'!$P11&gt;0,EDATE('Rent Roll'!$K11,'Rent Roll'!$P11*12)&gt;='Commercial Lease'!CO$5),
('Rent Roll'!$H11*'Rent Roll'!$D11/12)*((1+'Rent Roll'!$N11)^DATEDIF('Summary &amp; Assumptions'!$D$18,CO$5,"Y")),
OFFSET(CN16,0,-DATEDIF(EDATE('Rent Roll'!$K11,'Rent Roll'!$P11*12),CO$5,"M"))*((1+'Rent Roll'!$O11)^(DATEDIF(EDATE('Rent Roll'!$K11,'Rent Roll'!$P11*12),CO$5,"Y")+1))),('Rent Roll'!$H11*'Rent Roll'!$D11/12)*((1+'Rent Roll'!$N11)^DATEDIF('Summary &amp; Assumptions'!$D$18,CO$5,"Y")))))</f>
        <v>-</v>
      </c>
      <c r="CP16" s="131" t="str">
        <f ca="1">IF(CP$5&gt;='Rent Roll'!$M36,('Rent Roll'!$G36*'Rent Roll'!$D11/12)*((1+'Rent Roll'!$X36)^DATEDIF('Rent Roll'!$M36,CP$5,"Y")),
IF(CP$5&gt;'Rent Roll'!$L11,"-",
IF('Rent Roll'!$P11&gt;0,
IF(AND('Rent Roll'!$P11&gt;0,EDATE('Rent Roll'!$K11,'Rent Roll'!$P11*12)&gt;='Commercial Lease'!CP$5),
('Rent Roll'!$H11*'Rent Roll'!$D11/12)*((1+'Rent Roll'!$N11)^DATEDIF('Summary &amp; Assumptions'!$D$18,CP$5,"Y")),
OFFSET(CO16,0,-DATEDIF(EDATE('Rent Roll'!$K11,'Rent Roll'!$P11*12),CP$5,"M"))*((1+'Rent Roll'!$O11)^(DATEDIF(EDATE('Rent Roll'!$K11,'Rent Roll'!$P11*12),CP$5,"Y")+1))),('Rent Roll'!$H11*'Rent Roll'!$D11/12)*((1+'Rent Roll'!$N11)^DATEDIF('Summary &amp; Assumptions'!$D$18,CP$5,"Y")))))</f>
        <v>-</v>
      </c>
      <c r="CQ16" s="131" t="str">
        <f ca="1">IF(CQ$5&gt;='Rent Roll'!$M36,('Rent Roll'!$G36*'Rent Roll'!$D11/12)*((1+'Rent Roll'!$X36)^DATEDIF('Rent Roll'!$M36,CQ$5,"Y")),
IF(CQ$5&gt;'Rent Roll'!$L11,"-",
IF('Rent Roll'!$P11&gt;0,
IF(AND('Rent Roll'!$P11&gt;0,EDATE('Rent Roll'!$K11,'Rent Roll'!$P11*12)&gt;='Commercial Lease'!CQ$5),
('Rent Roll'!$H11*'Rent Roll'!$D11/12)*((1+'Rent Roll'!$N11)^DATEDIF('Summary &amp; Assumptions'!$D$18,CQ$5,"Y")),
OFFSET(CP16,0,-DATEDIF(EDATE('Rent Roll'!$K11,'Rent Roll'!$P11*12),CQ$5,"M"))*((1+'Rent Roll'!$O11)^(DATEDIF(EDATE('Rent Roll'!$K11,'Rent Roll'!$P11*12),CQ$5,"Y")+1))),('Rent Roll'!$H11*'Rent Roll'!$D11/12)*((1+'Rent Roll'!$N11)^DATEDIF('Summary &amp; Assumptions'!$D$18,CQ$5,"Y")))))</f>
        <v>-</v>
      </c>
      <c r="CR16" s="131" t="str">
        <f ca="1">IF(CR$5&gt;='Rent Roll'!$M36,('Rent Roll'!$G36*'Rent Roll'!$D11/12)*((1+'Rent Roll'!$X36)^DATEDIF('Rent Roll'!$M36,CR$5,"Y")),
IF(CR$5&gt;'Rent Roll'!$L11,"-",
IF('Rent Roll'!$P11&gt;0,
IF(AND('Rent Roll'!$P11&gt;0,EDATE('Rent Roll'!$K11,'Rent Roll'!$P11*12)&gt;='Commercial Lease'!CR$5),
('Rent Roll'!$H11*'Rent Roll'!$D11/12)*((1+'Rent Roll'!$N11)^DATEDIF('Summary &amp; Assumptions'!$D$18,CR$5,"Y")),
OFFSET(CQ16,0,-DATEDIF(EDATE('Rent Roll'!$K11,'Rent Roll'!$P11*12),CR$5,"M"))*((1+'Rent Roll'!$O11)^(DATEDIF(EDATE('Rent Roll'!$K11,'Rent Roll'!$P11*12),CR$5,"Y")+1))),('Rent Roll'!$H11*'Rent Roll'!$D11/12)*((1+'Rent Roll'!$N11)^DATEDIF('Summary &amp; Assumptions'!$D$18,CR$5,"Y")))))</f>
        <v>-</v>
      </c>
      <c r="CS16" s="131" t="str">
        <f ca="1">IF(CS$5&gt;='Rent Roll'!$M36,('Rent Roll'!$G36*'Rent Roll'!$D11/12)*((1+'Rent Roll'!$X36)^DATEDIF('Rent Roll'!$M36,CS$5,"Y")),
IF(CS$5&gt;'Rent Roll'!$L11,"-",
IF('Rent Roll'!$P11&gt;0,
IF(AND('Rent Roll'!$P11&gt;0,EDATE('Rent Roll'!$K11,'Rent Roll'!$P11*12)&gt;='Commercial Lease'!CS$5),
('Rent Roll'!$H11*'Rent Roll'!$D11/12)*((1+'Rent Roll'!$N11)^DATEDIF('Summary &amp; Assumptions'!$D$18,CS$5,"Y")),
OFFSET(CR16,0,-DATEDIF(EDATE('Rent Roll'!$K11,'Rent Roll'!$P11*12),CS$5,"M"))*((1+'Rent Roll'!$O11)^(DATEDIF(EDATE('Rent Roll'!$K11,'Rent Roll'!$P11*12),CS$5,"Y")+1))),('Rent Roll'!$H11*'Rent Roll'!$D11/12)*((1+'Rent Roll'!$N11)^DATEDIF('Summary &amp; Assumptions'!$D$18,CS$5,"Y")))))</f>
        <v>-</v>
      </c>
      <c r="CT16" s="131" t="str">
        <f ca="1">IF(CT$5&gt;='Rent Roll'!$M36,('Rent Roll'!$G36*'Rent Roll'!$D11/12)*((1+'Rent Roll'!$X36)^DATEDIF('Rent Roll'!$M36,CT$5,"Y")),
IF(CT$5&gt;'Rent Roll'!$L11,"-",
IF('Rent Roll'!$P11&gt;0,
IF(AND('Rent Roll'!$P11&gt;0,EDATE('Rent Roll'!$K11,'Rent Roll'!$P11*12)&gt;='Commercial Lease'!CT$5),
('Rent Roll'!$H11*'Rent Roll'!$D11/12)*((1+'Rent Roll'!$N11)^DATEDIF('Summary &amp; Assumptions'!$D$18,CT$5,"Y")),
OFFSET(CS16,0,-DATEDIF(EDATE('Rent Roll'!$K11,'Rent Roll'!$P11*12),CT$5,"M"))*((1+'Rent Roll'!$O11)^(DATEDIF(EDATE('Rent Roll'!$K11,'Rent Roll'!$P11*12),CT$5,"Y")+1))),('Rent Roll'!$H11*'Rent Roll'!$D11/12)*((1+'Rent Roll'!$N11)^DATEDIF('Summary &amp; Assumptions'!$D$18,CT$5,"Y")))))</f>
        <v>-</v>
      </c>
      <c r="CU16" s="131" t="str">
        <f ca="1">IF(CU$5&gt;='Rent Roll'!$M36,('Rent Roll'!$G36*'Rent Roll'!$D11/12)*((1+'Rent Roll'!$X36)^DATEDIF('Rent Roll'!$M36,CU$5,"Y")),
IF(CU$5&gt;'Rent Roll'!$L11,"-",
IF('Rent Roll'!$P11&gt;0,
IF(AND('Rent Roll'!$P11&gt;0,EDATE('Rent Roll'!$K11,'Rent Roll'!$P11*12)&gt;='Commercial Lease'!CU$5),
('Rent Roll'!$H11*'Rent Roll'!$D11/12)*((1+'Rent Roll'!$N11)^DATEDIF('Summary &amp; Assumptions'!$D$18,CU$5,"Y")),
OFFSET(CT16,0,-DATEDIF(EDATE('Rent Roll'!$K11,'Rent Roll'!$P11*12),CU$5,"M"))*((1+'Rent Roll'!$O11)^(DATEDIF(EDATE('Rent Roll'!$K11,'Rent Roll'!$P11*12),CU$5,"Y")+1))),('Rent Roll'!$H11*'Rent Roll'!$D11/12)*((1+'Rent Roll'!$N11)^DATEDIF('Summary &amp; Assumptions'!$D$18,CU$5,"Y")))))</f>
        <v>-</v>
      </c>
      <c r="CV16" s="131" t="str">
        <f ca="1">IF(CV$5&gt;='Rent Roll'!$M36,('Rent Roll'!$G36*'Rent Roll'!$D11/12)*((1+'Rent Roll'!$X36)^DATEDIF('Rent Roll'!$M36,CV$5,"Y")),
IF(CV$5&gt;'Rent Roll'!$L11,"-",
IF('Rent Roll'!$P11&gt;0,
IF(AND('Rent Roll'!$P11&gt;0,EDATE('Rent Roll'!$K11,'Rent Roll'!$P11*12)&gt;='Commercial Lease'!CV$5),
('Rent Roll'!$H11*'Rent Roll'!$D11/12)*((1+'Rent Roll'!$N11)^DATEDIF('Summary &amp; Assumptions'!$D$18,CV$5,"Y")),
OFFSET(CU16,0,-DATEDIF(EDATE('Rent Roll'!$K11,'Rent Roll'!$P11*12),CV$5,"M"))*((1+'Rent Roll'!$O11)^(DATEDIF(EDATE('Rent Roll'!$K11,'Rent Roll'!$P11*12),CV$5,"Y")+1))),('Rent Roll'!$H11*'Rent Roll'!$D11/12)*((1+'Rent Roll'!$N11)^DATEDIF('Summary &amp; Assumptions'!$D$18,CV$5,"Y")))))</f>
        <v>-</v>
      </c>
      <c r="CW16" s="131" t="str">
        <f ca="1">IF(CW$5&gt;='Rent Roll'!$M36,('Rent Roll'!$G36*'Rent Roll'!$D11/12)*((1+'Rent Roll'!$X36)^DATEDIF('Rent Roll'!$M36,CW$5,"Y")),
IF(CW$5&gt;'Rent Roll'!$L11,"-",
IF('Rent Roll'!$P11&gt;0,
IF(AND('Rent Roll'!$P11&gt;0,EDATE('Rent Roll'!$K11,'Rent Roll'!$P11*12)&gt;='Commercial Lease'!CW$5),
('Rent Roll'!$H11*'Rent Roll'!$D11/12)*((1+'Rent Roll'!$N11)^DATEDIF('Summary &amp; Assumptions'!$D$18,CW$5,"Y")),
OFFSET(CV16,0,-DATEDIF(EDATE('Rent Roll'!$K11,'Rent Roll'!$P11*12),CW$5,"M"))*((1+'Rent Roll'!$O11)^(DATEDIF(EDATE('Rent Roll'!$K11,'Rent Roll'!$P11*12),CW$5,"Y")+1))),('Rent Roll'!$H11*'Rent Roll'!$D11/12)*((1+'Rent Roll'!$N11)^DATEDIF('Summary &amp; Assumptions'!$D$18,CW$5,"Y")))))</f>
        <v>-</v>
      </c>
      <c r="CX16" s="131" t="str">
        <f ca="1">IF(CX$5&gt;='Rent Roll'!$M36,('Rent Roll'!$G36*'Rent Roll'!$D11/12)*((1+'Rent Roll'!$X36)^DATEDIF('Rent Roll'!$M36,CX$5,"Y")),
IF(CX$5&gt;'Rent Roll'!$L11,"-",
IF('Rent Roll'!$P11&gt;0,
IF(AND('Rent Roll'!$P11&gt;0,EDATE('Rent Roll'!$K11,'Rent Roll'!$P11*12)&gt;='Commercial Lease'!CX$5),
('Rent Roll'!$H11*'Rent Roll'!$D11/12)*((1+'Rent Roll'!$N11)^DATEDIF('Summary &amp; Assumptions'!$D$18,CX$5,"Y")),
OFFSET(CW16,0,-DATEDIF(EDATE('Rent Roll'!$K11,'Rent Roll'!$P11*12),CX$5,"M"))*((1+'Rent Roll'!$O11)^(DATEDIF(EDATE('Rent Roll'!$K11,'Rent Roll'!$P11*12),CX$5,"Y")+1))),('Rent Roll'!$H11*'Rent Roll'!$D11/12)*((1+'Rent Roll'!$N11)^DATEDIF('Summary &amp; Assumptions'!$D$18,CX$5,"Y")))))</f>
        <v>-</v>
      </c>
      <c r="CY16" s="131" t="str">
        <f ca="1">IF(CY$5&gt;='Rent Roll'!$M36,('Rent Roll'!$G36*'Rent Roll'!$D11/12)*((1+'Rent Roll'!$X36)^DATEDIF('Rent Roll'!$M36,CY$5,"Y")),
IF(CY$5&gt;'Rent Roll'!$L11,"-",
IF('Rent Roll'!$P11&gt;0,
IF(AND('Rent Roll'!$P11&gt;0,EDATE('Rent Roll'!$K11,'Rent Roll'!$P11*12)&gt;='Commercial Lease'!CY$5),
('Rent Roll'!$H11*'Rent Roll'!$D11/12)*((1+'Rent Roll'!$N11)^DATEDIF('Summary &amp; Assumptions'!$D$18,CY$5,"Y")),
OFFSET(CX16,0,-DATEDIF(EDATE('Rent Roll'!$K11,'Rent Roll'!$P11*12),CY$5,"M"))*((1+'Rent Roll'!$O11)^(DATEDIF(EDATE('Rent Roll'!$K11,'Rent Roll'!$P11*12),CY$5,"Y")+1))),('Rent Roll'!$H11*'Rent Roll'!$D11/12)*((1+'Rent Roll'!$N11)^DATEDIF('Summary &amp; Assumptions'!$D$18,CY$5,"Y")))))</f>
        <v>-</v>
      </c>
      <c r="CZ16" s="131" t="str">
        <f ca="1">IF(CZ$5&gt;='Rent Roll'!$M36,('Rent Roll'!$G36*'Rent Roll'!$D11/12)*((1+'Rent Roll'!$X36)^DATEDIF('Rent Roll'!$M36,CZ$5,"Y")),
IF(CZ$5&gt;'Rent Roll'!$L11,"-",
IF('Rent Roll'!$P11&gt;0,
IF(AND('Rent Roll'!$P11&gt;0,EDATE('Rent Roll'!$K11,'Rent Roll'!$P11*12)&gt;='Commercial Lease'!CZ$5),
('Rent Roll'!$H11*'Rent Roll'!$D11/12)*((1+'Rent Roll'!$N11)^DATEDIF('Summary &amp; Assumptions'!$D$18,CZ$5,"Y")),
OFFSET(CY16,0,-DATEDIF(EDATE('Rent Roll'!$K11,'Rent Roll'!$P11*12),CZ$5,"M"))*((1+'Rent Roll'!$O11)^(DATEDIF(EDATE('Rent Roll'!$K11,'Rent Roll'!$P11*12),CZ$5,"Y")+1))),('Rent Roll'!$H11*'Rent Roll'!$D11/12)*((1+'Rent Roll'!$N11)^DATEDIF('Summary &amp; Assumptions'!$D$18,CZ$5,"Y")))))</f>
        <v>-</v>
      </c>
      <c r="DA16" s="131" t="str">
        <f ca="1">IF(DA$5&gt;='Rent Roll'!$M36,('Rent Roll'!$G36*'Rent Roll'!$D11/12)*((1+'Rent Roll'!$X36)^DATEDIF('Rent Roll'!$M36,DA$5,"Y")),
IF(DA$5&gt;'Rent Roll'!$L11,"-",
IF('Rent Roll'!$P11&gt;0,
IF(AND('Rent Roll'!$P11&gt;0,EDATE('Rent Roll'!$K11,'Rent Roll'!$P11*12)&gt;='Commercial Lease'!DA$5),
('Rent Roll'!$H11*'Rent Roll'!$D11/12)*((1+'Rent Roll'!$N11)^DATEDIF('Summary &amp; Assumptions'!$D$18,DA$5,"Y")),
OFFSET(CZ16,0,-DATEDIF(EDATE('Rent Roll'!$K11,'Rent Roll'!$P11*12),DA$5,"M"))*((1+'Rent Roll'!$O11)^(DATEDIF(EDATE('Rent Roll'!$K11,'Rent Roll'!$P11*12),DA$5,"Y")+1))),('Rent Roll'!$H11*'Rent Roll'!$D11/12)*((1+'Rent Roll'!$N11)^DATEDIF('Summary &amp; Assumptions'!$D$18,DA$5,"Y")))))</f>
        <v>-</v>
      </c>
      <c r="DB16" s="131" t="str">
        <f ca="1">IF(DB$5&gt;='Rent Roll'!$M36,('Rent Roll'!$G36*'Rent Roll'!$D11/12)*((1+'Rent Roll'!$X36)^DATEDIF('Rent Roll'!$M36,DB$5,"Y")),
IF(DB$5&gt;'Rent Roll'!$L11,"-",
IF('Rent Roll'!$P11&gt;0,
IF(AND('Rent Roll'!$P11&gt;0,EDATE('Rent Roll'!$K11,'Rent Roll'!$P11*12)&gt;='Commercial Lease'!DB$5),
('Rent Roll'!$H11*'Rent Roll'!$D11/12)*((1+'Rent Roll'!$N11)^DATEDIF('Summary &amp; Assumptions'!$D$18,DB$5,"Y")),
OFFSET(DA16,0,-DATEDIF(EDATE('Rent Roll'!$K11,'Rent Roll'!$P11*12),DB$5,"M"))*((1+'Rent Roll'!$O11)^(DATEDIF(EDATE('Rent Roll'!$K11,'Rent Roll'!$P11*12),DB$5,"Y")+1))),('Rent Roll'!$H11*'Rent Roll'!$D11/12)*((1+'Rent Roll'!$N11)^DATEDIF('Summary &amp; Assumptions'!$D$18,DB$5,"Y")))))</f>
        <v>-</v>
      </c>
      <c r="DC16" s="131" t="str">
        <f ca="1">IF(DC$5&gt;='Rent Roll'!$M36,('Rent Roll'!$G36*'Rent Roll'!$D11/12)*((1+'Rent Roll'!$X36)^DATEDIF('Rent Roll'!$M36,DC$5,"Y")),
IF(DC$5&gt;'Rent Roll'!$L11,"-",
IF('Rent Roll'!$P11&gt;0,
IF(AND('Rent Roll'!$P11&gt;0,EDATE('Rent Roll'!$K11,'Rent Roll'!$P11*12)&gt;='Commercial Lease'!DC$5),
('Rent Roll'!$H11*'Rent Roll'!$D11/12)*((1+'Rent Roll'!$N11)^DATEDIF('Summary &amp; Assumptions'!$D$18,DC$5,"Y")),
OFFSET(DB16,0,-DATEDIF(EDATE('Rent Roll'!$K11,'Rent Roll'!$P11*12),DC$5,"M"))*((1+'Rent Roll'!$O11)^(DATEDIF(EDATE('Rent Roll'!$K11,'Rent Roll'!$P11*12),DC$5,"Y")+1))),('Rent Roll'!$H11*'Rent Roll'!$D11/12)*((1+'Rent Roll'!$N11)^DATEDIF('Summary &amp; Assumptions'!$D$18,DC$5,"Y")))))</f>
        <v>-</v>
      </c>
      <c r="DD16" s="131" t="str">
        <f ca="1">IF(DD$5&gt;='Rent Roll'!$M36,('Rent Roll'!$G36*'Rent Roll'!$D11/12)*((1+'Rent Roll'!$X36)^DATEDIF('Rent Roll'!$M36,DD$5,"Y")),
IF(DD$5&gt;'Rent Roll'!$L11,"-",
IF('Rent Roll'!$P11&gt;0,
IF(AND('Rent Roll'!$P11&gt;0,EDATE('Rent Roll'!$K11,'Rent Roll'!$P11*12)&gt;='Commercial Lease'!DD$5),
('Rent Roll'!$H11*'Rent Roll'!$D11/12)*((1+'Rent Roll'!$N11)^DATEDIF('Summary &amp; Assumptions'!$D$18,DD$5,"Y")),
OFFSET(DC16,0,-DATEDIF(EDATE('Rent Roll'!$K11,'Rent Roll'!$P11*12),DD$5,"M"))*((1+'Rent Roll'!$O11)^(DATEDIF(EDATE('Rent Roll'!$K11,'Rent Roll'!$P11*12),DD$5,"Y")+1))),('Rent Roll'!$H11*'Rent Roll'!$D11/12)*((1+'Rent Roll'!$N11)^DATEDIF('Summary &amp; Assumptions'!$D$18,DD$5,"Y")))))</f>
        <v>-</v>
      </c>
      <c r="DE16" s="131" t="str">
        <f ca="1">IF(DE$5&gt;='Rent Roll'!$M36,('Rent Roll'!$G36*'Rent Roll'!$D11/12)*((1+'Rent Roll'!$X36)^DATEDIF('Rent Roll'!$M36,DE$5,"Y")),
IF(DE$5&gt;'Rent Roll'!$L11,"-",
IF('Rent Roll'!$P11&gt;0,
IF(AND('Rent Roll'!$P11&gt;0,EDATE('Rent Roll'!$K11,'Rent Roll'!$P11*12)&gt;='Commercial Lease'!DE$5),
('Rent Roll'!$H11*'Rent Roll'!$D11/12)*((1+'Rent Roll'!$N11)^DATEDIF('Summary &amp; Assumptions'!$D$18,DE$5,"Y")),
OFFSET(DD16,0,-DATEDIF(EDATE('Rent Roll'!$K11,'Rent Roll'!$P11*12),DE$5,"M"))*((1+'Rent Roll'!$O11)^(DATEDIF(EDATE('Rent Roll'!$K11,'Rent Roll'!$P11*12),DE$5,"Y")+1))),('Rent Roll'!$H11*'Rent Roll'!$D11/12)*((1+'Rent Roll'!$N11)^DATEDIF('Summary &amp; Assumptions'!$D$18,DE$5,"Y")))))</f>
        <v>-</v>
      </c>
      <c r="DF16" s="131" t="str">
        <f ca="1">IF(DF$5&gt;='Rent Roll'!$M36,('Rent Roll'!$G36*'Rent Roll'!$D11/12)*((1+'Rent Roll'!$X36)^DATEDIF('Rent Roll'!$M36,DF$5,"Y")),
IF(DF$5&gt;'Rent Roll'!$L11,"-",
IF('Rent Roll'!$P11&gt;0,
IF(AND('Rent Roll'!$P11&gt;0,EDATE('Rent Roll'!$K11,'Rent Roll'!$P11*12)&gt;='Commercial Lease'!DF$5),
('Rent Roll'!$H11*'Rent Roll'!$D11/12)*((1+'Rent Roll'!$N11)^DATEDIF('Summary &amp; Assumptions'!$D$18,DF$5,"Y")),
OFFSET(DE16,0,-DATEDIF(EDATE('Rent Roll'!$K11,'Rent Roll'!$P11*12),DF$5,"M"))*((1+'Rent Roll'!$O11)^(DATEDIF(EDATE('Rent Roll'!$K11,'Rent Roll'!$P11*12),DF$5,"Y")+1))),('Rent Roll'!$H11*'Rent Roll'!$D11/12)*((1+'Rent Roll'!$N11)^DATEDIF('Summary &amp; Assumptions'!$D$18,DF$5,"Y")))))</f>
        <v>-</v>
      </c>
      <c r="DG16" s="131" t="str">
        <f ca="1">IF(DG$5&gt;='Rent Roll'!$M36,('Rent Roll'!$G36*'Rent Roll'!$D11/12)*((1+'Rent Roll'!$X36)^DATEDIF('Rent Roll'!$M36,DG$5,"Y")),
IF(DG$5&gt;'Rent Roll'!$L11,"-",
IF('Rent Roll'!$P11&gt;0,
IF(AND('Rent Roll'!$P11&gt;0,EDATE('Rent Roll'!$K11,'Rent Roll'!$P11*12)&gt;='Commercial Lease'!DG$5),
('Rent Roll'!$H11*'Rent Roll'!$D11/12)*((1+'Rent Roll'!$N11)^DATEDIF('Summary &amp; Assumptions'!$D$18,DG$5,"Y")),
OFFSET(DF16,0,-DATEDIF(EDATE('Rent Roll'!$K11,'Rent Roll'!$P11*12),DG$5,"M"))*((1+'Rent Roll'!$O11)^(DATEDIF(EDATE('Rent Roll'!$K11,'Rent Roll'!$P11*12),DG$5,"Y")+1))),('Rent Roll'!$H11*'Rent Roll'!$D11/12)*((1+'Rent Roll'!$N11)^DATEDIF('Summary &amp; Assumptions'!$D$18,DG$5,"Y")))))</f>
        <v>-</v>
      </c>
      <c r="DH16" s="131" t="str">
        <f ca="1">IF(DH$5&gt;='Rent Roll'!$M36,('Rent Roll'!$G36*'Rent Roll'!$D11/12)*((1+'Rent Roll'!$X36)^DATEDIF('Rent Roll'!$M36,DH$5,"Y")),
IF(DH$5&gt;'Rent Roll'!$L11,"-",
IF('Rent Roll'!$P11&gt;0,
IF(AND('Rent Roll'!$P11&gt;0,EDATE('Rent Roll'!$K11,'Rent Roll'!$P11*12)&gt;='Commercial Lease'!DH$5),
('Rent Roll'!$H11*'Rent Roll'!$D11/12)*((1+'Rent Roll'!$N11)^DATEDIF('Summary &amp; Assumptions'!$D$18,DH$5,"Y")),
OFFSET(DG16,0,-DATEDIF(EDATE('Rent Roll'!$K11,'Rent Roll'!$P11*12),DH$5,"M"))*((1+'Rent Roll'!$O11)^(DATEDIF(EDATE('Rent Roll'!$K11,'Rent Roll'!$P11*12),DH$5,"Y")+1))),('Rent Roll'!$H11*'Rent Roll'!$D11/12)*((1+'Rent Roll'!$N11)^DATEDIF('Summary &amp; Assumptions'!$D$18,DH$5,"Y")))))</f>
        <v>-</v>
      </c>
      <c r="DI16" s="131" t="str">
        <f ca="1">IF(DI$5&gt;='Rent Roll'!$M36,('Rent Roll'!$G36*'Rent Roll'!$D11/12)*((1+'Rent Roll'!$X36)^DATEDIF('Rent Roll'!$M36,DI$5,"Y")),
IF(DI$5&gt;'Rent Roll'!$L11,"-",
IF('Rent Roll'!$P11&gt;0,
IF(AND('Rent Roll'!$P11&gt;0,EDATE('Rent Roll'!$K11,'Rent Roll'!$P11*12)&gt;='Commercial Lease'!DI$5),
('Rent Roll'!$H11*'Rent Roll'!$D11/12)*((1+'Rent Roll'!$N11)^DATEDIF('Summary &amp; Assumptions'!$D$18,DI$5,"Y")),
OFFSET(DH16,0,-DATEDIF(EDATE('Rent Roll'!$K11,'Rent Roll'!$P11*12),DI$5,"M"))*((1+'Rent Roll'!$O11)^(DATEDIF(EDATE('Rent Roll'!$K11,'Rent Roll'!$P11*12),DI$5,"Y")+1))),('Rent Roll'!$H11*'Rent Roll'!$D11/12)*((1+'Rent Roll'!$N11)^DATEDIF('Summary &amp; Assumptions'!$D$18,DI$5,"Y")))))</f>
        <v>-</v>
      </c>
      <c r="DJ16" s="131" t="str">
        <f ca="1">IF(DJ$5&gt;='Rent Roll'!$M36,('Rent Roll'!$G36*'Rent Roll'!$D11/12)*((1+'Rent Roll'!$X36)^DATEDIF('Rent Roll'!$M36,DJ$5,"Y")),
IF(DJ$5&gt;'Rent Roll'!$L11,"-",
IF('Rent Roll'!$P11&gt;0,
IF(AND('Rent Roll'!$P11&gt;0,EDATE('Rent Roll'!$K11,'Rent Roll'!$P11*12)&gt;='Commercial Lease'!DJ$5),
('Rent Roll'!$H11*'Rent Roll'!$D11/12)*((1+'Rent Roll'!$N11)^DATEDIF('Summary &amp; Assumptions'!$D$18,DJ$5,"Y")),
OFFSET(DI16,0,-DATEDIF(EDATE('Rent Roll'!$K11,'Rent Roll'!$P11*12),DJ$5,"M"))*((1+'Rent Roll'!$O11)^(DATEDIF(EDATE('Rent Roll'!$K11,'Rent Roll'!$P11*12),DJ$5,"Y")+1))),('Rent Roll'!$H11*'Rent Roll'!$D11/12)*((1+'Rent Roll'!$N11)^DATEDIF('Summary &amp; Assumptions'!$D$18,DJ$5,"Y")))))</f>
        <v>-</v>
      </c>
      <c r="DK16" s="131" t="str">
        <f ca="1">IF(DK$5&gt;='Rent Roll'!$M36,('Rent Roll'!$G36*'Rent Roll'!$D11/12)*((1+'Rent Roll'!$X36)^DATEDIF('Rent Roll'!$M36,DK$5,"Y")),
IF(DK$5&gt;'Rent Roll'!$L11,"-",
IF('Rent Roll'!$P11&gt;0,
IF(AND('Rent Roll'!$P11&gt;0,EDATE('Rent Roll'!$K11,'Rent Roll'!$P11*12)&gt;='Commercial Lease'!DK$5),
('Rent Roll'!$H11*'Rent Roll'!$D11/12)*((1+'Rent Roll'!$N11)^DATEDIF('Summary &amp; Assumptions'!$D$18,DK$5,"Y")),
OFFSET(DJ16,0,-DATEDIF(EDATE('Rent Roll'!$K11,'Rent Roll'!$P11*12),DK$5,"M"))*((1+'Rent Roll'!$O11)^(DATEDIF(EDATE('Rent Roll'!$K11,'Rent Roll'!$P11*12),DK$5,"Y")+1))),('Rent Roll'!$H11*'Rent Roll'!$D11/12)*((1+'Rent Roll'!$N11)^DATEDIF('Summary &amp; Assumptions'!$D$18,DK$5,"Y")))))</f>
        <v>-</v>
      </c>
      <c r="DL16" s="131" t="str">
        <f ca="1">IF(DL$5&gt;='Rent Roll'!$M36,('Rent Roll'!$G36*'Rent Roll'!$D11/12)*((1+'Rent Roll'!$X36)^DATEDIF('Rent Roll'!$M36,DL$5,"Y")),
IF(DL$5&gt;'Rent Roll'!$L11,"-",
IF('Rent Roll'!$P11&gt;0,
IF(AND('Rent Roll'!$P11&gt;0,EDATE('Rent Roll'!$K11,'Rent Roll'!$P11*12)&gt;='Commercial Lease'!DL$5),
('Rent Roll'!$H11*'Rent Roll'!$D11/12)*((1+'Rent Roll'!$N11)^DATEDIF('Summary &amp; Assumptions'!$D$18,DL$5,"Y")),
OFFSET(DK16,0,-DATEDIF(EDATE('Rent Roll'!$K11,'Rent Roll'!$P11*12),DL$5,"M"))*((1+'Rent Roll'!$O11)^(DATEDIF(EDATE('Rent Roll'!$K11,'Rent Roll'!$P11*12),DL$5,"Y")+1))),('Rent Roll'!$H11*'Rent Roll'!$D11/12)*((1+'Rent Roll'!$N11)^DATEDIF('Summary &amp; Assumptions'!$D$18,DL$5,"Y")))))</f>
        <v>-</v>
      </c>
      <c r="DM16" s="131" t="str">
        <f ca="1">IF(DM$5&gt;='Rent Roll'!$M36,('Rent Roll'!$G36*'Rent Roll'!$D11/12)*((1+'Rent Roll'!$X36)^DATEDIF('Rent Roll'!$M36,DM$5,"Y")),
IF(DM$5&gt;'Rent Roll'!$L11,"-",
IF('Rent Roll'!$P11&gt;0,
IF(AND('Rent Roll'!$P11&gt;0,EDATE('Rent Roll'!$K11,'Rent Roll'!$P11*12)&gt;='Commercial Lease'!DM$5),
('Rent Roll'!$H11*'Rent Roll'!$D11/12)*((1+'Rent Roll'!$N11)^DATEDIF('Summary &amp; Assumptions'!$D$18,DM$5,"Y")),
OFFSET(DL16,0,-DATEDIF(EDATE('Rent Roll'!$K11,'Rent Roll'!$P11*12),DM$5,"M"))*((1+'Rent Roll'!$O11)^(DATEDIF(EDATE('Rent Roll'!$K11,'Rent Roll'!$P11*12),DM$5,"Y")+1))),('Rent Roll'!$H11*'Rent Roll'!$D11/12)*((1+'Rent Roll'!$N11)^DATEDIF('Summary &amp; Assumptions'!$D$18,DM$5,"Y")))))</f>
        <v>-</v>
      </c>
      <c r="DN16" s="131" t="str">
        <f ca="1">IF(DN$5&gt;='Rent Roll'!$M36,('Rent Roll'!$G36*'Rent Roll'!$D11/12)*((1+'Rent Roll'!$X36)^DATEDIF('Rent Roll'!$M36,DN$5,"Y")),
IF(DN$5&gt;'Rent Roll'!$L11,"-",
IF('Rent Roll'!$P11&gt;0,
IF(AND('Rent Roll'!$P11&gt;0,EDATE('Rent Roll'!$K11,'Rent Roll'!$P11*12)&gt;='Commercial Lease'!DN$5),
('Rent Roll'!$H11*'Rent Roll'!$D11/12)*((1+'Rent Roll'!$N11)^DATEDIF('Summary &amp; Assumptions'!$D$18,DN$5,"Y")),
OFFSET(DM16,0,-DATEDIF(EDATE('Rent Roll'!$K11,'Rent Roll'!$P11*12),DN$5,"M"))*((1+'Rent Roll'!$O11)^(DATEDIF(EDATE('Rent Roll'!$K11,'Rent Roll'!$P11*12),DN$5,"Y")+1))),('Rent Roll'!$H11*'Rent Roll'!$D11/12)*((1+'Rent Roll'!$N11)^DATEDIF('Summary &amp; Assumptions'!$D$18,DN$5,"Y")))))</f>
        <v>-</v>
      </c>
      <c r="DO16" s="131" t="str">
        <f ca="1">IF(DO$5&gt;='Rent Roll'!$M36,('Rent Roll'!$G36*'Rent Roll'!$D11/12)*((1+'Rent Roll'!$X36)^DATEDIF('Rent Roll'!$M36,DO$5,"Y")),
IF(DO$5&gt;'Rent Roll'!$L11,"-",
IF('Rent Roll'!$P11&gt;0,
IF(AND('Rent Roll'!$P11&gt;0,EDATE('Rent Roll'!$K11,'Rent Roll'!$P11*12)&gt;='Commercial Lease'!DO$5),
('Rent Roll'!$H11*'Rent Roll'!$D11/12)*((1+'Rent Roll'!$N11)^DATEDIF('Summary &amp; Assumptions'!$D$18,DO$5,"Y")),
OFFSET(DN16,0,-DATEDIF(EDATE('Rent Roll'!$K11,'Rent Roll'!$P11*12),DO$5,"M"))*((1+'Rent Roll'!$O11)^(DATEDIF(EDATE('Rent Roll'!$K11,'Rent Roll'!$P11*12),DO$5,"Y")+1))),('Rent Roll'!$H11*'Rent Roll'!$D11/12)*((1+'Rent Roll'!$N11)^DATEDIF('Summary &amp; Assumptions'!$D$18,DO$5,"Y")))))</f>
        <v>-</v>
      </c>
      <c r="DP16" s="131" t="str">
        <f ca="1">IF(DP$5&gt;='Rent Roll'!$M36,('Rent Roll'!$G36*'Rent Roll'!$D11/12)*((1+'Rent Roll'!$X36)^DATEDIF('Rent Roll'!$M36,DP$5,"Y")),
IF(DP$5&gt;'Rent Roll'!$L11,"-",
IF('Rent Roll'!$P11&gt;0,
IF(AND('Rent Roll'!$P11&gt;0,EDATE('Rent Roll'!$K11,'Rent Roll'!$P11*12)&gt;='Commercial Lease'!DP$5),
('Rent Roll'!$H11*'Rent Roll'!$D11/12)*((1+'Rent Roll'!$N11)^DATEDIF('Summary &amp; Assumptions'!$D$18,DP$5,"Y")),
OFFSET(DO16,0,-DATEDIF(EDATE('Rent Roll'!$K11,'Rent Roll'!$P11*12),DP$5,"M"))*((1+'Rent Roll'!$O11)^(DATEDIF(EDATE('Rent Roll'!$K11,'Rent Roll'!$P11*12),DP$5,"Y")+1))),('Rent Roll'!$H11*'Rent Roll'!$D11/12)*((1+'Rent Roll'!$N11)^DATEDIF('Summary &amp; Assumptions'!$D$18,DP$5,"Y")))))</f>
        <v>-</v>
      </c>
      <c r="DQ16" s="131" t="str">
        <f ca="1">IF(DQ$5&gt;='Rent Roll'!$M36,('Rent Roll'!$G36*'Rent Roll'!$D11/12)*((1+'Rent Roll'!$X36)^DATEDIF('Rent Roll'!$M36,DQ$5,"Y")),
IF(DQ$5&gt;'Rent Roll'!$L11,"-",
IF('Rent Roll'!$P11&gt;0,
IF(AND('Rent Roll'!$P11&gt;0,EDATE('Rent Roll'!$K11,'Rent Roll'!$P11*12)&gt;='Commercial Lease'!DQ$5),
('Rent Roll'!$H11*'Rent Roll'!$D11/12)*((1+'Rent Roll'!$N11)^DATEDIF('Summary &amp; Assumptions'!$D$18,DQ$5,"Y")),
OFFSET(DP16,0,-DATEDIF(EDATE('Rent Roll'!$K11,'Rent Roll'!$P11*12),DQ$5,"M"))*((1+'Rent Roll'!$O11)^(DATEDIF(EDATE('Rent Roll'!$K11,'Rent Roll'!$P11*12),DQ$5,"Y")+1))),('Rent Roll'!$H11*'Rent Roll'!$D11/12)*((1+'Rent Roll'!$N11)^DATEDIF('Summary &amp; Assumptions'!$D$18,DQ$5,"Y")))))</f>
        <v>-</v>
      </c>
      <c r="DR16" s="131" t="str">
        <f ca="1">IF(DR$5&gt;='Rent Roll'!$M36,('Rent Roll'!$G36*'Rent Roll'!$D11/12)*((1+'Rent Roll'!$X36)^DATEDIF('Rent Roll'!$M36,DR$5,"Y")),
IF(DR$5&gt;'Rent Roll'!$L11,"-",
IF('Rent Roll'!$P11&gt;0,
IF(AND('Rent Roll'!$P11&gt;0,EDATE('Rent Roll'!$K11,'Rent Roll'!$P11*12)&gt;='Commercial Lease'!DR$5),
('Rent Roll'!$H11*'Rent Roll'!$D11/12)*((1+'Rent Roll'!$N11)^DATEDIF('Summary &amp; Assumptions'!$D$18,DR$5,"Y")),
OFFSET(DQ16,0,-DATEDIF(EDATE('Rent Roll'!$K11,'Rent Roll'!$P11*12),DR$5,"M"))*((1+'Rent Roll'!$O11)^(DATEDIF(EDATE('Rent Roll'!$K11,'Rent Roll'!$P11*12),DR$5,"Y")+1))),('Rent Roll'!$H11*'Rent Roll'!$D11/12)*((1+'Rent Roll'!$N11)^DATEDIF('Summary &amp; Assumptions'!$D$18,DR$5,"Y")))))</f>
        <v>-</v>
      </c>
      <c r="DS16" s="131" t="str">
        <f ca="1">IF(DS$5&gt;='Rent Roll'!$M36,('Rent Roll'!$G36*'Rent Roll'!$D11/12)*((1+'Rent Roll'!$X36)^DATEDIF('Rent Roll'!$M36,DS$5,"Y")),
IF(DS$5&gt;'Rent Roll'!$L11,"-",
IF('Rent Roll'!$P11&gt;0,
IF(AND('Rent Roll'!$P11&gt;0,EDATE('Rent Roll'!$K11,'Rent Roll'!$P11*12)&gt;='Commercial Lease'!DS$5),
('Rent Roll'!$H11*'Rent Roll'!$D11/12)*((1+'Rent Roll'!$N11)^DATEDIF('Summary &amp; Assumptions'!$D$18,DS$5,"Y")),
OFFSET(DR16,0,-DATEDIF(EDATE('Rent Roll'!$K11,'Rent Roll'!$P11*12),DS$5,"M"))*((1+'Rent Roll'!$O11)^(DATEDIF(EDATE('Rent Roll'!$K11,'Rent Roll'!$P11*12),DS$5,"Y")+1))),('Rent Roll'!$H11*'Rent Roll'!$D11/12)*((1+'Rent Roll'!$N11)^DATEDIF('Summary &amp; Assumptions'!$D$18,DS$5,"Y")))))</f>
        <v>-</v>
      </c>
      <c r="DT16" s="131" t="str">
        <f ca="1">IF(DT$5&gt;='Rent Roll'!$M36,('Rent Roll'!$G36*'Rent Roll'!$D11/12)*((1+'Rent Roll'!$X36)^DATEDIF('Rent Roll'!$M36,DT$5,"Y")),
IF(DT$5&gt;'Rent Roll'!$L11,"-",
IF('Rent Roll'!$P11&gt;0,
IF(AND('Rent Roll'!$P11&gt;0,EDATE('Rent Roll'!$K11,'Rent Roll'!$P11*12)&gt;='Commercial Lease'!DT$5),
('Rent Roll'!$H11*'Rent Roll'!$D11/12)*((1+'Rent Roll'!$N11)^DATEDIF('Summary &amp; Assumptions'!$D$18,DT$5,"Y")),
OFFSET(DS16,0,-DATEDIF(EDATE('Rent Roll'!$K11,'Rent Roll'!$P11*12),DT$5,"M"))*((1+'Rent Roll'!$O11)^(DATEDIF(EDATE('Rent Roll'!$K11,'Rent Roll'!$P11*12),DT$5,"Y")+1))),('Rent Roll'!$H11*'Rent Roll'!$D11/12)*((1+'Rent Roll'!$N11)^DATEDIF('Summary &amp; Assumptions'!$D$18,DT$5,"Y")))))</f>
        <v>-</v>
      </c>
      <c r="DU16" s="131" t="str">
        <f ca="1">IF(DU$5&gt;='Rent Roll'!$M36,('Rent Roll'!$G36*'Rent Roll'!$D11/12)*((1+'Rent Roll'!$X36)^DATEDIF('Rent Roll'!$M36,DU$5,"Y")),
IF(DU$5&gt;'Rent Roll'!$L11,"-",
IF('Rent Roll'!$P11&gt;0,
IF(AND('Rent Roll'!$P11&gt;0,EDATE('Rent Roll'!$K11,'Rent Roll'!$P11*12)&gt;='Commercial Lease'!DU$5),
('Rent Roll'!$H11*'Rent Roll'!$D11/12)*((1+'Rent Roll'!$N11)^DATEDIF('Summary &amp; Assumptions'!$D$18,DU$5,"Y")),
OFFSET(DT16,0,-DATEDIF(EDATE('Rent Roll'!$K11,'Rent Roll'!$P11*12),DU$5,"M"))*((1+'Rent Roll'!$O11)^(DATEDIF(EDATE('Rent Roll'!$K11,'Rent Roll'!$P11*12),DU$5,"Y")+1))),('Rent Roll'!$H11*'Rent Roll'!$D11/12)*((1+'Rent Roll'!$N11)^DATEDIF('Summary &amp; Assumptions'!$D$18,DU$5,"Y")))))</f>
        <v>-</v>
      </c>
      <c r="DV16" s="131" t="str">
        <f ca="1">IF(DV$5&gt;='Rent Roll'!$M36,('Rent Roll'!$G36*'Rent Roll'!$D11/12)*((1+'Rent Roll'!$X36)^DATEDIF('Rent Roll'!$M36,DV$5,"Y")),
IF(DV$5&gt;'Rent Roll'!$L11,"-",
IF('Rent Roll'!$P11&gt;0,
IF(AND('Rent Roll'!$P11&gt;0,EDATE('Rent Roll'!$K11,'Rent Roll'!$P11*12)&gt;='Commercial Lease'!DV$5),
('Rent Roll'!$H11*'Rent Roll'!$D11/12)*((1+'Rent Roll'!$N11)^DATEDIF('Summary &amp; Assumptions'!$D$18,DV$5,"Y")),
OFFSET(DU16,0,-DATEDIF(EDATE('Rent Roll'!$K11,'Rent Roll'!$P11*12),DV$5,"M"))*((1+'Rent Roll'!$O11)^(DATEDIF(EDATE('Rent Roll'!$K11,'Rent Roll'!$P11*12),DV$5,"Y")+1))),('Rent Roll'!$H11*'Rent Roll'!$D11/12)*((1+'Rent Roll'!$N11)^DATEDIF('Summary &amp; Assumptions'!$D$18,DV$5,"Y")))))</f>
        <v>-</v>
      </c>
      <c r="DW16" s="131" t="str">
        <f ca="1">IF(DW$5&gt;='Rent Roll'!$M36,('Rent Roll'!$G36*'Rent Roll'!$D11/12)*((1+'Rent Roll'!$X36)^DATEDIF('Rent Roll'!$M36,DW$5,"Y")),
IF(DW$5&gt;'Rent Roll'!$L11,"-",
IF('Rent Roll'!$P11&gt;0,
IF(AND('Rent Roll'!$P11&gt;0,EDATE('Rent Roll'!$K11,'Rent Roll'!$P11*12)&gt;='Commercial Lease'!DW$5),
('Rent Roll'!$H11*'Rent Roll'!$D11/12)*((1+'Rent Roll'!$N11)^DATEDIF('Summary &amp; Assumptions'!$D$18,DW$5,"Y")),
OFFSET(DV16,0,-DATEDIF(EDATE('Rent Roll'!$K11,'Rent Roll'!$P11*12),DW$5,"M"))*((1+'Rent Roll'!$O11)^(DATEDIF(EDATE('Rent Roll'!$K11,'Rent Roll'!$P11*12),DW$5,"Y")+1))),('Rent Roll'!$H11*'Rent Roll'!$D11/12)*((1+'Rent Roll'!$N11)^DATEDIF('Summary &amp; Assumptions'!$D$18,DW$5,"Y")))))</f>
        <v>-</v>
      </c>
      <c r="DX16" s="131" t="str">
        <f ca="1">IF(DX$5&gt;='Rent Roll'!$M36,('Rent Roll'!$G36*'Rent Roll'!$D11/12)*((1+'Rent Roll'!$X36)^DATEDIF('Rent Roll'!$M36,DX$5,"Y")),
IF(DX$5&gt;'Rent Roll'!$L11,"-",
IF('Rent Roll'!$P11&gt;0,
IF(AND('Rent Roll'!$P11&gt;0,EDATE('Rent Roll'!$K11,'Rent Roll'!$P11*12)&gt;='Commercial Lease'!DX$5),
('Rent Roll'!$H11*'Rent Roll'!$D11/12)*((1+'Rent Roll'!$N11)^DATEDIF('Summary &amp; Assumptions'!$D$18,DX$5,"Y")),
OFFSET(DW16,0,-DATEDIF(EDATE('Rent Roll'!$K11,'Rent Roll'!$P11*12),DX$5,"M"))*((1+'Rent Roll'!$O11)^(DATEDIF(EDATE('Rent Roll'!$K11,'Rent Roll'!$P11*12),DX$5,"Y")+1))),('Rent Roll'!$H11*'Rent Roll'!$D11/12)*((1+'Rent Roll'!$N11)^DATEDIF('Summary &amp; Assumptions'!$D$18,DX$5,"Y")))))</f>
        <v>-</v>
      </c>
      <c r="DY16" s="131" t="str">
        <f ca="1">IF(DY$5&gt;='Rent Roll'!$M36,('Rent Roll'!$G36*'Rent Roll'!$D11/12)*((1+'Rent Roll'!$X36)^DATEDIF('Rent Roll'!$M36,DY$5,"Y")),
IF(DY$5&gt;'Rent Roll'!$L11,"-",
IF('Rent Roll'!$P11&gt;0,
IF(AND('Rent Roll'!$P11&gt;0,EDATE('Rent Roll'!$K11,'Rent Roll'!$P11*12)&gt;='Commercial Lease'!DY$5),
('Rent Roll'!$H11*'Rent Roll'!$D11/12)*((1+'Rent Roll'!$N11)^DATEDIF('Summary &amp; Assumptions'!$D$18,DY$5,"Y")),
OFFSET(DX16,0,-DATEDIF(EDATE('Rent Roll'!$K11,'Rent Roll'!$P11*12),DY$5,"M"))*((1+'Rent Roll'!$O11)^(DATEDIF(EDATE('Rent Roll'!$K11,'Rent Roll'!$P11*12),DY$5,"Y")+1))),('Rent Roll'!$H11*'Rent Roll'!$D11/12)*((1+'Rent Roll'!$N11)^DATEDIF('Summary &amp; Assumptions'!$D$18,DY$5,"Y")))))</f>
        <v>-</v>
      </c>
      <c r="DZ16" s="131" t="str">
        <f ca="1">IF(DZ$5&gt;='Rent Roll'!$M36,('Rent Roll'!$G36*'Rent Roll'!$D11/12)*((1+'Rent Roll'!$X36)^DATEDIF('Rent Roll'!$M36,DZ$5,"Y")),
IF(DZ$5&gt;'Rent Roll'!$L11,"-",
IF('Rent Roll'!$P11&gt;0,
IF(AND('Rent Roll'!$P11&gt;0,EDATE('Rent Roll'!$K11,'Rent Roll'!$P11*12)&gt;='Commercial Lease'!DZ$5),
('Rent Roll'!$H11*'Rent Roll'!$D11/12)*((1+'Rent Roll'!$N11)^DATEDIF('Summary &amp; Assumptions'!$D$18,DZ$5,"Y")),
OFFSET(DY16,0,-DATEDIF(EDATE('Rent Roll'!$K11,'Rent Roll'!$P11*12),DZ$5,"M"))*((1+'Rent Roll'!$O11)^(DATEDIF(EDATE('Rent Roll'!$K11,'Rent Roll'!$P11*12),DZ$5,"Y")+1))),('Rent Roll'!$H11*'Rent Roll'!$D11/12)*((1+'Rent Roll'!$N11)^DATEDIF('Summary &amp; Assumptions'!$D$18,DZ$5,"Y")))))</f>
        <v>-</v>
      </c>
      <c r="EA16" s="131" t="str">
        <f ca="1">IF(EA$5&gt;='Rent Roll'!$M36,('Rent Roll'!$G36*'Rent Roll'!$D11/12)*((1+'Rent Roll'!$X36)^DATEDIF('Rent Roll'!$M36,EA$5,"Y")),
IF(EA$5&gt;'Rent Roll'!$L11,"-",
IF('Rent Roll'!$P11&gt;0,
IF(AND('Rent Roll'!$P11&gt;0,EDATE('Rent Roll'!$K11,'Rent Roll'!$P11*12)&gt;='Commercial Lease'!EA$5),
('Rent Roll'!$H11*'Rent Roll'!$D11/12)*((1+'Rent Roll'!$N11)^DATEDIF('Summary &amp; Assumptions'!$D$18,EA$5,"Y")),
OFFSET(DZ16,0,-DATEDIF(EDATE('Rent Roll'!$K11,'Rent Roll'!$P11*12),EA$5,"M"))*((1+'Rent Roll'!$O11)^(DATEDIF(EDATE('Rent Roll'!$K11,'Rent Roll'!$P11*12),EA$5,"Y")+1))),('Rent Roll'!$H11*'Rent Roll'!$D11/12)*((1+'Rent Roll'!$N11)^DATEDIF('Summary &amp; Assumptions'!$D$18,EA$5,"Y")))))</f>
        <v>-</v>
      </c>
      <c r="EB16" s="131" t="str">
        <f ca="1">IF(EB$5&gt;='Rent Roll'!$M36,('Rent Roll'!$G36*'Rent Roll'!$D11/12)*((1+'Rent Roll'!$X36)^DATEDIF('Rent Roll'!$M36,EB$5,"Y")),
IF(EB$5&gt;'Rent Roll'!$L11,"-",
IF('Rent Roll'!$P11&gt;0,
IF(AND('Rent Roll'!$P11&gt;0,EDATE('Rent Roll'!$K11,'Rent Roll'!$P11*12)&gt;='Commercial Lease'!EB$5),
('Rent Roll'!$H11*'Rent Roll'!$D11/12)*((1+'Rent Roll'!$N11)^DATEDIF('Summary &amp; Assumptions'!$D$18,EB$5,"Y")),
OFFSET(EA16,0,-DATEDIF(EDATE('Rent Roll'!$K11,'Rent Roll'!$P11*12),EB$5,"M"))*((1+'Rent Roll'!$O11)^(DATEDIF(EDATE('Rent Roll'!$K11,'Rent Roll'!$P11*12),EB$5,"Y")+1))),('Rent Roll'!$H11*'Rent Roll'!$D11/12)*((1+'Rent Roll'!$N11)^DATEDIF('Summary &amp; Assumptions'!$D$18,EB$5,"Y")))))</f>
        <v>-</v>
      </c>
      <c r="EC16" s="131" t="str">
        <f ca="1">IF(EC$5&gt;='Rent Roll'!$M36,('Rent Roll'!$G36*'Rent Roll'!$D11/12)*((1+'Rent Roll'!$X36)^DATEDIF('Rent Roll'!$M36,EC$5,"Y")),
IF(EC$5&gt;'Rent Roll'!$L11,"-",
IF('Rent Roll'!$P11&gt;0,
IF(AND('Rent Roll'!$P11&gt;0,EDATE('Rent Roll'!$K11,'Rent Roll'!$P11*12)&gt;='Commercial Lease'!EC$5),
('Rent Roll'!$H11*'Rent Roll'!$D11/12)*((1+'Rent Roll'!$N11)^DATEDIF('Summary &amp; Assumptions'!$D$18,EC$5,"Y")),
OFFSET(EB16,0,-DATEDIF(EDATE('Rent Roll'!$K11,'Rent Roll'!$P11*12),EC$5,"M"))*((1+'Rent Roll'!$O11)^(DATEDIF(EDATE('Rent Roll'!$K11,'Rent Roll'!$P11*12),EC$5,"Y")+1))),('Rent Roll'!$H11*'Rent Roll'!$D11/12)*((1+'Rent Roll'!$N11)^DATEDIF('Summary &amp; Assumptions'!$D$18,EC$5,"Y")))))</f>
        <v>-</v>
      </c>
      <c r="ED16" s="131" t="str">
        <f ca="1">IF(ED$5&gt;='Rent Roll'!$M36,('Rent Roll'!$G36*'Rent Roll'!$D11/12)*((1+'Rent Roll'!$X36)^DATEDIF('Rent Roll'!$M36,ED$5,"Y")),
IF(ED$5&gt;'Rent Roll'!$L11,"-",
IF('Rent Roll'!$P11&gt;0,
IF(AND('Rent Roll'!$P11&gt;0,EDATE('Rent Roll'!$K11,'Rent Roll'!$P11*12)&gt;='Commercial Lease'!ED$5),
('Rent Roll'!$H11*'Rent Roll'!$D11/12)*((1+'Rent Roll'!$N11)^DATEDIF('Summary &amp; Assumptions'!$D$18,ED$5,"Y")),
OFFSET(EC16,0,-DATEDIF(EDATE('Rent Roll'!$K11,'Rent Roll'!$P11*12),ED$5,"M"))*((1+'Rent Roll'!$O11)^(DATEDIF(EDATE('Rent Roll'!$K11,'Rent Roll'!$P11*12),ED$5,"Y")+1))),('Rent Roll'!$H11*'Rent Roll'!$D11/12)*((1+'Rent Roll'!$N11)^DATEDIF('Summary &amp; Assumptions'!$D$18,ED$5,"Y")))))</f>
        <v>-</v>
      </c>
      <c r="EE16" s="131" t="str">
        <f ca="1">IF(EE$5&gt;='Rent Roll'!$M36,('Rent Roll'!$G36*'Rent Roll'!$D11/12)*((1+'Rent Roll'!$X36)^DATEDIF('Rent Roll'!$M36,EE$5,"Y")),
IF(EE$5&gt;'Rent Roll'!$L11,"-",
IF('Rent Roll'!$P11&gt;0,
IF(AND('Rent Roll'!$P11&gt;0,EDATE('Rent Roll'!$K11,'Rent Roll'!$P11*12)&gt;='Commercial Lease'!EE$5),
('Rent Roll'!$H11*'Rent Roll'!$D11/12)*((1+'Rent Roll'!$N11)^DATEDIF('Summary &amp; Assumptions'!$D$18,EE$5,"Y")),
OFFSET(ED16,0,-DATEDIF(EDATE('Rent Roll'!$K11,'Rent Roll'!$P11*12),EE$5,"M"))*((1+'Rent Roll'!$O11)^(DATEDIF(EDATE('Rent Roll'!$K11,'Rent Roll'!$P11*12),EE$5,"Y")+1))),('Rent Roll'!$H11*'Rent Roll'!$D11/12)*((1+'Rent Roll'!$N11)^DATEDIF('Summary &amp; Assumptions'!$D$18,EE$5,"Y")))))</f>
        <v>-</v>
      </c>
      <c r="EF16" s="132" t="str">
        <f ca="1">IF(EF$5&gt;='Rent Roll'!$M36,('Rent Roll'!$G36*'Rent Roll'!$D11/12)*((1+'Rent Roll'!$X36)^DATEDIF('Rent Roll'!$M36,EF$5,"Y")),
IF(EF$5&gt;'Rent Roll'!$L11,"-",
IF('Rent Roll'!$P11&gt;0,
IF(AND('Rent Roll'!$P11&gt;0,EDATE('Rent Roll'!$K11,'Rent Roll'!$P11*12)&gt;='Commercial Lease'!EF$5),
('Rent Roll'!$H11*'Rent Roll'!$D11/12)*((1+'Rent Roll'!$N11)^DATEDIF('Summary &amp; Assumptions'!$D$18,EF$5,"Y")),
OFFSET(EE16,0,-DATEDIF(EDATE('Rent Roll'!$K11,'Rent Roll'!$P11*12),EF$5,"M"))*((1+'Rent Roll'!$O11)^(DATEDIF(EDATE('Rent Roll'!$K11,'Rent Roll'!$P11*12),EF$5,"Y")+1))),('Rent Roll'!$H11*'Rent Roll'!$D11/12)*((1+'Rent Roll'!$N11)^DATEDIF('Summary &amp; Assumptions'!$D$18,EF$5,"Y")))))</f>
        <v>-</v>
      </c>
      <c r="EG16" s="118" t="s">
        <v>109</v>
      </c>
    </row>
    <row r="17" spans="2:137" ht="15" x14ac:dyDescent="0.25">
      <c r="B17" s="129"/>
      <c r="C17" s="73" t="str">
        <f>CONCATENATE('Rent Roll'!B12&amp;" - "&amp;'Rent Roll'!C12)</f>
        <v>5F - IMD</v>
      </c>
      <c r="D17" s="130">
        <f t="shared" ca="1" si="13"/>
        <v>0</v>
      </c>
      <c r="E17" s="131" t="str">
        <f>IF('Rent Roll'!$E12='Data Validation'!$E$2,'Rent Roll'!$I12,"-")</f>
        <v>-</v>
      </c>
      <c r="F17" s="131" t="str">
        <f ca="1">IF(F$5&gt;='Rent Roll'!$M37,('Rent Roll'!$G37*'Rent Roll'!$D12/12)*((1+'Rent Roll'!$X37)^DATEDIF('Rent Roll'!$M37,F$5,"Y")),
IF(F$5&gt;'Rent Roll'!$L12,"-",
IF('Rent Roll'!$P12&gt;0,
IF(AND('Rent Roll'!$P12&gt;0,EDATE('Rent Roll'!$K12,'Rent Roll'!$P12*12)&gt;='Commercial Lease'!F$5),
('Rent Roll'!$H12*'Rent Roll'!$D12/12)*((1+'Rent Roll'!$N12)^DATEDIF('Summary &amp; Assumptions'!$D$18,F$5,"Y")),
OFFSET(E17,0,-DATEDIF(EDATE('Rent Roll'!$K12,'Rent Roll'!$P12*12),F$5,"M"))*((1+'Rent Roll'!$O12)^(DATEDIF(EDATE('Rent Roll'!$K12,'Rent Roll'!$P12*12),F$5,"Y")+1))),('Rent Roll'!$H12*'Rent Roll'!$D12/12)*((1+'Rent Roll'!$N12)^DATEDIF('Summary &amp; Assumptions'!$D$18,F$5,"Y")))))</f>
        <v>-</v>
      </c>
      <c r="G17" s="131" t="str">
        <f ca="1">IF(G$5&gt;='Rent Roll'!$M37,('Rent Roll'!$G37*'Rent Roll'!$D12/12)*((1+'Rent Roll'!$X37)^DATEDIF('Rent Roll'!$M37,G$5,"Y")),
IF(G$5&gt;'Rent Roll'!$L12,"-",
IF('Rent Roll'!$P12&gt;0,
IF(AND('Rent Roll'!$P12&gt;0,EDATE('Rent Roll'!$K12,'Rent Roll'!$P12*12)&gt;='Commercial Lease'!G$5),
('Rent Roll'!$H12*'Rent Roll'!$D12/12)*((1+'Rent Roll'!$N12)^DATEDIF('Summary &amp; Assumptions'!$D$18,G$5,"Y")),
OFFSET(F17,0,-DATEDIF(EDATE('Rent Roll'!$K12,'Rent Roll'!$P12*12),G$5,"M"))*((1+'Rent Roll'!$O12)^(DATEDIF(EDATE('Rent Roll'!$K12,'Rent Roll'!$P12*12),G$5,"Y")+1))),('Rent Roll'!$H12*'Rent Roll'!$D12/12)*((1+'Rent Roll'!$N12)^DATEDIF('Summary &amp; Assumptions'!$D$18,G$5,"Y")))))</f>
        <v>-</v>
      </c>
      <c r="H17" s="131" t="str">
        <f ca="1">IF(H$5&gt;='Rent Roll'!$M37,('Rent Roll'!$G37*'Rent Roll'!$D12/12)*((1+'Rent Roll'!$X37)^DATEDIF('Rent Roll'!$M37,H$5,"Y")),
IF(H$5&gt;'Rent Roll'!$L12,"-",
IF('Rent Roll'!$P12&gt;0,
IF(AND('Rent Roll'!$P12&gt;0,EDATE('Rent Roll'!$K12,'Rent Roll'!$P12*12)&gt;='Commercial Lease'!H$5),
('Rent Roll'!$H12*'Rent Roll'!$D12/12)*((1+'Rent Roll'!$N12)^DATEDIF('Summary &amp; Assumptions'!$D$18,H$5,"Y")),
OFFSET(G17,0,-DATEDIF(EDATE('Rent Roll'!$K12,'Rent Roll'!$P12*12),H$5,"M"))*((1+'Rent Roll'!$O12)^(DATEDIF(EDATE('Rent Roll'!$K12,'Rent Roll'!$P12*12),H$5,"Y")+1))),('Rent Roll'!$H12*'Rent Roll'!$D12/12)*((1+'Rent Roll'!$N12)^DATEDIF('Summary &amp; Assumptions'!$D$18,H$5,"Y")))))</f>
        <v>-</v>
      </c>
      <c r="I17" s="131" t="str">
        <f ca="1">IF(I$5&gt;='Rent Roll'!$M37,('Rent Roll'!$G37*'Rent Roll'!$D12/12)*((1+'Rent Roll'!$X37)^DATEDIF('Rent Roll'!$M37,I$5,"Y")),
IF(I$5&gt;'Rent Roll'!$L12,"-",
IF('Rent Roll'!$P12&gt;0,
IF(AND('Rent Roll'!$P12&gt;0,EDATE('Rent Roll'!$K12,'Rent Roll'!$P12*12)&gt;='Commercial Lease'!I$5),
('Rent Roll'!$H12*'Rent Roll'!$D12/12)*((1+'Rent Roll'!$N12)^DATEDIF('Summary &amp; Assumptions'!$D$18,I$5,"Y")),
OFFSET(H17,0,-DATEDIF(EDATE('Rent Roll'!$K12,'Rent Roll'!$P12*12),I$5,"M"))*((1+'Rent Roll'!$O12)^(DATEDIF(EDATE('Rent Roll'!$K12,'Rent Roll'!$P12*12),I$5,"Y")+1))),('Rent Roll'!$H12*'Rent Roll'!$D12/12)*((1+'Rent Roll'!$N12)^DATEDIF('Summary &amp; Assumptions'!$D$18,I$5,"Y")))))</f>
        <v>-</v>
      </c>
      <c r="J17" s="131" t="str">
        <f ca="1">IF(J$5&gt;='Rent Roll'!$M37,('Rent Roll'!$G37*'Rent Roll'!$D12/12)*((1+'Rent Roll'!$X37)^DATEDIF('Rent Roll'!$M37,J$5,"Y")),
IF(J$5&gt;'Rent Roll'!$L12,"-",
IF('Rent Roll'!$P12&gt;0,
IF(AND('Rent Roll'!$P12&gt;0,EDATE('Rent Roll'!$K12,'Rent Roll'!$P12*12)&gt;='Commercial Lease'!J$5),
('Rent Roll'!$H12*'Rent Roll'!$D12/12)*((1+'Rent Roll'!$N12)^DATEDIF('Summary &amp; Assumptions'!$D$18,J$5,"Y")),
OFFSET(I17,0,-DATEDIF(EDATE('Rent Roll'!$K12,'Rent Roll'!$P12*12),J$5,"M"))*((1+'Rent Roll'!$O12)^(DATEDIF(EDATE('Rent Roll'!$K12,'Rent Roll'!$P12*12),J$5,"Y")+1))),('Rent Roll'!$H12*'Rent Roll'!$D12/12)*((1+'Rent Roll'!$N12)^DATEDIF('Summary &amp; Assumptions'!$D$18,J$5,"Y")))))</f>
        <v>-</v>
      </c>
      <c r="K17" s="131" t="str">
        <f ca="1">IF(K$5&gt;='Rent Roll'!$M37,('Rent Roll'!$G37*'Rent Roll'!$D12/12)*((1+'Rent Roll'!$X37)^DATEDIF('Rent Roll'!$M37,K$5,"Y")),
IF(K$5&gt;'Rent Roll'!$L12,"-",
IF('Rent Roll'!$P12&gt;0,
IF(AND('Rent Roll'!$P12&gt;0,EDATE('Rent Roll'!$K12,'Rent Roll'!$P12*12)&gt;='Commercial Lease'!K$5),
('Rent Roll'!$H12*'Rent Roll'!$D12/12)*((1+'Rent Roll'!$N12)^DATEDIF('Summary &amp; Assumptions'!$D$18,K$5,"Y")),
OFFSET(J17,0,-DATEDIF(EDATE('Rent Roll'!$K12,'Rent Roll'!$P12*12),K$5,"M"))*((1+'Rent Roll'!$O12)^(DATEDIF(EDATE('Rent Roll'!$K12,'Rent Roll'!$P12*12),K$5,"Y")+1))),('Rent Roll'!$H12*'Rent Roll'!$D12/12)*((1+'Rent Roll'!$N12)^DATEDIF('Summary &amp; Assumptions'!$D$18,K$5,"Y")))))</f>
        <v>-</v>
      </c>
      <c r="L17" s="131" t="str">
        <f ca="1">IF(L$5&gt;='Rent Roll'!$M37,('Rent Roll'!$G37*'Rent Roll'!$D12/12)*((1+'Rent Roll'!$X37)^DATEDIF('Rent Roll'!$M37,L$5,"Y")),
IF(L$5&gt;'Rent Roll'!$L12,"-",
IF('Rent Roll'!$P12&gt;0,
IF(AND('Rent Roll'!$P12&gt;0,EDATE('Rent Roll'!$K12,'Rent Roll'!$P12*12)&gt;='Commercial Lease'!L$5),
('Rent Roll'!$H12*'Rent Roll'!$D12/12)*((1+'Rent Roll'!$N12)^DATEDIF('Summary &amp; Assumptions'!$D$18,L$5,"Y")),
OFFSET(K17,0,-DATEDIF(EDATE('Rent Roll'!$K12,'Rent Roll'!$P12*12),L$5,"M"))*((1+'Rent Roll'!$O12)^(DATEDIF(EDATE('Rent Roll'!$K12,'Rent Roll'!$P12*12),L$5,"Y")+1))),('Rent Roll'!$H12*'Rent Roll'!$D12/12)*((1+'Rent Roll'!$N12)^DATEDIF('Summary &amp; Assumptions'!$D$18,L$5,"Y")))))</f>
        <v>-</v>
      </c>
      <c r="M17" s="131" t="str">
        <f ca="1">IF(M$5&gt;='Rent Roll'!$M37,('Rent Roll'!$G37*'Rent Roll'!$D12/12)*((1+'Rent Roll'!$X37)^DATEDIF('Rent Roll'!$M37,M$5,"Y")),
IF(M$5&gt;'Rent Roll'!$L12,"-",
IF('Rent Roll'!$P12&gt;0,
IF(AND('Rent Roll'!$P12&gt;0,EDATE('Rent Roll'!$K12,'Rent Roll'!$P12*12)&gt;='Commercial Lease'!M$5),
('Rent Roll'!$H12*'Rent Roll'!$D12/12)*((1+'Rent Roll'!$N12)^DATEDIF('Summary &amp; Assumptions'!$D$18,M$5,"Y")),
OFFSET(L17,0,-DATEDIF(EDATE('Rent Roll'!$K12,'Rent Roll'!$P12*12),M$5,"M"))*((1+'Rent Roll'!$O12)^(DATEDIF(EDATE('Rent Roll'!$K12,'Rent Roll'!$P12*12),M$5,"Y")+1))),('Rent Roll'!$H12*'Rent Roll'!$D12/12)*((1+'Rent Roll'!$N12)^DATEDIF('Summary &amp; Assumptions'!$D$18,M$5,"Y")))))</f>
        <v>-</v>
      </c>
      <c r="N17" s="131" t="str">
        <f ca="1">IF(N$5&gt;='Rent Roll'!$M37,('Rent Roll'!$G37*'Rent Roll'!$D12/12)*((1+'Rent Roll'!$X37)^DATEDIF('Rent Roll'!$M37,N$5,"Y")),
IF(N$5&gt;'Rent Roll'!$L12,"-",
IF('Rent Roll'!$P12&gt;0,
IF(AND('Rent Roll'!$P12&gt;0,EDATE('Rent Roll'!$K12,'Rent Roll'!$P12*12)&gt;='Commercial Lease'!N$5),
('Rent Roll'!$H12*'Rent Roll'!$D12/12)*((1+'Rent Roll'!$N12)^DATEDIF('Summary &amp; Assumptions'!$D$18,N$5,"Y")),
OFFSET(M17,0,-DATEDIF(EDATE('Rent Roll'!$K12,'Rent Roll'!$P12*12),N$5,"M"))*((1+'Rent Roll'!$O12)^(DATEDIF(EDATE('Rent Roll'!$K12,'Rent Roll'!$P12*12),N$5,"Y")+1))),('Rent Roll'!$H12*'Rent Roll'!$D12/12)*((1+'Rent Roll'!$N12)^DATEDIF('Summary &amp; Assumptions'!$D$18,N$5,"Y")))))</f>
        <v>-</v>
      </c>
      <c r="O17" s="131" t="str">
        <f ca="1">IF(O$5&gt;='Rent Roll'!$M37,('Rent Roll'!$G37*'Rent Roll'!$D12/12)*((1+'Rent Roll'!$X37)^DATEDIF('Rent Roll'!$M37,O$5,"Y")),
IF(O$5&gt;'Rent Roll'!$L12,"-",
IF('Rent Roll'!$P12&gt;0,
IF(AND('Rent Roll'!$P12&gt;0,EDATE('Rent Roll'!$K12,'Rent Roll'!$P12*12)&gt;='Commercial Lease'!O$5),
('Rent Roll'!$H12*'Rent Roll'!$D12/12)*((1+'Rent Roll'!$N12)^DATEDIF('Summary &amp; Assumptions'!$D$18,O$5,"Y")),
OFFSET(N17,0,-DATEDIF(EDATE('Rent Roll'!$K12,'Rent Roll'!$P12*12),O$5,"M"))*((1+'Rent Roll'!$O12)^(DATEDIF(EDATE('Rent Roll'!$K12,'Rent Roll'!$P12*12),O$5,"Y")+1))),('Rent Roll'!$H12*'Rent Roll'!$D12/12)*((1+'Rent Roll'!$N12)^DATEDIF('Summary &amp; Assumptions'!$D$18,O$5,"Y")))))</f>
        <v>-</v>
      </c>
      <c r="P17" s="131" t="str">
        <f ca="1">IF(P$5&gt;='Rent Roll'!$M37,('Rent Roll'!$G37*'Rent Roll'!$D12/12)*((1+'Rent Roll'!$X37)^DATEDIF('Rent Roll'!$M37,P$5,"Y")),
IF(P$5&gt;'Rent Roll'!$L12,"-",
IF('Rent Roll'!$P12&gt;0,
IF(AND('Rent Roll'!$P12&gt;0,EDATE('Rent Roll'!$K12,'Rent Roll'!$P12*12)&gt;='Commercial Lease'!P$5),
('Rent Roll'!$H12*'Rent Roll'!$D12/12)*((1+'Rent Roll'!$N12)^DATEDIF('Summary &amp; Assumptions'!$D$18,P$5,"Y")),
OFFSET(O17,0,-DATEDIF(EDATE('Rent Roll'!$K12,'Rent Roll'!$P12*12),P$5,"M"))*((1+'Rent Roll'!$O12)^(DATEDIF(EDATE('Rent Roll'!$K12,'Rent Roll'!$P12*12),P$5,"Y")+1))),('Rent Roll'!$H12*'Rent Roll'!$D12/12)*((1+'Rent Roll'!$N12)^DATEDIF('Summary &amp; Assumptions'!$D$18,P$5,"Y")))))</f>
        <v>-</v>
      </c>
      <c r="Q17" s="131" t="str">
        <f ca="1">IF(Q$5&gt;='Rent Roll'!$M37,('Rent Roll'!$G37*'Rent Roll'!$D12/12)*((1+'Rent Roll'!$X37)^DATEDIF('Rent Roll'!$M37,Q$5,"Y")),
IF(Q$5&gt;'Rent Roll'!$L12,"-",
IF('Rent Roll'!$P12&gt;0,
IF(AND('Rent Roll'!$P12&gt;0,EDATE('Rent Roll'!$K12,'Rent Roll'!$P12*12)&gt;='Commercial Lease'!Q$5),
('Rent Roll'!$H12*'Rent Roll'!$D12/12)*((1+'Rent Roll'!$N12)^DATEDIF('Summary &amp; Assumptions'!$D$18,Q$5,"Y")),
OFFSET(P17,0,-DATEDIF(EDATE('Rent Roll'!$K12,'Rent Roll'!$P12*12),Q$5,"M"))*((1+'Rent Roll'!$O12)^(DATEDIF(EDATE('Rent Roll'!$K12,'Rent Roll'!$P12*12),Q$5,"Y")+1))),('Rent Roll'!$H12*'Rent Roll'!$D12/12)*((1+'Rent Roll'!$N12)^DATEDIF('Summary &amp; Assumptions'!$D$18,Q$5,"Y")))))</f>
        <v>-</v>
      </c>
      <c r="R17" s="131" t="str">
        <f ca="1">IF(R$5&gt;='Rent Roll'!$M37,('Rent Roll'!$G37*'Rent Roll'!$D12/12)*((1+'Rent Roll'!$X37)^DATEDIF('Rent Roll'!$M37,R$5,"Y")),
IF(R$5&gt;'Rent Roll'!$L12,"-",
IF('Rent Roll'!$P12&gt;0,
IF(AND('Rent Roll'!$P12&gt;0,EDATE('Rent Roll'!$K12,'Rent Roll'!$P12*12)&gt;='Commercial Lease'!R$5),
('Rent Roll'!$H12*'Rent Roll'!$D12/12)*((1+'Rent Roll'!$N12)^DATEDIF('Summary &amp; Assumptions'!$D$18,R$5,"Y")),
OFFSET(Q17,0,-DATEDIF(EDATE('Rent Roll'!$K12,'Rent Roll'!$P12*12),R$5,"M"))*((1+'Rent Roll'!$O12)^(DATEDIF(EDATE('Rent Roll'!$K12,'Rent Roll'!$P12*12),R$5,"Y")+1))),('Rent Roll'!$H12*'Rent Roll'!$D12/12)*((1+'Rent Roll'!$N12)^DATEDIF('Summary &amp; Assumptions'!$D$18,R$5,"Y")))))</f>
        <v>-</v>
      </c>
      <c r="S17" s="131" t="str">
        <f ca="1">IF(S$5&gt;='Rent Roll'!$M37,('Rent Roll'!$G37*'Rent Roll'!$D12/12)*((1+'Rent Roll'!$X37)^DATEDIF('Rent Roll'!$M37,S$5,"Y")),
IF(S$5&gt;'Rent Roll'!$L12,"-",
IF('Rent Roll'!$P12&gt;0,
IF(AND('Rent Roll'!$P12&gt;0,EDATE('Rent Roll'!$K12,'Rent Roll'!$P12*12)&gt;='Commercial Lease'!S$5),
('Rent Roll'!$H12*'Rent Roll'!$D12/12)*((1+'Rent Roll'!$N12)^DATEDIF('Summary &amp; Assumptions'!$D$18,S$5,"Y")),
OFFSET(R17,0,-DATEDIF(EDATE('Rent Roll'!$K12,'Rent Roll'!$P12*12),S$5,"M"))*((1+'Rent Roll'!$O12)^(DATEDIF(EDATE('Rent Roll'!$K12,'Rent Roll'!$P12*12),S$5,"Y")+1))),('Rent Roll'!$H12*'Rent Roll'!$D12/12)*((1+'Rent Roll'!$N12)^DATEDIF('Summary &amp; Assumptions'!$D$18,S$5,"Y")))))</f>
        <v>-</v>
      </c>
      <c r="T17" s="131" t="str">
        <f ca="1">IF(T$5&gt;='Rent Roll'!$M37,('Rent Roll'!$G37*'Rent Roll'!$D12/12)*((1+'Rent Roll'!$X37)^DATEDIF('Rent Roll'!$M37,T$5,"Y")),
IF(T$5&gt;'Rent Roll'!$L12,"-",
IF('Rent Roll'!$P12&gt;0,
IF(AND('Rent Roll'!$P12&gt;0,EDATE('Rent Roll'!$K12,'Rent Roll'!$P12*12)&gt;='Commercial Lease'!T$5),
('Rent Roll'!$H12*'Rent Roll'!$D12/12)*((1+'Rent Roll'!$N12)^DATEDIF('Summary &amp; Assumptions'!$D$18,T$5,"Y")),
OFFSET(S17,0,-DATEDIF(EDATE('Rent Roll'!$K12,'Rent Roll'!$P12*12),T$5,"M"))*((1+'Rent Roll'!$O12)^(DATEDIF(EDATE('Rent Roll'!$K12,'Rent Roll'!$P12*12),T$5,"Y")+1))),('Rent Roll'!$H12*'Rent Roll'!$D12/12)*((1+'Rent Roll'!$N12)^DATEDIF('Summary &amp; Assumptions'!$D$18,T$5,"Y")))))</f>
        <v>-</v>
      </c>
      <c r="U17" s="131" t="str">
        <f ca="1">IF(U$5&gt;='Rent Roll'!$M37,('Rent Roll'!$G37*'Rent Roll'!$D12/12)*((1+'Rent Roll'!$X37)^DATEDIF('Rent Roll'!$M37,U$5,"Y")),
IF(U$5&gt;'Rent Roll'!$L12,"-",
IF('Rent Roll'!$P12&gt;0,
IF(AND('Rent Roll'!$P12&gt;0,EDATE('Rent Roll'!$K12,'Rent Roll'!$P12*12)&gt;='Commercial Lease'!U$5),
('Rent Roll'!$H12*'Rent Roll'!$D12/12)*((1+'Rent Roll'!$N12)^DATEDIF('Summary &amp; Assumptions'!$D$18,U$5,"Y")),
OFFSET(T17,0,-DATEDIF(EDATE('Rent Roll'!$K12,'Rent Roll'!$P12*12),U$5,"M"))*((1+'Rent Roll'!$O12)^(DATEDIF(EDATE('Rent Roll'!$K12,'Rent Roll'!$P12*12),U$5,"Y")+1))),('Rent Roll'!$H12*'Rent Roll'!$D12/12)*((1+'Rent Roll'!$N12)^DATEDIF('Summary &amp; Assumptions'!$D$18,U$5,"Y")))))</f>
        <v>-</v>
      </c>
      <c r="V17" s="131" t="str">
        <f ca="1">IF(V$5&gt;='Rent Roll'!$M37,('Rent Roll'!$G37*'Rent Roll'!$D12/12)*((1+'Rent Roll'!$X37)^DATEDIF('Rent Roll'!$M37,V$5,"Y")),
IF(V$5&gt;'Rent Roll'!$L12,"-",
IF('Rent Roll'!$P12&gt;0,
IF(AND('Rent Roll'!$P12&gt;0,EDATE('Rent Roll'!$K12,'Rent Roll'!$P12*12)&gt;='Commercial Lease'!V$5),
('Rent Roll'!$H12*'Rent Roll'!$D12/12)*((1+'Rent Roll'!$N12)^DATEDIF('Summary &amp; Assumptions'!$D$18,V$5,"Y")),
OFFSET(U17,0,-DATEDIF(EDATE('Rent Roll'!$K12,'Rent Roll'!$P12*12),V$5,"M"))*((1+'Rent Roll'!$O12)^(DATEDIF(EDATE('Rent Roll'!$K12,'Rent Roll'!$P12*12),V$5,"Y")+1))),('Rent Roll'!$H12*'Rent Roll'!$D12/12)*((1+'Rent Roll'!$N12)^DATEDIF('Summary &amp; Assumptions'!$D$18,V$5,"Y")))))</f>
        <v>-</v>
      </c>
      <c r="W17" s="131" t="str">
        <f ca="1">IF(W$5&gt;='Rent Roll'!$M37,('Rent Roll'!$G37*'Rent Roll'!$D12/12)*((1+'Rent Roll'!$X37)^DATEDIF('Rent Roll'!$M37,W$5,"Y")),
IF(W$5&gt;'Rent Roll'!$L12,"-",
IF('Rent Roll'!$P12&gt;0,
IF(AND('Rent Roll'!$P12&gt;0,EDATE('Rent Roll'!$K12,'Rent Roll'!$P12*12)&gt;='Commercial Lease'!W$5),
('Rent Roll'!$H12*'Rent Roll'!$D12/12)*((1+'Rent Roll'!$N12)^DATEDIF('Summary &amp; Assumptions'!$D$18,W$5,"Y")),
OFFSET(V17,0,-DATEDIF(EDATE('Rent Roll'!$K12,'Rent Roll'!$P12*12),W$5,"M"))*((1+'Rent Roll'!$O12)^(DATEDIF(EDATE('Rent Roll'!$K12,'Rent Roll'!$P12*12),W$5,"Y")+1))),('Rent Roll'!$H12*'Rent Roll'!$D12/12)*((1+'Rent Roll'!$N12)^DATEDIF('Summary &amp; Assumptions'!$D$18,W$5,"Y")))))</f>
        <v>-</v>
      </c>
      <c r="X17" s="131" t="str">
        <f ca="1">IF(X$5&gt;='Rent Roll'!$M37,('Rent Roll'!$G37*'Rent Roll'!$D12/12)*((1+'Rent Roll'!$X37)^DATEDIF('Rent Roll'!$M37,X$5,"Y")),
IF(X$5&gt;'Rent Roll'!$L12,"-",
IF('Rent Roll'!$P12&gt;0,
IF(AND('Rent Roll'!$P12&gt;0,EDATE('Rent Roll'!$K12,'Rent Roll'!$P12*12)&gt;='Commercial Lease'!X$5),
('Rent Roll'!$H12*'Rent Roll'!$D12/12)*((1+'Rent Roll'!$N12)^DATEDIF('Summary &amp; Assumptions'!$D$18,X$5,"Y")),
OFFSET(W17,0,-DATEDIF(EDATE('Rent Roll'!$K12,'Rent Roll'!$P12*12),X$5,"M"))*((1+'Rent Roll'!$O12)^(DATEDIF(EDATE('Rent Roll'!$K12,'Rent Roll'!$P12*12),X$5,"Y")+1))),('Rent Roll'!$H12*'Rent Roll'!$D12/12)*((1+'Rent Roll'!$N12)^DATEDIF('Summary &amp; Assumptions'!$D$18,X$5,"Y")))))</f>
        <v>-</v>
      </c>
      <c r="Y17" s="131" t="str">
        <f ca="1">IF(Y$5&gt;='Rent Roll'!$M37,('Rent Roll'!$G37*'Rent Roll'!$D12/12)*((1+'Rent Roll'!$X37)^DATEDIF('Rent Roll'!$M37,Y$5,"Y")),
IF(Y$5&gt;'Rent Roll'!$L12,"-",
IF('Rent Roll'!$P12&gt;0,
IF(AND('Rent Roll'!$P12&gt;0,EDATE('Rent Roll'!$K12,'Rent Roll'!$P12*12)&gt;='Commercial Lease'!Y$5),
('Rent Roll'!$H12*'Rent Roll'!$D12/12)*((1+'Rent Roll'!$N12)^DATEDIF('Summary &amp; Assumptions'!$D$18,Y$5,"Y")),
OFFSET(X17,0,-DATEDIF(EDATE('Rent Roll'!$K12,'Rent Roll'!$P12*12),Y$5,"M"))*((1+'Rent Roll'!$O12)^(DATEDIF(EDATE('Rent Roll'!$K12,'Rent Roll'!$P12*12),Y$5,"Y")+1))),('Rent Roll'!$H12*'Rent Roll'!$D12/12)*((1+'Rent Roll'!$N12)^DATEDIF('Summary &amp; Assumptions'!$D$18,Y$5,"Y")))))</f>
        <v>-</v>
      </c>
      <c r="Z17" s="131" t="str">
        <f ca="1">IF(Z$5&gt;='Rent Roll'!$M37,('Rent Roll'!$G37*'Rent Roll'!$D12/12)*((1+'Rent Roll'!$X37)^DATEDIF('Rent Roll'!$M37,Z$5,"Y")),
IF(Z$5&gt;'Rent Roll'!$L12,"-",
IF('Rent Roll'!$P12&gt;0,
IF(AND('Rent Roll'!$P12&gt;0,EDATE('Rent Roll'!$K12,'Rent Roll'!$P12*12)&gt;='Commercial Lease'!Z$5),
('Rent Roll'!$H12*'Rent Roll'!$D12/12)*((1+'Rent Roll'!$N12)^DATEDIF('Summary &amp; Assumptions'!$D$18,Z$5,"Y")),
OFFSET(Y17,0,-DATEDIF(EDATE('Rent Roll'!$K12,'Rent Roll'!$P12*12),Z$5,"M"))*((1+'Rent Roll'!$O12)^(DATEDIF(EDATE('Rent Roll'!$K12,'Rent Roll'!$P12*12),Z$5,"Y")+1))),('Rent Roll'!$H12*'Rent Roll'!$D12/12)*((1+'Rent Roll'!$N12)^DATEDIF('Summary &amp; Assumptions'!$D$18,Z$5,"Y")))))</f>
        <v>-</v>
      </c>
      <c r="AA17" s="131" t="str">
        <f ca="1">IF(AA$5&gt;='Rent Roll'!$M37,('Rent Roll'!$G37*'Rent Roll'!$D12/12)*((1+'Rent Roll'!$X37)^DATEDIF('Rent Roll'!$M37,AA$5,"Y")),
IF(AA$5&gt;'Rent Roll'!$L12,"-",
IF('Rent Roll'!$P12&gt;0,
IF(AND('Rent Roll'!$P12&gt;0,EDATE('Rent Roll'!$K12,'Rent Roll'!$P12*12)&gt;='Commercial Lease'!AA$5),
('Rent Roll'!$H12*'Rent Roll'!$D12/12)*((1+'Rent Roll'!$N12)^DATEDIF('Summary &amp; Assumptions'!$D$18,AA$5,"Y")),
OFFSET(Z17,0,-DATEDIF(EDATE('Rent Roll'!$K12,'Rent Roll'!$P12*12),AA$5,"M"))*((1+'Rent Roll'!$O12)^(DATEDIF(EDATE('Rent Roll'!$K12,'Rent Roll'!$P12*12),AA$5,"Y")+1))),('Rent Roll'!$H12*'Rent Roll'!$D12/12)*((1+'Rent Roll'!$N12)^DATEDIF('Summary &amp; Assumptions'!$D$18,AA$5,"Y")))))</f>
        <v>-</v>
      </c>
      <c r="AB17" s="131" t="str">
        <f ca="1">IF(AB$5&gt;='Rent Roll'!$M37,('Rent Roll'!$G37*'Rent Roll'!$D12/12)*((1+'Rent Roll'!$X37)^DATEDIF('Rent Roll'!$M37,AB$5,"Y")),
IF(AB$5&gt;'Rent Roll'!$L12,"-",
IF('Rent Roll'!$P12&gt;0,
IF(AND('Rent Roll'!$P12&gt;0,EDATE('Rent Roll'!$K12,'Rent Roll'!$P12*12)&gt;='Commercial Lease'!AB$5),
('Rent Roll'!$H12*'Rent Roll'!$D12/12)*((1+'Rent Roll'!$N12)^DATEDIF('Summary &amp; Assumptions'!$D$18,AB$5,"Y")),
OFFSET(AA17,0,-DATEDIF(EDATE('Rent Roll'!$K12,'Rent Roll'!$P12*12),AB$5,"M"))*((1+'Rent Roll'!$O12)^(DATEDIF(EDATE('Rent Roll'!$K12,'Rent Roll'!$P12*12),AB$5,"Y")+1))),('Rent Roll'!$H12*'Rent Roll'!$D12/12)*((1+'Rent Roll'!$N12)^DATEDIF('Summary &amp; Assumptions'!$D$18,AB$5,"Y")))))</f>
        <v>-</v>
      </c>
      <c r="AC17" s="131" t="str">
        <f ca="1">IF(AC$5&gt;='Rent Roll'!$M37,('Rent Roll'!$G37*'Rent Roll'!$D12/12)*((1+'Rent Roll'!$X37)^DATEDIF('Rent Roll'!$M37,AC$5,"Y")),
IF(AC$5&gt;'Rent Roll'!$L12,"-",
IF('Rent Roll'!$P12&gt;0,
IF(AND('Rent Roll'!$P12&gt;0,EDATE('Rent Roll'!$K12,'Rent Roll'!$P12*12)&gt;='Commercial Lease'!AC$5),
('Rent Roll'!$H12*'Rent Roll'!$D12/12)*((1+'Rent Roll'!$N12)^DATEDIF('Summary &amp; Assumptions'!$D$18,AC$5,"Y")),
OFFSET(AB17,0,-DATEDIF(EDATE('Rent Roll'!$K12,'Rent Roll'!$P12*12),AC$5,"M"))*((1+'Rent Roll'!$O12)^(DATEDIF(EDATE('Rent Roll'!$K12,'Rent Roll'!$P12*12),AC$5,"Y")+1))),('Rent Roll'!$H12*'Rent Roll'!$D12/12)*((1+'Rent Roll'!$N12)^DATEDIF('Summary &amp; Assumptions'!$D$18,AC$5,"Y")))))</f>
        <v>-</v>
      </c>
      <c r="AD17" s="131" t="str">
        <f ca="1">IF(AD$5&gt;='Rent Roll'!$M37,('Rent Roll'!$G37*'Rent Roll'!$D12/12)*((1+'Rent Roll'!$X37)^DATEDIF('Rent Roll'!$M37,AD$5,"Y")),
IF(AD$5&gt;'Rent Roll'!$L12,"-",
IF('Rent Roll'!$P12&gt;0,
IF(AND('Rent Roll'!$P12&gt;0,EDATE('Rent Roll'!$K12,'Rent Roll'!$P12*12)&gt;='Commercial Lease'!AD$5),
('Rent Roll'!$H12*'Rent Roll'!$D12/12)*((1+'Rent Roll'!$N12)^DATEDIF('Summary &amp; Assumptions'!$D$18,AD$5,"Y")),
OFFSET(AC17,0,-DATEDIF(EDATE('Rent Roll'!$K12,'Rent Roll'!$P12*12),AD$5,"M"))*((1+'Rent Roll'!$O12)^(DATEDIF(EDATE('Rent Roll'!$K12,'Rent Roll'!$P12*12),AD$5,"Y")+1))),('Rent Roll'!$H12*'Rent Roll'!$D12/12)*((1+'Rent Roll'!$N12)^DATEDIF('Summary &amp; Assumptions'!$D$18,AD$5,"Y")))))</f>
        <v>-</v>
      </c>
      <c r="AE17" s="131" t="str">
        <f ca="1">IF(AE$5&gt;='Rent Roll'!$M37,('Rent Roll'!$G37*'Rent Roll'!$D12/12)*((1+'Rent Roll'!$X37)^DATEDIF('Rent Roll'!$M37,AE$5,"Y")),
IF(AE$5&gt;'Rent Roll'!$L12,"-",
IF('Rent Roll'!$P12&gt;0,
IF(AND('Rent Roll'!$P12&gt;0,EDATE('Rent Roll'!$K12,'Rent Roll'!$P12*12)&gt;='Commercial Lease'!AE$5),
('Rent Roll'!$H12*'Rent Roll'!$D12/12)*((1+'Rent Roll'!$N12)^DATEDIF('Summary &amp; Assumptions'!$D$18,AE$5,"Y")),
OFFSET(AD17,0,-DATEDIF(EDATE('Rent Roll'!$K12,'Rent Roll'!$P12*12),AE$5,"M"))*((1+'Rent Roll'!$O12)^(DATEDIF(EDATE('Rent Roll'!$K12,'Rent Roll'!$P12*12),AE$5,"Y")+1))),('Rent Roll'!$H12*'Rent Roll'!$D12/12)*((1+'Rent Roll'!$N12)^DATEDIF('Summary &amp; Assumptions'!$D$18,AE$5,"Y")))))</f>
        <v>-</v>
      </c>
      <c r="AF17" s="131" t="str">
        <f ca="1">IF(AF$5&gt;='Rent Roll'!$M37,('Rent Roll'!$G37*'Rent Roll'!$D12/12)*((1+'Rent Roll'!$X37)^DATEDIF('Rent Roll'!$M37,AF$5,"Y")),
IF(AF$5&gt;'Rent Roll'!$L12,"-",
IF('Rent Roll'!$P12&gt;0,
IF(AND('Rent Roll'!$P12&gt;0,EDATE('Rent Roll'!$K12,'Rent Roll'!$P12*12)&gt;='Commercial Lease'!AF$5),
('Rent Roll'!$H12*'Rent Roll'!$D12/12)*((1+'Rent Roll'!$N12)^DATEDIF('Summary &amp; Assumptions'!$D$18,AF$5,"Y")),
OFFSET(AE17,0,-DATEDIF(EDATE('Rent Roll'!$K12,'Rent Roll'!$P12*12),AF$5,"M"))*((1+'Rent Roll'!$O12)^(DATEDIF(EDATE('Rent Roll'!$K12,'Rent Roll'!$P12*12),AF$5,"Y")+1))),('Rent Roll'!$H12*'Rent Roll'!$D12/12)*((1+'Rent Roll'!$N12)^DATEDIF('Summary &amp; Assumptions'!$D$18,AF$5,"Y")))))</f>
        <v>-</v>
      </c>
      <c r="AG17" s="131" t="str">
        <f ca="1">IF(AG$5&gt;='Rent Roll'!$M37,('Rent Roll'!$G37*'Rent Roll'!$D12/12)*((1+'Rent Roll'!$X37)^DATEDIF('Rent Roll'!$M37,AG$5,"Y")),
IF(AG$5&gt;'Rent Roll'!$L12,"-",
IF('Rent Roll'!$P12&gt;0,
IF(AND('Rent Roll'!$P12&gt;0,EDATE('Rent Roll'!$K12,'Rent Roll'!$P12*12)&gt;='Commercial Lease'!AG$5),
('Rent Roll'!$H12*'Rent Roll'!$D12/12)*((1+'Rent Roll'!$N12)^DATEDIF('Summary &amp; Assumptions'!$D$18,AG$5,"Y")),
OFFSET(AF17,0,-DATEDIF(EDATE('Rent Roll'!$K12,'Rent Roll'!$P12*12),AG$5,"M"))*((1+'Rent Roll'!$O12)^(DATEDIF(EDATE('Rent Roll'!$K12,'Rent Roll'!$P12*12),AG$5,"Y")+1))),('Rent Roll'!$H12*'Rent Roll'!$D12/12)*((1+'Rent Roll'!$N12)^DATEDIF('Summary &amp; Assumptions'!$D$18,AG$5,"Y")))))</f>
        <v>-</v>
      </c>
      <c r="AH17" s="131" t="str">
        <f ca="1">IF(AH$5&gt;='Rent Roll'!$M37,('Rent Roll'!$G37*'Rent Roll'!$D12/12)*((1+'Rent Roll'!$X37)^DATEDIF('Rent Roll'!$M37,AH$5,"Y")),
IF(AH$5&gt;'Rent Roll'!$L12,"-",
IF('Rent Roll'!$P12&gt;0,
IF(AND('Rent Roll'!$P12&gt;0,EDATE('Rent Roll'!$K12,'Rent Roll'!$P12*12)&gt;='Commercial Lease'!AH$5),
('Rent Roll'!$H12*'Rent Roll'!$D12/12)*((1+'Rent Roll'!$N12)^DATEDIF('Summary &amp; Assumptions'!$D$18,AH$5,"Y")),
OFFSET(AG17,0,-DATEDIF(EDATE('Rent Roll'!$K12,'Rent Roll'!$P12*12),AH$5,"M"))*((1+'Rent Roll'!$O12)^(DATEDIF(EDATE('Rent Roll'!$K12,'Rent Roll'!$P12*12),AH$5,"Y")+1))),('Rent Roll'!$H12*'Rent Roll'!$D12/12)*((1+'Rent Roll'!$N12)^DATEDIF('Summary &amp; Assumptions'!$D$18,AH$5,"Y")))))</f>
        <v>-</v>
      </c>
      <c r="AI17" s="131" t="str">
        <f ca="1">IF(AI$5&gt;='Rent Roll'!$M37,('Rent Roll'!$G37*'Rent Roll'!$D12/12)*((1+'Rent Roll'!$X37)^DATEDIF('Rent Roll'!$M37,AI$5,"Y")),
IF(AI$5&gt;'Rent Roll'!$L12,"-",
IF('Rent Roll'!$P12&gt;0,
IF(AND('Rent Roll'!$P12&gt;0,EDATE('Rent Roll'!$K12,'Rent Roll'!$P12*12)&gt;='Commercial Lease'!AI$5),
('Rent Roll'!$H12*'Rent Roll'!$D12/12)*((1+'Rent Roll'!$N12)^DATEDIF('Summary &amp; Assumptions'!$D$18,AI$5,"Y")),
OFFSET(AH17,0,-DATEDIF(EDATE('Rent Roll'!$K12,'Rent Roll'!$P12*12),AI$5,"M"))*((1+'Rent Roll'!$O12)^(DATEDIF(EDATE('Rent Roll'!$K12,'Rent Roll'!$P12*12),AI$5,"Y")+1))),('Rent Roll'!$H12*'Rent Roll'!$D12/12)*((1+'Rent Roll'!$N12)^DATEDIF('Summary &amp; Assumptions'!$D$18,AI$5,"Y")))))</f>
        <v>-</v>
      </c>
      <c r="AJ17" s="131" t="str">
        <f ca="1">IF(AJ$5&gt;='Rent Roll'!$M37,('Rent Roll'!$G37*'Rent Roll'!$D12/12)*((1+'Rent Roll'!$X37)^DATEDIF('Rent Roll'!$M37,AJ$5,"Y")),
IF(AJ$5&gt;'Rent Roll'!$L12,"-",
IF('Rent Roll'!$P12&gt;0,
IF(AND('Rent Roll'!$P12&gt;0,EDATE('Rent Roll'!$K12,'Rent Roll'!$P12*12)&gt;='Commercial Lease'!AJ$5),
('Rent Roll'!$H12*'Rent Roll'!$D12/12)*((1+'Rent Roll'!$N12)^DATEDIF('Summary &amp; Assumptions'!$D$18,AJ$5,"Y")),
OFFSET(AI17,0,-DATEDIF(EDATE('Rent Roll'!$K12,'Rent Roll'!$P12*12),AJ$5,"M"))*((1+'Rent Roll'!$O12)^(DATEDIF(EDATE('Rent Roll'!$K12,'Rent Roll'!$P12*12),AJ$5,"Y")+1))),('Rent Roll'!$H12*'Rent Roll'!$D12/12)*((1+'Rent Roll'!$N12)^DATEDIF('Summary &amp; Assumptions'!$D$18,AJ$5,"Y")))))</f>
        <v>-</v>
      </c>
      <c r="AK17" s="131" t="str">
        <f ca="1">IF(AK$5&gt;='Rent Roll'!$M37,('Rent Roll'!$G37*'Rent Roll'!$D12/12)*((1+'Rent Roll'!$X37)^DATEDIF('Rent Roll'!$M37,AK$5,"Y")),
IF(AK$5&gt;'Rent Roll'!$L12,"-",
IF('Rent Roll'!$P12&gt;0,
IF(AND('Rent Roll'!$P12&gt;0,EDATE('Rent Roll'!$K12,'Rent Roll'!$P12*12)&gt;='Commercial Lease'!AK$5),
('Rent Roll'!$H12*'Rent Roll'!$D12/12)*((1+'Rent Roll'!$N12)^DATEDIF('Summary &amp; Assumptions'!$D$18,AK$5,"Y")),
OFFSET(AJ17,0,-DATEDIF(EDATE('Rent Roll'!$K12,'Rent Roll'!$P12*12),AK$5,"M"))*((1+'Rent Roll'!$O12)^(DATEDIF(EDATE('Rent Roll'!$K12,'Rent Roll'!$P12*12),AK$5,"Y")+1))),('Rent Roll'!$H12*'Rent Roll'!$D12/12)*((1+'Rent Roll'!$N12)^DATEDIF('Summary &amp; Assumptions'!$D$18,AK$5,"Y")))))</f>
        <v>-</v>
      </c>
      <c r="AL17" s="131" t="str">
        <f ca="1">IF(AL$5&gt;='Rent Roll'!$M37,('Rent Roll'!$G37*'Rent Roll'!$D12/12)*((1+'Rent Roll'!$X37)^DATEDIF('Rent Roll'!$M37,AL$5,"Y")),
IF(AL$5&gt;'Rent Roll'!$L12,"-",
IF('Rent Roll'!$P12&gt;0,
IF(AND('Rent Roll'!$P12&gt;0,EDATE('Rent Roll'!$K12,'Rent Roll'!$P12*12)&gt;='Commercial Lease'!AL$5),
('Rent Roll'!$H12*'Rent Roll'!$D12/12)*((1+'Rent Roll'!$N12)^DATEDIF('Summary &amp; Assumptions'!$D$18,AL$5,"Y")),
OFFSET(AK17,0,-DATEDIF(EDATE('Rent Roll'!$K12,'Rent Roll'!$P12*12),AL$5,"M"))*((1+'Rent Roll'!$O12)^(DATEDIF(EDATE('Rent Roll'!$K12,'Rent Roll'!$P12*12),AL$5,"Y")+1))),('Rent Roll'!$H12*'Rent Roll'!$D12/12)*((1+'Rent Roll'!$N12)^DATEDIF('Summary &amp; Assumptions'!$D$18,AL$5,"Y")))))</f>
        <v>-</v>
      </c>
      <c r="AM17" s="131" t="str">
        <f ca="1">IF(AM$5&gt;='Rent Roll'!$M37,('Rent Roll'!$G37*'Rent Roll'!$D12/12)*((1+'Rent Roll'!$X37)^DATEDIF('Rent Roll'!$M37,AM$5,"Y")),
IF(AM$5&gt;'Rent Roll'!$L12,"-",
IF('Rent Roll'!$P12&gt;0,
IF(AND('Rent Roll'!$P12&gt;0,EDATE('Rent Roll'!$K12,'Rent Roll'!$P12*12)&gt;='Commercial Lease'!AM$5),
('Rent Roll'!$H12*'Rent Roll'!$D12/12)*((1+'Rent Roll'!$N12)^DATEDIF('Summary &amp; Assumptions'!$D$18,AM$5,"Y")),
OFFSET(AL17,0,-DATEDIF(EDATE('Rent Roll'!$K12,'Rent Roll'!$P12*12),AM$5,"M"))*((1+'Rent Roll'!$O12)^(DATEDIF(EDATE('Rent Roll'!$K12,'Rent Roll'!$P12*12),AM$5,"Y")+1))),('Rent Roll'!$H12*'Rent Roll'!$D12/12)*((1+'Rent Roll'!$N12)^DATEDIF('Summary &amp; Assumptions'!$D$18,AM$5,"Y")))))</f>
        <v>-</v>
      </c>
      <c r="AN17" s="131" t="str">
        <f ca="1">IF(AN$5&gt;='Rent Roll'!$M37,('Rent Roll'!$G37*'Rent Roll'!$D12/12)*((1+'Rent Roll'!$X37)^DATEDIF('Rent Roll'!$M37,AN$5,"Y")),
IF(AN$5&gt;'Rent Roll'!$L12,"-",
IF('Rent Roll'!$P12&gt;0,
IF(AND('Rent Roll'!$P12&gt;0,EDATE('Rent Roll'!$K12,'Rent Roll'!$P12*12)&gt;='Commercial Lease'!AN$5),
('Rent Roll'!$H12*'Rent Roll'!$D12/12)*((1+'Rent Roll'!$N12)^DATEDIF('Summary &amp; Assumptions'!$D$18,AN$5,"Y")),
OFFSET(AM17,0,-DATEDIF(EDATE('Rent Roll'!$K12,'Rent Roll'!$P12*12),AN$5,"M"))*((1+'Rent Roll'!$O12)^(DATEDIF(EDATE('Rent Roll'!$K12,'Rent Roll'!$P12*12),AN$5,"Y")+1))),('Rent Roll'!$H12*'Rent Roll'!$D12/12)*((1+'Rent Roll'!$N12)^DATEDIF('Summary &amp; Assumptions'!$D$18,AN$5,"Y")))))</f>
        <v>-</v>
      </c>
      <c r="AO17" s="131" t="str">
        <f ca="1">IF(AO$5&gt;='Rent Roll'!$M37,('Rent Roll'!$G37*'Rent Roll'!$D12/12)*((1+'Rent Roll'!$X37)^DATEDIF('Rent Roll'!$M37,AO$5,"Y")),
IF(AO$5&gt;'Rent Roll'!$L12,"-",
IF('Rent Roll'!$P12&gt;0,
IF(AND('Rent Roll'!$P12&gt;0,EDATE('Rent Roll'!$K12,'Rent Roll'!$P12*12)&gt;='Commercial Lease'!AO$5),
('Rent Roll'!$H12*'Rent Roll'!$D12/12)*((1+'Rent Roll'!$N12)^DATEDIF('Summary &amp; Assumptions'!$D$18,AO$5,"Y")),
OFFSET(AN17,0,-DATEDIF(EDATE('Rent Roll'!$K12,'Rent Roll'!$P12*12),AO$5,"M"))*((1+'Rent Roll'!$O12)^(DATEDIF(EDATE('Rent Roll'!$K12,'Rent Roll'!$P12*12),AO$5,"Y")+1))),('Rent Roll'!$H12*'Rent Roll'!$D12/12)*((1+'Rent Roll'!$N12)^DATEDIF('Summary &amp; Assumptions'!$D$18,AO$5,"Y")))))</f>
        <v>-</v>
      </c>
      <c r="AP17" s="131" t="str">
        <f ca="1">IF(AP$5&gt;='Rent Roll'!$M37,('Rent Roll'!$G37*'Rent Roll'!$D12/12)*((1+'Rent Roll'!$X37)^DATEDIF('Rent Roll'!$M37,AP$5,"Y")),
IF(AP$5&gt;'Rent Roll'!$L12,"-",
IF('Rent Roll'!$P12&gt;0,
IF(AND('Rent Roll'!$P12&gt;0,EDATE('Rent Roll'!$K12,'Rent Roll'!$P12*12)&gt;='Commercial Lease'!AP$5),
('Rent Roll'!$H12*'Rent Roll'!$D12/12)*((1+'Rent Roll'!$N12)^DATEDIF('Summary &amp; Assumptions'!$D$18,AP$5,"Y")),
OFFSET(AO17,0,-DATEDIF(EDATE('Rent Roll'!$K12,'Rent Roll'!$P12*12),AP$5,"M"))*((1+'Rent Roll'!$O12)^(DATEDIF(EDATE('Rent Roll'!$K12,'Rent Roll'!$P12*12),AP$5,"Y")+1))),('Rent Roll'!$H12*'Rent Roll'!$D12/12)*((1+'Rent Roll'!$N12)^DATEDIF('Summary &amp; Assumptions'!$D$18,AP$5,"Y")))))</f>
        <v>-</v>
      </c>
      <c r="AQ17" s="131" t="str">
        <f ca="1">IF(AQ$5&gt;='Rent Roll'!$M37,('Rent Roll'!$G37*'Rent Roll'!$D12/12)*((1+'Rent Roll'!$X37)^DATEDIF('Rent Roll'!$M37,AQ$5,"Y")),
IF(AQ$5&gt;'Rent Roll'!$L12,"-",
IF('Rent Roll'!$P12&gt;0,
IF(AND('Rent Roll'!$P12&gt;0,EDATE('Rent Roll'!$K12,'Rent Roll'!$P12*12)&gt;='Commercial Lease'!AQ$5),
('Rent Roll'!$H12*'Rent Roll'!$D12/12)*((1+'Rent Roll'!$N12)^DATEDIF('Summary &amp; Assumptions'!$D$18,AQ$5,"Y")),
OFFSET(AP17,0,-DATEDIF(EDATE('Rent Roll'!$K12,'Rent Roll'!$P12*12),AQ$5,"M"))*((1+'Rent Roll'!$O12)^(DATEDIF(EDATE('Rent Roll'!$K12,'Rent Roll'!$P12*12),AQ$5,"Y")+1))),('Rent Roll'!$H12*'Rent Roll'!$D12/12)*((1+'Rent Roll'!$N12)^DATEDIF('Summary &amp; Assumptions'!$D$18,AQ$5,"Y")))))</f>
        <v>-</v>
      </c>
      <c r="AR17" s="131" t="str">
        <f ca="1">IF(AR$5&gt;='Rent Roll'!$M37,('Rent Roll'!$G37*'Rent Roll'!$D12/12)*((1+'Rent Roll'!$X37)^DATEDIF('Rent Roll'!$M37,AR$5,"Y")),
IF(AR$5&gt;'Rent Roll'!$L12,"-",
IF('Rent Roll'!$P12&gt;0,
IF(AND('Rent Roll'!$P12&gt;0,EDATE('Rent Roll'!$K12,'Rent Roll'!$P12*12)&gt;='Commercial Lease'!AR$5),
('Rent Roll'!$H12*'Rent Roll'!$D12/12)*((1+'Rent Roll'!$N12)^DATEDIF('Summary &amp; Assumptions'!$D$18,AR$5,"Y")),
OFFSET(AQ17,0,-DATEDIF(EDATE('Rent Roll'!$K12,'Rent Roll'!$P12*12),AR$5,"M"))*((1+'Rent Roll'!$O12)^(DATEDIF(EDATE('Rent Roll'!$K12,'Rent Roll'!$P12*12),AR$5,"Y")+1))),('Rent Roll'!$H12*'Rent Roll'!$D12/12)*((1+'Rent Roll'!$N12)^DATEDIF('Summary &amp; Assumptions'!$D$18,AR$5,"Y")))))</f>
        <v>-</v>
      </c>
      <c r="AS17" s="131" t="str">
        <f ca="1">IF(AS$5&gt;='Rent Roll'!$M37,('Rent Roll'!$G37*'Rent Roll'!$D12/12)*((1+'Rent Roll'!$X37)^DATEDIF('Rent Roll'!$M37,AS$5,"Y")),
IF(AS$5&gt;'Rent Roll'!$L12,"-",
IF('Rent Roll'!$P12&gt;0,
IF(AND('Rent Roll'!$P12&gt;0,EDATE('Rent Roll'!$K12,'Rent Roll'!$P12*12)&gt;='Commercial Lease'!AS$5),
('Rent Roll'!$H12*'Rent Roll'!$D12/12)*((1+'Rent Roll'!$N12)^DATEDIF('Summary &amp; Assumptions'!$D$18,AS$5,"Y")),
OFFSET(AR17,0,-DATEDIF(EDATE('Rent Roll'!$K12,'Rent Roll'!$P12*12),AS$5,"M"))*((1+'Rent Roll'!$O12)^(DATEDIF(EDATE('Rent Roll'!$K12,'Rent Roll'!$P12*12),AS$5,"Y")+1))),('Rent Roll'!$H12*'Rent Roll'!$D12/12)*((1+'Rent Roll'!$N12)^DATEDIF('Summary &amp; Assumptions'!$D$18,AS$5,"Y")))))</f>
        <v>-</v>
      </c>
      <c r="AT17" s="131" t="str">
        <f ca="1">IF(AT$5&gt;='Rent Roll'!$M37,('Rent Roll'!$G37*'Rent Roll'!$D12/12)*((1+'Rent Roll'!$X37)^DATEDIF('Rent Roll'!$M37,AT$5,"Y")),
IF(AT$5&gt;'Rent Roll'!$L12,"-",
IF('Rent Roll'!$P12&gt;0,
IF(AND('Rent Roll'!$P12&gt;0,EDATE('Rent Roll'!$K12,'Rent Roll'!$P12*12)&gt;='Commercial Lease'!AT$5),
('Rent Roll'!$H12*'Rent Roll'!$D12/12)*((1+'Rent Roll'!$N12)^DATEDIF('Summary &amp; Assumptions'!$D$18,AT$5,"Y")),
OFFSET(AS17,0,-DATEDIF(EDATE('Rent Roll'!$K12,'Rent Roll'!$P12*12),AT$5,"M"))*((1+'Rent Roll'!$O12)^(DATEDIF(EDATE('Rent Roll'!$K12,'Rent Roll'!$P12*12),AT$5,"Y")+1))),('Rent Roll'!$H12*'Rent Roll'!$D12/12)*((1+'Rent Roll'!$N12)^DATEDIF('Summary &amp; Assumptions'!$D$18,AT$5,"Y")))))</f>
        <v>-</v>
      </c>
      <c r="AU17" s="131" t="str">
        <f ca="1">IF(AU$5&gt;='Rent Roll'!$M37,('Rent Roll'!$G37*'Rent Roll'!$D12/12)*((1+'Rent Roll'!$X37)^DATEDIF('Rent Roll'!$M37,AU$5,"Y")),
IF(AU$5&gt;'Rent Roll'!$L12,"-",
IF('Rent Roll'!$P12&gt;0,
IF(AND('Rent Roll'!$P12&gt;0,EDATE('Rent Roll'!$K12,'Rent Roll'!$P12*12)&gt;='Commercial Lease'!AU$5),
('Rent Roll'!$H12*'Rent Roll'!$D12/12)*((1+'Rent Roll'!$N12)^DATEDIF('Summary &amp; Assumptions'!$D$18,AU$5,"Y")),
OFFSET(AT17,0,-DATEDIF(EDATE('Rent Roll'!$K12,'Rent Roll'!$P12*12),AU$5,"M"))*((1+'Rent Roll'!$O12)^(DATEDIF(EDATE('Rent Roll'!$K12,'Rent Roll'!$P12*12),AU$5,"Y")+1))),('Rent Roll'!$H12*'Rent Roll'!$D12/12)*((1+'Rent Roll'!$N12)^DATEDIF('Summary &amp; Assumptions'!$D$18,AU$5,"Y")))))</f>
        <v>-</v>
      </c>
      <c r="AV17" s="131" t="str">
        <f ca="1">IF(AV$5&gt;='Rent Roll'!$M37,('Rent Roll'!$G37*'Rent Roll'!$D12/12)*((1+'Rent Roll'!$X37)^DATEDIF('Rent Roll'!$M37,AV$5,"Y")),
IF(AV$5&gt;'Rent Roll'!$L12,"-",
IF('Rent Roll'!$P12&gt;0,
IF(AND('Rent Roll'!$P12&gt;0,EDATE('Rent Roll'!$K12,'Rent Roll'!$P12*12)&gt;='Commercial Lease'!AV$5),
('Rent Roll'!$H12*'Rent Roll'!$D12/12)*((1+'Rent Roll'!$N12)^DATEDIF('Summary &amp; Assumptions'!$D$18,AV$5,"Y")),
OFFSET(AU17,0,-DATEDIF(EDATE('Rent Roll'!$K12,'Rent Roll'!$P12*12),AV$5,"M"))*((1+'Rent Roll'!$O12)^(DATEDIF(EDATE('Rent Roll'!$K12,'Rent Roll'!$P12*12),AV$5,"Y")+1))),('Rent Roll'!$H12*'Rent Roll'!$D12/12)*((1+'Rent Roll'!$N12)^DATEDIF('Summary &amp; Assumptions'!$D$18,AV$5,"Y")))))</f>
        <v>-</v>
      </c>
      <c r="AW17" s="131" t="str">
        <f ca="1">IF(AW$5&gt;='Rent Roll'!$M37,('Rent Roll'!$G37*'Rent Roll'!$D12/12)*((1+'Rent Roll'!$X37)^DATEDIF('Rent Roll'!$M37,AW$5,"Y")),
IF(AW$5&gt;'Rent Roll'!$L12,"-",
IF('Rent Roll'!$P12&gt;0,
IF(AND('Rent Roll'!$P12&gt;0,EDATE('Rent Roll'!$K12,'Rent Roll'!$P12*12)&gt;='Commercial Lease'!AW$5),
('Rent Roll'!$H12*'Rent Roll'!$D12/12)*((1+'Rent Roll'!$N12)^DATEDIF('Summary &amp; Assumptions'!$D$18,AW$5,"Y")),
OFFSET(AV17,0,-DATEDIF(EDATE('Rent Roll'!$K12,'Rent Roll'!$P12*12),AW$5,"M"))*((1+'Rent Roll'!$O12)^(DATEDIF(EDATE('Rent Roll'!$K12,'Rent Roll'!$P12*12),AW$5,"Y")+1))),('Rent Roll'!$H12*'Rent Roll'!$D12/12)*((1+'Rent Roll'!$N12)^DATEDIF('Summary &amp; Assumptions'!$D$18,AW$5,"Y")))))</f>
        <v>-</v>
      </c>
      <c r="AX17" s="131" t="str">
        <f ca="1">IF(AX$5&gt;='Rent Roll'!$M37,('Rent Roll'!$G37*'Rent Roll'!$D12/12)*((1+'Rent Roll'!$X37)^DATEDIF('Rent Roll'!$M37,AX$5,"Y")),
IF(AX$5&gt;'Rent Roll'!$L12,"-",
IF('Rent Roll'!$P12&gt;0,
IF(AND('Rent Roll'!$P12&gt;0,EDATE('Rent Roll'!$K12,'Rent Roll'!$P12*12)&gt;='Commercial Lease'!AX$5),
('Rent Roll'!$H12*'Rent Roll'!$D12/12)*((1+'Rent Roll'!$N12)^DATEDIF('Summary &amp; Assumptions'!$D$18,AX$5,"Y")),
OFFSET(AW17,0,-DATEDIF(EDATE('Rent Roll'!$K12,'Rent Roll'!$P12*12),AX$5,"M"))*((1+'Rent Roll'!$O12)^(DATEDIF(EDATE('Rent Roll'!$K12,'Rent Roll'!$P12*12),AX$5,"Y")+1))),('Rent Roll'!$H12*'Rent Roll'!$D12/12)*((1+'Rent Roll'!$N12)^DATEDIF('Summary &amp; Assumptions'!$D$18,AX$5,"Y")))))</f>
        <v>-</v>
      </c>
      <c r="AY17" s="131" t="str">
        <f ca="1">IF(AY$5&gt;='Rent Roll'!$M37,('Rent Roll'!$G37*'Rent Roll'!$D12/12)*((1+'Rent Roll'!$X37)^DATEDIF('Rent Roll'!$M37,AY$5,"Y")),
IF(AY$5&gt;'Rent Roll'!$L12,"-",
IF('Rent Roll'!$P12&gt;0,
IF(AND('Rent Roll'!$P12&gt;0,EDATE('Rent Roll'!$K12,'Rent Roll'!$P12*12)&gt;='Commercial Lease'!AY$5),
('Rent Roll'!$H12*'Rent Roll'!$D12/12)*((1+'Rent Roll'!$N12)^DATEDIF('Summary &amp; Assumptions'!$D$18,AY$5,"Y")),
OFFSET(AX17,0,-DATEDIF(EDATE('Rent Roll'!$K12,'Rent Roll'!$P12*12),AY$5,"M"))*((1+'Rent Roll'!$O12)^(DATEDIF(EDATE('Rent Roll'!$K12,'Rent Roll'!$P12*12),AY$5,"Y")+1))),('Rent Roll'!$H12*'Rent Roll'!$D12/12)*((1+'Rent Roll'!$N12)^DATEDIF('Summary &amp; Assumptions'!$D$18,AY$5,"Y")))))</f>
        <v>-</v>
      </c>
      <c r="AZ17" s="131" t="str">
        <f ca="1">IF(AZ$5&gt;='Rent Roll'!$M37,('Rent Roll'!$G37*'Rent Roll'!$D12/12)*((1+'Rent Roll'!$X37)^DATEDIF('Rent Roll'!$M37,AZ$5,"Y")),
IF(AZ$5&gt;'Rent Roll'!$L12,"-",
IF('Rent Roll'!$P12&gt;0,
IF(AND('Rent Roll'!$P12&gt;0,EDATE('Rent Roll'!$K12,'Rent Roll'!$P12*12)&gt;='Commercial Lease'!AZ$5),
('Rent Roll'!$H12*'Rent Roll'!$D12/12)*((1+'Rent Roll'!$N12)^DATEDIF('Summary &amp; Assumptions'!$D$18,AZ$5,"Y")),
OFFSET(AY17,0,-DATEDIF(EDATE('Rent Roll'!$K12,'Rent Roll'!$P12*12),AZ$5,"M"))*((1+'Rent Roll'!$O12)^(DATEDIF(EDATE('Rent Roll'!$K12,'Rent Roll'!$P12*12),AZ$5,"Y")+1))),('Rent Roll'!$H12*'Rent Roll'!$D12/12)*((1+'Rent Roll'!$N12)^DATEDIF('Summary &amp; Assumptions'!$D$18,AZ$5,"Y")))))</f>
        <v>-</v>
      </c>
      <c r="BA17" s="131" t="str">
        <f ca="1">IF(BA$5&gt;='Rent Roll'!$M37,('Rent Roll'!$G37*'Rent Roll'!$D12/12)*((1+'Rent Roll'!$X37)^DATEDIF('Rent Roll'!$M37,BA$5,"Y")),
IF(BA$5&gt;'Rent Roll'!$L12,"-",
IF('Rent Roll'!$P12&gt;0,
IF(AND('Rent Roll'!$P12&gt;0,EDATE('Rent Roll'!$K12,'Rent Roll'!$P12*12)&gt;='Commercial Lease'!BA$5),
('Rent Roll'!$H12*'Rent Roll'!$D12/12)*((1+'Rent Roll'!$N12)^DATEDIF('Summary &amp; Assumptions'!$D$18,BA$5,"Y")),
OFFSET(AZ17,0,-DATEDIF(EDATE('Rent Roll'!$K12,'Rent Roll'!$P12*12),BA$5,"M"))*((1+'Rent Roll'!$O12)^(DATEDIF(EDATE('Rent Roll'!$K12,'Rent Roll'!$P12*12),BA$5,"Y")+1))),('Rent Roll'!$H12*'Rent Roll'!$D12/12)*((1+'Rent Roll'!$N12)^DATEDIF('Summary &amp; Assumptions'!$D$18,BA$5,"Y")))))</f>
        <v>-</v>
      </c>
      <c r="BB17" s="131" t="str">
        <f ca="1">IF(BB$5&gt;='Rent Roll'!$M37,('Rent Roll'!$G37*'Rent Roll'!$D12/12)*((1+'Rent Roll'!$X37)^DATEDIF('Rent Roll'!$M37,BB$5,"Y")),
IF(BB$5&gt;'Rent Roll'!$L12,"-",
IF('Rent Roll'!$P12&gt;0,
IF(AND('Rent Roll'!$P12&gt;0,EDATE('Rent Roll'!$K12,'Rent Roll'!$P12*12)&gt;='Commercial Lease'!BB$5),
('Rent Roll'!$H12*'Rent Roll'!$D12/12)*((1+'Rent Roll'!$N12)^DATEDIF('Summary &amp; Assumptions'!$D$18,BB$5,"Y")),
OFFSET(BA17,0,-DATEDIF(EDATE('Rent Roll'!$K12,'Rent Roll'!$P12*12),BB$5,"M"))*((1+'Rent Roll'!$O12)^(DATEDIF(EDATE('Rent Roll'!$K12,'Rent Roll'!$P12*12),BB$5,"Y")+1))),('Rent Roll'!$H12*'Rent Roll'!$D12/12)*((1+'Rent Roll'!$N12)^DATEDIF('Summary &amp; Assumptions'!$D$18,BB$5,"Y")))))</f>
        <v>-</v>
      </c>
      <c r="BC17" s="131" t="str">
        <f ca="1">IF(BC$5&gt;='Rent Roll'!$M37,('Rent Roll'!$G37*'Rent Roll'!$D12/12)*((1+'Rent Roll'!$X37)^DATEDIF('Rent Roll'!$M37,BC$5,"Y")),
IF(BC$5&gt;'Rent Roll'!$L12,"-",
IF('Rent Roll'!$P12&gt;0,
IF(AND('Rent Roll'!$P12&gt;0,EDATE('Rent Roll'!$K12,'Rent Roll'!$P12*12)&gt;='Commercial Lease'!BC$5),
('Rent Roll'!$H12*'Rent Roll'!$D12/12)*((1+'Rent Roll'!$N12)^DATEDIF('Summary &amp; Assumptions'!$D$18,BC$5,"Y")),
OFFSET(BB17,0,-DATEDIF(EDATE('Rent Roll'!$K12,'Rent Roll'!$P12*12),BC$5,"M"))*((1+'Rent Roll'!$O12)^(DATEDIF(EDATE('Rent Roll'!$K12,'Rent Roll'!$P12*12),BC$5,"Y")+1))),('Rent Roll'!$H12*'Rent Roll'!$D12/12)*((1+'Rent Roll'!$N12)^DATEDIF('Summary &amp; Assumptions'!$D$18,BC$5,"Y")))))</f>
        <v>-</v>
      </c>
      <c r="BD17" s="131" t="str">
        <f ca="1">IF(BD$5&gt;='Rent Roll'!$M37,('Rent Roll'!$G37*'Rent Roll'!$D12/12)*((1+'Rent Roll'!$X37)^DATEDIF('Rent Roll'!$M37,BD$5,"Y")),
IF(BD$5&gt;'Rent Roll'!$L12,"-",
IF('Rent Roll'!$P12&gt;0,
IF(AND('Rent Roll'!$P12&gt;0,EDATE('Rent Roll'!$K12,'Rent Roll'!$P12*12)&gt;='Commercial Lease'!BD$5),
('Rent Roll'!$H12*'Rent Roll'!$D12/12)*((1+'Rent Roll'!$N12)^DATEDIF('Summary &amp; Assumptions'!$D$18,BD$5,"Y")),
OFFSET(BC17,0,-DATEDIF(EDATE('Rent Roll'!$K12,'Rent Roll'!$P12*12),BD$5,"M"))*((1+'Rent Roll'!$O12)^(DATEDIF(EDATE('Rent Roll'!$K12,'Rent Roll'!$P12*12),BD$5,"Y")+1))),('Rent Roll'!$H12*'Rent Roll'!$D12/12)*((1+'Rent Roll'!$N12)^DATEDIF('Summary &amp; Assumptions'!$D$18,BD$5,"Y")))))</f>
        <v>-</v>
      </c>
      <c r="BE17" s="131" t="str">
        <f ca="1">IF(BE$5&gt;='Rent Roll'!$M37,('Rent Roll'!$G37*'Rent Roll'!$D12/12)*((1+'Rent Roll'!$X37)^DATEDIF('Rent Roll'!$M37,BE$5,"Y")),
IF(BE$5&gt;'Rent Roll'!$L12,"-",
IF('Rent Roll'!$P12&gt;0,
IF(AND('Rent Roll'!$P12&gt;0,EDATE('Rent Roll'!$K12,'Rent Roll'!$P12*12)&gt;='Commercial Lease'!BE$5),
('Rent Roll'!$H12*'Rent Roll'!$D12/12)*((1+'Rent Roll'!$N12)^DATEDIF('Summary &amp; Assumptions'!$D$18,BE$5,"Y")),
OFFSET(BD17,0,-DATEDIF(EDATE('Rent Roll'!$K12,'Rent Roll'!$P12*12),BE$5,"M"))*((1+'Rent Roll'!$O12)^(DATEDIF(EDATE('Rent Roll'!$K12,'Rent Roll'!$P12*12),BE$5,"Y")+1))),('Rent Roll'!$H12*'Rent Roll'!$D12/12)*((1+'Rent Roll'!$N12)^DATEDIF('Summary &amp; Assumptions'!$D$18,BE$5,"Y")))))</f>
        <v>-</v>
      </c>
      <c r="BF17" s="131" t="str">
        <f ca="1">IF(BF$5&gt;='Rent Roll'!$M37,('Rent Roll'!$G37*'Rent Roll'!$D12/12)*((1+'Rent Roll'!$X37)^DATEDIF('Rent Roll'!$M37,BF$5,"Y")),
IF(BF$5&gt;'Rent Roll'!$L12,"-",
IF('Rent Roll'!$P12&gt;0,
IF(AND('Rent Roll'!$P12&gt;0,EDATE('Rent Roll'!$K12,'Rent Roll'!$P12*12)&gt;='Commercial Lease'!BF$5),
('Rent Roll'!$H12*'Rent Roll'!$D12/12)*((1+'Rent Roll'!$N12)^DATEDIF('Summary &amp; Assumptions'!$D$18,BF$5,"Y")),
OFFSET(BE17,0,-DATEDIF(EDATE('Rent Roll'!$K12,'Rent Roll'!$P12*12),BF$5,"M"))*((1+'Rent Roll'!$O12)^(DATEDIF(EDATE('Rent Roll'!$K12,'Rent Roll'!$P12*12),BF$5,"Y")+1))),('Rent Roll'!$H12*'Rent Roll'!$D12/12)*((1+'Rent Roll'!$N12)^DATEDIF('Summary &amp; Assumptions'!$D$18,BF$5,"Y")))))</f>
        <v>-</v>
      </c>
      <c r="BG17" s="131" t="str">
        <f ca="1">IF(BG$5&gt;='Rent Roll'!$M37,('Rent Roll'!$G37*'Rent Roll'!$D12/12)*((1+'Rent Roll'!$X37)^DATEDIF('Rent Roll'!$M37,BG$5,"Y")),
IF(BG$5&gt;'Rent Roll'!$L12,"-",
IF('Rent Roll'!$P12&gt;0,
IF(AND('Rent Roll'!$P12&gt;0,EDATE('Rent Roll'!$K12,'Rent Roll'!$P12*12)&gt;='Commercial Lease'!BG$5),
('Rent Roll'!$H12*'Rent Roll'!$D12/12)*((1+'Rent Roll'!$N12)^DATEDIF('Summary &amp; Assumptions'!$D$18,BG$5,"Y")),
OFFSET(BF17,0,-DATEDIF(EDATE('Rent Roll'!$K12,'Rent Roll'!$P12*12),BG$5,"M"))*((1+'Rent Roll'!$O12)^(DATEDIF(EDATE('Rent Roll'!$K12,'Rent Roll'!$P12*12),BG$5,"Y")+1))),('Rent Roll'!$H12*'Rent Roll'!$D12/12)*((1+'Rent Roll'!$N12)^DATEDIF('Summary &amp; Assumptions'!$D$18,BG$5,"Y")))))</f>
        <v>-</v>
      </c>
      <c r="BH17" s="131" t="str">
        <f ca="1">IF(BH$5&gt;='Rent Roll'!$M37,('Rent Roll'!$G37*'Rent Roll'!$D12/12)*((1+'Rent Roll'!$X37)^DATEDIF('Rent Roll'!$M37,BH$5,"Y")),
IF(BH$5&gt;'Rent Roll'!$L12,"-",
IF('Rent Roll'!$P12&gt;0,
IF(AND('Rent Roll'!$P12&gt;0,EDATE('Rent Roll'!$K12,'Rent Roll'!$P12*12)&gt;='Commercial Lease'!BH$5),
('Rent Roll'!$H12*'Rent Roll'!$D12/12)*((1+'Rent Roll'!$N12)^DATEDIF('Summary &amp; Assumptions'!$D$18,BH$5,"Y")),
OFFSET(BG17,0,-DATEDIF(EDATE('Rent Roll'!$K12,'Rent Roll'!$P12*12),BH$5,"M"))*((1+'Rent Roll'!$O12)^(DATEDIF(EDATE('Rent Roll'!$K12,'Rent Roll'!$P12*12),BH$5,"Y")+1))),('Rent Roll'!$H12*'Rent Roll'!$D12/12)*((1+'Rent Roll'!$N12)^DATEDIF('Summary &amp; Assumptions'!$D$18,BH$5,"Y")))))</f>
        <v>-</v>
      </c>
      <c r="BI17" s="131" t="str">
        <f ca="1">IF(BI$5&gt;='Rent Roll'!$M37,('Rent Roll'!$G37*'Rent Roll'!$D12/12)*((1+'Rent Roll'!$X37)^DATEDIF('Rent Roll'!$M37,BI$5,"Y")),
IF(BI$5&gt;'Rent Roll'!$L12,"-",
IF('Rent Roll'!$P12&gt;0,
IF(AND('Rent Roll'!$P12&gt;0,EDATE('Rent Roll'!$K12,'Rent Roll'!$P12*12)&gt;='Commercial Lease'!BI$5),
('Rent Roll'!$H12*'Rent Roll'!$D12/12)*((1+'Rent Roll'!$N12)^DATEDIF('Summary &amp; Assumptions'!$D$18,BI$5,"Y")),
OFFSET(BH17,0,-DATEDIF(EDATE('Rent Roll'!$K12,'Rent Roll'!$P12*12),BI$5,"M"))*((1+'Rent Roll'!$O12)^(DATEDIF(EDATE('Rent Roll'!$K12,'Rent Roll'!$P12*12),BI$5,"Y")+1))),('Rent Roll'!$H12*'Rent Roll'!$D12/12)*((1+'Rent Roll'!$N12)^DATEDIF('Summary &amp; Assumptions'!$D$18,BI$5,"Y")))))</f>
        <v>-</v>
      </c>
      <c r="BJ17" s="131" t="str">
        <f ca="1">IF(BJ$5&gt;='Rent Roll'!$M37,('Rent Roll'!$G37*'Rent Roll'!$D12/12)*((1+'Rent Roll'!$X37)^DATEDIF('Rent Roll'!$M37,BJ$5,"Y")),
IF(BJ$5&gt;'Rent Roll'!$L12,"-",
IF('Rent Roll'!$P12&gt;0,
IF(AND('Rent Roll'!$P12&gt;0,EDATE('Rent Roll'!$K12,'Rent Roll'!$P12*12)&gt;='Commercial Lease'!BJ$5),
('Rent Roll'!$H12*'Rent Roll'!$D12/12)*((1+'Rent Roll'!$N12)^DATEDIF('Summary &amp; Assumptions'!$D$18,BJ$5,"Y")),
OFFSET(BI17,0,-DATEDIF(EDATE('Rent Roll'!$K12,'Rent Roll'!$P12*12),BJ$5,"M"))*((1+'Rent Roll'!$O12)^(DATEDIF(EDATE('Rent Roll'!$K12,'Rent Roll'!$P12*12),BJ$5,"Y")+1))),('Rent Roll'!$H12*'Rent Roll'!$D12/12)*((1+'Rent Roll'!$N12)^DATEDIF('Summary &amp; Assumptions'!$D$18,BJ$5,"Y")))))</f>
        <v>-</v>
      </c>
      <c r="BK17" s="131" t="str">
        <f ca="1">IF(BK$5&gt;='Rent Roll'!$M37,('Rent Roll'!$G37*'Rent Roll'!$D12/12)*((1+'Rent Roll'!$X37)^DATEDIF('Rent Roll'!$M37,BK$5,"Y")),
IF(BK$5&gt;'Rent Roll'!$L12,"-",
IF('Rent Roll'!$P12&gt;0,
IF(AND('Rent Roll'!$P12&gt;0,EDATE('Rent Roll'!$K12,'Rent Roll'!$P12*12)&gt;='Commercial Lease'!BK$5),
('Rent Roll'!$H12*'Rent Roll'!$D12/12)*((1+'Rent Roll'!$N12)^DATEDIF('Summary &amp; Assumptions'!$D$18,BK$5,"Y")),
OFFSET(BJ17,0,-DATEDIF(EDATE('Rent Roll'!$K12,'Rent Roll'!$P12*12),BK$5,"M"))*((1+'Rent Roll'!$O12)^(DATEDIF(EDATE('Rent Roll'!$K12,'Rent Roll'!$P12*12),BK$5,"Y")+1))),('Rent Roll'!$H12*'Rent Roll'!$D12/12)*((1+'Rent Roll'!$N12)^DATEDIF('Summary &amp; Assumptions'!$D$18,BK$5,"Y")))))</f>
        <v>-</v>
      </c>
      <c r="BL17" s="131" t="str">
        <f ca="1">IF(BL$5&gt;='Rent Roll'!$M37,('Rent Roll'!$G37*'Rent Roll'!$D12/12)*((1+'Rent Roll'!$X37)^DATEDIF('Rent Roll'!$M37,BL$5,"Y")),
IF(BL$5&gt;'Rent Roll'!$L12,"-",
IF('Rent Roll'!$P12&gt;0,
IF(AND('Rent Roll'!$P12&gt;0,EDATE('Rent Roll'!$K12,'Rent Roll'!$P12*12)&gt;='Commercial Lease'!BL$5),
('Rent Roll'!$H12*'Rent Roll'!$D12/12)*((1+'Rent Roll'!$N12)^DATEDIF('Summary &amp; Assumptions'!$D$18,BL$5,"Y")),
OFFSET(BK17,0,-DATEDIF(EDATE('Rent Roll'!$K12,'Rent Roll'!$P12*12),BL$5,"M"))*((1+'Rent Roll'!$O12)^(DATEDIF(EDATE('Rent Roll'!$K12,'Rent Roll'!$P12*12),BL$5,"Y")+1))),('Rent Roll'!$H12*'Rent Roll'!$D12/12)*((1+'Rent Roll'!$N12)^DATEDIF('Summary &amp; Assumptions'!$D$18,BL$5,"Y")))))</f>
        <v>-</v>
      </c>
      <c r="BM17" s="131" t="str">
        <f ca="1">IF(BM$5&gt;='Rent Roll'!$M37,('Rent Roll'!$G37*'Rent Roll'!$D12/12)*((1+'Rent Roll'!$X37)^DATEDIF('Rent Roll'!$M37,BM$5,"Y")),
IF(BM$5&gt;'Rent Roll'!$L12,"-",
IF('Rent Roll'!$P12&gt;0,
IF(AND('Rent Roll'!$P12&gt;0,EDATE('Rent Roll'!$K12,'Rent Roll'!$P12*12)&gt;='Commercial Lease'!BM$5),
('Rent Roll'!$H12*'Rent Roll'!$D12/12)*((1+'Rent Roll'!$N12)^DATEDIF('Summary &amp; Assumptions'!$D$18,BM$5,"Y")),
OFFSET(BL17,0,-DATEDIF(EDATE('Rent Roll'!$K12,'Rent Roll'!$P12*12),BM$5,"M"))*((1+'Rent Roll'!$O12)^(DATEDIF(EDATE('Rent Roll'!$K12,'Rent Roll'!$P12*12),BM$5,"Y")+1))),('Rent Roll'!$H12*'Rent Roll'!$D12/12)*((1+'Rent Roll'!$N12)^DATEDIF('Summary &amp; Assumptions'!$D$18,BM$5,"Y")))))</f>
        <v>-</v>
      </c>
      <c r="BN17" s="131" t="str">
        <f ca="1">IF(BN$5&gt;='Rent Roll'!$M37,('Rent Roll'!$G37*'Rent Roll'!$D12/12)*((1+'Rent Roll'!$X37)^DATEDIF('Rent Roll'!$M37,BN$5,"Y")),
IF(BN$5&gt;'Rent Roll'!$L12,"-",
IF('Rent Roll'!$P12&gt;0,
IF(AND('Rent Roll'!$P12&gt;0,EDATE('Rent Roll'!$K12,'Rent Roll'!$P12*12)&gt;='Commercial Lease'!BN$5),
('Rent Roll'!$H12*'Rent Roll'!$D12/12)*((1+'Rent Roll'!$N12)^DATEDIF('Summary &amp; Assumptions'!$D$18,BN$5,"Y")),
OFFSET(BM17,0,-DATEDIF(EDATE('Rent Roll'!$K12,'Rent Roll'!$P12*12),BN$5,"M"))*((1+'Rent Roll'!$O12)^(DATEDIF(EDATE('Rent Roll'!$K12,'Rent Roll'!$P12*12),BN$5,"Y")+1))),('Rent Roll'!$H12*'Rent Roll'!$D12/12)*((1+'Rent Roll'!$N12)^DATEDIF('Summary &amp; Assumptions'!$D$18,BN$5,"Y")))))</f>
        <v>-</v>
      </c>
      <c r="BO17" s="131" t="str">
        <f ca="1">IF(BO$5&gt;='Rent Roll'!$M37,('Rent Roll'!$G37*'Rent Roll'!$D12/12)*((1+'Rent Roll'!$X37)^DATEDIF('Rent Roll'!$M37,BO$5,"Y")),
IF(BO$5&gt;'Rent Roll'!$L12,"-",
IF('Rent Roll'!$P12&gt;0,
IF(AND('Rent Roll'!$P12&gt;0,EDATE('Rent Roll'!$K12,'Rent Roll'!$P12*12)&gt;='Commercial Lease'!BO$5),
('Rent Roll'!$H12*'Rent Roll'!$D12/12)*((1+'Rent Roll'!$N12)^DATEDIF('Summary &amp; Assumptions'!$D$18,BO$5,"Y")),
OFFSET(BN17,0,-DATEDIF(EDATE('Rent Roll'!$K12,'Rent Roll'!$P12*12),BO$5,"M"))*((1+'Rent Roll'!$O12)^(DATEDIF(EDATE('Rent Roll'!$K12,'Rent Roll'!$P12*12),BO$5,"Y")+1))),('Rent Roll'!$H12*'Rent Roll'!$D12/12)*((1+'Rent Roll'!$N12)^DATEDIF('Summary &amp; Assumptions'!$D$18,BO$5,"Y")))))</f>
        <v>-</v>
      </c>
      <c r="BP17" s="131" t="str">
        <f ca="1">IF(BP$5&gt;='Rent Roll'!$M37,('Rent Roll'!$G37*'Rent Roll'!$D12/12)*((1+'Rent Roll'!$X37)^DATEDIF('Rent Roll'!$M37,BP$5,"Y")),
IF(BP$5&gt;'Rent Roll'!$L12,"-",
IF('Rent Roll'!$P12&gt;0,
IF(AND('Rent Roll'!$P12&gt;0,EDATE('Rent Roll'!$K12,'Rent Roll'!$P12*12)&gt;='Commercial Lease'!BP$5),
('Rent Roll'!$H12*'Rent Roll'!$D12/12)*((1+'Rent Roll'!$N12)^DATEDIF('Summary &amp; Assumptions'!$D$18,BP$5,"Y")),
OFFSET(BO17,0,-DATEDIF(EDATE('Rent Roll'!$K12,'Rent Roll'!$P12*12),BP$5,"M"))*((1+'Rent Roll'!$O12)^(DATEDIF(EDATE('Rent Roll'!$K12,'Rent Roll'!$P12*12),BP$5,"Y")+1))),('Rent Roll'!$H12*'Rent Roll'!$D12/12)*((1+'Rent Roll'!$N12)^DATEDIF('Summary &amp; Assumptions'!$D$18,BP$5,"Y")))))</f>
        <v>-</v>
      </c>
      <c r="BQ17" s="131" t="str">
        <f ca="1">IF(BQ$5&gt;='Rent Roll'!$M37,('Rent Roll'!$G37*'Rent Roll'!$D12/12)*((1+'Rent Roll'!$X37)^DATEDIF('Rent Roll'!$M37,BQ$5,"Y")),
IF(BQ$5&gt;'Rent Roll'!$L12,"-",
IF('Rent Roll'!$P12&gt;0,
IF(AND('Rent Roll'!$P12&gt;0,EDATE('Rent Roll'!$K12,'Rent Roll'!$P12*12)&gt;='Commercial Lease'!BQ$5),
('Rent Roll'!$H12*'Rent Roll'!$D12/12)*((1+'Rent Roll'!$N12)^DATEDIF('Summary &amp; Assumptions'!$D$18,BQ$5,"Y")),
OFFSET(BP17,0,-DATEDIF(EDATE('Rent Roll'!$K12,'Rent Roll'!$P12*12),BQ$5,"M"))*((1+'Rent Roll'!$O12)^(DATEDIF(EDATE('Rent Roll'!$K12,'Rent Roll'!$P12*12),BQ$5,"Y")+1))),('Rent Roll'!$H12*'Rent Roll'!$D12/12)*((1+'Rent Roll'!$N12)^DATEDIF('Summary &amp; Assumptions'!$D$18,BQ$5,"Y")))))</f>
        <v>-</v>
      </c>
      <c r="BR17" s="131" t="str">
        <f ca="1">IF(BR$5&gt;='Rent Roll'!$M37,('Rent Roll'!$G37*'Rent Roll'!$D12/12)*((1+'Rent Roll'!$X37)^DATEDIF('Rent Roll'!$M37,BR$5,"Y")),
IF(BR$5&gt;'Rent Roll'!$L12,"-",
IF('Rent Roll'!$P12&gt;0,
IF(AND('Rent Roll'!$P12&gt;0,EDATE('Rent Roll'!$K12,'Rent Roll'!$P12*12)&gt;='Commercial Lease'!BR$5),
('Rent Roll'!$H12*'Rent Roll'!$D12/12)*((1+'Rent Roll'!$N12)^DATEDIF('Summary &amp; Assumptions'!$D$18,BR$5,"Y")),
OFFSET(BQ17,0,-DATEDIF(EDATE('Rent Roll'!$K12,'Rent Roll'!$P12*12),BR$5,"M"))*((1+'Rent Roll'!$O12)^(DATEDIF(EDATE('Rent Roll'!$K12,'Rent Roll'!$P12*12),BR$5,"Y")+1))),('Rent Roll'!$H12*'Rent Roll'!$D12/12)*((1+'Rent Roll'!$N12)^DATEDIF('Summary &amp; Assumptions'!$D$18,BR$5,"Y")))))</f>
        <v>-</v>
      </c>
      <c r="BS17" s="131" t="str">
        <f ca="1">IF(BS$5&gt;='Rent Roll'!$M37,('Rent Roll'!$G37*'Rent Roll'!$D12/12)*((1+'Rent Roll'!$X37)^DATEDIF('Rent Roll'!$M37,BS$5,"Y")),
IF(BS$5&gt;'Rent Roll'!$L12,"-",
IF('Rent Roll'!$P12&gt;0,
IF(AND('Rent Roll'!$P12&gt;0,EDATE('Rent Roll'!$K12,'Rent Roll'!$P12*12)&gt;='Commercial Lease'!BS$5),
('Rent Roll'!$H12*'Rent Roll'!$D12/12)*((1+'Rent Roll'!$N12)^DATEDIF('Summary &amp; Assumptions'!$D$18,BS$5,"Y")),
OFFSET(BR17,0,-DATEDIF(EDATE('Rent Roll'!$K12,'Rent Roll'!$P12*12),BS$5,"M"))*((1+'Rent Roll'!$O12)^(DATEDIF(EDATE('Rent Roll'!$K12,'Rent Roll'!$P12*12),BS$5,"Y")+1))),('Rent Roll'!$H12*'Rent Roll'!$D12/12)*((1+'Rent Roll'!$N12)^DATEDIF('Summary &amp; Assumptions'!$D$18,BS$5,"Y")))))</f>
        <v>-</v>
      </c>
      <c r="BT17" s="131" t="str">
        <f ca="1">IF(BT$5&gt;='Rent Roll'!$M37,('Rent Roll'!$G37*'Rent Roll'!$D12/12)*((1+'Rent Roll'!$X37)^DATEDIF('Rent Roll'!$M37,BT$5,"Y")),
IF(BT$5&gt;'Rent Roll'!$L12,"-",
IF('Rent Roll'!$P12&gt;0,
IF(AND('Rent Roll'!$P12&gt;0,EDATE('Rent Roll'!$K12,'Rent Roll'!$P12*12)&gt;='Commercial Lease'!BT$5),
('Rent Roll'!$H12*'Rent Roll'!$D12/12)*((1+'Rent Roll'!$N12)^DATEDIF('Summary &amp; Assumptions'!$D$18,BT$5,"Y")),
OFFSET(BS17,0,-DATEDIF(EDATE('Rent Roll'!$K12,'Rent Roll'!$P12*12),BT$5,"M"))*((1+'Rent Roll'!$O12)^(DATEDIF(EDATE('Rent Roll'!$K12,'Rent Roll'!$P12*12),BT$5,"Y")+1))),('Rent Roll'!$H12*'Rent Roll'!$D12/12)*((1+'Rent Roll'!$N12)^DATEDIF('Summary &amp; Assumptions'!$D$18,BT$5,"Y")))))</f>
        <v>-</v>
      </c>
      <c r="BU17" s="131" t="str">
        <f ca="1">IF(BU$5&gt;='Rent Roll'!$M37,('Rent Roll'!$G37*'Rent Roll'!$D12/12)*((1+'Rent Roll'!$X37)^DATEDIF('Rent Roll'!$M37,BU$5,"Y")),
IF(BU$5&gt;'Rent Roll'!$L12,"-",
IF('Rent Roll'!$P12&gt;0,
IF(AND('Rent Roll'!$P12&gt;0,EDATE('Rent Roll'!$K12,'Rent Roll'!$P12*12)&gt;='Commercial Lease'!BU$5),
('Rent Roll'!$H12*'Rent Roll'!$D12/12)*((1+'Rent Roll'!$N12)^DATEDIF('Summary &amp; Assumptions'!$D$18,BU$5,"Y")),
OFFSET(BT17,0,-DATEDIF(EDATE('Rent Roll'!$K12,'Rent Roll'!$P12*12),BU$5,"M"))*((1+'Rent Roll'!$O12)^(DATEDIF(EDATE('Rent Roll'!$K12,'Rent Roll'!$P12*12),BU$5,"Y")+1))),('Rent Roll'!$H12*'Rent Roll'!$D12/12)*((1+'Rent Roll'!$N12)^DATEDIF('Summary &amp; Assumptions'!$D$18,BU$5,"Y")))))</f>
        <v>-</v>
      </c>
      <c r="BV17" s="131" t="str">
        <f ca="1">IF(BV$5&gt;='Rent Roll'!$M37,('Rent Roll'!$G37*'Rent Roll'!$D12/12)*((1+'Rent Roll'!$X37)^DATEDIF('Rent Roll'!$M37,BV$5,"Y")),
IF(BV$5&gt;'Rent Roll'!$L12,"-",
IF('Rent Roll'!$P12&gt;0,
IF(AND('Rent Roll'!$P12&gt;0,EDATE('Rent Roll'!$K12,'Rent Roll'!$P12*12)&gt;='Commercial Lease'!BV$5),
('Rent Roll'!$H12*'Rent Roll'!$D12/12)*((1+'Rent Roll'!$N12)^DATEDIF('Summary &amp; Assumptions'!$D$18,BV$5,"Y")),
OFFSET(BU17,0,-DATEDIF(EDATE('Rent Roll'!$K12,'Rent Roll'!$P12*12),BV$5,"M"))*((1+'Rent Roll'!$O12)^(DATEDIF(EDATE('Rent Roll'!$K12,'Rent Roll'!$P12*12),BV$5,"Y")+1))),('Rent Roll'!$H12*'Rent Roll'!$D12/12)*((1+'Rent Roll'!$N12)^DATEDIF('Summary &amp; Assumptions'!$D$18,BV$5,"Y")))))</f>
        <v>-</v>
      </c>
      <c r="BW17" s="131" t="str">
        <f ca="1">IF(BW$5&gt;='Rent Roll'!$M37,('Rent Roll'!$G37*'Rent Roll'!$D12/12)*((1+'Rent Roll'!$X37)^DATEDIF('Rent Roll'!$M37,BW$5,"Y")),
IF(BW$5&gt;'Rent Roll'!$L12,"-",
IF('Rent Roll'!$P12&gt;0,
IF(AND('Rent Roll'!$P12&gt;0,EDATE('Rent Roll'!$K12,'Rent Roll'!$P12*12)&gt;='Commercial Lease'!BW$5),
('Rent Roll'!$H12*'Rent Roll'!$D12/12)*((1+'Rent Roll'!$N12)^DATEDIF('Summary &amp; Assumptions'!$D$18,BW$5,"Y")),
OFFSET(BV17,0,-DATEDIF(EDATE('Rent Roll'!$K12,'Rent Roll'!$P12*12),BW$5,"M"))*((1+'Rent Roll'!$O12)^(DATEDIF(EDATE('Rent Roll'!$K12,'Rent Roll'!$P12*12),BW$5,"Y")+1))),('Rent Roll'!$H12*'Rent Roll'!$D12/12)*((1+'Rent Roll'!$N12)^DATEDIF('Summary &amp; Assumptions'!$D$18,BW$5,"Y")))))</f>
        <v>-</v>
      </c>
      <c r="BX17" s="131" t="str">
        <f ca="1">IF(BX$5&gt;='Rent Roll'!$M37,('Rent Roll'!$G37*'Rent Roll'!$D12/12)*((1+'Rent Roll'!$X37)^DATEDIF('Rent Roll'!$M37,BX$5,"Y")),
IF(BX$5&gt;'Rent Roll'!$L12,"-",
IF('Rent Roll'!$P12&gt;0,
IF(AND('Rent Roll'!$P12&gt;0,EDATE('Rent Roll'!$K12,'Rent Roll'!$P12*12)&gt;='Commercial Lease'!BX$5),
('Rent Roll'!$H12*'Rent Roll'!$D12/12)*((1+'Rent Roll'!$N12)^DATEDIF('Summary &amp; Assumptions'!$D$18,BX$5,"Y")),
OFFSET(BW17,0,-DATEDIF(EDATE('Rent Roll'!$K12,'Rent Roll'!$P12*12),BX$5,"M"))*((1+'Rent Roll'!$O12)^(DATEDIF(EDATE('Rent Roll'!$K12,'Rent Roll'!$P12*12),BX$5,"Y")+1))),('Rent Roll'!$H12*'Rent Roll'!$D12/12)*((1+'Rent Roll'!$N12)^DATEDIF('Summary &amp; Assumptions'!$D$18,BX$5,"Y")))))</f>
        <v>-</v>
      </c>
      <c r="BY17" s="131" t="str">
        <f ca="1">IF(BY$5&gt;='Rent Roll'!$M37,('Rent Roll'!$G37*'Rent Roll'!$D12/12)*((1+'Rent Roll'!$X37)^DATEDIF('Rent Roll'!$M37,BY$5,"Y")),
IF(BY$5&gt;'Rent Roll'!$L12,"-",
IF('Rent Roll'!$P12&gt;0,
IF(AND('Rent Roll'!$P12&gt;0,EDATE('Rent Roll'!$K12,'Rent Roll'!$P12*12)&gt;='Commercial Lease'!BY$5),
('Rent Roll'!$H12*'Rent Roll'!$D12/12)*((1+'Rent Roll'!$N12)^DATEDIF('Summary &amp; Assumptions'!$D$18,BY$5,"Y")),
OFFSET(BX17,0,-DATEDIF(EDATE('Rent Roll'!$K12,'Rent Roll'!$P12*12),BY$5,"M"))*((1+'Rent Roll'!$O12)^(DATEDIF(EDATE('Rent Roll'!$K12,'Rent Roll'!$P12*12),BY$5,"Y")+1))),('Rent Roll'!$H12*'Rent Roll'!$D12/12)*((1+'Rent Roll'!$N12)^DATEDIF('Summary &amp; Assumptions'!$D$18,BY$5,"Y")))))</f>
        <v>-</v>
      </c>
      <c r="BZ17" s="131" t="str">
        <f ca="1">IF(BZ$5&gt;='Rent Roll'!$M37,('Rent Roll'!$G37*'Rent Roll'!$D12/12)*((1+'Rent Roll'!$X37)^DATEDIF('Rent Roll'!$M37,BZ$5,"Y")),
IF(BZ$5&gt;'Rent Roll'!$L12,"-",
IF('Rent Roll'!$P12&gt;0,
IF(AND('Rent Roll'!$P12&gt;0,EDATE('Rent Roll'!$K12,'Rent Roll'!$P12*12)&gt;='Commercial Lease'!BZ$5),
('Rent Roll'!$H12*'Rent Roll'!$D12/12)*((1+'Rent Roll'!$N12)^DATEDIF('Summary &amp; Assumptions'!$D$18,BZ$5,"Y")),
OFFSET(BY17,0,-DATEDIF(EDATE('Rent Roll'!$K12,'Rent Roll'!$P12*12),BZ$5,"M"))*((1+'Rent Roll'!$O12)^(DATEDIF(EDATE('Rent Roll'!$K12,'Rent Roll'!$P12*12),BZ$5,"Y")+1))),('Rent Roll'!$H12*'Rent Roll'!$D12/12)*((1+'Rent Roll'!$N12)^DATEDIF('Summary &amp; Assumptions'!$D$18,BZ$5,"Y")))))</f>
        <v>-</v>
      </c>
      <c r="CA17" s="131" t="str">
        <f ca="1">IF(CA$5&gt;='Rent Roll'!$M37,('Rent Roll'!$G37*'Rent Roll'!$D12/12)*((1+'Rent Roll'!$X37)^DATEDIF('Rent Roll'!$M37,CA$5,"Y")),
IF(CA$5&gt;'Rent Roll'!$L12,"-",
IF('Rent Roll'!$P12&gt;0,
IF(AND('Rent Roll'!$P12&gt;0,EDATE('Rent Roll'!$K12,'Rent Roll'!$P12*12)&gt;='Commercial Lease'!CA$5),
('Rent Roll'!$H12*'Rent Roll'!$D12/12)*((1+'Rent Roll'!$N12)^DATEDIF('Summary &amp; Assumptions'!$D$18,CA$5,"Y")),
OFFSET(BZ17,0,-DATEDIF(EDATE('Rent Roll'!$K12,'Rent Roll'!$P12*12),CA$5,"M"))*((1+'Rent Roll'!$O12)^(DATEDIF(EDATE('Rent Roll'!$K12,'Rent Roll'!$P12*12),CA$5,"Y")+1))),('Rent Roll'!$H12*'Rent Roll'!$D12/12)*((1+'Rent Roll'!$N12)^DATEDIF('Summary &amp; Assumptions'!$D$18,CA$5,"Y")))))</f>
        <v>-</v>
      </c>
      <c r="CB17" s="131" t="str">
        <f ca="1">IF(CB$5&gt;='Rent Roll'!$M37,('Rent Roll'!$G37*'Rent Roll'!$D12/12)*((1+'Rent Roll'!$X37)^DATEDIF('Rent Roll'!$M37,CB$5,"Y")),
IF(CB$5&gt;'Rent Roll'!$L12,"-",
IF('Rent Roll'!$P12&gt;0,
IF(AND('Rent Roll'!$P12&gt;0,EDATE('Rent Roll'!$K12,'Rent Roll'!$P12*12)&gt;='Commercial Lease'!CB$5),
('Rent Roll'!$H12*'Rent Roll'!$D12/12)*((1+'Rent Roll'!$N12)^DATEDIF('Summary &amp; Assumptions'!$D$18,CB$5,"Y")),
OFFSET(CA17,0,-DATEDIF(EDATE('Rent Roll'!$K12,'Rent Roll'!$P12*12),CB$5,"M"))*((1+'Rent Roll'!$O12)^(DATEDIF(EDATE('Rent Roll'!$K12,'Rent Roll'!$P12*12),CB$5,"Y")+1))),('Rent Roll'!$H12*'Rent Roll'!$D12/12)*((1+'Rent Roll'!$N12)^DATEDIF('Summary &amp; Assumptions'!$D$18,CB$5,"Y")))))</f>
        <v>-</v>
      </c>
      <c r="CC17" s="131" t="str">
        <f ca="1">IF(CC$5&gt;='Rent Roll'!$M37,('Rent Roll'!$G37*'Rent Roll'!$D12/12)*((1+'Rent Roll'!$X37)^DATEDIF('Rent Roll'!$M37,CC$5,"Y")),
IF(CC$5&gt;'Rent Roll'!$L12,"-",
IF('Rent Roll'!$P12&gt;0,
IF(AND('Rent Roll'!$P12&gt;0,EDATE('Rent Roll'!$K12,'Rent Roll'!$P12*12)&gt;='Commercial Lease'!CC$5),
('Rent Roll'!$H12*'Rent Roll'!$D12/12)*((1+'Rent Roll'!$N12)^DATEDIF('Summary &amp; Assumptions'!$D$18,CC$5,"Y")),
OFFSET(CB17,0,-DATEDIF(EDATE('Rent Roll'!$K12,'Rent Roll'!$P12*12),CC$5,"M"))*((1+'Rent Roll'!$O12)^(DATEDIF(EDATE('Rent Roll'!$K12,'Rent Roll'!$P12*12),CC$5,"Y")+1))),('Rent Roll'!$H12*'Rent Roll'!$D12/12)*((1+'Rent Roll'!$N12)^DATEDIF('Summary &amp; Assumptions'!$D$18,CC$5,"Y")))))</f>
        <v>-</v>
      </c>
      <c r="CD17" s="131" t="str">
        <f ca="1">IF(CD$5&gt;='Rent Roll'!$M37,('Rent Roll'!$G37*'Rent Roll'!$D12/12)*((1+'Rent Roll'!$X37)^DATEDIF('Rent Roll'!$M37,CD$5,"Y")),
IF(CD$5&gt;'Rent Roll'!$L12,"-",
IF('Rent Roll'!$P12&gt;0,
IF(AND('Rent Roll'!$P12&gt;0,EDATE('Rent Roll'!$K12,'Rent Roll'!$P12*12)&gt;='Commercial Lease'!CD$5),
('Rent Roll'!$H12*'Rent Roll'!$D12/12)*((1+'Rent Roll'!$N12)^DATEDIF('Summary &amp; Assumptions'!$D$18,CD$5,"Y")),
OFFSET(CC17,0,-DATEDIF(EDATE('Rent Roll'!$K12,'Rent Roll'!$P12*12),CD$5,"M"))*((1+'Rent Roll'!$O12)^(DATEDIF(EDATE('Rent Roll'!$K12,'Rent Roll'!$P12*12),CD$5,"Y")+1))),('Rent Roll'!$H12*'Rent Roll'!$D12/12)*((1+'Rent Roll'!$N12)^DATEDIF('Summary &amp; Assumptions'!$D$18,CD$5,"Y")))))</f>
        <v>-</v>
      </c>
      <c r="CE17" s="131" t="str">
        <f ca="1">IF(CE$5&gt;='Rent Roll'!$M37,('Rent Roll'!$G37*'Rent Roll'!$D12/12)*((1+'Rent Roll'!$X37)^DATEDIF('Rent Roll'!$M37,CE$5,"Y")),
IF(CE$5&gt;'Rent Roll'!$L12,"-",
IF('Rent Roll'!$P12&gt;0,
IF(AND('Rent Roll'!$P12&gt;0,EDATE('Rent Roll'!$K12,'Rent Roll'!$P12*12)&gt;='Commercial Lease'!CE$5),
('Rent Roll'!$H12*'Rent Roll'!$D12/12)*((1+'Rent Roll'!$N12)^DATEDIF('Summary &amp; Assumptions'!$D$18,CE$5,"Y")),
OFFSET(CD17,0,-DATEDIF(EDATE('Rent Roll'!$K12,'Rent Roll'!$P12*12),CE$5,"M"))*((1+'Rent Roll'!$O12)^(DATEDIF(EDATE('Rent Roll'!$K12,'Rent Roll'!$P12*12),CE$5,"Y")+1))),('Rent Roll'!$H12*'Rent Roll'!$D12/12)*((1+'Rent Roll'!$N12)^DATEDIF('Summary &amp; Assumptions'!$D$18,CE$5,"Y")))))</f>
        <v>-</v>
      </c>
      <c r="CF17" s="131" t="str">
        <f ca="1">IF(CF$5&gt;='Rent Roll'!$M37,('Rent Roll'!$G37*'Rent Roll'!$D12/12)*((1+'Rent Roll'!$X37)^DATEDIF('Rent Roll'!$M37,CF$5,"Y")),
IF(CF$5&gt;'Rent Roll'!$L12,"-",
IF('Rent Roll'!$P12&gt;0,
IF(AND('Rent Roll'!$P12&gt;0,EDATE('Rent Roll'!$K12,'Rent Roll'!$P12*12)&gt;='Commercial Lease'!CF$5),
('Rent Roll'!$H12*'Rent Roll'!$D12/12)*((1+'Rent Roll'!$N12)^DATEDIF('Summary &amp; Assumptions'!$D$18,CF$5,"Y")),
OFFSET(CE17,0,-DATEDIF(EDATE('Rent Roll'!$K12,'Rent Roll'!$P12*12),CF$5,"M"))*((1+'Rent Roll'!$O12)^(DATEDIF(EDATE('Rent Roll'!$K12,'Rent Roll'!$P12*12),CF$5,"Y")+1))),('Rent Roll'!$H12*'Rent Roll'!$D12/12)*((1+'Rent Roll'!$N12)^DATEDIF('Summary &amp; Assumptions'!$D$18,CF$5,"Y")))))</f>
        <v>-</v>
      </c>
      <c r="CG17" s="131" t="str">
        <f ca="1">IF(CG$5&gt;='Rent Roll'!$M37,('Rent Roll'!$G37*'Rent Roll'!$D12/12)*((1+'Rent Roll'!$X37)^DATEDIF('Rent Roll'!$M37,CG$5,"Y")),
IF(CG$5&gt;'Rent Roll'!$L12,"-",
IF('Rent Roll'!$P12&gt;0,
IF(AND('Rent Roll'!$P12&gt;0,EDATE('Rent Roll'!$K12,'Rent Roll'!$P12*12)&gt;='Commercial Lease'!CG$5),
('Rent Roll'!$H12*'Rent Roll'!$D12/12)*((1+'Rent Roll'!$N12)^DATEDIF('Summary &amp; Assumptions'!$D$18,CG$5,"Y")),
OFFSET(CF17,0,-DATEDIF(EDATE('Rent Roll'!$K12,'Rent Roll'!$P12*12),CG$5,"M"))*((1+'Rent Roll'!$O12)^(DATEDIF(EDATE('Rent Roll'!$K12,'Rent Roll'!$P12*12),CG$5,"Y")+1))),('Rent Roll'!$H12*'Rent Roll'!$D12/12)*((1+'Rent Roll'!$N12)^DATEDIF('Summary &amp; Assumptions'!$D$18,CG$5,"Y")))))</f>
        <v>-</v>
      </c>
      <c r="CH17" s="131" t="str">
        <f ca="1">IF(CH$5&gt;='Rent Roll'!$M37,('Rent Roll'!$G37*'Rent Roll'!$D12/12)*((1+'Rent Roll'!$X37)^DATEDIF('Rent Roll'!$M37,CH$5,"Y")),
IF(CH$5&gt;'Rent Roll'!$L12,"-",
IF('Rent Roll'!$P12&gt;0,
IF(AND('Rent Roll'!$P12&gt;0,EDATE('Rent Roll'!$K12,'Rent Roll'!$P12*12)&gt;='Commercial Lease'!CH$5),
('Rent Roll'!$H12*'Rent Roll'!$D12/12)*((1+'Rent Roll'!$N12)^DATEDIF('Summary &amp; Assumptions'!$D$18,CH$5,"Y")),
OFFSET(CG17,0,-DATEDIF(EDATE('Rent Roll'!$K12,'Rent Roll'!$P12*12),CH$5,"M"))*((1+'Rent Roll'!$O12)^(DATEDIF(EDATE('Rent Roll'!$K12,'Rent Roll'!$P12*12),CH$5,"Y")+1))),('Rent Roll'!$H12*'Rent Roll'!$D12/12)*((1+'Rent Roll'!$N12)^DATEDIF('Summary &amp; Assumptions'!$D$18,CH$5,"Y")))))</f>
        <v>-</v>
      </c>
      <c r="CI17" s="131" t="str">
        <f ca="1">IF(CI$5&gt;='Rent Roll'!$M37,('Rent Roll'!$G37*'Rent Roll'!$D12/12)*((1+'Rent Roll'!$X37)^DATEDIF('Rent Roll'!$M37,CI$5,"Y")),
IF(CI$5&gt;'Rent Roll'!$L12,"-",
IF('Rent Roll'!$P12&gt;0,
IF(AND('Rent Roll'!$P12&gt;0,EDATE('Rent Roll'!$K12,'Rent Roll'!$P12*12)&gt;='Commercial Lease'!CI$5),
('Rent Roll'!$H12*'Rent Roll'!$D12/12)*((1+'Rent Roll'!$N12)^DATEDIF('Summary &amp; Assumptions'!$D$18,CI$5,"Y")),
OFFSET(CH17,0,-DATEDIF(EDATE('Rent Roll'!$K12,'Rent Roll'!$P12*12),CI$5,"M"))*((1+'Rent Roll'!$O12)^(DATEDIF(EDATE('Rent Roll'!$K12,'Rent Roll'!$P12*12),CI$5,"Y")+1))),('Rent Roll'!$H12*'Rent Roll'!$D12/12)*((1+'Rent Roll'!$N12)^DATEDIF('Summary &amp; Assumptions'!$D$18,CI$5,"Y")))))</f>
        <v>-</v>
      </c>
      <c r="CJ17" s="131" t="str">
        <f ca="1">IF(CJ$5&gt;='Rent Roll'!$M37,('Rent Roll'!$G37*'Rent Roll'!$D12/12)*((1+'Rent Roll'!$X37)^DATEDIF('Rent Roll'!$M37,CJ$5,"Y")),
IF(CJ$5&gt;'Rent Roll'!$L12,"-",
IF('Rent Roll'!$P12&gt;0,
IF(AND('Rent Roll'!$P12&gt;0,EDATE('Rent Roll'!$K12,'Rent Roll'!$P12*12)&gt;='Commercial Lease'!CJ$5),
('Rent Roll'!$H12*'Rent Roll'!$D12/12)*((1+'Rent Roll'!$N12)^DATEDIF('Summary &amp; Assumptions'!$D$18,CJ$5,"Y")),
OFFSET(CI17,0,-DATEDIF(EDATE('Rent Roll'!$K12,'Rent Roll'!$P12*12),CJ$5,"M"))*((1+'Rent Roll'!$O12)^(DATEDIF(EDATE('Rent Roll'!$K12,'Rent Roll'!$P12*12),CJ$5,"Y")+1))),('Rent Roll'!$H12*'Rent Roll'!$D12/12)*((1+'Rent Roll'!$N12)^DATEDIF('Summary &amp; Assumptions'!$D$18,CJ$5,"Y")))))</f>
        <v>-</v>
      </c>
      <c r="CK17" s="131" t="str">
        <f ca="1">IF(CK$5&gt;='Rent Roll'!$M37,('Rent Roll'!$G37*'Rent Roll'!$D12/12)*((1+'Rent Roll'!$X37)^DATEDIF('Rent Roll'!$M37,CK$5,"Y")),
IF(CK$5&gt;'Rent Roll'!$L12,"-",
IF('Rent Roll'!$P12&gt;0,
IF(AND('Rent Roll'!$P12&gt;0,EDATE('Rent Roll'!$K12,'Rent Roll'!$P12*12)&gt;='Commercial Lease'!CK$5),
('Rent Roll'!$H12*'Rent Roll'!$D12/12)*((1+'Rent Roll'!$N12)^DATEDIF('Summary &amp; Assumptions'!$D$18,CK$5,"Y")),
OFFSET(CJ17,0,-DATEDIF(EDATE('Rent Roll'!$K12,'Rent Roll'!$P12*12),CK$5,"M"))*((1+'Rent Roll'!$O12)^(DATEDIF(EDATE('Rent Roll'!$K12,'Rent Roll'!$P12*12),CK$5,"Y")+1))),('Rent Roll'!$H12*'Rent Roll'!$D12/12)*((1+'Rent Roll'!$N12)^DATEDIF('Summary &amp; Assumptions'!$D$18,CK$5,"Y")))))</f>
        <v>-</v>
      </c>
      <c r="CL17" s="131" t="str">
        <f ca="1">IF(CL$5&gt;='Rent Roll'!$M37,('Rent Roll'!$G37*'Rent Roll'!$D12/12)*((1+'Rent Roll'!$X37)^DATEDIF('Rent Roll'!$M37,CL$5,"Y")),
IF(CL$5&gt;'Rent Roll'!$L12,"-",
IF('Rent Roll'!$P12&gt;0,
IF(AND('Rent Roll'!$P12&gt;0,EDATE('Rent Roll'!$K12,'Rent Roll'!$P12*12)&gt;='Commercial Lease'!CL$5),
('Rent Roll'!$H12*'Rent Roll'!$D12/12)*((1+'Rent Roll'!$N12)^DATEDIF('Summary &amp; Assumptions'!$D$18,CL$5,"Y")),
OFFSET(CK17,0,-DATEDIF(EDATE('Rent Roll'!$K12,'Rent Roll'!$P12*12),CL$5,"M"))*((1+'Rent Roll'!$O12)^(DATEDIF(EDATE('Rent Roll'!$K12,'Rent Roll'!$P12*12),CL$5,"Y")+1))),('Rent Roll'!$H12*'Rent Roll'!$D12/12)*((1+'Rent Roll'!$N12)^DATEDIF('Summary &amp; Assumptions'!$D$18,CL$5,"Y")))))</f>
        <v>-</v>
      </c>
      <c r="CM17" s="131" t="str">
        <f ca="1">IF(CM$5&gt;='Rent Roll'!$M37,('Rent Roll'!$G37*'Rent Roll'!$D12/12)*((1+'Rent Roll'!$X37)^DATEDIF('Rent Roll'!$M37,CM$5,"Y")),
IF(CM$5&gt;'Rent Roll'!$L12,"-",
IF('Rent Roll'!$P12&gt;0,
IF(AND('Rent Roll'!$P12&gt;0,EDATE('Rent Roll'!$K12,'Rent Roll'!$P12*12)&gt;='Commercial Lease'!CM$5),
('Rent Roll'!$H12*'Rent Roll'!$D12/12)*((1+'Rent Roll'!$N12)^DATEDIF('Summary &amp; Assumptions'!$D$18,CM$5,"Y")),
OFFSET(CL17,0,-DATEDIF(EDATE('Rent Roll'!$K12,'Rent Roll'!$P12*12),CM$5,"M"))*((1+'Rent Roll'!$O12)^(DATEDIF(EDATE('Rent Roll'!$K12,'Rent Roll'!$P12*12),CM$5,"Y")+1))),('Rent Roll'!$H12*'Rent Roll'!$D12/12)*((1+'Rent Roll'!$N12)^DATEDIF('Summary &amp; Assumptions'!$D$18,CM$5,"Y")))))</f>
        <v>-</v>
      </c>
      <c r="CN17" s="131" t="str">
        <f ca="1">IF(CN$5&gt;='Rent Roll'!$M37,('Rent Roll'!$G37*'Rent Roll'!$D12/12)*((1+'Rent Roll'!$X37)^DATEDIF('Rent Roll'!$M37,CN$5,"Y")),
IF(CN$5&gt;'Rent Roll'!$L12,"-",
IF('Rent Roll'!$P12&gt;0,
IF(AND('Rent Roll'!$P12&gt;0,EDATE('Rent Roll'!$K12,'Rent Roll'!$P12*12)&gt;='Commercial Lease'!CN$5),
('Rent Roll'!$H12*'Rent Roll'!$D12/12)*((1+'Rent Roll'!$N12)^DATEDIF('Summary &amp; Assumptions'!$D$18,CN$5,"Y")),
OFFSET(CM17,0,-DATEDIF(EDATE('Rent Roll'!$K12,'Rent Roll'!$P12*12),CN$5,"M"))*((1+'Rent Roll'!$O12)^(DATEDIF(EDATE('Rent Roll'!$K12,'Rent Roll'!$P12*12),CN$5,"Y")+1))),('Rent Roll'!$H12*'Rent Roll'!$D12/12)*((1+'Rent Roll'!$N12)^DATEDIF('Summary &amp; Assumptions'!$D$18,CN$5,"Y")))))</f>
        <v>-</v>
      </c>
      <c r="CO17" s="131" t="str">
        <f ca="1">IF(CO$5&gt;='Rent Roll'!$M37,('Rent Roll'!$G37*'Rent Roll'!$D12/12)*((1+'Rent Roll'!$X37)^DATEDIF('Rent Roll'!$M37,CO$5,"Y")),
IF(CO$5&gt;'Rent Roll'!$L12,"-",
IF('Rent Roll'!$P12&gt;0,
IF(AND('Rent Roll'!$P12&gt;0,EDATE('Rent Roll'!$K12,'Rent Roll'!$P12*12)&gt;='Commercial Lease'!CO$5),
('Rent Roll'!$H12*'Rent Roll'!$D12/12)*((1+'Rent Roll'!$N12)^DATEDIF('Summary &amp; Assumptions'!$D$18,CO$5,"Y")),
OFFSET(CN17,0,-DATEDIF(EDATE('Rent Roll'!$K12,'Rent Roll'!$P12*12),CO$5,"M"))*((1+'Rent Roll'!$O12)^(DATEDIF(EDATE('Rent Roll'!$K12,'Rent Roll'!$P12*12),CO$5,"Y")+1))),('Rent Roll'!$H12*'Rent Roll'!$D12/12)*((1+'Rent Roll'!$N12)^DATEDIF('Summary &amp; Assumptions'!$D$18,CO$5,"Y")))))</f>
        <v>-</v>
      </c>
      <c r="CP17" s="131" t="str">
        <f ca="1">IF(CP$5&gt;='Rent Roll'!$M37,('Rent Roll'!$G37*'Rent Roll'!$D12/12)*((1+'Rent Roll'!$X37)^DATEDIF('Rent Roll'!$M37,CP$5,"Y")),
IF(CP$5&gt;'Rent Roll'!$L12,"-",
IF('Rent Roll'!$P12&gt;0,
IF(AND('Rent Roll'!$P12&gt;0,EDATE('Rent Roll'!$K12,'Rent Roll'!$P12*12)&gt;='Commercial Lease'!CP$5),
('Rent Roll'!$H12*'Rent Roll'!$D12/12)*((1+'Rent Roll'!$N12)^DATEDIF('Summary &amp; Assumptions'!$D$18,CP$5,"Y")),
OFFSET(CO17,0,-DATEDIF(EDATE('Rent Roll'!$K12,'Rent Roll'!$P12*12),CP$5,"M"))*((1+'Rent Roll'!$O12)^(DATEDIF(EDATE('Rent Roll'!$K12,'Rent Roll'!$P12*12),CP$5,"Y")+1))),('Rent Roll'!$H12*'Rent Roll'!$D12/12)*((1+'Rent Roll'!$N12)^DATEDIF('Summary &amp; Assumptions'!$D$18,CP$5,"Y")))))</f>
        <v>-</v>
      </c>
      <c r="CQ17" s="131" t="str">
        <f ca="1">IF(CQ$5&gt;='Rent Roll'!$M37,('Rent Roll'!$G37*'Rent Roll'!$D12/12)*((1+'Rent Roll'!$X37)^DATEDIF('Rent Roll'!$M37,CQ$5,"Y")),
IF(CQ$5&gt;'Rent Roll'!$L12,"-",
IF('Rent Roll'!$P12&gt;0,
IF(AND('Rent Roll'!$P12&gt;0,EDATE('Rent Roll'!$K12,'Rent Roll'!$P12*12)&gt;='Commercial Lease'!CQ$5),
('Rent Roll'!$H12*'Rent Roll'!$D12/12)*((1+'Rent Roll'!$N12)^DATEDIF('Summary &amp; Assumptions'!$D$18,CQ$5,"Y")),
OFFSET(CP17,0,-DATEDIF(EDATE('Rent Roll'!$K12,'Rent Roll'!$P12*12),CQ$5,"M"))*((1+'Rent Roll'!$O12)^(DATEDIF(EDATE('Rent Roll'!$K12,'Rent Roll'!$P12*12),CQ$5,"Y")+1))),('Rent Roll'!$H12*'Rent Roll'!$D12/12)*((1+'Rent Roll'!$N12)^DATEDIF('Summary &amp; Assumptions'!$D$18,CQ$5,"Y")))))</f>
        <v>-</v>
      </c>
      <c r="CR17" s="131" t="str">
        <f ca="1">IF(CR$5&gt;='Rent Roll'!$M37,('Rent Roll'!$G37*'Rent Roll'!$D12/12)*((1+'Rent Roll'!$X37)^DATEDIF('Rent Roll'!$M37,CR$5,"Y")),
IF(CR$5&gt;'Rent Roll'!$L12,"-",
IF('Rent Roll'!$P12&gt;0,
IF(AND('Rent Roll'!$P12&gt;0,EDATE('Rent Roll'!$K12,'Rent Roll'!$P12*12)&gt;='Commercial Lease'!CR$5),
('Rent Roll'!$H12*'Rent Roll'!$D12/12)*((1+'Rent Roll'!$N12)^DATEDIF('Summary &amp; Assumptions'!$D$18,CR$5,"Y")),
OFFSET(CQ17,0,-DATEDIF(EDATE('Rent Roll'!$K12,'Rent Roll'!$P12*12),CR$5,"M"))*((1+'Rent Roll'!$O12)^(DATEDIF(EDATE('Rent Roll'!$K12,'Rent Roll'!$P12*12),CR$5,"Y")+1))),('Rent Roll'!$H12*'Rent Roll'!$D12/12)*((1+'Rent Roll'!$N12)^DATEDIF('Summary &amp; Assumptions'!$D$18,CR$5,"Y")))))</f>
        <v>-</v>
      </c>
      <c r="CS17" s="131" t="str">
        <f ca="1">IF(CS$5&gt;='Rent Roll'!$M37,('Rent Roll'!$G37*'Rent Roll'!$D12/12)*((1+'Rent Roll'!$X37)^DATEDIF('Rent Roll'!$M37,CS$5,"Y")),
IF(CS$5&gt;'Rent Roll'!$L12,"-",
IF('Rent Roll'!$P12&gt;0,
IF(AND('Rent Roll'!$P12&gt;0,EDATE('Rent Roll'!$K12,'Rent Roll'!$P12*12)&gt;='Commercial Lease'!CS$5),
('Rent Roll'!$H12*'Rent Roll'!$D12/12)*((1+'Rent Roll'!$N12)^DATEDIF('Summary &amp; Assumptions'!$D$18,CS$5,"Y")),
OFFSET(CR17,0,-DATEDIF(EDATE('Rent Roll'!$K12,'Rent Roll'!$P12*12),CS$5,"M"))*((1+'Rent Roll'!$O12)^(DATEDIF(EDATE('Rent Roll'!$K12,'Rent Roll'!$P12*12),CS$5,"Y")+1))),('Rent Roll'!$H12*'Rent Roll'!$D12/12)*((1+'Rent Roll'!$N12)^DATEDIF('Summary &amp; Assumptions'!$D$18,CS$5,"Y")))))</f>
        <v>-</v>
      </c>
      <c r="CT17" s="131" t="str">
        <f ca="1">IF(CT$5&gt;='Rent Roll'!$M37,('Rent Roll'!$G37*'Rent Roll'!$D12/12)*((1+'Rent Roll'!$X37)^DATEDIF('Rent Roll'!$M37,CT$5,"Y")),
IF(CT$5&gt;'Rent Roll'!$L12,"-",
IF('Rent Roll'!$P12&gt;0,
IF(AND('Rent Roll'!$P12&gt;0,EDATE('Rent Roll'!$K12,'Rent Roll'!$P12*12)&gt;='Commercial Lease'!CT$5),
('Rent Roll'!$H12*'Rent Roll'!$D12/12)*((1+'Rent Roll'!$N12)^DATEDIF('Summary &amp; Assumptions'!$D$18,CT$5,"Y")),
OFFSET(CS17,0,-DATEDIF(EDATE('Rent Roll'!$K12,'Rent Roll'!$P12*12),CT$5,"M"))*((1+'Rent Roll'!$O12)^(DATEDIF(EDATE('Rent Roll'!$K12,'Rent Roll'!$P12*12),CT$5,"Y")+1))),('Rent Roll'!$H12*'Rent Roll'!$D12/12)*((1+'Rent Roll'!$N12)^DATEDIF('Summary &amp; Assumptions'!$D$18,CT$5,"Y")))))</f>
        <v>-</v>
      </c>
      <c r="CU17" s="131" t="str">
        <f ca="1">IF(CU$5&gt;='Rent Roll'!$M37,('Rent Roll'!$G37*'Rent Roll'!$D12/12)*((1+'Rent Roll'!$X37)^DATEDIF('Rent Roll'!$M37,CU$5,"Y")),
IF(CU$5&gt;'Rent Roll'!$L12,"-",
IF('Rent Roll'!$P12&gt;0,
IF(AND('Rent Roll'!$P12&gt;0,EDATE('Rent Roll'!$K12,'Rent Roll'!$P12*12)&gt;='Commercial Lease'!CU$5),
('Rent Roll'!$H12*'Rent Roll'!$D12/12)*((1+'Rent Roll'!$N12)^DATEDIF('Summary &amp; Assumptions'!$D$18,CU$5,"Y")),
OFFSET(CT17,0,-DATEDIF(EDATE('Rent Roll'!$K12,'Rent Roll'!$P12*12),CU$5,"M"))*((1+'Rent Roll'!$O12)^(DATEDIF(EDATE('Rent Roll'!$K12,'Rent Roll'!$P12*12),CU$5,"Y")+1))),('Rent Roll'!$H12*'Rent Roll'!$D12/12)*((1+'Rent Roll'!$N12)^DATEDIF('Summary &amp; Assumptions'!$D$18,CU$5,"Y")))))</f>
        <v>-</v>
      </c>
      <c r="CV17" s="131" t="str">
        <f ca="1">IF(CV$5&gt;='Rent Roll'!$M37,('Rent Roll'!$G37*'Rent Roll'!$D12/12)*((1+'Rent Roll'!$X37)^DATEDIF('Rent Roll'!$M37,CV$5,"Y")),
IF(CV$5&gt;'Rent Roll'!$L12,"-",
IF('Rent Roll'!$P12&gt;0,
IF(AND('Rent Roll'!$P12&gt;0,EDATE('Rent Roll'!$K12,'Rent Roll'!$P12*12)&gt;='Commercial Lease'!CV$5),
('Rent Roll'!$H12*'Rent Roll'!$D12/12)*((1+'Rent Roll'!$N12)^DATEDIF('Summary &amp; Assumptions'!$D$18,CV$5,"Y")),
OFFSET(CU17,0,-DATEDIF(EDATE('Rent Roll'!$K12,'Rent Roll'!$P12*12),CV$5,"M"))*((1+'Rent Roll'!$O12)^(DATEDIF(EDATE('Rent Roll'!$K12,'Rent Roll'!$P12*12),CV$5,"Y")+1))),('Rent Roll'!$H12*'Rent Roll'!$D12/12)*((1+'Rent Roll'!$N12)^DATEDIF('Summary &amp; Assumptions'!$D$18,CV$5,"Y")))))</f>
        <v>-</v>
      </c>
      <c r="CW17" s="131" t="str">
        <f ca="1">IF(CW$5&gt;='Rent Roll'!$M37,('Rent Roll'!$G37*'Rent Roll'!$D12/12)*((1+'Rent Roll'!$X37)^DATEDIF('Rent Roll'!$M37,CW$5,"Y")),
IF(CW$5&gt;'Rent Roll'!$L12,"-",
IF('Rent Roll'!$P12&gt;0,
IF(AND('Rent Roll'!$P12&gt;0,EDATE('Rent Roll'!$K12,'Rent Roll'!$P12*12)&gt;='Commercial Lease'!CW$5),
('Rent Roll'!$H12*'Rent Roll'!$D12/12)*((1+'Rent Roll'!$N12)^DATEDIF('Summary &amp; Assumptions'!$D$18,CW$5,"Y")),
OFFSET(CV17,0,-DATEDIF(EDATE('Rent Roll'!$K12,'Rent Roll'!$P12*12),CW$5,"M"))*((1+'Rent Roll'!$O12)^(DATEDIF(EDATE('Rent Roll'!$K12,'Rent Roll'!$P12*12),CW$5,"Y")+1))),('Rent Roll'!$H12*'Rent Roll'!$D12/12)*((1+'Rent Roll'!$N12)^DATEDIF('Summary &amp; Assumptions'!$D$18,CW$5,"Y")))))</f>
        <v>-</v>
      </c>
      <c r="CX17" s="131" t="str">
        <f ca="1">IF(CX$5&gt;='Rent Roll'!$M37,('Rent Roll'!$G37*'Rent Roll'!$D12/12)*((1+'Rent Roll'!$X37)^DATEDIF('Rent Roll'!$M37,CX$5,"Y")),
IF(CX$5&gt;'Rent Roll'!$L12,"-",
IF('Rent Roll'!$P12&gt;0,
IF(AND('Rent Roll'!$P12&gt;0,EDATE('Rent Roll'!$K12,'Rent Roll'!$P12*12)&gt;='Commercial Lease'!CX$5),
('Rent Roll'!$H12*'Rent Roll'!$D12/12)*((1+'Rent Roll'!$N12)^DATEDIF('Summary &amp; Assumptions'!$D$18,CX$5,"Y")),
OFFSET(CW17,0,-DATEDIF(EDATE('Rent Roll'!$K12,'Rent Roll'!$P12*12),CX$5,"M"))*((1+'Rent Roll'!$O12)^(DATEDIF(EDATE('Rent Roll'!$K12,'Rent Roll'!$P12*12),CX$5,"Y")+1))),('Rent Roll'!$H12*'Rent Roll'!$D12/12)*((1+'Rent Roll'!$N12)^DATEDIF('Summary &amp; Assumptions'!$D$18,CX$5,"Y")))))</f>
        <v>-</v>
      </c>
      <c r="CY17" s="131" t="str">
        <f ca="1">IF(CY$5&gt;='Rent Roll'!$M37,('Rent Roll'!$G37*'Rent Roll'!$D12/12)*((1+'Rent Roll'!$X37)^DATEDIF('Rent Roll'!$M37,CY$5,"Y")),
IF(CY$5&gt;'Rent Roll'!$L12,"-",
IF('Rent Roll'!$P12&gt;0,
IF(AND('Rent Roll'!$P12&gt;0,EDATE('Rent Roll'!$K12,'Rent Roll'!$P12*12)&gt;='Commercial Lease'!CY$5),
('Rent Roll'!$H12*'Rent Roll'!$D12/12)*((1+'Rent Roll'!$N12)^DATEDIF('Summary &amp; Assumptions'!$D$18,CY$5,"Y")),
OFFSET(CX17,0,-DATEDIF(EDATE('Rent Roll'!$K12,'Rent Roll'!$P12*12),CY$5,"M"))*((1+'Rent Roll'!$O12)^(DATEDIF(EDATE('Rent Roll'!$K12,'Rent Roll'!$P12*12),CY$5,"Y")+1))),('Rent Roll'!$H12*'Rent Roll'!$D12/12)*((1+'Rent Roll'!$N12)^DATEDIF('Summary &amp; Assumptions'!$D$18,CY$5,"Y")))))</f>
        <v>-</v>
      </c>
      <c r="CZ17" s="131" t="str">
        <f ca="1">IF(CZ$5&gt;='Rent Roll'!$M37,('Rent Roll'!$G37*'Rent Roll'!$D12/12)*((1+'Rent Roll'!$X37)^DATEDIF('Rent Roll'!$M37,CZ$5,"Y")),
IF(CZ$5&gt;'Rent Roll'!$L12,"-",
IF('Rent Roll'!$P12&gt;0,
IF(AND('Rent Roll'!$P12&gt;0,EDATE('Rent Roll'!$K12,'Rent Roll'!$P12*12)&gt;='Commercial Lease'!CZ$5),
('Rent Roll'!$H12*'Rent Roll'!$D12/12)*((1+'Rent Roll'!$N12)^DATEDIF('Summary &amp; Assumptions'!$D$18,CZ$5,"Y")),
OFFSET(CY17,0,-DATEDIF(EDATE('Rent Roll'!$K12,'Rent Roll'!$P12*12),CZ$5,"M"))*((1+'Rent Roll'!$O12)^(DATEDIF(EDATE('Rent Roll'!$K12,'Rent Roll'!$P12*12),CZ$5,"Y")+1))),('Rent Roll'!$H12*'Rent Roll'!$D12/12)*((1+'Rent Roll'!$N12)^DATEDIF('Summary &amp; Assumptions'!$D$18,CZ$5,"Y")))))</f>
        <v>-</v>
      </c>
      <c r="DA17" s="131" t="str">
        <f ca="1">IF(DA$5&gt;='Rent Roll'!$M37,('Rent Roll'!$G37*'Rent Roll'!$D12/12)*((1+'Rent Roll'!$X37)^DATEDIF('Rent Roll'!$M37,DA$5,"Y")),
IF(DA$5&gt;'Rent Roll'!$L12,"-",
IF('Rent Roll'!$P12&gt;0,
IF(AND('Rent Roll'!$P12&gt;0,EDATE('Rent Roll'!$K12,'Rent Roll'!$P12*12)&gt;='Commercial Lease'!DA$5),
('Rent Roll'!$H12*'Rent Roll'!$D12/12)*((1+'Rent Roll'!$N12)^DATEDIF('Summary &amp; Assumptions'!$D$18,DA$5,"Y")),
OFFSET(CZ17,0,-DATEDIF(EDATE('Rent Roll'!$K12,'Rent Roll'!$P12*12),DA$5,"M"))*((1+'Rent Roll'!$O12)^(DATEDIF(EDATE('Rent Roll'!$K12,'Rent Roll'!$P12*12),DA$5,"Y")+1))),('Rent Roll'!$H12*'Rent Roll'!$D12/12)*((1+'Rent Roll'!$N12)^DATEDIF('Summary &amp; Assumptions'!$D$18,DA$5,"Y")))))</f>
        <v>-</v>
      </c>
      <c r="DB17" s="131" t="str">
        <f ca="1">IF(DB$5&gt;='Rent Roll'!$M37,('Rent Roll'!$G37*'Rent Roll'!$D12/12)*((1+'Rent Roll'!$X37)^DATEDIF('Rent Roll'!$M37,DB$5,"Y")),
IF(DB$5&gt;'Rent Roll'!$L12,"-",
IF('Rent Roll'!$P12&gt;0,
IF(AND('Rent Roll'!$P12&gt;0,EDATE('Rent Roll'!$K12,'Rent Roll'!$P12*12)&gt;='Commercial Lease'!DB$5),
('Rent Roll'!$H12*'Rent Roll'!$D12/12)*((1+'Rent Roll'!$N12)^DATEDIF('Summary &amp; Assumptions'!$D$18,DB$5,"Y")),
OFFSET(DA17,0,-DATEDIF(EDATE('Rent Roll'!$K12,'Rent Roll'!$P12*12),DB$5,"M"))*((1+'Rent Roll'!$O12)^(DATEDIF(EDATE('Rent Roll'!$K12,'Rent Roll'!$P12*12),DB$5,"Y")+1))),('Rent Roll'!$H12*'Rent Roll'!$D12/12)*((1+'Rent Roll'!$N12)^DATEDIF('Summary &amp; Assumptions'!$D$18,DB$5,"Y")))))</f>
        <v>-</v>
      </c>
      <c r="DC17" s="131" t="str">
        <f ca="1">IF(DC$5&gt;='Rent Roll'!$M37,('Rent Roll'!$G37*'Rent Roll'!$D12/12)*((1+'Rent Roll'!$X37)^DATEDIF('Rent Roll'!$M37,DC$5,"Y")),
IF(DC$5&gt;'Rent Roll'!$L12,"-",
IF('Rent Roll'!$P12&gt;0,
IF(AND('Rent Roll'!$P12&gt;0,EDATE('Rent Roll'!$K12,'Rent Roll'!$P12*12)&gt;='Commercial Lease'!DC$5),
('Rent Roll'!$H12*'Rent Roll'!$D12/12)*((1+'Rent Roll'!$N12)^DATEDIF('Summary &amp; Assumptions'!$D$18,DC$5,"Y")),
OFFSET(DB17,0,-DATEDIF(EDATE('Rent Roll'!$K12,'Rent Roll'!$P12*12),DC$5,"M"))*((1+'Rent Roll'!$O12)^(DATEDIF(EDATE('Rent Roll'!$K12,'Rent Roll'!$P12*12),DC$5,"Y")+1))),('Rent Roll'!$H12*'Rent Roll'!$D12/12)*((1+'Rent Roll'!$N12)^DATEDIF('Summary &amp; Assumptions'!$D$18,DC$5,"Y")))))</f>
        <v>-</v>
      </c>
      <c r="DD17" s="131" t="str">
        <f ca="1">IF(DD$5&gt;='Rent Roll'!$M37,('Rent Roll'!$G37*'Rent Roll'!$D12/12)*((1+'Rent Roll'!$X37)^DATEDIF('Rent Roll'!$M37,DD$5,"Y")),
IF(DD$5&gt;'Rent Roll'!$L12,"-",
IF('Rent Roll'!$P12&gt;0,
IF(AND('Rent Roll'!$P12&gt;0,EDATE('Rent Roll'!$K12,'Rent Roll'!$P12*12)&gt;='Commercial Lease'!DD$5),
('Rent Roll'!$H12*'Rent Roll'!$D12/12)*((1+'Rent Roll'!$N12)^DATEDIF('Summary &amp; Assumptions'!$D$18,DD$5,"Y")),
OFFSET(DC17,0,-DATEDIF(EDATE('Rent Roll'!$K12,'Rent Roll'!$P12*12),DD$5,"M"))*((1+'Rent Roll'!$O12)^(DATEDIF(EDATE('Rent Roll'!$K12,'Rent Roll'!$P12*12),DD$5,"Y")+1))),('Rent Roll'!$H12*'Rent Roll'!$D12/12)*((1+'Rent Roll'!$N12)^DATEDIF('Summary &amp; Assumptions'!$D$18,DD$5,"Y")))))</f>
        <v>-</v>
      </c>
      <c r="DE17" s="131" t="str">
        <f ca="1">IF(DE$5&gt;='Rent Roll'!$M37,('Rent Roll'!$G37*'Rent Roll'!$D12/12)*((1+'Rent Roll'!$X37)^DATEDIF('Rent Roll'!$M37,DE$5,"Y")),
IF(DE$5&gt;'Rent Roll'!$L12,"-",
IF('Rent Roll'!$P12&gt;0,
IF(AND('Rent Roll'!$P12&gt;0,EDATE('Rent Roll'!$K12,'Rent Roll'!$P12*12)&gt;='Commercial Lease'!DE$5),
('Rent Roll'!$H12*'Rent Roll'!$D12/12)*((1+'Rent Roll'!$N12)^DATEDIF('Summary &amp; Assumptions'!$D$18,DE$5,"Y")),
OFFSET(DD17,0,-DATEDIF(EDATE('Rent Roll'!$K12,'Rent Roll'!$P12*12),DE$5,"M"))*((1+'Rent Roll'!$O12)^(DATEDIF(EDATE('Rent Roll'!$K12,'Rent Roll'!$P12*12),DE$5,"Y")+1))),('Rent Roll'!$H12*'Rent Roll'!$D12/12)*((1+'Rent Roll'!$N12)^DATEDIF('Summary &amp; Assumptions'!$D$18,DE$5,"Y")))))</f>
        <v>-</v>
      </c>
      <c r="DF17" s="131" t="str">
        <f ca="1">IF(DF$5&gt;='Rent Roll'!$M37,('Rent Roll'!$G37*'Rent Roll'!$D12/12)*((1+'Rent Roll'!$X37)^DATEDIF('Rent Roll'!$M37,DF$5,"Y")),
IF(DF$5&gt;'Rent Roll'!$L12,"-",
IF('Rent Roll'!$P12&gt;0,
IF(AND('Rent Roll'!$P12&gt;0,EDATE('Rent Roll'!$K12,'Rent Roll'!$P12*12)&gt;='Commercial Lease'!DF$5),
('Rent Roll'!$H12*'Rent Roll'!$D12/12)*((1+'Rent Roll'!$N12)^DATEDIF('Summary &amp; Assumptions'!$D$18,DF$5,"Y")),
OFFSET(DE17,0,-DATEDIF(EDATE('Rent Roll'!$K12,'Rent Roll'!$P12*12),DF$5,"M"))*((1+'Rent Roll'!$O12)^(DATEDIF(EDATE('Rent Roll'!$K12,'Rent Roll'!$P12*12),DF$5,"Y")+1))),('Rent Roll'!$H12*'Rent Roll'!$D12/12)*((1+'Rent Roll'!$N12)^DATEDIF('Summary &amp; Assumptions'!$D$18,DF$5,"Y")))))</f>
        <v>-</v>
      </c>
      <c r="DG17" s="131" t="str">
        <f ca="1">IF(DG$5&gt;='Rent Roll'!$M37,('Rent Roll'!$G37*'Rent Roll'!$D12/12)*((1+'Rent Roll'!$X37)^DATEDIF('Rent Roll'!$M37,DG$5,"Y")),
IF(DG$5&gt;'Rent Roll'!$L12,"-",
IF('Rent Roll'!$P12&gt;0,
IF(AND('Rent Roll'!$P12&gt;0,EDATE('Rent Roll'!$K12,'Rent Roll'!$P12*12)&gt;='Commercial Lease'!DG$5),
('Rent Roll'!$H12*'Rent Roll'!$D12/12)*((1+'Rent Roll'!$N12)^DATEDIF('Summary &amp; Assumptions'!$D$18,DG$5,"Y")),
OFFSET(DF17,0,-DATEDIF(EDATE('Rent Roll'!$K12,'Rent Roll'!$P12*12),DG$5,"M"))*((1+'Rent Roll'!$O12)^(DATEDIF(EDATE('Rent Roll'!$K12,'Rent Roll'!$P12*12),DG$5,"Y")+1))),('Rent Roll'!$H12*'Rent Roll'!$D12/12)*((1+'Rent Roll'!$N12)^DATEDIF('Summary &amp; Assumptions'!$D$18,DG$5,"Y")))))</f>
        <v>-</v>
      </c>
      <c r="DH17" s="131" t="str">
        <f ca="1">IF(DH$5&gt;='Rent Roll'!$M37,('Rent Roll'!$G37*'Rent Roll'!$D12/12)*((1+'Rent Roll'!$X37)^DATEDIF('Rent Roll'!$M37,DH$5,"Y")),
IF(DH$5&gt;'Rent Roll'!$L12,"-",
IF('Rent Roll'!$P12&gt;0,
IF(AND('Rent Roll'!$P12&gt;0,EDATE('Rent Roll'!$K12,'Rent Roll'!$P12*12)&gt;='Commercial Lease'!DH$5),
('Rent Roll'!$H12*'Rent Roll'!$D12/12)*((1+'Rent Roll'!$N12)^DATEDIF('Summary &amp; Assumptions'!$D$18,DH$5,"Y")),
OFFSET(DG17,0,-DATEDIF(EDATE('Rent Roll'!$K12,'Rent Roll'!$P12*12),DH$5,"M"))*((1+'Rent Roll'!$O12)^(DATEDIF(EDATE('Rent Roll'!$K12,'Rent Roll'!$P12*12),DH$5,"Y")+1))),('Rent Roll'!$H12*'Rent Roll'!$D12/12)*((1+'Rent Roll'!$N12)^DATEDIF('Summary &amp; Assumptions'!$D$18,DH$5,"Y")))))</f>
        <v>-</v>
      </c>
      <c r="DI17" s="131" t="str">
        <f ca="1">IF(DI$5&gt;='Rent Roll'!$M37,('Rent Roll'!$G37*'Rent Roll'!$D12/12)*((1+'Rent Roll'!$X37)^DATEDIF('Rent Roll'!$M37,DI$5,"Y")),
IF(DI$5&gt;'Rent Roll'!$L12,"-",
IF('Rent Roll'!$P12&gt;0,
IF(AND('Rent Roll'!$P12&gt;0,EDATE('Rent Roll'!$K12,'Rent Roll'!$P12*12)&gt;='Commercial Lease'!DI$5),
('Rent Roll'!$H12*'Rent Roll'!$D12/12)*((1+'Rent Roll'!$N12)^DATEDIF('Summary &amp; Assumptions'!$D$18,DI$5,"Y")),
OFFSET(DH17,0,-DATEDIF(EDATE('Rent Roll'!$K12,'Rent Roll'!$P12*12),DI$5,"M"))*((1+'Rent Roll'!$O12)^(DATEDIF(EDATE('Rent Roll'!$K12,'Rent Roll'!$P12*12),DI$5,"Y")+1))),('Rent Roll'!$H12*'Rent Roll'!$D12/12)*((1+'Rent Roll'!$N12)^DATEDIF('Summary &amp; Assumptions'!$D$18,DI$5,"Y")))))</f>
        <v>-</v>
      </c>
      <c r="DJ17" s="131" t="str">
        <f ca="1">IF(DJ$5&gt;='Rent Roll'!$M37,('Rent Roll'!$G37*'Rent Roll'!$D12/12)*((1+'Rent Roll'!$X37)^DATEDIF('Rent Roll'!$M37,DJ$5,"Y")),
IF(DJ$5&gt;'Rent Roll'!$L12,"-",
IF('Rent Roll'!$P12&gt;0,
IF(AND('Rent Roll'!$P12&gt;0,EDATE('Rent Roll'!$K12,'Rent Roll'!$P12*12)&gt;='Commercial Lease'!DJ$5),
('Rent Roll'!$H12*'Rent Roll'!$D12/12)*((1+'Rent Roll'!$N12)^DATEDIF('Summary &amp; Assumptions'!$D$18,DJ$5,"Y")),
OFFSET(DI17,0,-DATEDIF(EDATE('Rent Roll'!$K12,'Rent Roll'!$P12*12),DJ$5,"M"))*((1+'Rent Roll'!$O12)^(DATEDIF(EDATE('Rent Roll'!$K12,'Rent Roll'!$P12*12),DJ$5,"Y")+1))),('Rent Roll'!$H12*'Rent Roll'!$D12/12)*((1+'Rent Roll'!$N12)^DATEDIF('Summary &amp; Assumptions'!$D$18,DJ$5,"Y")))))</f>
        <v>-</v>
      </c>
      <c r="DK17" s="131" t="str">
        <f ca="1">IF(DK$5&gt;='Rent Roll'!$M37,('Rent Roll'!$G37*'Rent Roll'!$D12/12)*((1+'Rent Roll'!$X37)^DATEDIF('Rent Roll'!$M37,DK$5,"Y")),
IF(DK$5&gt;'Rent Roll'!$L12,"-",
IF('Rent Roll'!$P12&gt;0,
IF(AND('Rent Roll'!$P12&gt;0,EDATE('Rent Roll'!$K12,'Rent Roll'!$P12*12)&gt;='Commercial Lease'!DK$5),
('Rent Roll'!$H12*'Rent Roll'!$D12/12)*((1+'Rent Roll'!$N12)^DATEDIF('Summary &amp; Assumptions'!$D$18,DK$5,"Y")),
OFFSET(DJ17,0,-DATEDIF(EDATE('Rent Roll'!$K12,'Rent Roll'!$P12*12),DK$5,"M"))*((1+'Rent Roll'!$O12)^(DATEDIF(EDATE('Rent Roll'!$K12,'Rent Roll'!$P12*12),DK$5,"Y")+1))),('Rent Roll'!$H12*'Rent Roll'!$D12/12)*((1+'Rent Roll'!$N12)^DATEDIF('Summary &amp; Assumptions'!$D$18,DK$5,"Y")))))</f>
        <v>-</v>
      </c>
      <c r="DL17" s="131" t="str">
        <f ca="1">IF(DL$5&gt;='Rent Roll'!$M37,('Rent Roll'!$G37*'Rent Roll'!$D12/12)*((1+'Rent Roll'!$X37)^DATEDIF('Rent Roll'!$M37,DL$5,"Y")),
IF(DL$5&gt;'Rent Roll'!$L12,"-",
IF('Rent Roll'!$P12&gt;0,
IF(AND('Rent Roll'!$P12&gt;0,EDATE('Rent Roll'!$K12,'Rent Roll'!$P12*12)&gt;='Commercial Lease'!DL$5),
('Rent Roll'!$H12*'Rent Roll'!$D12/12)*((1+'Rent Roll'!$N12)^DATEDIF('Summary &amp; Assumptions'!$D$18,DL$5,"Y")),
OFFSET(DK17,0,-DATEDIF(EDATE('Rent Roll'!$K12,'Rent Roll'!$P12*12),DL$5,"M"))*((1+'Rent Roll'!$O12)^(DATEDIF(EDATE('Rent Roll'!$K12,'Rent Roll'!$P12*12),DL$5,"Y")+1))),('Rent Roll'!$H12*'Rent Roll'!$D12/12)*((1+'Rent Roll'!$N12)^DATEDIF('Summary &amp; Assumptions'!$D$18,DL$5,"Y")))))</f>
        <v>-</v>
      </c>
      <c r="DM17" s="131" t="str">
        <f ca="1">IF(DM$5&gt;='Rent Roll'!$M37,('Rent Roll'!$G37*'Rent Roll'!$D12/12)*((1+'Rent Roll'!$X37)^DATEDIF('Rent Roll'!$M37,DM$5,"Y")),
IF(DM$5&gt;'Rent Roll'!$L12,"-",
IF('Rent Roll'!$P12&gt;0,
IF(AND('Rent Roll'!$P12&gt;0,EDATE('Rent Roll'!$K12,'Rent Roll'!$P12*12)&gt;='Commercial Lease'!DM$5),
('Rent Roll'!$H12*'Rent Roll'!$D12/12)*((1+'Rent Roll'!$N12)^DATEDIF('Summary &amp; Assumptions'!$D$18,DM$5,"Y")),
OFFSET(DL17,0,-DATEDIF(EDATE('Rent Roll'!$K12,'Rent Roll'!$P12*12),DM$5,"M"))*((1+'Rent Roll'!$O12)^(DATEDIF(EDATE('Rent Roll'!$K12,'Rent Roll'!$P12*12),DM$5,"Y")+1))),('Rent Roll'!$H12*'Rent Roll'!$D12/12)*((1+'Rent Roll'!$N12)^DATEDIF('Summary &amp; Assumptions'!$D$18,DM$5,"Y")))))</f>
        <v>-</v>
      </c>
      <c r="DN17" s="131" t="str">
        <f ca="1">IF(DN$5&gt;='Rent Roll'!$M37,('Rent Roll'!$G37*'Rent Roll'!$D12/12)*((1+'Rent Roll'!$X37)^DATEDIF('Rent Roll'!$M37,DN$5,"Y")),
IF(DN$5&gt;'Rent Roll'!$L12,"-",
IF('Rent Roll'!$P12&gt;0,
IF(AND('Rent Roll'!$P12&gt;0,EDATE('Rent Roll'!$K12,'Rent Roll'!$P12*12)&gt;='Commercial Lease'!DN$5),
('Rent Roll'!$H12*'Rent Roll'!$D12/12)*((1+'Rent Roll'!$N12)^DATEDIF('Summary &amp; Assumptions'!$D$18,DN$5,"Y")),
OFFSET(DM17,0,-DATEDIF(EDATE('Rent Roll'!$K12,'Rent Roll'!$P12*12),DN$5,"M"))*((1+'Rent Roll'!$O12)^(DATEDIF(EDATE('Rent Roll'!$K12,'Rent Roll'!$P12*12),DN$5,"Y")+1))),('Rent Roll'!$H12*'Rent Roll'!$D12/12)*((1+'Rent Roll'!$N12)^DATEDIF('Summary &amp; Assumptions'!$D$18,DN$5,"Y")))))</f>
        <v>-</v>
      </c>
      <c r="DO17" s="131" t="str">
        <f ca="1">IF(DO$5&gt;='Rent Roll'!$M37,('Rent Roll'!$G37*'Rent Roll'!$D12/12)*((1+'Rent Roll'!$X37)^DATEDIF('Rent Roll'!$M37,DO$5,"Y")),
IF(DO$5&gt;'Rent Roll'!$L12,"-",
IF('Rent Roll'!$P12&gt;0,
IF(AND('Rent Roll'!$P12&gt;0,EDATE('Rent Roll'!$K12,'Rent Roll'!$P12*12)&gt;='Commercial Lease'!DO$5),
('Rent Roll'!$H12*'Rent Roll'!$D12/12)*((1+'Rent Roll'!$N12)^DATEDIF('Summary &amp; Assumptions'!$D$18,DO$5,"Y")),
OFFSET(DN17,0,-DATEDIF(EDATE('Rent Roll'!$K12,'Rent Roll'!$P12*12),DO$5,"M"))*((1+'Rent Roll'!$O12)^(DATEDIF(EDATE('Rent Roll'!$K12,'Rent Roll'!$P12*12),DO$5,"Y")+1))),('Rent Roll'!$H12*'Rent Roll'!$D12/12)*((1+'Rent Roll'!$N12)^DATEDIF('Summary &amp; Assumptions'!$D$18,DO$5,"Y")))))</f>
        <v>-</v>
      </c>
      <c r="DP17" s="131" t="str">
        <f ca="1">IF(DP$5&gt;='Rent Roll'!$M37,('Rent Roll'!$G37*'Rent Roll'!$D12/12)*((1+'Rent Roll'!$X37)^DATEDIF('Rent Roll'!$M37,DP$5,"Y")),
IF(DP$5&gt;'Rent Roll'!$L12,"-",
IF('Rent Roll'!$P12&gt;0,
IF(AND('Rent Roll'!$P12&gt;0,EDATE('Rent Roll'!$K12,'Rent Roll'!$P12*12)&gt;='Commercial Lease'!DP$5),
('Rent Roll'!$H12*'Rent Roll'!$D12/12)*((1+'Rent Roll'!$N12)^DATEDIF('Summary &amp; Assumptions'!$D$18,DP$5,"Y")),
OFFSET(DO17,0,-DATEDIF(EDATE('Rent Roll'!$K12,'Rent Roll'!$P12*12),DP$5,"M"))*((1+'Rent Roll'!$O12)^(DATEDIF(EDATE('Rent Roll'!$K12,'Rent Roll'!$P12*12),DP$5,"Y")+1))),('Rent Roll'!$H12*'Rent Roll'!$D12/12)*((1+'Rent Roll'!$N12)^DATEDIF('Summary &amp; Assumptions'!$D$18,DP$5,"Y")))))</f>
        <v>-</v>
      </c>
      <c r="DQ17" s="131" t="str">
        <f ca="1">IF(DQ$5&gt;='Rent Roll'!$M37,('Rent Roll'!$G37*'Rent Roll'!$D12/12)*((1+'Rent Roll'!$X37)^DATEDIF('Rent Roll'!$M37,DQ$5,"Y")),
IF(DQ$5&gt;'Rent Roll'!$L12,"-",
IF('Rent Roll'!$P12&gt;0,
IF(AND('Rent Roll'!$P12&gt;0,EDATE('Rent Roll'!$K12,'Rent Roll'!$P12*12)&gt;='Commercial Lease'!DQ$5),
('Rent Roll'!$H12*'Rent Roll'!$D12/12)*((1+'Rent Roll'!$N12)^DATEDIF('Summary &amp; Assumptions'!$D$18,DQ$5,"Y")),
OFFSET(DP17,0,-DATEDIF(EDATE('Rent Roll'!$K12,'Rent Roll'!$P12*12),DQ$5,"M"))*((1+'Rent Roll'!$O12)^(DATEDIF(EDATE('Rent Roll'!$K12,'Rent Roll'!$P12*12),DQ$5,"Y")+1))),('Rent Roll'!$H12*'Rent Roll'!$D12/12)*((1+'Rent Roll'!$N12)^DATEDIF('Summary &amp; Assumptions'!$D$18,DQ$5,"Y")))))</f>
        <v>-</v>
      </c>
      <c r="DR17" s="131" t="str">
        <f ca="1">IF(DR$5&gt;='Rent Roll'!$M37,('Rent Roll'!$G37*'Rent Roll'!$D12/12)*((1+'Rent Roll'!$X37)^DATEDIF('Rent Roll'!$M37,DR$5,"Y")),
IF(DR$5&gt;'Rent Roll'!$L12,"-",
IF('Rent Roll'!$P12&gt;0,
IF(AND('Rent Roll'!$P12&gt;0,EDATE('Rent Roll'!$K12,'Rent Roll'!$P12*12)&gt;='Commercial Lease'!DR$5),
('Rent Roll'!$H12*'Rent Roll'!$D12/12)*((1+'Rent Roll'!$N12)^DATEDIF('Summary &amp; Assumptions'!$D$18,DR$5,"Y")),
OFFSET(DQ17,0,-DATEDIF(EDATE('Rent Roll'!$K12,'Rent Roll'!$P12*12),DR$5,"M"))*((1+'Rent Roll'!$O12)^(DATEDIF(EDATE('Rent Roll'!$K12,'Rent Roll'!$P12*12),DR$5,"Y")+1))),('Rent Roll'!$H12*'Rent Roll'!$D12/12)*((1+'Rent Roll'!$N12)^DATEDIF('Summary &amp; Assumptions'!$D$18,DR$5,"Y")))))</f>
        <v>-</v>
      </c>
      <c r="DS17" s="131" t="str">
        <f ca="1">IF(DS$5&gt;='Rent Roll'!$M37,('Rent Roll'!$G37*'Rent Roll'!$D12/12)*((1+'Rent Roll'!$X37)^DATEDIF('Rent Roll'!$M37,DS$5,"Y")),
IF(DS$5&gt;'Rent Roll'!$L12,"-",
IF('Rent Roll'!$P12&gt;0,
IF(AND('Rent Roll'!$P12&gt;0,EDATE('Rent Roll'!$K12,'Rent Roll'!$P12*12)&gt;='Commercial Lease'!DS$5),
('Rent Roll'!$H12*'Rent Roll'!$D12/12)*((1+'Rent Roll'!$N12)^DATEDIF('Summary &amp; Assumptions'!$D$18,DS$5,"Y")),
OFFSET(DR17,0,-DATEDIF(EDATE('Rent Roll'!$K12,'Rent Roll'!$P12*12),DS$5,"M"))*((1+'Rent Roll'!$O12)^(DATEDIF(EDATE('Rent Roll'!$K12,'Rent Roll'!$P12*12),DS$5,"Y")+1))),('Rent Roll'!$H12*'Rent Roll'!$D12/12)*((1+'Rent Roll'!$N12)^DATEDIF('Summary &amp; Assumptions'!$D$18,DS$5,"Y")))))</f>
        <v>-</v>
      </c>
      <c r="DT17" s="131" t="str">
        <f ca="1">IF(DT$5&gt;='Rent Roll'!$M37,('Rent Roll'!$G37*'Rent Roll'!$D12/12)*((1+'Rent Roll'!$X37)^DATEDIF('Rent Roll'!$M37,DT$5,"Y")),
IF(DT$5&gt;'Rent Roll'!$L12,"-",
IF('Rent Roll'!$P12&gt;0,
IF(AND('Rent Roll'!$P12&gt;0,EDATE('Rent Roll'!$K12,'Rent Roll'!$P12*12)&gt;='Commercial Lease'!DT$5),
('Rent Roll'!$H12*'Rent Roll'!$D12/12)*((1+'Rent Roll'!$N12)^DATEDIF('Summary &amp; Assumptions'!$D$18,DT$5,"Y")),
OFFSET(DS17,0,-DATEDIF(EDATE('Rent Roll'!$K12,'Rent Roll'!$P12*12),DT$5,"M"))*((1+'Rent Roll'!$O12)^(DATEDIF(EDATE('Rent Roll'!$K12,'Rent Roll'!$P12*12),DT$5,"Y")+1))),('Rent Roll'!$H12*'Rent Roll'!$D12/12)*((1+'Rent Roll'!$N12)^DATEDIF('Summary &amp; Assumptions'!$D$18,DT$5,"Y")))))</f>
        <v>-</v>
      </c>
      <c r="DU17" s="131" t="str">
        <f ca="1">IF(DU$5&gt;='Rent Roll'!$M37,('Rent Roll'!$G37*'Rent Roll'!$D12/12)*((1+'Rent Roll'!$X37)^DATEDIF('Rent Roll'!$M37,DU$5,"Y")),
IF(DU$5&gt;'Rent Roll'!$L12,"-",
IF('Rent Roll'!$P12&gt;0,
IF(AND('Rent Roll'!$P12&gt;0,EDATE('Rent Roll'!$K12,'Rent Roll'!$P12*12)&gt;='Commercial Lease'!DU$5),
('Rent Roll'!$H12*'Rent Roll'!$D12/12)*((1+'Rent Roll'!$N12)^DATEDIF('Summary &amp; Assumptions'!$D$18,DU$5,"Y")),
OFFSET(DT17,0,-DATEDIF(EDATE('Rent Roll'!$K12,'Rent Roll'!$P12*12),DU$5,"M"))*((1+'Rent Roll'!$O12)^(DATEDIF(EDATE('Rent Roll'!$K12,'Rent Roll'!$P12*12),DU$5,"Y")+1))),('Rent Roll'!$H12*'Rent Roll'!$D12/12)*((1+'Rent Roll'!$N12)^DATEDIF('Summary &amp; Assumptions'!$D$18,DU$5,"Y")))))</f>
        <v>-</v>
      </c>
      <c r="DV17" s="131" t="str">
        <f ca="1">IF(DV$5&gt;='Rent Roll'!$M37,('Rent Roll'!$G37*'Rent Roll'!$D12/12)*((1+'Rent Roll'!$X37)^DATEDIF('Rent Roll'!$M37,DV$5,"Y")),
IF(DV$5&gt;'Rent Roll'!$L12,"-",
IF('Rent Roll'!$P12&gt;0,
IF(AND('Rent Roll'!$P12&gt;0,EDATE('Rent Roll'!$K12,'Rent Roll'!$P12*12)&gt;='Commercial Lease'!DV$5),
('Rent Roll'!$H12*'Rent Roll'!$D12/12)*((1+'Rent Roll'!$N12)^DATEDIF('Summary &amp; Assumptions'!$D$18,DV$5,"Y")),
OFFSET(DU17,0,-DATEDIF(EDATE('Rent Roll'!$K12,'Rent Roll'!$P12*12),DV$5,"M"))*((1+'Rent Roll'!$O12)^(DATEDIF(EDATE('Rent Roll'!$K12,'Rent Roll'!$P12*12),DV$5,"Y")+1))),('Rent Roll'!$H12*'Rent Roll'!$D12/12)*((1+'Rent Roll'!$N12)^DATEDIF('Summary &amp; Assumptions'!$D$18,DV$5,"Y")))))</f>
        <v>-</v>
      </c>
      <c r="DW17" s="131" t="str">
        <f ca="1">IF(DW$5&gt;='Rent Roll'!$M37,('Rent Roll'!$G37*'Rent Roll'!$D12/12)*((1+'Rent Roll'!$X37)^DATEDIF('Rent Roll'!$M37,DW$5,"Y")),
IF(DW$5&gt;'Rent Roll'!$L12,"-",
IF('Rent Roll'!$P12&gt;0,
IF(AND('Rent Roll'!$P12&gt;0,EDATE('Rent Roll'!$K12,'Rent Roll'!$P12*12)&gt;='Commercial Lease'!DW$5),
('Rent Roll'!$H12*'Rent Roll'!$D12/12)*((1+'Rent Roll'!$N12)^DATEDIF('Summary &amp; Assumptions'!$D$18,DW$5,"Y")),
OFFSET(DV17,0,-DATEDIF(EDATE('Rent Roll'!$K12,'Rent Roll'!$P12*12),DW$5,"M"))*((1+'Rent Roll'!$O12)^(DATEDIF(EDATE('Rent Roll'!$K12,'Rent Roll'!$P12*12),DW$5,"Y")+1))),('Rent Roll'!$H12*'Rent Roll'!$D12/12)*((1+'Rent Roll'!$N12)^DATEDIF('Summary &amp; Assumptions'!$D$18,DW$5,"Y")))))</f>
        <v>-</v>
      </c>
      <c r="DX17" s="131" t="str">
        <f ca="1">IF(DX$5&gt;='Rent Roll'!$M37,('Rent Roll'!$G37*'Rent Roll'!$D12/12)*((1+'Rent Roll'!$X37)^DATEDIF('Rent Roll'!$M37,DX$5,"Y")),
IF(DX$5&gt;'Rent Roll'!$L12,"-",
IF('Rent Roll'!$P12&gt;0,
IF(AND('Rent Roll'!$P12&gt;0,EDATE('Rent Roll'!$K12,'Rent Roll'!$P12*12)&gt;='Commercial Lease'!DX$5),
('Rent Roll'!$H12*'Rent Roll'!$D12/12)*((1+'Rent Roll'!$N12)^DATEDIF('Summary &amp; Assumptions'!$D$18,DX$5,"Y")),
OFFSET(DW17,0,-DATEDIF(EDATE('Rent Roll'!$K12,'Rent Roll'!$P12*12),DX$5,"M"))*((1+'Rent Roll'!$O12)^(DATEDIF(EDATE('Rent Roll'!$K12,'Rent Roll'!$P12*12),DX$5,"Y")+1))),('Rent Roll'!$H12*'Rent Roll'!$D12/12)*((1+'Rent Roll'!$N12)^DATEDIF('Summary &amp; Assumptions'!$D$18,DX$5,"Y")))))</f>
        <v>-</v>
      </c>
      <c r="DY17" s="131" t="str">
        <f ca="1">IF(DY$5&gt;='Rent Roll'!$M37,('Rent Roll'!$G37*'Rent Roll'!$D12/12)*((1+'Rent Roll'!$X37)^DATEDIF('Rent Roll'!$M37,DY$5,"Y")),
IF(DY$5&gt;'Rent Roll'!$L12,"-",
IF('Rent Roll'!$P12&gt;0,
IF(AND('Rent Roll'!$P12&gt;0,EDATE('Rent Roll'!$K12,'Rent Roll'!$P12*12)&gt;='Commercial Lease'!DY$5),
('Rent Roll'!$H12*'Rent Roll'!$D12/12)*((1+'Rent Roll'!$N12)^DATEDIF('Summary &amp; Assumptions'!$D$18,DY$5,"Y")),
OFFSET(DX17,0,-DATEDIF(EDATE('Rent Roll'!$K12,'Rent Roll'!$P12*12),DY$5,"M"))*((1+'Rent Roll'!$O12)^(DATEDIF(EDATE('Rent Roll'!$K12,'Rent Roll'!$P12*12),DY$5,"Y")+1))),('Rent Roll'!$H12*'Rent Roll'!$D12/12)*((1+'Rent Roll'!$N12)^DATEDIF('Summary &amp; Assumptions'!$D$18,DY$5,"Y")))))</f>
        <v>-</v>
      </c>
      <c r="DZ17" s="131" t="str">
        <f ca="1">IF(DZ$5&gt;='Rent Roll'!$M37,('Rent Roll'!$G37*'Rent Roll'!$D12/12)*((1+'Rent Roll'!$X37)^DATEDIF('Rent Roll'!$M37,DZ$5,"Y")),
IF(DZ$5&gt;'Rent Roll'!$L12,"-",
IF('Rent Roll'!$P12&gt;0,
IF(AND('Rent Roll'!$P12&gt;0,EDATE('Rent Roll'!$K12,'Rent Roll'!$P12*12)&gt;='Commercial Lease'!DZ$5),
('Rent Roll'!$H12*'Rent Roll'!$D12/12)*((1+'Rent Roll'!$N12)^DATEDIF('Summary &amp; Assumptions'!$D$18,DZ$5,"Y")),
OFFSET(DY17,0,-DATEDIF(EDATE('Rent Roll'!$K12,'Rent Roll'!$P12*12),DZ$5,"M"))*((1+'Rent Roll'!$O12)^(DATEDIF(EDATE('Rent Roll'!$K12,'Rent Roll'!$P12*12),DZ$5,"Y")+1))),('Rent Roll'!$H12*'Rent Roll'!$D12/12)*((1+'Rent Roll'!$N12)^DATEDIF('Summary &amp; Assumptions'!$D$18,DZ$5,"Y")))))</f>
        <v>-</v>
      </c>
      <c r="EA17" s="131" t="str">
        <f ca="1">IF(EA$5&gt;='Rent Roll'!$M37,('Rent Roll'!$G37*'Rent Roll'!$D12/12)*((1+'Rent Roll'!$X37)^DATEDIF('Rent Roll'!$M37,EA$5,"Y")),
IF(EA$5&gt;'Rent Roll'!$L12,"-",
IF('Rent Roll'!$P12&gt;0,
IF(AND('Rent Roll'!$P12&gt;0,EDATE('Rent Roll'!$K12,'Rent Roll'!$P12*12)&gt;='Commercial Lease'!EA$5),
('Rent Roll'!$H12*'Rent Roll'!$D12/12)*((1+'Rent Roll'!$N12)^DATEDIF('Summary &amp; Assumptions'!$D$18,EA$5,"Y")),
OFFSET(DZ17,0,-DATEDIF(EDATE('Rent Roll'!$K12,'Rent Roll'!$P12*12),EA$5,"M"))*((1+'Rent Roll'!$O12)^(DATEDIF(EDATE('Rent Roll'!$K12,'Rent Roll'!$P12*12),EA$5,"Y")+1))),('Rent Roll'!$H12*'Rent Roll'!$D12/12)*((1+'Rent Roll'!$N12)^DATEDIF('Summary &amp; Assumptions'!$D$18,EA$5,"Y")))))</f>
        <v>-</v>
      </c>
      <c r="EB17" s="131" t="str">
        <f ca="1">IF(EB$5&gt;='Rent Roll'!$M37,('Rent Roll'!$G37*'Rent Roll'!$D12/12)*((1+'Rent Roll'!$X37)^DATEDIF('Rent Roll'!$M37,EB$5,"Y")),
IF(EB$5&gt;'Rent Roll'!$L12,"-",
IF('Rent Roll'!$P12&gt;0,
IF(AND('Rent Roll'!$P12&gt;0,EDATE('Rent Roll'!$K12,'Rent Roll'!$P12*12)&gt;='Commercial Lease'!EB$5),
('Rent Roll'!$H12*'Rent Roll'!$D12/12)*((1+'Rent Roll'!$N12)^DATEDIF('Summary &amp; Assumptions'!$D$18,EB$5,"Y")),
OFFSET(EA17,0,-DATEDIF(EDATE('Rent Roll'!$K12,'Rent Roll'!$P12*12),EB$5,"M"))*((1+'Rent Roll'!$O12)^(DATEDIF(EDATE('Rent Roll'!$K12,'Rent Roll'!$P12*12),EB$5,"Y")+1))),('Rent Roll'!$H12*'Rent Roll'!$D12/12)*((1+'Rent Roll'!$N12)^DATEDIF('Summary &amp; Assumptions'!$D$18,EB$5,"Y")))))</f>
        <v>-</v>
      </c>
      <c r="EC17" s="131" t="str">
        <f ca="1">IF(EC$5&gt;='Rent Roll'!$M37,('Rent Roll'!$G37*'Rent Roll'!$D12/12)*((1+'Rent Roll'!$X37)^DATEDIF('Rent Roll'!$M37,EC$5,"Y")),
IF(EC$5&gt;'Rent Roll'!$L12,"-",
IF('Rent Roll'!$P12&gt;0,
IF(AND('Rent Roll'!$P12&gt;0,EDATE('Rent Roll'!$K12,'Rent Roll'!$P12*12)&gt;='Commercial Lease'!EC$5),
('Rent Roll'!$H12*'Rent Roll'!$D12/12)*((1+'Rent Roll'!$N12)^DATEDIF('Summary &amp; Assumptions'!$D$18,EC$5,"Y")),
OFFSET(EB17,0,-DATEDIF(EDATE('Rent Roll'!$K12,'Rent Roll'!$P12*12),EC$5,"M"))*((1+'Rent Roll'!$O12)^(DATEDIF(EDATE('Rent Roll'!$K12,'Rent Roll'!$P12*12),EC$5,"Y")+1))),('Rent Roll'!$H12*'Rent Roll'!$D12/12)*((1+'Rent Roll'!$N12)^DATEDIF('Summary &amp; Assumptions'!$D$18,EC$5,"Y")))))</f>
        <v>-</v>
      </c>
      <c r="ED17" s="131" t="str">
        <f ca="1">IF(ED$5&gt;='Rent Roll'!$M37,('Rent Roll'!$G37*'Rent Roll'!$D12/12)*((1+'Rent Roll'!$X37)^DATEDIF('Rent Roll'!$M37,ED$5,"Y")),
IF(ED$5&gt;'Rent Roll'!$L12,"-",
IF('Rent Roll'!$P12&gt;0,
IF(AND('Rent Roll'!$P12&gt;0,EDATE('Rent Roll'!$K12,'Rent Roll'!$P12*12)&gt;='Commercial Lease'!ED$5),
('Rent Roll'!$H12*'Rent Roll'!$D12/12)*((1+'Rent Roll'!$N12)^DATEDIF('Summary &amp; Assumptions'!$D$18,ED$5,"Y")),
OFFSET(EC17,0,-DATEDIF(EDATE('Rent Roll'!$K12,'Rent Roll'!$P12*12),ED$5,"M"))*((1+'Rent Roll'!$O12)^(DATEDIF(EDATE('Rent Roll'!$K12,'Rent Roll'!$P12*12),ED$5,"Y")+1))),('Rent Roll'!$H12*'Rent Roll'!$D12/12)*((1+'Rent Roll'!$N12)^DATEDIF('Summary &amp; Assumptions'!$D$18,ED$5,"Y")))))</f>
        <v>-</v>
      </c>
      <c r="EE17" s="131" t="str">
        <f ca="1">IF(EE$5&gt;='Rent Roll'!$M37,('Rent Roll'!$G37*'Rent Roll'!$D12/12)*((1+'Rent Roll'!$X37)^DATEDIF('Rent Roll'!$M37,EE$5,"Y")),
IF(EE$5&gt;'Rent Roll'!$L12,"-",
IF('Rent Roll'!$P12&gt;0,
IF(AND('Rent Roll'!$P12&gt;0,EDATE('Rent Roll'!$K12,'Rent Roll'!$P12*12)&gt;='Commercial Lease'!EE$5),
('Rent Roll'!$H12*'Rent Roll'!$D12/12)*((1+'Rent Roll'!$N12)^DATEDIF('Summary &amp; Assumptions'!$D$18,EE$5,"Y")),
OFFSET(ED17,0,-DATEDIF(EDATE('Rent Roll'!$K12,'Rent Roll'!$P12*12),EE$5,"M"))*((1+'Rent Roll'!$O12)^(DATEDIF(EDATE('Rent Roll'!$K12,'Rent Roll'!$P12*12),EE$5,"Y")+1))),('Rent Roll'!$H12*'Rent Roll'!$D12/12)*((1+'Rent Roll'!$N12)^DATEDIF('Summary &amp; Assumptions'!$D$18,EE$5,"Y")))))</f>
        <v>-</v>
      </c>
      <c r="EF17" s="132" t="str">
        <f ca="1">IF(EF$5&gt;='Rent Roll'!$M37,('Rent Roll'!$G37*'Rent Roll'!$D12/12)*((1+'Rent Roll'!$X37)^DATEDIF('Rent Roll'!$M37,EF$5,"Y")),
IF(EF$5&gt;'Rent Roll'!$L12,"-",
IF('Rent Roll'!$P12&gt;0,
IF(AND('Rent Roll'!$P12&gt;0,EDATE('Rent Roll'!$K12,'Rent Roll'!$P12*12)&gt;='Commercial Lease'!EF$5),
('Rent Roll'!$H12*'Rent Roll'!$D12/12)*((1+'Rent Roll'!$N12)^DATEDIF('Summary &amp; Assumptions'!$D$18,EF$5,"Y")),
OFFSET(EE17,0,-DATEDIF(EDATE('Rent Roll'!$K12,'Rent Roll'!$P12*12),EF$5,"M"))*((1+'Rent Roll'!$O12)^(DATEDIF(EDATE('Rent Roll'!$K12,'Rent Roll'!$P12*12),EF$5,"Y")+1))),('Rent Roll'!$H12*'Rent Roll'!$D12/12)*((1+'Rent Roll'!$N12)^DATEDIF('Summary &amp; Assumptions'!$D$18,EF$5,"Y")))))</f>
        <v>-</v>
      </c>
      <c r="EG17" s="118" t="s">
        <v>109</v>
      </c>
    </row>
    <row r="18" spans="2:137" ht="15" x14ac:dyDescent="0.25">
      <c r="B18" s="129"/>
      <c r="C18" s="73" t="str">
        <f>CONCATENATE('Rent Roll'!B13&amp;" - "&amp;'Rent Roll'!C13)</f>
        <v xml:space="preserve"> - </v>
      </c>
      <c r="D18" s="130">
        <f t="shared" ca="1" si="13"/>
        <v>0</v>
      </c>
      <c r="E18" s="131" t="str">
        <f>IF('Rent Roll'!$E13='Data Validation'!$E$2,'Rent Roll'!$I13,"-")</f>
        <v>-</v>
      </c>
      <c r="F18" s="131" t="str">
        <f ca="1">IF(F$5&gt;='Rent Roll'!$M38,('Rent Roll'!$G38*'Rent Roll'!$D13/12)*((1+'Rent Roll'!$X38)^DATEDIF('Rent Roll'!$M38,F$5,"Y")),
IF(F$5&gt;'Rent Roll'!$L13,"-",
IF('Rent Roll'!$P13&gt;0,
IF(AND('Rent Roll'!$P13&gt;0,EDATE('Rent Roll'!$K13,'Rent Roll'!$P13*12)&gt;='Commercial Lease'!F$5),
('Rent Roll'!$H13*'Rent Roll'!$D13/12)*((1+'Rent Roll'!$N13)^DATEDIF('Summary &amp; Assumptions'!$D$18,F$5,"Y")),
OFFSET(E18,0,-DATEDIF(EDATE('Rent Roll'!$K13,'Rent Roll'!$P13*12),F$5,"M"))*((1+'Rent Roll'!$O13)^(DATEDIF(EDATE('Rent Roll'!$K13,'Rent Roll'!$P13*12),F$5,"Y")+1))),('Rent Roll'!$H13*'Rent Roll'!$D13/12)*((1+'Rent Roll'!$N13)^DATEDIF('Summary &amp; Assumptions'!$D$18,F$5,"Y")))))</f>
        <v>-</v>
      </c>
      <c r="G18" s="131" t="str">
        <f ca="1">IF(G$5&gt;='Rent Roll'!$M38,('Rent Roll'!$G38*'Rent Roll'!$D13/12)*((1+'Rent Roll'!$X38)^DATEDIF('Rent Roll'!$M38,G$5,"Y")),
IF(G$5&gt;'Rent Roll'!$L13,"-",
IF('Rent Roll'!$P13&gt;0,
IF(AND('Rent Roll'!$P13&gt;0,EDATE('Rent Roll'!$K13,'Rent Roll'!$P13*12)&gt;='Commercial Lease'!G$5),
('Rent Roll'!$H13*'Rent Roll'!$D13/12)*((1+'Rent Roll'!$N13)^DATEDIF('Summary &amp; Assumptions'!$D$18,G$5,"Y")),
OFFSET(F18,0,-DATEDIF(EDATE('Rent Roll'!$K13,'Rent Roll'!$P13*12),G$5,"M"))*((1+'Rent Roll'!$O13)^(DATEDIF(EDATE('Rent Roll'!$K13,'Rent Roll'!$P13*12),G$5,"Y")+1))),('Rent Roll'!$H13*'Rent Roll'!$D13/12)*((1+'Rent Roll'!$N13)^DATEDIF('Summary &amp; Assumptions'!$D$18,G$5,"Y")))))</f>
        <v>-</v>
      </c>
      <c r="H18" s="131" t="str">
        <f ca="1">IF(H$5&gt;='Rent Roll'!$M38,('Rent Roll'!$G38*'Rent Roll'!$D13/12)*((1+'Rent Roll'!$X38)^DATEDIF('Rent Roll'!$M38,H$5,"Y")),
IF(H$5&gt;'Rent Roll'!$L13,"-",
IF('Rent Roll'!$P13&gt;0,
IF(AND('Rent Roll'!$P13&gt;0,EDATE('Rent Roll'!$K13,'Rent Roll'!$P13*12)&gt;='Commercial Lease'!H$5),
('Rent Roll'!$H13*'Rent Roll'!$D13/12)*((1+'Rent Roll'!$N13)^DATEDIF('Summary &amp; Assumptions'!$D$18,H$5,"Y")),
OFFSET(G18,0,-DATEDIF(EDATE('Rent Roll'!$K13,'Rent Roll'!$P13*12),H$5,"M"))*((1+'Rent Roll'!$O13)^(DATEDIF(EDATE('Rent Roll'!$K13,'Rent Roll'!$P13*12),H$5,"Y")+1))),('Rent Roll'!$H13*'Rent Roll'!$D13/12)*((1+'Rent Roll'!$N13)^DATEDIF('Summary &amp; Assumptions'!$D$18,H$5,"Y")))))</f>
        <v>-</v>
      </c>
      <c r="I18" s="131" t="str">
        <f ca="1">IF(I$5&gt;='Rent Roll'!$M38,('Rent Roll'!$G38*'Rent Roll'!$D13/12)*((1+'Rent Roll'!$X38)^DATEDIF('Rent Roll'!$M38,I$5,"Y")),
IF(I$5&gt;'Rent Roll'!$L13,"-",
IF('Rent Roll'!$P13&gt;0,
IF(AND('Rent Roll'!$P13&gt;0,EDATE('Rent Roll'!$K13,'Rent Roll'!$P13*12)&gt;='Commercial Lease'!I$5),
('Rent Roll'!$H13*'Rent Roll'!$D13/12)*((1+'Rent Roll'!$N13)^DATEDIF('Summary &amp; Assumptions'!$D$18,I$5,"Y")),
OFFSET(H18,0,-DATEDIF(EDATE('Rent Roll'!$K13,'Rent Roll'!$P13*12),I$5,"M"))*((1+'Rent Roll'!$O13)^(DATEDIF(EDATE('Rent Roll'!$K13,'Rent Roll'!$P13*12),I$5,"Y")+1))),('Rent Roll'!$H13*'Rent Roll'!$D13/12)*((1+'Rent Roll'!$N13)^DATEDIF('Summary &amp; Assumptions'!$D$18,I$5,"Y")))))</f>
        <v>-</v>
      </c>
      <c r="J18" s="131" t="str">
        <f ca="1">IF(J$5&gt;='Rent Roll'!$M38,('Rent Roll'!$G38*'Rent Roll'!$D13/12)*((1+'Rent Roll'!$X38)^DATEDIF('Rent Roll'!$M38,J$5,"Y")),
IF(J$5&gt;'Rent Roll'!$L13,"-",
IF('Rent Roll'!$P13&gt;0,
IF(AND('Rent Roll'!$P13&gt;0,EDATE('Rent Roll'!$K13,'Rent Roll'!$P13*12)&gt;='Commercial Lease'!J$5),
('Rent Roll'!$H13*'Rent Roll'!$D13/12)*((1+'Rent Roll'!$N13)^DATEDIF('Summary &amp; Assumptions'!$D$18,J$5,"Y")),
OFFSET(I18,0,-DATEDIF(EDATE('Rent Roll'!$K13,'Rent Roll'!$P13*12),J$5,"M"))*((1+'Rent Roll'!$O13)^(DATEDIF(EDATE('Rent Roll'!$K13,'Rent Roll'!$P13*12),J$5,"Y")+1))),('Rent Roll'!$H13*'Rent Roll'!$D13/12)*((1+'Rent Roll'!$N13)^DATEDIF('Summary &amp; Assumptions'!$D$18,J$5,"Y")))))</f>
        <v>-</v>
      </c>
      <c r="K18" s="131" t="str">
        <f ca="1">IF(K$5&gt;='Rent Roll'!$M38,('Rent Roll'!$G38*'Rent Roll'!$D13/12)*((1+'Rent Roll'!$X38)^DATEDIF('Rent Roll'!$M38,K$5,"Y")),
IF(K$5&gt;'Rent Roll'!$L13,"-",
IF('Rent Roll'!$P13&gt;0,
IF(AND('Rent Roll'!$P13&gt;0,EDATE('Rent Roll'!$K13,'Rent Roll'!$P13*12)&gt;='Commercial Lease'!K$5),
('Rent Roll'!$H13*'Rent Roll'!$D13/12)*((1+'Rent Roll'!$N13)^DATEDIF('Summary &amp; Assumptions'!$D$18,K$5,"Y")),
OFFSET(J18,0,-DATEDIF(EDATE('Rent Roll'!$K13,'Rent Roll'!$P13*12),K$5,"M"))*((1+'Rent Roll'!$O13)^(DATEDIF(EDATE('Rent Roll'!$K13,'Rent Roll'!$P13*12),K$5,"Y")+1))),('Rent Roll'!$H13*'Rent Roll'!$D13/12)*((1+'Rent Roll'!$N13)^DATEDIF('Summary &amp; Assumptions'!$D$18,K$5,"Y")))))</f>
        <v>-</v>
      </c>
      <c r="L18" s="131" t="str">
        <f ca="1">IF(L$5&gt;='Rent Roll'!$M38,('Rent Roll'!$G38*'Rent Roll'!$D13/12)*((1+'Rent Roll'!$X38)^DATEDIF('Rent Roll'!$M38,L$5,"Y")),
IF(L$5&gt;'Rent Roll'!$L13,"-",
IF('Rent Roll'!$P13&gt;0,
IF(AND('Rent Roll'!$P13&gt;0,EDATE('Rent Roll'!$K13,'Rent Roll'!$P13*12)&gt;='Commercial Lease'!L$5),
('Rent Roll'!$H13*'Rent Roll'!$D13/12)*((1+'Rent Roll'!$N13)^DATEDIF('Summary &amp; Assumptions'!$D$18,L$5,"Y")),
OFFSET(K18,0,-DATEDIF(EDATE('Rent Roll'!$K13,'Rent Roll'!$P13*12),L$5,"M"))*((1+'Rent Roll'!$O13)^(DATEDIF(EDATE('Rent Roll'!$K13,'Rent Roll'!$P13*12),L$5,"Y")+1))),('Rent Roll'!$H13*'Rent Roll'!$D13/12)*((1+'Rent Roll'!$N13)^DATEDIF('Summary &amp; Assumptions'!$D$18,L$5,"Y")))))</f>
        <v>-</v>
      </c>
      <c r="M18" s="131" t="str">
        <f ca="1">IF(M$5&gt;='Rent Roll'!$M38,('Rent Roll'!$G38*'Rent Roll'!$D13/12)*((1+'Rent Roll'!$X38)^DATEDIF('Rent Roll'!$M38,M$5,"Y")),
IF(M$5&gt;'Rent Roll'!$L13,"-",
IF('Rent Roll'!$P13&gt;0,
IF(AND('Rent Roll'!$P13&gt;0,EDATE('Rent Roll'!$K13,'Rent Roll'!$P13*12)&gt;='Commercial Lease'!M$5),
('Rent Roll'!$H13*'Rent Roll'!$D13/12)*((1+'Rent Roll'!$N13)^DATEDIF('Summary &amp; Assumptions'!$D$18,M$5,"Y")),
OFFSET(L18,0,-DATEDIF(EDATE('Rent Roll'!$K13,'Rent Roll'!$P13*12),M$5,"M"))*((1+'Rent Roll'!$O13)^(DATEDIF(EDATE('Rent Roll'!$K13,'Rent Roll'!$P13*12),M$5,"Y")+1))),('Rent Roll'!$H13*'Rent Roll'!$D13/12)*((1+'Rent Roll'!$N13)^DATEDIF('Summary &amp; Assumptions'!$D$18,M$5,"Y")))))</f>
        <v>-</v>
      </c>
      <c r="N18" s="131" t="str">
        <f ca="1">IF(N$5&gt;='Rent Roll'!$M38,('Rent Roll'!$G38*'Rent Roll'!$D13/12)*((1+'Rent Roll'!$X38)^DATEDIF('Rent Roll'!$M38,N$5,"Y")),
IF(N$5&gt;'Rent Roll'!$L13,"-",
IF('Rent Roll'!$P13&gt;0,
IF(AND('Rent Roll'!$P13&gt;0,EDATE('Rent Roll'!$K13,'Rent Roll'!$P13*12)&gt;='Commercial Lease'!N$5),
('Rent Roll'!$H13*'Rent Roll'!$D13/12)*((1+'Rent Roll'!$N13)^DATEDIF('Summary &amp; Assumptions'!$D$18,N$5,"Y")),
OFFSET(M18,0,-DATEDIF(EDATE('Rent Roll'!$K13,'Rent Roll'!$P13*12),N$5,"M"))*((1+'Rent Roll'!$O13)^(DATEDIF(EDATE('Rent Roll'!$K13,'Rent Roll'!$P13*12),N$5,"Y")+1))),('Rent Roll'!$H13*'Rent Roll'!$D13/12)*((1+'Rent Roll'!$N13)^DATEDIF('Summary &amp; Assumptions'!$D$18,N$5,"Y")))))</f>
        <v>-</v>
      </c>
      <c r="O18" s="131" t="str">
        <f ca="1">IF(O$5&gt;='Rent Roll'!$M38,('Rent Roll'!$G38*'Rent Roll'!$D13/12)*((1+'Rent Roll'!$X38)^DATEDIF('Rent Roll'!$M38,O$5,"Y")),
IF(O$5&gt;'Rent Roll'!$L13,"-",
IF('Rent Roll'!$P13&gt;0,
IF(AND('Rent Roll'!$P13&gt;0,EDATE('Rent Roll'!$K13,'Rent Roll'!$P13*12)&gt;='Commercial Lease'!O$5),
('Rent Roll'!$H13*'Rent Roll'!$D13/12)*((1+'Rent Roll'!$N13)^DATEDIF('Summary &amp; Assumptions'!$D$18,O$5,"Y")),
OFFSET(N18,0,-DATEDIF(EDATE('Rent Roll'!$K13,'Rent Roll'!$P13*12),O$5,"M"))*((1+'Rent Roll'!$O13)^(DATEDIF(EDATE('Rent Roll'!$K13,'Rent Roll'!$P13*12),O$5,"Y")+1))),('Rent Roll'!$H13*'Rent Roll'!$D13/12)*((1+'Rent Roll'!$N13)^DATEDIF('Summary &amp; Assumptions'!$D$18,O$5,"Y")))))</f>
        <v>-</v>
      </c>
      <c r="P18" s="131" t="str">
        <f ca="1">IF(P$5&gt;='Rent Roll'!$M38,('Rent Roll'!$G38*'Rent Roll'!$D13/12)*((1+'Rent Roll'!$X38)^DATEDIF('Rent Roll'!$M38,P$5,"Y")),
IF(P$5&gt;'Rent Roll'!$L13,"-",
IF('Rent Roll'!$P13&gt;0,
IF(AND('Rent Roll'!$P13&gt;0,EDATE('Rent Roll'!$K13,'Rent Roll'!$P13*12)&gt;='Commercial Lease'!P$5),
('Rent Roll'!$H13*'Rent Roll'!$D13/12)*((1+'Rent Roll'!$N13)^DATEDIF('Summary &amp; Assumptions'!$D$18,P$5,"Y")),
OFFSET(O18,0,-DATEDIF(EDATE('Rent Roll'!$K13,'Rent Roll'!$P13*12),P$5,"M"))*((1+'Rent Roll'!$O13)^(DATEDIF(EDATE('Rent Roll'!$K13,'Rent Roll'!$P13*12),P$5,"Y")+1))),('Rent Roll'!$H13*'Rent Roll'!$D13/12)*((1+'Rent Roll'!$N13)^DATEDIF('Summary &amp; Assumptions'!$D$18,P$5,"Y")))))</f>
        <v>-</v>
      </c>
      <c r="Q18" s="131" t="str">
        <f ca="1">IF(Q$5&gt;='Rent Roll'!$M38,('Rent Roll'!$G38*'Rent Roll'!$D13/12)*((1+'Rent Roll'!$X38)^DATEDIF('Rent Roll'!$M38,Q$5,"Y")),
IF(Q$5&gt;'Rent Roll'!$L13,"-",
IF('Rent Roll'!$P13&gt;0,
IF(AND('Rent Roll'!$P13&gt;0,EDATE('Rent Roll'!$K13,'Rent Roll'!$P13*12)&gt;='Commercial Lease'!Q$5),
('Rent Roll'!$H13*'Rent Roll'!$D13/12)*((1+'Rent Roll'!$N13)^DATEDIF('Summary &amp; Assumptions'!$D$18,Q$5,"Y")),
OFFSET(P18,0,-DATEDIF(EDATE('Rent Roll'!$K13,'Rent Roll'!$P13*12),Q$5,"M"))*((1+'Rent Roll'!$O13)^(DATEDIF(EDATE('Rent Roll'!$K13,'Rent Roll'!$P13*12),Q$5,"Y")+1))),('Rent Roll'!$H13*'Rent Roll'!$D13/12)*((1+'Rent Roll'!$N13)^DATEDIF('Summary &amp; Assumptions'!$D$18,Q$5,"Y")))))</f>
        <v>-</v>
      </c>
      <c r="R18" s="131" t="str">
        <f ca="1">IF(R$5&gt;='Rent Roll'!$M38,('Rent Roll'!$G38*'Rent Roll'!$D13/12)*((1+'Rent Roll'!$X38)^DATEDIF('Rent Roll'!$M38,R$5,"Y")),
IF(R$5&gt;'Rent Roll'!$L13,"-",
IF('Rent Roll'!$P13&gt;0,
IF(AND('Rent Roll'!$P13&gt;0,EDATE('Rent Roll'!$K13,'Rent Roll'!$P13*12)&gt;='Commercial Lease'!R$5),
('Rent Roll'!$H13*'Rent Roll'!$D13/12)*((1+'Rent Roll'!$N13)^DATEDIF('Summary &amp; Assumptions'!$D$18,R$5,"Y")),
OFFSET(Q18,0,-DATEDIF(EDATE('Rent Roll'!$K13,'Rent Roll'!$P13*12),R$5,"M"))*((1+'Rent Roll'!$O13)^(DATEDIF(EDATE('Rent Roll'!$K13,'Rent Roll'!$P13*12),R$5,"Y")+1))),('Rent Roll'!$H13*'Rent Roll'!$D13/12)*((1+'Rent Roll'!$N13)^DATEDIF('Summary &amp; Assumptions'!$D$18,R$5,"Y")))))</f>
        <v>-</v>
      </c>
      <c r="S18" s="131" t="str">
        <f ca="1">IF(S$5&gt;='Rent Roll'!$M38,('Rent Roll'!$G38*'Rent Roll'!$D13/12)*((1+'Rent Roll'!$X38)^DATEDIF('Rent Roll'!$M38,S$5,"Y")),
IF(S$5&gt;'Rent Roll'!$L13,"-",
IF('Rent Roll'!$P13&gt;0,
IF(AND('Rent Roll'!$P13&gt;0,EDATE('Rent Roll'!$K13,'Rent Roll'!$P13*12)&gt;='Commercial Lease'!S$5),
('Rent Roll'!$H13*'Rent Roll'!$D13/12)*((1+'Rent Roll'!$N13)^DATEDIF('Summary &amp; Assumptions'!$D$18,S$5,"Y")),
OFFSET(R18,0,-DATEDIF(EDATE('Rent Roll'!$K13,'Rent Roll'!$P13*12),S$5,"M"))*((1+'Rent Roll'!$O13)^(DATEDIF(EDATE('Rent Roll'!$K13,'Rent Roll'!$P13*12),S$5,"Y")+1))),('Rent Roll'!$H13*'Rent Roll'!$D13/12)*((1+'Rent Roll'!$N13)^DATEDIF('Summary &amp; Assumptions'!$D$18,S$5,"Y")))))</f>
        <v>-</v>
      </c>
      <c r="T18" s="131" t="str">
        <f ca="1">IF(T$5&gt;='Rent Roll'!$M38,('Rent Roll'!$G38*'Rent Roll'!$D13/12)*((1+'Rent Roll'!$X38)^DATEDIF('Rent Roll'!$M38,T$5,"Y")),
IF(T$5&gt;'Rent Roll'!$L13,"-",
IF('Rent Roll'!$P13&gt;0,
IF(AND('Rent Roll'!$P13&gt;0,EDATE('Rent Roll'!$K13,'Rent Roll'!$P13*12)&gt;='Commercial Lease'!T$5),
('Rent Roll'!$H13*'Rent Roll'!$D13/12)*((1+'Rent Roll'!$N13)^DATEDIF('Summary &amp; Assumptions'!$D$18,T$5,"Y")),
OFFSET(S18,0,-DATEDIF(EDATE('Rent Roll'!$K13,'Rent Roll'!$P13*12),T$5,"M"))*((1+'Rent Roll'!$O13)^(DATEDIF(EDATE('Rent Roll'!$K13,'Rent Roll'!$P13*12),T$5,"Y")+1))),('Rent Roll'!$H13*'Rent Roll'!$D13/12)*((1+'Rent Roll'!$N13)^DATEDIF('Summary &amp; Assumptions'!$D$18,T$5,"Y")))))</f>
        <v>-</v>
      </c>
      <c r="U18" s="131" t="str">
        <f ca="1">IF(U$5&gt;='Rent Roll'!$M38,('Rent Roll'!$G38*'Rent Roll'!$D13/12)*((1+'Rent Roll'!$X38)^DATEDIF('Rent Roll'!$M38,U$5,"Y")),
IF(U$5&gt;'Rent Roll'!$L13,"-",
IF('Rent Roll'!$P13&gt;0,
IF(AND('Rent Roll'!$P13&gt;0,EDATE('Rent Roll'!$K13,'Rent Roll'!$P13*12)&gt;='Commercial Lease'!U$5),
('Rent Roll'!$H13*'Rent Roll'!$D13/12)*((1+'Rent Roll'!$N13)^DATEDIF('Summary &amp; Assumptions'!$D$18,U$5,"Y")),
OFFSET(T18,0,-DATEDIF(EDATE('Rent Roll'!$K13,'Rent Roll'!$P13*12),U$5,"M"))*((1+'Rent Roll'!$O13)^(DATEDIF(EDATE('Rent Roll'!$K13,'Rent Roll'!$P13*12),U$5,"Y")+1))),('Rent Roll'!$H13*'Rent Roll'!$D13/12)*((1+'Rent Roll'!$N13)^DATEDIF('Summary &amp; Assumptions'!$D$18,U$5,"Y")))))</f>
        <v>-</v>
      </c>
      <c r="V18" s="131" t="str">
        <f ca="1">IF(V$5&gt;='Rent Roll'!$M38,('Rent Roll'!$G38*'Rent Roll'!$D13/12)*((1+'Rent Roll'!$X38)^DATEDIF('Rent Roll'!$M38,V$5,"Y")),
IF(V$5&gt;'Rent Roll'!$L13,"-",
IF('Rent Roll'!$P13&gt;0,
IF(AND('Rent Roll'!$P13&gt;0,EDATE('Rent Roll'!$K13,'Rent Roll'!$P13*12)&gt;='Commercial Lease'!V$5),
('Rent Roll'!$H13*'Rent Roll'!$D13/12)*((1+'Rent Roll'!$N13)^DATEDIF('Summary &amp; Assumptions'!$D$18,V$5,"Y")),
OFFSET(U18,0,-DATEDIF(EDATE('Rent Roll'!$K13,'Rent Roll'!$P13*12),V$5,"M"))*((1+'Rent Roll'!$O13)^(DATEDIF(EDATE('Rent Roll'!$K13,'Rent Roll'!$P13*12),V$5,"Y")+1))),('Rent Roll'!$H13*'Rent Roll'!$D13/12)*((1+'Rent Roll'!$N13)^DATEDIF('Summary &amp; Assumptions'!$D$18,V$5,"Y")))))</f>
        <v>-</v>
      </c>
      <c r="W18" s="131" t="str">
        <f ca="1">IF(W$5&gt;='Rent Roll'!$M38,('Rent Roll'!$G38*'Rent Roll'!$D13/12)*((1+'Rent Roll'!$X38)^DATEDIF('Rent Roll'!$M38,W$5,"Y")),
IF(W$5&gt;'Rent Roll'!$L13,"-",
IF('Rent Roll'!$P13&gt;0,
IF(AND('Rent Roll'!$P13&gt;0,EDATE('Rent Roll'!$K13,'Rent Roll'!$P13*12)&gt;='Commercial Lease'!W$5),
('Rent Roll'!$H13*'Rent Roll'!$D13/12)*((1+'Rent Roll'!$N13)^DATEDIF('Summary &amp; Assumptions'!$D$18,W$5,"Y")),
OFFSET(V18,0,-DATEDIF(EDATE('Rent Roll'!$K13,'Rent Roll'!$P13*12),W$5,"M"))*((1+'Rent Roll'!$O13)^(DATEDIF(EDATE('Rent Roll'!$K13,'Rent Roll'!$P13*12),W$5,"Y")+1))),('Rent Roll'!$H13*'Rent Roll'!$D13/12)*((1+'Rent Roll'!$N13)^DATEDIF('Summary &amp; Assumptions'!$D$18,W$5,"Y")))))</f>
        <v>-</v>
      </c>
      <c r="X18" s="131" t="str">
        <f ca="1">IF(X$5&gt;='Rent Roll'!$M38,('Rent Roll'!$G38*'Rent Roll'!$D13/12)*((1+'Rent Roll'!$X38)^DATEDIF('Rent Roll'!$M38,X$5,"Y")),
IF(X$5&gt;'Rent Roll'!$L13,"-",
IF('Rent Roll'!$P13&gt;0,
IF(AND('Rent Roll'!$P13&gt;0,EDATE('Rent Roll'!$K13,'Rent Roll'!$P13*12)&gt;='Commercial Lease'!X$5),
('Rent Roll'!$H13*'Rent Roll'!$D13/12)*((1+'Rent Roll'!$N13)^DATEDIF('Summary &amp; Assumptions'!$D$18,X$5,"Y")),
OFFSET(W18,0,-DATEDIF(EDATE('Rent Roll'!$K13,'Rent Roll'!$P13*12),X$5,"M"))*((1+'Rent Roll'!$O13)^(DATEDIF(EDATE('Rent Roll'!$K13,'Rent Roll'!$P13*12),X$5,"Y")+1))),('Rent Roll'!$H13*'Rent Roll'!$D13/12)*((1+'Rent Roll'!$N13)^DATEDIF('Summary &amp; Assumptions'!$D$18,X$5,"Y")))))</f>
        <v>-</v>
      </c>
      <c r="Y18" s="131" t="str">
        <f ca="1">IF(Y$5&gt;='Rent Roll'!$M38,('Rent Roll'!$G38*'Rent Roll'!$D13/12)*((1+'Rent Roll'!$X38)^DATEDIF('Rent Roll'!$M38,Y$5,"Y")),
IF(Y$5&gt;'Rent Roll'!$L13,"-",
IF('Rent Roll'!$P13&gt;0,
IF(AND('Rent Roll'!$P13&gt;0,EDATE('Rent Roll'!$K13,'Rent Roll'!$P13*12)&gt;='Commercial Lease'!Y$5),
('Rent Roll'!$H13*'Rent Roll'!$D13/12)*((1+'Rent Roll'!$N13)^DATEDIF('Summary &amp; Assumptions'!$D$18,Y$5,"Y")),
OFFSET(X18,0,-DATEDIF(EDATE('Rent Roll'!$K13,'Rent Roll'!$P13*12),Y$5,"M"))*((1+'Rent Roll'!$O13)^(DATEDIF(EDATE('Rent Roll'!$K13,'Rent Roll'!$P13*12),Y$5,"Y")+1))),('Rent Roll'!$H13*'Rent Roll'!$D13/12)*((1+'Rent Roll'!$N13)^DATEDIF('Summary &amp; Assumptions'!$D$18,Y$5,"Y")))))</f>
        <v>-</v>
      </c>
      <c r="Z18" s="131" t="str">
        <f ca="1">IF(Z$5&gt;='Rent Roll'!$M38,('Rent Roll'!$G38*'Rent Roll'!$D13/12)*((1+'Rent Roll'!$X38)^DATEDIF('Rent Roll'!$M38,Z$5,"Y")),
IF(Z$5&gt;'Rent Roll'!$L13,"-",
IF('Rent Roll'!$P13&gt;0,
IF(AND('Rent Roll'!$P13&gt;0,EDATE('Rent Roll'!$K13,'Rent Roll'!$P13*12)&gt;='Commercial Lease'!Z$5),
('Rent Roll'!$H13*'Rent Roll'!$D13/12)*((1+'Rent Roll'!$N13)^DATEDIF('Summary &amp; Assumptions'!$D$18,Z$5,"Y")),
OFFSET(Y18,0,-DATEDIF(EDATE('Rent Roll'!$K13,'Rent Roll'!$P13*12),Z$5,"M"))*((1+'Rent Roll'!$O13)^(DATEDIF(EDATE('Rent Roll'!$K13,'Rent Roll'!$P13*12),Z$5,"Y")+1))),('Rent Roll'!$H13*'Rent Roll'!$D13/12)*((1+'Rent Roll'!$N13)^DATEDIF('Summary &amp; Assumptions'!$D$18,Z$5,"Y")))))</f>
        <v>-</v>
      </c>
      <c r="AA18" s="131" t="str">
        <f ca="1">IF(AA$5&gt;='Rent Roll'!$M38,('Rent Roll'!$G38*'Rent Roll'!$D13/12)*((1+'Rent Roll'!$X38)^DATEDIF('Rent Roll'!$M38,AA$5,"Y")),
IF(AA$5&gt;'Rent Roll'!$L13,"-",
IF('Rent Roll'!$P13&gt;0,
IF(AND('Rent Roll'!$P13&gt;0,EDATE('Rent Roll'!$K13,'Rent Roll'!$P13*12)&gt;='Commercial Lease'!AA$5),
('Rent Roll'!$H13*'Rent Roll'!$D13/12)*((1+'Rent Roll'!$N13)^DATEDIF('Summary &amp; Assumptions'!$D$18,AA$5,"Y")),
OFFSET(Z18,0,-DATEDIF(EDATE('Rent Roll'!$K13,'Rent Roll'!$P13*12),AA$5,"M"))*((1+'Rent Roll'!$O13)^(DATEDIF(EDATE('Rent Roll'!$K13,'Rent Roll'!$P13*12),AA$5,"Y")+1))),('Rent Roll'!$H13*'Rent Roll'!$D13/12)*((1+'Rent Roll'!$N13)^DATEDIF('Summary &amp; Assumptions'!$D$18,AA$5,"Y")))))</f>
        <v>-</v>
      </c>
      <c r="AB18" s="131" t="str">
        <f ca="1">IF(AB$5&gt;='Rent Roll'!$M38,('Rent Roll'!$G38*'Rent Roll'!$D13/12)*((1+'Rent Roll'!$X38)^DATEDIF('Rent Roll'!$M38,AB$5,"Y")),
IF(AB$5&gt;'Rent Roll'!$L13,"-",
IF('Rent Roll'!$P13&gt;0,
IF(AND('Rent Roll'!$P13&gt;0,EDATE('Rent Roll'!$K13,'Rent Roll'!$P13*12)&gt;='Commercial Lease'!AB$5),
('Rent Roll'!$H13*'Rent Roll'!$D13/12)*((1+'Rent Roll'!$N13)^DATEDIF('Summary &amp; Assumptions'!$D$18,AB$5,"Y")),
OFFSET(AA18,0,-DATEDIF(EDATE('Rent Roll'!$K13,'Rent Roll'!$P13*12),AB$5,"M"))*((1+'Rent Roll'!$O13)^(DATEDIF(EDATE('Rent Roll'!$K13,'Rent Roll'!$P13*12),AB$5,"Y")+1))),('Rent Roll'!$H13*'Rent Roll'!$D13/12)*((1+'Rent Roll'!$N13)^DATEDIF('Summary &amp; Assumptions'!$D$18,AB$5,"Y")))))</f>
        <v>-</v>
      </c>
      <c r="AC18" s="131" t="str">
        <f ca="1">IF(AC$5&gt;='Rent Roll'!$M38,('Rent Roll'!$G38*'Rent Roll'!$D13/12)*((1+'Rent Roll'!$X38)^DATEDIF('Rent Roll'!$M38,AC$5,"Y")),
IF(AC$5&gt;'Rent Roll'!$L13,"-",
IF('Rent Roll'!$P13&gt;0,
IF(AND('Rent Roll'!$P13&gt;0,EDATE('Rent Roll'!$K13,'Rent Roll'!$P13*12)&gt;='Commercial Lease'!AC$5),
('Rent Roll'!$H13*'Rent Roll'!$D13/12)*((1+'Rent Roll'!$N13)^DATEDIF('Summary &amp; Assumptions'!$D$18,AC$5,"Y")),
OFFSET(AB18,0,-DATEDIF(EDATE('Rent Roll'!$K13,'Rent Roll'!$P13*12),AC$5,"M"))*((1+'Rent Roll'!$O13)^(DATEDIF(EDATE('Rent Roll'!$K13,'Rent Roll'!$P13*12),AC$5,"Y")+1))),('Rent Roll'!$H13*'Rent Roll'!$D13/12)*((1+'Rent Roll'!$N13)^DATEDIF('Summary &amp; Assumptions'!$D$18,AC$5,"Y")))))</f>
        <v>-</v>
      </c>
      <c r="AD18" s="131" t="str">
        <f ca="1">IF(AD$5&gt;='Rent Roll'!$M38,('Rent Roll'!$G38*'Rent Roll'!$D13/12)*((1+'Rent Roll'!$X38)^DATEDIF('Rent Roll'!$M38,AD$5,"Y")),
IF(AD$5&gt;'Rent Roll'!$L13,"-",
IF('Rent Roll'!$P13&gt;0,
IF(AND('Rent Roll'!$P13&gt;0,EDATE('Rent Roll'!$K13,'Rent Roll'!$P13*12)&gt;='Commercial Lease'!AD$5),
('Rent Roll'!$H13*'Rent Roll'!$D13/12)*((1+'Rent Roll'!$N13)^DATEDIF('Summary &amp; Assumptions'!$D$18,AD$5,"Y")),
OFFSET(AC18,0,-DATEDIF(EDATE('Rent Roll'!$K13,'Rent Roll'!$P13*12),AD$5,"M"))*((1+'Rent Roll'!$O13)^(DATEDIF(EDATE('Rent Roll'!$K13,'Rent Roll'!$P13*12),AD$5,"Y")+1))),('Rent Roll'!$H13*'Rent Roll'!$D13/12)*((1+'Rent Roll'!$N13)^DATEDIF('Summary &amp; Assumptions'!$D$18,AD$5,"Y")))))</f>
        <v>-</v>
      </c>
      <c r="AE18" s="131" t="str">
        <f ca="1">IF(AE$5&gt;='Rent Roll'!$M38,('Rent Roll'!$G38*'Rent Roll'!$D13/12)*((1+'Rent Roll'!$X38)^DATEDIF('Rent Roll'!$M38,AE$5,"Y")),
IF(AE$5&gt;'Rent Roll'!$L13,"-",
IF('Rent Roll'!$P13&gt;0,
IF(AND('Rent Roll'!$P13&gt;0,EDATE('Rent Roll'!$K13,'Rent Roll'!$P13*12)&gt;='Commercial Lease'!AE$5),
('Rent Roll'!$H13*'Rent Roll'!$D13/12)*((1+'Rent Roll'!$N13)^DATEDIF('Summary &amp; Assumptions'!$D$18,AE$5,"Y")),
OFFSET(AD18,0,-DATEDIF(EDATE('Rent Roll'!$K13,'Rent Roll'!$P13*12),AE$5,"M"))*((1+'Rent Roll'!$O13)^(DATEDIF(EDATE('Rent Roll'!$K13,'Rent Roll'!$P13*12),AE$5,"Y")+1))),('Rent Roll'!$H13*'Rent Roll'!$D13/12)*((1+'Rent Roll'!$N13)^DATEDIF('Summary &amp; Assumptions'!$D$18,AE$5,"Y")))))</f>
        <v>-</v>
      </c>
      <c r="AF18" s="131" t="str">
        <f ca="1">IF(AF$5&gt;='Rent Roll'!$M38,('Rent Roll'!$G38*'Rent Roll'!$D13/12)*((1+'Rent Roll'!$X38)^DATEDIF('Rent Roll'!$M38,AF$5,"Y")),
IF(AF$5&gt;'Rent Roll'!$L13,"-",
IF('Rent Roll'!$P13&gt;0,
IF(AND('Rent Roll'!$P13&gt;0,EDATE('Rent Roll'!$K13,'Rent Roll'!$P13*12)&gt;='Commercial Lease'!AF$5),
('Rent Roll'!$H13*'Rent Roll'!$D13/12)*((1+'Rent Roll'!$N13)^DATEDIF('Summary &amp; Assumptions'!$D$18,AF$5,"Y")),
OFFSET(AE18,0,-DATEDIF(EDATE('Rent Roll'!$K13,'Rent Roll'!$P13*12),AF$5,"M"))*((1+'Rent Roll'!$O13)^(DATEDIF(EDATE('Rent Roll'!$K13,'Rent Roll'!$P13*12),AF$5,"Y")+1))),('Rent Roll'!$H13*'Rent Roll'!$D13/12)*((1+'Rent Roll'!$N13)^DATEDIF('Summary &amp; Assumptions'!$D$18,AF$5,"Y")))))</f>
        <v>-</v>
      </c>
      <c r="AG18" s="131" t="str">
        <f ca="1">IF(AG$5&gt;='Rent Roll'!$M38,('Rent Roll'!$G38*'Rent Roll'!$D13/12)*((1+'Rent Roll'!$X38)^DATEDIF('Rent Roll'!$M38,AG$5,"Y")),
IF(AG$5&gt;'Rent Roll'!$L13,"-",
IF('Rent Roll'!$P13&gt;0,
IF(AND('Rent Roll'!$P13&gt;0,EDATE('Rent Roll'!$K13,'Rent Roll'!$P13*12)&gt;='Commercial Lease'!AG$5),
('Rent Roll'!$H13*'Rent Roll'!$D13/12)*((1+'Rent Roll'!$N13)^DATEDIF('Summary &amp; Assumptions'!$D$18,AG$5,"Y")),
OFFSET(AF18,0,-DATEDIF(EDATE('Rent Roll'!$K13,'Rent Roll'!$P13*12),AG$5,"M"))*((1+'Rent Roll'!$O13)^(DATEDIF(EDATE('Rent Roll'!$K13,'Rent Roll'!$P13*12),AG$5,"Y")+1))),('Rent Roll'!$H13*'Rent Roll'!$D13/12)*((1+'Rent Roll'!$N13)^DATEDIF('Summary &amp; Assumptions'!$D$18,AG$5,"Y")))))</f>
        <v>-</v>
      </c>
      <c r="AH18" s="131" t="str">
        <f ca="1">IF(AH$5&gt;='Rent Roll'!$M38,('Rent Roll'!$G38*'Rent Roll'!$D13/12)*((1+'Rent Roll'!$X38)^DATEDIF('Rent Roll'!$M38,AH$5,"Y")),
IF(AH$5&gt;'Rent Roll'!$L13,"-",
IF('Rent Roll'!$P13&gt;0,
IF(AND('Rent Roll'!$P13&gt;0,EDATE('Rent Roll'!$K13,'Rent Roll'!$P13*12)&gt;='Commercial Lease'!AH$5),
('Rent Roll'!$H13*'Rent Roll'!$D13/12)*((1+'Rent Roll'!$N13)^DATEDIF('Summary &amp; Assumptions'!$D$18,AH$5,"Y")),
OFFSET(AG18,0,-DATEDIF(EDATE('Rent Roll'!$K13,'Rent Roll'!$P13*12),AH$5,"M"))*((1+'Rent Roll'!$O13)^(DATEDIF(EDATE('Rent Roll'!$K13,'Rent Roll'!$P13*12),AH$5,"Y")+1))),('Rent Roll'!$H13*'Rent Roll'!$D13/12)*((1+'Rent Roll'!$N13)^DATEDIF('Summary &amp; Assumptions'!$D$18,AH$5,"Y")))))</f>
        <v>-</v>
      </c>
      <c r="AI18" s="131" t="str">
        <f ca="1">IF(AI$5&gt;='Rent Roll'!$M38,('Rent Roll'!$G38*'Rent Roll'!$D13/12)*((1+'Rent Roll'!$X38)^DATEDIF('Rent Roll'!$M38,AI$5,"Y")),
IF(AI$5&gt;'Rent Roll'!$L13,"-",
IF('Rent Roll'!$P13&gt;0,
IF(AND('Rent Roll'!$P13&gt;0,EDATE('Rent Roll'!$K13,'Rent Roll'!$P13*12)&gt;='Commercial Lease'!AI$5),
('Rent Roll'!$H13*'Rent Roll'!$D13/12)*((1+'Rent Roll'!$N13)^DATEDIF('Summary &amp; Assumptions'!$D$18,AI$5,"Y")),
OFFSET(AH18,0,-DATEDIF(EDATE('Rent Roll'!$K13,'Rent Roll'!$P13*12),AI$5,"M"))*((1+'Rent Roll'!$O13)^(DATEDIF(EDATE('Rent Roll'!$K13,'Rent Roll'!$P13*12),AI$5,"Y")+1))),('Rent Roll'!$H13*'Rent Roll'!$D13/12)*((1+'Rent Roll'!$N13)^DATEDIF('Summary &amp; Assumptions'!$D$18,AI$5,"Y")))))</f>
        <v>-</v>
      </c>
      <c r="AJ18" s="131" t="str">
        <f ca="1">IF(AJ$5&gt;='Rent Roll'!$M38,('Rent Roll'!$G38*'Rent Roll'!$D13/12)*((1+'Rent Roll'!$X38)^DATEDIF('Rent Roll'!$M38,AJ$5,"Y")),
IF(AJ$5&gt;'Rent Roll'!$L13,"-",
IF('Rent Roll'!$P13&gt;0,
IF(AND('Rent Roll'!$P13&gt;0,EDATE('Rent Roll'!$K13,'Rent Roll'!$P13*12)&gt;='Commercial Lease'!AJ$5),
('Rent Roll'!$H13*'Rent Roll'!$D13/12)*((1+'Rent Roll'!$N13)^DATEDIF('Summary &amp; Assumptions'!$D$18,AJ$5,"Y")),
OFFSET(AI18,0,-DATEDIF(EDATE('Rent Roll'!$K13,'Rent Roll'!$P13*12),AJ$5,"M"))*((1+'Rent Roll'!$O13)^(DATEDIF(EDATE('Rent Roll'!$K13,'Rent Roll'!$P13*12),AJ$5,"Y")+1))),('Rent Roll'!$H13*'Rent Roll'!$D13/12)*((1+'Rent Roll'!$N13)^DATEDIF('Summary &amp; Assumptions'!$D$18,AJ$5,"Y")))))</f>
        <v>-</v>
      </c>
      <c r="AK18" s="131" t="str">
        <f ca="1">IF(AK$5&gt;='Rent Roll'!$M38,('Rent Roll'!$G38*'Rent Roll'!$D13/12)*((1+'Rent Roll'!$X38)^DATEDIF('Rent Roll'!$M38,AK$5,"Y")),
IF(AK$5&gt;'Rent Roll'!$L13,"-",
IF('Rent Roll'!$P13&gt;0,
IF(AND('Rent Roll'!$P13&gt;0,EDATE('Rent Roll'!$K13,'Rent Roll'!$P13*12)&gt;='Commercial Lease'!AK$5),
('Rent Roll'!$H13*'Rent Roll'!$D13/12)*((1+'Rent Roll'!$N13)^DATEDIF('Summary &amp; Assumptions'!$D$18,AK$5,"Y")),
OFFSET(AJ18,0,-DATEDIF(EDATE('Rent Roll'!$K13,'Rent Roll'!$P13*12),AK$5,"M"))*((1+'Rent Roll'!$O13)^(DATEDIF(EDATE('Rent Roll'!$K13,'Rent Roll'!$P13*12),AK$5,"Y")+1))),('Rent Roll'!$H13*'Rent Roll'!$D13/12)*((1+'Rent Roll'!$N13)^DATEDIF('Summary &amp; Assumptions'!$D$18,AK$5,"Y")))))</f>
        <v>-</v>
      </c>
      <c r="AL18" s="131" t="str">
        <f ca="1">IF(AL$5&gt;='Rent Roll'!$M38,('Rent Roll'!$G38*'Rent Roll'!$D13/12)*((1+'Rent Roll'!$X38)^DATEDIF('Rent Roll'!$M38,AL$5,"Y")),
IF(AL$5&gt;'Rent Roll'!$L13,"-",
IF('Rent Roll'!$P13&gt;0,
IF(AND('Rent Roll'!$P13&gt;0,EDATE('Rent Roll'!$K13,'Rent Roll'!$P13*12)&gt;='Commercial Lease'!AL$5),
('Rent Roll'!$H13*'Rent Roll'!$D13/12)*((1+'Rent Roll'!$N13)^DATEDIF('Summary &amp; Assumptions'!$D$18,AL$5,"Y")),
OFFSET(AK18,0,-DATEDIF(EDATE('Rent Roll'!$K13,'Rent Roll'!$P13*12),AL$5,"M"))*((1+'Rent Roll'!$O13)^(DATEDIF(EDATE('Rent Roll'!$K13,'Rent Roll'!$P13*12),AL$5,"Y")+1))),('Rent Roll'!$H13*'Rent Roll'!$D13/12)*((1+'Rent Roll'!$N13)^DATEDIF('Summary &amp; Assumptions'!$D$18,AL$5,"Y")))))</f>
        <v>-</v>
      </c>
      <c r="AM18" s="131" t="str">
        <f ca="1">IF(AM$5&gt;='Rent Roll'!$M38,('Rent Roll'!$G38*'Rent Roll'!$D13/12)*((1+'Rent Roll'!$X38)^DATEDIF('Rent Roll'!$M38,AM$5,"Y")),
IF(AM$5&gt;'Rent Roll'!$L13,"-",
IF('Rent Roll'!$P13&gt;0,
IF(AND('Rent Roll'!$P13&gt;0,EDATE('Rent Roll'!$K13,'Rent Roll'!$P13*12)&gt;='Commercial Lease'!AM$5),
('Rent Roll'!$H13*'Rent Roll'!$D13/12)*((1+'Rent Roll'!$N13)^DATEDIF('Summary &amp; Assumptions'!$D$18,AM$5,"Y")),
OFFSET(AL18,0,-DATEDIF(EDATE('Rent Roll'!$K13,'Rent Roll'!$P13*12),AM$5,"M"))*((1+'Rent Roll'!$O13)^(DATEDIF(EDATE('Rent Roll'!$K13,'Rent Roll'!$P13*12),AM$5,"Y")+1))),('Rent Roll'!$H13*'Rent Roll'!$D13/12)*((1+'Rent Roll'!$N13)^DATEDIF('Summary &amp; Assumptions'!$D$18,AM$5,"Y")))))</f>
        <v>-</v>
      </c>
      <c r="AN18" s="131" t="str">
        <f ca="1">IF(AN$5&gt;='Rent Roll'!$M38,('Rent Roll'!$G38*'Rent Roll'!$D13/12)*((1+'Rent Roll'!$X38)^DATEDIF('Rent Roll'!$M38,AN$5,"Y")),
IF(AN$5&gt;'Rent Roll'!$L13,"-",
IF('Rent Roll'!$P13&gt;0,
IF(AND('Rent Roll'!$P13&gt;0,EDATE('Rent Roll'!$K13,'Rent Roll'!$P13*12)&gt;='Commercial Lease'!AN$5),
('Rent Roll'!$H13*'Rent Roll'!$D13/12)*((1+'Rent Roll'!$N13)^DATEDIF('Summary &amp; Assumptions'!$D$18,AN$5,"Y")),
OFFSET(AM18,0,-DATEDIF(EDATE('Rent Roll'!$K13,'Rent Roll'!$P13*12),AN$5,"M"))*((1+'Rent Roll'!$O13)^(DATEDIF(EDATE('Rent Roll'!$K13,'Rent Roll'!$P13*12),AN$5,"Y")+1))),('Rent Roll'!$H13*'Rent Roll'!$D13/12)*((1+'Rent Roll'!$N13)^DATEDIF('Summary &amp; Assumptions'!$D$18,AN$5,"Y")))))</f>
        <v>-</v>
      </c>
      <c r="AO18" s="131" t="str">
        <f ca="1">IF(AO$5&gt;='Rent Roll'!$M38,('Rent Roll'!$G38*'Rent Roll'!$D13/12)*((1+'Rent Roll'!$X38)^DATEDIF('Rent Roll'!$M38,AO$5,"Y")),
IF(AO$5&gt;'Rent Roll'!$L13,"-",
IF('Rent Roll'!$P13&gt;0,
IF(AND('Rent Roll'!$P13&gt;0,EDATE('Rent Roll'!$K13,'Rent Roll'!$P13*12)&gt;='Commercial Lease'!AO$5),
('Rent Roll'!$H13*'Rent Roll'!$D13/12)*((1+'Rent Roll'!$N13)^DATEDIF('Summary &amp; Assumptions'!$D$18,AO$5,"Y")),
OFFSET(AN18,0,-DATEDIF(EDATE('Rent Roll'!$K13,'Rent Roll'!$P13*12),AO$5,"M"))*((1+'Rent Roll'!$O13)^(DATEDIF(EDATE('Rent Roll'!$K13,'Rent Roll'!$P13*12),AO$5,"Y")+1))),('Rent Roll'!$H13*'Rent Roll'!$D13/12)*((1+'Rent Roll'!$N13)^DATEDIF('Summary &amp; Assumptions'!$D$18,AO$5,"Y")))))</f>
        <v>-</v>
      </c>
      <c r="AP18" s="131" t="str">
        <f ca="1">IF(AP$5&gt;='Rent Roll'!$M38,('Rent Roll'!$G38*'Rent Roll'!$D13/12)*((1+'Rent Roll'!$X38)^DATEDIF('Rent Roll'!$M38,AP$5,"Y")),
IF(AP$5&gt;'Rent Roll'!$L13,"-",
IF('Rent Roll'!$P13&gt;0,
IF(AND('Rent Roll'!$P13&gt;0,EDATE('Rent Roll'!$K13,'Rent Roll'!$P13*12)&gt;='Commercial Lease'!AP$5),
('Rent Roll'!$H13*'Rent Roll'!$D13/12)*((1+'Rent Roll'!$N13)^DATEDIF('Summary &amp; Assumptions'!$D$18,AP$5,"Y")),
OFFSET(AO18,0,-DATEDIF(EDATE('Rent Roll'!$K13,'Rent Roll'!$P13*12),AP$5,"M"))*((1+'Rent Roll'!$O13)^(DATEDIF(EDATE('Rent Roll'!$K13,'Rent Roll'!$P13*12),AP$5,"Y")+1))),('Rent Roll'!$H13*'Rent Roll'!$D13/12)*((1+'Rent Roll'!$N13)^DATEDIF('Summary &amp; Assumptions'!$D$18,AP$5,"Y")))))</f>
        <v>-</v>
      </c>
      <c r="AQ18" s="131" t="str">
        <f ca="1">IF(AQ$5&gt;='Rent Roll'!$M38,('Rent Roll'!$G38*'Rent Roll'!$D13/12)*((1+'Rent Roll'!$X38)^DATEDIF('Rent Roll'!$M38,AQ$5,"Y")),
IF(AQ$5&gt;'Rent Roll'!$L13,"-",
IF('Rent Roll'!$P13&gt;0,
IF(AND('Rent Roll'!$P13&gt;0,EDATE('Rent Roll'!$K13,'Rent Roll'!$P13*12)&gt;='Commercial Lease'!AQ$5),
('Rent Roll'!$H13*'Rent Roll'!$D13/12)*((1+'Rent Roll'!$N13)^DATEDIF('Summary &amp; Assumptions'!$D$18,AQ$5,"Y")),
OFFSET(AP18,0,-DATEDIF(EDATE('Rent Roll'!$K13,'Rent Roll'!$P13*12),AQ$5,"M"))*((1+'Rent Roll'!$O13)^(DATEDIF(EDATE('Rent Roll'!$K13,'Rent Roll'!$P13*12),AQ$5,"Y")+1))),('Rent Roll'!$H13*'Rent Roll'!$D13/12)*((1+'Rent Roll'!$N13)^DATEDIF('Summary &amp; Assumptions'!$D$18,AQ$5,"Y")))))</f>
        <v>-</v>
      </c>
      <c r="AR18" s="131" t="str">
        <f ca="1">IF(AR$5&gt;='Rent Roll'!$M38,('Rent Roll'!$G38*'Rent Roll'!$D13/12)*((1+'Rent Roll'!$X38)^DATEDIF('Rent Roll'!$M38,AR$5,"Y")),
IF(AR$5&gt;'Rent Roll'!$L13,"-",
IF('Rent Roll'!$P13&gt;0,
IF(AND('Rent Roll'!$P13&gt;0,EDATE('Rent Roll'!$K13,'Rent Roll'!$P13*12)&gt;='Commercial Lease'!AR$5),
('Rent Roll'!$H13*'Rent Roll'!$D13/12)*((1+'Rent Roll'!$N13)^DATEDIF('Summary &amp; Assumptions'!$D$18,AR$5,"Y")),
OFFSET(AQ18,0,-DATEDIF(EDATE('Rent Roll'!$K13,'Rent Roll'!$P13*12),AR$5,"M"))*((1+'Rent Roll'!$O13)^(DATEDIF(EDATE('Rent Roll'!$K13,'Rent Roll'!$P13*12),AR$5,"Y")+1))),('Rent Roll'!$H13*'Rent Roll'!$D13/12)*((1+'Rent Roll'!$N13)^DATEDIF('Summary &amp; Assumptions'!$D$18,AR$5,"Y")))))</f>
        <v>-</v>
      </c>
      <c r="AS18" s="131" t="str">
        <f ca="1">IF(AS$5&gt;='Rent Roll'!$M38,('Rent Roll'!$G38*'Rent Roll'!$D13/12)*((1+'Rent Roll'!$X38)^DATEDIF('Rent Roll'!$M38,AS$5,"Y")),
IF(AS$5&gt;'Rent Roll'!$L13,"-",
IF('Rent Roll'!$P13&gt;0,
IF(AND('Rent Roll'!$P13&gt;0,EDATE('Rent Roll'!$K13,'Rent Roll'!$P13*12)&gt;='Commercial Lease'!AS$5),
('Rent Roll'!$H13*'Rent Roll'!$D13/12)*((1+'Rent Roll'!$N13)^DATEDIF('Summary &amp; Assumptions'!$D$18,AS$5,"Y")),
OFFSET(AR18,0,-DATEDIF(EDATE('Rent Roll'!$K13,'Rent Roll'!$P13*12),AS$5,"M"))*((1+'Rent Roll'!$O13)^(DATEDIF(EDATE('Rent Roll'!$K13,'Rent Roll'!$P13*12),AS$5,"Y")+1))),('Rent Roll'!$H13*'Rent Roll'!$D13/12)*((1+'Rent Roll'!$N13)^DATEDIF('Summary &amp; Assumptions'!$D$18,AS$5,"Y")))))</f>
        <v>-</v>
      </c>
      <c r="AT18" s="131" t="str">
        <f ca="1">IF(AT$5&gt;='Rent Roll'!$M38,('Rent Roll'!$G38*'Rent Roll'!$D13/12)*((1+'Rent Roll'!$X38)^DATEDIF('Rent Roll'!$M38,AT$5,"Y")),
IF(AT$5&gt;'Rent Roll'!$L13,"-",
IF('Rent Roll'!$P13&gt;0,
IF(AND('Rent Roll'!$P13&gt;0,EDATE('Rent Roll'!$K13,'Rent Roll'!$P13*12)&gt;='Commercial Lease'!AT$5),
('Rent Roll'!$H13*'Rent Roll'!$D13/12)*((1+'Rent Roll'!$N13)^DATEDIF('Summary &amp; Assumptions'!$D$18,AT$5,"Y")),
OFFSET(AS18,0,-DATEDIF(EDATE('Rent Roll'!$K13,'Rent Roll'!$P13*12),AT$5,"M"))*((1+'Rent Roll'!$O13)^(DATEDIF(EDATE('Rent Roll'!$K13,'Rent Roll'!$P13*12),AT$5,"Y")+1))),('Rent Roll'!$H13*'Rent Roll'!$D13/12)*((1+'Rent Roll'!$N13)^DATEDIF('Summary &amp; Assumptions'!$D$18,AT$5,"Y")))))</f>
        <v>-</v>
      </c>
      <c r="AU18" s="131" t="str">
        <f ca="1">IF(AU$5&gt;='Rent Roll'!$M38,('Rent Roll'!$G38*'Rent Roll'!$D13/12)*((1+'Rent Roll'!$X38)^DATEDIF('Rent Roll'!$M38,AU$5,"Y")),
IF(AU$5&gt;'Rent Roll'!$L13,"-",
IF('Rent Roll'!$P13&gt;0,
IF(AND('Rent Roll'!$P13&gt;0,EDATE('Rent Roll'!$K13,'Rent Roll'!$P13*12)&gt;='Commercial Lease'!AU$5),
('Rent Roll'!$H13*'Rent Roll'!$D13/12)*((1+'Rent Roll'!$N13)^DATEDIF('Summary &amp; Assumptions'!$D$18,AU$5,"Y")),
OFFSET(AT18,0,-DATEDIF(EDATE('Rent Roll'!$K13,'Rent Roll'!$P13*12),AU$5,"M"))*((1+'Rent Roll'!$O13)^(DATEDIF(EDATE('Rent Roll'!$K13,'Rent Roll'!$P13*12),AU$5,"Y")+1))),('Rent Roll'!$H13*'Rent Roll'!$D13/12)*((1+'Rent Roll'!$N13)^DATEDIF('Summary &amp; Assumptions'!$D$18,AU$5,"Y")))))</f>
        <v>-</v>
      </c>
      <c r="AV18" s="131" t="str">
        <f ca="1">IF(AV$5&gt;='Rent Roll'!$M38,('Rent Roll'!$G38*'Rent Roll'!$D13/12)*((1+'Rent Roll'!$X38)^DATEDIF('Rent Roll'!$M38,AV$5,"Y")),
IF(AV$5&gt;'Rent Roll'!$L13,"-",
IF('Rent Roll'!$P13&gt;0,
IF(AND('Rent Roll'!$P13&gt;0,EDATE('Rent Roll'!$K13,'Rent Roll'!$P13*12)&gt;='Commercial Lease'!AV$5),
('Rent Roll'!$H13*'Rent Roll'!$D13/12)*((1+'Rent Roll'!$N13)^DATEDIF('Summary &amp; Assumptions'!$D$18,AV$5,"Y")),
OFFSET(AU18,0,-DATEDIF(EDATE('Rent Roll'!$K13,'Rent Roll'!$P13*12),AV$5,"M"))*((1+'Rent Roll'!$O13)^(DATEDIF(EDATE('Rent Roll'!$K13,'Rent Roll'!$P13*12),AV$5,"Y")+1))),('Rent Roll'!$H13*'Rent Roll'!$D13/12)*((1+'Rent Roll'!$N13)^DATEDIF('Summary &amp; Assumptions'!$D$18,AV$5,"Y")))))</f>
        <v>-</v>
      </c>
      <c r="AW18" s="131" t="str">
        <f ca="1">IF(AW$5&gt;='Rent Roll'!$M38,('Rent Roll'!$G38*'Rent Roll'!$D13/12)*((1+'Rent Roll'!$X38)^DATEDIF('Rent Roll'!$M38,AW$5,"Y")),
IF(AW$5&gt;'Rent Roll'!$L13,"-",
IF('Rent Roll'!$P13&gt;0,
IF(AND('Rent Roll'!$P13&gt;0,EDATE('Rent Roll'!$K13,'Rent Roll'!$P13*12)&gt;='Commercial Lease'!AW$5),
('Rent Roll'!$H13*'Rent Roll'!$D13/12)*((1+'Rent Roll'!$N13)^DATEDIF('Summary &amp; Assumptions'!$D$18,AW$5,"Y")),
OFFSET(AV18,0,-DATEDIF(EDATE('Rent Roll'!$K13,'Rent Roll'!$P13*12),AW$5,"M"))*((1+'Rent Roll'!$O13)^(DATEDIF(EDATE('Rent Roll'!$K13,'Rent Roll'!$P13*12),AW$5,"Y")+1))),('Rent Roll'!$H13*'Rent Roll'!$D13/12)*((1+'Rent Roll'!$N13)^DATEDIF('Summary &amp; Assumptions'!$D$18,AW$5,"Y")))))</f>
        <v>-</v>
      </c>
      <c r="AX18" s="131" t="str">
        <f ca="1">IF(AX$5&gt;='Rent Roll'!$M38,('Rent Roll'!$G38*'Rent Roll'!$D13/12)*((1+'Rent Roll'!$X38)^DATEDIF('Rent Roll'!$M38,AX$5,"Y")),
IF(AX$5&gt;'Rent Roll'!$L13,"-",
IF('Rent Roll'!$P13&gt;0,
IF(AND('Rent Roll'!$P13&gt;0,EDATE('Rent Roll'!$K13,'Rent Roll'!$P13*12)&gt;='Commercial Lease'!AX$5),
('Rent Roll'!$H13*'Rent Roll'!$D13/12)*((1+'Rent Roll'!$N13)^DATEDIF('Summary &amp; Assumptions'!$D$18,AX$5,"Y")),
OFFSET(AW18,0,-DATEDIF(EDATE('Rent Roll'!$K13,'Rent Roll'!$P13*12),AX$5,"M"))*((1+'Rent Roll'!$O13)^(DATEDIF(EDATE('Rent Roll'!$K13,'Rent Roll'!$P13*12),AX$5,"Y")+1))),('Rent Roll'!$H13*'Rent Roll'!$D13/12)*((1+'Rent Roll'!$N13)^DATEDIF('Summary &amp; Assumptions'!$D$18,AX$5,"Y")))))</f>
        <v>-</v>
      </c>
      <c r="AY18" s="131" t="str">
        <f ca="1">IF(AY$5&gt;='Rent Roll'!$M38,('Rent Roll'!$G38*'Rent Roll'!$D13/12)*((1+'Rent Roll'!$X38)^DATEDIF('Rent Roll'!$M38,AY$5,"Y")),
IF(AY$5&gt;'Rent Roll'!$L13,"-",
IF('Rent Roll'!$P13&gt;0,
IF(AND('Rent Roll'!$P13&gt;0,EDATE('Rent Roll'!$K13,'Rent Roll'!$P13*12)&gt;='Commercial Lease'!AY$5),
('Rent Roll'!$H13*'Rent Roll'!$D13/12)*((1+'Rent Roll'!$N13)^DATEDIF('Summary &amp; Assumptions'!$D$18,AY$5,"Y")),
OFFSET(AX18,0,-DATEDIF(EDATE('Rent Roll'!$K13,'Rent Roll'!$P13*12),AY$5,"M"))*((1+'Rent Roll'!$O13)^(DATEDIF(EDATE('Rent Roll'!$K13,'Rent Roll'!$P13*12),AY$5,"Y")+1))),('Rent Roll'!$H13*'Rent Roll'!$D13/12)*((1+'Rent Roll'!$N13)^DATEDIF('Summary &amp; Assumptions'!$D$18,AY$5,"Y")))))</f>
        <v>-</v>
      </c>
      <c r="AZ18" s="131" t="str">
        <f ca="1">IF(AZ$5&gt;='Rent Roll'!$M38,('Rent Roll'!$G38*'Rent Roll'!$D13/12)*((1+'Rent Roll'!$X38)^DATEDIF('Rent Roll'!$M38,AZ$5,"Y")),
IF(AZ$5&gt;'Rent Roll'!$L13,"-",
IF('Rent Roll'!$P13&gt;0,
IF(AND('Rent Roll'!$P13&gt;0,EDATE('Rent Roll'!$K13,'Rent Roll'!$P13*12)&gt;='Commercial Lease'!AZ$5),
('Rent Roll'!$H13*'Rent Roll'!$D13/12)*((1+'Rent Roll'!$N13)^DATEDIF('Summary &amp; Assumptions'!$D$18,AZ$5,"Y")),
OFFSET(AY18,0,-DATEDIF(EDATE('Rent Roll'!$K13,'Rent Roll'!$P13*12),AZ$5,"M"))*((1+'Rent Roll'!$O13)^(DATEDIF(EDATE('Rent Roll'!$K13,'Rent Roll'!$P13*12),AZ$5,"Y")+1))),('Rent Roll'!$H13*'Rent Roll'!$D13/12)*((1+'Rent Roll'!$N13)^DATEDIF('Summary &amp; Assumptions'!$D$18,AZ$5,"Y")))))</f>
        <v>-</v>
      </c>
      <c r="BA18" s="131" t="str">
        <f ca="1">IF(BA$5&gt;='Rent Roll'!$M38,('Rent Roll'!$G38*'Rent Roll'!$D13/12)*((1+'Rent Roll'!$X38)^DATEDIF('Rent Roll'!$M38,BA$5,"Y")),
IF(BA$5&gt;'Rent Roll'!$L13,"-",
IF('Rent Roll'!$P13&gt;0,
IF(AND('Rent Roll'!$P13&gt;0,EDATE('Rent Roll'!$K13,'Rent Roll'!$P13*12)&gt;='Commercial Lease'!BA$5),
('Rent Roll'!$H13*'Rent Roll'!$D13/12)*((1+'Rent Roll'!$N13)^DATEDIF('Summary &amp; Assumptions'!$D$18,BA$5,"Y")),
OFFSET(AZ18,0,-DATEDIF(EDATE('Rent Roll'!$K13,'Rent Roll'!$P13*12),BA$5,"M"))*((1+'Rent Roll'!$O13)^(DATEDIF(EDATE('Rent Roll'!$K13,'Rent Roll'!$P13*12),BA$5,"Y")+1))),('Rent Roll'!$H13*'Rent Roll'!$D13/12)*((1+'Rent Roll'!$N13)^DATEDIF('Summary &amp; Assumptions'!$D$18,BA$5,"Y")))))</f>
        <v>-</v>
      </c>
      <c r="BB18" s="131" t="str">
        <f ca="1">IF(BB$5&gt;='Rent Roll'!$M38,('Rent Roll'!$G38*'Rent Roll'!$D13/12)*((1+'Rent Roll'!$X38)^DATEDIF('Rent Roll'!$M38,BB$5,"Y")),
IF(BB$5&gt;'Rent Roll'!$L13,"-",
IF('Rent Roll'!$P13&gt;0,
IF(AND('Rent Roll'!$P13&gt;0,EDATE('Rent Roll'!$K13,'Rent Roll'!$P13*12)&gt;='Commercial Lease'!BB$5),
('Rent Roll'!$H13*'Rent Roll'!$D13/12)*((1+'Rent Roll'!$N13)^DATEDIF('Summary &amp; Assumptions'!$D$18,BB$5,"Y")),
OFFSET(BA18,0,-DATEDIF(EDATE('Rent Roll'!$K13,'Rent Roll'!$P13*12),BB$5,"M"))*((1+'Rent Roll'!$O13)^(DATEDIF(EDATE('Rent Roll'!$K13,'Rent Roll'!$P13*12),BB$5,"Y")+1))),('Rent Roll'!$H13*'Rent Roll'!$D13/12)*((1+'Rent Roll'!$N13)^DATEDIF('Summary &amp; Assumptions'!$D$18,BB$5,"Y")))))</f>
        <v>-</v>
      </c>
      <c r="BC18" s="131" t="str">
        <f ca="1">IF(BC$5&gt;='Rent Roll'!$M38,('Rent Roll'!$G38*'Rent Roll'!$D13/12)*((1+'Rent Roll'!$X38)^DATEDIF('Rent Roll'!$M38,BC$5,"Y")),
IF(BC$5&gt;'Rent Roll'!$L13,"-",
IF('Rent Roll'!$P13&gt;0,
IF(AND('Rent Roll'!$P13&gt;0,EDATE('Rent Roll'!$K13,'Rent Roll'!$P13*12)&gt;='Commercial Lease'!BC$5),
('Rent Roll'!$H13*'Rent Roll'!$D13/12)*((1+'Rent Roll'!$N13)^DATEDIF('Summary &amp; Assumptions'!$D$18,BC$5,"Y")),
OFFSET(BB18,0,-DATEDIF(EDATE('Rent Roll'!$K13,'Rent Roll'!$P13*12),BC$5,"M"))*((1+'Rent Roll'!$O13)^(DATEDIF(EDATE('Rent Roll'!$K13,'Rent Roll'!$P13*12),BC$5,"Y")+1))),('Rent Roll'!$H13*'Rent Roll'!$D13/12)*((1+'Rent Roll'!$N13)^DATEDIF('Summary &amp; Assumptions'!$D$18,BC$5,"Y")))))</f>
        <v>-</v>
      </c>
      <c r="BD18" s="131" t="str">
        <f ca="1">IF(BD$5&gt;='Rent Roll'!$M38,('Rent Roll'!$G38*'Rent Roll'!$D13/12)*((1+'Rent Roll'!$X38)^DATEDIF('Rent Roll'!$M38,BD$5,"Y")),
IF(BD$5&gt;'Rent Roll'!$L13,"-",
IF('Rent Roll'!$P13&gt;0,
IF(AND('Rent Roll'!$P13&gt;0,EDATE('Rent Roll'!$K13,'Rent Roll'!$P13*12)&gt;='Commercial Lease'!BD$5),
('Rent Roll'!$H13*'Rent Roll'!$D13/12)*((1+'Rent Roll'!$N13)^DATEDIF('Summary &amp; Assumptions'!$D$18,BD$5,"Y")),
OFFSET(BC18,0,-DATEDIF(EDATE('Rent Roll'!$K13,'Rent Roll'!$P13*12),BD$5,"M"))*((1+'Rent Roll'!$O13)^(DATEDIF(EDATE('Rent Roll'!$K13,'Rent Roll'!$P13*12),BD$5,"Y")+1))),('Rent Roll'!$H13*'Rent Roll'!$D13/12)*((1+'Rent Roll'!$N13)^DATEDIF('Summary &amp; Assumptions'!$D$18,BD$5,"Y")))))</f>
        <v>-</v>
      </c>
      <c r="BE18" s="131" t="str">
        <f ca="1">IF(BE$5&gt;='Rent Roll'!$M38,('Rent Roll'!$G38*'Rent Roll'!$D13/12)*((1+'Rent Roll'!$X38)^DATEDIF('Rent Roll'!$M38,BE$5,"Y")),
IF(BE$5&gt;'Rent Roll'!$L13,"-",
IF('Rent Roll'!$P13&gt;0,
IF(AND('Rent Roll'!$P13&gt;0,EDATE('Rent Roll'!$K13,'Rent Roll'!$P13*12)&gt;='Commercial Lease'!BE$5),
('Rent Roll'!$H13*'Rent Roll'!$D13/12)*((1+'Rent Roll'!$N13)^DATEDIF('Summary &amp; Assumptions'!$D$18,BE$5,"Y")),
OFFSET(BD18,0,-DATEDIF(EDATE('Rent Roll'!$K13,'Rent Roll'!$P13*12),BE$5,"M"))*((1+'Rent Roll'!$O13)^(DATEDIF(EDATE('Rent Roll'!$K13,'Rent Roll'!$P13*12),BE$5,"Y")+1))),('Rent Roll'!$H13*'Rent Roll'!$D13/12)*((1+'Rent Roll'!$N13)^DATEDIF('Summary &amp; Assumptions'!$D$18,BE$5,"Y")))))</f>
        <v>-</v>
      </c>
      <c r="BF18" s="131" t="str">
        <f ca="1">IF(BF$5&gt;='Rent Roll'!$M38,('Rent Roll'!$G38*'Rent Roll'!$D13/12)*((1+'Rent Roll'!$X38)^DATEDIF('Rent Roll'!$M38,BF$5,"Y")),
IF(BF$5&gt;'Rent Roll'!$L13,"-",
IF('Rent Roll'!$P13&gt;0,
IF(AND('Rent Roll'!$P13&gt;0,EDATE('Rent Roll'!$K13,'Rent Roll'!$P13*12)&gt;='Commercial Lease'!BF$5),
('Rent Roll'!$H13*'Rent Roll'!$D13/12)*((1+'Rent Roll'!$N13)^DATEDIF('Summary &amp; Assumptions'!$D$18,BF$5,"Y")),
OFFSET(BE18,0,-DATEDIF(EDATE('Rent Roll'!$K13,'Rent Roll'!$P13*12),BF$5,"M"))*((1+'Rent Roll'!$O13)^(DATEDIF(EDATE('Rent Roll'!$K13,'Rent Roll'!$P13*12),BF$5,"Y")+1))),('Rent Roll'!$H13*'Rent Roll'!$D13/12)*((1+'Rent Roll'!$N13)^DATEDIF('Summary &amp; Assumptions'!$D$18,BF$5,"Y")))))</f>
        <v>-</v>
      </c>
      <c r="BG18" s="131" t="str">
        <f ca="1">IF(BG$5&gt;='Rent Roll'!$M38,('Rent Roll'!$G38*'Rent Roll'!$D13/12)*((1+'Rent Roll'!$X38)^DATEDIF('Rent Roll'!$M38,BG$5,"Y")),
IF(BG$5&gt;'Rent Roll'!$L13,"-",
IF('Rent Roll'!$P13&gt;0,
IF(AND('Rent Roll'!$P13&gt;0,EDATE('Rent Roll'!$K13,'Rent Roll'!$P13*12)&gt;='Commercial Lease'!BG$5),
('Rent Roll'!$H13*'Rent Roll'!$D13/12)*((1+'Rent Roll'!$N13)^DATEDIF('Summary &amp; Assumptions'!$D$18,BG$5,"Y")),
OFFSET(BF18,0,-DATEDIF(EDATE('Rent Roll'!$K13,'Rent Roll'!$P13*12),BG$5,"M"))*((1+'Rent Roll'!$O13)^(DATEDIF(EDATE('Rent Roll'!$K13,'Rent Roll'!$P13*12),BG$5,"Y")+1))),('Rent Roll'!$H13*'Rent Roll'!$D13/12)*((1+'Rent Roll'!$N13)^DATEDIF('Summary &amp; Assumptions'!$D$18,BG$5,"Y")))))</f>
        <v>-</v>
      </c>
      <c r="BH18" s="131" t="str">
        <f ca="1">IF(BH$5&gt;='Rent Roll'!$M38,('Rent Roll'!$G38*'Rent Roll'!$D13/12)*((1+'Rent Roll'!$X38)^DATEDIF('Rent Roll'!$M38,BH$5,"Y")),
IF(BH$5&gt;'Rent Roll'!$L13,"-",
IF('Rent Roll'!$P13&gt;0,
IF(AND('Rent Roll'!$P13&gt;0,EDATE('Rent Roll'!$K13,'Rent Roll'!$P13*12)&gt;='Commercial Lease'!BH$5),
('Rent Roll'!$H13*'Rent Roll'!$D13/12)*((1+'Rent Roll'!$N13)^DATEDIF('Summary &amp; Assumptions'!$D$18,BH$5,"Y")),
OFFSET(BG18,0,-DATEDIF(EDATE('Rent Roll'!$K13,'Rent Roll'!$P13*12),BH$5,"M"))*((1+'Rent Roll'!$O13)^(DATEDIF(EDATE('Rent Roll'!$K13,'Rent Roll'!$P13*12),BH$5,"Y")+1))),('Rent Roll'!$H13*'Rent Roll'!$D13/12)*((1+'Rent Roll'!$N13)^DATEDIF('Summary &amp; Assumptions'!$D$18,BH$5,"Y")))))</f>
        <v>-</v>
      </c>
      <c r="BI18" s="131" t="str">
        <f ca="1">IF(BI$5&gt;='Rent Roll'!$M38,('Rent Roll'!$G38*'Rent Roll'!$D13/12)*((1+'Rent Roll'!$X38)^DATEDIF('Rent Roll'!$M38,BI$5,"Y")),
IF(BI$5&gt;'Rent Roll'!$L13,"-",
IF('Rent Roll'!$P13&gt;0,
IF(AND('Rent Roll'!$P13&gt;0,EDATE('Rent Roll'!$K13,'Rent Roll'!$P13*12)&gt;='Commercial Lease'!BI$5),
('Rent Roll'!$H13*'Rent Roll'!$D13/12)*((1+'Rent Roll'!$N13)^DATEDIF('Summary &amp; Assumptions'!$D$18,BI$5,"Y")),
OFFSET(BH18,0,-DATEDIF(EDATE('Rent Roll'!$K13,'Rent Roll'!$P13*12),BI$5,"M"))*((1+'Rent Roll'!$O13)^(DATEDIF(EDATE('Rent Roll'!$K13,'Rent Roll'!$P13*12),BI$5,"Y")+1))),('Rent Roll'!$H13*'Rent Roll'!$D13/12)*((1+'Rent Roll'!$N13)^DATEDIF('Summary &amp; Assumptions'!$D$18,BI$5,"Y")))))</f>
        <v>-</v>
      </c>
      <c r="BJ18" s="131" t="str">
        <f ca="1">IF(BJ$5&gt;='Rent Roll'!$M38,('Rent Roll'!$G38*'Rent Roll'!$D13/12)*((1+'Rent Roll'!$X38)^DATEDIF('Rent Roll'!$M38,BJ$5,"Y")),
IF(BJ$5&gt;'Rent Roll'!$L13,"-",
IF('Rent Roll'!$P13&gt;0,
IF(AND('Rent Roll'!$P13&gt;0,EDATE('Rent Roll'!$K13,'Rent Roll'!$P13*12)&gt;='Commercial Lease'!BJ$5),
('Rent Roll'!$H13*'Rent Roll'!$D13/12)*((1+'Rent Roll'!$N13)^DATEDIF('Summary &amp; Assumptions'!$D$18,BJ$5,"Y")),
OFFSET(BI18,0,-DATEDIF(EDATE('Rent Roll'!$K13,'Rent Roll'!$P13*12),BJ$5,"M"))*((1+'Rent Roll'!$O13)^(DATEDIF(EDATE('Rent Roll'!$K13,'Rent Roll'!$P13*12),BJ$5,"Y")+1))),('Rent Roll'!$H13*'Rent Roll'!$D13/12)*((1+'Rent Roll'!$N13)^DATEDIF('Summary &amp; Assumptions'!$D$18,BJ$5,"Y")))))</f>
        <v>-</v>
      </c>
      <c r="BK18" s="131" t="str">
        <f ca="1">IF(BK$5&gt;='Rent Roll'!$M38,('Rent Roll'!$G38*'Rent Roll'!$D13/12)*((1+'Rent Roll'!$X38)^DATEDIF('Rent Roll'!$M38,BK$5,"Y")),
IF(BK$5&gt;'Rent Roll'!$L13,"-",
IF('Rent Roll'!$P13&gt;0,
IF(AND('Rent Roll'!$P13&gt;0,EDATE('Rent Roll'!$K13,'Rent Roll'!$P13*12)&gt;='Commercial Lease'!BK$5),
('Rent Roll'!$H13*'Rent Roll'!$D13/12)*((1+'Rent Roll'!$N13)^DATEDIF('Summary &amp; Assumptions'!$D$18,BK$5,"Y")),
OFFSET(BJ18,0,-DATEDIF(EDATE('Rent Roll'!$K13,'Rent Roll'!$P13*12),BK$5,"M"))*((1+'Rent Roll'!$O13)^(DATEDIF(EDATE('Rent Roll'!$K13,'Rent Roll'!$P13*12),BK$5,"Y")+1))),('Rent Roll'!$H13*'Rent Roll'!$D13/12)*((1+'Rent Roll'!$N13)^DATEDIF('Summary &amp; Assumptions'!$D$18,BK$5,"Y")))))</f>
        <v>-</v>
      </c>
      <c r="BL18" s="131" t="str">
        <f ca="1">IF(BL$5&gt;='Rent Roll'!$M38,('Rent Roll'!$G38*'Rent Roll'!$D13/12)*((1+'Rent Roll'!$X38)^DATEDIF('Rent Roll'!$M38,BL$5,"Y")),
IF(BL$5&gt;'Rent Roll'!$L13,"-",
IF('Rent Roll'!$P13&gt;0,
IF(AND('Rent Roll'!$P13&gt;0,EDATE('Rent Roll'!$K13,'Rent Roll'!$P13*12)&gt;='Commercial Lease'!BL$5),
('Rent Roll'!$H13*'Rent Roll'!$D13/12)*((1+'Rent Roll'!$N13)^DATEDIF('Summary &amp; Assumptions'!$D$18,BL$5,"Y")),
OFFSET(BK18,0,-DATEDIF(EDATE('Rent Roll'!$K13,'Rent Roll'!$P13*12),BL$5,"M"))*((1+'Rent Roll'!$O13)^(DATEDIF(EDATE('Rent Roll'!$K13,'Rent Roll'!$P13*12),BL$5,"Y")+1))),('Rent Roll'!$H13*'Rent Roll'!$D13/12)*((1+'Rent Roll'!$N13)^DATEDIF('Summary &amp; Assumptions'!$D$18,BL$5,"Y")))))</f>
        <v>-</v>
      </c>
      <c r="BM18" s="131" t="str">
        <f ca="1">IF(BM$5&gt;='Rent Roll'!$M38,('Rent Roll'!$G38*'Rent Roll'!$D13/12)*((1+'Rent Roll'!$X38)^DATEDIF('Rent Roll'!$M38,BM$5,"Y")),
IF(BM$5&gt;'Rent Roll'!$L13,"-",
IF('Rent Roll'!$P13&gt;0,
IF(AND('Rent Roll'!$P13&gt;0,EDATE('Rent Roll'!$K13,'Rent Roll'!$P13*12)&gt;='Commercial Lease'!BM$5),
('Rent Roll'!$H13*'Rent Roll'!$D13/12)*((1+'Rent Roll'!$N13)^DATEDIF('Summary &amp; Assumptions'!$D$18,BM$5,"Y")),
OFFSET(BL18,0,-DATEDIF(EDATE('Rent Roll'!$K13,'Rent Roll'!$P13*12),BM$5,"M"))*((1+'Rent Roll'!$O13)^(DATEDIF(EDATE('Rent Roll'!$K13,'Rent Roll'!$P13*12),BM$5,"Y")+1))),('Rent Roll'!$H13*'Rent Roll'!$D13/12)*((1+'Rent Roll'!$N13)^DATEDIF('Summary &amp; Assumptions'!$D$18,BM$5,"Y")))))</f>
        <v>-</v>
      </c>
      <c r="BN18" s="131" t="str">
        <f ca="1">IF(BN$5&gt;='Rent Roll'!$M38,('Rent Roll'!$G38*'Rent Roll'!$D13/12)*((1+'Rent Roll'!$X38)^DATEDIF('Rent Roll'!$M38,BN$5,"Y")),
IF(BN$5&gt;'Rent Roll'!$L13,"-",
IF('Rent Roll'!$P13&gt;0,
IF(AND('Rent Roll'!$P13&gt;0,EDATE('Rent Roll'!$K13,'Rent Roll'!$P13*12)&gt;='Commercial Lease'!BN$5),
('Rent Roll'!$H13*'Rent Roll'!$D13/12)*((1+'Rent Roll'!$N13)^DATEDIF('Summary &amp; Assumptions'!$D$18,BN$5,"Y")),
OFFSET(BM18,0,-DATEDIF(EDATE('Rent Roll'!$K13,'Rent Roll'!$P13*12),BN$5,"M"))*((1+'Rent Roll'!$O13)^(DATEDIF(EDATE('Rent Roll'!$K13,'Rent Roll'!$P13*12),BN$5,"Y")+1))),('Rent Roll'!$H13*'Rent Roll'!$D13/12)*((1+'Rent Roll'!$N13)^DATEDIF('Summary &amp; Assumptions'!$D$18,BN$5,"Y")))))</f>
        <v>-</v>
      </c>
      <c r="BO18" s="131" t="str">
        <f ca="1">IF(BO$5&gt;='Rent Roll'!$M38,('Rent Roll'!$G38*'Rent Roll'!$D13/12)*((1+'Rent Roll'!$X38)^DATEDIF('Rent Roll'!$M38,BO$5,"Y")),
IF(BO$5&gt;'Rent Roll'!$L13,"-",
IF('Rent Roll'!$P13&gt;0,
IF(AND('Rent Roll'!$P13&gt;0,EDATE('Rent Roll'!$K13,'Rent Roll'!$P13*12)&gt;='Commercial Lease'!BO$5),
('Rent Roll'!$H13*'Rent Roll'!$D13/12)*((1+'Rent Roll'!$N13)^DATEDIF('Summary &amp; Assumptions'!$D$18,BO$5,"Y")),
OFFSET(BN18,0,-DATEDIF(EDATE('Rent Roll'!$K13,'Rent Roll'!$P13*12),BO$5,"M"))*((1+'Rent Roll'!$O13)^(DATEDIF(EDATE('Rent Roll'!$K13,'Rent Roll'!$P13*12),BO$5,"Y")+1))),('Rent Roll'!$H13*'Rent Roll'!$D13/12)*((1+'Rent Roll'!$N13)^DATEDIF('Summary &amp; Assumptions'!$D$18,BO$5,"Y")))))</f>
        <v>-</v>
      </c>
      <c r="BP18" s="131" t="str">
        <f ca="1">IF(BP$5&gt;='Rent Roll'!$M38,('Rent Roll'!$G38*'Rent Roll'!$D13/12)*((1+'Rent Roll'!$X38)^DATEDIF('Rent Roll'!$M38,BP$5,"Y")),
IF(BP$5&gt;'Rent Roll'!$L13,"-",
IF('Rent Roll'!$P13&gt;0,
IF(AND('Rent Roll'!$P13&gt;0,EDATE('Rent Roll'!$K13,'Rent Roll'!$P13*12)&gt;='Commercial Lease'!BP$5),
('Rent Roll'!$H13*'Rent Roll'!$D13/12)*((1+'Rent Roll'!$N13)^DATEDIF('Summary &amp; Assumptions'!$D$18,BP$5,"Y")),
OFFSET(BO18,0,-DATEDIF(EDATE('Rent Roll'!$K13,'Rent Roll'!$P13*12),BP$5,"M"))*((1+'Rent Roll'!$O13)^(DATEDIF(EDATE('Rent Roll'!$K13,'Rent Roll'!$P13*12),BP$5,"Y")+1))),('Rent Roll'!$H13*'Rent Roll'!$D13/12)*((1+'Rent Roll'!$N13)^DATEDIF('Summary &amp; Assumptions'!$D$18,BP$5,"Y")))))</f>
        <v>-</v>
      </c>
      <c r="BQ18" s="131" t="str">
        <f ca="1">IF(BQ$5&gt;='Rent Roll'!$M38,('Rent Roll'!$G38*'Rent Roll'!$D13/12)*((1+'Rent Roll'!$X38)^DATEDIF('Rent Roll'!$M38,BQ$5,"Y")),
IF(BQ$5&gt;'Rent Roll'!$L13,"-",
IF('Rent Roll'!$P13&gt;0,
IF(AND('Rent Roll'!$P13&gt;0,EDATE('Rent Roll'!$K13,'Rent Roll'!$P13*12)&gt;='Commercial Lease'!BQ$5),
('Rent Roll'!$H13*'Rent Roll'!$D13/12)*((1+'Rent Roll'!$N13)^DATEDIF('Summary &amp; Assumptions'!$D$18,BQ$5,"Y")),
OFFSET(BP18,0,-DATEDIF(EDATE('Rent Roll'!$K13,'Rent Roll'!$P13*12),BQ$5,"M"))*((1+'Rent Roll'!$O13)^(DATEDIF(EDATE('Rent Roll'!$K13,'Rent Roll'!$P13*12),BQ$5,"Y")+1))),('Rent Roll'!$H13*'Rent Roll'!$D13/12)*((1+'Rent Roll'!$N13)^DATEDIF('Summary &amp; Assumptions'!$D$18,BQ$5,"Y")))))</f>
        <v>-</v>
      </c>
      <c r="BR18" s="131" t="str">
        <f ca="1">IF(BR$5&gt;='Rent Roll'!$M38,('Rent Roll'!$G38*'Rent Roll'!$D13/12)*((1+'Rent Roll'!$X38)^DATEDIF('Rent Roll'!$M38,BR$5,"Y")),
IF(BR$5&gt;'Rent Roll'!$L13,"-",
IF('Rent Roll'!$P13&gt;0,
IF(AND('Rent Roll'!$P13&gt;0,EDATE('Rent Roll'!$K13,'Rent Roll'!$P13*12)&gt;='Commercial Lease'!BR$5),
('Rent Roll'!$H13*'Rent Roll'!$D13/12)*((1+'Rent Roll'!$N13)^DATEDIF('Summary &amp; Assumptions'!$D$18,BR$5,"Y")),
OFFSET(BQ18,0,-DATEDIF(EDATE('Rent Roll'!$K13,'Rent Roll'!$P13*12),BR$5,"M"))*((1+'Rent Roll'!$O13)^(DATEDIF(EDATE('Rent Roll'!$K13,'Rent Roll'!$P13*12),BR$5,"Y")+1))),('Rent Roll'!$H13*'Rent Roll'!$D13/12)*((1+'Rent Roll'!$N13)^DATEDIF('Summary &amp; Assumptions'!$D$18,BR$5,"Y")))))</f>
        <v>-</v>
      </c>
      <c r="BS18" s="131" t="str">
        <f ca="1">IF(BS$5&gt;='Rent Roll'!$M38,('Rent Roll'!$G38*'Rent Roll'!$D13/12)*((1+'Rent Roll'!$X38)^DATEDIF('Rent Roll'!$M38,BS$5,"Y")),
IF(BS$5&gt;'Rent Roll'!$L13,"-",
IF('Rent Roll'!$P13&gt;0,
IF(AND('Rent Roll'!$P13&gt;0,EDATE('Rent Roll'!$K13,'Rent Roll'!$P13*12)&gt;='Commercial Lease'!BS$5),
('Rent Roll'!$H13*'Rent Roll'!$D13/12)*((1+'Rent Roll'!$N13)^DATEDIF('Summary &amp; Assumptions'!$D$18,BS$5,"Y")),
OFFSET(BR18,0,-DATEDIF(EDATE('Rent Roll'!$K13,'Rent Roll'!$P13*12),BS$5,"M"))*((1+'Rent Roll'!$O13)^(DATEDIF(EDATE('Rent Roll'!$K13,'Rent Roll'!$P13*12),BS$5,"Y")+1))),('Rent Roll'!$H13*'Rent Roll'!$D13/12)*((1+'Rent Roll'!$N13)^DATEDIF('Summary &amp; Assumptions'!$D$18,BS$5,"Y")))))</f>
        <v>-</v>
      </c>
      <c r="BT18" s="131" t="str">
        <f ca="1">IF(BT$5&gt;='Rent Roll'!$M38,('Rent Roll'!$G38*'Rent Roll'!$D13/12)*((1+'Rent Roll'!$X38)^DATEDIF('Rent Roll'!$M38,BT$5,"Y")),
IF(BT$5&gt;'Rent Roll'!$L13,"-",
IF('Rent Roll'!$P13&gt;0,
IF(AND('Rent Roll'!$P13&gt;0,EDATE('Rent Roll'!$K13,'Rent Roll'!$P13*12)&gt;='Commercial Lease'!BT$5),
('Rent Roll'!$H13*'Rent Roll'!$D13/12)*((1+'Rent Roll'!$N13)^DATEDIF('Summary &amp; Assumptions'!$D$18,BT$5,"Y")),
OFFSET(BS18,0,-DATEDIF(EDATE('Rent Roll'!$K13,'Rent Roll'!$P13*12),BT$5,"M"))*((1+'Rent Roll'!$O13)^(DATEDIF(EDATE('Rent Roll'!$K13,'Rent Roll'!$P13*12),BT$5,"Y")+1))),('Rent Roll'!$H13*'Rent Roll'!$D13/12)*((1+'Rent Roll'!$N13)^DATEDIF('Summary &amp; Assumptions'!$D$18,BT$5,"Y")))))</f>
        <v>-</v>
      </c>
      <c r="BU18" s="131" t="str">
        <f ca="1">IF(BU$5&gt;='Rent Roll'!$M38,('Rent Roll'!$G38*'Rent Roll'!$D13/12)*((1+'Rent Roll'!$X38)^DATEDIF('Rent Roll'!$M38,BU$5,"Y")),
IF(BU$5&gt;'Rent Roll'!$L13,"-",
IF('Rent Roll'!$P13&gt;0,
IF(AND('Rent Roll'!$P13&gt;0,EDATE('Rent Roll'!$K13,'Rent Roll'!$P13*12)&gt;='Commercial Lease'!BU$5),
('Rent Roll'!$H13*'Rent Roll'!$D13/12)*((1+'Rent Roll'!$N13)^DATEDIF('Summary &amp; Assumptions'!$D$18,BU$5,"Y")),
OFFSET(BT18,0,-DATEDIF(EDATE('Rent Roll'!$K13,'Rent Roll'!$P13*12),BU$5,"M"))*((1+'Rent Roll'!$O13)^(DATEDIF(EDATE('Rent Roll'!$K13,'Rent Roll'!$P13*12),BU$5,"Y")+1))),('Rent Roll'!$H13*'Rent Roll'!$D13/12)*((1+'Rent Roll'!$N13)^DATEDIF('Summary &amp; Assumptions'!$D$18,BU$5,"Y")))))</f>
        <v>-</v>
      </c>
      <c r="BV18" s="131" t="str">
        <f ca="1">IF(BV$5&gt;='Rent Roll'!$M38,('Rent Roll'!$G38*'Rent Roll'!$D13/12)*((1+'Rent Roll'!$X38)^DATEDIF('Rent Roll'!$M38,BV$5,"Y")),
IF(BV$5&gt;'Rent Roll'!$L13,"-",
IF('Rent Roll'!$P13&gt;0,
IF(AND('Rent Roll'!$P13&gt;0,EDATE('Rent Roll'!$K13,'Rent Roll'!$P13*12)&gt;='Commercial Lease'!BV$5),
('Rent Roll'!$H13*'Rent Roll'!$D13/12)*((1+'Rent Roll'!$N13)^DATEDIF('Summary &amp; Assumptions'!$D$18,BV$5,"Y")),
OFFSET(BU18,0,-DATEDIF(EDATE('Rent Roll'!$K13,'Rent Roll'!$P13*12),BV$5,"M"))*((1+'Rent Roll'!$O13)^(DATEDIF(EDATE('Rent Roll'!$K13,'Rent Roll'!$P13*12),BV$5,"Y")+1))),('Rent Roll'!$H13*'Rent Roll'!$D13/12)*((1+'Rent Roll'!$N13)^DATEDIF('Summary &amp; Assumptions'!$D$18,BV$5,"Y")))))</f>
        <v>-</v>
      </c>
      <c r="BW18" s="131" t="str">
        <f ca="1">IF(BW$5&gt;='Rent Roll'!$M38,('Rent Roll'!$G38*'Rent Roll'!$D13/12)*((1+'Rent Roll'!$X38)^DATEDIF('Rent Roll'!$M38,BW$5,"Y")),
IF(BW$5&gt;'Rent Roll'!$L13,"-",
IF('Rent Roll'!$P13&gt;0,
IF(AND('Rent Roll'!$P13&gt;0,EDATE('Rent Roll'!$K13,'Rent Roll'!$P13*12)&gt;='Commercial Lease'!BW$5),
('Rent Roll'!$H13*'Rent Roll'!$D13/12)*((1+'Rent Roll'!$N13)^DATEDIF('Summary &amp; Assumptions'!$D$18,BW$5,"Y")),
OFFSET(BV18,0,-DATEDIF(EDATE('Rent Roll'!$K13,'Rent Roll'!$P13*12),BW$5,"M"))*((1+'Rent Roll'!$O13)^(DATEDIF(EDATE('Rent Roll'!$K13,'Rent Roll'!$P13*12),BW$5,"Y")+1))),('Rent Roll'!$H13*'Rent Roll'!$D13/12)*((1+'Rent Roll'!$N13)^DATEDIF('Summary &amp; Assumptions'!$D$18,BW$5,"Y")))))</f>
        <v>-</v>
      </c>
      <c r="BX18" s="131" t="str">
        <f ca="1">IF(BX$5&gt;='Rent Roll'!$M38,('Rent Roll'!$G38*'Rent Roll'!$D13/12)*((1+'Rent Roll'!$X38)^DATEDIF('Rent Roll'!$M38,BX$5,"Y")),
IF(BX$5&gt;'Rent Roll'!$L13,"-",
IF('Rent Roll'!$P13&gt;0,
IF(AND('Rent Roll'!$P13&gt;0,EDATE('Rent Roll'!$K13,'Rent Roll'!$P13*12)&gt;='Commercial Lease'!BX$5),
('Rent Roll'!$H13*'Rent Roll'!$D13/12)*((1+'Rent Roll'!$N13)^DATEDIF('Summary &amp; Assumptions'!$D$18,BX$5,"Y")),
OFFSET(BW18,0,-DATEDIF(EDATE('Rent Roll'!$K13,'Rent Roll'!$P13*12),BX$5,"M"))*((1+'Rent Roll'!$O13)^(DATEDIF(EDATE('Rent Roll'!$K13,'Rent Roll'!$P13*12),BX$5,"Y")+1))),('Rent Roll'!$H13*'Rent Roll'!$D13/12)*((1+'Rent Roll'!$N13)^DATEDIF('Summary &amp; Assumptions'!$D$18,BX$5,"Y")))))</f>
        <v>-</v>
      </c>
      <c r="BY18" s="131" t="str">
        <f ca="1">IF(BY$5&gt;='Rent Roll'!$M38,('Rent Roll'!$G38*'Rent Roll'!$D13/12)*((1+'Rent Roll'!$X38)^DATEDIF('Rent Roll'!$M38,BY$5,"Y")),
IF(BY$5&gt;'Rent Roll'!$L13,"-",
IF('Rent Roll'!$P13&gt;0,
IF(AND('Rent Roll'!$P13&gt;0,EDATE('Rent Roll'!$K13,'Rent Roll'!$P13*12)&gt;='Commercial Lease'!BY$5),
('Rent Roll'!$H13*'Rent Roll'!$D13/12)*((1+'Rent Roll'!$N13)^DATEDIF('Summary &amp; Assumptions'!$D$18,BY$5,"Y")),
OFFSET(BX18,0,-DATEDIF(EDATE('Rent Roll'!$K13,'Rent Roll'!$P13*12),BY$5,"M"))*((1+'Rent Roll'!$O13)^(DATEDIF(EDATE('Rent Roll'!$K13,'Rent Roll'!$P13*12),BY$5,"Y")+1))),('Rent Roll'!$H13*'Rent Roll'!$D13/12)*((1+'Rent Roll'!$N13)^DATEDIF('Summary &amp; Assumptions'!$D$18,BY$5,"Y")))))</f>
        <v>-</v>
      </c>
      <c r="BZ18" s="131" t="str">
        <f ca="1">IF(BZ$5&gt;='Rent Roll'!$M38,('Rent Roll'!$G38*'Rent Roll'!$D13/12)*((1+'Rent Roll'!$X38)^DATEDIF('Rent Roll'!$M38,BZ$5,"Y")),
IF(BZ$5&gt;'Rent Roll'!$L13,"-",
IF('Rent Roll'!$P13&gt;0,
IF(AND('Rent Roll'!$P13&gt;0,EDATE('Rent Roll'!$K13,'Rent Roll'!$P13*12)&gt;='Commercial Lease'!BZ$5),
('Rent Roll'!$H13*'Rent Roll'!$D13/12)*((1+'Rent Roll'!$N13)^DATEDIF('Summary &amp; Assumptions'!$D$18,BZ$5,"Y")),
OFFSET(BY18,0,-DATEDIF(EDATE('Rent Roll'!$K13,'Rent Roll'!$P13*12),BZ$5,"M"))*((1+'Rent Roll'!$O13)^(DATEDIF(EDATE('Rent Roll'!$K13,'Rent Roll'!$P13*12),BZ$5,"Y")+1))),('Rent Roll'!$H13*'Rent Roll'!$D13/12)*((1+'Rent Roll'!$N13)^DATEDIF('Summary &amp; Assumptions'!$D$18,BZ$5,"Y")))))</f>
        <v>-</v>
      </c>
      <c r="CA18" s="131" t="str">
        <f ca="1">IF(CA$5&gt;='Rent Roll'!$M38,('Rent Roll'!$G38*'Rent Roll'!$D13/12)*((1+'Rent Roll'!$X38)^DATEDIF('Rent Roll'!$M38,CA$5,"Y")),
IF(CA$5&gt;'Rent Roll'!$L13,"-",
IF('Rent Roll'!$P13&gt;0,
IF(AND('Rent Roll'!$P13&gt;0,EDATE('Rent Roll'!$K13,'Rent Roll'!$P13*12)&gt;='Commercial Lease'!CA$5),
('Rent Roll'!$H13*'Rent Roll'!$D13/12)*((1+'Rent Roll'!$N13)^DATEDIF('Summary &amp; Assumptions'!$D$18,CA$5,"Y")),
OFFSET(BZ18,0,-DATEDIF(EDATE('Rent Roll'!$K13,'Rent Roll'!$P13*12),CA$5,"M"))*((1+'Rent Roll'!$O13)^(DATEDIF(EDATE('Rent Roll'!$K13,'Rent Roll'!$P13*12),CA$5,"Y")+1))),('Rent Roll'!$H13*'Rent Roll'!$D13/12)*((1+'Rent Roll'!$N13)^DATEDIF('Summary &amp; Assumptions'!$D$18,CA$5,"Y")))))</f>
        <v>-</v>
      </c>
      <c r="CB18" s="131" t="str">
        <f ca="1">IF(CB$5&gt;='Rent Roll'!$M38,('Rent Roll'!$G38*'Rent Roll'!$D13/12)*((1+'Rent Roll'!$X38)^DATEDIF('Rent Roll'!$M38,CB$5,"Y")),
IF(CB$5&gt;'Rent Roll'!$L13,"-",
IF('Rent Roll'!$P13&gt;0,
IF(AND('Rent Roll'!$P13&gt;0,EDATE('Rent Roll'!$K13,'Rent Roll'!$P13*12)&gt;='Commercial Lease'!CB$5),
('Rent Roll'!$H13*'Rent Roll'!$D13/12)*((1+'Rent Roll'!$N13)^DATEDIF('Summary &amp; Assumptions'!$D$18,CB$5,"Y")),
OFFSET(CA18,0,-DATEDIF(EDATE('Rent Roll'!$K13,'Rent Roll'!$P13*12),CB$5,"M"))*((1+'Rent Roll'!$O13)^(DATEDIF(EDATE('Rent Roll'!$K13,'Rent Roll'!$P13*12),CB$5,"Y")+1))),('Rent Roll'!$H13*'Rent Roll'!$D13/12)*((1+'Rent Roll'!$N13)^DATEDIF('Summary &amp; Assumptions'!$D$18,CB$5,"Y")))))</f>
        <v>-</v>
      </c>
      <c r="CC18" s="131" t="str">
        <f ca="1">IF(CC$5&gt;='Rent Roll'!$M38,('Rent Roll'!$G38*'Rent Roll'!$D13/12)*((1+'Rent Roll'!$X38)^DATEDIF('Rent Roll'!$M38,CC$5,"Y")),
IF(CC$5&gt;'Rent Roll'!$L13,"-",
IF('Rent Roll'!$P13&gt;0,
IF(AND('Rent Roll'!$P13&gt;0,EDATE('Rent Roll'!$K13,'Rent Roll'!$P13*12)&gt;='Commercial Lease'!CC$5),
('Rent Roll'!$H13*'Rent Roll'!$D13/12)*((1+'Rent Roll'!$N13)^DATEDIF('Summary &amp; Assumptions'!$D$18,CC$5,"Y")),
OFFSET(CB18,0,-DATEDIF(EDATE('Rent Roll'!$K13,'Rent Roll'!$P13*12),CC$5,"M"))*((1+'Rent Roll'!$O13)^(DATEDIF(EDATE('Rent Roll'!$K13,'Rent Roll'!$P13*12),CC$5,"Y")+1))),('Rent Roll'!$H13*'Rent Roll'!$D13/12)*((1+'Rent Roll'!$N13)^DATEDIF('Summary &amp; Assumptions'!$D$18,CC$5,"Y")))))</f>
        <v>-</v>
      </c>
      <c r="CD18" s="131" t="str">
        <f ca="1">IF(CD$5&gt;='Rent Roll'!$M38,('Rent Roll'!$G38*'Rent Roll'!$D13/12)*((1+'Rent Roll'!$X38)^DATEDIF('Rent Roll'!$M38,CD$5,"Y")),
IF(CD$5&gt;'Rent Roll'!$L13,"-",
IF('Rent Roll'!$P13&gt;0,
IF(AND('Rent Roll'!$P13&gt;0,EDATE('Rent Roll'!$K13,'Rent Roll'!$P13*12)&gt;='Commercial Lease'!CD$5),
('Rent Roll'!$H13*'Rent Roll'!$D13/12)*((1+'Rent Roll'!$N13)^DATEDIF('Summary &amp; Assumptions'!$D$18,CD$5,"Y")),
OFFSET(CC18,0,-DATEDIF(EDATE('Rent Roll'!$K13,'Rent Roll'!$P13*12),CD$5,"M"))*((1+'Rent Roll'!$O13)^(DATEDIF(EDATE('Rent Roll'!$K13,'Rent Roll'!$P13*12),CD$5,"Y")+1))),('Rent Roll'!$H13*'Rent Roll'!$D13/12)*((1+'Rent Roll'!$N13)^DATEDIF('Summary &amp; Assumptions'!$D$18,CD$5,"Y")))))</f>
        <v>-</v>
      </c>
      <c r="CE18" s="131" t="str">
        <f ca="1">IF(CE$5&gt;='Rent Roll'!$M38,('Rent Roll'!$G38*'Rent Roll'!$D13/12)*((1+'Rent Roll'!$X38)^DATEDIF('Rent Roll'!$M38,CE$5,"Y")),
IF(CE$5&gt;'Rent Roll'!$L13,"-",
IF('Rent Roll'!$P13&gt;0,
IF(AND('Rent Roll'!$P13&gt;0,EDATE('Rent Roll'!$K13,'Rent Roll'!$P13*12)&gt;='Commercial Lease'!CE$5),
('Rent Roll'!$H13*'Rent Roll'!$D13/12)*((1+'Rent Roll'!$N13)^DATEDIF('Summary &amp; Assumptions'!$D$18,CE$5,"Y")),
OFFSET(CD18,0,-DATEDIF(EDATE('Rent Roll'!$K13,'Rent Roll'!$P13*12),CE$5,"M"))*((1+'Rent Roll'!$O13)^(DATEDIF(EDATE('Rent Roll'!$K13,'Rent Roll'!$P13*12),CE$5,"Y")+1))),('Rent Roll'!$H13*'Rent Roll'!$D13/12)*((1+'Rent Roll'!$N13)^DATEDIF('Summary &amp; Assumptions'!$D$18,CE$5,"Y")))))</f>
        <v>-</v>
      </c>
      <c r="CF18" s="131" t="str">
        <f ca="1">IF(CF$5&gt;='Rent Roll'!$M38,('Rent Roll'!$G38*'Rent Roll'!$D13/12)*((1+'Rent Roll'!$X38)^DATEDIF('Rent Roll'!$M38,CF$5,"Y")),
IF(CF$5&gt;'Rent Roll'!$L13,"-",
IF('Rent Roll'!$P13&gt;0,
IF(AND('Rent Roll'!$P13&gt;0,EDATE('Rent Roll'!$K13,'Rent Roll'!$P13*12)&gt;='Commercial Lease'!CF$5),
('Rent Roll'!$H13*'Rent Roll'!$D13/12)*((1+'Rent Roll'!$N13)^DATEDIF('Summary &amp; Assumptions'!$D$18,CF$5,"Y")),
OFFSET(CE18,0,-DATEDIF(EDATE('Rent Roll'!$K13,'Rent Roll'!$P13*12),CF$5,"M"))*((1+'Rent Roll'!$O13)^(DATEDIF(EDATE('Rent Roll'!$K13,'Rent Roll'!$P13*12),CF$5,"Y")+1))),('Rent Roll'!$H13*'Rent Roll'!$D13/12)*((1+'Rent Roll'!$N13)^DATEDIF('Summary &amp; Assumptions'!$D$18,CF$5,"Y")))))</f>
        <v>-</v>
      </c>
      <c r="CG18" s="131" t="str">
        <f ca="1">IF(CG$5&gt;='Rent Roll'!$M38,('Rent Roll'!$G38*'Rent Roll'!$D13/12)*((1+'Rent Roll'!$X38)^DATEDIF('Rent Roll'!$M38,CG$5,"Y")),
IF(CG$5&gt;'Rent Roll'!$L13,"-",
IF('Rent Roll'!$P13&gt;0,
IF(AND('Rent Roll'!$P13&gt;0,EDATE('Rent Roll'!$K13,'Rent Roll'!$P13*12)&gt;='Commercial Lease'!CG$5),
('Rent Roll'!$H13*'Rent Roll'!$D13/12)*((1+'Rent Roll'!$N13)^DATEDIF('Summary &amp; Assumptions'!$D$18,CG$5,"Y")),
OFFSET(CF18,0,-DATEDIF(EDATE('Rent Roll'!$K13,'Rent Roll'!$P13*12),CG$5,"M"))*((1+'Rent Roll'!$O13)^(DATEDIF(EDATE('Rent Roll'!$K13,'Rent Roll'!$P13*12),CG$5,"Y")+1))),('Rent Roll'!$H13*'Rent Roll'!$D13/12)*((1+'Rent Roll'!$N13)^DATEDIF('Summary &amp; Assumptions'!$D$18,CG$5,"Y")))))</f>
        <v>-</v>
      </c>
      <c r="CH18" s="131" t="str">
        <f ca="1">IF(CH$5&gt;='Rent Roll'!$M38,('Rent Roll'!$G38*'Rent Roll'!$D13/12)*((1+'Rent Roll'!$X38)^DATEDIF('Rent Roll'!$M38,CH$5,"Y")),
IF(CH$5&gt;'Rent Roll'!$L13,"-",
IF('Rent Roll'!$P13&gt;0,
IF(AND('Rent Roll'!$P13&gt;0,EDATE('Rent Roll'!$K13,'Rent Roll'!$P13*12)&gt;='Commercial Lease'!CH$5),
('Rent Roll'!$H13*'Rent Roll'!$D13/12)*((1+'Rent Roll'!$N13)^DATEDIF('Summary &amp; Assumptions'!$D$18,CH$5,"Y")),
OFFSET(CG18,0,-DATEDIF(EDATE('Rent Roll'!$K13,'Rent Roll'!$P13*12),CH$5,"M"))*((1+'Rent Roll'!$O13)^(DATEDIF(EDATE('Rent Roll'!$K13,'Rent Roll'!$P13*12),CH$5,"Y")+1))),('Rent Roll'!$H13*'Rent Roll'!$D13/12)*((1+'Rent Roll'!$N13)^DATEDIF('Summary &amp; Assumptions'!$D$18,CH$5,"Y")))))</f>
        <v>-</v>
      </c>
      <c r="CI18" s="131" t="str">
        <f ca="1">IF(CI$5&gt;='Rent Roll'!$M38,('Rent Roll'!$G38*'Rent Roll'!$D13/12)*((1+'Rent Roll'!$X38)^DATEDIF('Rent Roll'!$M38,CI$5,"Y")),
IF(CI$5&gt;'Rent Roll'!$L13,"-",
IF('Rent Roll'!$P13&gt;0,
IF(AND('Rent Roll'!$P13&gt;0,EDATE('Rent Roll'!$K13,'Rent Roll'!$P13*12)&gt;='Commercial Lease'!CI$5),
('Rent Roll'!$H13*'Rent Roll'!$D13/12)*((1+'Rent Roll'!$N13)^DATEDIF('Summary &amp; Assumptions'!$D$18,CI$5,"Y")),
OFFSET(CH18,0,-DATEDIF(EDATE('Rent Roll'!$K13,'Rent Roll'!$P13*12),CI$5,"M"))*((1+'Rent Roll'!$O13)^(DATEDIF(EDATE('Rent Roll'!$K13,'Rent Roll'!$P13*12),CI$5,"Y")+1))),('Rent Roll'!$H13*'Rent Roll'!$D13/12)*((1+'Rent Roll'!$N13)^DATEDIF('Summary &amp; Assumptions'!$D$18,CI$5,"Y")))))</f>
        <v>-</v>
      </c>
      <c r="CJ18" s="131" t="str">
        <f ca="1">IF(CJ$5&gt;='Rent Roll'!$M38,('Rent Roll'!$G38*'Rent Roll'!$D13/12)*((1+'Rent Roll'!$X38)^DATEDIF('Rent Roll'!$M38,CJ$5,"Y")),
IF(CJ$5&gt;'Rent Roll'!$L13,"-",
IF('Rent Roll'!$P13&gt;0,
IF(AND('Rent Roll'!$P13&gt;0,EDATE('Rent Roll'!$K13,'Rent Roll'!$P13*12)&gt;='Commercial Lease'!CJ$5),
('Rent Roll'!$H13*'Rent Roll'!$D13/12)*((1+'Rent Roll'!$N13)^DATEDIF('Summary &amp; Assumptions'!$D$18,CJ$5,"Y")),
OFFSET(CI18,0,-DATEDIF(EDATE('Rent Roll'!$K13,'Rent Roll'!$P13*12),CJ$5,"M"))*((1+'Rent Roll'!$O13)^(DATEDIF(EDATE('Rent Roll'!$K13,'Rent Roll'!$P13*12),CJ$5,"Y")+1))),('Rent Roll'!$H13*'Rent Roll'!$D13/12)*((1+'Rent Roll'!$N13)^DATEDIF('Summary &amp; Assumptions'!$D$18,CJ$5,"Y")))))</f>
        <v>-</v>
      </c>
      <c r="CK18" s="131" t="str">
        <f ca="1">IF(CK$5&gt;='Rent Roll'!$M38,('Rent Roll'!$G38*'Rent Roll'!$D13/12)*((1+'Rent Roll'!$X38)^DATEDIF('Rent Roll'!$M38,CK$5,"Y")),
IF(CK$5&gt;'Rent Roll'!$L13,"-",
IF('Rent Roll'!$P13&gt;0,
IF(AND('Rent Roll'!$P13&gt;0,EDATE('Rent Roll'!$K13,'Rent Roll'!$P13*12)&gt;='Commercial Lease'!CK$5),
('Rent Roll'!$H13*'Rent Roll'!$D13/12)*((1+'Rent Roll'!$N13)^DATEDIF('Summary &amp; Assumptions'!$D$18,CK$5,"Y")),
OFFSET(CJ18,0,-DATEDIF(EDATE('Rent Roll'!$K13,'Rent Roll'!$P13*12),CK$5,"M"))*((1+'Rent Roll'!$O13)^(DATEDIF(EDATE('Rent Roll'!$K13,'Rent Roll'!$P13*12),CK$5,"Y")+1))),('Rent Roll'!$H13*'Rent Roll'!$D13/12)*((1+'Rent Roll'!$N13)^DATEDIF('Summary &amp; Assumptions'!$D$18,CK$5,"Y")))))</f>
        <v>-</v>
      </c>
      <c r="CL18" s="131" t="str">
        <f ca="1">IF(CL$5&gt;='Rent Roll'!$M38,('Rent Roll'!$G38*'Rent Roll'!$D13/12)*((1+'Rent Roll'!$X38)^DATEDIF('Rent Roll'!$M38,CL$5,"Y")),
IF(CL$5&gt;'Rent Roll'!$L13,"-",
IF('Rent Roll'!$P13&gt;0,
IF(AND('Rent Roll'!$P13&gt;0,EDATE('Rent Roll'!$K13,'Rent Roll'!$P13*12)&gt;='Commercial Lease'!CL$5),
('Rent Roll'!$H13*'Rent Roll'!$D13/12)*((1+'Rent Roll'!$N13)^DATEDIF('Summary &amp; Assumptions'!$D$18,CL$5,"Y")),
OFFSET(CK18,0,-DATEDIF(EDATE('Rent Roll'!$K13,'Rent Roll'!$P13*12),CL$5,"M"))*((1+'Rent Roll'!$O13)^(DATEDIF(EDATE('Rent Roll'!$K13,'Rent Roll'!$P13*12),CL$5,"Y")+1))),('Rent Roll'!$H13*'Rent Roll'!$D13/12)*((1+'Rent Roll'!$N13)^DATEDIF('Summary &amp; Assumptions'!$D$18,CL$5,"Y")))))</f>
        <v>-</v>
      </c>
      <c r="CM18" s="131" t="str">
        <f ca="1">IF(CM$5&gt;='Rent Roll'!$M38,('Rent Roll'!$G38*'Rent Roll'!$D13/12)*((1+'Rent Roll'!$X38)^DATEDIF('Rent Roll'!$M38,CM$5,"Y")),
IF(CM$5&gt;'Rent Roll'!$L13,"-",
IF('Rent Roll'!$P13&gt;0,
IF(AND('Rent Roll'!$P13&gt;0,EDATE('Rent Roll'!$K13,'Rent Roll'!$P13*12)&gt;='Commercial Lease'!CM$5),
('Rent Roll'!$H13*'Rent Roll'!$D13/12)*((1+'Rent Roll'!$N13)^DATEDIF('Summary &amp; Assumptions'!$D$18,CM$5,"Y")),
OFFSET(CL18,0,-DATEDIF(EDATE('Rent Roll'!$K13,'Rent Roll'!$P13*12),CM$5,"M"))*((1+'Rent Roll'!$O13)^(DATEDIF(EDATE('Rent Roll'!$K13,'Rent Roll'!$P13*12),CM$5,"Y")+1))),('Rent Roll'!$H13*'Rent Roll'!$D13/12)*((1+'Rent Roll'!$N13)^DATEDIF('Summary &amp; Assumptions'!$D$18,CM$5,"Y")))))</f>
        <v>-</v>
      </c>
      <c r="CN18" s="131" t="str">
        <f ca="1">IF(CN$5&gt;='Rent Roll'!$M38,('Rent Roll'!$G38*'Rent Roll'!$D13/12)*((1+'Rent Roll'!$X38)^DATEDIF('Rent Roll'!$M38,CN$5,"Y")),
IF(CN$5&gt;'Rent Roll'!$L13,"-",
IF('Rent Roll'!$P13&gt;0,
IF(AND('Rent Roll'!$P13&gt;0,EDATE('Rent Roll'!$K13,'Rent Roll'!$P13*12)&gt;='Commercial Lease'!CN$5),
('Rent Roll'!$H13*'Rent Roll'!$D13/12)*((1+'Rent Roll'!$N13)^DATEDIF('Summary &amp; Assumptions'!$D$18,CN$5,"Y")),
OFFSET(CM18,0,-DATEDIF(EDATE('Rent Roll'!$K13,'Rent Roll'!$P13*12),CN$5,"M"))*((1+'Rent Roll'!$O13)^(DATEDIF(EDATE('Rent Roll'!$K13,'Rent Roll'!$P13*12),CN$5,"Y")+1))),('Rent Roll'!$H13*'Rent Roll'!$D13/12)*((1+'Rent Roll'!$N13)^DATEDIF('Summary &amp; Assumptions'!$D$18,CN$5,"Y")))))</f>
        <v>-</v>
      </c>
      <c r="CO18" s="131" t="str">
        <f ca="1">IF(CO$5&gt;='Rent Roll'!$M38,('Rent Roll'!$G38*'Rent Roll'!$D13/12)*((1+'Rent Roll'!$X38)^DATEDIF('Rent Roll'!$M38,CO$5,"Y")),
IF(CO$5&gt;'Rent Roll'!$L13,"-",
IF('Rent Roll'!$P13&gt;0,
IF(AND('Rent Roll'!$P13&gt;0,EDATE('Rent Roll'!$K13,'Rent Roll'!$P13*12)&gt;='Commercial Lease'!CO$5),
('Rent Roll'!$H13*'Rent Roll'!$D13/12)*((1+'Rent Roll'!$N13)^DATEDIF('Summary &amp; Assumptions'!$D$18,CO$5,"Y")),
OFFSET(CN18,0,-DATEDIF(EDATE('Rent Roll'!$K13,'Rent Roll'!$P13*12),CO$5,"M"))*((1+'Rent Roll'!$O13)^(DATEDIF(EDATE('Rent Roll'!$K13,'Rent Roll'!$P13*12),CO$5,"Y")+1))),('Rent Roll'!$H13*'Rent Roll'!$D13/12)*((1+'Rent Roll'!$N13)^DATEDIF('Summary &amp; Assumptions'!$D$18,CO$5,"Y")))))</f>
        <v>-</v>
      </c>
      <c r="CP18" s="131" t="str">
        <f ca="1">IF(CP$5&gt;='Rent Roll'!$M38,('Rent Roll'!$G38*'Rent Roll'!$D13/12)*((1+'Rent Roll'!$X38)^DATEDIF('Rent Roll'!$M38,CP$5,"Y")),
IF(CP$5&gt;'Rent Roll'!$L13,"-",
IF('Rent Roll'!$P13&gt;0,
IF(AND('Rent Roll'!$P13&gt;0,EDATE('Rent Roll'!$K13,'Rent Roll'!$P13*12)&gt;='Commercial Lease'!CP$5),
('Rent Roll'!$H13*'Rent Roll'!$D13/12)*((1+'Rent Roll'!$N13)^DATEDIF('Summary &amp; Assumptions'!$D$18,CP$5,"Y")),
OFFSET(CO18,0,-DATEDIF(EDATE('Rent Roll'!$K13,'Rent Roll'!$P13*12),CP$5,"M"))*((1+'Rent Roll'!$O13)^(DATEDIF(EDATE('Rent Roll'!$K13,'Rent Roll'!$P13*12),CP$5,"Y")+1))),('Rent Roll'!$H13*'Rent Roll'!$D13/12)*((1+'Rent Roll'!$N13)^DATEDIF('Summary &amp; Assumptions'!$D$18,CP$5,"Y")))))</f>
        <v>-</v>
      </c>
      <c r="CQ18" s="131" t="str">
        <f ca="1">IF(CQ$5&gt;='Rent Roll'!$M38,('Rent Roll'!$G38*'Rent Roll'!$D13/12)*((1+'Rent Roll'!$X38)^DATEDIF('Rent Roll'!$M38,CQ$5,"Y")),
IF(CQ$5&gt;'Rent Roll'!$L13,"-",
IF('Rent Roll'!$P13&gt;0,
IF(AND('Rent Roll'!$P13&gt;0,EDATE('Rent Roll'!$K13,'Rent Roll'!$P13*12)&gt;='Commercial Lease'!CQ$5),
('Rent Roll'!$H13*'Rent Roll'!$D13/12)*((1+'Rent Roll'!$N13)^DATEDIF('Summary &amp; Assumptions'!$D$18,CQ$5,"Y")),
OFFSET(CP18,0,-DATEDIF(EDATE('Rent Roll'!$K13,'Rent Roll'!$P13*12),CQ$5,"M"))*((1+'Rent Roll'!$O13)^(DATEDIF(EDATE('Rent Roll'!$K13,'Rent Roll'!$P13*12),CQ$5,"Y")+1))),('Rent Roll'!$H13*'Rent Roll'!$D13/12)*((1+'Rent Roll'!$N13)^DATEDIF('Summary &amp; Assumptions'!$D$18,CQ$5,"Y")))))</f>
        <v>-</v>
      </c>
      <c r="CR18" s="131" t="str">
        <f ca="1">IF(CR$5&gt;='Rent Roll'!$M38,('Rent Roll'!$G38*'Rent Roll'!$D13/12)*((1+'Rent Roll'!$X38)^DATEDIF('Rent Roll'!$M38,CR$5,"Y")),
IF(CR$5&gt;'Rent Roll'!$L13,"-",
IF('Rent Roll'!$P13&gt;0,
IF(AND('Rent Roll'!$P13&gt;0,EDATE('Rent Roll'!$K13,'Rent Roll'!$P13*12)&gt;='Commercial Lease'!CR$5),
('Rent Roll'!$H13*'Rent Roll'!$D13/12)*((1+'Rent Roll'!$N13)^DATEDIF('Summary &amp; Assumptions'!$D$18,CR$5,"Y")),
OFFSET(CQ18,0,-DATEDIF(EDATE('Rent Roll'!$K13,'Rent Roll'!$P13*12),CR$5,"M"))*((1+'Rent Roll'!$O13)^(DATEDIF(EDATE('Rent Roll'!$K13,'Rent Roll'!$P13*12),CR$5,"Y")+1))),('Rent Roll'!$H13*'Rent Roll'!$D13/12)*((1+'Rent Roll'!$N13)^DATEDIF('Summary &amp; Assumptions'!$D$18,CR$5,"Y")))))</f>
        <v>-</v>
      </c>
      <c r="CS18" s="131" t="str">
        <f ca="1">IF(CS$5&gt;='Rent Roll'!$M38,('Rent Roll'!$G38*'Rent Roll'!$D13/12)*((1+'Rent Roll'!$X38)^DATEDIF('Rent Roll'!$M38,CS$5,"Y")),
IF(CS$5&gt;'Rent Roll'!$L13,"-",
IF('Rent Roll'!$P13&gt;0,
IF(AND('Rent Roll'!$P13&gt;0,EDATE('Rent Roll'!$K13,'Rent Roll'!$P13*12)&gt;='Commercial Lease'!CS$5),
('Rent Roll'!$H13*'Rent Roll'!$D13/12)*((1+'Rent Roll'!$N13)^DATEDIF('Summary &amp; Assumptions'!$D$18,CS$5,"Y")),
OFFSET(CR18,0,-DATEDIF(EDATE('Rent Roll'!$K13,'Rent Roll'!$P13*12),CS$5,"M"))*((1+'Rent Roll'!$O13)^(DATEDIF(EDATE('Rent Roll'!$K13,'Rent Roll'!$P13*12),CS$5,"Y")+1))),('Rent Roll'!$H13*'Rent Roll'!$D13/12)*((1+'Rent Roll'!$N13)^DATEDIF('Summary &amp; Assumptions'!$D$18,CS$5,"Y")))))</f>
        <v>-</v>
      </c>
      <c r="CT18" s="131" t="str">
        <f ca="1">IF(CT$5&gt;='Rent Roll'!$M38,('Rent Roll'!$G38*'Rent Roll'!$D13/12)*((1+'Rent Roll'!$X38)^DATEDIF('Rent Roll'!$M38,CT$5,"Y")),
IF(CT$5&gt;'Rent Roll'!$L13,"-",
IF('Rent Roll'!$P13&gt;0,
IF(AND('Rent Roll'!$P13&gt;0,EDATE('Rent Roll'!$K13,'Rent Roll'!$P13*12)&gt;='Commercial Lease'!CT$5),
('Rent Roll'!$H13*'Rent Roll'!$D13/12)*((1+'Rent Roll'!$N13)^DATEDIF('Summary &amp; Assumptions'!$D$18,CT$5,"Y")),
OFFSET(CS18,0,-DATEDIF(EDATE('Rent Roll'!$K13,'Rent Roll'!$P13*12),CT$5,"M"))*((1+'Rent Roll'!$O13)^(DATEDIF(EDATE('Rent Roll'!$K13,'Rent Roll'!$P13*12),CT$5,"Y")+1))),('Rent Roll'!$H13*'Rent Roll'!$D13/12)*((1+'Rent Roll'!$N13)^DATEDIF('Summary &amp; Assumptions'!$D$18,CT$5,"Y")))))</f>
        <v>-</v>
      </c>
      <c r="CU18" s="131" t="str">
        <f ca="1">IF(CU$5&gt;='Rent Roll'!$M38,('Rent Roll'!$G38*'Rent Roll'!$D13/12)*((1+'Rent Roll'!$X38)^DATEDIF('Rent Roll'!$M38,CU$5,"Y")),
IF(CU$5&gt;'Rent Roll'!$L13,"-",
IF('Rent Roll'!$P13&gt;0,
IF(AND('Rent Roll'!$P13&gt;0,EDATE('Rent Roll'!$K13,'Rent Roll'!$P13*12)&gt;='Commercial Lease'!CU$5),
('Rent Roll'!$H13*'Rent Roll'!$D13/12)*((1+'Rent Roll'!$N13)^DATEDIF('Summary &amp; Assumptions'!$D$18,CU$5,"Y")),
OFFSET(CT18,0,-DATEDIF(EDATE('Rent Roll'!$K13,'Rent Roll'!$P13*12),CU$5,"M"))*((1+'Rent Roll'!$O13)^(DATEDIF(EDATE('Rent Roll'!$K13,'Rent Roll'!$P13*12),CU$5,"Y")+1))),('Rent Roll'!$H13*'Rent Roll'!$D13/12)*((1+'Rent Roll'!$N13)^DATEDIF('Summary &amp; Assumptions'!$D$18,CU$5,"Y")))))</f>
        <v>-</v>
      </c>
      <c r="CV18" s="131" t="str">
        <f ca="1">IF(CV$5&gt;='Rent Roll'!$M38,('Rent Roll'!$G38*'Rent Roll'!$D13/12)*((1+'Rent Roll'!$X38)^DATEDIF('Rent Roll'!$M38,CV$5,"Y")),
IF(CV$5&gt;'Rent Roll'!$L13,"-",
IF('Rent Roll'!$P13&gt;0,
IF(AND('Rent Roll'!$P13&gt;0,EDATE('Rent Roll'!$K13,'Rent Roll'!$P13*12)&gt;='Commercial Lease'!CV$5),
('Rent Roll'!$H13*'Rent Roll'!$D13/12)*((1+'Rent Roll'!$N13)^DATEDIF('Summary &amp; Assumptions'!$D$18,CV$5,"Y")),
OFFSET(CU18,0,-DATEDIF(EDATE('Rent Roll'!$K13,'Rent Roll'!$P13*12),CV$5,"M"))*((1+'Rent Roll'!$O13)^(DATEDIF(EDATE('Rent Roll'!$K13,'Rent Roll'!$P13*12),CV$5,"Y")+1))),('Rent Roll'!$H13*'Rent Roll'!$D13/12)*((1+'Rent Roll'!$N13)^DATEDIF('Summary &amp; Assumptions'!$D$18,CV$5,"Y")))))</f>
        <v>-</v>
      </c>
      <c r="CW18" s="131" t="str">
        <f ca="1">IF(CW$5&gt;='Rent Roll'!$M38,('Rent Roll'!$G38*'Rent Roll'!$D13/12)*((1+'Rent Roll'!$X38)^DATEDIF('Rent Roll'!$M38,CW$5,"Y")),
IF(CW$5&gt;'Rent Roll'!$L13,"-",
IF('Rent Roll'!$P13&gt;0,
IF(AND('Rent Roll'!$P13&gt;0,EDATE('Rent Roll'!$K13,'Rent Roll'!$P13*12)&gt;='Commercial Lease'!CW$5),
('Rent Roll'!$H13*'Rent Roll'!$D13/12)*((1+'Rent Roll'!$N13)^DATEDIF('Summary &amp; Assumptions'!$D$18,CW$5,"Y")),
OFFSET(CV18,0,-DATEDIF(EDATE('Rent Roll'!$K13,'Rent Roll'!$P13*12),CW$5,"M"))*((1+'Rent Roll'!$O13)^(DATEDIF(EDATE('Rent Roll'!$K13,'Rent Roll'!$P13*12),CW$5,"Y")+1))),('Rent Roll'!$H13*'Rent Roll'!$D13/12)*((1+'Rent Roll'!$N13)^DATEDIF('Summary &amp; Assumptions'!$D$18,CW$5,"Y")))))</f>
        <v>-</v>
      </c>
      <c r="CX18" s="131" t="str">
        <f ca="1">IF(CX$5&gt;='Rent Roll'!$M38,('Rent Roll'!$G38*'Rent Roll'!$D13/12)*((1+'Rent Roll'!$X38)^DATEDIF('Rent Roll'!$M38,CX$5,"Y")),
IF(CX$5&gt;'Rent Roll'!$L13,"-",
IF('Rent Roll'!$P13&gt;0,
IF(AND('Rent Roll'!$P13&gt;0,EDATE('Rent Roll'!$K13,'Rent Roll'!$P13*12)&gt;='Commercial Lease'!CX$5),
('Rent Roll'!$H13*'Rent Roll'!$D13/12)*((1+'Rent Roll'!$N13)^DATEDIF('Summary &amp; Assumptions'!$D$18,CX$5,"Y")),
OFFSET(CW18,0,-DATEDIF(EDATE('Rent Roll'!$K13,'Rent Roll'!$P13*12),CX$5,"M"))*((1+'Rent Roll'!$O13)^(DATEDIF(EDATE('Rent Roll'!$K13,'Rent Roll'!$P13*12),CX$5,"Y")+1))),('Rent Roll'!$H13*'Rent Roll'!$D13/12)*((1+'Rent Roll'!$N13)^DATEDIF('Summary &amp; Assumptions'!$D$18,CX$5,"Y")))))</f>
        <v>-</v>
      </c>
      <c r="CY18" s="131" t="str">
        <f ca="1">IF(CY$5&gt;='Rent Roll'!$M38,('Rent Roll'!$G38*'Rent Roll'!$D13/12)*((1+'Rent Roll'!$X38)^DATEDIF('Rent Roll'!$M38,CY$5,"Y")),
IF(CY$5&gt;'Rent Roll'!$L13,"-",
IF('Rent Roll'!$P13&gt;0,
IF(AND('Rent Roll'!$P13&gt;0,EDATE('Rent Roll'!$K13,'Rent Roll'!$P13*12)&gt;='Commercial Lease'!CY$5),
('Rent Roll'!$H13*'Rent Roll'!$D13/12)*((1+'Rent Roll'!$N13)^DATEDIF('Summary &amp; Assumptions'!$D$18,CY$5,"Y")),
OFFSET(CX18,0,-DATEDIF(EDATE('Rent Roll'!$K13,'Rent Roll'!$P13*12),CY$5,"M"))*((1+'Rent Roll'!$O13)^(DATEDIF(EDATE('Rent Roll'!$K13,'Rent Roll'!$P13*12),CY$5,"Y")+1))),('Rent Roll'!$H13*'Rent Roll'!$D13/12)*((1+'Rent Roll'!$N13)^DATEDIF('Summary &amp; Assumptions'!$D$18,CY$5,"Y")))))</f>
        <v>-</v>
      </c>
      <c r="CZ18" s="131" t="str">
        <f ca="1">IF(CZ$5&gt;='Rent Roll'!$M38,('Rent Roll'!$G38*'Rent Roll'!$D13/12)*((1+'Rent Roll'!$X38)^DATEDIF('Rent Roll'!$M38,CZ$5,"Y")),
IF(CZ$5&gt;'Rent Roll'!$L13,"-",
IF('Rent Roll'!$P13&gt;0,
IF(AND('Rent Roll'!$P13&gt;0,EDATE('Rent Roll'!$K13,'Rent Roll'!$P13*12)&gt;='Commercial Lease'!CZ$5),
('Rent Roll'!$H13*'Rent Roll'!$D13/12)*((1+'Rent Roll'!$N13)^DATEDIF('Summary &amp; Assumptions'!$D$18,CZ$5,"Y")),
OFFSET(CY18,0,-DATEDIF(EDATE('Rent Roll'!$K13,'Rent Roll'!$P13*12),CZ$5,"M"))*((1+'Rent Roll'!$O13)^(DATEDIF(EDATE('Rent Roll'!$K13,'Rent Roll'!$P13*12),CZ$5,"Y")+1))),('Rent Roll'!$H13*'Rent Roll'!$D13/12)*((1+'Rent Roll'!$N13)^DATEDIF('Summary &amp; Assumptions'!$D$18,CZ$5,"Y")))))</f>
        <v>-</v>
      </c>
      <c r="DA18" s="131" t="str">
        <f ca="1">IF(DA$5&gt;='Rent Roll'!$M38,('Rent Roll'!$G38*'Rent Roll'!$D13/12)*((1+'Rent Roll'!$X38)^DATEDIF('Rent Roll'!$M38,DA$5,"Y")),
IF(DA$5&gt;'Rent Roll'!$L13,"-",
IF('Rent Roll'!$P13&gt;0,
IF(AND('Rent Roll'!$P13&gt;0,EDATE('Rent Roll'!$K13,'Rent Roll'!$P13*12)&gt;='Commercial Lease'!DA$5),
('Rent Roll'!$H13*'Rent Roll'!$D13/12)*((1+'Rent Roll'!$N13)^DATEDIF('Summary &amp; Assumptions'!$D$18,DA$5,"Y")),
OFFSET(CZ18,0,-DATEDIF(EDATE('Rent Roll'!$K13,'Rent Roll'!$P13*12),DA$5,"M"))*((1+'Rent Roll'!$O13)^(DATEDIF(EDATE('Rent Roll'!$K13,'Rent Roll'!$P13*12),DA$5,"Y")+1))),('Rent Roll'!$H13*'Rent Roll'!$D13/12)*((1+'Rent Roll'!$N13)^DATEDIF('Summary &amp; Assumptions'!$D$18,DA$5,"Y")))))</f>
        <v>-</v>
      </c>
      <c r="DB18" s="131" t="str">
        <f ca="1">IF(DB$5&gt;='Rent Roll'!$M38,('Rent Roll'!$G38*'Rent Roll'!$D13/12)*((1+'Rent Roll'!$X38)^DATEDIF('Rent Roll'!$M38,DB$5,"Y")),
IF(DB$5&gt;'Rent Roll'!$L13,"-",
IF('Rent Roll'!$P13&gt;0,
IF(AND('Rent Roll'!$P13&gt;0,EDATE('Rent Roll'!$K13,'Rent Roll'!$P13*12)&gt;='Commercial Lease'!DB$5),
('Rent Roll'!$H13*'Rent Roll'!$D13/12)*((1+'Rent Roll'!$N13)^DATEDIF('Summary &amp; Assumptions'!$D$18,DB$5,"Y")),
OFFSET(DA18,0,-DATEDIF(EDATE('Rent Roll'!$K13,'Rent Roll'!$P13*12),DB$5,"M"))*((1+'Rent Roll'!$O13)^(DATEDIF(EDATE('Rent Roll'!$K13,'Rent Roll'!$P13*12),DB$5,"Y")+1))),('Rent Roll'!$H13*'Rent Roll'!$D13/12)*((1+'Rent Roll'!$N13)^DATEDIF('Summary &amp; Assumptions'!$D$18,DB$5,"Y")))))</f>
        <v>-</v>
      </c>
      <c r="DC18" s="131" t="str">
        <f ca="1">IF(DC$5&gt;='Rent Roll'!$M38,('Rent Roll'!$G38*'Rent Roll'!$D13/12)*((1+'Rent Roll'!$X38)^DATEDIF('Rent Roll'!$M38,DC$5,"Y")),
IF(DC$5&gt;'Rent Roll'!$L13,"-",
IF('Rent Roll'!$P13&gt;0,
IF(AND('Rent Roll'!$P13&gt;0,EDATE('Rent Roll'!$K13,'Rent Roll'!$P13*12)&gt;='Commercial Lease'!DC$5),
('Rent Roll'!$H13*'Rent Roll'!$D13/12)*((1+'Rent Roll'!$N13)^DATEDIF('Summary &amp; Assumptions'!$D$18,DC$5,"Y")),
OFFSET(DB18,0,-DATEDIF(EDATE('Rent Roll'!$K13,'Rent Roll'!$P13*12),DC$5,"M"))*((1+'Rent Roll'!$O13)^(DATEDIF(EDATE('Rent Roll'!$K13,'Rent Roll'!$P13*12),DC$5,"Y")+1))),('Rent Roll'!$H13*'Rent Roll'!$D13/12)*((1+'Rent Roll'!$N13)^DATEDIF('Summary &amp; Assumptions'!$D$18,DC$5,"Y")))))</f>
        <v>-</v>
      </c>
      <c r="DD18" s="131" t="str">
        <f ca="1">IF(DD$5&gt;='Rent Roll'!$M38,('Rent Roll'!$G38*'Rent Roll'!$D13/12)*((1+'Rent Roll'!$X38)^DATEDIF('Rent Roll'!$M38,DD$5,"Y")),
IF(DD$5&gt;'Rent Roll'!$L13,"-",
IF('Rent Roll'!$P13&gt;0,
IF(AND('Rent Roll'!$P13&gt;0,EDATE('Rent Roll'!$K13,'Rent Roll'!$P13*12)&gt;='Commercial Lease'!DD$5),
('Rent Roll'!$H13*'Rent Roll'!$D13/12)*((1+'Rent Roll'!$N13)^DATEDIF('Summary &amp; Assumptions'!$D$18,DD$5,"Y")),
OFFSET(DC18,0,-DATEDIF(EDATE('Rent Roll'!$K13,'Rent Roll'!$P13*12),DD$5,"M"))*((1+'Rent Roll'!$O13)^(DATEDIF(EDATE('Rent Roll'!$K13,'Rent Roll'!$P13*12),DD$5,"Y")+1))),('Rent Roll'!$H13*'Rent Roll'!$D13/12)*((1+'Rent Roll'!$N13)^DATEDIF('Summary &amp; Assumptions'!$D$18,DD$5,"Y")))))</f>
        <v>-</v>
      </c>
      <c r="DE18" s="131" t="str">
        <f ca="1">IF(DE$5&gt;='Rent Roll'!$M38,('Rent Roll'!$G38*'Rent Roll'!$D13/12)*((1+'Rent Roll'!$X38)^DATEDIF('Rent Roll'!$M38,DE$5,"Y")),
IF(DE$5&gt;'Rent Roll'!$L13,"-",
IF('Rent Roll'!$P13&gt;0,
IF(AND('Rent Roll'!$P13&gt;0,EDATE('Rent Roll'!$K13,'Rent Roll'!$P13*12)&gt;='Commercial Lease'!DE$5),
('Rent Roll'!$H13*'Rent Roll'!$D13/12)*((1+'Rent Roll'!$N13)^DATEDIF('Summary &amp; Assumptions'!$D$18,DE$5,"Y")),
OFFSET(DD18,0,-DATEDIF(EDATE('Rent Roll'!$K13,'Rent Roll'!$P13*12),DE$5,"M"))*((1+'Rent Roll'!$O13)^(DATEDIF(EDATE('Rent Roll'!$K13,'Rent Roll'!$P13*12),DE$5,"Y")+1))),('Rent Roll'!$H13*'Rent Roll'!$D13/12)*((1+'Rent Roll'!$N13)^DATEDIF('Summary &amp; Assumptions'!$D$18,DE$5,"Y")))))</f>
        <v>-</v>
      </c>
      <c r="DF18" s="131" t="str">
        <f ca="1">IF(DF$5&gt;='Rent Roll'!$M38,('Rent Roll'!$G38*'Rent Roll'!$D13/12)*((1+'Rent Roll'!$X38)^DATEDIF('Rent Roll'!$M38,DF$5,"Y")),
IF(DF$5&gt;'Rent Roll'!$L13,"-",
IF('Rent Roll'!$P13&gt;0,
IF(AND('Rent Roll'!$P13&gt;0,EDATE('Rent Roll'!$K13,'Rent Roll'!$P13*12)&gt;='Commercial Lease'!DF$5),
('Rent Roll'!$H13*'Rent Roll'!$D13/12)*((1+'Rent Roll'!$N13)^DATEDIF('Summary &amp; Assumptions'!$D$18,DF$5,"Y")),
OFFSET(DE18,0,-DATEDIF(EDATE('Rent Roll'!$K13,'Rent Roll'!$P13*12),DF$5,"M"))*((1+'Rent Roll'!$O13)^(DATEDIF(EDATE('Rent Roll'!$K13,'Rent Roll'!$P13*12),DF$5,"Y")+1))),('Rent Roll'!$H13*'Rent Roll'!$D13/12)*((1+'Rent Roll'!$N13)^DATEDIF('Summary &amp; Assumptions'!$D$18,DF$5,"Y")))))</f>
        <v>-</v>
      </c>
      <c r="DG18" s="131" t="str">
        <f ca="1">IF(DG$5&gt;='Rent Roll'!$M38,('Rent Roll'!$G38*'Rent Roll'!$D13/12)*((1+'Rent Roll'!$X38)^DATEDIF('Rent Roll'!$M38,DG$5,"Y")),
IF(DG$5&gt;'Rent Roll'!$L13,"-",
IF('Rent Roll'!$P13&gt;0,
IF(AND('Rent Roll'!$P13&gt;0,EDATE('Rent Roll'!$K13,'Rent Roll'!$P13*12)&gt;='Commercial Lease'!DG$5),
('Rent Roll'!$H13*'Rent Roll'!$D13/12)*((1+'Rent Roll'!$N13)^DATEDIF('Summary &amp; Assumptions'!$D$18,DG$5,"Y")),
OFFSET(DF18,0,-DATEDIF(EDATE('Rent Roll'!$K13,'Rent Roll'!$P13*12),DG$5,"M"))*((1+'Rent Roll'!$O13)^(DATEDIF(EDATE('Rent Roll'!$K13,'Rent Roll'!$P13*12),DG$5,"Y")+1))),('Rent Roll'!$H13*'Rent Roll'!$D13/12)*((1+'Rent Roll'!$N13)^DATEDIF('Summary &amp; Assumptions'!$D$18,DG$5,"Y")))))</f>
        <v>-</v>
      </c>
      <c r="DH18" s="131" t="str">
        <f ca="1">IF(DH$5&gt;='Rent Roll'!$M38,('Rent Roll'!$G38*'Rent Roll'!$D13/12)*((1+'Rent Roll'!$X38)^DATEDIF('Rent Roll'!$M38,DH$5,"Y")),
IF(DH$5&gt;'Rent Roll'!$L13,"-",
IF('Rent Roll'!$P13&gt;0,
IF(AND('Rent Roll'!$P13&gt;0,EDATE('Rent Roll'!$K13,'Rent Roll'!$P13*12)&gt;='Commercial Lease'!DH$5),
('Rent Roll'!$H13*'Rent Roll'!$D13/12)*((1+'Rent Roll'!$N13)^DATEDIF('Summary &amp; Assumptions'!$D$18,DH$5,"Y")),
OFFSET(DG18,0,-DATEDIF(EDATE('Rent Roll'!$K13,'Rent Roll'!$P13*12),DH$5,"M"))*((1+'Rent Roll'!$O13)^(DATEDIF(EDATE('Rent Roll'!$K13,'Rent Roll'!$P13*12),DH$5,"Y")+1))),('Rent Roll'!$H13*'Rent Roll'!$D13/12)*((1+'Rent Roll'!$N13)^DATEDIF('Summary &amp; Assumptions'!$D$18,DH$5,"Y")))))</f>
        <v>-</v>
      </c>
      <c r="DI18" s="131" t="str">
        <f ca="1">IF(DI$5&gt;='Rent Roll'!$M38,('Rent Roll'!$G38*'Rent Roll'!$D13/12)*((1+'Rent Roll'!$X38)^DATEDIF('Rent Roll'!$M38,DI$5,"Y")),
IF(DI$5&gt;'Rent Roll'!$L13,"-",
IF('Rent Roll'!$P13&gt;0,
IF(AND('Rent Roll'!$P13&gt;0,EDATE('Rent Roll'!$K13,'Rent Roll'!$P13*12)&gt;='Commercial Lease'!DI$5),
('Rent Roll'!$H13*'Rent Roll'!$D13/12)*((1+'Rent Roll'!$N13)^DATEDIF('Summary &amp; Assumptions'!$D$18,DI$5,"Y")),
OFFSET(DH18,0,-DATEDIF(EDATE('Rent Roll'!$K13,'Rent Roll'!$P13*12),DI$5,"M"))*((1+'Rent Roll'!$O13)^(DATEDIF(EDATE('Rent Roll'!$K13,'Rent Roll'!$P13*12),DI$5,"Y")+1))),('Rent Roll'!$H13*'Rent Roll'!$D13/12)*((1+'Rent Roll'!$N13)^DATEDIF('Summary &amp; Assumptions'!$D$18,DI$5,"Y")))))</f>
        <v>-</v>
      </c>
      <c r="DJ18" s="131" t="str">
        <f ca="1">IF(DJ$5&gt;='Rent Roll'!$M38,('Rent Roll'!$G38*'Rent Roll'!$D13/12)*((1+'Rent Roll'!$X38)^DATEDIF('Rent Roll'!$M38,DJ$5,"Y")),
IF(DJ$5&gt;'Rent Roll'!$L13,"-",
IF('Rent Roll'!$P13&gt;0,
IF(AND('Rent Roll'!$P13&gt;0,EDATE('Rent Roll'!$K13,'Rent Roll'!$P13*12)&gt;='Commercial Lease'!DJ$5),
('Rent Roll'!$H13*'Rent Roll'!$D13/12)*((1+'Rent Roll'!$N13)^DATEDIF('Summary &amp; Assumptions'!$D$18,DJ$5,"Y")),
OFFSET(DI18,0,-DATEDIF(EDATE('Rent Roll'!$K13,'Rent Roll'!$P13*12),DJ$5,"M"))*((1+'Rent Roll'!$O13)^(DATEDIF(EDATE('Rent Roll'!$K13,'Rent Roll'!$P13*12),DJ$5,"Y")+1))),('Rent Roll'!$H13*'Rent Roll'!$D13/12)*((1+'Rent Roll'!$N13)^DATEDIF('Summary &amp; Assumptions'!$D$18,DJ$5,"Y")))))</f>
        <v>-</v>
      </c>
      <c r="DK18" s="131" t="str">
        <f ca="1">IF(DK$5&gt;='Rent Roll'!$M38,('Rent Roll'!$G38*'Rent Roll'!$D13/12)*((1+'Rent Roll'!$X38)^DATEDIF('Rent Roll'!$M38,DK$5,"Y")),
IF(DK$5&gt;'Rent Roll'!$L13,"-",
IF('Rent Roll'!$P13&gt;0,
IF(AND('Rent Roll'!$P13&gt;0,EDATE('Rent Roll'!$K13,'Rent Roll'!$P13*12)&gt;='Commercial Lease'!DK$5),
('Rent Roll'!$H13*'Rent Roll'!$D13/12)*((1+'Rent Roll'!$N13)^DATEDIF('Summary &amp; Assumptions'!$D$18,DK$5,"Y")),
OFFSET(DJ18,0,-DATEDIF(EDATE('Rent Roll'!$K13,'Rent Roll'!$P13*12),DK$5,"M"))*((1+'Rent Roll'!$O13)^(DATEDIF(EDATE('Rent Roll'!$K13,'Rent Roll'!$P13*12),DK$5,"Y")+1))),('Rent Roll'!$H13*'Rent Roll'!$D13/12)*((1+'Rent Roll'!$N13)^DATEDIF('Summary &amp; Assumptions'!$D$18,DK$5,"Y")))))</f>
        <v>-</v>
      </c>
      <c r="DL18" s="131" t="str">
        <f ca="1">IF(DL$5&gt;='Rent Roll'!$M38,('Rent Roll'!$G38*'Rent Roll'!$D13/12)*((1+'Rent Roll'!$X38)^DATEDIF('Rent Roll'!$M38,DL$5,"Y")),
IF(DL$5&gt;'Rent Roll'!$L13,"-",
IF('Rent Roll'!$P13&gt;0,
IF(AND('Rent Roll'!$P13&gt;0,EDATE('Rent Roll'!$K13,'Rent Roll'!$P13*12)&gt;='Commercial Lease'!DL$5),
('Rent Roll'!$H13*'Rent Roll'!$D13/12)*((1+'Rent Roll'!$N13)^DATEDIF('Summary &amp; Assumptions'!$D$18,DL$5,"Y")),
OFFSET(DK18,0,-DATEDIF(EDATE('Rent Roll'!$K13,'Rent Roll'!$P13*12),DL$5,"M"))*((1+'Rent Roll'!$O13)^(DATEDIF(EDATE('Rent Roll'!$K13,'Rent Roll'!$P13*12),DL$5,"Y")+1))),('Rent Roll'!$H13*'Rent Roll'!$D13/12)*((1+'Rent Roll'!$N13)^DATEDIF('Summary &amp; Assumptions'!$D$18,DL$5,"Y")))))</f>
        <v>-</v>
      </c>
      <c r="DM18" s="131" t="str">
        <f ca="1">IF(DM$5&gt;='Rent Roll'!$M38,('Rent Roll'!$G38*'Rent Roll'!$D13/12)*((1+'Rent Roll'!$X38)^DATEDIF('Rent Roll'!$M38,DM$5,"Y")),
IF(DM$5&gt;'Rent Roll'!$L13,"-",
IF('Rent Roll'!$P13&gt;0,
IF(AND('Rent Roll'!$P13&gt;0,EDATE('Rent Roll'!$K13,'Rent Roll'!$P13*12)&gt;='Commercial Lease'!DM$5),
('Rent Roll'!$H13*'Rent Roll'!$D13/12)*((1+'Rent Roll'!$N13)^DATEDIF('Summary &amp; Assumptions'!$D$18,DM$5,"Y")),
OFFSET(DL18,0,-DATEDIF(EDATE('Rent Roll'!$K13,'Rent Roll'!$P13*12),DM$5,"M"))*((1+'Rent Roll'!$O13)^(DATEDIF(EDATE('Rent Roll'!$K13,'Rent Roll'!$P13*12),DM$5,"Y")+1))),('Rent Roll'!$H13*'Rent Roll'!$D13/12)*((1+'Rent Roll'!$N13)^DATEDIF('Summary &amp; Assumptions'!$D$18,DM$5,"Y")))))</f>
        <v>-</v>
      </c>
      <c r="DN18" s="131" t="str">
        <f ca="1">IF(DN$5&gt;='Rent Roll'!$M38,('Rent Roll'!$G38*'Rent Roll'!$D13/12)*((1+'Rent Roll'!$X38)^DATEDIF('Rent Roll'!$M38,DN$5,"Y")),
IF(DN$5&gt;'Rent Roll'!$L13,"-",
IF('Rent Roll'!$P13&gt;0,
IF(AND('Rent Roll'!$P13&gt;0,EDATE('Rent Roll'!$K13,'Rent Roll'!$P13*12)&gt;='Commercial Lease'!DN$5),
('Rent Roll'!$H13*'Rent Roll'!$D13/12)*((1+'Rent Roll'!$N13)^DATEDIF('Summary &amp; Assumptions'!$D$18,DN$5,"Y")),
OFFSET(DM18,0,-DATEDIF(EDATE('Rent Roll'!$K13,'Rent Roll'!$P13*12),DN$5,"M"))*((1+'Rent Roll'!$O13)^(DATEDIF(EDATE('Rent Roll'!$K13,'Rent Roll'!$P13*12),DN$5,"Y")+1))),('Rent Roll'!$H13*'Rent Roll'!$D13/12)*((1+'Rent Roll'!$N13)^DATEDIF('Summary &amp; Assumptions'!$D$18,DN$5,"Y")))))</f>
        <v>-</v>
      </c>
      <c r="DO18" s="131" t="str">
        <f ca="1">IF(DO$5&gt;='Rent Roll'!$M38,('Rent Roll'!$G38*'Rent Roll'!$D13/12)*((1+'Rent Roll'!$X38)^DATEDIF('Rent Roll'!$M38,DO$5,"Y")),
IF(DO$5&gt;'Rent Roll'!$L13,"-",
IF('Rent Roll'!$P13&gt;0,
IF(AND('Rent Roll'!$P13&gt;0,EDATE('Rent Roll'!$K13,'Rent Roll'!$P13*12)&gt;='Commercial Lease'!DO$5),
('Rent Roll'!$H13*'Rent Roll'!$D13/12)*((1+'Rent Roll'!$N13)^DATEDIF('Summary &amp; Assumptions'!$D$18,DO$5,"Y")),
OFFSET(DN18,0,-DATEDIF(EDATE('Rent Roll'!$K13,'Rent Roll'!$P13*12),DO$5,"M"))*((1+'Rent Roll'!$O13)^(DATEDIF(EDATE('Rent Roll'!$K13,'Rent Roll'!$P13*12),DO$5,"Y")+1))),('Rent Roll'!$H13*'Rent Roll'!$D13/12)*((1+'Rent Roll'!$N13)^DATEDIF('Summary &amp; Assumptions'!$D$18,DO$5,"Y")))))</f>
        <v>-</v>
      </c>
      <c r="DP18" s="131" t="str">
        <f ca="1">IF(DP$5&gt;='Rent Roll'!$M38,('Rent Roll'!$G38*'Rent Roll'!$D13/12)*((1+'Rent Roll'!$X38)^DATEDIF('Rent Roll'!$M38,DP$5,"Y")),
IF(DP$5&gt;'Rent Roll'!$L13,"-",
IF('Rent Roll'!$P13&gt;0,
IF(AND('Rent Roll'!$P13&gt;0,EDATE('Rent Roll'!$K13,'Rent Roll'!$P13*12)&gt;='Commercial Lease'!DP$5),
('Rent Roll'!$H13*'Rent Roll'!$D13/12)*((1+'Rent Roll'!$N13)^DATEDIF('Summary &amp; Assumptions'!$D$18,DP$5,"Y")),
OFFSET(DO18,0,-DATEDIF(EDATE('Rent Roll'!$K13,'Rent Roll'!$P13*12),DP$5,"M"))*((1+'Rent Roll'!$O13)^(DATEDIF(EDATE('Rent Roll'!$K13,'Rent Roll'!$P13*12),DP$5,"Y")+1))),('Rent Roll'!$H13*'Rent Roll'!$D13/12)*((1+'Rent Roll'!$N13)^DATEDIF('Summary &amp; Assumptions'!$D$18,DP$5,"Y")))))</f>
        <v>-</v>
      </c>
      <c r="DQ18" s="131" t="str">
        <f ca="1">IF(DQ$5&gt;='Rent Roll'!$M38,('Rent Roll'!$G38*'Rent Roll'!$D13/12)*((1+'Rent Roll'!$X38)^DATEDIF('Rent Roll'!$M38,DQ$5,"Y")),
IF(DQ$5&gt;'Rent Roll'!$L13,"-",
IF('Rent Roll'!$P13&gt;0,
IF(AND('Rent Roll'!$P13&gt;0,EDATE('Rent Roll'!$K13,'Rent Roll'!$P13*12)&gt;='Commercial Lease'!DQ$5),
('Rent Roll'!$H13*'Rent Roll'!$D13/12)*((1+'Rent Roll'!$N13)^DATEDIF('Summary &amp; Assumptions'!$D$18,DQ$5,"Y")),
OFFSET(DP18,0,-DATEDIF(EDATE('Rent Roll'!$K13,'Rent Roll'!$P13*12),DQ$5,"M"))*((1+'Rent Roll'!$O13)^(DATEDIF(EDATE('Rent Roll'!$K13,'Rent Roll'!$P13*12),DQ$5,"Y")+1))),('Rent Roll'!$H13*'Rent Roll'!$D13/12)*((1+'Rent Roll'!$N13)^DATEDIF('Summary &amp; Assumptions'!$D$18,DQ$5,"Y")))))</f>
        <v>-</v>
      </c>
      <c r="DR18" s="131" t="str">
        <f ca="1">IF(DR$5&gt;='Rent Roll'!$M38,('Rent Roll'!$G38*'Rent Roll'!$D13/12)*((1+'Rent Roll'!$X38)^DATEDIF('Rent Roll'!$M38,DR$5,"Y")),
IF(DR$5&gt;'Rent Roll'!$L13,"-",
IF('Rent Roll'!$P13&gt;0,
IF(AND('Rent Roll'!$P13&gt;0,EDATE('Rent Roll'!$K13,'Rent Roll'!$P13*12)&gt;='Commercial Lease'!DR$5),
('Rent Roll'!$H13*'Rent Roll'!$D13/12)*((1+'Rent Roll'!$N13)^DATEDIF('Summary &amp; Assumptions'!$D$18,DR$5,"Y")),
OFFSET(DQ18,0,-DATEDIF(EDATE('Rent Roll'!$K13,'Rent Roll'!$P13*12),DR$5,"M"))*((1+'Rent Roll'!$O13)^(DATEDIF(EDATE('Rent Roll'!$K13,'Rent Roll'!$P13*12),DR$5,"Y")+1))),('Rent Roll'!$H13*'Rent Roll'!$D13/12)*((1+'Rent Roll'!$N13)^DATEDIF('Summary &amp; Assumptions'!$D$18,DR$5,"Y")))))</f>
        <v>-</v>
      </c>
      <c r="DS18" s="131" t="str">
        <f ca="1">IF(DS$5&gt;='Rent Roll'!$M38,('Rent Roll'!$G38*'Rent Roll'!$D13/12)*((1+'Rent Roll'!$X38)^DATEDIF('Rent Roll'!$M38,DS$5,"Y")),
IF(DS$5&gt;'Rent Roll'!$L13,"-",
IF('Rent Roll'!$P13&gt;0,
IF(AND('Rent Roll'!$P13&gt;0,EDATE('Rent Roll'!$K13,'Rent Roll'!$P13*12)&gt;='Commercial Lease'!DS$5),
('Rent Roll'!$H13*'Rent Roll'!$D13/12)*((1+'Rent Roll'!$N13)^DATEDIF('Summary &amp; Assumptions'!$D$18,DS$5,"Y")),
OFFSET(DR18,0,-DATEDIF(EDATE('Rent Roll'!$K13,'Rent Roll'!$P13*12),DS$5,"M"))*((1+'Rent Roll'!$O13)^(DATEDIF(EDATE('Rent Roll'!$K13,'Rent Roll'!$P13*12),DS$5,"Y")+1))),('Rent Roll'!$H13*'Rent Roll'!$D13/12)*((1+'Rent Roll'!$N13)^DATEDIF('Summary &amp; Assumptions'!$D$18,DS$5,"Y")))))</f>
        <v>-</v>
      </c>
      <c r="DT18" s="131" t="str">
        <f ca="1">IF(DT$5&gt;='Rent Roll'!$M38,('Rent Roll'!$G38*'Rent Roll'!$D13/12)*((1+'Rent Roll'!$X38)^DATEDIF('Rent Roll'!$M38,DT$5,"Y")),
IF(DT$5&gt;'Rent Roll'!$L13,"-",
IF('Rent Roll'!$P13&gt;0,
IF(AND('Rent Roll'!$P13&gt;0,EDATE('Rent Roll'!$K13,'Rent Roll'!$P13*12)&gt;='Commercial Lease'!DT$5),
('Rent Roll'!$H13*'Rent Roll'!$D13/12)*((1+'Rent Roll'!$N13)^DATEDIF('Summary &amp; Assumptions'!$D$18,DT$5,"Y")),
OFFSET(DS18,0,-DATEDIF(EDATE('Rent Roll'!$K13,'Rent Roll'!$P13*12),DT$5,"M"))*((1+'Rent Roll'!$O13)^(DATEDIF(EDATE('Rent Roll'!$K13,'Rent Roll'!$P13*12),DT$5,"Y")+1))),('Rent Roll'!$H13*'Rent Roll'!$D13/12)*((1+'Rent Roll'!$N13)^DATEDIF('Summary &amp; Assumptions'!$D$18,DT$5,"Y")))))</f>
        <v>-</v>
      </c>
      <c r="DU18" s="131" t="str">
        <f ca="1">IF(DU$5&gt;='Rent Roll'!$M38,('Rent Roll'!$G38*'Rent Roll'!$D13/12)*((1+'Rent Roll'!$X38)^DATEDIF('Rent Roll'!$M38,DU$5,"Y")),
IF(DU$5&gt;'Rent Roll'!$L13,"-",
IF('Rent Roll'!$P13&gt;0,
IF(AND('Rent Roll'!$P13&gt;0,EDATE('Rent Roll'!$K13,'Rent Roll'!$P13*12)&gt;='Commercial Lease'!DU$5),
('Rent Roll'!$H13*'Rent Roll'!$D13/12)*((1+'Rent Roll'!$N13)^DATEDIF('Summary &amp; Assumptions'!$D$18,DU$5,"Y")),
OFFSET(DT18,0,-DATEDIF(EDATE('Rent Roll'!$K13,'Rent Roll'!$P13*12),DU$5,"M"))*((1+'Rent Roll'!$O13)^(DATEDIF(EDATE('Rent Roll'!$K13,'Rent Roll'!$P13*12),DU$5,"Y")+1))),('Rent Roll'!$H13*'Rent Roll'!$D13/12)*((1+'Rent Roll'!$N13)^DATEDIF('Summary &amp; Assumptions'!$D$18,DU$5,"Y")))))</f>
        <v>-</v>
      </c>
      <c r="DV18" s="131" t="str">
        <f ca="1">IF(DV$5&gt;='Rent Roll'!$M38,('Rent Roll'!$G38*'Rent Roll'!$D13/12)*((1+'Rent Roll'!$X38)^DATEDIF('Rent Roll'!$M38,DV$5,"Y")),
IF(DV$5&gt;'Rent Roll'!$L13,"-",
IF('Rent Roll'!$P13&gt;0,
IF(AND('Rent Roll'!$P13&gt;0,EDATE('Rent Roll'!$K13,'Rent Roll'!$P13*12)&gt;='Commercial Lease'!DV$5),
('Rent Roll'!$H13*'Rent Roll'!$D13/12)*((1+'Rent Roll'!$N13)^DATEDIF('Summary &amp; Assumptions'!$D$18,DV$5,"Y")),
OFFSET(DU18,0,-DATEDIF(EDATE('Rent Roll'!$K13,'Rent Roll'!$P13*12),DV$5,"M"))*((1+'Rent Roll'!$O13)^(DATEDIF(EDATE('Rent Roll'!$K13,'Rent Roll'!$P13*12),DV$5,"Y")+1))),('Rent Roll'!$H13*'Rent Roll'!$D13/12)*((1+'Rent Roll'!$N13)^DATEDIF('Summary &amp; Assumptions'!$D$18,DV$5,"Y")))))</f>
        <v>-</v>
      </c>
      <c r="DW18" s="131" t="str">
        <f ca="1">IF(DW$5&gt;='Rent Roll'!$M38,('Rent Roll'!$G38*'Rent Roll'!$D13/12)*((1+'Rent Roll'!$X38)^DATEDIF('Rent Roll'!$M38,DW$5,"Y")),
IF(DW$5&gt;'Rent Roll'!$L13,"-",
IF('Rent Roll'!$P13&gt;0,
IF(AND('Rent Roll'!$P13&gt;0,EDATE('Rent Roll'!$K13,'Rent Roll'!$P13*12)&gt;='Commercial Lease'!DW$5),
('Rent Roll'!$H13*'Rent Roll'!$D13/12)*((1+'Rent Roll'!$N13)^DATEDIF('Summary &amp; Assumptions'!$D$18,DW$5,"Y")),
OFFSET(DV18,0,-DATEDIF(EDATE('Rent Roll'!$K13,'Rent Roll'!$P13*12),DW$5,"M"))*((1+'Rent Roll'!$O13)^(DATEDIF(EDATE('Rent Roll'!$K13,'Rent Roll'!$P13*12),DW$5,"Y")+1))),('Rent Roll'!$H13*'Rent Roll'!$D13/12)*((1+'Rent Roll'!$N13)^DATEDIF('Summary &amp; Assumptions'!$D$18,DW$5,"Y")))))</f>
        <v>-</v>
      </c>
      <c r="DX18" s="131" t="str">
        <f ca="1">IF(DX$5&gt;='Rent Roll'!$M38,('Rent Roll'!$G38*'Rent Roll'!$D13/12)*((1+'Rent Roll'!$X38)^DATEDIF('Rent Roll'!$M38,DX$5,"Y")),
IF(DX$5&gt;'Rent Roll'!$L13,"-",
IF('Rent Roll'!$P13&gt;0,
IF(AND('Rent Roll'!$P13&gt;0,EDATE('Rent Roll'!$K13,'Rent Roll'!$P13*12)&gt;='Commercial Lease'!DX$5),
('Rent Roll'!$H13*'Rent Roll'!$D13/12)*((1+'Rent Roll'!$N13)^DATEDIF('Summary &amp; Assumptions'!$D$18,DX$5,"Y")),
OFFSET(DW18,0,-DATEDIF(EDATE('Rent Roll'!$K13,'Rent Roll'!$P13*12),DX$5,"M"))*((1+'Rent Roll'!$O13)^(DATEDIF(EDATE('Rent Roll'!$K13,'Rent Roll'!$P13*12),DX$5,"Y")+1))),('Rent Roll'!$H13*'Rent Roll'!$D13/12)*((1+'Rent Roll'!$N13)^DATEDIF('Summary &amp; Assumptions'!$D$18,DX$5,"Y")))))</f>
        <v>-</v>
      </c>
      <c r="DY18" s="131" t="str">
        <f ca="1">IF(DY$5&gt;='Rent Roll'!$M38,('Rent Roll'!$G38*'Rent Roll'!$D13/12)*((1+'Rent Roll'!$X38)^DATEDIF('Rent Roll'!$M38,DY$5,"Y")),
IF(DY$5&gt;'Rent Roll'!$L13,"-",
IF('Rent Roll'!$P13&gt;0,
IF(AND('Rent Roll'!$P13&gt;0,EDATE('Rent Roll'!$K13,'Rent Roll'!$P13*12)&gt;='Commercial Lease'!DY$5),
('Rent Roll'!$H13*'Rent Roll'!$D13/12)*((1+'Rent Roll'!$N13)^DATEDIF('Summary &amp; Assumptions'!$D$18,DY$5,"Y")),
OFFSET(DX18,0,-DATEDIF(EDATE('Rent Roll'!$K13,'Rent Roll'!$P13*12),DY$5,"M"))*((1+'Rent Roll'!$O13)^(DATEDIF(EDATE('Rent Roll'!$K13,'Rent Roll'!$P13*12),DY$5,"Y")+1))),('Rent Roll'!$H13*'Rent Roll'!$D13/12)*((1+'Rent Roll'!$N13)^DATEDIF('Summary &amp; Assumptions'!$D$18,DY$5,"Y")))))</f>
        <v>-</v>
      </c>
      <c r="DZ18" s="131" t="str">
        <f ca="1">IF(DZ$5&gt;='Rent Roll'!$M38,('Rent Roll'!$G38*'Rent Roll'!$D13/12)*((1+'Rent Roll'!$X38)^DATEDIF('Rent Roll'!$M38,DZ$5,"Y")),
IF(DZ$5&gt;'Rent Roll'!$L13,"-",
IF('Rent Roll'!$P13&gt;0,
IF(AND('Rent Roll'!$P13&gt;0,EDATE('Rent Roll'!$K13,'Rent Roll'!$P13*12)&gt;='Commercial Lease'!DZ$5),
('Rent Roll'!$H13*'Rent Roll'!$D13/12)*((1+'Rent Roll'!$N13)^DATEDIF('Summary &amp; Assumptions'!$D$18,DZ$5,"Y")),
OFFSET(DY18,0,-DATEDIF(EDATE('Rent Roll'!$K13,'Rent Roll'!$P13*12),DZ$5,"M"))*((1+'Rent Roll'!$O13)^(DATEDIF(EDATE('Rent Roll'!$K13,'Rent Roll'!$P13*12),DZ$5,"Y")+1))),('Rent Roll'!$H13*'Rent Roll'!$D13/12)*((1+'Rent Roll'!$N13)^DATEDIF('Summary &amp; Assumptions'!$D$18,DZ$5,"Y")))))</f>
        <v>-</v>
      </c>
      <c r="EA18" s="131" t="str">
        <f ca="1">IF(EA$5&gt;='Rent Roll'!$M38,('Rent Roll'!$G38*'Rent Roll'!$D13/12)*((1+'Rent Roll'!$X38)^DATEDIF('Rent Roll'!$M38,EA$5,"Y")),
IF(EA$5&gt;'Rent Roll'!$L13,"-",
IF('Rent Roll'!$P13&gt;0,
IF(AND('Rent Roll'!$P13&gt;0,EDATE('Rent Roll'!$K13,'Rent Roll'!$P13*12)&gt;='Commercial Lease'!EA$5),
('Rent Roll'!$H13*'Rent Roll'!$D13/12)*((1+'Rent Roll'!$N13)^DATEDIF('Summary &amp; Assumptions'!$D$18,EA$5,"Y")),
OFFSET(DZ18,0,-DATEDIF(EDATE('Rent Roll'!$K13,'Rent Roll'!$P13*12),EA$5,"M"))*((1+'Rent Roll'!$O13)^(DATEDIF(EDATE('Rent Roll'!$K13,'Rent Roll'!$P13*12),EA$5,"Y")+1))),('Rent Roll'!$H13*'Rent Roll'!$D13/12)*((1+'Rent Roll'!$N13)^DATEDIF('Summary &amp; Assumptions'!$D$18,EA$5,"Y")))))</f>
        <v>-</v>
      </c>
      <c r="EB18" s="131" t="str">
        <f ca="1">IF(EB$5&gt;='Rent Roll'!$M38,('Rent Roll'!$G38*'Rent Roll'!$D13/12)*((1+'Rent Roll'!$X38)^DATEDIF('Rent Roll'!$M38,EB$5,"Y")),
IF(EB$5&gt;'Rent Roll'!$L13,"-",
IF('Rent Roll'!$P13&gt;0,
IF(AND('Rent Roll'!$P13&gt;0,EDATE('Rent Roll'!$K13,'Rent Roll'!$P13*12)&gt;='Commercial Lease'!EB$5),
('Rent Roll'!$H13*'Rent Roll'!$D13/12)*((1+'Rent Roll'!$N13)^DATEDIF('Summary &amp; Assumptions'!$D$18,EB$5,"Y")),
OFFSET(EA18,0,-DATEDIF(EDATE('Rent Roll'!$K13,'Rent Roll'!$P13*12),EB$5,"M"))*((1+'Rent Roll'!$O13)^(DATEDIF(EDATE('Rent Roll'!$K13,'Rent Roll'!$P13*12),EB$5,"Y")+1))),('Rent Roll'!$H13*'Rent Roll'!$D13/12)*((1+'Rent Roll'!$N13)^DATEDIF('Summary &amp; Assumptions'!$D$18,EB$5,"Y")))))</f>
        <v>-</v>
      </c>
      <c r="EC18" s="131" t="str">
        <f ca="1">IF(EC$5&gt;='Rent Roll'!$M38,('Rent Roll'!$G38*'Rent Roll'!$D13/12)*((1+'Rent Roll'!$X38)^DATEDIF('Rent Roll'!$M38,EC$5,"Y")),
IF(EC$5&gt;'Rent Roll'!$L13,"-",
IF('Rent Roll'!$P13&gt;0,
IF(AND('Rent Roll'!$P13&gt;0,EDATE('Rent Roll'!$K13,'Rent Roll'!$P13*12)&gt;='Commercial Lease'!EC$5),
('Rent Roll'!$H13*'Rent Roll'!$D13/12)*((1+'Rent Roll'!$N13)^DATEDIF('Summary &amp; Assumptions'!$D$18,EC$5,"Y")),
OFFSET(EB18,0,-DATEDIF(EDATE('Rent Roll'!$K13,'Rent Roll'!$P13*12),EC$5,"M"))*((1+'Rent Roll'!$O13)^(DATEDIF(EDATE('Rent Roll'!$K13,'Rent Roll'!$P13*12),EC$5,"Y")+1))),('Rent Roll'!$H13*'Rent Roll'!$D13/12)*((1+'Rent Roll'!$N13)^DATEDIF('Summary &amp; Assumptions'!$D$18,EC$5,"Y")))))</f>
        <v>-</v>
      </c>
      <c r="ED18" s="131" t="str">
        <f ca="1">IF(ED$5&gt;='Rent Roll'!$M38,('Rent Roll'!$G38*'Rent Roll'!$D13/12)*((1+'Rent Roll'!$X38)^DATEDIF('Rent Roll'!$M38,ED$5,"Y")),
IF(ED$5&gt;'Rent Roll'!$L13,"-",
IF('Rent Roll'!$P13&gt;0,
IF(AND('Rent Roll'!$P13&gt;0,EDATE('Rent Roll'!$K13,'Rent Roll'!$P13*12)&gt;='Commercial Lease'!ED$5),
('Rent Roll'!$H13*'Rent Roll'!$D13/12)*((1+'Rent Roll'!$N13)^DATEDIF('Summary &amp; Assumptions'!$D$18,ED$5,"Y")),
OFFSET(EC18,0,-DATEDIF(EDATE('Rent Roll'!$K13,'Rent Roll'!$P13*12),ED$5,"M"))*((1+'Rent Roll'!$O13)^(DATEDIF(EDATE('Rent Roll'!$K13,'Rent Roll'!$P13*12),ED$5,"Y")+1))),('Rent Roll'!$H13*'Rent Roll'!$D13/12)*((1+'Rent Roll'!$N13)^DATEDIF('Summary &amp; Assumptions'!$D$18,ED$5,"Y")))))</f>
        <v>-</v>
      </c>
      <c r="EE18" s="131" t="str">
        <f ca="1">IF(EE$5&gt;='Rent Roll'!$M38,('Rent Roll'!$G38*'Rent Roll'!$D13/12)*((1+'Rent Roll'!$X38)^DATEDIF('Rent Roll'!$M38,EE$5,"Y")),
IF(EE$5&gt;'Rent Roll'!$L13,"-",
IF('Rent Roll'!$P13&gt;0,
IF(AND('Rent Roll'!$P13&gt;0,EDATE('Rent Roll'!$K13,'Rent Roll'!$P13*12)&gt;='Commercial Lease'!EE$5),
('Rent Roll'!$H13*'Rent Roll'!$D13/12)*((1+'Rent Roll'!$N13)^DATEDIF('Summary &amp; Assumptions'!$D$18,EE$5,"Y")),
OFFSET(ED18,0,-DATEDIF(EDATE('Rent Roll'!$K13,'Rent Roll'!$P13*12),EE$5,"M"))*((1+'Rent Roll'!$O13)^(DATEDIF(EDATE('Rent Roll'!$K13,'Rent Roll'!$P13*12),EE$5,"Y")+1))),('Rent Roll'!$H13*'Rent Roll'!$D13/12)*((1+'Rent Roll'!$N13)^DATEDIF('Summary &amp; Assumptions'!$D$18,EE$5,"Y")))))</f>
        <v>-</v>
      </c>
      <c r="EF18" s="132" t="str">
        <f ca="1">IF(EF$5&gt;='Rent Roll'!$M38,('Rent Roll'!$G38*'Rent Roll'!$D13/12)*((1+'Rent Roll'!$X38)^DATEDIF('Rent Roll'!$M38,EF$5,"Y")),
IF(EF$5&gt;'Rent Roll'!$L13,"-",
IF('Rent Roll'!$P13&gt;0,
IF(AND('Rent Roll'!$P13&gt;0,EDATE('Rent Roll'!$K13,'Rent Roll'!$P13*12)&gt;='Commercial Lease'!EF$5),
('Rent Roll'!$H13*'Rent Roll'!$D13/12)*((1+'Rent Roll'!$N13)^DATEDIF('Summary &amp; Assumptions'!$D$18,EF$5,"Y")),
OFFSET(EE18,0,-DATEDIF(EDATE('Rent Roll'!$K13,'Rent Roll'!$P13*12),EF$5,"M"))*((1+'Rent Roll'!$O13)^(DATEDIF(EDATE('Rent Roll'!$K13,'Rent Roll'!$P13*12),EF$5,"Y")+1))),('Rent Roll'!$H13*'Rent Roll'!$D13/12)*((1+'Rent Roll'!$N13)^DATEDIF('Summary &amp; Assumptions'!$D$18,EF$5,"Y")))))</f>
        <v>-</v>
      </c>
      <c r="EG18" s="118" t="s">
        <v>109</v>
      </c>
    </row>
    <row r="19" spans="2:137" ht="15" x14ac:dyDescent="0.25">
      <c r="B19" s="129"/>
      <c r="C19" s="73" t="str">
        <f>CONCATENATE('Rent Roll'!B14&amp;" - "&amp;'Rent Roll'!C14)</f>
        <v xml:space="preserve"> - </v>
      </c>
      <c r="D19" s="130">
        <f t="shared" ca="1" si="13"/>
        <v>0</v>
      </c>
      <c r="E19" s="131" t="str">
        <f>IF('Rent Roll'!$E14='Data Validation'!$E$2,'Rent Roll'!$I14,"-")</f>
        <v>-</v>
      </c>
      <c r="F19" s="131" t="str">
        <f ca="1">IF(F$5&gt;='Rent Roll'!$M39,('Rent Roll'!$G39*'Rent Roll'!$D14/12)*((1+'Rent Roll'!$X39)^DATEDIF('Rent Roll'!$M39,F$5,"Y")),
IF(F$5&gt;'Rent Roll'!$L14,"-",
IF('Rent Roll'!$P14&gt;0,
IF(AND('Rent Roll'!$P14&gt;0,EDATE('Rent Roll'!$K14,'Rent Roll'!$P14*12)&gt;='Commercial Lease'!F$5),
('Rent Roll'!$H14*'Rent Roll'!$D14/12)*((1+'Rent Roll'!$N14)^DATEDIF('Summary &amp; Assumptions'!$D$18,F$5,"Y")),
OFFSET(E19,0,-DATEDIF(EDATE('Rent Roll'!$K14,'Rent Roll'!$P14*12),F$5,"M"))*((1+'Rent Roll'!$O14)^(DATEDIF(EDATE('Rent Roll'!$K14,'Rent Roll'!$P14*12),F$5,"Y")+1))),('Rent Roll'!$H14*'Rent Roll'!$D14/12)*((1+'Rent Roll'!$N14)^DATEDIF('Summary &amp; Assumptions'!$D$18,F$5,"Y")))))</f>
        <v>-</v>
      </c>
      <c r="G19" s="131" t="str">
        <f ca="1">IF(G$5&gt;='Rent Roll'!$M39,('Rent Roll'!$G39*'Rent Roll'!$D14/12)*((1+'Rent Roll'!$X39)^DATEDIF('Rent Roll'!$M39,G$5,"Y")),
IF(G$5&gt;'Rent Roll'!$L14,"-",
IF('Rent Roll'!$P14&gt;0,
IF(AND('Rent Roll'!$P14&gt;0,EDATE('Rent Roll'!$K14,'Rent Roll'!$P14*12)&gt;='Commercial Lease'!G$5),
('Rent Roll'!$H14*'Rent Roll'!$D14/12)*((1+'Rent Roll'!$N14)^DATEDIF('Summary &amp; Assumptions'!$D$18,G$5,"Y")),
OFFSET(F19,0,-DATEDIF(EDATE('Rent Roll'!$K14,'Rent Roll'!$P14*12),G$5,"M"))*((1+'Rent Roll'!$O14)^(DATEDIF(EDATE('Rent Roll'!$K14,'Rent Roll'!$P14*12),G$5,"Y")+1))),('Rent Roll'!$H14*'Rent Roll'!$D14/12)*((1+'Rent Roll'!$N14)^DATEDIF('Summary &amp; Assumptions'!$D$18,G$5,"Y")))))</f>
        <v>-</v>
      </c>
      <c r="H19" s="131" t="str">
        <f ca="1">IF(H$5&gt;='Rent Roll'!$M39,('Rent Roll'!$G39*'Rent Roll'!$D14/12)*((1+'Rent Roll'!$X39)^DATEDIF('Rent Roll'!$M39,H$5,"Y")),
IF(H$5&gt;'Rent Roll'!$L14,"-",
IF('Rent Roll'!$P14&gt;0,
IF(AND('Rent Roll'!$P14&gt;0,EDATE('Rent Roll'!$K14,'Rent Roll'!$P14*12)&gt;='Commercial Lease'!H$5),
('Rent Roll'!$H14*'Rent Roll'!$D14/12)*((1+'Rent Roll'!$N14)^DATEDIF('Summary &amp; Assumptions'!$D$18,H$5,"Y")),
OFFSET(G19,0,-DATEDIF(EDATE('Rent Roll'!$K14,'Rent Roll'!$P14*12),H$5,"M"))*((1+'Rent Roll'!$O14)^(DATEDIF(EDATE('Rent Roll'!$K14,'Rent Roll'!$P14*12),H$5,"Y")+1))),('Rent Roll'!$H14*'Rent Roll'!$D14/12)*((1+'Rent Roll'!$N14)^DATEDIF('Summary &amp; Assumptions'!$D$18,H$5,"Y")))))</f>
        <v>-</v>
      </c>
      <c r="I19" s="131" t="str">
        <f ca="1">IF(I$5&gt;='Rent Roll'!$M39,('Rent Roll'!$G39*'Rent Roll'!$D14/12)*((1+'Rent Roll'!$X39)^DATEDIF('Rent Roll'!$M39,I$5,"Y")),
IF(I$5&gt;'Rent Roll'!$L14,"-",
IF('Rent Roll'!$P14&gt;0,
IF(AND('Rent Roll'!$P14&gt;0,EDATE('Rent Roll'!$K14,'Rent Roll'!$P14*12)&gt;='Commercial Lease'!I$5),
('Rent Roll'!$H14*'Rent Roll'!$D14/12)*((1+'Rent Roll'!$N14)^DATEDIF('Summary &amp; Assumptions'!$D$18,I$5,"Y")),
OFFSET(H19,0,-DATEDIF(EDATE('Rent Roll'!$K14,'Rent Roll'!$P14*12),I$5,"M"))*((1+'Rent Roll'!$O14)^(DATEDIF(EDATE('Rent Roll'!$K14,'Rent Roll'!$P14*12),I$5,"Y")+1))),('Rent Roll'!$H14*'Rent Roll'!$D14/12)*((1+'Rent Roll'!$N14)^DATEDIF('Summary &amp; Assumptions'!$D$18,I$5,"Y")))))</f>
        <v>-</v>
      </c>
      <c r="J19" s="131" t="str">
        <f ca="1">IF(J$5&gt;='Rent Roll'!$M39,('Rent Roll'!$G39*'Rent Roll'!$D14/12)*((1+'Rent Roll'!$X39)^DATEDIF('Rent Roll'!$M39,J$5,"Y")),
IF(J$5&gt;'Rent Roll'!$L14,"-",
IF('Rent Roll'!$P14&gt;0,
IF(AND('Rent Roll'!$P14&gt;0,EDATE('Rent Roll'!$K14,'Rent Roll'!$P14*12)&gt;='Commercial Lease'!J$5),
('Rent Roll'!$H14*'Rent Roll'!$D14/12)*((1+'Rent Roll'!$N14)^DATEDIF('Summary &amp; Assumptions'!$D$18,J$5,"Y")),
OFFSET(I19,0,-DATEDIF(EDATE('Rent Roll'!$K14,'Rent Roll'!$P14*12),J$5,"M"))*((1+'Rent Roll'!$O14)^(DATEDIF(EDATE('Rent Roll'!$K14,'Rent Roll'!$P14*12),J$5,"Y")+1))),('Rent Roll'!$H14*'Rent Roll'!$D14/12)*((1+'Rent Roll'!$N14)^DATEDIF('Summary &amp; Assumptions'!$D$18,J$5,"Y")))))</f>
        <v>-</v>
      </c>
      <c r="K19" s="131" t="str">
        <f ca="1">IF(K$5&gt;='Rent Roll'!$M39,('Rent Roll'!$G39*'Rent Roll'!$D14/12)*((1+'Rent Roll'!$X39)^DATEDIF('Rent Roll'!$M39,K$5,"Y")),
IF(K$5&gt;'Rent Roll'!$L14,"-",
IF('Rent Roll'!$P14&gt;0,
IF(AND('Rent Roll'!$P14&gt;0,EDATE('Rent Roll'!$K14,'Rent Roll'!$P14*12)&gt;='Commercial Lease'!K$5),
('Rent Roll'!$H14*'Rent Roll'!$D14/12)*((1+'Rent Roll'!$N14)^DATEDIF('Summary &amp; Assumptions'!$D$18,K$5,"Y")),
OFFSET(J19,0,-DATEDIF(EDATE('Rent Roll'!$K14,'Rent Roll'!$P14*12),K$5,"M"))*((1+'Rent Roll'!$O14)^(DATEDIF(EDATE('Rent Roll'!$K14,'Rent Roll'!$P14*12),K$5,"Y")+1))),('Rent Roll'!$H14*'Rent Roll'!$D14/12)*((1+'Rent Roll'!$N14)^DATEDIF('Summary &amp; Assumptions'!$D$18,K$5,"Y")))))</f>
        <v>-</v>
      </c>
      <c r="L19" s="131" t="str">
        <f ca="1">IF(L$5&gt;='Rent Roll'!$M39,('Rent Roll'!$G39*'Rent Roll'!$D14/12)*((1+'Rent Roll'!$X39)^DATEDIF('Rent Roll'!$M39,L$5,"Y")),
IF(L$5&gt;'Rent Roll'!$L14,"-",
IF('Rent Roll'!$P14&gt;0,
IF(AND('Rent Roll'!$P14&gt;0,EDATE('Rent Roll'!$K14,'Rent Roll'!$P14*12)&gt;='Commercial Lease'!L$5),
('Rent Roll'!$H14*'Rent Roll'!$D14/12)*((1+'Rent Roll'!$N14)^DATEDIF('Summary &amp; Assumptions'!$D$18,L$5,"Y")),
OFFSET(K19,0,-DATEDIF(EDATE('Rent Roll'!$K14,'Rent Roll'!$P14*12),L$5,"M"))*((1+'Rent Roll'!$O14)^(DATEDIF(EDATE('Rent Roll'!$K14,'Rent Roll'!$P14*12),L$5,"Y")+1))),('Rent Roll'!$H14*'Rent Roll'!$D14/12)*((1+'Rent Roll'!$N14)^DATEDIF('Summary &amp; Assumptions'!$D$18,L$5,"Y")))))</f>
        <v>-</v>
      </c>
      <c r="M19" s="131" t="str">
        <f ca="1">IF(M$5&gt;='Rent Roll'!$M39,('Rent Roll'!$G39*'Rent Roll'!$D14/12)*((1+'Rent Roll'!$X39)^DATEDIF('Rent Roll'!$M39,M$5,"Y")),
IF(M$5&gt;'Rent Roll'!$L14,"-",
IF('Rent Roll'!$P14&gt;0,
IF(AND('Rent Roll'!$P14&gt;0,EDATE('Rent Roll'!$K14,'Rent Roll'!$P14*12)&gt;='Commercial Lease'!M$5),
('Rent Roll'!$H14*'Rent Roll'!$D14/12)*((1+'Rent Roll'!$N14)^DATEDIF('Summary &amp; Assumptions'!$D$18,M$5,"Y")),
OFFSET(L19,0,-DATEDIF(EDATE('Rent Roll'!$K14,'Rent Roll'!$P14*12),M$5,"M"))*((1+'Rent Roll'!$O14)^(DATEDIF(EDATE('Rent Roll'!$K14,'Rent Roll'!$P14*12),M$5,"Y")+1))),('Rent Roll'!$H14*'Rent Roll'!$D14/12)*((1+'Rent Roll'!$N14)^DATEDIF('Summary &amp; Assumptions'!$D$18,M$5,"Y")))))</f>
        <v>-</v>
      </c>
      <c r="N19" s="131" t="str">
        <f ca="1">IF(N$5&gt;='Rent Roll'!$M39,('Rent Roll'!$G39*'Rent Roll'!$D14/12)*((1+'Rent Roll'!$X39)^DATEDIF('Rent Roll'!$M39,N$5,"Y")),
IF(N$5&gt;'Rent Roll'!$L14,"-",
IF('Rent Roll'!$P14&gt;0,
IF(AND('Rent Roll'!$P14&gt;0,EDATE('Rent Roll'!$K14,'Rent Roll'!$P14*12)&gt;='Commercial Lease'!N$5),
('Rent Roll'!$H14*'Rent Roll'!$D14/12)*((1+'Rent Roll'!$N14)^DATEDIF('Summary &amp; Assumptions'!$D$18,N$5,"Y")),
OFFSET(M19,0,-DATEDIF(EDATE('Rent Roll'!$K14,'Rent Roll'!$P14*12),N$5,"M"))*((1+'Rent Roll'!$O14)^(DATEDIF(EDATE('Rent Roll'!$K14,'Rent Roll'!$P14*12),N$5,"Y")+1))),('Rent Roll'!$H14*'Rent Roll'!$D14/12)*((1+'Rent Roll'!$N14)^DATEDIF('Summary &amp; Assumptions'!$D$18,N$5,"Y")))))</f>
        <v>-</v>
      </c>
      <c r="O19" s="131" t="str">
        <f ca="1">IF(O$5&gt;='Rent Roll'!$M39,('Rent Roll'!$G39*'Rent Roll'!$D14/12)*((1+'Rent Roll'!$X39)^DATEDIF('Rent Roll'!$M39,O$5,"Y")),
IF(O$5&gt;'Rent Roll'!$L14,"-",
IF('Rent Roll'!$P14&gt;0,
IF(AND('Rent Roll'!$P14&gt;0,EDATE('Rent Roll'!$K14,'Rent Roll'!$P14*12)&gt;='Commercial Lease'!O$5),
('Rent Roll'!$H14*'Rent Roll'!$D14/12)*((1+'Rent Roll'!$N14)^DATEDIF('Summary &amp; Assumptions'!$D$18,O$5,"Y")),
OFFSET(N19,0,-DATEDIF(EDATE('Rent Roll'!$K14,'Rent Roll'!$P14*12),O$5,"M"))*((1+'Rent Roll'!$O14)^(DATEDIF(EDATE('Rent Roll'!$K14,'Rent Roll'!$P14*12),O$5,"Y")+1))),('Rent Roll'!$H14*'Rent Roll'!$D14/12)*((1+'Rent Roll'!$N14)^DATEDIF('Summary &amp; Assumptions'!$D$18,O$5,"Y")))))</f>
        <v>-</v>
      </c>
      <c r="P19" s="131" t="str">
        <f ca="1">IF(P$5&gt;='Rent Roll'!$M39,('Rent Roll'!$G39*'Rent Roll'!$D14/12)*((1+'Rent Roll'!$X39)^DATEDIF('Rent Roll'!$M39,P$5,"Y")),
IF(P$5&gt;'Rent Roll'!$L14,"-",
IF('Rent Roll'!$P14&gt;0,
IF(AND('Rent Roll'!$P14&gt;0,EDATE('Rent Roll'!$K14,'Rent Roll'!$P14*12)&gt;='Commercial Lease'!P$5),
('Rent Roll'!$H14*'Rent Roll'!$D14/12)*((1+'Rent Roll'!$N14)^DATEDIF('Summary &amp; Assumptions'!$D$18,P$5,"Y")),
OFFSET(O19,0,-DATEDIF(EDATE('Rent Roll'!$K14,'Rent Roll'!$P14*12),P$5,"M"))*((1+'Rent Roll'!$O14)^(DATEDIF(EDATE('Rent Roll'!$K14,'Rent Roll'!$P14*12),P$5,"Y")+1))),('Rent Roll'!$H14*'Rent Roll'!$D14/12)*((1+'Rent Roll'!$N14)^DATEDIF('Summary &amp; Assumptions'!$D$18,P$5,"Y")))))</f>
        <v>-</v>
      </c>
      <c r="Q19" s="131" t="str">
        <f ca="1">IF(Q$5&gt;='Rent Roll'!$M39,('Rent Roll'!$G39*'Rent Roll'!$D14/12)*((1+'Rent Roll'!$X39)^DATEDIF('Rent Roll'!$M39,Q$5,"Y")),
IF(Q$5&gt;'Rent Roll'!$L14,"-",
IF('Rent Roll'!$P14&gt;0,
IF(AND('Rent Roll'!$P14&gt;0,EDATE('Rent Roll'!$K14,'Rent Roll'!$P14*12)&gt;='Commercial Lease'!Q$5),
('Rent Roll'!$H14*'Rent Roll'!$D14/12)*((1+'Rent Roll'!$N14)^DATEDIF('Summary &amp; Assumptions'!$D$18,Q$5,"Y")),
OFFSET(P19,0,-DATEDIF(EDATE('Rent Roll'!$K14,'Rent Roll'!$P14*12),Q$5,"M"))*((1+'Rent Roll'!$O14)^(DATEDIF(EDATE('Rent Roll'!$K14,'Rent Roll'!$P14*12),Q$5,"Y")+1))),('Rent Roll'!$H14*'Rent Roll'!$D14/12)*((1+'Rent Roll'!$N14)^DATEDIF('Summary &amp; Assumptions'!$D$18,Q$5,"Y")))))</f>
        <v>-</v>
      </c>
      <c r="R19" s="131" t="str">
        <f ca="1">IF(R$5&gt;='Rent Roll'!$M39,('Rent Roll'!$G39*'Rent Roll'!$D14/12)*((1+'Rent Roll'!$X39)^DATEDIF('Rent Roll'!$M39,R$5,"Y")),
IF(R$5&gt;'Rent Roll'!$L14,"-",
IF('Rent Roll'!$P14&gt;0,
IF(AND('Rent Roll'!$P14&gt;0,EDATE('Rent Roll'!$K14,'Rent Roll'!$P14*12)&gt;='Commercial Lease'!R$5),
('Rent Roll'!$H14*'Rent Roll'!$D14/12)*((1+'Rent Roll'!$N14)^DATEDIF('Summary &amp; Assumptions'!$D$18,R$5,"Y")),
OFFSET(Q19,0,-DATEDIF(EDATE('Rent Roll'!$K14,'Rent Roll'!$P14*12),R$5,"M"))*((1+'Rent Roll'!$O14)^(DATEDIF(EDATE('Rent Roll'!$K14,'Rent Roll'!$P14*12),R$5,"Y")+1))),('Rent Roll'!$H14*'Rent Roll'!$D14/12)*((1+'Rent Roll'!$N14)^DATEDIF('Summary &amp; Assumptions'!$D$18,R$5,"Y")))))</f>
        <v>-</v>
      </c>
      <c r="S19" s="131" t="str">
        <f ca="1">IF(S$5&gt;='Rent Roll'!$M39,('Rent Roll'!$G39*'Rent Roll'!$D14/12)*((1+'Rent Roll'!$X39)^DATEDIF('Rent Roll'!$M39,S$5,"Y")),
IF(S$5&gt;'Rent Roll'!$L14,"-",
IF('Rent Roll'!$P14&gt;0,
IF(AND('Rent Roll'!$P14&gt;0,EDATE('Rent Roll'!$K14,'Rent Roll'!$P14*12)&gt;='Commercial Lease'!S$5),
('Rent Roll'!$H14*'Rent Roll'!$D14/12)*((1+'Rent Roll'!$N14)^DATEDIF('Summary &amp; Assumptions'!$D$18,S$5,"Y")),
OFFSET(R19,0,-DATEDIF(EDATE('Rent Roll'!$K14,'Rent Roll'!$P14*12),S$5,"M"))*((1+'Rent Roll'!$O14)^(DATEDIF(EDATE('Rent Roll'!$K14,'Rent Roll'!$P14*12),S$5,"Y")+1))),('Rent Roll'!$H14*'Rent Roll'!$D14/12)*((1+'Rent Roll'!$N14)^DATEDIF('Summary &amp; Assumptions'!$D$18,S$5,"Y")))))</f>
        <v>-</v>
      </c>
      <c r="T19" s="131" t="str">
        <f ca="1">IF(T$5&gt;='Rent Roll'!$M39,('Rent Roll'!$G39*'Rent Roll'!$D14/12)*((1+'Rent Roll'!$X39)^DATEDIF('Rent Roll'!$M39,T$5,"Y")),
IF(T$5&gt;'Rent Roll'!$L14,"-",
IF('Rent Roll'!$P14&gt;0,
IF(AND('Rent Roll'!$P14&gt;0,EDATE('Rent Roll'!$K14,'Rent Roll'!$P14*12)&gt;='Commercial Lease'!T$5),
('Rent Roll'!$H14*'Rent Roll'!$D14/12)*((1+'Rent Roll'!$N14)^DATEDIF('Summary &amp; Assumptions'!$D$18,T$5,"Y")),
OFFSET(S19,0,-DATEDIF(EDATE('Rent Roll'!$K14,'Rent Roll'!$P14*12),T$5,"M"))*((1+'Rent Roll'!$O14)^(DATEDIF(EDATE('Rent Roll'!$K14,'Rent Roll'!$P14*12),T$5,"Y")+1))),('Rent Roll'!$H14*'Rent Roll'!$D14/12)*((1+'Rent Roll'!$N14)^DATEDIF('Summary &amp; Assumptions'!$D$18,T$5,"Y")))))</f>
        <v>-</v>
      </c>
      <c r="U19" s="131" t="str">
        <f ca="1">IF(U$5&gt;='Rent Roll'!$M39,('Rent Roll'!$G39*'Rent Roll'!$D14/12)*((1+'Rent Roll'!$X39)^DATEDIF('Rent Roll'!$M39,U$5,"Y")),
IF(U$5&gt;'Rent Roll'!$L14,"-",
IF('Rent Roll'!$P14&gt;0,
IF(AND('Rent Roll'!$P14&gt;0,EDATE('Rent Roll'!$K14,'Rent Roll'!$P14*12)&gt;='Commercial Lease'!U$5),
('Rent Roll'!$H14*'Rent Roll'!$D14/12)*((1+'Rent Roll'!$N14)^DATEDIF('Summary &amp; Assumptions'!$D$18,U$5,"Y")),
OFFSET(T19,0,-DATEDIF(EDATE('Rent Roll'!$K14,'Rent Roll'!$P14*12),U$5,"M"))*((1+'Rent Roll'!$O14)^(DATEDIF(EDATE('Rent Roll'!$K14,'Rent Roll'!$P14*12),U$5,"Y")+1))),('Rent Roll'!$H14*'Rent Roll'!$D14/12)*((1+'Rent Roll'!$N14)^DATEDIF('Summary &amp; Assumptions'!$D$18,U$5,"Y")))))</f>
        <v>-</v>
      </c>
      <c r="V19" s="131" t="str">
        <f ca="1">IF(V$5&gt;='Rent Roll'!$M39,('Rent Roll'!$G39*'Rent Roll'!$D14/12)*((1+'Rent Roll'!$X39)^DATEDIF('Rent Roll'!$M39,V$5,"Y")),
IF(V$5&gt;'Rent Roll'!$L14,"-",
IF('Rent Roll'!$P14&gt;0,
IF(AND('Rent Roll'!$P14&gt;0,EDATE('Rent Roll'!$K14,'Rent Roll'!$P14*12)&gt;='Commercial Lease'!V$5),
('Rent Roll'!$H14*'Rent Roll'!$D14/12)*((1+'Rent Roll'!$N14)^DATEDIF('Summary &amp; Assumptions'!$D$18,V$5,"Y")),
OFFSET(U19,0,-DATEDIF(EDATE('Rent Roll'!$K14,'Rent Roll'!$P14*12),V$5,"M"))*((1+'Rent Roll'!$O14)^(DATEDIF(EDATE('Rent Roll'!$K14,'Rent Roll'!$P14*12),V$5,"Y")+1))),('Rent Roll'!$H14*'Rent Roll'!$D14/12)*((1+'Rent Roll'!$N14)^DATEDIF('Summary &amp; Assumptions'!$D$18,V$5,"Y")))))</f>
        <v>-</v>
      </c>
      <c r="W19" s="131" t="str">
        <f ca="1">IF(W$5&gt;='Rent Roll'!$M39,('Rent Roll'!$G39*'Rent Roll'!$D14/12)*((1+'Rent Roll'!$X39)^DATEDIF('Rent Roll'!$M39,W$5,"Y")),
IF(W$5&gt;'Rent Roll'!$L14,"-",
IF('Rent Roll'!$P14&gt;0,
IF(AND('Rent Roll'!$P14&gt;0,EDATE('Rent Roll'!$K14,'Rent Roll'!$P14*12)&gt;='Commercial Lease'!W$5),
('Rent Roll'!$H14*'Rent Roll'!$D14/12)*((1+'Rent Roll'!$N14)^DATEDIF('Summary &amp; Assumptions'!$D$18,W$5,"Y")),
OFFSET(V19,0,-DATEDIF(EDATE('Rent Roll'!$K14,'Rent Roll'!$P14*12),W$5,"M"))*((1+'Rent Roll'!$O14)^(DATEDIF(EDATE('Rent Roll'!$K14,'Rent Roll'!$P14*12),W$5,"Y")+1))),('Rent Roll'!$H14*'Rent Roll'!$D14/12)*((1+'Rent Roll'!$N14)^DATEDIF('Summary &amp; Assumptions'!$D$18,W$5,"Y")))))</f>
        <v>-</v>
      </c>
      <c r="X19" s="131" t="str">
        <f ca="1">IF(X$5&gt;='Rent Roll'!$M39,('Rent Roll'!$G39*'Rent Roll'!$D14/12)*((1+'Rent Roll'!$X39)^DATEDIF('Rent Roll'!$M39,X$5,"Y")),
IF(X$5&gt;'Rent Roll'!$L14,"-",
IF('Rent Roll'!$P14&gt;0,
IF(AND('Rent Roll'!$P14&gt;0,EDATE('Rent Roll'!$K14,'Rent Roll'!$P14*12)&gt;='Commercial Lease'!X$5),
('Rent Roll'!$H14*'Rent Roll'!$D14/12)*((1+'Rent Roll'!$N14)^DATEDIF('Summary &amp; Assumptions'!$D$18,X$5,"Y")),
OFFSET(W19,0,-DATEDIF(EDATE('Rent Roll'!$K14,'Rent Roll'!$P14*12),X$5,"M"))*((1+'Rent Roll'!$O14)^(DATEDIF(EDATE('Rent Roll'!$K14,'Rent Roll'!$P14*12),X$5,"Y")+1))),('Rent Roll'!$H14*'Rent Roll'!$D14/12)*((1+'Rent Roll'!$N14)^DATEDIF('Summary &amp; Assumptions'!$D$18,X$5,"Y")))))</f>
        <v>-</v>
      </c>
      <c r="Y19" s="131" t="str">
        <f ca="1">IF(Y$5&gt;='Rent Roll'!$M39,('Rent Roll'!$G39*'Rent Roll'!$D14/12)*((1+'Rent Roll'!$X39)^DATEDIF('Rent Roll'!$M39,Y$5,"Y")),
IF(Y$5&gt;'Rent Roll'!$L14,"-",
IF('Rent Roll'!$P14&gt;0,
IF(AND('Rent Roll'!$P14&gt;0,EDATE('Rent Roll'!$K14,'Rent Roll'!$P14*12)&gt;='Commercial Lease'!Y$5),
('Rent Roll'!$H14*'Rent Roll'!$D14/12)*((1+'Rent Roll'!$N14)^DATEDIF('Summary &amp; Assumptions'!$D$18,Y$5,"Y")),
OFFSET(X19,0,-DATEDIF(EDATE('Rent Roll'!$K14,'Rent Roll'!$P14*12),Y$5,"M"))*((1+'Rent Roll'!$O14)^(DATEDIF(EDATE('Rent Roll'!$K14,'Rent Roll'!$P14*12),Y$5,"Y")+1))),('Rent Roll'!$H14*'Rent Roll'!$D14/12)*((1+'Rent Roll'!$N14)^DATEDIF('Summary &amp; Assumptions'!$D$18,Y$5,"Y")))))</f>
        <v>-</v>
      </c>
      <c r="Z19" s="131" t="str">
        <f ca="1">IF(Z$5&gt;='Rent Roll'!$M39,('Rent Roll'!$G39*'Rent Roll'!$D14/12)*((1+'Rent Roll'!$X39)^DATEDIF('Rent Roll'!$M39,Z$5,"Y")),
IF(Z$5&gt;'Rent Roll'!$L14,"-",
IF('Rent Roll'!$P14&gt;0,
IF(AND('Rent Roll'!$P14&gt;0,EDATE('Rent Roll'!$K14,'Rent Roll'!$P14*12)&gt;='Commercial Lease'!Z$5),
('Rent Roll'!$H14*'Rent Roll'!$D14/12)*((1+'Rent Roll'!$N14)^DATEDIF('Summary &amp; Assumptions'!$D$18,Z$5,"Y")),
OFFSET(Y19,0,-DATEDIF(EDATE('Rent Roll'!$K14,'Rent Roll'!$P14*12),Z$5,"M"))*((1+'Rent Roll'!$O14)^(DATEDIF(EDATE('Rent Roll'!$K14,'Rent Roll'!$P14*12),Z$5,"Y")+1))),('Rent Roll'!$H14*'Rent Roll'!$D14/12)*((1+'Rent Roll'!$N14)^DATEDIF('Summary &amp; Assumptions'!$D$18,Z$5,"Y")))))</f>
        <v>-</v>
      </c>
      <c r="AA19" s="131" t="str">
        <f ca="1">IF(AA$5&gt;='Rent Roll'!$M39,('Rent Roll'!$G39*'Rent Roll'!$D14/12)*((1+'Rent Roll'!$X39)^DATEDIF('Rent Roll'!$M39,AA$5,"Y")),
IF(AA$5&gt;'Rent Roll'!$L14,"-",
IF('Rent Roll'!$P14&gt;0,
IF(AND('Rent Roll'!$P14&gt;0,EDATE('Rent Roll'!$K14,'Rent Roll'!$P14*12)&gt;='Commercial Lease'!AA$5),
('Rent Roll'!$H14*'Rent Roll'!$D14/12)*((1+'Rent Roll'!$N14)^DATEDIF('Summary &amp; Assumptions'!$D$18,AA$5,"Y")),
OFFSET(Z19,0,-DATEDIF(EDATE('Rent Roll'!$K14,'Rent Roll'!$P14*12),AA$5,"M"))*((1+'Rent Roll'!$O14)^(DATEDIF(EDATE('Rent Roll'!$K14,'Rent Roll'!$P14*12),AA$5,"Y")+1))),('Rent Roll'!$H14*'Rent Roll'!$D14/12)*((1+'Rent Roll'!$N14)^DATEDIF('Summary &amp; Assumptions'!$D$18,AA$5,"Y")))))</f>
        <v>-</v>
      </c>
      <c r="AB19" s="131" t="str">
        <f ca="1">IF(AB$5&gt;='Rent Roll'!$M39,('Rent Roll'!$G39*'Rent Roll'!$D14/12)*((1+'Rent Roll'!$X39)^DATEDIF('Rent Roll'!$M39,AB$5,"Y")),
IF(AB$5&gt;'Rent Roll'!$L14,"-",
IF('Rent Roll'!$P14&gt;0,
IF(AND('Rent Roll'!$P14&gt;0,EDATE('Rent Roll'!$K14,'Rent Roll'!$P14*12)&gt;='Commercial Lease'!AB$5),
('Rent Roll'!$H14*'Rent Roll'!$D14/12)*((1+'Rent Roll'!$N14)^DATEDIF('Summary &amp; Assumptions'!$D$18,AB$5,"Y")),
OFFSET(AA19,0,-DATEDIF(EDATE('Rent Roll'!$K14,'Rent Roll'!$P14*12),AB$5,"M"))*((1+'Rent Roll'!$O14)^(DATEDIF(EDATE('Rent Roll'!$K14,'Rent Roll'!$P14*12),AB$5,"Y")+1))),('Rent Roll'!$H14*'Rent Roll'!$D14/12)*((1+'Rent Roll'!$N14)^DATEDIF('Summary &amp; Assumptions'!$D$18,AB$5,"Y")))))</f>
        <v>-</v>
      </c>
      <c r="AC19" s="131" t="str">
        <f ca="1">IF(AC$5&gt;='Rent Roll'!$M39,('Rent Roll'!$G39*'Rent Roll'!$D14/12)*((1+'Rent Roll'!$X39)^DATEDIF('Rent Roll'!$M39,AC$5,"Y")),
IF(AC$5&gt;'Rent Roll'!$L14,"-",
IF('Rent Roll'!$P14&gt;0,
IF(AND('Rent Roll'!$P14&gt;0,EDATE('Rent Roll'!$K14,'Rent Roll'!$P14*12)&gt;='Commercial Lease'!AC$5),
('Rent Roll'!$H14*'Rent Roll'!$D14/12)*((1+'Rent Roll'!$N14)^DATEDIF('Summary &amp; Assumptions'!$D$18,AC$5,"Y")),
OFFSET(AB19,0,-DATEDIF(EDATE('Rent Roll'!$K14,'Rent Roll'!$P14*12),AC$5,"M"))*((1+'Rent Roll'!$O14)^(DATEDIF(EDATE('Rent Roll'!$K14,'Rent Roll'!$P14*12),AC$5,"Y")+1))),('Rent Roll'!$H14*'Rent Roll'!$D14/12)*((1+'Rent Roll'!$N14)^DATEDIF('Summary &amp; Assumptions'!$D$18,AC$5,"Y")))))</f>
        <v>-</v>
      </c>
      <c r="AD19" s="131" t="str">
        <f ca="1">IF(AD$5&gt;='Rent Roll'!$M39,('Rent Roll'!$G39*'Rent Roll'!$D14/12)*((1+'Rent Roll'!$X39)^DATEDIF('Rent Roll'!$M39,AD$5,"Y")),
IF(AD$5&gt;'Rent Roll'!$L14,"-",
IF('Rent Roll'!$P14&gt;0,
IF(AND('Rent Roll'!$P14&gt;0,EDATE('Rent Roll'!$K14,'Rent Roll'!$P14*12)&gt;='Commercial Lease'!AD$5),
('Rent Roll'!$H14*'Rent Roll'!$D14/12)*((1+'Rent Roll'!$N14)^DATEDIF('Summary &amp; Assumptions'!$D$18,AD$5,"Y")),
OFFSET(AC19,0,-DATEDIF(EDATE('Rent Roll'!$K14,'Rent Roll'!$P14*12),AD$5,"M"))*((1+'Rent Roll'!$O14)^(DATEDIF(EDATE('Rent Roll'!$K14,'Rent Roll'!$P14*12),AD$5,"Y")+1))),('Rent Roll'!$H14*'Rent Roll'!$D14/12)*((1+'Rent Roll'!$N14)^DATEDIF('Summary &amp; Assumptions'!$D$18,AD$5,"Y")))))</f>
        <v>-</v>
      </c>
      <c r="AE19" s="131" t="str">
        <f ca="1">IF(AE$5&gt;='Rent Roll'!$M39,('Rent Roll'!$G39*'Rent Roll'!$D14/12)*((1+'Rent Roll'!$X39)^DATEDIF('Rent Roll'!$M39,AE$5,"Y")),
IF(AE$5&gt;'Rent Roll'!$L14,"-",
IF('Rent Roll'!$P14&gt;0,
IF(AND('Rent Roll'!$P14&gt;0,EDATE('Rent Roll'!$K14,'Rent Roll'!$P14*12)&gt;='Commercial Lease'!AE$5),
('Rent Roll'!$H14*'Rent Roll'!$D14/12)*((1+'Rent Roll'!$N14)^DATEDIF('Summary &amp; Assumptions'!$D$18,AE$5,"Y")),
OFFSET(AD19,0,-DATEDIF(EDATE('Rent Roll'!$K14,'Rent Roll'!$P14*12),AE$5,"M"))*((1+'Rent Roll'!$O14)^(DATEDIF(EDATE('Rent Roll'!$K14,'Rent Roll'!$P14*12),AE$5,"Y")+1))),('Rent Roll'!$H14*'Rent Roll'!$D14/12)*((1+'Rent Roll'!$N14)^DATEDIF('Summary &amp; Assumptions'!$D$18,AE$5,"Y")))))</f>
        <v>-</v>
      </c>
      <c r="AF19" s="131" t="str">
        <f ca="1">IF(AF$5&gt;='Rent Roll'!$M39,('Rent Roll'!$G39*'Rent Roll'!$D14/12)*((1+'Rent Roll'!$X39)^DATEDIF('Rent Roll'!$M39,AF$5,"Y")),
IF(AF$5&gt;'Rent Roll'!$L14,"-",
IF('Rent Roll'!$P14&gt;0,
IF(AND('Rent Roll'!$P14&gt;0,EDATE('Rent Roll'!$K14,'Rent Roll'!$P14*12)&gt;='Commercial Lease'!AF$5),
('Rent Roll'!$H14*'Rent Roll'!$D14/12)*((1+'Rent Roll'!$N14)^DATEDIF('Summary &amp; Assumptions'!$D$18,AF$5,"Y")),
OFFSET(AE19,0,-DATEDIF(EDATE('Rent Roll'!$K14,'Rent Roll'!$P14*12),AF$5,"M"))*((1+'Rent Roll'!$O14)^(DATEDIF(EDATE('Rent Roll'!$K14,'Rent Roll'!$P14*12),AF$5,"Y")+1))),('Rent Roll'!$H14*'Rent Roll'!$D14/12)*((1+'Rent Roll'!$N14)^DATEDIF('Summary &amp; Assumptions'!$D$18,AF$5,"Y")))))</f>
        <v>-</v>
      </c>
      <c r="AG19" s="131" t="str">
        <f ca="1">IF(AG$5&gt;='Rent Roll'!$M39,('Rent Roll'!$G39*'Rent Roll'!$D14/12)*((1+'Rent Roll'!$X39)^DATEDIF('Rent Roll'!$M39,AG$5,"Y")),
IF(AG$5&gt;'Rent Roll'!$L14,"-",
IF('Rent Roll'!$P14&gt;0,
IF(AND('Rent Roll'!$P14&gt;0,EDATE('Rent Roll'!$K14,'Rent Roll'!$P14*12)&gt;='Commercial Lease'!AG$5),
('Rent Roll'!$H14*'Rent Roll'!$D14/12)*((1+'Rent Roll'!$N14)^DATEDIF('Summary &amp; Assumptions'!$D$18,AG$5,"Y")),
OFFSET(AF19,0,-DATEDIF(EDATE('Rent Roll'!$K14,'Rent Roll'!$P14*12),AG$5,"M"))*((1+'Rent Roll'!$O14)^(DATEDIF(EDATE('Rent Roll'!$K14,'Rent Roll'!$P14*12),AG$5,"Y")+1))),('Rent Roll'!$H14*'Rent Roll'!$D14/12)*((1+'Rent Roll'!$N14)^DATEDIF('Summary &amp; Assumptions'!$D$18,AG$5,"Y")))))</f>
        <v>-</v>
      </c>
      <c r="AH19" s="131" t="str">
        <f ca="1">IF(AH$5&gt;='Rent Roll'!$M39,('Rent Roll'!$G39*'Rent Roll'!$D14/12)*((1+'Rent Roll'!$X39)^DATEDIF('Rent Roll'!$M39,AH$5,"Y")),
IF(AH$5&gt;'Rent Roll'!$L14,"-",
IF('Rent Roll'!$P14&gt;0,
IF(AND('Rent Roll'!$P14&gt;0,EDATE('Rent Roll'!$K14,'Rent Roll'!$P14*12)&gt;='Commercial Lease'!AH$5),
('Rent Roll'!$H14*'Rent Roll'!$D14/12)*((1+'Rent Roll'!$N14)^DATEDIF('Summary &amp; Assumptions'!$D$18,AH$5,"Y")),
OFFSET(AG19,0,-DATEDIF(EDATE('Rent Roll'!$K14,'Rent Roll'!$P14*12),AH$5,"M"))*((1+'Rent Roll'!$O14)^(DATEDIF(EDATE('Rent Roll'!$K14,'Rent Roll'!$P14*12),AH$5,"Y")+1))),('Rent Roll'!$H14*'Rent Roll'!$D14/12)*((1+'Rent Roll'!$N14)^DATEDIF('Summary &amp; Assumptions'!$D$18,AH$5,"Y")))))</f>
        <v>-</v>
      </c>
      <c r="AI19" s="131" t="str">
        <f ca="1">IF(AI$5&gt;='Rent Roll'!$M39,('Rent Roll'!$G39*'Rent Roll'!$D14/12)*((1+'Rent Roll'!$X39)^DATEDIF('Rent Roll'!$M39,AI$5,"Y")),
IF(AI$5&gt;'Rent Roll'!$L14,"-",
IF('Rent Roll'!$P14&gt;0,
IF(AND('Rent Roll'!$P14&gt;0,EDATE('Rent Roll'!$K14,'Rent Roll'!$P14*12)&gt;='Commercial Lease'!AI$5),
('Rent Roll'!$H14*'Rent Roll'!$D14/12)*((1+'Rent Roll'!$N14)^DATEDIF('Summary &amp; Assumptions'!$D$18,AI$5,"Y")),
OFFSET(AH19,0,-DATEDIF(EDATE('Rent Roll'!$K14,'Rent Roll'!$P14*12),AI$5,"M"))*((1+'Rent Roll'!$O14)^(DATEDIF(EDATE('Rent Roll'!$K14,'Rent Roll'!$P14*12),AI$5,"Y")+1))),('Rent Roll'!$H14*'Rent Roll'!$D14/12)*((1+'Rent Roll'!$N14)^DATEDIF('Summary &amp; Assumptions'!$D$18,AI$5,"Y")))))</f>
        <v>-</v>
      </c>
      <c r="AJ19" s="131" t="str">
        <f ca="1">IF(AJ$5&gt;='Rent Roll'!$M39,('Rent Roll'!$G39*'Rent Roll'!$D14/12)*((1+'Rent Roll'!$X39)^DATEDIF('Rent Roll'!$M39,AJ$5,"Y")),
IF(AJ$5&gt;'Rent Roll'!$L14,"-",
IF('Rent Roll'!$P14&gt;0,
IF(AND('Rent Roll'!$P14&gt;0,EDATE('Rent Roll'!$K14,'Rent Roll'!$P14*12)&gt;='Commercial Lease'!AJ$5),
('Rent Roll'!$H14*'Rent Roll'!$D14/12)*((1+'Rent Roll'!$N14)^DATEDIF('Summary &amp; Assumptions'!$D$18,AJ$5,"Y")),
OFFSET(AI19,0,-DATEDIF(EDATE('Rent Roll'!$K14,'Rent Roll'!$P14*12),AJ$5,"M"))*((1+'Rent Roll'!$O14)^(DATEDIF(EDATE('Rent Roll'!$K14,'Rent Roll'!$P14*12),AJ$5,"Y")+1))),('Rent Roll'!$H14*'Rent Roll'!$D14/12)*((1+'Rent Roll'!$N14)^DATEDIF('Summary &amp; Assumptions'!$D$18,AJ$5,"Y")))))</f>
        <v>-</v>
      </c>
      <c r="AK19" s="131" t="str">
        <f ca="1">IF(AK$5&gt;='Rent Roll'!$M39,('Rent Roll'!$G39*'Rent Roll'!$D14/12)*((1+'Rent Roll'!$X39)^DATEDIF('Rent Roll'!$M39,AK$5,"Y")),
IF(AK$5&gt;'Rent Roll'!$L14,"-",
IF('Rent Roll'!$P14&gt;0,
IF(AND('Rent Roll'!$P14&gt;0,EDATE('Rent Roll'!$K14,'Rent Roll'!$P14*12)&gt;='Commercial Lease'!AK$5),
('Rent Roll'!$H14*'Rent Roll'!$D14/12)*((1+'Rent Roll'!$N14)^DATEDIF('Summary &amp; Assumptions'!$D$18,AK$5,"Y")),
OFFSET(AJ19,0,-DATEDIF(EDATE('Rent Roll'!$K14,'Rent Roll'!$P14*12),AK$5,"M"))*((1+'Rent Roll'!$O14)^(DATEDIF(EDATE('Rent Roll'!$K14,'Rent Roll'!$P14*12),AK$5,"Y")+1))),('Rent Roll'!$H14*'Rent Roll'!$D14/12)*((1+'Rent Roll'!$N14)^DATEDIF('Summary &amp; Assumptions'!$D$18,AK$5,"Y")))))</f>
        <v>-</v>
      </c>
      <c r="AL19" s="131" t="str">
        <f ca="1">IF(AL$5&gt;='Rent Roll'!$M39,('Rent Roll'!$G39*'Rent Roll'!$D14/12)*((1+'Rent Roll'!$X39)^DATEDIF('Rent Roll'!$M39,AL$5,"Y")),
IF(AL$5&gt;'Rent Roll'!$L14,"-",
IF('Rent Roll'!$P14&gt;0,
IF(AND('Rent Roll'!$P14&gt;0,EDATE('Rent Roll'!$K14,'Rent Roll'!$P14*12)&gt;='Commercial Lease'!AL$5),
('Rent Roll'!$H14*'Rent Roll'!$D14/12)*((1+'Rent Roll'!$N14)^DATEDIF('Summary &amp; Assumptions'!$D$18,AL$5,"Y")),
OFFSET(AK19,0,-DATEDIF(EDATE('Rent Roll'!$K14,'Rent Roll'!$P14*12),AL$5,"M"))*((1+'Rent Roll'!$O14)^(DATEDIF(EDATE('Rent Roll'!$K14,'Rent Roll'!$P14*12),AL$5,"Y")+1))),('Rent Roll'!$H14*'Rent Roll'!$D14/12)*((1+'Rent Roll'!$N14)^DATEDIF('Summary &amp; Assumptions'!$D$18,AL$5,"Y")))))</f>
        <v>-</v>
      </c>
      <c r="AM19" s="131" t="str">
        <f ca="1">IF(AM$5&gt;='Rent Roll'!$M39,('Rent Roll'!$G39*'Rent Roll'!$D14/12)*((1+'Rent Roll'!$X39)^DATEDIF('Rent Roll'!$M39,AM$5,"Y")),
IF(AM$5&gt;'Rent Roll'!$L14,"-",
IF('Rent Roll'!$P14&gt;0,
IF(AND('Rent Roll'!$P14&gt;0,EDATE('Rent Roll'!$K14,'Rent Roll'!$P14*12)&gt;='Commercial Lease'!AM$5),
('Rent Roll'!$H14*'Rent Roll'!$D14/12)*((1+'Rent Roll'!$N14)^DATEDIF('Summary &amp; Assumptions'!$D$18,AM$5,"Y")),
OFFSET(AL19,0,-DATEDIF(EDATE('Rent Roll'!$K14,'Rent Roll'!$P14*12),AM$5,"M"))*((1+'Rent Roll'!$O14)^(DATEDIF(EDATE('Rent Roll'!$K14,'Rent Roll'!$P14*12),AM$5,"Y")+1))),('Rent Roll'!$H14*'Rent Roll'!$D14/12)*((1+'Rent Roll'!$N14)^DATEDIF('Summary &amp; Assumptions'!$D$18,AM$5,"Y")))))</f>
        <v>-</v>
      </c>
      <c r="AN19" s="131" t="str">
        <f ca="1">IF(AN$5&gt;='Rent Roll'!$M39,('Rent Roll'!$G39*'Rent Roll'!$D14/12)*((1+'Rent Roll'!$X39)^DATEDIF('Rent Roll'!$M39,AN$5,"Y")),
IF(AN$5&gt;'Rent Roll'!$L14,"-",
IF('Rent Roll'!$P14&gt;0,
IF(AND('Rent Roll'!$P14&gt;0,EDATE('Rent Roll'!$K14,'Rent Roll'!$P14*12)&gt;='Commercial Lease'!AN$5),
('Rent Roll'!$H14*'Rent Roll'!$D14/12)*((1+'Rent Roll'!$N14)^DATEDIF('Summary &amp; Assumptions'!$D$18,AN$5,"Y")),
OFFSET(AM19,0,-DATEDIF(EDATE('Rent Roll'!$K14,'Rent Roll'!$P14*12),AN$5,"M"))*((1+'Rent Roll'!$O14)^(DATEDIF(EDATE('Rent Roll'!$K14,'Rent Roll'!$P14*12),AN$5,"Y")+1))),('Rent Roll'!$H14*'Rent Roll'!$D14/12)*((1+'Rent Roll'!$N14)^DATEDIF('Summary &amp; Assumptions'!$D$18,AN$5,"Y")))))</f>
        <v>-</v>
      </c>
      <c r="AO19" s="131" t="str">
        <f ca="1">IF(AO$5&gt;='Rent Roll'!$M39,('Rent Roll'!$G39*'Rent Roll'!$D14/12)*((1+'Rent Roll'!$X39)^DATEDIF('Rent Roll'!$M39,AO$5,"Y")),
IF(AO$5&gt;'Rent Roll'!$L14,"-",
IF('Rent Roll'!$P14&gt;0,
IF(AND('Rent Roll'!$P14&gt;0,EDATE('Rent Roll'!$K14,'Rent Roll'!$P14*12)&gt;='Commercial Lease'!AO$5),
('Rent Roll'!$H14*'Rent Roll'!$D14/12)*((1+'Rent Roll'!$N14)^DATEDIF('Summary &amp; Assumptions'!$D$18,AO$5,"Y")),
OFFSET(AN19,0,-DATEDIF(EDATE('Rent Roll'!$K14,'Rent Roll'!$P14*12),AO$5,"M"))*((1+'Rent Roll'!$O14)^(DATEDIF(EDATE('Rent Roll'!$K14,'Rent Roll'!$P14*12),AO$5,"Y")+1))),('Rent Roll'!$H14*'Rent Roll'!$D14/12)*((1+'Rent Roll'!$N14)^DATEDIF('Summary &amp; Assumptions'!$D$18,AO$5,"Y")))))</f>
        <v>-</v>
      </c>
      <c r="AP19" s="131" t="str">
        <f ca="1">IF(AP$5&gt;='Rent Roll'!$M39,('Rent Roll'!$G39*'Rent Roll'!$D14/12)*((1+'Rent Roll'!$X39)^DATEDIF('Rent Roll'!$M39,AP$5,"Y")),
IF(AP$5&gt;'Rent Roll'!$L14,"-",
IF('Rent Roll'!$P14&gt;0,
IF(AND('Rent Roll'!$P14&gt;0,EDATE('Rent Roll'!$K14,'Rent Roll'!$P14*12)&gt;='Commercial Lease'!AP$5),
('Rent Roll'!$H14*'Rent Roll'!$D14/12)*((1+'Rent Roll'!$N14)^DATEDIF('Summary &amp; Assumptions'!$D$18,AP$5,"Y")),
OFFSET(AO19,0,-DATEDIF(EDATE('Rent Roll'!$K14,'Rent Roll'!$P14*12),AP$5,"M"))*((1+'Rent Roll'!$O14)^(DATEDIF(EDATE('Rent Roll'!$K14,'Rent Roll'!$P14*12),AP$5,"Y")+1))),('Rent Roll'!$H14*'Rent Roll'!$D14/12)*((1+'Rent Roll'!$N14)^DATEDIF('Summary &amp; Assumptions'!$D$18,AP$5,"Y")))))</f>
        <v>-</v>
      </c>
      <c r="AQ19" s="131" t="str">
        <f ca="1">IF(AQ$5&gt;='Rent Roll'!$M39,('Rent Roll'!$G39*'Rent Roll'!$D14/12)*((1+'Rent Roll'!$X39)^DATEDIF('Rent Roll'!$M39,AQ$5,"Y")),
IF(AQ$5&gt;'Rent Roll'!$L14,"-",
IF('Rent Roll'!$P14&gt;0,
IF(AND('Rent Roll'!$P14&gt;0,EDATE('Rent Roll'!$K14,'Rent Roll'!$P14*12)&gt;='Commercial Lease'!AQ$5),
('Rent Roll'!$H14*'Rent Roll'!$D14/12)*((1+'Rent Roll'!$N14)^DATEDIF('Summary &amp; Assumptions'!$D$18,AQ$5,"Y")),
OFFSET(AP19,0,-DATEDIF(EDATE('Rent Roll'!$K14,'Rent Roll'!$P14*12),AQ$5,"M"))*((1+'Rent Roll'!$O14)^(DATEDIF(EDATE('Rent Roll'!$K14,'Rent Roll'!$P14*12),AQ$5,"Y")+1))),('Rent Roll'!$H14*'Rent Roll'!$D14/12)*((1+'Rent Roll'!$N14)^DATEDIF('Summary &amp; Assumptions'!$D$18,AQ$5,"Y")))))</f>
        <v>-</v>
      </c>
      <c r="AR19" s="131" t="str">
        <f ca="1">IF(AR$5&gt;='Rent Roll'!$M39,('Rent Roll'!$G39*'Rent Roll'!$D14/12)*((1+'Rent Roll'!$X39)^DATEDIF('Rent Roll'!$M39,AR$5,"Y")),
IF(AR$5&gt;'Rent Roll'!$L14,"-",
IF('Rent Roll'!$P14&gt;0,
IF(AND('Rent Roll'!$P14&gt;0,EDATE('Rent Roll'!$K14,'Rent Roll'!$P14*12)&gt;='Commercial Lease'!AR$5),
('Rent Roll'!$H14*'Rent Roll'!$D14/12)*((1+'Rent Roll'!$N14)^DATEDIF('Summary &amp; Assumptions'!$D$18,AR$5,"Y")),
OFFSET(AQ19,0,-DATEDIF(EDATE('Rent Roll'!$K14,'Rent Roll'!$P14*12),AR$5,"M"))*((1+'Rent Roll'!$O14)^(DATEDIF(EDATE('Rent Roll'!$K14,'Rent Roll'!$P14*12),AR$5,"Y")+1))),('Rent Roll'!$H14*'Rent Roll'!$D14/12)*((1+'Rent Roll'!$N14)^DATEDIF('Summary &amp; Assumptions'!$D$18,AR$5,"Y")))))</f>
        <v>-</v>
      </c>
      <c r="AS19" s="131" t="str">
        <f ca="1">IF(AS$5&gt;='Rent Roll'!$M39,('Rent Roll'!$G39*'Rent Roll'!$D14/12)*((1+'Rent Roll'!$X39)^DATEDIF('Rent Roll'!$M39,AS$5,"Y")),
IF(AS$5&gt;'Rent Roll'!$L14,"-",
IF('Rent Roll'!$P14&gt;0,
IF(AND('Rent Roll'!$P14&gt;0,EDATE('Rent Roll'!$K14,'Rent Roll'!$P14*12)&gt;='Commercial Lease'!AS$5),
('Rent Roll'!$H14*'Rent Roll'!$D14/12)*((1+'Rent Roll'!$N14)^DATEDIF('Summary &amp; Assumptions'!$D$18,AS$5,"Y")),
OFFSET(AR19,0,-DATEDIF(EDATE('Rent Roll'!$K14,'Rent Roll'!$P14*12),AS$5,"M"))*((1+'Rent Roll'!$O14)^(DATEDIF(EDATE('Rent Roll'!$K14,'Rent Roll'!$P14*12),AS$5,"Y")+1))),('Rent Roll'!$H14*'Rent Roll'!$D14/12)*((1+'Rent Roll'!$N14)^DATEDIF('Summary &amp; Assumptions'!$D$18,AS$5,"Y")))))</f>
        <v>-</v>
      </c>
      <c r="AT19" s="131" t="str">
        <f ca="1">IF(AT$5&gt;='Rent Roll'!$M39,('Rent Roll'!$G39*'Rent Roll'!$D14/12)*((1+'Rent Roll'!$X39)^DATEDIF('Rent Roll'!$M39,AT$5,"Y")),
IF(AT$5&gt;'Rent Roll'!$L14,"-",
IF('Rent Roll'!$P14&gt;0,
IF(AND('Rent Roll'!$P14&gt;0,EDATE('Rent Roll'!$K14,'Rent Roll'!$P14*12)&gt;='Commercial Lease'!AT$5),
('Rent Roll'!$H14*'Rent Roll'!$D14/12)*((1+'Rent Roll'!$N14)^DATEDIF('Summary &amp; Assumptions'!$D$18,AT$5,"Y")),
OFFSET(AS19,0,-DATEDIF(EDATE('Rent Roll'!$K14,'Rent Roll'!$P14*12),AT$5,"M"))*((1+'Rent Roll'!$O14)^(DATEDIF(EDATE('Rent Roll'!$K14,'Rent Roll'!$P14*12),AT$5,"Y")+1))),('Rent Roll'!$H14*'Rent Roll'!$D14/12)*((1+'Rent Roll'!$N14)^DATEDIF('Summary &amp; Assumptions'!$D$18,AT$5,"Y")))))</f>
        <v>-</v>
      </c>
      <c r="AU19" s="131" t="str">
        <f ca="1">IF(AU$5&gt;='Rent Roll'!$M39,('Rent Roll'!$G39*'Rent Roll'!$D14/12)*((1+'Rent Roll'!$X39)^DATEDIF('Rent Roll'!$M39,AU$5,"Y")),
IF(AU$5&gt;'Rent Roll'!$L14,"-",
IF('Rent Roll'!$P14&gt;0,
IF(AND('Rent Roll'!$P14&gt;0,EDATE('Rent Roll'!$K14,'Rent Roll'!$P14*12)&gt;='Commercial Lease'!AU$5),
('Rent Roll'!$H14*'Rent Roll'!$D14/12)*((1+'Rent Roll'!$N14)^DATEDIF('Summary &amp; Assumptions'!$D$18,AU$5,"Y")),
OFFSET(AT19,0,-DATEDIF(EDATE('Rent Roll'!$K14,'Rent Roll'!$P14*12),AU$5,"M"))*((1+'Rent Roll'!$O14)^(DATEDIF(EDATE('Rent Roll'!$K14,'Rent Roll'!$P14*12),AU$5,"Y")+1))),('Rent Roll'!$H14*'Rent Roll'!$D14/12)*((1+'Rent Roll'!$N14)^DATEDIF('Summary &amp; Assumptions'!$D$18,AU$5,"Y")))))</f>
        <v>-</v>
      </c>
      <c r="AV19" s="131" t="str">
        <f ca="1">IF(AV$5&gt;='Rent Roll'!$M39,('Rent Roll'!$G39*'Rent Roll'!$D14/12)*((1+'Rent Roll'!$X39)^DATEDIF('Rent Roll'!$M39,AV$5,"Y")),
IF(AV$5&gt;'Rent Roll'!$L14,"-",
IF('Rent Roll'!$P14&gt;0,
IF(AND('Rent Roll'!$P14&gt;0,EDATE('Rent Roll'!$K14,'Rent Roll'!$P14*12)&gt;='Commercial Lease'!AV$5),
('Rent Roll'!$H14*'Rent Roll'!$D14/12)*((1+'Rent Roll'!$N14)^DATEDIF('Summary &amp; Assumptions'!$D$18,AV$5,"Y")),
OFFSET(AU19,0,-DATEDIF(EDATE('Rent Roll'!$K14,'Rent Roll'!$P14*12),AV$5,"M"))*((1+'Rent Roll'!$O14)^(DATEDIF(EDATE('Rent Roll'!$K14,'Rent Roll'!$P14*12),AV$5,"Y")+1))),('Rent Roll'!$H14*'Rent Roll'!$D14/12)*((1+'Rent Roll'!$N14)^DATEDIF('Summary &amp; Assumptions'!$D$18,AV$5,"Y")))))</f>
        <v>-</v>
      </c>
      <c r="AW19" s="131" t="str">
        <f ca="1">IF(AW$5&gt;='Rent Roll'!$M39,('Rent Roll'!$G39*'Rent Roll'!$D14/12)*((1+'Rent Roll'!$X39)^DATEDIF('Rent Roll'!$M39,AW$5,"Y")),
IF(AW$5&gt;'Rent Roll'!$L14,"-",
IF('Rent Roll'!$P14&gt;0,
IF(AND('Rent Roll'!$P14&gt;0,EDATE('Rent Roll'!$K14,'Rent Roll'!$P14*12)&gt;='Commercial Lease'!AW$5),
('Rent Roll'!$H14*'Rent Roll'!$D14/12)*((1+'Rent Roll'!$N14)^DATEDIF('Summary &amp; Assumptions'!$D$18,AW$5,"Y")),
OFFSET(AV19,0,-DATEDIF(EDATE('Rent Roll'!$K14,'Rent Roll'!$P14*12),AW$5,"M"))*((1+'Rent Roll'!$O14)^(DATEDIF(EDATE('Rent Roll'!$K14,'Rent Roll'!$P14*12),AW$5,"Y")+1))),('Rent Roll'!$H14*'Rent Roll'!$D14/12)*((1+'Rent Roll'!$N14)^DATEDIF('Summary &amp; Assumptions'!$D$18,AW$5,"Y")))))</f>
        <v>-</v>
      </c>
      <c r="AX19" s="131" t="str">
        <f ca="1">IF(AX$5&gt;='Rent Roll'!$M39,('Rent Roll'!$G39*'Rent Roll'!$D14/12)*((1+'Rent Roll'!$X39)^DATEDIF('Rent Roll'!$M39,AX$5,"Y")),
IF(AX$5&gt;'Rent Roll'!$L14,"-",
IF('Rent Roll'!$P14&gt;0,
IF(AND('Rent Roll'!$P14&gt;0,EDATE('Rent Roll'!$K14,'Rent Roll'!$P14*12)&gt;='Commercial Lease'!AX$5),
('Rent Roll'!$H14*'Rent Roll'!$D14/12)*((1+'Rent Roll'!$N14)^DATEDIF('Summary &amp; Assumptions'!$D$18,AX$5,"Y")),
OFFSET(AW19,0,-DATEDIF(EDATE('Rent Roll'!$K14,'Rent Roll'!$P14*12),AX$5,"M"))*((1+'Rent Roll'!$O14)^(DATEDIF(EDATE('Rent Roll'!$K14,'Rent Roll'!$P14*12),AX$5,"Y")+1))),('Rent Roll'!$H14*'Rent Roll'!$D14/12)*((1+'Rent Roll'!$N14)^DATEDIF('Summary &amp; Assumptions'!$D$18,AX$5,"Y")))))</f>
        <v>-</v>
      </c>
      <c r="AY19" s="131" t="str">
        <f ca="1">IF(AY$5&gt;='Rent Roll'!$M39,('Rent Roll'!$G39*'Rent Roll'!$D14/12)*((1+'Rent Roll'!$X39)^DATEDIF('Rent Roll'!$M39,AY$5,"Y")),
IF(AY$5&gt;'Rent Roll'!$L14,"-",
IF('Rent Roll'!$P14&gt;0,
IF(AND('Rent Roll'!$P14&gt;0,EDATE('Rent Roll'!$K14,'Rent Roll'!$P14*12)&gt;='Commercial Lease'!AY$5),
('Rent Roll'!$H14*'Rent Roll'!$D14/12)*((1+'Rent Roll'!$N14)^DATEDIF('Summary &amp; Assumptions'!$D$18,AY$5,"Y")),
OFFSET(AX19,0,-DATEDIF(EDATE('Rent Roll'!$K14,'Rent Roll'!$P14*12),AY$5,"M"))*((1+'Rent Roll'!$O14)^(DATEDIF(EDATE('Rent Roll'!$K14,'Rent Roll'!$P14*12),AY$5,"Y")+1))),('Rent Roll'!$H14*'Rent Roll'!$D14/12)*((1+'Rent Roll'!$N14)^DATEDIF('Summary &amp; Assumptions'!$D$18,AY$5,"Y")))))</f>
        <v>-</v>
      </c>
      <c r="AZ19" s="131" t="str">
        <f ca="1">IF(AZ$5&gt;='Rent Roll'!$M39,('Rent Roll'!$G39*'Rent Roll'!$D14/12)*((1+'Rent Roll'!$X39)^DATEDIF('Rent Roll'!$M39,AZ$5,"Y")),
IF(AZ$5&gt;'Rent Roll'!$L14,"-",
IF('Rent Roll'!$P14&gt;0,
IF(AND('Rent Roll'!$P14&gt;0,EDATE('Rent Roll'!$K14,'Rent Roll'!$P14*12)&gt;='Commercial Lease'!AZ$5),
('Rent Roll'!$H14*'Rent Roll'!$D14/12)*((1+'Rent Roll'!$N14)^DATEDIF('Summary &amp; Assumptions'!$D$18,AZ$5,"Y")),
OFFSET(AY19,0,-DATEDIF(EDATE('Rent Roll'!$K14,'Rent Roll'!$P14*12),AZ$5,"M"))*((1+'Rent Roll'!$O14)^(DATEDIF(EDATE('Rent Roll'!$K14,'Rent Roll'!$P14*12),AZ$5,"Y")+1))),('Rent Roll'!$H14*'Rent Roll'!$D14/12)*((1+'Rent Roll'!$N14)^DATEDIF('Summary &amp; Assumptions'!$D$18,AZ$5,"Y")))))</f>
        <v>-</v>
      </c>
      <c r="BA19" s="131" t="str">
        <f ca="1">IF(BA$5&gt;='Rent Roll'!$M39,('Rent Roll'!$G39*'Rent Roll'!$D14/12)*((1+'Rent Roll'!$X39)^DATEDIF('Rent Roll'!$M39,BA$5,"Y")),
IF(BA$5&gt;'Rent Roll'!$L14,"-",
IF('Rent Roll'!$P14&gt;0,
IF(AND('Rent Roll'!$P14&gt;0,EDATE('Rent Roll'!$K14,'Rent Roll'!$P14*12)&gt;='Commercial Lease'!BA$5),
('Rent Roll'!$H14*'Rent Roll'!$D14/12)*((1+'Rent Roll'!$N14)^DATEDIF('Summary &amp; Assumptions'!$D$18,BA$5,"Y")),
OFFSET(AZ19,0,-DATEDIF(EDATE('Rent Roll'!$K14,'Rent Roll'!$P14*12),BA$5,"M"))*((1+'Rent Roll'!$O14)^(DATEDIF(EDATE('Rent Roll'!$K14,'Rent Roll'!$P14*12),BA$5,"Y")+1))),('Rent Roll'!$H14*'Rent Roll'!$D14/12)*((1+'Rent Roll'!$N14)^DATEDIF('Summary &amp; Assumptions'!$D$18,BA$5,"Y")))))</f>
        <v>-</v>
      </c>
      <c r="BB19" s="131" t="str">
        <f ca="1">IF(BB$5&gt;='Rent Roll'!$M39,('Rent Roll'!$G39*'Rent Roll'!$D14/12)*((1+'Rent Roll'!$X39)^DATEDIF('Rent Roll'!$M39,BB$5,"Y")),
IF(BB$5&gt;'Rent Roll'!$L14,"-",
IF('Rent Roll'!$P14&gt;0,
IF(AND('Rent Roll'!$P14&gt;0,EDATE('Rent Roll'!$K14,'Rent Roll'!$P14*12)&gt;='Commercial Lease'!BB$5),
('Rent Roll'!$H14*'Rent Roll'!$D14/12)*((1+'Rent Roll'!$N14)^DATEDIF('Summary &amp; Assumptions'!$D$18,BB$5,"Y")),
OFFSET(BA19,0,-DATEDIF(EDATE('Rent Roll'!$K14,'Rent Roll'!$P14*12),BB$5,"M"))*((1+'Rent Roll'!$O14)^(DATEDIF(EDATE('Rent Roll'!$K14,'Rent Roll'!$P14*12),BB$5,"Y")+1))),('Rent Roll'!$H14*'Rent Roll'!$D14/12)*((1+'Rent Roll'!$N14)^DATEDIF('Summary &amp; Assumptions'!$D$18,BB$5,"Y")))))</f>
        <v>-</v>
      </c>
      <c r="BC19" s="131" t="str">
        <f ca="1">IF(BC$5&gt;='Rent Roll'!$M39,('Rent Roll'!$G39*'Rent Roll'!$D14/12)*((1+'Rent Roll'!$X39)^DATEDIF('Rent Roll'!$M39,BC$5,"Y")),
IF(BC$5&gt;'Rent Roll'!$L14,"-",
IF('Rent Roll'!$P14&gt;0,
IF(AND('Rent Roll'!$P14&gt;0,EDATE('Rent Roll'!$K14,'Rent Roll'!$P14*12)&gt;='Commercial Lease'!BC$5),
('Rent Roll'!$H14*'Rent Roll'!$D14/12)*((1+'Rent Roll'!$N14)^DATEDIF('Summary &amp; Assumptions'!$D$18,BC$5,"Y")),
OFFSET(BB19,0,-DATEDIF(EDATE('Rent Roll'!$K14,'Rent Roll'!$P14*12),BC$5,"M"))*((1+'Rent Roll'!$O14)^(DATEDIF(EDATE('Rent Roll'!$K14,'Rent Roll'!$P14*12),BC$5,"Y")+1))),('Rent Roll'!$H14*'Rent Roll'!$D14/12)*((1+'Rent Roll'!$N14)^DATEDIF('Summary &amp; Assumptions'!$D$18,BC$5,"Y")))))</f>
        <v>-</v>
      </c>
      <c r="BD19" s="131" t="str">
        <f ca="1">IF(BD$5&gt;='Rent Roll'!$M39,('Rent Roll'!$G39*'Rent Roll'!$D14/12)*((1+'Rent Roll'!$X39)^DATEDIF('Rent Roll'!$M39,BD$5,"Y")),
IF(BD$5&gt;'Rent Roll'!$L14,"-",
IF('Rent Roll'!$P14&gt;0,
IF(AND('Rent Roll'!$P14&gt;0,EDATE('Rent Roll'!$K14,'Rent Roll'!$P14*12)&gt;='Commercial Lease'!BD$5),
('Rent Roll'!$H14*'Rent Roll'!$D14/12)*((1+'Rent Roll'!$N14)^DATEDIF('Summary &amp; Assumptions'!$D$18,BD$5,"Y")),
OFFSET(BC19,0,-DATEDIF(EDATE('Rent Roll'!$K14,'Rent Roll'!$P14*12),BD$5,"M"))*((1+'Rent Roll'!$O14)^(DATEDIF(EDATE('Rent Roll'!$K14,'Rent Roll'!$P14*12),BD$5,"Y")+1))),('Rent Roll'!$H14*'Rent Roll'!$D14/12)*((1+'Rent Roll'!$N14)^DATEDIF('Summary &amp; Assumptions'!$D$18,BD$5,"Y")))))</f>
        <v>-</v>
      </c>
      <c r="BE19" s="131" t="str">
        <f ca="1">IF(BE$5&gt;='Rent Roll'!$M39,('Rent Roll'!$G39*'Rent Roll'!$D14/12)*((1+'Rent Roll'!$X39)^DATEDIF('Rent Roll'!$M39,BE$5,"Y")),
IF(BE$5&gt;'Rent Roll'!$L14,"-",
IF('Rent Roll'!$P14&gt;0,
IF(AND('Rent Roll'!$P14&gt;0,EDATE('Rent Roll'!$K14,'Rent Roll'!$P14*12)&gt;='Commercial Lease'!BE$5),
('Rent Roll'!$H14*'Rent Roll'!$D14/12)*((1+'Rent Roll'!$N14)^DATEDIF('Summary &amp; Assumptions'!$D$18,BE$5,"Y")),
OFFSET(BD19,0,-DATEDIF(EDATE('Rent Roll'!$K14,'Rent Roll'!$P14*12),BE$5,"M"))*((1+'Rent Roll'!$O14)^(DATEDIF(EDATE('Rent Roll'!$K14,'Rent Roll'!$P14*12),BE$5,"Y")+1))),('Rent Roll'!$H14*'Rent Roll'!$D14/12)*((1+'Rent Roll'!$N14)^DATEDIF('Summary &amp; Assumptions'!$D$18,BE$5,"Y")))))</f>
        <v>-</v>
      </c>
      <c r="BF19" s="131" t="str">
        <f ca="1">IF(BF$5&gt;='Rent Roll'!$M39,('Rent Roll'!$G39*'Rent Roll'!$D14/12)*((1+'Rent Roll'!$X39)^DATEDIF('Rent Roll'!$M39,BF$5,"Y")),
IF(BF$5&gt;'Rent Roll'!$L14,"-",
IF('Rent Roll'!$P14&gt;0,
IF(AND('Rent Roll'!$P14&gt;0,EDATE('Rent Roll'!$K14,'Rent Roll'!$P14*12)&gt;='Commercial Lease'!BF$5),
('Rent Roll'!$H14*'Rent Roll'!$D14/12)*((1+'Rent Roll'!$N14)^DATEDIF('Summary &amp; Assumptions'!$D$18,BF$5,"Y")),
OFFSET(BE19,0,-DATEDIF(EDATE('Rent Roll'!$K14,'Rent Roll'!$P14*12),BF$5,"M"))*((1+'Rent Roll'!$O14)^(DATEDIF(EDATE('Rent Roll'!$K14,'Rent Roll'!$P14*12),BF$5,"Y")+1))),('Rent Roll'!$H14*'Rent Roll'!$D14/12)*((1+'Rent Roll'!$N14)^DATEDIF('Summary &amp; Assumptions'!$D$18,BF$5,"Y")))))</f>
        <v>-</v>
      </c>
      <c r="BG19" s="131" t="str">
        <f ca="1">IF(BG$5&gt;='Rent Roll'!$M39,('Rent Roll'!$G39*'Rent Roll'!$D14/12)*((1+'Rent Roll'!$X39)^DATEDIF('Rent Roll'!$M39,BG$5,"Y")),
IF(BG$5&gt;'Rent Roll'!$L14,"-",
IF('Rent Roll'!$P14&gt;0,
IF(AND('Rent Roll'!$P14&gt;0,EDATE('Rent Roll'!$K14,'Rent Roll'!$P14*12)&gt;='Commercial Lease'!BG$5),
('Rent Roll'!$H14*'Rent Roll'!$D14/12)*((1+'Rent Roll'!$N14)^DATEDIF('Summary &amp; Assumptions'!$D$18,BG$5,"Y")),
OFFSET(BF19,0,-DATEDIF(EDATE('Rent Roll'!$K14,'Rent Roll'!$P14*12),BG$5,"M"))*((1+'Rent Roll'!$O14)^(DATEDIF(EDATE('Rent Roll'!$K14,'Rent Roll'!$P14*12),BG$5,"Y")+1))),('Rent Roll'!$H14*'Rent Roll'!$D14/12)*((1+'Rent Roll'!$N14)^DATEDIF('Summary &amp; Assumptions'!$D$18,BG$5,"Y")))))</f>
        <v>-</v>
      </c>
      <c r="BH19" s="131" t="str">
        <f ca="1">IF(BH$5&gt;='Rent Roll'!$M39,('Rent Roll'!$G39*'Rent Roll'!$D14/12)*((1+'Rent Roll'!$X39)^DATEDIF('Rent Roll'!$M39,BH$5,"Y")),
IF(BH$5&gt;'Rent Roll'!$L14,"-",
IF('Rent Roll'!$P14&gt;0,
IF(AND('Rent Roll'!$P14&gt;0,EDATE('Rent Roll'!$K14,'Rent Roll'!$P14*12)&gt;='Commercial Lease'!BH$5),
('Rent Roll'!$H14*'Rent Roll'!$D14/12)*((1+'Rent Roll'!$N14)^DATEDIF('Summary &amp; Assumptions'!$D$18,BH$5,"Y")),
OFFSET(BG19,0,-DATEDIF(EDATE('Rent Roll'!$K14,'Rent Roll'!$P14*12),BH$5,"M"))*((1+'Rent Roll'!$O14)^(DATEDIF(EDATE('Rent Roll'!$K14,'Rent Roll'!$P14*12),BH$5,"Y")+1))),('Rent Roll'!$H14*'Rent Roll'!$D14/12)*((1+'Rent Roll'!$N14)^DATEDIF('Summary &amp; Assumptions'!$D$18,BH$5,"Y")))))</f>
        <v>-</v>
      </c>
      <c r="BI19" s="131" t="str">
        <f ca="1">IF(BI$5&gt;='Rent Roll'!$M39,('Rent Roll'!$G39*'Rent Roll'!$D14/12)*((1+'Rent Roll'!$X39)^DATEDIF('Rent Roll'!$M39,BI$5,"Y")),
IF(BI$5&gt;'Rent Roll'!$L14,"-",
IF('Rent Roll'!$P14&gt;0,
IF(AND('Rent Roll'!$P14&gt;0,EDATE('Rent Roll'!$K14,'Rent Roll'!$P14*12)&gt;='Commercial Lease'!BI$5),
('Rent Roll'!$H14*'Rent Roll'!$D14/12)*((1+'Rent Roll'!$N14)^DATEDIF('Summary &amp; Assumptions'!$D$18,BI$5,"Y")),
OFFSET(BH19,0,-DATEDIF(EDATE('Rent Roll'!$K14,'Rent Roll'!$P14*12),BI$5,"M"))*((1+'Rent Roll'!$O14)^(DATEDIF(EDATE('Rent Roll'!$K14,'Rent Roll'!$P14*12),BI$5,"Y")+1))),('Rent Roll'!$H14*'Rent Roll'!$D14/12)*((1+'Rent Roll'!$N14)^DATEDIF('Summary &amp; Assumptions'!$D$18,BI$5,"Y")))))</f>
        <v>-</v>
      </c>
      <c r="BJ19" s="131" t="str">
        <f ca="1">IF(BJ$5&gt;='Rent Roll'!$M39,('Rent Roll'!$G39*'Rent Roll'!$D14/12)*((1+'Rent Roll'!$X39)^DATEDIF('Rent Roll'!$M39,BJ$5,"Y")),
IF(BJ$5&gt;'Rent Roll'!$L14,"-",
IF('Rent Roll'!$P14&gt;0,
IF(AND('Rent Roll'!$P14&gt;0,EDATE('Rent Roll'!$K14,'Rent Roll'!$P14*12)&gt;='Commercial Lease'!BJ$5),
('Rent Roll'!$H14*'Rent Roll'!$D14/12)*((1+'Rent Roll'!$N14)^DATEDIF('Summary &amp; Assumptions'!$D$18,BJ$5,"Y")),
OFFSET(BI19,0,-DATEDIF(EDATE('Rent Roll'!$K14,'Rent Roll'!$P14*12),BJ$5,"M"))*((1+'Rent Roll'!$O14)^(DATEDIF(EDATE('Rent Roll'!$K14,'Rent Roll'!$P14*12),BJ$5,"Y")+1))),('Rent Roll'!$H14*'Rent Roll'!$D14/12)*((1+'Rent Roll'!$N14)^DATEDIF('Summary &amp; Assumptions'!$D$18,BJ$5,"Y")))))</f>
        <v>-</v>
      </c>
      <c r="BK19" s="131" t="str">
        <f ca="1">IF(BK$5&gt;='Rent Roll'!$M39,('Rent Roll'!$G39*'Rent Roll'!$D14/12)*((1+'Rent Roll'!$X39)^DATEDIF('Rent Roll'!$M39,BK$5,"Y")),
IF(BK$5&gt;'Rent Roll'!$L14,"-",
IF('Rent Roll'!$P14&gt;0,
IF(AND('Rent Roll'!$P14&gt;0,EDATE('Rent Roll'!$K14,'Rent Roll'!$P14*12)&gt;='Commercial Lease'!BK$5),
('Rent Roll'!$H14*'Rent Roll'!$D14/12)*((1+'Rent Roll'!$N14)^DATEDIF('Summary &amp; Assumptions'!$D$18,BK$5,"Y")),
OFFSET(BJ19,0,-DATEDIF(EDATE('Rent Roll'!$K14,'Rent Roll'!$P14*12),BK$5,"M"))*((1+'Rent Roll'!$O14)^(DATEDIF(EDATE('Rent Roll'!$K14,'Rent Roll'!$P14*12),BK$5,"Y")+1))),('Rent Roll'!$H14*'Rent Roll'!$D14/12)*((1+'Rent Roll'!$N14)^DATEDIF('Summary &amp; Assumptions'!$D$18,BK$5,"Y")))))</f>
        <v>-</v>
      </c>
      <c r="BL19" s="131" t="str">
        <f ca="1">IF(BL$5&gt;='Rent Roll'!$M39,('Rent Roll'!$G39*'Rent Roll'!$D14/12)*((1+'Rent Roll'!$X39)^DATEDIF('Rent Roll'!$M39,BL$5,"Y")),
IF(BL$5&gt;'Rent Roll'!$L14,"-",
IF('Rent Roll'!$P14&gt;0,
IF(AND('Rent Roll'!$P14&gt;0,EDATE('Rent Roll'!$K14,'Rent Roll'!$P14*12)&gt;='Commercial Lease'!BL$5),
('Rent Roll'!$H14*'Rent Roll'!$D14/12)*((1+'Rent Roll'!$N14)^DATEDIF('Summary &amp; Assumptions'!$D$18,BL$5,"Y")),
OFFSET(BK19,0,-DATEDIF(EDATE('Rent Roll'!$K14,'Rent Roll'!$P14*12),BL$5,"M"))*((1+'Rent Roll'!$O14)^(DATEDIF(EDATE('Rent Roll'!$K14,'Rent Roll'!$P14*12),BL$5,"Y")+1))),('Rent Roll'!$H14*'Rent Roll'!$D14/12)*((1+'Rent Roll'!$N14)^DATEDIF('Summary &amp; Assumptions'!$D$18,BL$5,"Y")))))</f>
        <v>-</v>
      </c>
      <c r="BM19" s="131" t="str">
        <f ca="1">IF(BM$5&gt;='Rent Roll'!$M39,('Rent Roll'!$G39*'Rent Roll'!$D14/12)*((1+'Rent Roll'!$X39)^DATEDIF('Rent Roll'!$M39,BM$5,"Y")),
IF(BM$5&gt;'Rent Roll'!$L14,"-",
IF('Rent Roll'!$P14&gt;0,
IF(AND('Rent Roll'!$P14&gt;0,EDATE('Rent Roll'!$K14,'Rent Roll'!$P14*12)&gt;='Commercial Lease'!BM$5),
('Rent Roll'!$H14*'Rent Roll'!$D14/12)*((1+'Rent Roll'!$N14)^DATEDIF('Summary &amp; Assumptions'!$D$18,BM$5,"Y")),
OFFSET(BL19,0,-DATEDIF(EDATE('Rent Roll'!$K14,'Rent Roll'!$P14*12),BM$5,"M"))*((1+'Rent Roll'!$O14)^(DATEDIF(EDATE('Rent Roll'!$K14,'Rent Roll'!$P14*12),BM$5,"Y")+1))),('Rent Roll'!$H14*'Rent Roll'!$D14/12)*((1+'Rent Roll'!$N14)^DATEDIF('Summary &amp; Assumptions'!$D$18,BM$5,"Y")))))</f>
        <v>-</v>
      </c>
      <c r="BN19" s="131" t="str">
        <f ca="1">IF(BN$5&gt;='Rent Roll'!$M39,('Rent Roll'!$G39*'Rent Roll'!$D14/12)*((1+'Rent Roll'!$X39)^DATEDIF('Rent Roll'!$M39,BN$5,"Y")),
IF(BN$5&gt;'Rent Roll'!$L14,"-",
IF('Rent Roll'!$P14&gt;0,
IF(AND('Rent Roll'!$P14&gt;0,EDATE('Rent Roll'!$K14,'Rent Roll'!$P14*12)&gt;='Commercial Lease'!BN$5),
('Rent Roll'!$H14*'Rent Roll'!$D14/12)*((1+'Rent Roll'!$N14)^DATEDIF('Summary &amp; Assumptions'!$D$18,BN$5,"Y")),
OFFSET(BM19,0,-DATEDIF(EDATE('Rent Roll'!$K14,'Rent Roll'!$P14*12),BN$5,"M"))*((1+'Rent Roll'!$O14)^(DATEDIF(EDATE('Rent Roll'!$K14,'Rent Roll'!$P14*12),BN$5,"Y")+1))),('Rent Roll'!$H14*'Rent Roll'!$D14/12)*((1+'Rent Roll'!$N14)^DATEDIF('Summary &amp; Assumptions'!$D$18,BN$5,"Y")))))</f>
        <v>-</v>
      </c>
      <c r="BO19" s="131" t="str">
        <f ca="1">IF(BO$5&gt;='Rent Roll'!$M39,('Rent Roll'!$G39*'Rent Roll'!$D14/12)*((1+'Rent Roll'!$X39)^DATEDIF('Rent Roll'!$M39,BO$5,"Y")),
IF(BO$5&gt;'Rent Roll'!$L14,"-",
IF('Rent Roll'!$P14&gt;0,
IF(AND('Rent Roll'!$P14&gt;0,EDATE('Rent Roll'!$K14,'Rent Roll'!$P14*12)&gt;='Commercial Lease'!BO$5),
('Rent Roll'!$H14*'Rent Roll'!$D14/12)*((1+'Rent Roll'!$N14)^DATEDIF('Summary &amp; Assumptions'!$D$18,BO$5,"Y")),
OFFSET(BN19,0,-DATEDIF(EDATE('Rent Roll'!$K14,'Rent Roll'!$P14*12),BO$5,"M"))*((1+'Rent Roll'!$O14)^(DATEDIF(EDATE('Rent Roll'!$K14,'Rent Roll'!$P14*12),BO$5,"Y")+1))),('Rent Roll'!$H14*'Rent Roll'!$D14/12)*((1+'Rent Roll'!$N14)^DATEDIF('Summary &amp; Assumptions'!$D$18,BO$5,"Y")))))</f>
        <v>-</v>
      </c>
      <c r="BP19" s="131" t="str">
        <f ca="1">IF(BP$5&gt;='Rent Roll'!$M39,('Rent Roll'!$G39*'Rent Roll'!$D14/12)*((1+'Rent Roll'!$X39)^DATEDIF('Rent Roll'!$M39,BP$5,"Y")),
IF(BP$5&gt;'Rent Roll'!$L14,"-",
IF('Rent Roll'!$P14&gt;0,
IF(AND('Rent Roll'!$P14&gt;0,EDATE('Rent Roll'!$K14,'Rent Roll'!$P14*12)&gt;='Commercial Lease'!BP$5),
('Rent Roll'!$H14*'Rent Roll'!$D14/12)*((1+'Rent Roll'!$N14)^DATEDIF('Summary &amp; Assumptions'!$D$18,BP$5,"Y")),
OFFSET(BO19,0,-DATEDIF(EDATE('Rent Roll'!$K14,'Rent Roll'!$P14*12),BP$5,"M"))*((1+'Rent Roll'!$O14)^(DATEDIF(EDATE('Rent Roll'!$K14,'Rent Roll'!$P14*12),BP$5,"Y")+1))),('Rent Roll'!$H14*'Rent Roll'!$D14/12)*((1+'Rent Roll'!$N14)^DATEDIF('Summary &amp; Assumptions'!$D$18,BP$5,"Y")))))</f>
        <v>-</v>
      </c>
      <c r="BQ19" s="131" t="str">
        <f ca="1">IF(BQ$5&gt;='Rent Roll'!$M39,('Rent Roll'!$G39*'Rent Roll'!$D14/12)*((1+'Rent Roll'!$X39)^DATEDIF('Rent Roll'!$M39,BQ$5,"Y")),
IF(BQ$5&gt;'Rent Roll'!$L14,"-",
IF('Rent Roll'!$P14&gt;0,
IF(AND('Rent Roll'!$P14&gt;0,EDATE('Rent Roll'!$K14,'Rent Roll'!$P14*12)&gt;='Commercial Lease'!BQ$5),
('Rent Roll'!$H14*'Rent Roll'!$D14/12)*((1+'Rent Roll'!$N14)^DATEDIF('Summary &amp; Assumptions'!$D$18,BQ$5,"Y")),
OFFSET(BP19,0,-DATEDIF(EDATE('Rent Roll'!$K14,'Rent Roll'!$P14*12),BQ$5,"M"))*((1+'Rent Roll'!$O14)^(DATEDIF(EDATE('Rent Roll'!$K14,'Rent Roll'!$P14*12),BQ$5,"Y")+1))),('Rent Roll'!$H14*'Rent Roll'!$D14/12)*((1+'Rent Roll'!$N14)^DATEDIF('Summary &amp; Assumptions'!$D$18,BQ$5,"Y")))))</f>
        <v>-</v>
      </c>
      <c r="BR19" s="131" t="str">
        <f ca="1">IF(BR$5&gt;='Rent Roll'!$M39,('Rent Roll'!$G39*'Rent Roll'!$D14/12)*((1+'Rent Roll'!$X39)^DATEDIF('Rent Roll'!$M39,BR$5,"Y")),
IF(BR$5&gt;'Rent Roll'!$L14,"-",
IF('Rent Roll'!$P14&gt;0,
IF(AND('Rent Roll'!$P14&gt;0,EDATE('Rent Roll'!$K14,'Rent Roll'!$P14*12)&gt;='Commercial Lease'!BR$5),
('Rent Roll'!$H14*'Rent Roll'!$D14/12)*((1+'Rent Roll'!$N14)^DATEDIF('Summary &amp; Assumptions'!$D$18,BR$5,"Y")),
OFFSET(BQ19,0,-DATEDIF(EDATE('Rent Roll'!$K14,'Rent Roll'!$P14*12),BR$5,"M"))*((1+'Rent Roll'!$O14)^(DATEDIF(EDATE('Rent Roll'!$K14,'Rent Roll'!$P14*12),BR$5,"Y")+1))),('Rent Roll'!$H14*'Rent Roll'!$D14/12)*((1+'Rent Roll'!$N14)^DATEDIF('Summary &amp; Assumptions'!$D$18,BR$5,"Y")))))</f>
        <v>-</v>
      </c>
      <c r="BS19" s="131" t="str">
        <f ca="1">IF(BS$5&gt;='Rent Roll'!$M39,('Rent Roll'!$G39*'Rent Roll'!$D14/12)*((1+'Rent Roll'!$X39)^DATEDIF('Rent Roll'!$M39,BS$5,"Y")),
IF(BS$5&gt;'Rent Roll'!$L14,"-",
IF('Rent Roll'!$P14&gt;0,
IF(AND('Rent Roll'!$P14&gt;0,EDATE('Rent Roll'!$K14,'Rent Roll'!$P14*12)&gt;='Commercial Lease'!BS$5),
('Rent Roll'!$H14*'Rent Roll'!$D14/12)*((1+'Rent Roll'!$N14)^DATEDIF('Summary &amp; Assumptions'!$D$18,BS$5,"Y")),
OFFSET(BR19,0,-DATEDIF(EDATE('Rent Roll'!$K14,'Rent Roll'!$P14*12),BS$5,"M"))*((1+'Rent Roll'!$O14)^(DATEDIF(EDATE('Rent Roll'!$K14,'Rent Roll'!$P14*12),BS$5,"Y")+1))),('Rent Roll'!$H14*'Rent Roll'!$D14/12)*((1+'Rent Roll'!$N14)^DATEDIF('Summary &amp; Assumptions'!$D$18,BS$5,"Y")))))</f>
        <v>-</v>
      </c>
      <c r="BT19" s="131" t="str">
        <f ca="1">IF(BT$5&gt;='Rent Roll'!$M39,('Rent Roll'!$G39*'Rent Roll'!$D14/12)*((1+'Rent Roll'!$X39)^DATEDIF('Rent Roll'!$M39,BT$5,"Y")),
IF(BT$5&gt;'Rent Roll'!$L14,"-",
IF('Rent Roll'!$P14&gt;0,
IF(AND('Rent Roll'!$P14&gt;0,EDATE('Rent Roll'!$K14,'Rent Roll'!$P14*12)&gt;='Commercial Lease'!BT$5),
('Rent Roll'!$H14*'Rent Roll'!$D14/12)*((1+'Rent Roll'!$N14)^DATEDIF('Summary &amp; Assumptions'!$D$18,BT$5,"Y")),
OFFSET(BS19,0,-DATEDIF(EDATE('Rent Roll'!$K14,'Rent Roll'!$P14*12),BT$5,"M"))*((1+'Rent Roll'!$O14)^(DATEDIF(EDATE('Rent Roll'!$K14,'Rent Roll'!$P14*12),BT$5,"Y")+1))),('Rent Roll'!$H14*'Rent Roll'!$D14/12)*((1+'Rent Roll'!$N14)^DATEDIF('Summary &amp; Assumptions'!$D$18,BT$5,"Y")))))</f>
        <v>-</v>
      </c>
      <c r="BU19" s="131" t="str">
        <f ca="1">IF(BU$5&gt;='Rent Roll'!$M39,('Rent Roll'!$G39*'Rent Roll'!$D14/12)*((1+'Rent Roll'!$X39)^DATEDIF('Rent Roll'!$M39,BU$5,"Y")),
IF(BU$5&gt;'Rent Roll'!$L14,"-",
IF('Rent Roll'!$P14&gt;0,
IF(AND('Rent Roll'!$P14&gt;0,EDATE('Rent Roll'!$K14,'Rent Roll'!$P14*12)&gt;='Commercial Lease'!BU$5),
('Rent Roll'!$H14*'Rent Roll'!$D14/12)*((1+'Rent Roll'!$N14)^DATEDIF('Summary &amp; Assumptions'!$D$18,BU$5,"Y")),
OFFSET(BT19,0,-DATEDIF(EDATE('Rent Roll'!$K14,'Rent Roll'!$P14*12),BU$5,"M"))*((1+'Rent Roll'!$O14)^(DATEDIF(EDATE('Rent Roll'!$K14,'Rent Roll'!$P14*12),BU$5,"Y")+1))),('Rent Roll'!$H14*'Rent Roll'!$D14/12)*((1+'Rent Roll'!$N14)^DATEDIF('Summary &amp; Assumptions'!$D$18,BU$5,"Y")))))</f>
        <v>-</v>
      </c>
      <c r="BV19" s="131" t="str">
        <f ca="1">IF(BV$5&gt;='Rent Roll'!$M39,('Rent Roll'!$G39*'Rent Roll'!$D14/12)*((1+'Rent Roll'!$X39)^DATEDIF('Rent Roll'!$M39,BV$5,"Y")),
IF(BV$5&gt;'Rent Roll'!$L14,"-",
IF('Rent Roll'!$P14&gt;0,
IF(AND('Rent Roll'!$P14&gt;0,EDATE('Rent Roll'!$K14,'Rent Roll'!$P14*12)&gt;='Commercial Lease'!BV$5),
('Rent Roll'!$H14*'Rent Roll'!$D14/12)*((1+'Rent Roll'!$N14)^DATEDIF('Summary &amp; Assumptions'!$D$18,BV$5,"Y")),
OFFSET(BU19,0,-DATEDIF(EDATE('Rent Roll'!$K14,'Rent Roll'!$P14*12),BV$5,"M"))*((1+'Rent Roll'!$O14)^(DATEDIF(EDATE('Rent Roll'!$K14,'Rent Roll'!$P14*12),BV$5,"Y")+1))),('Rent Roll'!$H14*'Rent Roll'!$D14/12)*((1+'Rent Roll'!$N14)^DATEDIF('Summary &amp; Assumptions'!$D$18,BV$5,"Y")))))</f>
        <v>-</v>
      </c>
      <c r="BW19" s="131" t="str">
        <f ca="1">IF(BW$5&gt;='Rent Roll'!$M39,('Rent Roll'!$G39*'Rent Roll'!$D14/12)*((1+'Rent Roll'!$X39)^DATEDIF('Rent Roll'!$M39,BW$5,"Y")),
IF(BW$5&gt;'Rent Roll'!$L14,"-",
IF('Rent Roll'!$P14&gt;0,
IF(AND('Rent Roll'!$P14&gt;0,EDATE('Rent Roll'!$K14,'Rent Roll'!$P14*12)&gt;='Commercial Lease'!BW$5),
('Rent Roll'!$H14*'Rent Roll'!$D14/12)*((1+'Rent Roll'!$N14)^DATEDIF('Summary &amp; Assumptions'!$D$18,BW$5,"Y")),
OFFSET(BV19,0,-DATEDIF(EDATE('Rent Roll'!$K14,'Rent Roll'!$P14*12),BW$5,"M"))*((1+'Rent Roll'!$O14)^(DATEDIF(EDATE('Rent Roll'!$K14,'Rent Roll'!$P14*12),BW$5,"Y")+1))),('Rent Roll'!$H14*'Rent Roll'!$D14/12)*((1+'Rent Roll'!$N14)^DATEDIF('Summary &amp; Assumptions'!$D$18,BW$5,"Y")))))</f>
        <v>-</v>
      </c>
      <c r="BX19" s="131" t="str">
        <f ca="1">IF(BX$5&gt;='Rent Roll'!$M39,('Rent Roll'!$G39*'Rent Roll'!$D14/12)*((1+'Rent Roll'!$X39)^DATEDIF('Rent Roll'!$M39,BX$5,"Y")),
IF(BX$5&gt;'Rent Roll'!$L14,"-",
IF('Rent Roll'!$P14&gt;0,
IF(AND('Rent Roll'!$P14&gt;0,EDATE('Rent Roll'!$K14,'Rent Roll'!$P14*12)&gt;='Commercial Lease'!BX$5),
('Rent Roll'!$H14*'Rent Roll'!$D14/12)*((1+'Rent Roll'!$N14)^DATEDIF('Summary &amp; Assumptions'!$D$18,BX$5,"Y")),
OFFSET(BW19,0,-DATEDIF(EDATE('Rent Roll'!$K14,'Rent Roll'!$P14*12),BX$5,"M"))*((1+'Rent Roll'!$O14)^(DATEDIF(EDATE('Rent Roll'!$K14,'Rent Roll'!$P14*12),BX$5,"Y")+1))),('Rent Roll'!$H14*'Rent Roll'!$D14/12)*((1+'Rent Roll'!$N14)^DATEDIF('Summary &amp; Assumptions'!$D$18,BX$5,"Y")))))</f>
        <v>-</v>
      </c>
      <c r="BY19" s="131" t="str">
        <f ca="1">IF(BY$5&gt;='Rent Roll'!$M39,('Rent Roll'!$G39*'Rent Roll'!$D14/12)*((1+'Rent Roll'!$X39)^DATEDIF('Rent Roll'!$M39,BY$5,"Y")),
IF(BY$5&gt;'Rent Roll'!$L14,"-",
IF('Rent Roll'!$P14&gt;0,
IF(AND('Rent Roll'!$P14&gt;0,EDATE('Rent Roll'!$K14,'Rent Roll'!$P14*12)&gt;='Commercial Lease'!BY$5),
('Rent Roll'!$H14*'Rent Roll'!$D14/12)*((1+'Rent Roll'!$N14)^DATEDIF('Summary &amp; Assumptions'!$D$18,BY$5,"Y")),
OFFSET(BX19,0,-DATEDIF(EDATE('Rent Roll'!$K14,'Rent Roll'!$P14*12),BY$5,"M"))*((1+'Rent Roll'!$O14)^(DATEDIF(EDATE('Rent Roll'!$K14,'Rent Roll'!$P14*12),BY$5,"Y")+1))),('Rent Roll'!$H14*'Rent Roll'!$D14/12)*((1+'Rent Roll'!$N14)^DATEDIF('Summary &amp; Assumptions'!$D$18,BY$5,"Y")))))</f>
        <v>-</v>
      </c>
      <c r="BZ19" s="131" t="str">
        <f ca="1">IF(BZ$5&gt;='Rent Roll'!$M39,('Rent Roll'!$G39*'Rent Roll'!$D14/12)*((1+'Rent Roll'!$X39)^DATEDIF('Rent Roll'!$M39,BZ$5,"Y")),
IF(BZ$5&gt;'Rent Roll'!$L14,"-",
IF('Rent Roll'!$P14&gt;0,
IF(AND('Rent Roll'!$P14&gt;0,EDATE('Rent Roll'!$K14,'Rent Roll'!$P14*12)&gt;='Commercial Lease'!BZ$5),
('Rent Roll'!$H14*'Rent Roll'!$D14/12)*((1+'Rent Roll'!$N14)^DATEDIF('Summary &amp; Assumptions'!$D$18,BZ$5,"Y")),
OFFSET(BY19,0,-DATEDIF(EDATE('Rent Roll'!$K14,'Rent Roll'!$P14*12),BZ$5,"M"))*((1+'Rent Roll'!$O14)^(DATEDIF(EDATE('Rent Roll'!$K14,'Rent Roll'!$P14*12),BZ$5,"Y")+1))),('Rent Roll'!$H14*'Rent Roll'!$D14/12)*((1+'Rent Roll'!$N14)^DATEDIF('Summary &amp; Assumptions'!$D$18,BZ$5,"Y")))))</f>
        <v>-</v>
      </c>
      <c r="CA19" s="131" t="str">
        <f ca="1">IF(CA$5&gt;='Rent Roll'!$M39,('Rent Roll'!$G39*'Rent Roll'!$D14/12)*((1+'Rent Roll'!$X39)^DATEDIF('Rent Roll'!$M39,CA$5,"Y")),
IF(CA$5&gt;'Rent Roll'!$L14,"-",
IF('Rent Roll'!$P14&gt;0,
IF(AND('Rent Roll'!$P14&gt;0,EDATE('Rent Roll'!$K14,'Rent Roll'!$P14*12)&gt;='Commercial Lease'!CA$5),
('Rent Roll'!$H14*'Rent Roll'!$D14/12)*((1+'Rent Roll'!$N14)^DATEDIF('Summary &amp; Assumptions'!$D$18,CA$5,"Y")),
OFFSET(BZ19,0,-DATEDIF(EDATE('Rent Roll'!$K14,'Rent Roll'!$P14*12),CA$5,"M"))*((1+'Rent Roll'!$O14)^(DATEDIF(EDATE('Rent Roll'!$K14,'Rent Roll'!$P14*12),CA$5,"Y")+1))),('Rent Roll'!$H14*'Rent Roll'!$D14/12)*((1+'Rent Roll'!$N14)^DATEDIF('Summary &amp; Assumptions'!$D$18,CA$5,"Y")))))</f>
        <v>-</v>
      </c>
      <c r="CB19" s="131" t="str">
        <f ca="1">IF(CB$5&gt;='Rent Roll'!$M39,('Rent Roll'!$G39*'Rent Roll'!$D14/12)*((1+'Rent Roll'!$X39)^DATEDIF('Rent Roll'!$M39,CB$5,"Y")),
IF(CB$5&gt;'Rent Roll'!$L14,"-",
IF('Rent Roll'!$P14&gt;0,
IF(AND('Rent Roll'!$P14&gt;0,EDATE('Rent Roll'!$K14,'Rent Roll'!$P14*12)&gt;='Commercial Lease'!CB$5),
('Rent Roll'!$H14*'Rent Roll'!$D14/12)*((1+'Rent Roll'!$N14)^DATEDIF('Summary &amp; Assumptions'!$D$18,CB$5,"Y")),
OFFSET(CA19,0,-DATEDIF(EDATE('Rent Roll'!$K14,'Rent Roll'!$P14*12),CB$5,"M"))*((1+'Rent Roll'!$O14)^(DATEDIF(EDATE('Rent Roll'!$K14,'Rent Roll'!$P14*12),CB$5,"Y")+1))),('Rent Roll'!$H14*'Rent Roll'!$D14/12)*((1+'Rent Roll'!$N14)^DATEDIF('Summary &amp; Assumptions'!$D$18,CB$5,"Y")))))</f>
        <v>-</v>
      </c>
      <c r="CC19" s="131" t="str">
        <f ca="1">IF(CC$5&gt;='Rent Roll'!$M39,('Rent Roll'!$G39*'Rent Roll'!$D14/12)*((1+'Rent Roll'!$X39)^DATEDIF('Rent Roll'!$M39,CC$5,"Y")),
IF(CC$5&gt;'Rent Roll'!$L14,"-",
IF('Rent Roll'!$P14&gt;0,
IF(AND('Rent Roll'!$P14&gt;0,EDATE('Rent Roll'!$K14,'Rent Roll'!$P14*12)&gt;='Commercial Lease'!CC$5),
('Rent Roll'!$H14*'Rent Roll'!$D14/12)*((1+'Rent Roll'!$N14)^DATEDIF('Summary &amp; Assumptions'!$D$18,CC$5,"Y")),
OFFSET(CB19,0,-DATEDIF(EDATE('Rent Roll'!$K14,'Rent Roll'!$P14*12),CC$5,"M"))*((1+'Rent Roll'!$O14)^(DATEDIF(EDATE('Rent Roll'!$K14,'Rent Roll'!$P14*12),CC$5,"Y")+1))),('Rent Roll'!$H14*'Rent Roll'!$D14/12)*((1+'Rent Roll'!$N14)^DATEDIF('Summary &amp; Assumptions'!$D$18,CC$5,"Y")))))</f>
        <v>-</v>
      </c>
      <c r="CD19" s="131" t="str">
        <f ca="1">IF(CD$5&gt;='Rent Roll'!$M39,('Rent Roll'!$G39*'Rent Roll'!$D14/12)*((1+'Rent Roll'!$X39)^DATEDIF('Rent Roll'!$M39,CD$5,"Y")),
IF(CD$5&gt;'Rent Roll'!$L14,"-",
IF('Rent Roll'!$P14&gt;0,
IF(AND('Rent Roll'!$P14&gt;0,EDATE('Rent Roll'!$K14,'Rent Roll'!$P14*12)&gt;='Commercial Lease'!CD$5),
('Rent Roll'!$H14*'Rent Roll'!$D14/12)*((1+'Rent Roll'!$N14)^DATEDIF('Summary &amp; Assumptions'!$D$18,CD$5,"Y")),
OFFSET(CC19,0,-DATEDIF(EDATE('Rent Roll'!$K14,'Rent Roll'!$P14*12),CD$5,"M"))*((1+'Rent Roll'!$O14)^(DATEDIF(EDATE('Rent Roll'!$K14,'Rent Roll'!$P14*12),CD$5,"Y")+1))),('Rent Roll'!$H14*'Rent Roll'!$D14/12)*((1+'Rent Roll'!$N14)^DATEDIF('Summary &amp; Assumptions'!$D$18,CD$5,"Y")))))</f>
        <v>-</v>
      </c>
      <c r="CE19" s="131" t="str">
        <f ca="1">IF(CE$5&gt;='Rent Roll'!$M39,('Rent Roll'!$G39*'Rent Roll'!$D14/12)*((1+'Rent Roll'!$X39)^DATEDIF('Rent Roll'!$M39,CE$5,"Y")),
IF(CE$5&gt;'Rent Roll'!$L14,"-",
IF('Rent Roll'!$P14&gt;0,
IF(AND('Rent Roll'!$P14&gt;0,EDATE('Rent Roll'!$K14,'Rent Roll'!$P14*12)&gt;='Commercial Lease'!CE$5),
('Rent Roll'!$H14*'Rent Roll'!$D14/12)*((1+'Rent Roll'!$N14)^DATEDIF('Summary &amp; Assumptions'!$D$18,CE$5,"Y")),
OFFSET(CD19,0,-DATEDIF(EDATE('Rent Roll'!$K14,'Rent Roll'!$P14*12),CE$5,"M"))*((1+'Rent Roll'!$O14)^(DATEDIF(EDATE('Rent Roll'!$K14,'Rent Roll'!$P14*12),CE$5,"Y")+1))),('Rent Roll'!$H14*'Rent Roll'!$D14/12)*((1+'Rent Roll'!$N14)^DATEDIF('Summary &amp; Assumptions'!$D$18,CE$5,"Y")))))</f>
        <v>-</v>
      </c>
      <c r="CF19" s="131" t="str">
        <f ca="1">IF(CF$5&gt;='Rent Roll'!$M39,('Rent Roll'!$G39*'Rent Roll'!$D14/12)*((1+'Rent Roll'!$X39)^DATEDIF('Rent Roll'!$M39,CF$5,"Y")),
IF(CF$5&gt;'Rent Roll'!$L14,"-",
IF('Rent Roll'!$P14&gt;0,
IF(AND('Rent Roll'!$P14&gt;0,EDATE('Rent Roll'!$K14,'Rent Roll'!$P14*12)&gt;='Commercial Lease'!CF$5),
('Rent Roll'!$H14*'Rent Roll'!$D14/12)*((1+'Rent Roll'!$N14)^DATEDIF('Summary &amp; Assumptions'!$D$18,CF$5,"Y")),
OFFSET(CE19,0,-DATEDIF(EDATE('Rent Roll'!$K14,'Rent Roll'!$P14*12),CF$5,"M"))*((1+'Rent Roll'!$O14)^(DATEDIF(EDATE('Rent Roll'!$K14,'Rent Roll'!$P14*12),CF$5,"Y")+1))),('Rent Roll'!$H14*'Rent Roll'!$D14/12)*((1+'Rent Roll'!$N14)^DATEDIF('Summary &amp; Assumptions'!$D$18,CF$5,"Y")))))</f>
        <v>-</v>
      </c>
      <c r="CG19" s="131" t="str">
        <f ca="1">IF(CG$5&gt;='Rent Roll'!$M39,('Rent Roll'!$G39*'Rent Roll'!$D14/12)*((1+'Rent Roll'!$X39)^DATEDIF('Rent Roll'!$M39,CG$5,"Y")),
IF(CG$5&gt;'Rent Roll'!$L14,"-",
IF('Rent Roll'!$P14&gt;0,
IF(AND('Rent Roll'!$P14&gt;0,EDATE('Rent Roll'!$K14,'Rent Roll'!$P14*12)&gt;='Commercial Lease'!CG$5),
('Rent Roll'!$H14*'Rent Roll'!$D14/12)*((1+'Rent Roll'!$N14)^DATEDIF('Summary &amp; Assumptions'!$D$18,CG$5,"Y")),
OFFSET(CF19,0,-DATEDIF(EDATE('Rent Roll'!$K14,'Rent Roll'!$P14*12),CG$5,"M"))*((1+'Rent Roll'!$O14)^(DATEDIF(EDATE('Rent Roll'!$K14,'Rent Roll'!$P14*12),CG$5,"Y")+1))),('Rent Roll'!$H14*'Rent Roll'!$D14/12)*((1+'Rent Roll'!$N14)^DATEDIF('Summary &amp; Assumptions'!$D$18,CG$5,"Y")))))</f>
        <v>-</v>
      </c>
      <c r="CH19" s="131" t="str">
        <f ca="1">IF(CH$5&gt;='Rent Roll'!$M39,('Rent Roll'!$G39*'Rent Roll'!$D14/12)*((1+'Rent Roll'!$X39)^DATEDIF('Rent Roll'!$M39,CH$5,"Y")),
IF(CH$5&gt;'Rent Roll'!$L14,"-",
IF('Rent Roll'!$P14&gt;0,
IF(AND('Rent Roll'!$P14&gt;0,EDATE('Rent Roll'!$K14,'Rent Roll'!$P14*12)&gt;='Commercial Lease'!CH$5),
('Rent Roll'!$H14*'Rent Roll'!$D14/12)*((1+'Rent Roll'!$N14)^DATEDIF('Summary &amp; Assumptions'!$D$18,CH$5,"Y")),
OFFSET(CG19,0,-DATEDIF(EDATE('Rent Roll'!$K14,'Rent Roll'!$P14*12),CH$5,"M"))*((1+'Rent Roll'!$O14)^(DATEDIF(EDATE('Rent Roll'!$K14,'Rent Roll'!$P14*12),CH$5,"Y")+1))),('Rent Roll'!$H14*'Rent Roll'!$D14/12)*((1+'Rent Roll'!$N14)^DATEDIF('Summary &amp; Assumptions'!$D$18,CH$5,"Y")))))</f>
        <v>-</v>
      </c>
      <c r="CI19" s="131" t="str">
        <f ca="1">IF(CI$5&gt;='Rent Roll'!$M39,('Rent Roll'!$G39*'Rent Roll'!$D14/12)*((1+'Rent Roll'!$X39)^DATEDIF('Rent Roll'!$M39,CI$5,"Y")),
IF(CI$5&gt;'Rent Roll'!$L14,"-",
IF('Rent Roll'!$P14&gt;0,
IF(AND('Rent Roll'!$P14&gt;0,EDATE('Rent Roll'!$K14,'Rent Roll'!$P14*12)&gt;='Commercial Lease'!CI$5),
('Rent Roll'!$H14*'Rent Roll'!$D14/12)*((1+'Rent Roll'!$N14)^DATEDIF('Summary &amp; Assumptions'!$D$18,CI$5,"Y")),
OFFSET(CH19,0,-DATEDIF(EDATE('Rent Roll'!$K14,'Rent Roll'!$P14*12),CI$5,"M"))*((1+'Rent Roll'!$O14)^(DATEDIF(EDATE('Rent Roll'!$K14,'Rent Roll'!$P14*12),CI$5,"Y")+1))),('Rent Roll'!$H14*'Rent Roll'!$D14/12)*((1+'Rent Roll'!$N14)^DATEDIF('Summary &amp; Assumptions'!$D$18,CI$5,"Y")))))</f>
        <v>-</v>
      </c>
      <c r="CJ19" s="131" t="str">
        <f ca="1">IF(CJ$5&gt;='Rent Roll'!$M39,('Rent Roll'!$G39*'Rent Roll'!$D14/12)*((1+'Rent Roll'!$X39)^DATEDIF('Rent Roll'!$M39,CJ$5,"Y")),
IF(CJ$5&gt;'Rent Roll'!$L14,"-",
IF('Rent Roll'!$P14&gt;0,
IF(AND('Rent Roll'!$P14&gt;0,EDATE('Rent Roll'!$K14,'Rent Roll'!$P14*12)&gt;='Commercial Lease'!CJ$5),
('Rent Roll'!$H14*'Rent Roll'!$D14/12)*((1+'Rent Roll'!$N14)^DATEDIF('Summary &amp; Assumptions'!$D$18,CJ$5,"Y")),
OFFSET(CI19,0,-DATEDIF(EDATE('Rent Roll'!$K14,'Rent Roll'!$P14*12),CJ$5,"M"))*((1+'Rent Roll'!$O14)^(DATEDIF(EDATE('Rent Roll'!$K14,'Rent Roll'!$P14*12),CJ$5,"Y")+1))),('Rent Roll'!$H14*'Rent Roll'!$D14/12)*((1+'Rent Roll'!$N14)^DATEDIF('Summary &amp; Assumptions'!$D$18,CJ$5,"Y")))))</f>
        <v>-</v>
      </c>
      <c r="CK19" s="131" t="str">
        <f ca="1">IF(CK$5&gt;='Rent Roll'!$M39,('Rent Roll'!$G39*'Rent Roll'!$D14/12)*((1+'Rent Roll'!$X39)^DATEDIF('Rent Roll'!$M39,CK$5,"Y")),
IF(CK$5&gt;'Rent Roll'!$L14,"-",
IF('Rent Roll'!$P14&gt;0,
IF(AND('Rent Roll'!$P14&gt;0,EDATE('Rent Roll'!$K14,'Rent Roll'!$P14*12)&gt;='Commercial Lease'!CK$5),
('Rent Roll'!$H14*'Rent Roll'!$D14/12)*((1+'Rent Roll'!$N14)^DATEDIF('Summary &amp; Assumptions'!$D$18,CK$5,"Y")),
OFFSET(CJ19,0,-DATEDIF(EDATE('Rent Roll'!$K14,'Rent Roll'!$P14*12),CK$5,"M"))*((1+'Rent Roll'!$O14)^(DATEDIF(EDATE('Rent Roll'!$K14,'Rent Roll'!$P14*12),CK$5,"Y")+1))),('Rent Roll'!$H14*'Rent Roll'!$D14/12)*((1+'Rent Roll'!$N14)^DATEDIF('Summary &amp; Assumptions'!$D$18,CK$5,"Y")))))</f>
        <v>-</v>
      </c>
      <c r="CL19" s="131" t="str">
        <f ca="1">IF(CL$5&gt;='Rent Roll'!$M39,('Rent Roll'!$G39*'Rent Roll'!$D14/12)*((1+'Rent Roll'!$X39)^DATEDIF('Rent Roll'!$M39,CL$5,"Y")),
IF(CL$5&gt;'Rent Roll'!$L14,"-",
IF('Rent Roll'!$P14&gt;0,
IF(AND('Rent Roll'!$P14&gt;0,EDATE('Rent Roll'!$K14,'Rent Roll'!$P14*12)&gt;='Commercial Lease'!CL$5),
('Rent Roll'!$H14*'Rent Roll'!$D14/12)*((1+'Rent Roll'!$N14)^DATEDIF('Summary &amp; Assumptions'!$D$18,CL$5,"Y")),
OFFSET(CK19,0,-DATEDIF(EDATE('Rent Roll'!$K14,'Rent Roll'!$P14*12),CL$5,"M"))*((1+'Rent Roll'!$O14)^(DATEDIF(EDATE('Rent Roll'!$K14,'Rent Roll'!$P14*12),CL$5,"Y")+1))),('Rent Roll'!$H14*'Rent Roll'!$D14/12)*((1+'Rent Roll'!$N14)^DATEDIF('Summary &amp; Assumptions'!$D$18,CL$5,"Y")))))</f>
        <v>-</v>
      </c>
      <c r="CM19" s="131" t="str">
        <f ca="1">IF(CM$5&gt;='Rent Roll'!$M39,('Rent Roll'!$G39*'Rent Roll'!$D14/12)*((1+'Rent Roll'!$X39)^DATEDIF('Rent Roll'!$M39,CM$5,"Y")),
IF(CM$5&gt;'Rent Roll'!$L14,"-",
IF('Rent Roll'!$P14&gt;0,
IF(AND('Rent Roll'!$P14&gt;0,EDATE('Rent Roll'!$K14,'Rent Roll'!$P14*12)&gt;='Commercial Lease'!CM$5),
('Rent Roll'!$H14*'Rent Roll'!$D14/12)*((1+'Rent Roll'!$N14)^DATEDIF('Summary &amp; Assumptions'!$D$18,CM$5,"Y")),
OFFSET(CL19,0,-DATEDIF(EDATE('Rent Roll'!$K14,'Rent Roll'!$P14*12),CM$5,"M"))*((1+'Rent Roll'!$O14)^(DATEDIF(EDATE('Rent Roll'!$K14,'Rent Roll'!$P14*12),CM$5,"Y")+1))),('Rent Roll'!$H14*'Rent Roll'!$D14/12)*((1+'Rent Roll'!$N14)^DATEDIF('Summary &amp; Assumptions'!$D$18,CM$5,"Y")))))</f>
        <v>-</v>
      </c>
      <c r="CN19" s="131" t="str">
        <f ca="1">IF(CN$5&gt;='Rent Roll'!$M39,('Rent Roll'!$G39*'Rent Roll'!$D14/12)*((1+'Rent Roll'!$X39)^DATEDIF('Rent Roll'!$M39,CN$5,"Y")),
IF(CN$5&gt;'Rent Roll'!$L14,"-",
IF('Rent Roll'!$P14&gt;0,
IF(AND('Rent Roll'!$P14&gt;0,EDATE('Rent Roll'!$K14,'Rent Roll'!$P14*12)&gt;='Commercial Lease'!CN$5),
('Rent Roll'!$H14*'Rent Roll'!$D14/12)*((1+'Rent Roll'!$N14)^DATEDIF('Summary &amp; Assumptions'!$D$18,CN$5,"Y")),
OFFSET(CM19,0,-DATEDIF(EDATE('Rent Roll'!$K14,'Rent Roll'!$P14*12),CN$5,"M"))*((1+'Rent Roll'!$O14)^(DATEDIF(EDATE('Rent Roll'!$K14,'Rent Roll'!$P14*12),CN$5,"Y")+1))),('Rent Roll'!$H14*'Rent Roll'!$D14/12)*((1+'Rent Roll'!$N14)^DATEDIF('Summary &amp; Assumptions'!$D$18,CN$5,"Y")))))</f>
        <v>-</v>
      </c>
      <c r="CO19" s="131" t="str">
        <f ca="1">IF(CO$5&gt;='Rent Roll'!$M39,('Rent Roll'!$G39*'Rent Roll'!$D14/12)*((1+'Rent Roll'!$X39)^DATEDIF('Rent Roll'!$M39,CO$5,"Y")),
IF(CO$5&gt;'Rent Roll'!$L14,"-",
IF('Rent Roll'!$P14&gt;0,
IF(AND('Rent Roll'!$P14&gt;0,EDATE('Rent Roll'!$K14,'Rent Roll'!$P14*12)&gt;='Commercial Lease'!CO$5),
('Rent Roll'!$H14*'Rent Roll'!$D14/12)*((1+'Rent Roll'!$N14)^DATEDIF('Summary &amp; Assumptions'!$D$18,CO$5,"Y")),
OFFSET(CN19,0,-DATEDIF(EDATE('Rent Roll'!$K14,'Rent Roll'!$P14*12),CO$5,"M"))*((1+'Rent Roll'!$O14)^(DATEDIF(EDATE('Rent Roll'!$K14,'Rent Roll'!$P14*12),CO$5,"Y")+1))),('Rent Roll'!$H14*'Rent Roll'!$D14/12)*((1+'Rent Roll'!$N14)^DATEDIF('Summary &amp; Assumptions'!$D$18,CO$5,"Y")))))</f>
        <v>-</v>
      </c>
      <c r="CP19" s="131" t="str">
        <f ca="1">IF(CP$5&gt;='Rent Roll'!$M39,('Rent Roll'!$G39*'Rent Roll'!$D14/12)*((1+'Rent Roll'!$X39)^DATEDIF('Rent Roll'!$M39,CP$5,"Y")),
IF(CP$5&gt;'Rent Roll'!$L14,"-",
IF('Rent Roll'!$P14&gt;0,
IF(AND('Rent Roll'!$P14&gt;0,EDATE('Rent Roll'!$K14,'Rent Roll'!$P14*12)&gt;='Commercial Lease'!CP$5),
('Rent Roll'!$H14*'Rent Roll'!$D14/12)*((1+'Rent Roll'!$N14)^DATEDIF('Summary &amp; Assumptions'!$D$18,CP$5,"Y")),
OFFSET(CO19,0,-DATEDIF(EDATE('Rent Roll'!$K14,'Rent Roll'!$P14*12),CP$5,"M"))*((1+'Rent Roll'!$O14)^(DATEDIF(EDATE('Rent Roll'!$K14,'Rent Roll'!$P14*12),CP$5,"Y")+1))),('Rent Roll'!$H14*'Rent Roll'!$D14/12)*((1+'Rent Roll'!$N14)^DATEDIF('Summary &amp; Assumptions'!$D$18,CP$5,"Y")))))</f>
        <v>-</v>
      </c>
      <c r="CQ19" s="131" t="str">
        <f ca="1">IF(CQ$5&gt;='Rent Roll'!$M39,('Rent Roll'!$G39*'Rent Roll'!$D14/12)*((1+'Rent Roll'!$X39)^DATEDIF('Rent Roll'!$M39,CQ$5,"Y")),
IF(CQ$5&gt;'Rent Roll'!$L14,"-",
IF('Rent Roll'!$P14&gt;0,
IF(AND('Rent Roll'!$P14&gt;0,EDATE('Rent Roll'!$K14,'Rent Roll'!$P14*12)&gt;='Commercial Lease'!CQ$5),
('Rent Roll'!$H14*'Rent Roll'!$D14/12)*((1+'Rent Roll'!$N14)^DATEDIF('Summary &amp; Assumptions'!$D$18,CQ$5,"Y")),
OFFSET(CP19,0,-DATEDIF(EDATE('Rent Roll'!$K14,'Rent Roll'!$P14*12),CQ$5,"M"))*((1+'Rent Roll'!$O14)^(DATEDIF(EDATE('Rent Roll'!$K14,'Rent Roll'!$P14*12),CQ$5,"Y")+1))),('Rent Roll'!$H14*'Rent Roll'!$D14/12)*((1+'Rent Roll'!$N14)^DATEDIF('Summary &amp; Assumptions'!$D$18,CQ$5,"Y")))))</f>
        <v>-</v>
      </c>
      <c r="CR19" s="131" t="str">
        <f ca="1">IF(CR$5&gt;='Rent Roll'!$M39,('Rent Roll'!$G39*'Rent Roll'!$D14/12)*((1+'Rent Roll'!$X39)^DATEDIF('Rent Roll'!$M39,CR$5,"Y")),
IF(CR$5&gt;'Rent Roll'!$L14,"-",
IF('Rent Roll'!$P14&gt;0,
IF(AND('Rent Roll'!$P14&gt;0,EDATE('Rent Roll'!$K14,'Rent Roll'!$P14*12)&gt;='Commercial Lease'!CR$5),
('Rent Roll'!$H14*'Rent Roll'!$D14/12)*((1+'Rent Roll'!$N14)^DATEDIF('Summary &amp; Assumptions'!$D$18,CR$5,"Y")),
OFFSET(CQ19,0,-DATEDIF(EDATE('Rent Roll'!$K14,'Rent Roll'!$P14*12),CR$5,"M"))*((1+'Rent Roll'!$O14)^(DATEDIF(EDATE('Rent Roll'!$K14,'Rent Roll'!$P14*12),CR$5,"Y")+1))),('Rent Roll'!$H14*'Rent Roll'!$D14/12)*((1+'Rent Roll'!$N14)^DATEDIF('Summary &amp; Assumptions'!$D$18,CR$5,"Y")))))</f>
        <v>-</v>
      </c>
      <c r="CS19" s="131" t="str">
        <f ca="1">IF(CS$5&gt;='Rent Roll'!$M39,('Rent Roll'!$G39*'Rent Roll'!$D14/12)*((1+'Rent Roll'!$X39)^DATEDIF('Rent Roll'!$M39,CS$5,"Y")),
IF(CS$5&gt;'Rent Roll'!$L14,"-",
IF('Rent Roll'!$P14&gt;0,
IF(AND('Rent Roll'!$P14&gt;0,EDATE('Rent Roll'!$K14,'Rent Roll'!$P14*12)&gt;='Commercial Lease'!CS$5),
('Rent Roll'!$H14*'Rent Roll'!$D14/12)*((1+'Rent Roll'!$N14)^DATEDIF('Summary &amp; Assumptions'!$D$18,CS$5,"Y")),
OFFSET(CR19,0,-DATEDIF(EDATE('Rent Roll'!$K14,'Rent Roll'!$P14*12),CS$5,"M"))*((1+'Rent Roll'!$O14)^(DATEDIF(EDATE('Rent Roll'!$K14,'Rent Roll'!$P14*12),CS$5,"Y")+1))),('Rent Roll'!$H14*'Rent Roll'!$D14/12)*((1+'Rent Roll'!$N14)^DATEDIF('Summary &amp; Assumptions'!$D$18,CS$5,"Y")))))</f>
        <v>-</v>
      </c>
      <c r="CT19" s="131" t="str">
        <f ca="1">IF(CT$5&gt;='Rent Roll'!$M39,('Rent Roll'!$G39*'Rent Roll'!$D14/12)*((1+'Rent Roll'!$X39)^DATEDIF('Rent Roll'!$M39,CT$5,"Y")),
IF(CT$5&gt;'Rent Roll'!$L14,"-",
IF('Rent Roll'!$P14&gt;0,
IF(AND('Rent Roll'!$P14&gt;0,EDATE('Rent Roll'!$K14,'Rent Roll'!$P14*12)&gt;='Commercial Lease'!CT$5),
('Rent Roll'!$H14*'Rent Roll'!$D14/12)*((1+'Rent Roll'!$N14)^DATEDIF('Summary &amp; Assumptions'!$D$18,CT$5,"Y")),
OFFSET(CS19,0,-DATEDIF(EDATE('Rent Roll'!$K14,'Rent Roll'!$P14*12),CT$5,"M"))*((1+'Rent Roll'!$O14)^(DATEDIF(EDATE('Rent Roll'!$K14,'Rent Roll'!$P14*12),CT$5,"Y")+1))),('Rent Roll'!$H14*'Rent Roll'!$D14/12)*((1+'Rent Roll'!$N14)^DATEDIF('Summary &amp; Assumptions'!$D$18,CT$5,"Y")))))</f>
        <v>-</v>
      </c>
      <c r="CU19" s="131" t="str">
        <f ca="1">IF(CU$5&gt;='Rent Roll'!$M39,('Rent Roll'!$G39*'Rent Roll'!$D14/12)*((1+'Rent Roll'!$X39)^DATEDIF('Rent Roll'!$M39,CU$5,"Y")),
IF(CU$5&gt;'Rent Roll'!$L14,"-",
IF('Rent Roll'!$P14&gt;0,
IF(AND('Rent Roll'!$P14&gt;0,EDATE('Rent Roll'!$K14,'Rent Roll'!$P14*12)&gt;='Commercial Lease'!CU$5),
('Rent Roll'!$H14*'Rent Roll'!$D14/12)*((1+'Rent Roll'!$N14)^DATEDIF('Summary &amp; Assumptions'!$D$18,CU$5,"Y")),
OFFSET(CT19,0,-DATEDIF(EDATE('Rent Roll'!$K14,'Rent Roll'!$P14*12),CU$5,"M"))*((1+'Rent Roll'!$O14)^(DATEDIF(EDATE('Rent Roll'!$K14,'Rent Roll'!$P14*12),CU$5,"Y")+1))),('Rent Roll'!$H14*'Rent Roll'!$D14/12)*((1+'Rent Roll'!$N14)^DATEDIF('Summary &amp; Assumptions'!$D$18,CU$5,"Y")))))</f>
        <v>-</v>
      </c>
      <c r="CV19" s="131" t="str">
        <f ca="1">IF(CV$5&gt;='Rent Roll'!$M39,('Rent Roll'!$G39*'Rent Roll'!$D14/12)*((1+'Rent Roll'!$X39)^DATEDIF('Rent Roll'!$M39,CV$5,"Y")),
IF(CV$5&gt;'Rent Roll'!$L14,"-",
IF('Rent Roll'!$P14&gt;0,
IF(AND('Rent Roll'!$P14&gt;0,EDATE('Rent Roll'!$K14,'Rent Roll'!$P14*12)&gt;='Commercial Lease'!CV$5),
('Rent Roll'!$H14*'Rent Roll'!$D14/12)*((1+'Rent Roll'!$N14)^DATEDIF('Summary &amp; Assumptions'!$D$18,CV$5,"Y")),
OFFSET(CU19,0,-DATEDIF(EDATE('Rent Roll'!$K14,'Rent Roll'!$P14*12),CV$5,"M"))*((1+'Rent Roll'!$O14)^(DATEDIF(EDATE('Rent Roll'!$K14,'Rent Roll'!$P14*12),CV$5,"Y")+1))),('Rent Roll'!$H14*'Rent Roll'!$D14/12)*((1+'Rent Roll'!$N14)^DATEDIF('Summary &amp; Assumptions'!$D$18,CV$5,"Y")))))</f>
        <v>-</v>
      </c>
      <c r="CW19" s="131" t="str">
        <f ca="1">IF(CW$5&gt;='Rent Roll'!$M39,('Rent Roll'!$G39*'Rent Roll'!$D14/12)*((1+'Rent Roll'!$X39)^DATEDIF('Rent Roll'!$M39,CW$5,"Y")),
IF(CW$5&gt;'Rent Roll'!$L14,"-",
IF('Rent Roll'!$P14&gt;0,
IF(AND('Rent Roll'!$P14&gt;0,EDATE('Rent Roll'!$K14,'Rent Roll'!$P14*12)&gt;='Commercial Lease'!CW$5),
('Rent Roll'!$H14*'Rent Roll'!$D14/12)*((1+'Rent Roll'!$N14)^DATEDIF('Summary &amp; Assumptions'!$D$18,CW$5,"Y")),
OFFSET(CV19,0,-DATEDIF(EDATE('Rent Roll'!$K14,'Rent Roll'!$P14*12),CW$5,"M"))*((1+'Rent Roll'!$O14)^(DATEDIF(EDATE('Rent Roll'!$K14,'Rent Roll'!$P14*12),CW$5,"Y")+1))),('Rent Roll'!$H14*'Rent Roll'!$D14/12)*((1+'Rent Roll'!$N14)^DATEDIF('Summary &amp; Assumptions'!$D$18,CW$5,"Y")))))</f>
        <v>-</v>
      </c>
      <c r="CX19" s="131" t="str">
        <f ca="1">IF(CX$5&gt;='Rent Roll'!$M39,('Rent Roll'!$G39*'Rent Roll'!$D14/12)*((1+'Rent Roll'!$X39)^DATEDIF('Rent Roll'!$M39,CX$5,"Y")),
IF(CX$5&gt;'Rent Roll'!$L14,"-",
IF('Rent Roll'!$P14&gt;0,
IF(AND('Rent Roll'!$P14&gt;0,EDATE('Rent Roll'!$K14,'Rent Roll'!$P14*12)&gt;='Commercial Lease'!CX$5),
('Rent Roll'!$H14*'Rent Roll'!$D14/12)*((1+'Rent Roll'!$N14)^DATEDIF('Summary &amp; Assumptions'!$D$18,CX$5,"Y")),
OFFSET(CW19,0,-DATEDIF(EDATE('Rent Roll'!$K14,'Rent Roll'!$P14*12),CX$5,"M"))*((1+'Rent Roll'!$O14)^(DATEDIF(EDATE('Rent Roll'!$K14,'Rent Roll'!$P14*12),CX$5,"Y")+1))),('Rent Roll'!$H14*'Rent Roll'!$D14/12)*((1+'Rent Roll'!$N14)^DATEDIF('Summary &amp; Assumptions'!$D$18,CX$5,"Y")))))</f>
        <v>-</v>
      </c>
      <c r="CY19" s="131" t="str">
        <f ca="1">IF(CY$5&gt;='Rent Roll'!$M39,('Rent Roll'!$G39*'Rent Roll'!$D14/12)*((1+'Rent Roll'!$X39)^DATEDIF('Rent Roll'!$M39,CY$5,"Y")),
IF(CY$5&gt;'Rent Roll'!$L14,"-",
IF('Rent Roll'!$P14&gt;0,
IF(AND('Rent Roll'!$P14&gt;0,EDATE('Rent Roll'!$K14,'Rent Roll'!$P14*12)&gt;='Commercial Lease'!CY$5),
('Rent Roll'!$H14*'Rent Roll'!$D14/12)*((1+'Rent Roll'!$N14)^DATEDIF('Summary &amp; Assumptions'!$D$18,CY$5,"Y")),
OFFSET(CX19,0,-DATEDIF(EDATE('Rent Roll'!$K14,'Rent Roll'!$P14*12),CY$5,"M"))*((1+'Rent Roll'!$O14)^(DATEDIF(EDATE('Rent Roll'!$K14,'Rent Roll'!$P14*12),CY$5,"Y")+1))),('Rent Roll'!$H14*'Rent Roll'!$D14/12)*((1+'Rent Roll'!$N14)^DATEDIF('Summary &amp; Assumptions'!$D$18,CY$5,"Y")))))</f>
        <v>-</v>
      </c>
      <c r="CZ19" s="131" t="str">
        <f ca="1">IF(CZ$5&gt;='Rent Roll'!$M39,('Rent Roll'!$G39*'Rent Roll'!$D14/12)*((1+'Rent Roll'!$X39)^DATEDIF('Rent Roll'!$M39,CZ$5,"Y")),
IF(CZ$5&gt;'Rent Roll'!$L14,"-",
IF('Rent Roll'!$P14&gt;0,
IF(AND('Rent Roll'!$P14&gt;0,EDATE('Rent Roll'!$K14,'Rent Roll'!$P14*12)&gt;='Commercial Lease'!CZ$5),
('Rent Roll'!$H14*'Rent Roll'!$D14/12)*((1+'Rent Roll'!$N14)^DATEDIF('Summary &amp; Assumptions'!$D$18,CZ$5,"Y")),
OFFSET(CY19,0,-DATEDIF(EDATE('Rent Roll'!$K14,'Rent Roll'!$P14*12),CZ$5,"M"))*((1+'Rent Roll'!$O14)^(DATEDIF(EDATE('Rent Roll'!$K14,'Rent Roll'!$P14*12),CZ$5,"Y")+1))),('Rent Roll'!$H14*'Rent Roll'!$D14/12)*((1+'Rent Roll'!$N14)^DATEDIF('Summary &amp; Assumptions'!$D$18,CZ$5,"Y")))))</f>
        <v>-</v>
      </c>
      <c r="DA19" s="131" t="str">
        <f ca="1">IF(DA$5&gt;='Rent Roll'!$M39,('Rent Roll'!$G39*'Rent Roll'!$D14/12)*((1+'Rent Roll'!$X39)^DATEDIF('Rent Roll'!$M39,DA$5,"Y")),
IF(DA$5&gt;'Rent Roll'!$L14,"-",
IF('Rent Roll'!$P14&gt;0,
IF(AND('Rent Roll'!$P14&gt;0,EDATE('Rent Roll'!$K14,'Rent Roll'!$P14*12)&gt;='Commercial Lease'!DA$5),
('Rent Roll'!$H14*'Rent Roll'!$D14/12)*((1+'Rent Roll'!$N14)^DATEDIF('Summary &amp; Assumptions'!$D$18,DA$5,"Y")),
OFFSET(CZ19,0,-DATEDIF(EDATE('Rent Roll'!$K14,'Rent Roll'!$P14*12),DA$5,"M"))*((1+'Rent Roll'!$O14)^(DATEDIF(EDATE('Rent Roll'!$K14,'Rent Roll'!$P14*12),DA$5,"Y")+1))),('Rent Roll'!$H14*'Rent Roll'!$D14/12)*((1+'Rent Roll'!$N14)^DATEDIF('Summary &amp; Assumptions'!$D$18,DA$5,"Y")))))</f>
        <v>-</v>
      </c>
      <c r="DB19" s="131" t="str">
        <f ca="1">IF(DB$5&gt;='Rent Roll'!$M39,('Rent Roll'!$G39*'Rent Roll'!$D14/12)*((1+'Rent Roll'!$X39)^DATEDIF('Rent Roll'!$M39,DB$5,"Y")),
IF(DB$5&gt;'Rent Roll'!$L14,"-",
IF('Rent Roll'!$P14&gt;0,
IF(AND('Rent Roll'!$P14&gt;0,EDATE('Rent Roll'!$K14,'Rent Roll'!$P14*12)&gt;='Commercial Lease'!DB$5),
('Rent Roll'!$H14*'Rent Roll'!$D14/12)*((1+'Rent Roll'!$N14)^DATEDIF('Summary &amp; Assumptions'!$D$18,DB$5,"Y")),
OFFSET(DA19,0,-DATEDIF(EDATE('Rent Roll'!$K14,'Rent Roll'!$P14*12),DB$5,"M"))*((1+'Rent Roll'!$O14)^(DATEDIF(EDATE('Rent Roll'!$K14,'Rent Roll'!$P14*12),DB$5,"Y")+1))),('Rent Roll'!$H14*'Rent Roll'!$D14/12)*((1+'Rent Roll'!$N14)^DATEDIF('Summary &amp; Assumptions'!$D$18,DB$5,"Y")))))</f>
        <v>-</v>
      </c>
      <c r="DC19" s="131" t="str">
        <f ca="1">IF(DC$5&gt;='Rent Roll'!$M39,('Rent Roll'!$G39*'Rent Roll'!$D14/12)*((1+'Rent Roll'!$X39)^DATEDIF('Rent Roll'!$M39,DC$5,"Y")),
IF(DC$5&gt;'Rent Roll'!$L14,"-",
IF('Rent Roll'!$P14&gt;0,
IF(AND('Rent Roll'!$P14&gt;0,EDATE('Rent Roll'!$K14,'Rent Roll'!$P14*12)&gt;='Commercial Lease'!DC$5),
('Rent Roll'!$H14*'Rent Roll'!$D14/12)*((1+'Rent Roll'!$N14)^DATEDIF('Summary &amp; Assumptions'!$D$18,DC$5,"Y")),
OFFSET(DB19,0,-DATEDIF(EDATE('Rent Roll'!$K14,'Rent Roll'!$P14*12),DC$5,"M"))*((1+'Rent Roll'!$O14)^(DATEDIF(EDATE('Rent Roll'!$K14,'Rent Roll'!$P14*12),DC$5,"Y")+1))),('Rent Roll'!$H14*'Rent Roll'!$D14/12)*((1+'Rent Roll'!$N14)^DATEDIF('Summary &amp; Assumptions'!$D$18,DC$5,"Y")))))</f>
        <v>-</v>
      </c>
      <c r="DD19" s="131" t="str">
        <f ca="1">IF(DD$5&gt;='Rent Roll'!$M39,('Rent Roll'!$G39*'Rent Roll'!$D14/12)*((1+'Rent Roll'!$X39)^DATEDIF('Rent Roll'!$M39,DD$5,"Y")),
IF(DD$5&gt;'Rent Roll'!$L14,"-",
IF('Rent Roll'!$P14&gt;0,
IF(AND('Rent Roll'!$P14&gt;0,EDATE('Rent Roll'!$K14,'Rent Roll'!$P14*12)&gt;='Commercial Lease'!DD$5),
('Rent Roll'!$H14*'Rent Roll'!$D14/12)*((1+'Rent Roll'!$N14)^DATEDIF('Summary &amp; Assumptions'!$D$18,DD$5,"Y")),
OFFSET(DC19,0,-DATEDIF(EDATE('Rent Roll'!$K14,'Rent Roll'!$P14*12),DD$5,"M"))*((1+'Rent Roll'!$O14)^(DATEDIF(EDATE('Rent Roll'!$K14,'Rent Roll'!$P14*12),DD$5,"Y")+1))),('Rent Roll'!$H14*'Rent Roll'!$D14/12)*((1+'Rent Roll'!$N14)^DATEDIF('Summary &amp; Assumptions'!$D$18,DD$5,"Y")))))</f>
        <v>-</v>
      </c>
      <c r="DE19" s="131" t="str">
        <f ca="1">IF(DE$5&gt;='Rent Roll'!$M39,('Rent Roll'!$G39*'Rent Roll'!$D14/12)*((1+'Rent Roll'!$X39)^DATEDIF('Rent Roll'!$M39,DE$5,"Y")),
IF(DE$5&gt;'Rent Roll'!$L14,"-",
IF('Rent Roll'!$P14&gt;0,
IF(AND('Rent Roll'!$P14&gt;0,EDATE('Rent Roll'!$K14,'Rent Roll'!$P14*12)&gt;='Commercial Lease'!DE$5),
('Rent Roll'!$H14*'Rent Roll'!$D14/12)*((1+'Rent Roll'!$N14)^DATEDIF('Summary &amp; Assumptions'!$D$18,DE$5,"Y")),
OFFSET(DD19,0,-DATEDIF(EDATE('Rent Roll'!$K14,'Rent Roll'!$P14*12),DE$5,"M"))*((1+'Rent Roll'!$O14)^(DATEDIF(EDATE('Rent Roll'!$K14,'Rent Roll'!$P14*12),DE$5,"Y")+1))),('Rent Roll'!$H14*'Rent Roll'!$D14/12)*((1+'Rent Roll'!$N14)^DATEDIF('Summary &amp; Assumptions'!$D$18,DE$5,"Y")))))</f>
        <v>-</v>
      </c>
      <c r="DF19" s="131" t="str">
        <f ca="1">IF(DF$5&gt;='Rent Roll'!$M39,('Rent Roll'!$G39*'Rent Roll'!$D14/12)*((1+'Rent Roll'!$X39)^DATEDIF('Rent Roll'!$M39,DF$5,"Y")),
IF(DF$5&gt;'Rent Roll'!$L14,"-",
IF('Rent Roll'!$P14&gt;0,
IF(AND('Rent Roll'!$P14&gt;0,EDATE('Rent Roll'!$K14,'Rent Roll'!$P14*12)&gt;='Commercial Lease'!DF$5),
('Rent Roll'!$H14*'Rent Roll'!$D14/12)*((1+'Rent Roll'!$N14)^DATEDIF('Summary &amp; Assumptions'!$D$18,DF$5,"Y")),
OFFSET(DE19,0,-DATEDIF(EDATE('Rent Roll'!$K14,'Rent Roll'!$P14*12),DF$5,"M"))*((1+'Rent Roll'!$O14)^(DATEDIF(EDATE('Rent Roll'!$K14,'Rent Roll'!$P14*12),DF$5,"Y")+1))),('Rent Roll'!$H14*'Rent Roll'!$D14/12)*((1+'Rent Roll'!$N14)^DATEDIF('Summary &amp; Assumptions'!$D$18,DF$5,"Y")))))</f>
        <v>-</v>
      </c>
      <c r="DG19" s="131" t="str">
        <f ca="1">IF(DG$5&gt;='Rent Roll'!$M39,('Rent Roll'!$G39*'Rent Roll'!$D14/12)*((1+'Rent Roll'!$X39)^DATEDIF('Rent Roll'!$M39,DG$5,"Y")),
IF(DG$5&gt;'Rent Roll'!$L14,"-",
IF('Rent Roll'!$P14&gt;0,
IF(AND('Rent Roll'!$P14&gt;0,EDATE('Rent Roll'!$K14,'Rent Roll'!$P14*12)&gt;='Commercial Lease'!DG$5),
('Rent Roll'!$H14*'Rent Roll'!$D14/12)*((1+'Rent Roll'!$N14)^DATEDIF('Summary &amp; Assumptions'!$D$18,DG$5,"Y")),
OFFSET(DF19,0,-DATEDIF(EDATE('Rent Roll'!$K14,'Rent Roll'!$P14*12),DG$5,"M"))*((1+'Rent Roll'!$O14)^(DATEDIF(EDATE('Rent Roll'!$K14,'Rent Roll'!$P14*12),DG$5,"Y")+1))),('Rent Roll'!$H14*'Rent Roll'!$D14/12)*((1+'Rent Roll'!$N14)^DATEDIF('Summary &amp; Assumptions'!$D$18,DG$5,"Y")))))</f>
        <v>-</v>
      </c>
      <c r="DH19" s="131" t="str">
        <f ca="1">IF(DH$5&gt;='Rent Roll'!$M39,('Rent Roll'!$G39*'Rent Roll'!$D14/12)*((1+'Rent Roll'!$X39)^DATEDIF('Rent Roll'!$M39,DH$5,"Y")),
IF(DH$5&gt;'Rent Roll'!$L14,"-",
IF('Rent Roll'!$P14&gt;0,
IF(AND('Rent Roll'!$P14&gt;0,EDATE('Rent Roll'!$K14,'Rent Roll'!$P14*12)&gt;='Commercial Lease'!DH$5),
('Rent Roll'!$H14*'Rent Roll'!$D14/12)*((1+'Rent Roll'!$N14)^DATEDIF('Summary &amp; Assumptions'!$D$18,DH$5,"Y")),
OFFSET(DG19,0,-DATEDIF(EDATE('Rent Roll'!$K14,'Rent Roll'!$P14*12),DH$5,"M"))*((1+'Rent Roll'!$O14)^(DATEDIF(EDATE('Rent Roll'!$K14,'Rent Roll'!$P14*12),DH$5,"Y")+1))),('Rent Roll'!$H14*'Rent Roll'!$D14/12)*((1+'Rent Roll'!$N14)^DATEDIF('Summary &amp; Assumptions'!$D$18,DH$5,"Y")))))</f>
        <v>-</v>
      </c>
      <c r="DI19" s="131" t="str">
        <f ca="1">IF(DI$5&gt;='Rent Roll'!$M39,('Rent Roll'!$G39*'Rent Roll'!$D14/12)*((1+'Rent Roll'!$X39)^DATEDIF('Rent Roll'!$M39,DI$5,"Y")),
IF(DI$5&gt;'Rent Roll'!$L14,"-",
IF('Rent Roll'!$P14&gt;0,
IF(AND('Rent Roll'!$P14&gt;0,EDATE('Rent Roll'!$K14,'Rent Roll'!$P14*12)&gt;='Commercial Lease'!DI$5),
('Rent Roll'!$H14*'Rent Roll'!$D14/12)*((1+'Rent Roll'!$N14)^DATEDIF('Summary &amp; Assumptions'!$D$18,DI$5,"Y")),
OFFSET(DH19,0,-DATEDIF(EDATE('Rent Roll'!$K14,'Rent Roll'!$P14*12),DI$5,"M"))*((1+'Rent Roll'!$O14)^(DATEDIF(EDATE('Rent Roll'!$K14,'Rent Roll'!$P14*12),DI$5,"Y")+1))),('Rent Roll'!$H14*'Rent Roll'!$D14/12)*((1+'Rent Roll'!$N14)^DATEDIF('Summary &amp; Assumptions'!$D$18,DI$5,"Y")))))</f>
        <v>-</v>
      </c>
      <c r="DJ19" s="131" t="str">
        <f ca="1">IF(DJ$5&gt;='Rent Roll'!$M39,('Rent Roll'!$G39*'Rent Roll'!$D14/12)*((1+'Rent Roll'!$X39)^DATEDIF('Rent Roll'!$M39,DJ$5,"Y")),
IF(DJ$5&gt;'Rent Roll'!$L14,"-",
IF('Rent Roll'!$P14&gt;0,
IF(AND('Rent Roll'!$P14&gt;0,EDATE('Rent Roll'!$K14,'Rent Roll'!$P14*12)&gt;='Commercial Lease'!DJ$5),
('Rent Roll'!$H14*'Rent Roll'!$D14/12)*((1+'Rent Roll'!$N14)^DATEDIF('Summary &amp; Assumptions'!$D$18,DJ$5,"Y")),
OFFSET(DI19,0,-DATEDIF(EDATE('Rent Roll'!$K14,'Rent Roll'!$P14*12),DJ$5,"M"))*((1+'Rent Roll'!$O14)^(DATEDIF(EDATE('Rent Roll'!$K14,'Rent Roll'!$P14*12),DJ$5,"Y")+1))),('Rent Roll'!$H14*'Rent Roll'!$D14/12)*((1+'Rent Roll'!$N14)^DATEDIF('Summary &amp; Assumptions'!$D$18,DJ$5,"Y")))))</f>
        <v>-</v>
      </c>
      <c r="DK19" s="131" t="str">
        <f ca="1">IF(DK$5&gt;='Rent Roll'!$M39,('Rent Roll'!$G39*'Rent Roll'!$D14/12)*((1+'Rent Roll'!$X39)^DATEDIF('Rent Roll'!$M39,DK$5,"Y")),
IF(DK$5&gt;'Rent Roll'!$L14,"-",
IF('Rent Roll'!$P14&gt;0,
IF(AND('Rent Roll'!$P14&gt;0,EDATE('Rent Roll'!$K14,'Rent Roll'!$P14*12)&gt;='Commercial Lease'!DK$5),
('Rent Roll'!$H14*'Rent Roll'!$D14/12)*((1+'Rent Roll'!$N14)^DATEDIF('Summary &amp; Assumptions'!$D$18,DK$5,"Y")),
OFFSET(DJ19,0,-DATEDIF(EDATE('Rent Roll'!$K14,'Rent Roll'!$P14*12),DK$5,"M"))*((1+'Rent Roll'!$O14)^(DATEDIF(EDATE('Rent Roll'!$K14,'Rent Roll'!$P14*12),DK$5,"Y")+1))),('Rent Roll'!$H14*'Rent Roll'!$D14/12)*((1+'Rent Roll'!$N14)^DATEDIF('Summary &amp; Assumptions'!$D$18,DK$5,"Y")))))</f>
        <v>-</v>
      </c>
      <c r="DL19" s="131" t="str">
        <f ca="1">IF(DL$5&gt;='Rent Roll'!$M39,('Rent Roll'!$G39*'Rent Roll'!$D14/12)*((1+'Rent Roll'!$X39)^DATEDIF('Rent Roll'!$M39,DL$5,"Y")),
IF(DL$5&gt;'Rent Roll'!$L14,"-",
IF('Rent Roll'!$P14&gt;0,
IF(AND('Rent Roll'!$P14&gt;0,EDATE('Rent Roll'!$K14,'Rent Roll'!$P14*12)&gt;='Commercial Lease'!DL$5),
('Rent Roll'!$H14*'Rent Roll'!$D14/12)*((1+'Rent Roll'!$N14)^DATEDIF('Summary &amp; Assumptions'!$D$18,DL$5,"Y")),
OFFSET(DK19,0,-DATEDIF(EDATE('Rent Roll'!$K14,'Rent Roll'!$P14*12),DL$5,"M"))*((1+'Rent Roll'!$O14)^(DATEDIF(EDATE('Rent Roll'!$K14,'Rent Roll'!$P14*12),DL$5,"Y")+1))),('Rent Roll'!$H14*'Rent Roll'!$D14/12)*((1+'Rent Roll'!$N14)^DATEDIF('Summary &amp; Assumptions'!$D$18,DL$5,"Y")))))</f>
        <v>-</v>
      </c>
      <c r="DM19" s="131" t="str">
        <f ca="1">IF(DM$5&gt;='Rent Roll'!$M39,('Rent Roll'!$G39*'Rent Roll'!$D14/12)*((1+'Rent Roll'!$X39)^DATEDIF('Rent Roll'!$M39,DM$5,"Y")),
IF(DM$5&gt;'Rent Roll'!$L14,"-",
IF('Rent Roll'!$P14&gt;0,
IF(AND('Rent Roll'!$P14&gt;0,EDATE('Rent Roll'!$K14,'Rent Roll'!$P14*12)&gt;='Commercial Lease'!DM$5),
('Rent Roll'!$H14*'Rent Roll'!$D14/12)*((1+'Rent Roll'!$N14)^DATEDIF('Summary &amp; Assumptions'!$D$18,DM$5,"Y")),
OFFSET(DL19,0,-DATEDIF(EDATE('Rent Roll'!$K14,'Rent Roll'!$P14*12),DM$5,"M"))*((1+'Rent Roll'!$O14)^(DATEDIF(EDATE('Rent Roll'!$K14,'Rent Roll'!$P14*12),DM$5,"Y")+1))),('Rent Roll'!$H14*'Rent Roll'!$D14/12)*((1+'Rent Roll'!$N14)^DATEDIF('Summary &amp; Assumptions'!$D$18,DM$5,"Y")))))</f>
        <v>-</v>
      </c>
      <c r="DN19" s="131" t="str">
        <f ca="1">IF(DN$5&gt;='Rent Roll'!$M39,('Rent Roll'!$G39*'Rent Roll'!$D14/12)*((1+'Rent Roll'!$X39)^DATEDIF('Rent Roll'!$M39,DN$5,"Y")),
IF(DN$5&gt;'Rent Roll'!$L14,"-",
IF('Rent Roll'!$P14&gt;0,
IF(AND('Rent Roll'!$P14&gt;0,EDATE('Rent Roll'!$K14,'Rent Roll'!$P14*12)&gt;='Commercial Lease'!DN$5),
('Rent Roll'!$H14*'Rent Roll'!$D14/12)*((1+'Rent Roll'!$N14)^DATEDIF('Summary &amp; Assumptions'!$D$18,DN$5,"Y")),
OFFSET(DM19,0,-DATEDIF(EDATE('Rent Roll'!$K14,'Rent Roll'!$P14*12),DN$5,"M"))*((1+'Rent Roll'!$O14)^(DATEDIF(EDATE('Rent Roll'!$K14,'Rent Roll'!$P14*12),DN$5,"Y")+1))),('Rent Roll'!$H14*'Rent Roll'!$D14/12)*((1+'Rent Roll'!$N14)^DATEDIF('Summary &amp; Assumptions'!$D$18,DN$5,"Y")))))</f>
        <v>-</v>
      </c>
      <c r="DO19" s="131" t="str">
        <f ca="1">IF(DO$5&gt;='Rent Roll'!$M39,('Rent Roll'!$G39*'Rent Roll'!$D14/12)*((1+'Rent Roll'!$X39)^DATEDIF('Rent Roll'!$M39,DO$5,"Y")),
IF(DO$5&gt;'Rent Roll'!$L14,"-",
IF('Rent Roll'!$P14&gt;0,
IF(AND('Rent Roll'!$P14&gt;0,EDATE('Rent Roll'!$K14,'Rent Roll'!$P14*12)&gt;='Commercial Lease'!DO$5),
('Rent Roll'!$H14*'Rent Roll'!$D14/12)*((1+'Rent Roll'!$N14)^DATEDIF('Summary &amp; Assumptions'!$D$18,DO$5,"Y")),
OFFSET(DN19,0,-DATEDIF(EDATE('Rent Roll'!$K14,'Rent Roll'!$P14*12),DO$5,"M"))*((1+'Rent Roll'!$O14)^(DATEDIF(EDATE('Rent Roll'!$K14,'Rent Roll'!$P14*12),DO$5,"Y")+1))),('Rent Roll'!$H14*'Rent Roll'!$D14/12)*((1+'Rent Roll'!$N14)^DATEDIF('Summary &amp; Assumptions'!$D$18,DO$5,"Y")))))</f>
        <v>-</v>
      </c>
      <c r="DP19" s="131" t="str">
        <f ca="1">IF(DP$5&gt;='Rent Roll'!$M39,('Rent Roll'!$G39*'Rent Roll'!$D14/12)*((1+'Rent Roll'!$X39)^DATEDIF('Rent Roll'!$M39,DP$5,"Y")),
IF(DP$5&gt;'Rent Roll'!$L14,"-",
IF('Rent Roll'!$P14&gt;0,
IF(AND('Rent Roll'!$P14&gt;0,EDATE('Rent Roll'!$K14,'Rent Roll'!$P14*12)&gt;='Commercial Lease'!DP$5),
('Rent Roll'!$H14*'Rent Roll'!$D14/12)*((1+'Rent Roll'!$N14)^DATEDIF('Summary &amp; Assumptions'!$D$18,DP$5,"Y")),
OFFSET(DO19,0,-DATEDIF(EDATE('Rent Roll'!$K14,'Rent Roll'!$P14*12),DP$5,"M"))*((1+'Rent Roll'!$O14)^(DATEDIF(EDATE('Rent Roll'!$K14,'Rent Roll'!$P14*12),DP$5,"Y")+1))),('Rent Roll'!$H14*'Rent Roll'!$D14/12)*((1+'Rent Roll'!$N14)^DATEDIF('Summary &amp; Assumptions'!$D$18,DP$5,"Y")))))</f>
        <v>-</v>
      </c>
      <c r="DQ19" s="131" t="str">
        <f ca="1">IF(DQ$5&gt;='Rent Roll'!$M39,('Rent Roll'!$G39*'Rent Roll'!$D14/12)*((1+'Rent Roll'!$X39)^DATEDIF('Rent Roll'!$M39,DQ$5,"Y")),
IF(DQ$5&gt;'Rent Roll'!$L14,"-",
IF('Rent Roll'!$P14&gt;0,
IF(AND('Rent Roll'!$P14&gt;0,EDATE('Rent Roll'!$K14,'Rent Roll'!$P14*12)&gt;='Commercial Lease'!DQ$5),
('Rent Roll'!$H14*'Rent Roll'!$D14/12)*((1+'Rent Roll'!$N14)^DATEDIF('Summary &amp; Assumptions'!$D$18,DQ$5,"Y")),
OFFSET(DP19,0,-DATEDIF(EDATE('Rent Roll'!$K14,'Rent Roll'!$P14*12),DQ$5,"M"))*((1+'Rent Roll'!$O14)^(DATEDIF(EDATE('Rent Roll'!$K14,'Rent Roll'!$P14*12),DQ$5,"Y")+1))),('Rent Roll'!$H14*'Rent Roll'!$D14/12)*((1+'Rent Roll'!$N14)^DATEDIF('Summary &amp; Assumptions'!$D$18,DQ$5,"Y")))))</f>
        <v>-</v>
      </c>
      <c r="DR19" s="131" t="str">
        <f ca="1">IF(DR$5&gt;='Rent Roll'!$M39,('Rent Roll'!$G39*'Rent Roll'!$D14/12)*((1+'Rent Roll'!$X39)^DATEDIF('Rent Roll'!$M39,DR$5,"Y")),
IF(DR$5&gt;'Rent Roll'!$L14,"-",
IF('Rent Roll'!$P14&gt;0,
IF(AND('Rent Roll'!$P14&gt;0,EDATE('Rent Roll'!$K14,'Rent Roll'!$P14*12)&gt;='Commercial Lease'!DR$5),
('Rent Roll'!$H14*'Rent Roll'!$D14/12)*((1+'Rent Roll'!$N14)^DATEDIF('Summary &amp; Assumptions'!$D$18,DR$5,"Y")),
OFFSET(DQ19,0,-DATEDIF(EDATE('Rent Roll'!$K14,'Rent Roll'!$P14*12),DR$5,"M"))*((1+'Rent Roll'!$O14)^(DATEDIF(EDATE('Rent Roll'!$K14,'Rent Roll'!$P14*12),DR$5,"Y")+1))),('Rent Roll'!$H14*'Rent Roll'!$D14/12)*((1+'Rent Roll'!$N14)^DATEDIF('Summary &amp; Assumptions'!$D$18,DR$5,"Y")))))</f>
        <v>-</v>
      </c>
      <c r="DS19" s="131" t="str">
        <f ca="1">IF(DS$5&gt;='Rent Roll'!$M39,('Rent Roll'!$G39*'Rent Roll'!$D14/12)*((1+'Rent Roll'!$X39)^DATEDIF('Rent Roll'!$M39,DS$5,"Y")),
IF(DS$5&gt;'Rent Roll'!$L14,"-",
IF('Rent Roll'!$P14&gt;0,
IF(AND('Rent Roll'!$P14&gt;0,EDATE('Rent Roll'!$K14,'Rent Roll'!$P14*12)&gt;='Commercial Lease'!DS$5),
('Rent Roll'!$H14*'Rent Roll'!$D14/12)*((1+'Rent Roll'!$N14)^DATEDIF('Summary &amp; Assumptions'!$D$18,DS$5,"Y")),
OFFSET(DR19,0,-DATEDIF(EDATE('Rent Roll'!$K14,'Rent Roll'!$P14*12),DS$5,"M"))*((1+'Rent Roll'!$O14)^(DATEDIF(EDATE('Rent Roll'!$K14,'Rent Roll'!$P14*12),DS$5,"Y")+1))),('Rent Roll'!$H14*'Rent Roll'!$D14/12)*((1+'Rent Roll'!$N14)^DATEDIF('Summary &amp; Assumptions'!$D$18,DS$5,"Y")))))</f>
        <v>-</v>
      </c>
      <c r="DT19" s="131" t="str">
        <f ca="1">IF(DT$5&gt;='Rent Roll'!$M39,('Rent Roll'!$G39*'Rent Roll'!$D14/12)*((1+'Rent Roll'!$X39)^DATEDIF('Rent Roll'!$M39,DT$5,"Y")),
IF(DT$5&gt;'Rent Roll'!$L14,"-",
IF('Rent Roll'!$P14&gt;0,
IF(AND('Rent Roll'!$P14&gt;0,EDATE('Rent Roll'!$K14,'Rent Roll'!$P14*12)&gt;='Commercial Lease'!DT$5),
('Rent Roll'!$H14*'Rent Roll'!$D14/12)*((1+'Rent Roll'!$N14)^DATEDIF('Summary &amp; Assumptions'!$D$18,DT$5,"Y")),
OFFSET(DS19,0,-DATEDIF(EDATE('Rent Roll'!$K14,'Rent Roll'!$P14*12),DT$5,"M"))*((1+'Rent Roll'!$O14)^(DATEDIF(EDATE('Rent Roll'!$K14,'Rent Roll'!$P14*12),DT$5,"Y")+1))),('Rent Roll'!$H14*'Rent Roll'!$D14/12)*((1+'Rent Roll'!$N14)^DATEDIF('Summary &amp; Assumptions'!$D$18,DT$5,"Y")))))</f>
        <v>-</v>
      </c>
      <c r="DU19" s="131" t="str">
        <f ca="1">IF(DU$5&gt;='Rent Roll'!$M39,('Rent Roll'!$G39*'Rent Roll'!$D14/12)*((1+'Rent Roll'!$X39)^DATEDIF('Rent Roll'!$M39,DU$5,"Y")),
IF(DU$5&gt;'Rent Roll'!$L14,"-",
IF('Rent Roll'!$P14&gt;0,
IF(AND('Rent Roll'!$P14&gt;0,EDATE('Rent Roll'!$K14,'Rent Roll'!$P14*12)&gt;='Commercial Lease'!DU$5),
('Rent Roll'!$H14*'Rent Roll'!$D14/12)*((1+'Rent Roll'!$N14)^DATEDIF('Summary &amp; Assumptions'!$D$18,DU$5,"Y")),
OFFSET(DT19,0,-DATEDIF(EDATE('Rent Roll'!$K14,'Rent Roll'!$P14*12),DU$5,"M"))*((1+'Rent Roll'!$O14)^(DATEDIF(EDATE('Rent Roll'!$K14,'Rent Roll'!$P14*12),DU$5,"Y")+1))),('Rent Roll'!$H14*'Rent Roll'!$D14/12)*((1+'Rent Roll'!$N14)^DATEDIF('Summary &amp; Assumptions'!$D$18,DU$5,"Y")))))</f>
        <v>-</v>
      </c>
      <c r="DV19" s="131" t="str">
        <f ca="1">IF(DV$5&gt;='Rent Roll'!$M39,('Rent Roll'!$G39*'Rent Roll'!$D14/12)*((1+'Rent Roll'!$X39)^DATEDIF('Rent Roll'!$M39,DV$5,"Y")),
IF(DV$5&gt;'Rent Roll'!$L14,"-",
IF('Rent Roll'!$P14&gt;0,
IF(AND('Rent Roll'!$P14&gt;0,EDATE('Rent Roll'!$K14,'Rent Roll'!$P14*12)&gt;='Commercial Lease'!DV$5),
('Rent Roll'!$H14*'Rent Roll'!$D14/12)*((1+'Rent Roll'!$N14)^DATEDIF('Summary &amp; Assumptions'!$D$18,DV$5,"Y")),
OFFSET(DU19,0,-DATEDIF(EDATE('Rent Roll'!$K14,'Rent Roll'!$P14*12),DV$5,"M"))*((1+'Rent Roll'!$O14)^(DATEDIF(EDATE('Rent Roll'!$K14,'Rent Roll'!$P14*12),DV$5,"Y")+1))),('Rent Roll'!$H14*'Rent Roll'!$D14/12)*((1+'Rent Roll'!$N14)^DATEDIF('Summary &amp; Assumptions'!$D$18,DV$5,"Y")))))</f>
        <v>-</v>
      </c>
      <c r="DW19" s="131" t="str">
        <f ca="1">IF(DW$5&gt;='Rent Roll'!$M39,('Rent Roll'!$G39*'Rent Roll'!$D14/12)*((1+'Rent Roll'!$X39)^DATEDIF('Rent Roll'!$M39,DW$5,"Y")),
IF(DW$5&gt;'Rent Roll'!$L14,"-",
IF('Rent Roll'!$P14&gt;0,
IF(AND('Rent Roll'!$P14&gt;0,EDATE('Rent Roll'!$K14,'Rent Roll'!$P14*12)&gt;='Commercial Lease'!DW$5),
('Rent Roll'!$H14*'Rent Roll'!$D14/12)*((1+'Rent Roll'!$N14)^DATEDIF('Summary &amp; Assumptions'!$D$18,DW$5,"Y")),
OFFSET(DV19,0,-DATEDIF(EDATE('Rent Roll'!$K14,'Rent Roll'!$P14*12),DW$5,"M"))*((1+'Rent Roll'!$O14)^(DATEDIF(EDATE('Rent Roll'!$K14,'Rent Roll'!$P14*12),DW$5,"Y")+1))),('Rent Roll'!$H14*'Rent Roll'!$D14/12)*((1+'Rent Roll'!$N14)^DATEDIF('Summary &amp; Assumptions'!$D$18,DW$5,"Y")))))</f>
        <v>-</v>
      </c>
      <c r="DX19" s="131" t="str">
        <f ca="1">IF(DX$5&gt;='Rent Roll'!$M39,('Rent Roll'!$G39*'Rent Roll'!$D14/12)*((1+'Rent Roll'!$X39)^DATEDIF('Rent Roll'!$M39,DX$5,"Y")),
IF(DX$5&gt;'Rent Roll'!$L14,"-",
IF('Rent Roll'!$P14&gt;0,
IF(AND('Rent Roll'!$P14&gt;0,EDATE('Rent Roll'!$K14,'Rent Roll'!$P14*12)&gt;='Commercial Lease'!DX$5),
('Rent Roll'!$H14*'Rent Roll'!$D14/12)*((1+'Rent Roll'!$N14)^DATEDIF('Summary &amp; Assumptions'!$D$18,DX$5,"Y")),
OFFSET(DW19,0,-DATEDIF(EDATE('Rent Roll'!$K14,'Rent Roll'!$P14*12),DX$5,"M"))*((1+'Rent Roll'!$O14)^(DATEDIF(EDATE('Rent Roll'!$K14,'Rent Roll'!$P14*12),DX$5,"Y")+1))),('Rent Roll'!$H14*'Rent Roll'!$D14/12)*((1+'Rent Roll'!$N14)^DATEDIF('Summary &amp; Assumptions'!$D$18,DX$5,"Y")))))</f>
        <v>-</v>
      </c>
      <c r="DY19" s="131" t="str">
        <f ca="1">IF(DY$5&gt;='Rent Roll'!$M39,('Rent Roll'!$G39*'Rent Roll'!$D14/12)*((1+'Rent Roll'!$X39)^DATEDIF('Rent Roll'!$M39,DY$5,"Y")),
IF(DY$5&gt;'Rent Roll'!$L14,"-",
IF('Rent Roll'!$P14&gt;0,
IF(AND('Rent Roll'!$P14&gt;0,EDATE('Rent Roll'!$K14,'Rent Roll'!$P14*12)&gt;='Commercial Lease'!DY$5),
('Rent Roll'!$H14*'Rent Roll'!$D14/12)*((1+'Rent Roll'!$N14)^DATEDIF('Summary &amp; Assumptions'!$D$18,DY$5,"Y")),
OFFSET(DX19,0,-DATEDIF(EDATE('Rent Roll'!$K14,'Rent Roll'!$P14*12),DY$5,"M"))*((1+'Rent Roll'!$O14)^(DATEDIF(EDATE('Rent Roll'!$K14,'Rent Roll'!$P14*12),DY$5,"Y")+1))),('Rent Roll'!$H14*'Rent Roll'!$D14/12)*((1+'Rent Roll'!$N14)^DATEDIF('Summary &amp; Assumptions'!$D$18,DY$5,"Y")))))</f>
        <v>-</v>
      </c>
      <c r="DZ19" s="131" t="str">
        <f ca="1">IF(DZ$5&gt;='Rent Roll'!$M39,('Rent Roll'!$G39*'Rent Roll'!$D14/12)*((1+'Rent Roll'!$X39)^DATEDIF('Rent Roll'!$M39,DZ$5,"Y")),
IF(DZ$5&gt;'Rent Roll'!$L14,"-",
IF('Rent Roll'!$P14&gt;0,
IF(AND('Rent Roll'!$P14&gt;0,EDATE('Rent Roll'!$K14,'Rent Roll'!$P14*12)&gt;='Commercial Lease'!DZ$5),
('Rent Roll'!$H14*'Rent Roll'!$D14/12)*((1+'Rent Roll'!$N14)^DATEDIF('Summary &amp; Assumptions'!$D$18,DZ$5,"Y")),
OFFSET(DY19,0,-DATEDIF(EDATE('Rent Roll'!$K14,'Rent Roll'!$P14*12),DZ$5,"M"))*((1+'Rent Roll'!$O14)^(DATEDIF(EDATE('Rent Roll'!$K14,'Rent Roll'!$P14*12),DZ$5,"Y")+1))),('Rent Roll'!$H14*'Rent Roll'!$D14/12)*((1+'Rent Roll'!$N14)^DATEDIF('Summary &amp; Assumptions'!$D$18,DZ$5,"Y")))))</f>
        <v>-</v>
      </c>
      <c r="EA19" s="131" t="str">
        <f ca="1">IF(EA$5&gt;='Rent Roll'!$M39,('Rent Roll'!$G39*'Rent Roll'!$D14/12)*((1+'Rent Roll'!$X39)^DATEDIF('Rent Roll'!$M39,EA$5,"Y")),
IF(EA$5&gt;'Rent Roll'!$L14,"-",
IF('Rent Roll'!$P14&gt;0,
IF(AND('Rent Roll'!$P14&gt;0,EDATE('Rent Roll'!$K14,'Rent Roll'!$P14*12)&gt;='Commercial Lease'!EA$5),
('Rent Roll'!$H14*'Rent Roll'!$D14/12)*((1+'Rent Roll'!$N14)^DATEDIF('Summary &amp; Assumptions'!$D$18,EA$5,"Y")),
OFFSET(DZ19,0,-DATEDIF(EDATE('Rent Roll'!$K14,'Rent Roll'!$P14*12),EA$5,"M"))*((1+'Rent Roll'!$O14)^(DATEDIF(EDATE('Rent Roll'!$K14,'Rent Roll'!$P14*12),EA$5,"Y")+1))),('Rent Roll'!$H14*'Rent Roll'!$D14/12)*((1+'Rent Roll'!$N14)^DATEDIF('Summary &amp; Assumptions'!$D$18,EA$5,"Y")))))</f>
        <v>-</v>
      </c>
      <c r="EB19" s="131" t="str">
        <f ca="1">IF(EB$5&gt;='Rent Roll'!$M39,('Rent Roll'!$G39*'Rent Roll'!$D14/12)*((1+'Rent Roll'!$X39)^DATEDIF('Rent Roll'!$M39,EB$5,"Y")),
IF(EB$5&gt;'Rent Roll'!$L14,"-",
IF('Rent Roll'!$P14&gt;0,
IF(AND('Rent Roll'!$P14&gt;0,EDATE('Rent Roll'!$K14,'Rent Roll'!$P14*12)&gt;='Commercial Lease'!EB$5),
('Rent Roll'!$H14*'Rent Roll'!$D14/12)*((1+'Rent Roll'!$N14)^DATEDIF('Summary &amp; Assumptions'!$D$18,EB$5,"Y")),
OFFSET(EA19,0,-DATEDIF(EDATE('Rent Roll'!$K14,'Rent Roll'!$P14*12),EB$5,"M"))*((1+'Rent Roll'!$O14)^(DATEDIF(EDATE('Rent Roll'!$K14,'Rent Roll'!$P14*12),EB$5,"Y")+1))),('Rent Roll'!$H14*'Rent Roll'!$D14/12)*((1+'Rent Roll'!$N14)^DATEDIF('Summary &amp; Assumptions'!$D$18,EB$5,"Y")))))</f>
        <v>-</v>
      </c>
      <c r="EC19" s="131" t="str">
        <f ca="1">IF(EC$5&gt;='Rent Roll'!$M39,('Rent Roll'!$G39*'Rent Roll'!$D14/12)*((1+'Rent Roll'!$X39)^DATEDIF('Rent Roll'!$M39,EC$5,"Y")),
IF(EC$5&gt;'Rent Roll'!$L14,"-",
IF('Rent Roll'!$P14&gt;0,
IF(AND('Rent Roll'!$P14&gt;0,EDATE('Rent Roll'!$K14,'Rent Roll'!$P14*12)&gt;='Commercial Lease'!EC$5),
('Rent Roll'!$H14*'Rent Roll'!$D14/12)*((1+'Rent Roll'!$N14)^DATEDIF('Summary &amp; Assumptions'!$D$18,EC$5,"Y")),
OFFSET(EB19,0,-DATEDIF(EDATE('Rent Roll'!$K14,'Rent Roll'!$P14*12),EC$5,"M"))*((1+'Rent Roll'!$O14)^(DATEDIF(EDATE('Rent Roll'!$K14,'Rent Roll'!$P14*12),EC$5,"Y")+1))),('Rent Roll'!$H14*'Rent Roll'!$D14/12)*((1+'Rent Roll'!$N14)^DATEDIF('Summary &amp; Assumptions'!$D$18,EC$5,"Y")))))</f>
        <v>-</v>
      </c>
      <c r="ED19" s="131" t="str">
        <f ca="1">IF(ED$5&gt;='Rent Roll'!$M39,('Rent Roll'!$G39*'Rent Roll'!$D14/12)*((1+'Rent Roll'!$X39)^DATEDIF('Rent Roll'!$M39,ED$5,"Y")),
IF(ED$5&gt;'Rent Roll'!$L14,"-",
IF('Rent Roll'!$P14&gt;0,
IF(AND('Rent Roll'!$P14&gt;0,EDATE('Rent Roll'!$K14,'Rent Roll'!$P14*12)&gt;='Commercial Lease'!ED$5),
('Rent Roll'!$H14*'Rent Roll'!$D14/12)*((1+'Rent Roll'!$N14)^DATEDIF('Summary &amp; Assumptions'!$D$18,ED$5,"Y")),
OFFSET(EC19,0,-DATEDIF(EDATE('Rent Roll'!$K14,'Rent Roll'!$P14*12),ED$5,"M"))*((1+'Rent Roll'!$O14)^(DATEDIF(EDATE('Rent Roll'!$K14,'Rent Roll'!$P14*12),ED$5,"Y")+1))),('Rent Roll'!$H14*'Rent Roll'!$D14/12)*((1+'Rent Roll'!$N14)^DATEDIF('Summary &amp; Assumptions'!$D$18,ED$5,"Y")))))</f>
        <v>-</v>
      </c>
      <c r="EE19" s="131" t="str">
        <f ca="1">IF(EE$5&gt;='Rent Roll'!$M39,('Rent Roll'!$G39*'Rent Roll'!$D14/12)*((1+'Rent Roll'!$X39)^DATEDIF('Rent Roll'!$M39,EE$5,"Y")),
IF(EE$5&gt;'Rent Roll'!$L14,"-",
IF('Rent Roll'!$P14&gt;0,
IF(AND('Rent Roll'!$P14&gt;0,EDATE('Rent Roll'!$K14,'Rent Roll'!$P14*12)&gt;='Commercial Lease'!EE$5),
('Rent Roll'!$H14*'Rent Roll'!$D14/12)*((1+'Rent Roll'!$N14)^DATEDIF('Summary &amp; Assumptions'!$D$18,EE$5,"Y")),
OFFSET(ED19,0,-DATEDIF(EDATE('Rent Roll'!$K14,'Rent Roll'!$P14*12),EE$5,"M"))*((1+'Rent Roll'!$O14)^(DATEDIF(EDATE('Rent Roll'!$K14,'Rent Roll'!$P14*12),EE$5,"Y")+1))),('Rent Roll'!$H14*'Rent Roll'!$D14/12)*((1+'Rent Roll'!$N14)^DATEDIF('Summary &amp; Assumptions'!$D$18,EE$5,"Y")))))</f>
        <v>-</v>
      </c>
      <c r="EF19" s="132" t="str">
        <f ca="1">IF(EF$5&gt;='Rent Roll'!$M39,('Rent Roll'!$G39*'Rent Roll'!$D14/12)*((1+'Rent Roll'!$X39)^DATEDIF('Rent Roll'!$M39,EF$5,"Y")),
IF(EF$5&gt;'Rent Roll'!$L14,"-",
IF('Rent Roll'!$P14&gt;0,
IF(AND('Rent Roll'!$P14&gt;0,EDATE('Rent Roll'!$K14,'Rent Roll'!$P14*12)&gt;='Commercial Lease'!EF$5),
('Rent Roll'!$H14*'Rent Roll'!$D14/12)*((1+'Rent Roll'!$N14)^DATEDIF('Summary &amp; Assumptions'!$D$18,EF$5,"Y")),
OFFSET(EE19,0,-DATEDIF(EDATE('Rent Roll'!$K14,'Rent Roll'!$P14*12),EF$5,"M"))*((1+'Rent Roll'!$O14)^(DATEDIF(EDATE('Rent Roll'!$K14,'Rent Roll'!$P14*12),EF$5,"Y")+1))),('Rent Roll'!$H14*'Rent Roll'!$D14/12)*((1+'Rent Roll'!$N14)^DATEDIF('Summary &amp; Assumptions'!$D$18,EF$5,"Y")))))</f>
        <v>-</v>
      </c>
      <c r="EG19" s="118" t="s">
        <v>109</v>
      </c>
    </row>
    <row r="20" spans="2:137" x14ac:dyDescent="0.2">
      <c r="B20" s="134"/>
      <c r="C20" s="135" t="str">
        <f>CONCATENATE('Rent Roll'!B15&amp;" - "&amp;'Rent Roll'!C15)</f>
        <v xml:space="preserve"> - </v>
      </c>
      <c r="D20" s="130">
        <f t="shared" ca="1" si="13"/>
        <v>0</v>
      </c>
      <c r="E20" s="131" t="str">
        <f>IF('Rent Roll'!$E15='Data Validation'!$E$2,'Rent Roll'!$I15,"-")</f>
        <v>-</v>
      </c>
      <c r="F20" s="131" t="str">
        <f ca="1">IF(F$5&gt;='Rent Roll'!$M40,('Rent Roll'!$G40*'Rent Roll'!$D15/12)*((1+'Rent Roll'!$X40)^DATEDIF('Rent Roll'!$M40,F$5,"Y")),
IF(F$5&gt;'Rent Roll'!$L15,"-",
IF('Rent Roll'!$P15&gt;0,
IF(AND('Rent Roll'!$P15&gt;0,EDATE('Rent Roll'!$K15,'Rent Roll'!$P15*12)&gt;='Commercial Lease'!F$5),
('Rent Roll'!$H15*'Rent Roll'!$D15/12)*((1+'Rent Roll'!$N15)^DATEDIF('Summary &amp; Assumptions'!$D$18,F$5,"Y")),
OFFSET(E20,0,-DATEDIF(EDATE('Rent Roll'!$K15,'Rent Roll'!$P15*12),F$5,"M"))*((1+'Rent Roll'!$O15)^(DATEDIF(EDATE('Rent Roll'!$K15,'Rent Roll'!$P15*12),F$5,"Y")+1))),('Rent Roll'!$H15*'Rent Roll'!$D15/12)*((1+'Rent Roll'!$N15)^DATEDIF('Summary &amp; Assumptions'!$D$18,F$5,"Y")))))</f>
        <v>-</v>
      </c>
      <c r="G20" s="131" t="str">
        <f ca="1">IF(G$5&gt;='Rent Roll'!$M40,('Rent Roll'!$G40*'Rent Roll'!$D15/12)*((1+'Rent Roll'!$X40)^DATEDIF('Rent Roll'!$M40,G$5,"Y")),
IF(G$5&gt;'Rent Roll'!$L15,"-",
IF('Rent Roll'!$P15&gt;0,
IF(AND('Rent Roll'!$P15&gt;0,EDATE('Rent Roll'!$K15,'Rent Roll'!$P15*12)&gt;='Commercial Lease'!G$5),
('Rent Roll'!$H15*'Rent Roll'!$D15/12)*((1+'Rent Roll'!$N15)^DATEDIF('Summary &amp; Assumptions'!$D$18,G$5,"Y")),
OFFSET(F20,0,-DATEDIF(EDATE('Rent Roll'!$K15,'Rent Roll'!$P15*12),G$5,"M"))*((1+'Rent Roll'!$O15)^(DATEDIF(EDATE('Rent Roll'!$K15,'Rent Roll'!$P15*12),G$5,"Y")+1))),('Rent Roll'!$H15*'Rent Roll'!$D15/12)*((1+'Rent Roll'!$N15)^DATEDIF('Summary &amp; Assumptions'!$D$18,G$5,"Y")))))</f>
        <v>-</v>
      </c>
      <c r="H20" s="131" t="str">
        <f ca="1">IF(H$5&gt;='Rent Roll'!$M40,('Rent Roll'!$G40*'Rent Roll'!$D15/12)*((1+'Rent Roll'!$X40)^DATEDIF('Rent Roll'!$M40,H$5,"Y")),
IF(H$5&gt;'Rent Roll'!$L15,"-",
IF('Rent Roll'!$P15&gt;0,
IF(AND('Rent Roll'!$P15&gt;0,EDATE('Rent Roll'!$K15,'Rent Roll'!$P15*12)&gt;='Commercial Lease'!H$5),
('Rent Roll'!$H15*'Rent Roll'!$D15/12)*((1+'Rent Roll'!$N15)^DATEDIF('Summary &amp; Assumptions'!$D$18,H$5,"Y")),
OFFSET(G20,0,-DATEDIF(EDATE('Rent Roll'!$K15,'Rent Roll'!$P15*12),H$5,"M"))*((1+'Rent Roll'!$O15)^(DATEDIF(EDATE('Rent Roll'!$K15,'Rent Roll'!$P15*12),H$5,"Y")+1))),('Rent Roll'!$H15*'Rent Roll'!$D15/12)*((1+'Rent Roll'!$N15)^DATEDIF('Summary &amp; Assumptions'!$D$18,H$5,"Y")))))</f>
        <v>-</v>
      </c>
      <c r="I20" s="131" t="str">
        <f ca="1">IF(I$5&gt;='Rent Roll'!$M40,('Rent Roll'!$G40*'Rent Roll'!$D15/12)*((1+'Rent Roll'!$X40)^DATEDIF('Rent Roll'!$M40,I$5,"Y")),
IF(I$5&gt;'Rent Roll'!$L15,"-",
IF('Rent Roll'!$P15&gt;0,
IF(AND('Rent Roll'!$P15&gt;0,EDATE('Rent Roll'!$K15,'Rent Roll'!$P15*12)&gt;='Commercial Lease'!I$5),
('Rent Roll'!$H15*'Rent Roll'!$D15/12)*((1+'Rent Roll'!$N15)^DATEDIF('Summary &amp; Assumptions'!$D$18,I$5,"Y")),
OFFSET(H20,0,-DATEDIF(EDATE('Rent Roll'!$K15,'Rent Roll'!$P15*12),I$5,"M"))*((1+'Rent Roll'!$O15)^(DATEDIF(EDATE('Rent Roll'!$K15,'Rent Roll'!$P15*12),I$5,"Y")+1))),('Rent Roll'!$H15*'Rent Roll'!$D15/12)*((1+'Rent Roll'!$N15)^DATEDIF('Summary &amp; Assumptions'!$D$18,I$5,"Y")))))</f>
        <v>-</v>
      </c>
      <c r="J20" s="131" t="str">
        <f ca="1">IF(J$5&gt;='Rent Roll'!$M40,('Rent Roll'!$G40*'Rent Roll'!$D15/12)*((1+'Rent Roll'!$X40)^DATEDIF('Rent Roll'!$M40,J$5,"Y")),
IF(J$5&gt;'Rent Roll'!$L15,"-",
IF('Rent Roll'!$P15&gt;0,
IF(AND('Rent Roll'!$P15&gt;0,EDATE('Rent Roll'!$K15,'Rent Roll'!$P15*12)&gt;='Commercial Lease'!J$5),
('Rent Roll'!$H15*'Rent Roll'!$D15/12)*((1+'Rent Roll'!$N15)^DATEDIF('Summary &amp; Assumptions'!$D$18,J$5,"Y")),
OFFSET(I20,0,-DATEDIF(EDATE('Rent Roll'!$K15,'Rent Roll'!$P15*12),J$5,"M"))*((1+'Rent Roll'!$O15)^(DATEDIF(EDATE('Rent Roll'!$K15,'Rent Roll'!$P15*12),J$5,"Y")+1))),('Rent Roll'!$H15*'Rent Roll'!$D15/12)*((1+'Rent Roll'!$N15)^DATEDIF('Summary &amp; Assumptions'!$D$18,J$5,"Y")))))</f>
        <v>-</v>
      </c>
      <c r="K20" s="131" t="str">
        <f ca="1">IF(K$5&gt;='Rent Roll'!$M40,('Rent Roll'!$G40*'Rent Roll'!$D15/12)*((1+'Rent Roll'!$X40)^DATEDIF('Rent Roll'!$M40,K$5,"Y")),
IF(K$5&gt;'Rent Roll'!$L15,"-",
IF('Rent Roll'!$P15&gt;0,
IF(AND('Rent Roll'!$P15&gt;0,EDATE('Rent Roll'!$K15,'Rent Roll'!$P15*12)&gt;='Commercial Lease'!K$5),
('Rent Roll'!$H15*'Rent Roll'!$D15/12)*((1+'Rent Roll'!$N15)^DATEDIF('Summary &amp; Assumptions'!$D$18,K$5,"Y")),
OFFSET(J20,0,-DATEDIF(EDATE('Rent Roll'!$K15,'Rent Roll'!$P15*12),K$5,"M"))*((1+'Rent Roll'!$O15)^(DATEDIF(EDATE('Rent Roll'!$K15,'Rent Roll'!$P15*12),K$5,"Y")+1))),('Rent Roll'!$H15*'Rent Roll'!$D15/12)*((1+'Rent Roll'!$N15)^DATEDIF('Summary &amp; Assumptions'!$D$18,K$5,"Y")))))</f>
        <v>-</v>
      </c>
      <c r="L20" s="131" t="str">
        <f ca="1">IF(L$5&gt;='Rent Roll'!$M40,('Rent Roll'!$G40*'Rent Roll'!$D15/12)*((1+'Rent Roll'!$X40)^DATEDIF('Rent Roll'!$M40,L$5,"Y")),
IF(L$5&gt;'Rent Roll'!$L15,"-",
IF('Rent Roll'!$P15&gt;0,
IF(AND('Rent Roll'!$P15&gt;0,EDATE('Rent Roll'!$K15,'Rent Roll'!$P15*12)&gt;='Commercial Lease'!L$5),
('Rent Roll'!$H15*'Rent Roll'!$D15/12)*((1+'Rent Roll'!$N15)^DATEDIF('Summary &amp; Assumptions'!$D$18,L$5,"Y")),
OFFSET(K20,0,-DATEDIF(EDATE('Rent Roll'!$K15,'Rent Roll'!$P15*12),L$5,"M"))*((1+'Rent Roll'!$O15)^(DATEDIF(EDATE('Rent Roll'!$K15,'Rent Roll'!$P15*12),L$5,"Y")+1))),('Rent Roll'!$H15*'Rent Roll'!$D15/12)*((1+'Rent Roll'!$N15)^DATEDIF('Summary &amp; Assumptions'!$D$18,L$5,"Y")))))</f>
        <v>-</v>
      </c>
      <c r="M20" s="131" t="str">
        <f ca="1">IF(M$5&gt;='Rent Roll'!$M40,('Rent Roll'!$G40*'Rent Roll'!$D15/12)*((1+'Rent Roll'!$X40)^DATEDIF('Rent Roll'!$M40,M$5,"Y")),
IF(M$5&gt;'Rent Roll'!$L15,"-",
IF('Rent Roll'!$P15&gt;0,
IF(AND('Rent Roll'!$P15&gt;0,EDATE('Rent Roll'!$K15,'Rent Roll'!$P15*12)&gt;='Commercial Lease'!M$5),
('Rent Roll'!$H15*'Rent Roll'!$D15/12)*((1+'Rent Roll'!$N15)^DATEDIF('Summary &amp; Assumptions'!$D$18,M$5,"Y")),
OFFSET(L20,0,-DATEDIF(EDATE('Rent Roll'!$K15,'Rent Roll'!$P15*12),M$5,"M"))*((1+'Rent Roll'!$O15)^(DATEDIF(EDATE('Rent Roll'!$K15,'Rent Roll'!$P15*12),M$5,"Y")+1))),('Rent Roll'!$H15*'Rent Roll'!$D15/12)*((1+'Rent Roll'!$N15)^DATEDIF('Summary &amp; Assumptions'!$D$18,M$5,"Y")))))</f>
        <v>-</v>
      </c>
      <c r="N20" s="131" t="str">
        <f ca="1">IF(N$5&gt;='Rent Roll'!$M40,('Rent Roll'!$G40*'Rent Roll'!$D15/12)*((1+'Rent Roll'!$X40)^DATEDIF('Rent Roll'!$M40,N$5,"Y")),
IF(N$5&gt;'Rent Roll'!$L15,"-",
IF('Rent Roll'!$P15&gt;0,
IF(AND('Rent Roll'!$P15&gt;0,EDATE('Rent Roll'!$K15,'Rent Roll'!$P15*12)&gt;='Commercial Lease'!N$5),
('Rent Roll'!$H15*'Rent Roll'!$D15/12)*((1+'Rent Roll'!$N15)^DATEDIF('Summary &amp; Assumptions'!$D$18,N$5,"Y")),
OFFSET(M20,0,-DATEDIF(EDATE('Rent Roll'!$K15,'Rent Roll'!$P15*12),N$5,"M"))*((1+'Rent Roll'!$O15)^(DATEDIF(EDATE('Rent Roll'!$K15,'Rent Roll'!$P15*12),N$5,"Y")+1))),('Rent Roll'!$H15*'Rent Roll'!$D15/12)*((1+'Rent Roll'!$N15)^DATEDIF('Summary &amp; Assumptions'!$D$18,N$5,"Y")))))</f>
        <v>-</v>
      </c>
      <c r="O20" s="131" t="str">
        <f ca="1">IF(O$5&gt;='Rent Roll'!$M40,('Rent Roll'!$G40*'Rent Roll'!$D15/12)*((1+'Rent Roll'!$X40)^DATEDIF('Rent Roll'!$M40,O$5,"Y")),
IF(O$5&gt;'Rent Roll'!$L15,"-",
IF('Rent Roll'!$P15&gt;0,
IF(AND('Rent Roll'!$P15&gt;0,EDATE('Rent Roll'!$K15,'Rent Roll'!$P15*12)&gt;='Commercial Lease'!O$5),
('Rent Roll'!$H15*'Rent Roll'!$D15/12)*((1+'Rent Roll'!$N15)^DATEDIF('Summary &amp; Assumptions'!$D$18,O$5,"Y")),
OFFSET(N20,0,-DATEDIF(EDATE('Rent Roll'!$K15,'Rent Roll'!$P15*12),O$5,"M"))*((1+'Rent Roll'!$O15)^(DATEDIF(EDATE('Rent Roll'!$K15,'Rent Roll'!$P15*12),O$5,"Y")+1))),('Rent Roll'!$H15*'Rent Roll'!$D15/12)*((1+'Rent Roll'!$N15)^DATEDIF('Summary &amp; Assumptions'!$D$18,O$5,"Y")))))</f>
        <v>-</v>
      </c>
      <c r="P20" s="131" t="str">
        <f ca="1">IF(P$5&gt;='Rent Roll'!$M40,('Rent Roll'!$G40*'Rent Roll'!$D15/12)*((1+'Rent Roll'!$X40)^DATEDIF('Rent Roll'!$M40,P$5,"Y")),
IF(P$5&gt;'Rent Roll'!$L15,"-",
IF('Rent Roll'!$P15&gt;0,
IF(AND('Rent Roll'!$P15&gt;0,EDATE('Rent Roll'!$K15,'Rent Roll'!$P15*12)&gt;='Commercial Lease'!P$5),
('Rent Roll'!$H15*'Rent Roll'!$D15/12)*((1+'Rent Roll'!$N15)^DATEDIF('Summary &amp; Assumptions'!$D$18,P$5,"Y")),
OFFSET(O20,0,-DATEDIF(EDATE('Rent Roll'!$K15,'Rent Roll'!$P15*12),P$5,"M"))*((1+'Rent Roll'!$O15)^(DATEDIF(EDATE('Rent Roll'!$K15,'Rent Roll'!$P15*12),P$5,"Y")+1))),('Rent Roll'!$H15*'Rent Roll'!$D15/12)*((1+'Rent Roll'!$N15)^DATEDIF('Summary &amp; Assumptions'!$D$18,P$5,"Y")))))</f>
        <v>-</v>
      </c>
      <c r="Q20" s="131" t="str">
        <f ca="1">IF(Q$5&gt;='Rent Roll'!$M40,('Rent Roll'!$G40*'Rent Roll'!$D15/12)*((1+'Rent Roll'!$X40)^DATEDIF('Rent Roll'!$M40,Q$5,"Y")),
IF(Q$5&gt;'Rent Roll'!$L15,"-",
IF('Rent Roll'!$P15&gt;0,
IF(AND('Rent Roll'!$P15&gt;0,EDATE('Rent Roll'!$K15,'Rent Roll'!$P15*12)&gt;='Commercial Lease'!Q$5),
('Rent Roll'!$H15*'Rent Roll'!$D15/12)*((1+'Rent Roll'!$N15)^DATEDIF('Summary &amp; Assumptions'!$D$18,Q$5,"Y")),
OFFSET(P20,0,-DATEDIF(EDATE('Rent Roll'!$K15,'Rent Roll'!$P15*12),Q$5,"M"))*((1+'Rent Roll'!$O15)^(DATEDIF(EDATE('Rent Roll'!$K15,'Rent Roll'!$P15*12),Q$5,"Y")+1))),('Rent Roll'!$H15*'Rent Roll'!$D15/12)*((1+'Rent Roll'!$N15)^DATEDIF('Summary &amp; Assumptions'!$D$18,Q$5,"Y")))))</f>
        <v>-</v>
      </c>
      <c r="R20" s="131" t="str">
        <f ca="1">IF(R$5&gt;='Rent Roll'!$M40,('Rent Roll'!$G40*'Rent Roll'!$D15/12)*((1+'Rent Roll'!$X40)^DATEDIF('Rent Roll'!$M40,R$5,"Y")),
IF(R$5&gt;'Rent Roll'!$L15,"-",
IF('Rent Roll'!$P15&gt;0,
IF(AND('Rent Roll'!$P15&gt;0,EDATE('Rent Roll'!$K15,'Rent Roll'!$P15*12)&gt;='Commercial Lease'!R$5),
('Rent Roll'!$H15*'Rent Roll'!$D15/12)*((1+'Rent Roll'!$N15)^DATEDIF('Summary &amp; Assumptions'!$D$18,R$5,"Y")),
OFFSET(Q20,0,-DATEDIF(EDATE('Rent Roll'!$K15,'Rent Roll'!$P15*12),R$5,"M"))*((1+'Rent Roll'!$O15)^(DATEDIF(EDATE('Rent Roll'!$K15,'Rent Roll'!$P15*12),R$5,"Y")+1))),('Rent Roll'!$H15*'Rent Roll'!$D15/12)*((1+'Rent Roll'!$N15)^DATEDIF('Summary &amp; Assumptions'!$D$18,R$5,"Y")))))</f>
        <v>-</v>
      </c>
      <c r="S20" s="131" t="str">
        <f ca="1">IF(S$5&gt;='Rent Roll'!$M40,('Rent Roll'!$G40*'Rent Roll'!$D15/12)*((1+'Rent Roll'!$X40)^DATEDIF('Rent Roll'!$M40,S$5,"Y")),
IF(S$5&gt;'Rent Roll'!$L15,"-",
IF('Rent Roll'!$P15&gt;0,
IF(AND('Rent Roll'!$P15&gt;0,EDATE('Rent Roll'!$K15,'Rent Roll'!$P15*12)&gt;='Commercial Lease'!S$5),
('Rent Roll'!$H15*'Rent Roll'!$D15/12)*((1+'Rent Roll'!$N15)^DATEDIF('Summary &amp; Assumptions'!$D$18,S$5,"Y")),
OFFSET(R20,0,-DATEDIF(EDATE('Rent Roll'!$K15,'Rent Roll'!$P15*12),S$5,"M"))*((1+'Rent Roll'!$O15)^(DATEDIF(EDATE('Rent Roll'!$K15,'Rent Roll'!$P15*12),S$5,"Y")+1))),('Rent Roll'!$H15*'Rent Roll'!$D15/12)*((1+'Rent Roll'!$N15)^DATEDIF('Summary &amp; Assumptions'!$D$18,S$5,"Y")))))</f>
        <v>-</v>
      </c>
      <c r="T20" s="131" t="str">
        <f ca="1">IF(T$5&gt;='Rent Roll'!$M40,('Rent Roll'!$G40*'Rent Roll'!$D15/12)*((1+'Rent Roll'!$X40)^DATEDIF('Rent Roll'!$M40,T$5,"Y")),
IF(T$5&gt;'Rent Roll'!$L15,"-",
IF('Rent Roll'!$P15&gt;0,
IF(AND('Rent Roll'!$P15&gt;0,EDATE('Rent Roll'!$K15,'Rent Roll'!$P15*12)&gt;='Commercial Lease'!T$5),
('Rent Roll'!$H15*'Rent Roll'!$D15/12)*((1+'Rent Roll'!$N15)^DATEDIF('Summary &amp; Assumptions'!$D$18,T$5,"Y")),
OFFSET(S20,0,-DATEDIF(EDATE('Rent Roll'!$K15,'Rent Roll'!$P15*12),T$5,"M"))*((1+'Rent Roll'!$O15)^(DATEDIF(EDATE('Rent Roll'!$K15,'Rent Roll'!$P15*12),T$5,"Y")+1))),('Rent Roll'!$H15*'Rent Roll'!$D15/12)*((1+'Rent Roll'!$N15)^DATEDIF('Summary &amp; Assumptions'!$D$18,T$5,"Y")))))</f>
        <v>-</v>
      </c>
      <c r="U20" s="131" t="str">
        <f ca="1">IF(U$5&gt;='Rent Roll'!$M40,('Rent Roll'!$G40*'Rent Roll'!$D15/12)*((1+'Rent Roll'!$X40)^DATEDIF('Rent Roll'!$M40,U$5,"Y")),
IF(U$5&gt;'Rent Roll'!$L15,"-",
IF('Rent Roll'!$P15&gt;0,
IF(AND('Rent Roll'!$P15&gt;0,EDATE('Rent Roll'!$K15,'Rent Roll'!$P15*12)&gt;='Commercial Lease'!U$5),
('Rent Roll'!$H15*'Rent Roll'!$D15/12)*((1+'Rent Roll'!$N15)^DATEDIF('Summary &amp; Assumptions'!$D$18,U$5,"Y")),
OFFSET(T20,0,-DATEDIF(EDATE('Rent Roll'!$K15,'Rent Roll'!$P15*12),U$5,"M"))*((1+'Rent Roll'!$O15)^(DATEDIF(EDATE('Rent Roll'!$K15,'Rent Roll'!$P15*12),U$5,"Y")+1))),('Rent Roll'!$H15*'Rent Roll'!$D15/12)*((1+'Rent Roll'!$N15)^DATEDIF('Summary &amp; Assumptions'!$D$18,U$5,"Y")))))</f>
        <v>-</v>
      </c>
      <c r="V20" s="131" t="str">
        <f ca="1">IF(V$5&gt;='Rent Roll'!$M40,('Rent Roll'!$G40*'Rent Roll'!$D15/12)*((1+'Rent Roll'!$X40)^DATEDIF('Rent Roll'!$M40,V$5,"Y")),
IF(V$5&gt;'Rent Roll'!$L15,"-",
IF('Rent Roll'!$P15&gt;0,
IF(AND('Rent Roll'!$P15&gt;0,EDATE('Rent Roll'!$K15,'Rent Roll'!$P15*12)&gt;='Commercial Lease'!V$5),
('Rent Roll'!$H15*'Rent Roll'!$D15/12)*((1+'Rent Roll'!$N15)^DATEDIF('Summary &amp; Assumptions'!$D$18,V$5,"Y")),
OFFSET(U20,0,-DATEDIF(EDATE('Rent Roll'!$K15,'Rent Roll'!$P15*12),V$5,"M"))*((1+'Rent Roll'!$O15)^(DATEDIF(EDATE('Rent Roll'!$K15,'Rent Roll'!$P15*12),V$5,"Y")+1))),('Rent Roll'!$H15*'Rent Roll'!$D15/12)*((1+'Rent Roll'!$N15)^DATEDIF('Summary &amp; Assumptions'!$D$18,V$5,"Y")))))</f>
        <v>-</v>
      </c>
      <c r="W20" s="131" t="str">
        <f ca="1">IF(W$5&gt;='Rent Roll'!$M40,('Rent Roll'!$G40*'Rent Roll'!$D15/12)*((1+'Rent Roll'!$X40)^DATEDIF('Rent Roll'!$M40,W$5,"Y")),
IF(W$5&gt;'Rent Roll'!$L15,"-",
IF('Rent Roll'!$P15&gt;0,
IF(AND('Rent Roll'!$P15&gt;0,EDATE('Rent Roll'!$K15,'Rent Roll'!$P15*12)&gt;='Commercial Lease'!W$5),
('Rent Roll'!$H15*'Rent Roll'!$D15/12)*((1+'Rent Roll'!$N15)^DATEDIF('Summary &amp; Assumptions'!$D$18,W$5,"Y")),
OFFSET(V20,0,-DATEDIF(EDATE('Rent Roll'!$K15,'Rent Roll'!$P15*12),W$5,"M"))*((1+'Rent Roll'!$O15)^(DATEDIF(EDATE('Rent Roll'!$K15,'Rent Roll'!$P15*12),W$5,"Y")+1))),('Rent Roll'!$H15*'Rent Roll'!$D15/12)*((1+'Rent Roll'!$N15)^DATEDIF('Summary &amp; Assumptions'!$D$18,W$5,"Y")))))</f>
        <v>-</v>
      </c>
      <c r="X20" s="131" t="str">
        <f ca="1">IF(X$5&gt;='Rent Roll'!$M40,('Rent Roll'!$G40*'Rent Roll'!$D15/12)*((1+'Rent Roll'!$X40)^DATEDIF('Rent Roll'!$M40,X$5,"Y")),
IF(X$5&gt;'Rent Roll'!$L15,"-",
IF('Rent Roll'!$P15&gt;0,
IF(AND('Rent Roll'!$P15&gt;0,EDATE('Rent Roll'!$K15,'Rent Roll'!$P15*12)&gt;='Commercial Lease'!X$5),
('Rent Roll'!$H15*'Rent Roll'!$D15/12)*((1+'Rent Roll'!$N15)^DATEDIF('Summary &amp; Assumptions'!$D$18,X$5,"Y")),
OFFSET(W20,0,-DATEDIF(EDATE('Rent Roll'!$K15,'Rent Roll'!$P15*12),X$5,"M"))*((1+'Rent Roll'!$O15)^(DATEDIF(EDATE('Rent Roll'!$K15,'Rent Roll'!$P15*12),X$5,"Y")+1))),('Rent Roll'!$H15*'Rent Roll'!$D15/12)*((1+'Rent Roll'!$N15)^DATEDIF('Summary &amp; Assumptions'!$D$18,X$5,"Y")))))</f>
        <v>-</v>
      </c>
      <c r="Y20" s="131" t="str">
        <f ca="1">IF(Y$5&gt;='Rent Roll'!$M40,('Rent Roll'!$G40*'Rent Roll'!$D15/12)*((1+'Rent Roll'!$X40)^DATEDIF('Rent Roll'!$M40,Y$5,"Y")),
IF(Y$5&gt;'Rent Roll'!$L15,"-",
IF('Rent Roll'!$P15&gt;0,
IF(AND('Rent Roll'!$P15&gt;0,EDATE('Rent Roll'!$K15,'Rent Roll'!$P15*12)&gt;='Commercial Lease'!Y$5),
('Rent Roll'!$H15*'Rent Roll'!$D15/12)*((1+'Rent Roll'!$N15)^DATEDIF('Summary &amp; Assumptions'!$D$18,Y$5,"Y")),
OFFSET(X20,0,-DATEDIF(EDATE('Rent Roll'!$K15,'Rent Roll'!$P15*12),Y$5,"M"))*((1+'Rent Roll'!$O15)^(DATEDIF(EDATE('Rent Roll'!$K15,'Rent Roll'!$P15*12),Y$5,"Y")+1))),('Rent Roll'!$H15*'Rent Roll'!$D15/12)*((1+'Rent Roll'!$N15)^DATEDIF('Summary &amp; Assumptions'!$D$18,Y$5,"Y")))))</f>
        <v>-</v>
      </c>
      <c r="Z20" s="131" t="str">
        <f ca="1">IF(Z$5&gt;='Rent Roll'!$M40,('Rent Roll'!$G40*'Rent Roll'!$D15/12)*((1+'Rent Roll'!$X40)^DATEDIF('Rent Roll'!$M40,Z$5,"Y")),
IF(Z$5&gt;'Rent Roll'!$L15,"-",
IF('Rent Roll'!$P15&gt;0,
IF(AND('Rent Roll'!$P15&gt;0,EDATE('Rent Roll'!$K15,'Rent Roll'!$P15*12)&gt;='Commercial Lease'!Z$5),
('Rent Roll'!$H15*'Rent Roll'!$D15/12)*((1+'Rent Roll'!$N15)^DATEDIF('Summary &amp; Assumptions'!$D$18,Z$5,"Y")),
OFFSET(Y20,0,-DATEDIF(EDATE('Rent Roll'!$K15,'Rent Roll'!$P15*12),Z$5,"M"))*((1+'Rent Roll'!$O15)^(DATEDIF(EDATE('Rent Roll'!$K15,'Rent Roll'!$P15*12),Z$5,"Y")+1))),('Rent Roll'!$H15*'Rent Roll'!$D15/12)*((1+'Rent Roll'!$N15)^DATEDIF('Summary &amp; Assumptions'!$D$18,Z$5,"Y")))))</f>
        <v>-</v>
      </c>
      <c r="AA20" s="131" t="str">
        <f ca="1">IF(AA$5&gt;='Rent Roll'!$M40,('Rent Roll'!$G40*'Rent Roll'!$D15/12)*((1+'Rent Roll'!$X40)^DATEDIF('Rent Roll'!$M40,AA$5,"Y")),
IF(AA$5&gt;'Rent Roll'!$L15,"-",
IF('Rent Roll'!$P15&gt;0,
IF(AND('Rent Roll'!$P15&gt;0,EDATE('Rent Roll'!$K15,'Rent Roll'!$P15*12)&gt;='Commercial Lease'!AA$5),
('Rent Roll'!$H15*'Rent Roll'!$D15/12)*((1+'Rent Roll'!$N15)^DATEDIF('Summary &amp; Assumptions'!$D$18,AA$5,"Y")),
OFFSET(Z20,0,-DATEDIF(EDATE('Rent Roll'!$K15,'Rent Roll'!$P15*12),AA$5,"M"))*((1+'Rent Roll'!$O15)^(DATEDIF(EDATE('Rent Roll'!$K15,'Rent Roll'!$P15*12),AA$5,"Y")+1))),('Rent Roll'!$H15*'Rent Roll'!$D15/12)*((1+'Rent Roll'!$N15)^DATEDIF('Summary &amp; Assumptions'!$D$18,AA$5,"Y")))))</f>
        <v>-</v>
      </c>
      <c r="AB20" s="131" t="str">
        <f ca="1">IF(AB$5&gt;='Rent Roll'!$M40,('Rent Roll'!$G40*'Rent Roll'!$D15/12)*((1+'Rent Roll'!$X40)^DATEDIF('Rent Roll'!$M40,AB$5,"Y")),
IF(AB$5&gt;'Rent Roll'!$L15,"-",
IF('Rent Roll'!$P15&gt;0,
IF(AND('Rent Roll'!$P15&gt;0,EDATE('Rent Roll'!$K15,'Rent Roll'!$P15*12)&gt;='Commercial Lease'!AB$5),
('Rent Roll'!$H15*'Rent Roll'!$D15/12)*((1+'Rent Roll'!$N15)^DATEDIF('Summary &amp; Assumptions'!$D$18,AB$5,"Y")),
OFFSET(AA20,0,-DATEDIF(EDATE('Rent Roll'!$K15,'Rent Roll'!$P15*12),AB$5,"M"))*((1+'Rent Roll'!$O15)^(DATEDIF(EDATE('Rent Roll'!$K15,'Rent Roll'!$P15*12),AB$5,"Y")+1))),('Rent Roll'!$H15*'Rent Roll'!$D15/12)*((1+'Rent Roll'!$N15)^DATEDIF('Summary &amp; Assumptions'!$D$18,AB$5,"Y")))))</f>
        <v>-</v>
      </c>
      <c r="AC20" s="131" t="str">
        <f ca="1">IF(AC$5&gt;='Rent Roll'!$M40,('Rent Roll'!$G40*'Rent Roll'!$D15/12)*((1+'Rent Roll'!$X40)^DATEDIF('Rent Roll'!$M40,AC$5,"Y")),
IF(AC$5&gt;'Rent Roll'!$L15,"-",
IF('Rent Roll'!$P15&gt;0,
IF(AND('Rent Roll'!$P15&gt;0,EDATE('Rent Roll'!$K15,'Rent Roll'!$P15*12)&gt;='Commercial Lease'!AC$5),
('Rent Roll'!$H15*'Rent Roll'!$D15/12)*((1+'Rent Roll'!$N15)^DATEDIF('Summary &amp; Assumptions'!$D$18,AC$5,"Y")),
OFFSET(AB20,0,-DATEDIF(EDATE('Rent Roll'!$K15,'Rent Roll'!$P15*12),AC$5,"M"))*((1+'Rent Roll'!$O15)^(DATEDIF(EDATE('Rent Roll'!$K15,'Rent Roll'!$P15*12),AC$5,"Y")+1))),('Rent Roll'!$H15*'Rent Roll'!$D15/12)*((1+'Rent Roll'!$N15)^DATEDIF('Summary &amp; Assumptions'!$D$18,AC$5,"Y")))))</f>
        <v>-</v>
      </c>
      <c r="AD20" s="131" t="str">
        <f ca="1">IF(AD$5&gt;='Rent Roll'!$M40,('Rent Roll'!$G40*'Rent Roll'!$D15/12)*((1+'Rent Roll'!$X40)^DATEDIF('Rent Roll'!$M40,AD$5,"Y")),
IF(AD$5&gt;'Rent Roll'!$L15,"-",
IF('Rent Roll'!$P15&gt;0,
IF(AND('Rent Roll'!$P15&gt;0,EDATE('Rent Roll'!$K15,'Rent Roll'!$P15*12)&gt;='Commercial Lease'!AD$5),
('Rent Roll'!$H15*'Rent Roll'!$D15/12)*((1+'Rent Roll'!$N15)^DATEDIF('Summary &amp; Assumptions'!$D$18,AD$5,"Y")),
OFFSET(AC20,0,-DATEDIF(EDATE('Rent Roll'!$K15,'Rent Roll'!$P15*12),AD$5,"M"))*((1+'Rent Roll'!$O15)^(DATEDIF(EDATE('Rent Roll'!$K15,'Rent Roll'!$P15*12),AD$5,"Y")+1))),('Rent Roll'!$H15*'Rent Roll'!$D15/12)*((1+'Rent Roll'!$N15)^DATEDIF('Summary &amp; Assumptions'!$D$18,AD$5,"Y")))))</f>
        <v>-</v>
      </c>
      <c r="AE20" s="131" t="str">
        <f ca="1">IF(AE$5&gt;='Rent Roll'!$M40,('Rent Roll'!$G40*'Rent Roll'!$D15/12)*((1+'Rent Roll'!$X40)^DATEDIF('Rent Roll'!$M40,AE$5,"Y")),
IF(AE$5&gt;'Rent Roll'!$L15,"-",
IF('Rent Roll'!$P15&gt;0,
IF(AND('Rent Roll'!$P15&gt;0,EDATE('Rent Roll'!$K15,'Rent Roll'!$P15*12)&gt;='Commercial Lease'!AE$5),
('Rent Roll'!$H15*'Rent Roll'!$D15/12)*((1+'Rent Roll'!$N15)^DATEDIF('Summary &amp; Assumptions'!$D$18,AE$5,"Y")),
OFFSET(AD20,0,-DATEDIF(EDATE('Rent Roll'!$K15,'Rent Roll'!$P15*12),AE$5,"M"))*((1+'Rent Roll'!$O15)^(DATEDIF(EDATE('Rent Roll'!$K15,'Rent Roll'!$P15*12),AE$5,"Y")+1))),('Rent Roll'!$H15*'Rent Roll'!$D15/12)*((1+'Rent Roll'!$N15)^DATEDIF('Summary &amp; Assumptions'!$D$18,AE$5,"Y")))))</f>
        <v>-</v>
      </c>
      <c r="AF20" s="131" t="str">
        <f ca="1">IF(AF$5&gt;='Rent Roll'!$M40,('Rent Roll'!$G40*'Rent Roll'!$D15/12)*((1+'Rent Roll'!$X40)^DATEDIF('Rent Roll'!$M40,AF$5,"Y")),
IF(AF$5&gt;'Rent Roll'!$L15,"-",
IF('Rent Roll'!$P15&gt;0,
IF(AND('Rent Roll'!$P15&gt;0,EDATE('Rent Roll'!$K15,'Rent Roll'!$P15*12)&gt;='Commercial Lease'!AF$5),
('Rent Roll'!$H15*'Rent Roll'!$D15/12)*((1+'Rent Roll'!$N15)^DATEDIF('Summary &amp; Assumptions'!$D$18,AF$5,"Y")),
OFFSET(AE20,0,-DATEDIF(EDATE('Rent Roll'!$K15,'Rent Roll'!$P15*12),AF$5,"M"))*((1+'Rent Roll'!$O15)^(DATEDIF(EDATE('Rent Roll'!$K15,'Rent Roll'!$P15*12),AF$5,"Y")+1))),('Rent Roll'!$H15*'Rent Roll'!$D15/12)*((1+'Rent Roll'!$N15)^DATEDIF('Summary &amp; Assumptions'!$D$18,AF$5,"Y")))))</f>
        <v>-</v>
      </c>
      <c r="AG20" s="131" t="str">
        <f ca="1">IF(AG$5&gt;='Rent Roll'!$M40,('Rent Roll'!$G40*'Rent Roll'!$D15/12)*((1+'Rent Roll'!$X40)^DATEDIF('Rent Roll'!$M40,AG$5,"Y")),
IF(AG$5&gt;'Rent Roll'!$L15,"-",
IF('Rent Roll'!$P15&gt;0,
IF(AND('Rent Roll'!$P15&gt;0,EDATE('Rent Roll'!$K15,'Rent Roll'!$P15*12)&gt;='Commercial Lease'!AG$5),
('Rent Roll'!$H15*'Rent Roll'!$D15/12)*((1+'Rent Roll'!$N15)^DATEDIF('Summary &amp; Assumptions'!$D$18,AG$5,"Y")),
OFFSET(AF20,0,-DATEDIF(EDATE('Rent Roll'!$K15,'Rent Roll'!$P15*12),AG$5,"M"))*((1+'Rent Roll'!$O15)^(DATEDIF(EDATE('Rent Roll'!$K15,'Rent Roll'!$P15*12),AG$5,"Y")+1))),('Rent Roll'!$H15*'Rent Roll'!$D15/12)*((1+'Rent Roll'!$N15)^DATEDIF('Summary &amp; Assumptions'!$D$18,AG$5,"Y")))))</f>
        <v>-</v>
      </c>
      <c r="AH20" s="131" t="str">
        <f ca="1">IF(AH$5&gt;='Rent Roll'!$M40,('Rent Roll'!$G40*'Rent Roll'!$D15/12)*((1+'Rent Roll'!$X40)^DATEDIF('Rent Roll'!$M40,AH$5,"Y")),
IF(AH$5&gt;'Rent Roll'!$L15,"-",
IF('Rent Roll'!$P15&gt;0,
IF(AND('Rent Roll'!$P15&gt;0,EDATE('Rent Roll'!$K15,'Rent Roll'!$P15*12)&gt;='Commercial Lease'!AH$5),
('Rent Roll'!$H15*'Rent Roll'!$D15/12)*((1+'Rent Roll'!$N15)^DATEDIF('Summary &amp; Assumptions'!$D$18,AH$5,"Y")),
OFFSET(AG20,0,-DATEDIF(EDATE('Rent Roll'!$K15,'Rent Roll'!$P15*12),AH$5,"M"))*((1+'Rent Roll'!$O15)^(DATEDIF(EDATE('Rent Roll'!$K15,'Rent Roll'!$P15*12),AH$5,"Y")+1))),('Rent Roll'!$H15*'Rent Roll'!$D15/12)*((1+'Rent Roll'!$N15)^DATEDIF('Summary &amp; Assumptions'!$D$18,AH$5,"Y")))))</f>
        <v>-</v>
      </c>
      <c r="AI20" s="131" t="str">
        <f ca="1">IF(AI$5&gt;='Rent Roll'!$M40,('Rent Roll'!$G40*'Rent Roll'!$D15/12)*((1+'Rent Roll'!$X40)^DATEDIF('Rent Roll'!$M40,AI$5,"Y")),
IF(AI$5&gt;'Rent Roll'!$L15,"-",
IF('Rent Roll'!$P15&gt;0,
IF(AND('Rent Roll'!$P15&gt;0,EDATE('Rent Roll'!$K15,'Rent Roll'!$P15*12)&gt;='Commercial Lease'!AI$5),
('Rent Roll'!$H15*'Rent Roll'!$D15/12)*((1+'Rent Roll'!$N15)^DATEDIF('Summary &amp; Assumptions'!$D$18,AI$5,"Y")),
OFFSET(AH20,0,-DATEDIF(EDATE('Rent Roll'!$K15,'Rent Roll'!$P15*12),AI$5,"M"))*((1+'Rent Roll'!$O15)^(DATEDIF(EDATE('Rent Roll'!$K15,'Rent Roll'!$P15*12),AI$5,"Y")+1))),('Rent Roll'!$H15*'Rent Roll'!$D15/12)*((1+'Rent Roll'!$N15)^DATEDIF('Summary &amp; Assumptions'!$D$18,AI$5,"Y")))))</f>
        <v>-</v>
      </c>
      <c r="AJ20" s="131" t="str">
        <f ca="1">IF(AJ$5&gt;='Rent Roll'!$M40,('Rent Roll'!$G40*'Rent Roll'!$D15/12)*((1+'Rent Roll'!$X40)^DATEDIF('Rent Roll'!$M40,AJ$5,"Y")),
IF(AJ$5&gt;'Rent Roll'!$L15,"-",
IF('Rent Roll'!$P15&gt;0,
IF(AND('Rent Roll'!$P15&gt;0,EDATE('Rent Roll'!$K15,'Rent Roll'!$P15*12)&gt;='Commercial Lease'!AJ$5),
('Rent Roll'!$H15*'Rent Roll'!$D15/12)*((1+'Rent Roll'!$N15)^DATEDIF('Summary &amp; Assumptions'!$D$18,AJ$5,"Y")),
OFFSET(AI20,0,-DATEDIF(EDATE('Rent Roll'!$K15,'Rent Roll'!$P15*12),AJ$5,"M"))*((1+'Rent Roll'!$O15)^(DATEDIF(EDATE('Rent Roll'!$K15,'Rent Roll'!$P15*12),AJ$5,"Y")+1))),('Rent Roll'!$H15*'Rent Roll'!$D15/12)*((1+'Rent Roll'!$N15)^DATEDIF('Summary &amp; Assumptions'!$D$18,AJ$5,"Y")))))</f>
        <v>-</v>
      </c>
      <c r="AK20" s="131" t="str">
        <f ca="1">IF(AK$5&gt;='Rent Roll'!$M40,('Rent Roll'!$G40*'Rent Roll'!$D15/12)*((1+'Rent Roll'!$X40)^DATEDIF('Rent Roll'!$M40,AK$5,"Y")),
IF(AK$5&gt;'Rent Roll'!$L15,"-",
IF('Rent Roll'!$P15&gt;0,
IF(AND('Rent Roll'!$P15&gt;0,EDATE('Rent Roll'!$K15,'Rent Roll'!$P15*12)&gt;='Commercial Lease'!AK$5),
('Rent Roll'!$H15*'Rent Roll'!$D15/12)*((1+'Rent Roll'!$N15)^DATEDIF('Summary &amp; Assumptions'!$D$18,AK$5,"Y")),
OFFSET(AJ20,0,-DATEDIF(EDATE('Rent Roll'!$K15,'Rent Roll'!$P15*12),AK$5,"M"))*((1+'Rent Roll'!$O15)^(DATEDIF(EDATE('Rent Roll'!$K15,'Rent Roll'!$P15*12),AK$5,"Y")+1))),('Rent Roll'!$H15*'Rent Roll'!$D15/12)*((1+'Rent Roll'!$N15)^DATEDIF('Summary &amp; Assumptions'!$D$18,AK$5,"Y")))))</f>
        <v>-</v>
      </c>
      <c r="AL20" s="131" t="str">
        <f ca="1">IF(AL$5&gt;='Rent Roll'!$M40,('Rent Roll'!$G40*'Rent Roll'!$D15/12)*((1+'Rent Roll'!$X40)^DATEDIF('Rent Roll'!$M40,AL$5,"Y")),
IF(AL$5&gt;'Rent Roll'!$L15,"-",
IF('Rent Roll'!$P15&gt;0,
IF(AND('Rent Roll'!$P15&gt;0,EDATE('Rent Roll'!$K15,'Rent Roll'!$P15*12)&gt;='Commercial Lease'!AL$5),
('Rent Roll'!$H15*'Rent Roll'!$D15/12)*((1+'Rent Roll'!$N15)^DATEDIF('Summary &amp; Assumptions'!$D$18,AL$5,"Y")),
OFFSET(AK20,0,-DATEDIF(EDATE('Rent Roll'!$K15,'Rent Roll'!$P15*12),AL$5,"M"))*((1+'Rent Roll'!$O15)^(DATEDIF(EDATE('Rent Roll'!$K15,'Rent Roll'!$P15*12),AL$5,"Y")+1))),('Rent Roll'!$H15*'Rent Roll'!$D15/12)*((1+'Rent Roll'!$N15)^DATEDIF('Summary &amp; Assumptions'!$D$18,AL$5,"Y")))))</f>
        <v>-</v>
      </c>
      <c r="AM20" s="131" t="str">
        <f ca="1">IF(AM$5&gt;='Rent Roll'!$M40,('Rent Roll'!$G40*'Rent Roll'!$D15/12)*((1+'Rent Roll'!$X40)^DATEDIF('Rent Roll'!$M40,AM$5,"Y")),
IF(AM$5&gt;'Rent Roll'!$L15,"-",
IF('Rent Roll'!$P15&gt;0,
IF(AND('Rent Roll'!$P15&gt;0,EDATE('Rent Roll'!$K15,'Rent Roll'!$P15*12)&gt;='Commercial Lease'!AM$5),
('Rent Roll'!$H15*'Rent Roll'!$D15/12)*((1+'Rent Roll'!$N15)^DATEDIF('Summary &amp; Assumptions'!$D$18,AM$5,"Y")),
OFFSET(AL20,0,-DATEDIF(EDATE('Rent Roll'!$K15,'Rent Roll'!$P15*12),AM$5,"M"))*((1+'Rent Roll'!$O15)^(DATEDIF(EDATE('Rent Roll'!$K15,'Rent Roll'!$P15*12),AM$5,"Y")+1))),('Rent Roll'!$H15*'Rent Roll'!$D15/12)*((1+'Rent Roll'!$N15)^DATEDIF('Summary &amp; Assumptions'!$D$18,AM$5,"Y")))))</f>
        <v>-</v>
      </c>
      <c r="AN20" s="131" t="str">
        <f ca="1">IF(AN$5&gt;='Rent Roll'!$M40,('Rent Roll'!$G40*'Rent Roll'!$D15/12)*((1+'Rent Roll'!$X40)^DATEDIF('Rent Roll'!$M40,AN$5,"Y")),
IF(AN$5&gt;'Rent Roll'!$L15,"-",
IF('Rent Roll'!$P15&gt;0,
IF(AND('Rent Roll'!$P15&gt;0,EDATE('Rent Roll'!$K15,'Rent Roll'!$P15*12)&gt;='Commercial Lease'!AN$5),
('Rent Roll'!$H15*'Rent Roll'!$D15/12)*((1+'Rent Roll'!$N15)^DATEDIF('Summary &amp; Assumptions'!$D$18,AN$5,"Y")),
OFFSET(AM20,0,-DATEDIF(EDATE('Rent Roll'!$K15,'Rent Roll'!$P15*12),AN$5,"M"))*((1+'Rent Roll'!$O15)^(DATEDIF(EDATE('Rent Roll'!$K15,'Rent Roll'!$P15*12),AN$5,"Y")+1))),('Rent Roll'!$H15*'Rent Roll'!$D15/12)*((1+'Rent Roll'!$N15)^DATEDIF('Summary &amp; Assumptions'!$D$18,AN$5,"Y")))))</f>
        <v>-</v>
      </c>
      <c r="AO20" s="131" t="str">
        <f ca="1">IF(AO$5&gt;='Rent Roll'!$M40,('Rent Roll'!$G40*'Rent Roll'!$D15/12)*((1+'Rent Roll'!$X40)^DATEDIF('Rent Roll'!$M40,AO$5,"Y")),
IF(AO$5&gt;'Rent Roll'!$L15,"-",
IF('Rent Roll'!$P15&gt;0,
IF(AND('Rent Roll'!$P15&gt;0,EDATE('Rent Roll'!$K15,'Rent Roll'!$P15*12)&gt;='Commercial Lease'!AO$5),
('Rent Roll'!$H15*'Rent Roll'!$D15/12)*((1+'Rent Roll'!$N15)^DATEDIF('Summary &amp; Assumptions'!$D$18,AO$5,"Y")),
OFFSET(AN20,0,-DATEDIF(EDATE('Rent Roll'!$K15,'Rent Roll'!$P15*12),AO$5,"M"))*((1+'Rent Roll'!$O15)^(DATEDIF(EDATE('Rent Roll'!$K15,'Rent Roll'!$P15*12),AO$5,"Y")+1))),('Rent Roll'!$H15*'Rent Roll'!$D15/12)*((1+'Rent Roll'!$N15)^DATEDIF('Summary &amp; Assumptions'!$D$18,AO$5,"Y")))))</f>
        <v>-</v>
      </c>
      <c r="AP20" s="131" t="str">
        <f ca="1">IF(AP$5&gt;='Rent Roll'!$M40,('Rent Roll'!$G40*'Rent Roll'!$D15/12)*((1+'Rent Roll'!$X40)^DATEDIF('Rent Roll'!$M40,AP$5,"Y")),
IF(AP$5&gt;'Rent Roll'!$L15,"-",
IF('Rent Roll'!$P15&gt;0,
IF(AND('Rent Roll'!$P15&gt;0,EDATE('Rent Roll'!$K15,'Rent Roll'!$P15*12)&gt;='Commercial Lease'!AP$5),
('Rent Roll'!$H15*'Rent Roll'!$D15/12)*((1+'Rent Roll'!$N15)^DATEDIF('Summary &amp; Assumptions'!$D$18,AP$5,"Y")),
OFFSET(AO20,0,-DATEDIF(EDATE('Rent Roll'!$K15,'Rent Roll'!$P15*12),AP$5,"M"))*((1+'Rent Roll'!$O15)^(DATEDIF(EDATE('Rent Roll'!$K15,'Rent Roll'!$P15*12),AP$5,"Y")+1))),('Rent Roll'!$H15*'Rent Roll'!$D15/12)*((1+'Rent Roll'!$N15)^DATEDIF('Summary &amp; Assumptions'!$D$18,AP$5,"Y")))))</f>
        <v>-</v>
      </c>
      <c r="AQ20" s="131" t="str">
        <f ca="1">IF(AQ$5&gt;='Rent Roll'!$M40,('Rent Roll'!$G40*'Rent Roll'!$D15/12)*((1+'Rent Roll'!$X40)^DATEDIF('Rent Roll'!$M40,AQ$5,"Y")),
IF(AQ$5&gt;'Rent Roll'!$L15,"-",
IF('Rent Roll'!$P15&gt;0,
IF(AND('Rent Roll'!$P15&gt;0,EDATE('Rent Roll'!$K15,'Rent Roll'!$P15*12)&gt;='Commercial Lease'!AQ$5),
('Rent Roll'!$H15*'Rent Roll'!$D15/12)*((1+'Rent Roll'!$N15)^DATEDIF('Summary &amp; Assumptions'!$D$18,AQ$5,"Y")),
OFFSET(AP20,0,-DATEDIF(EDATE('Rent Roll'!$K15,'Rent Roll'!$P15*12),AQ$5,"M"))*((1+'Rent Roll'!$O15)^(DATEDIF(EDATE('Rent Roll'!$K15,'Rent Roll'!$P15*12),AQ$5,"Y")+1))),('Rent Roll'!$H15*'Rent Roll'!$D15/12)*((1+'Rent Roll'!$N15)^DATEDIF('Summary &amp; Assumptions'!$D$18,AQ$5,"Y")))))</f>
        <v>-</v>
      </c>
      <c r="AR20" s="131" t="str">
        <f ca="1">IF(AR$5&gt;='Rent Roll'!$M40,('Rent Roll'!$G40*'Rent Roll'!$D15/12)*((1+'Rent Roll'!$X40)^DATEDIF('Rent Roll'!$M40,AR$5,"Y")),
IF(AR$5&gt;'Rent Roll'!$L15,"-",
IF('Rent Roll'!$P15&gt;0,
IF(AND('Rent Roll'!$P15&gt;0,EDATE('Rent Roll'!$K15,'Rent Roll'!$P15*12)&gt;='Commercial Lease'!AR$5),
('Rent Roll'!$H15*'Rent Roll'!$D15/12)*((1+'Rent Roll'!$N15)^DATEDIF('Summary &amp; Assumptions'!$D$18,AR$5,"Y")),
OFFSET(AQ20,0,-DATEDIF(EDATE('Rent Roll'!$K15,'Rent Roll'!$P15*12),AR$5,"M"))*((1+'Rent Roll'!$O15)^(DATEDIF(EDATE('Rent Roll'!$K15,'Rent Roll'!$P15*12),AR$5,"Y")+1))),('Rent Roll'!$H15*'Rent Roll'!$D15/12)*((1+'Rent Roll'!$N15)^DATEDIF('Summary &amp; Assumptions'!$D$18,AR$5,"Y")))))</f>
        <v>-</v>
      </c>
      <c r="AS20" s="131" t="str">
        <f ca="1">IF(AS$5&gt;='Rent Roll'!$M40,('Rent Roll'!$G40*'Rent Roll'!$D15/12)*((1+'Rent Roll'!$X40)^DATEDIF('Rent Roll'!$M40,AS$5,"Y")),
IF(AS$5&gt;'Rent Roll'!$L15,"-",
IF('Rent Roll'!$P15&gt;0,
IF(AND('Rent Roll'!$P15&gt;0,EDATE('Rent Roll'!$K15,'Rent Roll'!$P15*12)&gt;='Commercial Lease'!AS$5),
('Rent Roll'!$H15*'Rent Roll'!$D15/12)*((1+'Rent Roll'!$N15)^DATEDIF('Summary &amp; Assumptions'!$D$18,AS$5,"Y")),
OFFSET(AR20,0,-DATEDIF(EDATE('Rent Roll'!$K15,'Rent Roll'!$P15*12),AS$5,"M"))*((1+'Rent Roll'!$O15)^(DATEDIF(EDATE('Rent Roll'!$K15,'Rent Roll'!$P15*12),AS$5,"Y")+1))),('Rent Roll'!$H15*'Rent Roll'!$D15/12)*((1+'Rent Roll'!$N15)^DATEDIF('Summary &amp; Assumptions'!$D$18,AS$5,"Y")))))</f>
        <v>-</v>
      </c>
      <c r="AT20" s="131" t="str">
        <f ca="1">IF(AT$5&gt;='Rent Roll'!$M40,('Rent Roll'!$G40*'Rent Roll'!$D15/12)*((1+'Rent Roll'!$X40)^DATEDIF('Rent Roll'!$M40,AT$5,"Y")),
IF(AT$5&gt;'Rent Roll'!$L15,"-",
IF('Rent Roll'!$P15&gt;0,
IF(AND('Rent Roll'!$P15&gt;0,EDATE('Rent Roll'!$K15,'Rent Roll'!$P15*12)&gt;='Commercial Lease'!AT$5),
('Rent Roll'!$H15*'Rent Roll'!$D15/12)*((1+'Rent Roll'!$N15)^DATEDIF('Summary &amp; Assumptions'!$D$18,AT$5,"Y")),
OFFSET(AS20,0,-DATEDIF(EDATE('Rent Roll'!$K15,'Rent Roll'!$P15*12),AT$5,"M"))*((1+'Rent Roll'!$O15)^(DATEDIF(EDATE('Rent Roll'!$K15,'Rent Roll'!$P15*12),AT$5,"Y")+1))),('Rent Roll'!$H15*'Rent Roll'!$D15/12)*((1+'Rent Roll'!$N15)^DATEDIF('Summary &amp; Assumptions'!$D$18,AT$5,"Y")))))</f>
        <v>-</v>
      </c>
      <c r="AU20" s="131" t="str">
        <f ca="1">IF(AU$5&gt;='Rent Roll'!$M40,('Rent Roll'!$G40*'Rent Roll'!$D15/12)*((1+'Rent Roll'!$X40)^DATEDIF('Rent Roll'!$M40,AU$5,"Y")),
IF(AU$5&gt;'Rent Roll'!$L15,"-",
IF('Rent Roll'!$P15&gt;0,
IF(AND('Rent Roll'!$P15&gt;0,EDATE('Rent Roll'!$K15,'Rent Roll'!$P15*12)&gt;='Commercial Lease'!AU$5),
('Rent Roll'!$H15*'Rent Roll'!$D15/12)*((1+'Rent Roll'!$N15)^DATEDIF('Summary &amp; Assumptions'!$D$18,AU$5,"Y")),
OFFSET(AT20,0,-DATEDIF(EDATE('Rent Roll'!$K15,'Rent Roll'!$P15*12),AU$5,"M"))*((1+'Rent Roll'!$O15)^(DATEDIF(EDATE('Rent Roll'!$K15,'Rent Roll'!$P15*12),AU$5,"Y")+1))),('Rent Roll'!$H15*'Rent Roll'!$D15/12)*((1+'Rent Roll'!$N15)^DATEDIF('Summary &amp; Assumptions'!$D$18,AU$5,"Y")))))</f>
        <v>-</v>
      </c>
      <c r="AV20" s="131" t="str">
        <f ca="1">IF(AV$5&gt;='Rent Roll'!$M40,('Rent Roll'!$G40*'Rent Roll'!$D15/12)*((1+'Rent Roll'!$X40)^DATEDIF('Rent Roll'!$M40,AV$5,"Y")),
IF(AV$5&gt;'Rent Roll'!$L15,"-",
IF('Rent Roll'!$P15&gt;0,
IF(AND('Rent Roll'!$P15&gt;0,EDATE('Rent Roll'!$K15,'Rent Roll'!$P15*12)&gt;='Commercial Lease'!AV$5),
('Rent Roll'!$H15*'Rent Roll'!$D15/12)*((1+'Rent Roll'!$N15)^DATEDIF('Summary &amp; Assumptions'!$D$18,AV$5,"Y")),
OFFSET(AU20,0,-DATEDIF(EDATE('Rent Roll'!$K15,'Rent Roll'!$P15*12),AV$5,"M"))*((1+'Rent Roll'!$O15)^(DATEDIF(EDATE('Rent Roll'!$K15,'Rent Roll'!$P15*12),AV$5,"Y")+1))),('Rent Roll'!$H15*'Rent Roll'!$D15/12)*((1+'Rent Roll'!$N15)^DATEDIF('Summary &amp; Assumptions'!$D$18,AV$5,"Y")))))</f>
        <v>-</v>
      </c>
      <c r="AW20" s="131" t="str">
        <f ca="1">IF(AW$5&gt;='Rent Roll'!$M40,('Rent Roll'!$G40*'Rent Roll'!$D15/12)*((1+'Rent Roll'!$X40)^DATEDIF('Rent Roll'!$M40,AW$5,"Y")),
IF(AW$5&gt;'Rent Roll'!$L15,"-",
IF('Rent Roll'!$P15&gt;0,
IF(AND('Rent Roll'!$P15&gt;0,EDATE('Rent Roll'!$K15,'Rent Roll'!$P15*12)&gt;='Commercial Lease'!AW$5),
('Rent Roll'!$H15*'Rent Roll'!$D15/12)*((1+'Rent Roll'!$N15)^DATEDIF('Summary &amp; Assumptions'!$D$18,AW$5,"Y")),
OFFSET(AV20,0,-DATEDIF(EDATE('Rent Roll'!$K15,'Rent Roll'!$P15*12),AW$5,"M"))*((1+'Rent Roll'!$O15)^(DATEDIF(EDATE('Rent Roll'!$K15,'Rent Roll'!$P15*12),AW$5,"Y")+1))),('Rent Roll'!$H15*'Rent Roll'!$D15/12)*((1+'Rent Roll'!$N15)^DATEDIF('Summary &amp; Assumptions'!$D$18,AW$5,"Y")))))</f>
        <v>-</v>
      </c>
      <c r="AX20" s="131" t="str">
        <f ca="1">IF(AX$5&gt;='Rent Roll'!$M40,('Rent Roll'!$G40*'Rent Roll'!$D15/12)*((1+'Rent Roll'!$X40)^DATEDIF('Rent Roll'!$M40,AX$5,"Y")),
IF(AX$5&gt;'Rent Roll'!$L15,"-",
IF('Rent Roll'!$P15&gt;0,
IF(AND('Rent Roll'!$P15&gt;0,EDATE('Rent Roll'!$K15,'Rent Roll'!$P15*12)&gt;='Commercial Lease'!AX$5),
('Rent Roll'!$H15*'Rent Roll'!$D15/12)*((1+'Rent Roll'!$N15)^DATEDIF('Summary &amp; Assumptions'!$D$18,AX$5,"Y")),
OFFSET(AW20,0,-DATEDIF(EDATE('Rent Roll'!$K15,'Rent Roll'!$P15*12),AX$5,"M"))*((1+'Rent Roll'!$O15)^(DATEDIF(EDATE('Rent Roll'!$K15,'Rent Roll'!$P15*12),AX$5,"Y")+1))),('Rent Roll'!$H15*'Rent Roll'!$D15/12)*((1+'Rent Roll'!$N15)^DATEDIF('Summary &amp; Assumptions'!$D$18,AX$5,"Y")))))</f>
        <v>-</v>
      </c>
      <c r="AY20" s="131" t="str">
        <f ca="1">IF(AY$5&gt;='Rent Roll'!$M40,('Rent Roll'!$G40*'Rent Roll'!$D15/12)*((1+'Rent Roll'!$X40)^DATEDIF('Rent Roll'!$M40,AY$5,"Y")),
IF(AY$5&gt;'Rent Roll'!$L15,"-",
IF('Rent Roll'!$P15&gt;0,
IF(AND('Rent Roll'!$P15&gt;0,EDATE('Rent Roll'!$K15,'Rent Roll'!$P15*12)&gt;='Commercial Lease'!AY$5),
('Rent Roll'!$H15*'Rent Roll'!$D15/12)*((1+'Rent Roll'!$N15)^DATEDIF('Summary &amp; Assumptions'!$D$18,AY$5,"Y")),
OFFSET(AX20,0,-DATEDIF(EDATE('Rent Roll'!$K15,'Rent Roll'!$P15*12),AY$5,"M"))*((1+'Rent Roll'!$O15)^(DATEDIF(EDATE('Rent Roll'!$K15,'Rent Roll'!$P15*12),AY$5,"Y")+1))),('Rent Roll'!$H15*'Rent Roll'!$D15/12)*((1+'Rent Roll'!$N15)^DATEDIF('Summary &amp; Assumptions'!$D$18,AY$5,"Y")))))</f>
        <v>-</v>
      </c>
      <c r="AZ20" s="131" t="str">
        <f ca="1">IF(AZ$5&gt;='Rent Roll'!$M40,('Rent Roll'!$G40*'Rent Roll'!$D15/12)*((1+'Rent Roll'!$X40)^DATEDIF('Rent Roll'!$M40,AZ$5,"Y")),
IF(AZ$5&gt;'Rent Roll'!$L15,"-",
IF('Rent Roll'!$P15&gt;0,
IF(AND('Rent Roll'!$P15&gt;0,EDATE('Rent Roll'!$K15,'Rent Roll'!$P15*12)&gt;='Commercial Lease'!AZ$5),
('Rent Roll'!$H15*'Rent Roll'!$D15/12)*((1+'Rent Roll'!$N15)^DATEDIF('Summary &amp; Assumptions'!$D$18,AZ$5,"Y")),
OFFSET(AY20,0,-DATEDIF(EDATE('Rent Roll'!$K15,'Rent Roll'!$P15*12),AZ$5,"M"))*((1+'Rent Roll'!$O15)^(DATEDIF(EDATE('Rent Roll'!$K15,'Rent Roll'!$P15*12),AZ$5,"Y")+1))),('Rent Roll'!$H15*'Rent Roll'!$D15/12)*((1+'Rent Roll'!$N15)^DATEDIF('Summary &amp; Assumptions'!$D$18,AZ$5,"Y")))))</f>
        <v>-</v>
      </c>
      <c r="BA20" s="131" t="str">
        <f ca="1">IF(BA$5&gt;='Rent Roll'!$M40,('Rent Roll'!$G40*'Rent Roll'!$D15/12)*((1+'Rent Roll'!$X40)^DATEDIF('Rent Roll'!$M40,BA$5,"Y")),
IF(BA$5&gt;'Rent Roll'!$L15,"-",
IF('Rent Roll'!$P15&gt;0,
IF(AND('Rent Roll'!$P15&gt;0,EDATE('Rent Roll'!$K15,'Rent Roll'!$P15*12)&gt;='Commercial Lease'!BA$5),
('Rent Roll'!$H15*'Rent Roll'!$D15/12)*((1+'Rent Roll'!$N15)^DATEDIF('Summary &amp; Assumptions'!$D$18,BA$5,"Y")),
OFFSET(AZ20,0,-DATEDIF(EDATE('Rent Roll'!$K15,'Rent Roll'!$P15*12),BA$5,"M"))*((1+'Rent Roll'!$O15)^(DATEDIF(EDATE('Rent Roll'!$K15,'Rent Roll'!$P15*12),BA$5,"Y")+1))),('Rent Roll'!$H15*'Rent Roll'!$D15/12)*((1+'Rent Roll'!$N15)^DATEDIF('Summary &amp; Assumptions'!$D$18,BA$5,"Y")))))</f>
        <v>-</v>
      </c>
      <c r="BB20" s="131" t="str">
        <f ca="1">IF(BB$5&gt;='Rent Roll'!$M40,('Rent Roll'!$G40*'Rent Roll'!$D15/12)*((1+'Rent Roll'!$X40)^DATEDIF('Rent Roll'!$M40,BB$5,"Y")),
IF(BB$5&gt;'Rent Roll'!$L15,"-",
IF('Rent Roll'!$P15&gt;0,
IF(AND('Rent Roll'!$P15&gt;0,EDATE('Rent Roll'!$K15,'Rent Roll'!$P15*12)&gt;='Commercial Lease'!BB$5),
('Rent Roll'!$H15*'Rent Roll'!$D15/12)*((1+'Rent Roll'!$N15)^DATEDIF('Summary &amp; Assumptions'!$D$18,BB$5,"Y")),
OFFSET(BA20,0,-DATEDIF(EDATE('Rent Roll'!$K15,'Rent Roll'!$P15*12),BB$5,"M"))*((1+'Rent Roll'!$O15)^(DATEDIF(EDATE('Rent Roll'!$K15,'Rent Roll'!$P15*12),BB$5,"Y")+1))),('Rent Roll'!$H15*'Rent Roll'!$D15/12)*((1+'Rent Roll'!$N15)^DATEDIF('Summary &amp; Assumptions'!$D$18,BB$5,"Y")))))</f>
        <v>-</v>
      </c>
      <c r="BC20" s="131" t="str">
        <f ca="1">IF(BC$5&gt;='Rent Roll'!$M40,('Rent Roll'!$G40*'Rent Roll'!$D15/12)*((1+'Rent Roll'!$X40)^DATEDIF('Rent Roll'!$M40,BC$5,"Y")),
IF(BC$5&gt;'Rent Roll'!$L15,"-",
IF('Rent Roll'!$P15&gt;0,
IF(AND('Rent Roll'!$P15&gt;0,EDATE('Rent Roll'!$K15,'Rent Roll'!$P15*12)&gt;='Commercial Lease'!BC$5),
('Rent Roll'!$H15*'Rent Roll'!$D15/12)*((1+'Rent Roll'!$N15)^DATEDIF('Summary &amp; Assumptions'!$D$18,BC$5,"Y")),
OFFSET(BB20,0,-DATEDIF(EDATE('Rent Roll'!$K15,'Rent Roll'!$P15*12),BC$5,"M"))*((1+'Rent Roll'!$O15)^(DATEDIF(EDATE('Rent Roll'!$K15,'Rent Roll'!$P15*12),BC$5,"Y")+1))),('Rent Roll'!$H15*'Rent Roll'!$D15/12)*((1+'Rent Roll'!$N15)^DATEDIF('Summary &amp; Assumptions'!$D$18,BC$5,"Y")))))</f>
        <v>-</v>
      </c>
      <c r="BD20" s="131" t="str">
        <f ca="1">IF(BD$5&gt;='Rent Roll'!$M40,('Rent Roll'!$G40*'Rent Roll'!$D15/12)*((1+'Rent Roll'!$X40)^DATEDIF('Rent Roll'!$M40,BD$5,"Y")),
IF(BD$5&gt;'Rent Roll'!$L15,"-",
IF('Rent Roll'!$P15&gt;0,
IF(AND('Rent Roll'!$P15&gt;0,EDATE('Rent Roll'!$K15,'Rent Roll'!$P15*12)&gt;='Commercial Lease'!BD$5),
('Rent Roll'!$H15*'Rent Roll'!$D15/12)*((1+'Rent Roll'!$N15)^DATEDIF('Summary &amp; Assumptions'!$D$18,BD$5,"Y")),
OFFSET(BC20,0,-DATEDIF(EDATE('Rent Roll'!$K15,'Rent Roll'!$P15*12),BD$5,"M"))*((1+'Rent Roll'!$O15)^(DATEDIF(EDATE('Rent Roll'!$K15,'Rent Roll'!$P15*12),BD$5,"Y")+1))),('Rent Roll'!$H15*'Rent Roll'!$D15/12)*((1+'Rent Roll'!$N15)^DATEDIF('Summary &amp; Assumptions'!$D$18,BD$5,"Y")))))</f>
        <v>-</v>
      </c>
      <c r="BE20" s="131" t="str">
        <f ca="1">IF(BE$5&gt;='Rent Roll'!$M40,('Rent Roll'!$G40*'Rent Roll'!$D15/12)*((1+'Rent Roll'!$X40)^DATEDIF('Rent Roll'!$M40,BE$5,"Y")),
IF(BE$5&gt;'Rent Roll'!$L15,"-",
IF('Rent Roll'!$P15&gt;0,
IF(AND('Rent Roll'!$P15&gt;0,EDATE('Rent Roll'!$K15,'Rent Roll'!$P15*12)&gt;='Commercial Lease'!BE$5),
('Rent Roll'!$H15*'Rent Roll'!$D15/12)*((1+'Rent Roll'!$N15)^DATEDIF('Summary &amp; Assumptions'!$D$18,BE$5,"Y")),
OFFSET(BD20,0,-DATEDIF(EDATE('Rent Roll'!$K15,'Rent Roll'!$P15*12),BE$5,"M"))*((1+'Rent Roll'!$O15)^(DATEDIF(EDATE('Rent Roll'!$K15,'Rent Roll'!$P15*12),BE$5,"Y")+1))),('Rent Roll'!$H15*'Rent Roll'!$D15/12)*((1+'Rent Roll'!$N15)^DATEDIF('Summary &amp; Assumptions'!$D$18,BE$5,"Y")))))</f>
        <v>-</v>
      </c>
      <c r="BF20" s="131" t="str">
        <f ca="1">IF(BF$5&gt;='Rent Roll'!$M40,('Rent Roll'!$G40*'Rent Roll'!$D15/12)*((1+'Rent Roll'!$X40)^DATEDIF('Rent Roll'!$M40,BF$5,"Y")),
IF(BF$5&gt;'Rent Roll'!$L15,"-",
IF('Rent Roll'!$P15&gt;0,
IF(AND('Rent Roll'!$P15&gt;0,EDATE('Rent Roll'!$K15,'Rent Roll'!$P15*12)&gt;='Commercial Lease'!BF$5),
('Rent Roll'!$H15*'Rent Roll'!$D15/12)*((1+'Rent Roll'!$N15)^DATEDIF('Summary &amp; Assumptions'!$D$18,BF$5,"Y")),
OFFSET(BE20,0,-DATEDIF(EDATE('Rent Roll'!$K15,'Rent Roll'!$P15*12),BF$5,"M"))*((1+'Rent Roll'!$O15)^(DATEDIF(EDATE('Rent Roll'!$K15,'Rent Roll'!$P15*12),BF$5,"Y")+1))),('Rent Roll'!$H15*'Rent Roll'!$D15/12)*((1+'Rent Roll'!$N15)^DATEDIF('Summary &amp; Assumptions'!$D$18,BF$5,"Y")))))</f>
        <v>-</v>
      </c>
      <c r="BG20" s="131" t="str">
        <f ca="1">IF(BG$5&gt;='Rent Roll'!$M40,('Rent Roll'!$G40*'Rent Roll'!$D15/12)*((1+'Rent Roll'!$X40)^DATEDIF('Rent Roll'!$M40,BG$5,"Y")),
IF(BG$5&gt;'Rent Roll'!$L15,"-",
IF('Rent Roll'!$P15&gt;0,
IF(AND('Rent Roll'!$P15&gt;0,EDATE('Rent Roll'!$K15,'Rent Roll'!$P15*12)&gt;='Commercial Lease'!BG$5),
('Rent Roll'!$H15*'Rent Roll'!$D15/12)*((1+'Rent Roll'!$N15)^DATEDIF('Summary &amp; Assumptions'!$D$18,BG$5,"Y")),
OFFSET(BF20,0,-DATEDIF(EDATE('Rent Roll'!$K15,'Rent Roll'!$P15*12),BG$5,"M"))*((1+'Rent Roll'!$O15)^(DATEDIF(EDATE('Rent Roll'!$K15,'Rent Roll'!$P15*12),BG$5,"Y")+1))),('Rent Roll'!$H15*'Rent Roll'!$D15/12)*((1+'Rent Roll'!$N15)^DATEDIF('Summary &amp; Assumptions'!$D$18,BG$5,"Y")))))</f>
        <v>-</v>
      </c>
      <c r="BH20" s="131" t="str">
        <f ca="1">IF(BH$5&gt;='Rent Roll'!$M40,('Rent Roll'!$G40*'Rent Roll'!$D15/12)*((1+'Rent Roll'!$X40)^DATEDIF('Rent Roll'!$M40,BH$5,"Y")),
IF(BH$5&gt;'Rent Roll'!$L15,"-",
IF('Rent Roll'!$P15&gt;0,
IF(AND('Rent Roll'!$P15&gt;0,EDATE('Rent Roll'!$K15,'Rent Roll'!$P15*12)&gt;='Commercial Lease'!BH$5),
('Rent Roll'!$H15*'Rent Roll'!$D15/12)*((1+'Rent Roll'!$N15)^DATEDIF('Summary &amp; Assumptions'!$D$18,BH$5,"Y")),
OFFSET(BG20,0,-DATEDIF(EDATE('Rent Roll'!$K15,'Rent Roll'!$P15*12),BH$5,"M"))*((1+'Rent Roll'!$O15)^(DATEDIF(EDATE('Rent Roll'!$K15,'Rent Roll'!$P15*12),BH$5,"Y")+1))),('Rent Roll'!$H15*'Rent Roll'!$D15/12)*((1+'Rent Roll'!$N15)^DATEDIF('Summary &amp; Assumptions'!$D$18,BH$5,"Y")))))</f>
        <v>-</v>
      </c>
      <c r="BI20" s="131" t="str">
        <f ca="1">IF(BI$5&gt;='Rent Roll'!$M40,('Rent Roll'!$G40*'Rent Roll'!$D15/12)*((1+'Rent Roll'!$X40)^DATEDIF('Rent Roll'!$M40,BI$5,"Y")),
IF(BI$5&gt;'Rent Roll'!$L15,"-",
IF('Rent Roll'!$P15&gt;0,
IF(AND('Rent Roll'!$P15&gt;0,EDATE('Rent Roll'!$K15,'Rent Roll'!$P15*12)&gt;='Commercial Lease'!BI$5),
('Rent Roll'!$H15*'Rent Roll'!$D15/12)*((1+'Rent Roll'!$N15)^DATEDIF('Summary &amp; Assumptions'!$D$18,BI$5,"Y")),
OFFSET(BH20,0,-DATEDIF(EDATE('Rent Roll'!$K15,'Rent Roll'!$P15*12),BI$5,"M"))*((1+'Rent Roll'!$O15)^(DATEDIF(EDATE('Rent Roll'!$K15,'Rent Roll'!$P15*12),BI$5,"Y")+1))),('Rent Roll'!$H15*'Rent Roll'!$D15/12)*((1+'Rent Roll'!$N15)^DATEDIF('Summary &amp; Assumptions'!$D$18,BI$5,"Y")))))</f>
        <v>-</v>
      </c>
      <c r="BJ20" s="131" t="str">
        <f ca="1">IF(BJ$5&gt;='Rent Roll'!$M40,('Rent Roll'!$G40*'Rent Roll'!$D15/12)*((1+'Rent Roll'!$X40)^DATEDIF('Rent Roll'!$M40,BJ$5,"Y")),
IF(BJ$5&gt;'Rent Roll'!$L15,"-",
IF('Rent Roll'!$P15&gt;0,
IF(AND('Rent Roll'!$P15&gt;0,EDATE('Rent Roll'!$K15,'Rent Roll'!$P15*12)&gt;='Commercial Lease'!BJ$5),
('Rent Roll'!$H15*'Rent Roll'!$D15/12)*((1+'Rent Roll'!$N15)^DATEDIF('Summary &amp; Assumptions'!$D$18,BJ$5,"Y")),
OFFSET(BI20,0,-DATEDIF(EDATE('Rent Roll'!$K15,'Rent Roll'!$P15*12),BJ$5,"M"))*((1+'Rent Roll'!$O15)^(DATEDIF(EDATE('Rent Roll'!$K15,'Rent Roll'!$P15*12),BJ$5,"Y")+1))),('Rent Roll'!$H15*'Rent Roll'!$D15/12)*((1+'Rent Roll'!$N15)^DATEDIF('Summary &amp; Assumptions'!$D$18,BJ$5,"Y")))))</f>
        <v>-</v>
      </c>
      <c r="BK20" s="131" t="str">
        <f ca="1">IF(BK$5&gt;='Rent Roll'!$M40,('Rent Roll'!$G40*'Rent Roll'!$D15/12)*((1+'Rent Roll'!$X40)^DATEDIF('Rent Roll'!$M40,BK$5,"Y")),
IF(BK$5&gt;'Rent Roll'!$L15,"-",
IF('Rent Roll'!$P15&gt;0,
IF(AND('Rent Roll'!$P15&gt;0,EDATE('Rent Roll'!$K15,'Rent Roll'!$P15*12)&gt;='Commercial Lease'!BK$5),
('Rent Roll'!$H15*'Rent Roll'!$D15/12)*((1+'Rent Roll'!$N15)^DATEDIF('Summary &amp; Assumptions'!$D$18,BK$5,"Y")),
OFFSET(BJ20,0,-DATEDIF(EDATE('Rent Roll'!$K15,'Rent Roll'!$P15*12),BK$5,"M"))*((1+'Rent Roll'!$O15)^(DATEDIF(EDATE('Rent Roll'!$K15,'Rent Roll'!$P15*12),BK$5,"Y")+1))),('Rent Roll'!$H15*'Rent Roll'!$D15/12)*((1+'Rent Roll'!$N15)^DATEDIF('Summary &amp; Assumptions'!$D$18,BK$5,"Y")))))</f>
        <v>-</v>
      </c>
      <c r="BL20" s="131" t="str">
        <f ca="1">IF(BL$5&gt;='Rent Roll'!$M40,('Rent Roll'!$G40*'Rent Roll'!$D15/12)*((1+'Rent Roll'!$X40)^DATEDIF('Rent Roll'!$M40,BL$5,"Y")),
IF(BL$5&gt;'Rent Roll'!$L15,"-",
IF('Rent Roll'!$P15&gt;0,
IF(AND('Rent Roll'!$P15&gt;0,EDATE('Rent Roll'!$K15,'Rent Roll'!$P15*12)&gt;='Commercial Lease'!BL$5),
('Rent Roll'!$H15*'Rent Roll'!$D15/12)*((1+'Rent Roll'!$N15)^DATEDIF('Summary &amp; Assumptions'!$D$18,BL$5,"Y")),
OFFSET(BK20,0,-DATEDIF(EDATE('Rent Roll'!$K15,'Rent Roll'!$P15*12),BL$5,"M"))*((1+'Rent Roll'!$O15)^(DATEDIF(EDATE('Rent Roll'!$K15,'Rent Roll'!$P15*12),BL$5,"Y")+1))),('Rent Roll'!$H15*'Rent Roll'!$D15/12)*((1+'Rent Roll'!$N15)^DATEDIF('Summary &amp; Assumptions'!$D$18,BL$5,"Y")))))</f>
        <v>-</v>
      </c>
      <c r="BM20" s="131" t="str">
        <f ca="1">IF(BM$5&gt;='Rent Roll'!$M40,('Rent Roll'!$G40*'Rent Roll'!$D15/12)*((1+'Rent Roll'!$X40)^DATEDIF('Rent Roll'!$M40,BM$5,"Y")),
IF(BM$5&gt;'Rent Roll'!$L15,"-",
IF('Rent Roll'!$P15&gt;0,
IF(AND('Rent Roll'!$P15&gt;0,EDATE('Rent Roll'!$K15,'Rent Roll'!$P15*12)&gt;='Commercial Lease'!BM$5),
('Rent Roll'!$H15*'Rent Roll'!$D15/12)*((1+'Rent Roll'!$N15)^DATEDIF('Summary &amp; Assumptions'!$D$18,BM$5,"Y")),
OFFSET(BL20,0,-DATEDIF(EDATE('Rent Roll'!$K15,'Rent Roll'!$P15*12),BM$5,"M"))*((1+'Rent Roll'!$O15)^(DATEDIF(EDATE('Rent Roll'!$K15,'Rent Roll'!$P15*12),BM$5,"Y")+1))),('Rent Roll'!$H15*'Rent Roll'!$D15/12)*((1+'Rent Roll'!$N15)^DATEDIF('Summary &amp; Assumptions'!$D$18,BM$5,"Y")))))</f>
        <v>-</v>
      </c>
      <c r="BN20" s="131" t="str">
        <f ca="1">IF(BN$5&gt;='Rent Roll'!$M40,('Rent Roll'!$G40*'Rent Roll'!$D15/12)*((1+'Rent Roll'!$X40)^DATEDIF('Rent Roll'!$M40,BN$5,"Y")),
IF(BN$5&gt;'Rent Roll'!$L15,"-",
IF('Rent Roll'!$P15&gt;0,
IF(AND('Rent Roll'!$P15&gt;0,EDATE('Rent Roll'!$K15,'Rent Roll'!$P15*12)&gt;='Commercial Lease'!BN$5),
('Rent Roll'!$H15*'Rent Roll'!$D15/12)*((1+'Rent Roll'!$N15)^DATEDIF('Summary &amp; Assumptions'!$D$18,BN$5,"Y")),
OFFSET(BM20,0,-DATEDIF(EDATE('Rent Roll'!$K15,'Rent Roll'!$P15*12),BN$5,"M"))*((1+'Rent Roll'!$O15)^(DATEDIF(EDATE('Rent Roll'!$K15,'Rent Roll'!$P15*12),BN$5,"Y")+1))),('Rent Roll'!$H15*'Rent Roll'!$D15/12)*((1+'Rent Roll'!$N15)^DATEDIF('Summary &amp; Assumptions'!$D$18,BN$5,"Y")))))</f>
        <v>-</v>
      </c>
      <c r="BO20" s="131" t="str">
        <f ca="1">IF(BO$5&gt;='Rent Roll'!$M40,('Rent Roll'!$G40*'Rent Roll'!$D15/12)*((1+'Rent Roll'!$X40)^DATEDIF('Rent Roll'!$M40,BO$5,"Y")),
IF(BO$5&gt;'Rent Roll'!$L15,"-",
IF('Rent Roll'!$P15&gt;0,
IF(AND('Rent Roll'!$P15&gt;0,EDATE('Rent Roll'!$K15,'Rent Roll'!$P15*12)&gt;='Commercial Lease'!BO$5),
('Rent Roll'!$H15*'Rent Roll'!$D15/12)*((1+'Rent Roll'!$N15)^DATEDIF('Summary &amp; Assumptions'!$D$18,BO$5,"Y")),
OFFSET(BN20,0,-DATEDIF(EDATE('Rent Roll'!$K15,'Rent Roll'!$P15*12),BO$5,"M"))*((1+'Rent Roll'!$O15)^(DATEDIF(EDATE('Rent Roll'!$K15,'Rent Roll'!$P15*12),BO$5,"Y")+1))),('Rent Roll'!$H15*'Rent Roll'!$D15/12)*((1+'Rent Roll'!$N15)^DATEDIF('Summary &amp; Assumptions'!$D$18,BO$5,"Y")))))</f>
        <v>-</v>
      </c>
      <c r="BP20" s="131" t="str">
        <f ca="1">IF(BP$5&gt;='Rent Roll'!$M40,('Rent Roll'!$G40*'Rent Roll'!$D15/12)*((1+'Rent Roll'!$X40)^DATEDIF('Rent Roll'!$M40,BP$5,"Y")),
IF(BP$5&gt;'Rent Roll'!$L15,"-",
IF('Rent Roll'!$P15&gt;0,
IF(AND('Rent Roll'!$P15&gt;0,EDATE('Rent Roll'!$K15,'Rent Roll'!$P15*12)&gt;='Commercial Lease'!BP$5),
('Rent Roll'!$H15*'Rent Roll'!$D15/12)*((1+'Rent Roll'!$N15)^DATEDIF('Summary &amp; Assumptions'!$D$18,BP$5,"Y")),
OFFSET(BO20,0,-DATEDIF(EDATE('Rent Roll'!$K15,'Rent Roll'!$P15*12),BP$5,"M"))*((1+'Rent Roll'!$O15)^(DATEDIF(EDATE('Rent Roll'!$K15,'Rent Roll'!$P15*12),BP$5,"Y")+1))),('Rent Roll'!$H15*'Rent Roll'!$D15/12)*((1+'Rent Roll'!$N15)^DATEDIF('Summary &amp; Assumptions'!$D$18,BP$5,"Y")))))</f>
        <v>-</v>
      </c>
      <c r="BQ20" s="131" t="str">
        <f ca="1">IF(BQ$5&gt;='Rent Roll'!$M40,('Rent Roll'!$G40*'Rent Roll'!$D15/12)*((1+'Rent Roll'!$X40)^DATEDIF('Rent Roll'!$M40,BQ$5,"Y")),
IF(BQ$5&gt;'Rent Roll'!$L15,"-",
IF('Rent Roll'!$P15&gt;0,
IF(AND('Rent Roll'!$P15&gt;0,EDATE('Rent Roll'!$K15,'Rent Roll'!$P15*12)&gt;='Commercial Lease'!BQ$5),
('Rent Roll'!$H15*'Rent Roll'!$D15/12)*((1+'Rent Roll'!$N15)^DATEDIF('Summary &amp; Assumptions'!$D$18,BQ$5,"Y")),
OFFSET(BP20,0,-DATEDIF(EDATE('Rent Roll'!$K15,'Rent Roll'!$P15*12),BQ$5,"M"))*((1+'Rent Roll'!$O15)^(DATEDIF(EDATE('Rent Roll'!$K15,'Rent Roll'!$P15*12),BQ$5,"Y")+1))),('Rent Roll'!$H15*'Rent Roll'!$D15/12)*((1+'Rent Roll'!$N15)^DATEDIF('Summary &amp; Assumptions'!$D$18,BQ$5,"Y")))))</f>
        <v>-</v>
      </c>
      <c r="BR20" s="131" t="str">
        <f ca="1">IF(BR$5&gt;='Rent Roll'!$M40,('Rent Roll'!$G40*'Rent Roll'!$D15/12)*((1+'Rent Roll'!$X40)^DATEDIF('Rent Roll'!$M40,BR$5,"Y")),
IF(BR$5&gt;'Rent Roll'!$L15,"-",
IF('Rent Roll'!$P15&gt;0,
IF(AND('Rent Roll'!$P15&gt;0,EDATE('Rent Roll'!$K15,'Rent Roll'!$P15*12)&gt;='Commercial Lease'!BR$5),
('Rent Roll'!$H15*'Rent Roll'!$D15/12)*((1+'Rent Roll'!$N15)^DATEDIF('Summary &amp; Assumptions'!$D$18,BR$5,"Y")),
OFFSET(BQ20,0,-DATEDIF(EDATE('Rent Roll'!$K15,'Rent Roll'!$P15*12),BR$5,"M"))*((1+'Rent Roll'!$O15)^(DATEDIF(EDATE('Rent Roll'!$K15,'Rent Roll'!$P15*12),BR$5,"Y")+1))),('Rent Roll'!$H15*'Rent Roll'!$D15/12)*((1+'Rent Roll'!$N15)^DATEDIF('Summary &amp; Assumptions'!$D$18,BR$5,"Y")))))</f>
        <v>-</v>
      </c>
      <c r="BS20" s="131" t="str">
        <f ca="1">IF(BS$5&gt;='Rent Roll'!$M40,('Rent Roll'!$G40*'Rent Roll'!$D15/12)*((1+'Rent Roll'!$X40)^DATEDIF('Rent Roll'!$M40,BS$5,"Y")),
IF(BS$5&gt;'Rent Roll'!$L15,"-",
IF('Rent Roll'!$P15&gt;0,
IF(AND('Rent Roll'!$P15&gt;0,EDATE('Rent Roll'!$K15,'Rent Roll'!$P15*12)&gt;='Commercial Lease'!BS$5),
('Rent Roll'!$H15*'Rent Roll'!$D15/12)*((1+'Rent Roll'!$N15)^DATEDIF('Summary &amp; Assumptions'!$D$18,BS$5,"Y")),
OFFSET(BR20,0,-DATEDIF(EDATE('Rent Roll'!$K15,'Rent Roll'!$P15*12),BS$5,"M"))*((1+'Rent Roll'!$O15)^(DATEDIF(EDATE('Rent Roll'!$K15,'Rent Roll'!$P15*12),BS$5,"Y")+1))),('Rent Roll'!$H15*'Rent Roll'!$D15/12)*((1+'Rent Roll'!$N15)^DATEDIF('Summary &amp; Assumptions'!$D$18,BS$5,"Y")))))</f>
        <v>-</v>
      </c>
      <c r="BT20" s="131" t="str">
        <f ca="1">IF(BT$5&gt;='Rent Roll'!$M40,('Rent Roll'!$G40*'Rent Roll'!$D15/12)*((1+'Rent Roll'!$X40)^DATEDIF('Rent Roll'!$M40,BT$5,"Y")),
IF(BT$5&gt;'Rent Roll'!$L15,"-",
IF('Rent Roll'!$P15&gt;0,
IF(AND('Rent Roll'!$P15&gt;0,EDATE('Rent Roll'!$K15,'Rent Roll'!$P15*12)&gt;='Commercial Lease'!BT$5),
('Rent Roll'!$H15*'Rent Roll'!$D15/12)*((1+'Rent Roll'!$N15)^DATEDIF('Summary &amp; Assumptions'!$D$18,BT$5,"Y")),
OFFSET(BS20,0,-DATEDIF(EDATE('Rent Roll'!$K15,'Rent Roll'!$P15*12),BT$5,"M"))*((1+'Rent Roll'!$O15)^(DATEDIF(EDATE('Rent Roll'!$K15,'Rent Roll'!$P15*12),BT$5,"Y")+1))),('Rent Roll'!$H15*'Rent Roll'!$D15/12)*((1+'Rent Roll'!$N15)^DATEDIF('Summary &amp; Assumptions'!$D$18,BT$5,"Y")))))</f>
        <v>-</v>
      </c>
      <c r="BU20" s="131" t="str">
        <f ca="1">IF(BU$5&gt;='Rent Roll'!$M40,('Rent Roll'!$G40*'Rent Roll'!$D15/12)*((1+'Rent Roll'!$X40)^DATEDIF('Rent Roll'!$M40,BU$5,"Y")),
IF(BU$5&gt;'Rent Roll'!$L15,"-",
IF('Rent Roll'!$P15&gt;0,
IF(AND('Rent Roll'!$P15&gt;0,EDATE('Rent Roll'!$K15,'Rent Roll'!$P15*12)&gt;='Commercial Lease'!BU$5),
('Rent Roll'!$H15*'Rent Roll'!$D15/12)*((1+'Rent Roll'!$N15)^DATEDIF('Summary &amp; Assumptions'!$D$18,BU$5,"Y")),
OFFSET(BT20,0,-DATEDIF(EDATE('Rent Roll'!$K15,'Rent Roll'!$P15*12),BU$5,"M"))*((1+'Rent Roll'!$O15)^(DATEDIF(EDATE('Rent Roll'!$K15,'Rent Roll'!$P15*12),BU$5,"Y")+1))),('Rent Roll'!$H15*'Rent Roll'!$D15/12)*((1+'Rent Roll'!$N15)^DATEDIF('Summary &amp; Assumptions'!$D$18,BU$5,"Y")))))</f>
        <v>-</v>
      </c>
      <c r="BV20" s="131" t="str">
        <f ca="1">IF(BV$5&gt;='Rent Roll'!$M40,('Rent Roll'!$G40*'Rent Roll'!$D15/12)*((1+'Rent Roll'!$X40)^DATEDIF('Rent Roll'!$M40,BV$5,"Y")),
IF(BV$5&gt;'Rent Roll'!$L15,"-",
IF('Rent Roll'!$P15&gt;0,
IF(AND('Rent Roll'!$P15&gt;0,EDATE('Rent Roll'!$K15,'Rent Roll'!$P15*12)&gt;='Commercial Lease'!BV$5),
('Rent Roll'!$H15*'Rent Roll'!$D15/12)*((1+'Rent Roll'!$N15)^DATEDIF('Summary &amp; Assumptions'!$D$18,BV$5,"Y")),
OFFSET(BU20,0,-DATEDIF(EDATE('Rent Roll'!$K15,'Rent Roll'!$P15*12),BV$5,"M"))*((1+'Rent Roll'!$O15)^(DATEDIF(EDATE('Rent Roll'!$K15,'Rent Roll'!$P15*12),BV$5,"Y")+1))),('Rent Roll'!$H15*'Rent Roll'!$D15/12)*((1+'Rent Roll'!$N15)^DATEDIF('Summary &amp; Assumptions'!$D$18,BV$5,"Y")))))</f>
        <v>-</v>
      </c>
      <c r="BW20" s="131" t="str">
        <f ca="1">IF(BW$5&gt;='Rent Roll'!$M40,('Rent Roll'!$G40*'Rent Roll'!$D15/12)*((1+'Rent Roll'!$X40)^DATEDIF('Rent Roll'!$M40,BW$5,"Y")),
IF(BW$5&gt;'Rent Roll'!$L15,"-",
IF('Rent Roll'!$P15&gt;0,
IF(AND('Rent Roll'!$P15&gt;0,EDATE('Rent Roll'!$K15,'Rent Roll'!$P15*12)&gt;='Commercial Lease'!BW$5),
('Rent Roll'!$H15*'Rent Roll'!$D15/12)*((1+'Rent Roll'!$N15)^DATEDIF('Summary &amp; Assumptions'!$D$18,BW$5,"Y")),
OFFSET(BV20,0,-DATEDIF(EDATE('Rent Roll'!$K15,'Rent Roll'!$P15*12),BW$5,"M"))*((1+'Rent Roll'!$O15)^(DATEDIF(EDATE('Rent Roll'!$K15,'Rent Roll'!$P15*12),BW$5,"Y")+1))),('Rent Roll'!$H15*'Rent Roll'!$D15/12)*((1+'Rent Roll'!$N15)^DATEDIF('Summary &amp; Assumptions'!$D$18,BW$5,"Y")))))</f>
        <v>-</v>
      </c>
      <c r="BX20" s="131" t="str">
        <f ca="1">IF(BX$5&gt;='Rent Roll'!$M40,('Rent Roll'!$G40*'Rent Roll'!$D15/12)*((1+'Rent Roll'!$X40)^DATEDIF('Rent Roll'!$M40,BX$5,"Y")),
IF(BX$5&gt;'Rent Roll'!$L15,"-",
IF('Rent Roll'!$P15&gt;0,
IF(AND('Rent Roll'!$P15&gt;0,EDATE('Rent Roll'!$K15,'Rent Roll'!$P15*12)&gt;='Commercial Lease'!BX$5),
('Rent Roll'!$H15*'Rent Roll'!$D15/12)*((1+'Rent Roll'!$N15)^DATEDIF('Summary &amp; Assumptions'!$D$18,BX$5,"Y")),
OFFSET(BW20,0,-DATEDIF(EDATE('Rent Roll'!$K15,'Rent Roll'!$P15*12),BX$5,"M"))*((1+'Rent Roll'!$O15)^(DATEDIF(EDATE('Rent Roll'!$K15,'Rent Roll'!$P15*12),BX$5,"Y")+1))),('Rent Roll'!$H15*'Rent Roll'!$D15/12)*((1+'Rent Roll'!$N15)^DATEDIF('Summary &amp; Assumptions'!$D$18,BX$5,"Y")))))</f>
        <v>-</v>
      </c>
      <c r="BY20" s="131" t="str">
        <f ca="1">IF(BY$5&gt;='Rent Roll'!$M40,('Rent Roll'!$G40*'Rent Roll'!$D15/12)*((1+'Rent Roll'!$X40)^DATEDIF('Rent Roll'!$M40,BY$5,"Y")),
IF(BY$5&gt;'Rent Roll'!$L15,"-",
IF('Rent Roll'!$P15&gt;0,
IF(AND('Rent Roll'!$P15&gt;0,EDATE('Rent Roll'!$K15,'Rent Roll'!$P15*12)&gt;='Commercial Lease'!BY$5),
('Rent Roll'!$H15*'Rent Roll'!$D15/12)*((1+'Rent Roll'!$N15)^DATEDIF('Summary &amp; Assumptions'!$D$18,BY$5,"Y")),
OFFSET(BX20,0,-DATEDIF(EDATE('Rent Roll'!$K15,'Rent Roll'!$P15*12),BY$5,"M"))*((1+'Rent Roll'!$O15)^(DATEDIF(EDATE('Rent Roll'!$K15,'Rent Roll'!$P15*12),BY$5,"Y")+1))),('Rent Roll'!$H15*'Rent Roll'!$D15/12)*((1+'Rent Roll'!$N15)^DATEDIF('Summary &amp; Assumptions'!$D$18,BY$5,"Y")))))</f>
        <v>-</v>
      </c>
      <c r="BZ20" s="131" t="str">
        <f ca="1">IF(BZ$5&gt;='Rent Roll'!$M40,('Rent Roll'!$G40*'Rent Roll'!$D15/12)*((1+'Rent Roll'!$X40)^DATEDIF('Rent Roll'!$M40,BZ$5,"Y")),
IF(BZ$5&gt;'Rent Roll'!$L15,"-",
IF('Rent Roll'!$P15&gt;0,
IF(AND('Rent Roll'!$P15&gt;0,EDATE('Rent Roll'!$K15,'Rent Roll'!$P15*12)&gt;='Commercial Lease'!BZ$5),
('Rent Roll'!$H15*'Rent Roll'!$D15/12)*((1+'Rent Roll'!$N15)^DATEDIF('Summary &amp; Assumptions'!$D$18,BZ$5,"Y")),
OFFSET(BY20,0,-DATEDIF(EDATE('Rent Roll'!$K15,'Rent Roll'!$P15*12),BZ$5,"M"))*((1+'Rent Roll'!$O15)^(DATEDIF(EDATE('Rent Roll'!$K15,'Rent Roll'!$P15*12),BZ$5,"Y")+1))),('Rent Roll'!$H15*'Rent Roll'!$D15/12)*((1+'Rent Roll'!$N15)^DATEDIF('Summary &amp; Assumptions'!$D$18,BZ$5,"Y")))))</f>
        <v>-</v>
      </c>
      <c r="CA20" s="131" t="str">
        <f ca="1">IF(CA$5&gt;='Rent Roll'!$M40,('Rent Roll'!$G40*'Rent Roll'!$D15/12)*((1+'Rent Roll'!$X40)^DATEDIF('Rent Roll'!$M40,CA$5,"Y")),
IF(CA$5&gt;'Rent Roll'!$L15,"-",
IF('Rent Roll'!$P15&gt;0,
IF(AND('Rent Roll'!$P15&gt;0,EDATE('Rent Roll'!$K15,'Rent Roll'!$P15*12)&gt;='Commercial Lease'!CA$5),
('Rent Roll'!$H15*'Rent Roll'!$D15/12)*((1+'Rent Roll'!$N15)^DATEDIF('Summary &amp; Assumptions'!$D$18,CA$5,"Y")),
OFFSET(BZ20,0,-DATEDIF(EDATE('Rent Roll'!$K15,'Rent Roll'!$P15*12),CA$5,"M"))*((1+'Rent Roll'!$O15)^(DATEDIF(EDATE('Rent Roll'!$K15,'Rent Roll'!$P15*12),CA$5,"Y")+1))),('Rent Roll'!$H15*'Rent Roll'!$D15/12)*((1+'Rent Roll'!$N15)^DATEDIF('Summary &amp; Assumptions'!$D$18,CA$5,"Y")))))</f>
        <v>-</v>
      </c>
      <c r="CB20" s="131" t="str">
        <f ca="1">IF(CB$5&gt;='Rent Roll'!$M40,('Rent Roll'!$G40*'Rent Roll'!$D15/12)*((1+'Rent Roll'!$X40)^DATEDIF('Rent Roll'!$M40,CB$5,"Y")),
IF(CB$5&gt;'Rent Roll'!$L15,"-",
IF('Rent Roll'!$P15&gt;0,
IF(AND('Rent Roll'!$P15&gt;0,EDATE('Rent Roll'!$K15,'Rent Roll'!$P15*12)&gt;='Commercial Lease'!CB$5),
('Rent Roll'!$H15*'Rent Roll'!$D15/12)*((1+'Rent Roll'!$N15)^DATEDIF('Summary &amp; Assumptions'!$D$18,CB$5,"Y")),
OFFSET(CA20,0,-DATEDIF(EDATE('Rent Roll'!$K15,'Rent Roll'!$P15*12),CB$5,"M"))*((1+'Rent Roll'!$O15)^(DATEDIF(EDATE('Rent Roll'!$K15,'Rent Roll'!$P15*12),CB$5,"Y")+1))),('Rent Roll'!$H15*'Rent Roll'!$D15/12)*((1+'Rent Roll'!$N15)^DATEDIF('Summary &amp; Assumptions'!$D$18,CB$5,"Y")))))</f>
        <v>-</v>
      </c>
      <c r="CC20" s="131" t="str">
        <f ca="1">IF(CC$5&gt;='Rent Roll'!$M40,('Rent Roll'!$G40*'Rent Roll'!$D15/12)*((1+'Rent Roll'!$X40)^DATEDIF('Rent Roll'!$M40,CC$5,"Y")),
IF(CC$5&gt;'Rent Roll'!$L15,"-",
IF('Rent Roll'!$P15&gt;0,
IF(AND('Rent Roll'!$P15&gt;0,EDATE('Rent Roll'!$K15,'Rent Roll'!$P15*12)&gt;='Commercial Lease'!CC$5),
('Rent Roll'!$H15*'Rent Roll'!$D15/12)*((1+'Rent Roll'!$N15)^DATEDIF('Summary &amp; Assumptions'!$D$18,CC$5,"Y")),
OFFSET(CB20,0,-DATEDIF(EDATE('Rent Roll'!$K15,'Rent Roll'!$P15*12),CC$5,"M"))*((1+'Rent Roll'!$O15)^(DATEDIF(EDATE('Rent Roll'!$K15,'Rent Roll'!$P15*12),CC$5,"Y")+1))),('Rent Roll'!$H15*'Rent Roll'!$D15/12)*((1+'Rent Roll'!$N15)^DATEDIF('Summary &amp; Assumptions'!$D$18,CC$5,"Y")))))</f>
        <v>-</v>
      </c>
      <c r="CD20" s="131" t="str">
        <f ca="1">IF(CD$5&gt;='Rent Roll'!$M40,('Rent Roll'!$G40*'Rent Roll'!$D15/12)*((1+'Rent Roll'!$X40)^DATEDIF('Rent Roll'!$M40,CD$5,"Y")),
IF(CD$5&gt;'Rent Roll'!$L15,"-",
IF('Rent Roll'!$P15&gt;0,
IF(AND('Rent Roll'!$P15&gt;0,EDATE('Rent Roll'!$K15,'Rent Roll'!$P15*12)&gt;='Commercial Lease'!CD$5),
('Rent Roll'!$H15*'Rent Roll'!$D15/12)*((1+'Rent Roll'!$N15)^DATEDIF('Summary &amp; Assumptions'!$D$18,CD$5,"Y")),
OFFSET(CC20,0,-DATEDIF(EDATE('Rent Roll'!$K15,'Rent Roll'!$P15*12),CD$5,"M"))*((1+'Rent Roll'!$O15)^(DATEDIF(EDATE('Rent Roll'!$K15,'Rent Roll'!$P15*12),CD$5,"Y")+1))),('Rent Roll'!$H15*'Rent Roll'!$D15/12)*((1+'Rent Roll'!$N15)^DATEDIF('Summary &amp; Assumptions'!$D$18,CD$5,"Y")))))</f>
        <v>-</v>
      </c>
      <c r="CE20" s="131" t="str">
        <f ca="1">IF(CE$5&gt;='Rent Roll'!$M40,('Rent Roll'!$G40*'Rent Roll'!$D15/12)*((1+'Rent Roll'!$X40)^DATEDIF('Rent Roll'!$M40,CE$5,"Y")),
IF(CE$5&gt;'Rent Roll'!$L15,"-",
IF('Rent Roll'!$P15&gt;0,
IF(AND('Rent Roll'!$P15&gt;0,EDATE('Rent Roll'!$K15,'Rent Roll'!$P15*12)&gt;='Commercial Lease'!CE$5),
('Rent Roll'!$H15*'Rent Roll'!$D15/12)*((1+'Rent Roll'!$N15)^DATEDIF('Summary &amp; Assumptions'!$D$18,CE$5,"Y")),
OFFSET(CD20,0,-DATEDIF(EDATE('Rent Roll'!$K15,'Rent Roll'!$P15*12),CE$5,"M"))*((1+'Rent Roll'!$O15)^(DATEDIF(EDATE('Rent Roll'!$K15,'Rent Roll'!$P15*12),CE$5,"Y")+1))),('Rent Roll'!$H15*'Rent Roll'!$D15/12)*((1+'Rent Roll'!$N15)^DATEDIF('Summary &amp; Assumptions'!$D$18,CE$5,"Y")))))</f>
        <v>-</v>
      </c>
      <c r="CF20" s="131" t="str">
        <f ca="1">IF(CF$5&gt;='Rent Roll'!$M40,('Rent Roll'!$G40*'Rent Roll'!$D15/12)*((1+'Rent Roll'!$X40)^DATEDIF('Rent Roll'!$M40,CF$5,"Y")),
IF(CF$5&gt;'Rent Roll'!$L15,"-",
IF('Rent Roll'!$P15&gt;0,
IF(AND('Rent Roll'!$P15&gt;0,EDATE('Rent Roll'!$K15,'Rent Roll'!$P15*12)&gt;='Commercial Lease'!CF$5),
('Rent Roll'!$H15*'Rent Roll'!$D15/12)*((1+'Rent Roll'!$N15)^DATEDIF('Summary &amp; Assumptions'!$D$18,CF$5,"Y")),
OFFSET(CE20,0,-DATEDIF(EDATE('Rent Roll'!$K15,'Rent Roll'!$P15*12),CF$5,"M"))*((1+'Rent Roll'!$O15)^(DATEDIF(EDATE('Rent Roll'!$K15,'Rent Roll'!$P15*12),CF$5,"Y")+1))),('Rent Roll'!$H15*'Rent Roll'!$D15/12)*((1+'Rent Roll'!$N15)^DATEDIF('Summary &amp; Assumptions'!$D$18,CF$5,"Y")))))</f>
        <v>-</v>
      </c>
      <c r="CG20" s="131" t="str">
        <f ca="1">IF(CG$5&gt;='Rent Roll'!$M40,('Rent Roll'!$G40*'Rent Roll'!$D15/12)*((1+'Rent Roll'!$X40)^DATEDIF('Rent Roll'!$M40,CG$5,"Y")),
IF(CG$5&gt;'Rent Roll'!$L15,"-",
IF('Rent Roll'!$P15&gt;0,
IF(AND('Rent Roll'!$P15&gt;0,EDATE('Rent Roll'!$K15,'Rent Roll'!$P15*12)&gt;='Commercial Lease'!CG$5),
('Rent Roll'!$H15*'Rent Roll'!$D15/12)*((1+'Rent Roll'!$N15)^DATEDIF('Summary &amp; Assumptions'!$D$18,CG$5,"Y")),
OFFSET(CF20,0,-DATEDIF(EDATE('Rent Roll'!$K15,'Rent Roll'!$P15*12),CG$5,"M"))*((1+'Rent Roll'!$O15)^(DATEDIF(EDATE('Rent Roll'!$K15,'Rent Roll'!$P15*12),CG$5,"Y")+1))),('Rent Roll'!$H15*'Rent Roll'!$D15/12)*((1+'Rent Roll'!$N15)^DATEDIF('Summary &amp; Assumptions'!$D$18,CG$5,"Y")))))</f>
        <v>-</v>
      </c>
      <c r="CH20" s="131" t="str">
        <f ca="1">IF(CH$5&gt;='Rent Roll'!$M40,('Rent Roll'!$G40*'Rent Roll'!$D15/12)*((1+'Rent Roll'!$X40)^DATEDIF('Rent Roll'!$M40,CH$5,"Y")),
IF(CH$5&gt;'Rent Roll'!$L15,"-",
IF('Rent Roll'!$P15&gt;0,
IF(AND('Rent Roll'!$P15&gt;0,EDATE('Rent Roll'!$K15,'Rent Roll'!$P15*12)&gt;='Commercial Lease'!CH$5),
('Rent Roll'!$H15*'Rent Roll'!$D15/12)*((1+'Rent Roll'!$N15)^DATEDIF('Summary &amp; Assumptions'!$D$18,CH$5,"Y")),
OFFSET(CG20,0,-DATEDIF(EDATE('Rent Roll'!$K15,'Rent Roll'!$P15*12),CH$5,"M"))*((1+'Rent Roll'!$O15)^(DATEDIF(EDATE('Rent Roll'!$K15,'Rent Roll'!$P15*12),CH$5,"Y")+1))),('Rent Roll'!$H15*'Rent Roll'!$D15/12)*((1+'Rent Roll'!$N15)^DATEDIF('Summary &amp; Assumptions'!$D$18,CH$5,"Y")))))</f>
        <v>-</v>
      </c>
      <c r="CI20" s="131" t="str">
        <f ca="1">IF(CI$5&gt;='Rent Roll'!$M40,('Rent Roll'!$G40*'Rent Roll'!$D15/12)*((1+'Rent Roll'!$X40)^DATEDIF('Rent Roll'!$M40,CI$5,"Y")),
IF(CI$5&gt;'Rent Roll'!$L15,"-",
IF('Rent Roll'!$P15&gt;0,
IF(AND('Rent Roll'!$P15&gt;0,EDATE('Rent Roll'!$K15,'Rent Roll'!$P15*12)&gt;='Commercial Lease'!CI$5),
('Rent Roll'!$H15*'Rent Roll'!$D15/12)*((1+'Rent Roll'!$N15)^DATEDIF('Summary &amp; Assumptions'!$D$18,CI$5,"Y")),
OFFSET(CH20,0,-DATEDIF(EDATE('Rent Roll'!$K15,'Rent Roll'!$P15*12),CI$5,"M"))*((1+'Rent Roll'!$O15)^(DATEDIF(EDATE('Rent Roll'!$K15,'Rent Roll'!$P15*12),CI$5,"Y")+1))),('Rent Roll'!$H15*'Rent Roll'!$D15/12)*((1+'Rent Roll'!$N15)^DATEDIF('Summary &amp; Assumptions'!$D$18,CI$5,"Y")))))</f>
        <v>-</v>
      </c>
      <c r="CJ20" s="131" t="str">
        <f ca="1">IF(CJ$5&gt;='Rent Roll'!$M40,('Rent Roll'!$G40*'Rent Roll'!$D15/12)*((1+'Rent Roll'!$X40)^DATEDIF('Rent Roll'!$M40,CJ$5,"Y")),
IF(CJ$5&gt;'Rent Roll'!$L15,"-",
IF('Rent Roll'!$P15&gt;0,
IF(AND('Rent Roll'!$P15&gt;0,EDATE('Rent Roll'!$K15,'Rent Roll'!$P15*12)&gt;='Commercial Lease'!CJ$5),
('Rent Roll'!$H15*'Rent Roll'!$D15/12)*((1+'Rent Roll'!$N15)^DATEDIF('Summary &amp; Assumptions'!$D$18,CJ$5,"Y")),
OFFSET(CI20,0,-DATEDIF(EDATE('Rent Roll'!$K15,'Rent Roll'!$P15*12),CJ$5,"M"))*((1+'Rent Roll'!$O15)^(DATEDIF(EDATE('Rent Roll'!$K15,'Rent Roll'!$P15*12),CJ$5,"Y")+1))),('Rent Roll'!$H15*'Rent Roll'!$D15/12)*((1+'Rent Roll'!$N15)^DATEDIF('Summary &amp; Assumptions'!$D$18,CJ$5,"Y")))))</f>
        <v>-</v>
      </c>
      <c r="CK20" s="131" t="str">
        <f ca="1">IF(CK$5&gt;='Rent Roll'!$M40,('Rent Roll'!$G40*'Rent Roll'!$D15/12)*((1+'Rent Roll'!$X40)^DATEDIF('Rent Roll'!$M40,CK$5,"Y")),
IF(CK$5&gt;'Rent Roll'!$L15,"-",
IF('Rent Roll'!$P15&gt;0,
IF(AND('Rent Roll'!$P15&gt;0,EDATE('Rent Roll'!$K15,'Rent Roll'!$P15*12)&gt;='Commercial Lease'!CK$5),
('Rent Roll'!$H15*'Rent Roll'!$D15/12)*((1+'Rent Roll'!$N15)^DATEDIF('Summary &amp; Assumptions'!$D$18,CK$5,"Y")),
OFFSET(CJ20,0,-DATEDIF(EDATE('Rent Roll'!$K15,'Rent Roll'!$P15*12),CK$5,"M"))*((1+'Rent Roll'!$O15)^(DATEDIF(EDATE('Rent Roll'!$K15,'Rent Roll'!$P15*12),CK$5,"Y")+1))),('Rent Roll'!$H15*'Rent Roll'!$D15/12)*((1+'Rent Roll'!$N15)^DATEDIF('Summary &amp; Assumptions'!$D$18,CK$5,"Y")))))</f>
        <v>-</v>
      </c>
      <c r="CL20" s="131" t="str">
        <f ca="1">IF(CL$5&gt;='Rent Roll'!$M40,('Rent Roll'!$G40*'Rent Roll'!$D15/12)*((1+'Rent Roll'!$X40)^DATEDIF('Rent Roll'!$M40,CL$5,"Y")),
IF(CL$5&gt;'Rent Roll'!$L15,"-",
IF('Rent Roll'!$P15&gt;0,
IF(AND('Rent Roll'!$P15&gt;0,EDATE('Rent Roll'!$K15,'Rent Roll'!$P15*12)&gt;='Commercial Lease'!CL$5),
('Rent Roll'!$H15*'Rent Roll'!$D15/12)*((1+'Rent Roll'!$N15)^DATEDIF('Summary &amp; Assumptions'!$D$18,CL$5,"Y")),
OFFSET(CK20,0,-DATEDIF(EDATE('Rent Roll'!$K15,'Rent Roll'!$P15*12),CL$5,"M"))*((1+'Rent Roll'!$O15)^(DATEDIF(EDATE('Rent Roll'!$K15,'Rent Roll'!$P15*12),CL$5,"Y")+1))),('Rent Roll'!$H15*'Rent Roll'!$D15/12)*((1+'Rent Roll'!$N15)^DATEDIF('Summary &amp; Assumptions'!$D$18,CL$5,"Y")))))</f>
        <v>-</v>
      </c>
      <c r="CM20" s="131" t="str">
        <f ca="1">IF(CM$5&gt;='Rent Roll'!$M40,('Rent Roll'!$G40*'Rent Roll'!$D15/12)*((1+'Rent Roll'!$X40)^DATEDIF('Rent Roll'!$M40,CM$5,"Y")),
IF(CM$5&gt;'Rent Roll'!$L15,"-",
IF('Rent Roll'!$P15&gt;0,
IF(AND('Rent Roll'!$P15&gt;0,EDATE('Rent Roll'!$K15,'Rent Roll'!$P15*12)&gt;='Commercial Lease'!CM$5),
('Rent Roll'!$H15*'Rent Roll'!$D15/12)*((1+'Rent Roll'!$N15)^DATEDIF('Summary &amp; Assumptions'!$D$18,CM$5,"Y")),
OFFSET(CL20,0,-DATEDIF(EDATE('Rent Roll'!$K15,'Rent Roll'!$P15*12),CM$5,"M"))*((1+'Rent Roll'!$O15)^(DATEDIF(EDATE('Rent Roll'!$K15,'Rent Roll'!$P15*12),CM$5,"Y")+1))),('Rent Roll'!$H15*'Rent Roll'!$D15/12)*((1+'Rent Roll'!$N15)^DATEDIF('Summary &amp; Assumptions'!$D$18,CM$5,"Y")))))</f>
        <v>-</v>
      </c>
      <c r="CN20" s="131" t="str">
        <f ca="1">IF(CN$5&gt;='Rent Roll'!$M40,('Rent Roll'!$G40*'Rent Roll'!$D15/12)*((1+'Rent Roll'!$X40)^DATEDIF('Rent Roll'!$M40,CN$5,"Y")),
IF(CN$5&gt;'Rent Roll'!$L15,"-",
IF('Rent Roll'!$P15&gt;0,
IF(AND('Rent Roll'!$P15&gt;0,EDATE('Rent Roll'!$K15,'Rent Roll'!$P15*12)&gt;='Commercial Lease'!CN$5),
('Rent Roll'!$H15*'Rent Roll'!$D15/12)*((1+'Rent Roll'!$N15)^DATEDIF('Summary &amp; Assumptions'!$D$18,CN$5,"Y")),
OFFSET(CM20,0,-DATEDIF(EDATE('Rent Roll'!$K15,'Rent Roll'!$P15*12),CN$5,"M"))*((1+'Rent Roll'!$O15)^(DATEDIF(EDATE('Rent Roll'!$K15,'Rent Roll'!$P15*12),CN$5,"Y")+1))),('Rent Roll'!$H15*'Rent Roll'!$D15/12)*((1+'Rent Roll'!$N15)^DATEDIF('Summary &amp; Assumptions'!$D$18,CN$5,"Y")))))</f>
        <v>-</v>
      </c>
      <c r="CO20" s="131" t="str">
        <f ca="1">IF(CO$5&gt;='Rent Roll'!$M40,('Rent Roll'!$G40*'Rent Roll'!$D15/12)*((1+'Rent Roll'!$X40)^DATEDIF('Rent Roll'!$M40,CO$5,"Y")),
IF(CO$5&gt;'Rent Roll'!$L15,"-",
IF('Rent Roll'!$P15&gt;0,
IF(AND('Rent Roll'!$P15&gt;0,EDATE('Rent Roll'!$K15,'Rent Roll'!$P15*12)&gt;='Commercial Lease'!CO$5),
('Rent Roll'!$H15*'Rent Roll'!$D15/12)*((1+'Rent Roll'!$N15)^DATEDIF('Summary &amp; Assumptions'!$D$18,CO$5,"Y")),
OFFSET(CN20,0,-DATEDIF(EDATE('Rent Roll'!$K15,'Rent Roll'!$P15*12),CO$5,"M"))*((1+'Rent Roll'!$O15)^(DATEDIF(EDATE('Rent Roll'!$K15,'Rent Roll'!$P15*12),CO$5,"Y")+1))),('Rent Roll'!$H15*'Rent Roll'!$D15/12)*((1+'Rent Roll'!$N15)^DATEDIF('Summary &amp; Assumptions'!$D$18,CO$5,"Y")))))</f>
        <v>-</v>
      </c>
      <c r="CP20" s="131" t="str">
        <f ca="1">IF(CP$5&gt;='Rent Roll'!$M40,('Rent Roll'!$G40*'Rent Roll'!$D15/12)*((1+'Rent Roll'!$X40)^DATEDIF('Rent Roll'!$M40,CP$5,"Y")),
IF(CP$5&gt;'Rent Roll'!$L15,"-",
IF('Rent Roll'!$P15&gt;0,
IF(AND('Rent Roll'!$P15&gt;0,EDATE('Rent Roll'!$K15,'Rent Roll'!$P15*12)&gt;='Commercial Lease'!CP$5),
('Rent Roll'!$H15*'Rent Roll'!$D15/12)*((1+'Rent Roll'!$N15)^DATEDIF('Summary &amp; Assumptions'!$D$18,CP$5,"Y")),
OFFSET(CO20,0,-DATEDIF(EDATE('Rent Roll'!$K15,'Rent Roll'!$P15*12),CP$5,"M"))*((1+'Rent Roll'!$O15)^(DATEDIF(EDATE('Rent Roll'!$K15,'Rent Roll'!$P15*12),CP$5,"Y")+1))),('Rent Roll'!$H15*'Rent Roll'!$D15/12)*((1+'Rent Roll'!$N15)^DATEDIF('Summary &amp; Assumptions'!$D$18,CP$5,"Y")))))</f>
        <v>-</v>
      </c>
      <c r="CQ20" s="131" t="str">
        <f ca="1">IF(CQ$5&gt;='Rent Roll'!$M40,('Rent Roll'!$G40*'Rent Roll'!$D15/12)*((1+'Rent Roll'!$X40)^DATEDIF('Rent Roll'!$M40,CQ$5,"Y")),
IF(CQ$5&gt;'Rent Roll'!$L15,"-",
IF('Rent Roll'!$P15&gt;0,
IF(AND('Rent Roll'!$P15&gt;0,EDATE('Rent Roll'!$K15,'Rent Roll'!$P15*12)&gt;='Commercial Lease'!CQ$5),
('Rent Roll'!$H15*'Rent Roll'!$D15/12)*((1+'Rent Roll'!$N15)^DATEDIF('Summary &amp; Assumptions'!$D$18,CQ$5,"Y")),
OFFSET(CP20,0,-DATEDIF(EDATE('Rent Roll'!$K15,'Rent Roll'!$P15*12),CQ$5,"M"))*((1+'Rent Roll'!$O15)^(DATEDIF(EDATE('Rent Roll'!$K15,'Rent Roll'!$P15*12),CQ$5,"Y")+1))),('Rent Roll'!$H15*'Rent Roll'!$D15/12)*((1+'Rent Roll'!$N15)^DATEDIF('Summary &amp; Assumptions'!$D$18,CQ$5,"Y")))))</f>
        <v>-</v>
      </c>
      <c r="CR20" s="131" t="str">
        <f ca="1">IF(CR$5&gt;='Rent Roll'!$M40,('Rent Roll'!$G40*'Rent Roll'!$D15/12)*((1+'Rent Roll'!$X40)^DATEDIF('Rent Roll'!$M40,CR$5,"Y")),
IF(CR$5&gt;'Rent Roll'!$L15,"-",
IF('Rent Roll'!$P15&gt;0,
IF(AND('Rent Roll'!$P15&gt;0,EDATE('Rent Roll'!$K15,'Rent Roll'!$P15*12)&gt;='Commercial Lease'!CR$5),
('Rent Roll'!$H15*'Rent Roll'!$D15/12)*((1+'Rent Roll'!$N15)^DATEDIF('Summary &amp; Assumptions'!$D$18,CR$5,"Y")),
OFFSET(CQ20,0,-DATEDIF(EDATE('Rent Roll'!$K15,'Rent Roll'!$P15*12),CR$5,"M"))*((1+'Rent Roll'!$O15)^(DATEDIF(EDATE('Rent Roll'!$K15,'Rent Roll'!$P15*12),CR$5,"Y")+1))),('Rent Roll'!$H15*'Rent Roll'!$D15/12)*((1+'Rent Roll'!$N15)^DATEDIF('Summary &amp; Assumptions'!$D$18,CR$5,"Y")))))</f>
        <v>-</v>
      </c>
      <c r="CS20" s="131" t="str">
        <f ca="1">IF(CS$5&gt;='Rent Roll'!$M40,('Rent Roll'!$G40*'Rent Roll'!$D15/12)*((1+'Rent Roll'!$X40)^DATEDIF('Rent Roll'!$M40,CS$5,"Y")),
IF(CS$5&gt;'Rent Roll'!$L15,"-",
IF('Rent Roll'!$P15&gt;0,
IF(AND('Rent Roll'!$P15&gt;0,EDATE('Rent Roll'!$K15,'Rent Roll'!$P15*12)&gt;='Commercial Lease'!CS$5),
('Rent Roll'!$H15*'Rent Roll'!$D15/12)*((1+'Rent Roll'!$N15)^DATEDIF('Summary &amp; Assumptions'!$D$18,CS$5,"Y")),
OFFSET(CR20,0,-DATEDIF(EDATE('Rent Roll'!$K15,'Rent Roll'!$P15*12),CS$5,"M"))*((1+'Rent Roll'!$O15)^(DATEDIF(EDATE('Rent Roll'!$K15,'Rent Roll'!$P15*12),CS$5,"Y")+1))),('Rent Roll'!$H15*'Rent Roll'!$D15/12)*((1+'Rent Roll'!$N15)^DATEDIF('Summary &amp; Assumptions'!$D$18,CS$5,"Y")))))</f>
        <v>-</v>
      </c>
      <c r="CT20" s="131" t="str">
        <f ca="1">IF(CT$5&gt;='Rent Roll'!$M40,('Rent Roll'!$G40*'Rent Roll'!$D15/12)*((1+'Rent Roll'!$X40)^DATEDIF('Rent Roll'!$M40,CT$5,"Y")),
IF(CT$5&gt;'Rent Roll'!$L15,"-",
IF('Rent Roll'!$P15&gt;0,
IF(AND('Rent Roll'!$P15&gt;0,EDATE('Rent Roll'!$K15,'Rent Roll'!$P15*12)&gt;='Commercial Lease'!CT$5),
('Rent Roll'!$H15*'Rent Roll'!$D15/12)*((1+'Rent Roll'!$N15)^DATEDIF('Summary &amp; Assumptions'!$D$18,CT$5,"Y")),
OFFSET(CS20,0,-DATEDIF(EDATE('Rent Roll'!$K15,'Rent Roll'!$P15*12),CT$5,"M"))*((1+'Rent Roll'!$O15)^(DATEDIF(EDATE('Rent Roll'!$K15,'Rent Roll'!$P15*12),CT$5,"Y")+1))),('Rent Roll'!$H15*'Rent Roll'!$D15/12)*((1+'Rent Roll'!$N15)^DATEDIF('Summary &amp; Assumptions'!$D$18,CT$5,"Y")))))</f>
        <v>-</v>
      </c>
      <c r="CU20" s="131" t="str">
        <f ca="1">IF(CU$5&gt;='Rent Roll'!$M40,('Rent Roll'!$G40*'Rent Roll'!$D15/12)*((1+'Rent Roll'!$X40)^DATEDIF('Rent Roll'!$M40,CU$5,"Y")),
IF(CU$5&gt;'Rent Roll'!$L15,"-",
IF('Rent Roll'!$P15&gt;0,
IF(AND('Rent Roll'!$P15&gt;0,EDATE('Rent Roll'!$K15,'Rent Roll'!$P15*12)&gt;='Commercial Lease'!CU$5),
('Rent Roll'!$H15*'Rent Roll'!$D15/12)*((1+'Rent Roll'!$N15)^DATEDIF('Summary &amp; Assumptions'!$D$18,CU$5,"Y")),
OFFSET(CT20,0,-DATEDIF(EDATE('Rent Roll'!$K15,'Rent Roll'!$P15*12),CU$5,"M"))*((1+'Rent Roll'!$O15)^(DATEDIF(EDATE('Rent Roll'!$K15,'Rent Roll'!$P15*12),CU$5,"Y")+1))),('Rent Roll'!$H15*'Rent Roll'!$D15/12)*((1+'Rent Roll'!$N15)^DATEDIF('Summary &amp; Assumptions'!$D$18,CU$5,"Y")))))</f>
        <v>-</v>
      </c>
      <c r="CV20" s="131" t="str">
        <f ca="1">IF(CV$5&gt;='Rent Roll'!$M40,('Rent Roll'!$G40*'Rent Roll'!$D15/12)*((1+'Rent Roll'!$X40)^DATEDIF('Rent Roll'!$M40,CV$5,"Y")),
IF(CV$5&gt;'Rent Roll'!$L15,"-",
IF('Rent Roll'!$P15&gt;0,
IF(AND('Rent Roll'!$P15&gt;0,EDATE('Rent Roll'!$K15,'Rent Roll'!$P15*12)&gt;='Commercial Lease'!CV$5),
('Rent Roll'!$H15*'Rent Roll'!$D15/12)*((1+'Rent Roll'!$N15)^DATEDIF('Summary &amp; Assumptions'!$D$18,CV$5,"Y")),
OFFSET(CU20,0,-DATEDIF(EDATE('Rent Roll'!$K15,'Rent Roll'!$P15*12),CV$5,"M"))*((1+'Rent Roll'!$O15)^(DATEDIF(EDATE('Rent Roll'!$K15,'Rent Roll'!$P15*12),CV$5,"Y")+1))),('Rent Roll'!$H15*'Rent Roll'!$D15/12)*((1+'Rent Roll'!$N15)^DATEDIF('Summary &amp; Assumptions'!$D$18,CV$5,"Y")))))</f>
        <v>-</v>
      </c>
      <c r="CW20" s="131" t="str">
        <f ca="1">IF(CW$5&gt;='Rent Roll'!$M40,('Rent Roll'!$G40*'Rent Roll'!$D15/12)*((1+'Rent Roll'!$X40)^DATEDIF('Rent Roll'!$M40,CW$5,"Y")),
IF(CW$5&gt;'Rent Roll'!$L15,"-",
IF('Rent Roll'!$P15&gt;0,
IF(AND('Rent Roll'!$P15&gt;0,EDATE('Rent Roll'!$K15,'Rent Roll'!$P15*12)&gt;='Commercial Lease'!CW$5),
('Rent Roll'!$H15*'Rent Roll'!$D15/12)*((1+'Rent Roll'!$N15)^DATEDIF('Summary &amp; Assumptions'!$D$18,CW$5,"Y")),
OFFSET(CV20,0,-DATEDIF(EDATE('Rent Roll'!$K15,'Rent Roll'!$P15*12),CW$5,"M"))*((1+'Rent Roll'!$O15)^(DATEDIF(EDATE('Rent Roll'!$K15,'Rent Roll'!$P15*12),CW$5,"Y")+1))),('Rent Roll'!$H15*'Rent Roll'!$D15/12)*((1+'Rent Roll'!$N15)^DATEDIF('Summary &amp; Assumptions'!$D$18,CW$5,"Y")))))</f>
        <v>-</v>
      </c>
      <c r="CX20" s="131" t="str">
        <f ca="1">IF(CX$5&gt;='Rent Roll'!$M40,('Rent Roll'!$G40*'Rent Roll'!$D15/12)*((1+'Rent Roll'!$X40)^DATEDIF('Rent Roll'!$M40,CX$5,"Y")),
IF(CX$5&gt;'Rent Roll'!$L15,"-",
IF('Rent Roll'!$P15&gt;0,
IF(AND('Rent Roll'!$P15&gt;0,EDATE('Rent Roll'!$K15,'Rent Roll'!$P15*12)&gt;='Commercial Lease'!CX$5),
('Rent Roll'!$H15*'Rent Roll'!$D15/12)*((1+'Rent Roll'!$N15)^DATEDIF('Summary &amp; Assumptions'!$D$18,CX$5,"Y")),
OFFSET(CW20,0,-DATEDIF(EDATE('Rent Roll'!$K15,'Rent Roll'!$P15*12),CX$5,"M"))*((1+'Rent Roll'!$O15)^(DATEDIF(EDATE('Rent Roll'!$K15,'Rent Roll'!$P15*12),CX$5,"Y")+1))),('Rent Roll'!$H15*'Rent Roll'!$D15/12)*((1+'Rent Roll'!$N15)^DATEDIF('Summary &amp; Assumptions'!$D$18,CX$5,"Y")))))</f>
        <v>-</v>
      </c>
      <c r="CY20" s="131" t="str">
        <f ca="1">IF(CY$5&gt;='Rent Roll'!$M40,('Rent Roll'!$G40*'Rent Roll'!$D15/12)*((1+'Rent Roll'!$X40)^DATEDIF('Rent Roll'!$M40,CY$5,"Y")),
IF(CY$5&gt;'Rent Roll'!$L15,"-",
IF('Rent Roll'!$P15&gt;0,
IF(AND('Rent Roll'!$P15&gt;0,EDATE('Rent Roll'!$K15,'Rent Roll'!$P15*12)&gt;='Commercial Lease'!CY$5),
('Rent Roll'!$H15*'Rent Roll'!$D15/12)*((1+'Rent Roll'!$N15)^DATEDIF('Summary &amp; Assumptions'!$D$18,CY$5,"Y")),
OFFSET(CX20,0,-DATEDIF(EDATE('Rent Roll'!$K15,'Rent Roll'!$P15*12),CY$5,"M"))*((1+'Rent Roll'!$O15)^(DATEDIF(EDATE('Rent Roll'!$K15,'Rent Roll'!$P15*12),CY$5,"Y")+1))),('Rent Roll'!$H15*'Rent Roll'!$D15/12)*((1+'Rent Roll'!$N15)^DATEDIF('Summary &amp; Assumptions'!$D$18,CY$5,"Y")))))</f>
        <v>-</v>
      </c>
      <c r="CZ20" s="131" t="str">
        <f ca="1">IF(CZ$5&gt;='Rent Roll'!$M40,('Rent Roll'!$G40*'Rent Roll'!$D15/12)*((1+'Rent Roll'!$X40)^DATEDIF('Rent Roll'!$M40,CZ$5,"Y")),
IF(CZ$5&gt;'Rent Roll'!$L15,"-",
IF('Rent Roll'!$P15&gt;0,
IF(AND('Rent Roll'!$P15&gt;0,EDATE('Rent Roll'!$K15,'Rent Roll'!$P15*12)&gt;='Commercial Lease'!CZ$5),
('Rent Roll'!$H15*'Rent Roll'!$D15/12)*((1+'Rent Roll'!$N15)^DATEDIF('Summary &amp; Assumptions'!$D$18,CZ$5,"Y")),
OFFSET(CY20,0,-DATEDIF(EDATE('Rent Roll'!$K15,'Rent Roll'!$P15*12),CZ$5,"M"))*((1+'Rent Roll'!$O15)^(DATEDIF(EDATE('Rent Roll'!$K15,'Rent Roll'!$P15*12),CZ$5,"Y")+1))),('Rent Roll'!$H15*'Rent Roll'!$D15/12)*((1+'Rent Roll'!$N15)^DATEDIF('Summary &amp; Assumptions'!$D$18,CZ$5,"Y")))))</f>
        <v>-</v>
      </c>
      <c r="DA20" s="131" t="str">
        <f ca="1">IF(DA$5&gt;='Rent Roll'!$M40,('Rent Roll'!$G40*'Rent Roll'!$D15/12)*((1+'Rent Roll'!$X40)^DATEDIF('Rent Roll'!$M40,DA$5,"Y")),
IF(DA$5&gt;'Rent Roll'!$L15,"-",
IF('Rent Roll'!$P15&gt;0,
IF(AND('Rent Roll'!$P15&gt;0,EDATE('Rent Roll'!$K15,'Rent Roll'!$P15*12)&gt;='Commercial Lease'!DA$5),
('Rent Roll'!$H15*'Rent Roll'!$D15/12)*((1+'Rent Roll'!$N15)^DATEDIF('Summary &amp; Assumptions'!$D$18,DA$5,"Y")),
OFFSET(CZ20,0,-DATEDIF(EDATE('Rent Roll'!$K15,'Rent Roll'!$P15*12),DA$5,"M"))*((1+'Rent Roll'!$O15)^(DATEDIF(EDATE('Rent Roll'!$K15,'Rent Roll'!$P15*12),DA$5,"Y")+1))),('Rent Roll'!$H15*'Rent Roll'!$D15/12)*((1+'Rent Roll'!$N15)^DATEDIF('Summary &amp; Assumptions'!$D$18,DA$5,"Y")))))</f>
        <v>-</v>
      </c>
      <c r="DB20" s="131" t="str">
        <f ca="1">IF(DB$5&gt;='Rent Roll'!$M40,('Rent Roll'!$G40*'Rent Roll'!$D15/12)*((1+'Rent Roll'!$X40)^DATEDIF('Rent Roll'!$M40,DB$5,"Y")),
IF(DB$5&gt;'Rent Roll'!$L15,"-",
IF('Rent Roll'!$P15&gt;0,
IF(AND('Rent Roll'!$P15&gt;0,EDATE('Rent Roll'!$K15,'Rent Roll'!$P15*12)&gt;='Commercial Lease'!DB$5),
('Rent Roll'!$H15*'Rent Roll'!$D15/12)*((1+'Rent Roll'!$N15)^DATEDIF('Summary &amp; Assumptions'!$D$18,DB$5,"Y")),
OFFSET(DA20,0,-DATEDIF(EDATE('Rent Roll'!$K15,'Rent Roll'!$P15*12),DB$5,"M"))*((1+'Rent Roll'!$O15)^(DATEDIF(EDATE('Rent Roll'!$K15,'Rent Roll'!$P15*12),DB$5,"Y")+1))),('Rent Roll'!$H15*'Rent Roll'!$D15/12)*((1+'Rent Roll'!$N15)^DATEDIF('Summary &amp; Assumptions'!$D$18,DB$5,"Y")))))</f>
        <v>-</v>
      </c>
      <c r="DC20" s="131" t="str">
        <f ca="1">IF(DC$5&gt;='Rent Roll'!$M40,('Rent Roll'!$G40*'Rent Roll'!$D15/12)*((1+'Rent Roll'!$X40)^DATEDIF('Rent Roll'!$M40,DC$5,"Y")),
IF(DC$5&gt;'Rent Roll'!$L15,"-",
IF('Rent Roll'!$P15&gt;0,
IF(AND('Rent Roll'!$P15&gt;0,EDATE('Rent Roll'!$K15,'Rent Roll'!$P15*12)&gt;='Commercial Lease'!DC$5),
('Rent Roll'!$H15*'Rent Roll'!$D15/12)*((1+'Rent Roll'!$N15)^DATEDIF('Summary &amp; Assumptions'!$D$18,DC$5,"Y")),
OFFSET(DB20,0,-DATEDIF(EDATE('Rent Roll'!$K15,'Rent Roll'!$P15*12),DC$5,"M"))*((1+'Rent Roll'!$O15)^(DATEDIF(EDATE('Rent Roll'!$K15,'Rent Roll'!$P15*12),DC$5,"Y")+1))),('Rent Roll'!$H15*'Rent Roll'!$D15/12)*((1+'Rent Roll'!$N15)^DATEDIF('Summary &amp; Assumptions'!$D$18,DC$5,"Y")))))</f>
        <v>-</v>
      </c>
      <c r="DD20" s="131" t="str">
        <f ca="1">IF(DD$5&gt;='Rent Roll'!$M40,('Rent Roll'!$G40*'Rent Roll'!$D15/12)*((1+'Rent Roll'!$X40)^DATEDIF('Rent Roll'!$M40,DD$5,"Y")),
IF(DD$5&gt;'Rent Roll'!$L15,"-",
IF('Rent Roll'!$P15&gt;0,
IF(AND('Rent Roll'!$P15&gt;0,EDATE('Rent Roll'!$K15,'Rent Roll'!$P15*12)&gt;='Commercial Lease'!DD$5),
('Rent Roll'!$H15*'Rent Roll'!$D15/12)*((1+'Rent Roll'!$N15)^DATEDIF('Summary &amp; Assumptions'!$D$18,DD$5,"Y")),
OFFSET(DC20,0,-DATEDIF(EDATE('Rent Roll'!$K15,'Rent Roll'!$P15*12),DD$5,"M"))*((1+'Rent Roll'!$O15)^(DATEDIF(EDATE('Rent Roll'!$K15,'Rent Roll'!$P15*12),DD$5,"Y")+1))),('Rent Roll'!$H15*'Rent Roll'!$D15/12)*((1+'Rent Roll'!$N15)^DATEDIF('Summary &amp; Assumptions'!$D$18,DD$5,"Y")))))</f>
        <v>-</v>
      </c>
      <c r="DE20" s="131" t="str">
        <f ca="1">IF(DE$5&gt;='Rent Roll'!$M40,('Rent Roll'!$G40*'Rent Roll'!$D15/12)*((1+'Rent Roll'!$X40)^DATEDIF('Rent Roll'!$M40,DE$5,"Y")),
IF(DE$5&gt;'Rent Roll'!$L15,"-",
IF('Rent Roll'!$P15&gt;0,
IF(AND('Rent Roll'!$P15&gt;0,EDATE('Rent Roll'!$K15,'Rent Roll'!$P15*12)&gt;='Commercial Lease'!DE$5),
('Rent Roll'!$H15*'Rent Roll'!$D15/12)*((1+'Rent Roll'!$N15)^DATEDIF('Summary &amp; Assumptions'!$D$18,DE$5,"Y")),
OFFSET(DD20,0,-DATEDIF(EDATE('Rent Roll'!$K15,'Rent Roll'!$P15*12),DE$5,"M"))*((1+'Rent Roll'!$O15)^(DATEDIF(EDATE('Rent Roll'!$K15,'Rent Roll'!$P15*12),DE$5,"Y")+1))),('Rent Roll'!$H15*'Rent Roll'!$D15/12)*((1+'Rent Roll'!$N15)^DATEDIF('Summary &amp; Assumptions'!$D$18,DE$5,"Y")))))</f>
        <v>-</v>
      </c>
      <c r="DF20" s="131" t="str">
        <f ca="1">IF(DF$5&gt;='Rent Roll'!$M40,('Rent Roll'!$G40*'Rent Roll'!$D15/12)*((1+'Rent Roll'!$X40)^DATEDIF('Rent Roll'!$M40,DF$5,"Y")),
IF(DF$5&gt;'Rent Roll'!$L15,"-",
IF('Rent Roll'!$P15&gt;0,
IF(AND('Rent Roll'!$P15&gt;0,EDATE('Rent Roll'!$K15,'Rent Roll'!$P15*12)&gt;='Commercial Lease'!DF$5),
('Rent Roll'!$H15*'Rent Roll'!$D15/12)*((1+'Rent Roll'!$N15)^DATEDIF('Summary &amp; Assumptions'!$D$18,DF$5,"Y")),
OFFSET(DE20,0,-DATEDIF(EDATE('Rent Roll'!$K15,'Rent Roll'!$P15*12),DF$5,"M"))*((1+'Rent Roll'!$O15)^(DATEDIF(EDATE('Rent Roll'!$K15,'Rent Roll'!$P15*12),DF$5,"Y")+1))),('Rent Roll'!$H15*'Rent Roll'!$D15/12)*((1+'Rent Roll'!$N15)^DATEDIF('Summary &amp; Assumptions'!$D$18,DF$5,"Y")))))</f>
        <v>-</v>
      </c>
      <c r="DG20" s="131" t="str">
        <f ca="1">IF(DG$5&gt;='Rent Roll'!$M40,('Rent Roll'!$G40*'Rent Roll'!$D15/12)*((1+'Rent Roll'!$X40)^DATEDIF('Rent Roll'!$M40,DG$5,"Y")),
IF(DG$5&gt;'Rent Roll'!$L15,"-",
IF('Rent Roll'!$P15&gt;0,
IF(AND('Rent Roll'!$P15&gt;0,EDATE('Rent Roll'!$K15,'Rent Roll'!$P15*12)&gt;='Commercial Lease'!DG$5),
('Rent Roll'!$H15*'Rent Roll'!$D15/12)*((1+'Rent Roll'!$N15)^DATEDIF('Summary &amp; Assumptions'!$D$18,DG$5,"Y")),
OFFSET(DF20,0,-DATEDIF(EDATE('Rent Roll'!$K15,'Rent Roll'!$P15*12),DG$5,"M"))*((1+'Rent Roll'!$O15)^(DATEDIF(EDATE('Rent Roll'!$K15,'Rent Roll'!$P15*12),DG$5,"Y")+1))),('Rent Roll'!$H15*'Rent Roll'!$D15/12)*((1+'Rent Roll'!$N15)^DATEDIF('Summary &amp; Assumptions'!$D$18,DG$5,"Y")))))</f>
        <v>-</v>
      </c>
      <c r="DH20" s="131" t="str">
        <f ca="1">IF(DH$5&gt;='Rent Roll'!$M40,('Rent Roll'!$G40*'Rent Roll'!$D15/12)*((1+'Rent Roll'!$X40)^DATEDIF('Rent Roll'!$M40,DH$5,"Y")),
IF(DH$5&gt;'Rent Roll'!$L15,"-",
IF('Rent Roll'!$P15&gt;0,
IF(AND('Rent Roll'!$P15&gt;0,EDATE('Rent Roll'!$K15,'Rent Roll'!$P15*12)&gt;='Commercial Lease'!DH$5),
('Rent Roll'!$H15*'Rent Roll'!$D15/12)*((1+'Rent Roll'!$N15)^DATEDIF('Summary &amp; Assumptions'!$D$18,DH$5,"Y")),
OFFSET(DG20,0,-DATEDIF(EDATE('Rent Roll'!$K15,'Rent Roll'!$P15*12),DH$5,"M"))*((1+'Rent Roll'!$O15)^(DATEDIF(EDATE('Rent Roll'!$K15,'Rent Roll'!$P15*12),DH$5,"Y")+1))),('Rent Roll'!$H15*'Rent Roll'!$D15/12)*((1+'Rent Roll'!$N15)^DATEDIF('Summary &amp; Assumptions'!$D$18,DH$5,"Y")))))</f>
        <v>-</v>
      </c>
      <c r="DI20" s="131" t="str">
        <f ca="1">IF(DI$5&gt;='Rent Roll'!$M40,('Rent Roll'!$G40*'Rent Roll'!$D15/12)*((1+'Rent Roll'!$X40)^DATEDIF('Rent Roll'!$M40,DI$5,"Y")),
IF(DI$5&gt;'Rent Roll'!$L15,"-",
IF('Rent Roll'!$P15&gt;0,
IF(AND('Rent Roll'!$P15&gt;0,EDATE('Rent Roll'!$K15,'Rent Roll'!$P15*12)&gt;='Commercial Lease'!DI$5),
('Rent Roll'!$H15*'Rent Roll'!$D15/12)*((1+'Rent Roll'!$N15)^DATEDIF('Summary &amp; Assumptions'!$D$18,DI$5,"Y")),
OFFSET(DH20,0,-DATEDIF(EDATE('Rent Roll'!$K15,'Rent Roll'!$P15*12),DI$5,"M"))*((1+'Rent Roll'!$O15)^(DATEDIF(EDATE('Rent Roll'!$K15,'Rent Roll'!$P15*12),DI$5,"Y")+1))),('Rent Roll'!$H15*'Rent Roll'!$D15/12)*((1+'Rent Roll'!$N15)^DATEDIF('Summary &amp; Assumptions'!$D$18,DI$5,"Y")))))</f>
        <v>-</v>
      </c>
      <c r="DJ20" s="131" t="str">
        <f ca="1">IF(DJ$5&gt;='Rent Roll'!$M40,('Rent Roll'!$G40*'Rent Roll'!$D15/12)*((1+'Rent Roll'!$X40)^DATEDIF('Rent Roll'!$M40,DJ$5,"Y")),
IF(DJ$5&gt;'Rent Roll'!$L15,"-",
IF('Rent Roll'!$P15&gt;0,
IF(AND('Rent Roll'!$P15&gt;0,EDATE('Rent Roll'!$K15,'Rent Roll'!$P15*12)&gt;='Commercial Lease'!DJ$5),
('Rent Roll'!$H15*'Rent Roll'!$D15/12)*((1+'Rent Roll'!$N15)^DATEDIF('Summary &amp; Assumptions'!$D$18,DJ$5,"Y")),
OFFSET(DI20,0,-DATEDIF(EDATE('Rent Roll'!$K15,'Rent Roll'!$P15*12),DJ$5,"M"))*((1+'Rent Roll'!$O15)^(DATEDIF(EDATE('Rent Roll'!$K15,'Rent Roll'!$P15*12),DJ$5,"Y")+1))),('Rent Roll'!$H15*'Rent Roll'!$D15/12)*((1+'Rent Roll'!$N15)^DATEDIF('Summary &amp; Assumptions'!$D$18,DJ$5,"Y")))))</f>
        <v>-</v>
      </c>
      <c r="DK20" s="131" t="str">
        <f ca="1">IF(DK$5&gt;='Rent Roll'!$M40,('Rent Roll'!$G40*'Rent Roll'!$D15/12)*((1+'Rent Roll'!$X40)^DATEDIF('Rent Roll'!$M40,DK$5,"Y")),
IF(DK$5&gt;'Rent Roll'!$L15,"-",
IF('Rent Roll'!$P15&gt;0,
IF(AND('Rent Roll'!$P15&gt;0,EDATE('Rent Roll'!$K15,'Rent Roll'!$P15*12)&gt;='Commercial Lease'!DK$5),
('Rent Roll'!$H15*'Rent Roll'!$D15/12)*((1+'Rent Roll'!$N15)^DATEDIF('Summary &amp; Assumptions'!$D$18,DK$5,"Y")),
OFFSET(DJ20,0,-DATEDIF(EDATE('Rent Roll'!$K15,'Rent Roll'!$P15*12),DK$5,"M"))*((1+'Rent Roll'!$O15)^(DATEDIF(EDATE('Rent Roll'!$K15,'Rent Roll'!$P15*12),DK$5,"Y")+1))),('Rent Roll'!$H15*'Rent Roll'!$D15/12)*((1+'Rent Roll'!$N15)^DATEDIF('Summary &amp; Assumptions'!$D$18,DK$5,"Y")))))</f>
        <v>-</v>
      </c>
      <c r="DL20" s="131" t="str">
        <f ca="1">IF(DL$5&gt;='Rent Roll'!$M40,('Rent Roll'!$G40*'Rent Roll'!$D15/12)*((1+'Rent Roll'!$X40)^DATEDIF('Rent Roll'!$M40,DL$5,"Y")),
IF(DL$5&gt;'Rent Roll'!$L15,"-",
IF('Rent Roll'!$P15&gt;0,
IF(AND('Rent Roll'!$P15&gt;0,EDATE('Rent Roll'!$K15,'Rent Roll'!$P15*12)&gt;='Commercial Lease'!DL$5),
('Rent Roll'!$H15*'Rent Roll'!$D15/12)*((1+'Rent Roll'!$N15)^DATEDIF('Summary &amp; Assumptions'!$D$18,DL$5,"Y")),
OFFSET(DK20,0,-DATEDIF(EDATE('Rent Roll'!$K15,'Rent Roll'!$P15*12),DL$5,"M"))*((1+'Rent Roll'!$O15)^(DATEDIF(EDATE('Rent Roll'!$K15,'Rent Roll'!$P15*12),DL$5,"Y")+1))),('Rent Roll'!$H15*'Rent Roll'!$D15/12)*((1+'Rent Roll'!$N15)^DATEDIF('Summary &amp; Assumptions'!$D$18,DL$5,"Y")))))</f>
        <v>-</v>
      </c>
      <c r="DM20" s="131" t="str">
        <f ca="1">IF(DM$5&gt;='Rent Roll'!$M40,('Rent Roll'!$G40*'Rent Roll'!$D15/12)*((1+'Rent Roll'!$X40)^DATEDIF('Rent Roll'!$M40,DM$5,"Y")),
IF(DM$5&gt;'Rent Roll'!$L15,"-",
IF('Rent Roll'!$P15&gt;0,
IF(AND('Rent Roll'!$P15&gt;0,EDATE('Rent Roll'!$K15,'Rent Roll'!$P15*12)&gt;='Commercial Lease'!DM$5),
('Rent Roll'!$H15*'Rent Roll'!$D15/12)*((1+'Rent Roll'!$N15)^DATEDIF('Summary &amp; Assumptions'!$D$18,DM$5,"Y")),
OFFSET(DL20,0,-DATEDIF(EDATE('Rent Roll'!$K15,'Rent Roll'!$P15*12),DM$5,"M"))*((1+'Rent Roll'!$O15)^(DATEDIF(EDATE('Rent Roll'!$K15,'Rent Roll'!$P15*12),DM$5,"Y")+1))),('Rent Roll'!$H15*'Rent Roll'!$D15/12)*((1+'Rent Roll'!$N15)^DATEDIF('Summary &amp; Assumptions'!$D$18,DM$5,"Y")))))</f>
        <v>-</v>
      </c>
      <c r="DN20" s="131" t="str">
        <f ca="1">IF(DN$5&gt;='Rent Roll'!$M40,('Rent Roll'!$G40*'Rent Roll'!$D15/12)*((1+'Rent Roll'!$X40)^DATEDIF('Rent Roll'!$M40,DN$5,"Y")),
IF(DN$5&gt;'Rent Roll'!$L15,"-",
IF('Rent Roll'!$P15&gt;0,
IF(AND('Rent Roll'!$P15&gt;0,EDATE('Rent Roll'!$K15,'Rent Roll'!$P15*12)&gt;='Commercial Lease'!DN$5),
('Rent Roll'!$H15*'Rent Roll'!$D15/12)*((1+'Rent Roll'!$N15)^DATEDIF('Summary &amp; Assumptions'!$D$18,DN$5,"Y")),
OFFSET(DM20,0,-DATEDIF(EDATE('Rent Roll'!$K15,'Rent Roll'!$P15*12),DN$5,"M"))*((1+'Rent Roll'!$O15)^(DATEDIF(EDATE('Rent Roll'!$K15,'Rent Roll'!$P15*12),DN$5,"Y")+1))),('Rent Roll'!$H15*'Rent Roll'!$D15/12)*((1+'Rent Roll'!$N15)^DATEDIF('Summary &amp; Assumptions'!$D$18,DN$5,"Y")))))</f>
        <v>-</v>
      </c>
      <c r="DO20" s="131" t="str">
        <f ca="1">IF(DO$5&gt;='Rent Roll'!$M40,('Rent Roll'!$G40*'Rent Roll'!$D15/12)*((1+'Rent Roll'!$X40)^DATEDIF('Rent Roll'!$M40,DO$5,"Y")),
IF(DO$5&gt;'Rent Roll'!$L15,"-",
IF('Rent Roll'!$P15&gt;0,
IF(AND('Rent Roll'!$P15&gt;0,EDATE('Rent Roll'!$K15,'Rent Roll'!$P15*12)&gt;='Commercial Lease'!DO$5),
('Rent Roll'!$H15*'Rent Roll'!$D15/12)*((1+'Rent Roll'!$N15)^DATEDIF('Summary &amp; Assumptions'!$D$18,DO$5,"Y")),
OFFSET(DN20,0,-DATEDIF(EDATE('Rent Roll'!$K15,'Rent Roll'!$P15*12),DO$5,"M"))*((1+'Rent Roll'!$O15)^(DATEDIF(EDATE('Rent Roll'!$K15,'Rent Roll'!$P15*12),DO$5,"Y")+1))),('Rent Roll'!$H15*'Rent Roll'!$D15/12)*((1+'Rent Roll'!$N15)^DATEDIF('Summary &amp; Assumptions'!$D$18,DO$5,"Y")))))</f>
        <v>-</v>
      </c>
      <c r="DP20" s="131" t="str">
        <f ca="1">IF(DP$5&gt;='Rent Roll'!$M40,('Rent Roll'!$G40*'Rent Roll'!$D15/12)*((1+'Rent Roll'!$X40)^DATEDIF('Rent Roll'!$M40,DP$5,"Y")),
IF(DP$5&gt;'Rent Roll'!$L15,"-",
IF('Rent Roll'!$P15&gt;0,
IF(AND('Rent Roll'!$P15&gt;0,EDATE('Rent Roll'!$K15,'Rent Roll'!$P15*12)&gt;='Commercial Lease'!DP$5),
('Rent Roll'!$H15*'Rent Roll'!$D15/12)*((1+'Rent Roll'!$N15)^DATEDIF('Summary &amp; Assumptions'!$D$18,DP$5,"Y")),
OFFSET(DO20,0,-DATEDIF(EDATE('Rent Roll'!$K15,'Rent Roll'!$P15*12),DP$5,"M"))*((1+'Rent Roll'!$O15)^(DATEDIF(EDATE('Rent Roll'!$K15,'Rent Roll'!$P15*12),DP$5,"Y")+1))),('Rent Roll'!$H15*'Rent Roll'!$D15/12)*((1+'Rent Roll'!$N15)^DATEDIF('Summary &amp; Assumptions'!$D$18,DP$5,"Y")))))</f>
        <v>-</v>
      </c>
      <c r="DQ20" s="131" t="str">
        <f ca="1">IF(DQ$5&gt;='Rent Roll'!$M40,('Rent Roll'!$G40*'Rent Roll'!$D15/12)*((1+'Rent Roll'!$X40)^DATEDIF('Rent Roll'!$M40,DQ$5,"Y")),
IF(DQ$5&gt;'Rent Roll'!$L15,"-",
IF('Rent Roll'!$P15&gt;0,
IF(AND('Rent Roll'!$P15&gt;0,EDATE('Rent Roll'!$K15,'Rent Roll'!$P15*12)&gt;='Commercial Lease'!DQ$5),
('Rent Roll'!$H15*'Rent Roll'!$D15/12)*((1+'Rent Roll'!$N15)^DATEDIF('Summary &amp; Assumptions'!$D$18,DQ$5,"Y")),
OFFSET(DP20,0,-DATEDIF(EDATE('Rent Roll'!$K15,'Rent Roll'!$P15*12),DQ$5,"M"))*((1+'Rent Roll'!$O15)^(DATEDIF(EDATE('Rent Roll'!$K15,'Rent Roll'!$P15*12),DQ$5,"Y")+1))),('Rent Roll'!$H15*'Rent Roll'!$D15/12)*((1+'Rent Roll'!$N15)^DATEDIF('Summary &amp; Assumptions'!$D$18,DQ$5,"Y")))))</f>
        <v>-</v>
      </c>
      <c r="DR20" s="131" t="str">
        <f ca="1">IF(DR$5&gt;='Rent Roll'!$M40,('Rent Roll'!$G40*'Rent Roll'!$D15/12)*((1+'Rent Roll'!$X40)^DATEDIF('Rent Roll'!$M40,DR$5,"Y")),
IF(DR$5&gt;'Rent Roll'!$L15,"-",
IF('Rent Roll'!$P15&gt;0,
IF(AND('Rent Roll'!$P15&gt;0,EDATE('Rent Roll'!$K15,'Rent Roll'!$P15*12)&gt;='Commercial Lease'!DR$5),
('Rent Roll'!$H15*'Rent Roll'!$D15/12)*((1+'Rent Roll'!$N15)^DATEDIF('Summary &amp; Assumptions'!$D$18,DR$5,"Y")),
OFFSET(DQ20,0,-DATEDIF(EDATE('Rent Roll'!$K15,'Rent Roll'!$P15*12),DR$5,"M"))*((1+'Rent Roll'!$O15)^(DATEDIF(EDATE('Rent Roll'!$K15,'Rent Roll'!$P15*12),DR$5,"Y")+1))),('Rent Roll'!$H15*'Rent Roll'!$D15/12)*((1+'Rent Roll'!$N15)^DATEDIF('Summary &amp; Assumptions'!$D$18,DR$5,"Y")))))</f>
        <v>-</v>
      </c>
      <c r="DS20" s="131" t="str">
        <f ca="1">IF(DS$5&gt;='Rent Roll'!$M40,('Rent Roll'!$G40*'Rent Roll'!$D15/12)*((1+'Rent Roll'!$X40)^DATEDIF('Rent Roll'!$M40,DS$5,"Y")),
IF(DS$5&gt;'Rent Roll'!$L15,"-",
IF('Rent Roll'!$P15&gt;0,
IF(AND('Rent Roll'!$P15&gt;0,EDATE('Rent Roll'!$K15,'Rent Roll'!$P15*12)&gt;='Commercial Lease'!DS$5),
('Rent Roll'!$H15*'Rent Roll'!$D15/12)*((1+'Rent Roll'!$N15)^DATEDIF('Summary &amp; Assumptions'!$D$18,DS$5,"Y")),
OFFSET(DR20,0,-DATEDIF(EDATE('Rent Roll'!$K15,'Rent Roll'!$P15*12),DS$5,"M"))*((1+'Rent Roll'!$O15)^(DATEDIF(EDATE('Rent Roll'!$K15,'Rent Roll'!$P15*12),DS$5,"Y")+1))),('Rent Roll'!$H15*'Rent Roll'!$D15/12)*((1+'Rent Roll'!$N15)^DATEDIF('Summary &amp; Assumptions'!$D$18,DS$5,"Y")))))</f>
        <v>-</v>
      </c>
      <c r="DT20" s="131" t="str">
        <f ca="1">IF(DT$5&gt;='Rent Roll'!$M40,('Rent Roll'!$G40*'Rent Roll'!$D15/12)*((1+'Rent Roll'!$X40)^DATEDIF('Rent Roll'!$M40,DT$5,"Y")),
IF(DT$5&gt;'Rent Roll'!$L15,"-",
IF('Rent Roll'!$P15&gt;0,
IF(AND('Rent Roll'!$P15&gt;0,EDATE('Rent Roll'!$K15,'Rent Roll'!$P15*12)&gt;='Commercial Lease'!DT$5),
('Rent Roll'!$H15*'Rent Roll'!$D15/12)*((1+'Rent Roll'!$N15)^DATEDIF('Summary &amp; Assumptions'!$D$18,DT$5,"Y")),
OFFSET(DS20,0,-DATEDIF(EDATE('Rent Roll'!$K15,'Rent Roll'!$P15*12),DT$5,"M"))*((1+'Rent Roll'!$O15)^(DATEDIF(EDATE('Rent Roll'!$K15,'Rent Roll'!$P15*12),DT$5,"Y")+1))),('Rent Roll'!$H15*'Rent Roll'!$D15/12)*((1+'Rent Roll'!$N15)^DATEDIF('Summary &amp; Assumptions'!$D$18,DT$5,"Y")))))</f>
        <v>-</v>
      </c>
      <c r="DU20" s="131" t="str">
        <f ca="1">IF(DU$5&gt;='Rent Roll'!$M40,('Rent Roll'!$G40*'Rent Roll'!$D15/12)*((1+'Rent Roll'!$X40)^DATEDIF('Rent Roll'!$M40,DU$5,"Y")),
IF(DU$5&gt;'Rent Roll'!$L15,"-",
IF('Rent Roll'!$P15&gt;0,
IF(AND('Rent Roll'!$P15&gt;0,EDATE('Rent Roll'!$K15,'Rent Roll'!$P15*12)&gt;='Commercial Lease'!DU$5),
('Rent Roll'!$H15*'Rent Roll'!$D15/12)*((1+'Rent Roll'!$N15)^DATEDIF('Summary &amp; Assumptions'!$D$18,DU$5,"Y")),
OFFSET(DT20,0,-DATEDIF(EDATE('Rent Roll'!$K15,'Rent Roll'!$P15*12),DU$5,"M"))*((1+'Rent Roll'!$O15)^(DATEDIF(EDATE('Rent Roll'!$K15,'Rent Roll'!$P15*12),DU$5,"Y")+1))),('Rent Roll'!$H15*'Rent Roll'!$D15/12)*((1+'Rent Roll'!$N15)^DATEDIF('Summary &amp; Assumptions'!$D$18,DU$5,"Y")))))</f>
        <v>-</v>
      </c>
      <c r="DV20" s="131" t="str">
        <f ca="1">IF(DV$5&gt;='Rent Roll'!$M40,('Rent Roll'!$G40*'Rent Roll'!$D15/12)*((1+'Rent Roll'!$X40)^DATEDIF('Rent Roll'!$M40,DV$5,"Y")),
IF(DV$5&gt;'Rent Roll'!$L15,"-",
IF('Rent Roll'!$P15&gt;0,
IF(AND('Rent Roll'!$P15&gt;0,EDATE('Rent Roll'!$K15,'Rent Roll'!$P15*12)&gt;='Commercial Lease'!DV$5),
('Rent Roll'!$H15*'Rent Roll'!$D15/12)*((1+'Rent Roll'!$N15)^DATEDIF('Summary &amp; Assumptions'!$D$18,DV$5,"Y")),
OFFSET(DU20,0,-DATEDIF(EDATE('Rent Roll'!$K15,'Rent Roll'!$P15*12),DV$5,"M"))*((1+'Rent Roll'!$O15)^(DATEDIF(EDATE('Rent Roll'!$K15,'Rent Roll'!$P15*12),DV$5,"Y")+1))),('Rent Roll'!$H15*'Rent Roll'!$D15/12)*((1+'Rent Roll'!$N15)^DATEDIF('Summary &amp; Assumptions'!$D$18,DV$5,"Y")))))</f>
        <v>-</v>
      </c>
      <c r="DW20" s="131" t="str">
        <f ca="1">IF(DW$5&gt;='Rent Roll'!$M40,('Rent Roll'!$G40*'Rent Roll'!$D15/12)*((1+'Rent Roll'!$X40)^DATEDIF('Rent Roll'!$M40,DW$5,"Y")),
IF(DW$5&gt;'Rent Roll'!$L15,"-",
IF('Rent Roll'!$P15&gt;0,
IF(AND('Rent Roll'!$P15&gt;0,EDATE('Rent Roll'!$K15,'Rent Roll'!$P15*12)&gt;='Commercial Lease'!DW$5),
('Rent Roll'!$H15*'Rent Roll'!$D15/12)*((1+'Rent Roll'!$N15)^DATEDIF('Summary &amp; Assumptions'!$D$18,DW$5,"Y")),
OFFSET(DV20,0,-DATEDIF(EDATE('Rent Roll'!$K15,'Rent Roll'!$P15*12),DW$5,"M"))*((1+'Rent Roll'!$O15)^(DATEDIF(EDATE('Rent Roll'!$K15,'Rent Roll'!$P15*12),DW$5,"Y")+1))),('Rent Roll'!$H15*'Rent Roll'!$D15/12)*((1+'Rent Roll'!$N15)^DATEDIF('Summary &amp; Assumptions'!$D$18,DW$5,"Y")))))</f>
        <v>-</v>
      </c>
      <c r="DX20" s="131" t="str">
        <f ca="1">IF(DX$5&gt;='Rent Roll'!$M40,('Rent Roll'!$G40*'Rent Roll'!$D15/12)*((1+'Rent Roll'!$X40)^DATEDIF('Rent Roll'!$M40,DX$5,"Y")),
IF(DX$5&gt;'Rent Roll'!$L15,"-",
IF('Rent Roll'!$P15&gt;0,
IF(AND('Rent Roll'!$P15&gt;0,EDATE('Rent Roll'!$K15,'Rent Roll'!$P15*12)&gt;='Commercial Lease'!DX$5),
('Rent Roll'!$H15*'Rent Roll'!$D15/12)*((1+'Rent Roll'!$N15)^DATEDIF('Summary &amp; Assumptions'!$D$18,DX$5,"Y")),
OFFSET(DW20,0,-DATEDIF(EDATE('Rent Roll'!$K15,'Rent Roll'!$P15*12),DX$5,"M"))*((1+'Rent Roll'!$O15)^(DATEDIF(EDATE('Rent Roll'!$K15,'Rent Roll'!$P15*12),DX$5,"Y")+1))),('Rent Roll'!$H15*'Rent Roll'!$D15/12)*((1+'Rent Roll'!$N15)^DATEDIF('Summary &amp; Assumptions'!$D$18,DX$5,"Y")))))</f>
        <v>-</v>
      </c>
      <c r="DY20" s="131" t="str">
        <f ca="1">IF(DY$5&gt;='Rent Roll'!$M40,('Rent Roll'!$G40*'Rent Roll'!$D15/12)*((1+'Rent Roll'!$X40)^DATEDIF('Rent Roll'!$M40,DY$5,"Y")),
IF(DY$5&gt;'Rent Roll'!$L15,"-",
IF('Rent Roll'!$P15&gt;0,
IF(AND('Rent Roll'!$P15&gt;0,EDATE('Rent Roll'!$K15,'Rent Roll'!$P15*12)&gt;='Commercial Lease'!DY$5),
('Rent Roll'!$H15*'Rent Roll'!$D15/12)*((1+'Rent Roll'!$N15)^DATEDIF('Summary &amp; Assumptions'!$D$18,DY$5,"Y")),
OFFSET(DX20,0,-DATEDIF(EDATE('Rent Roll'!$K15,'Rent Roll'!$P15*12),DY$5,"M"))*((1+'Rent Roll'!$O15)^(DATEDIF(EDATE('Rent Roll'!$K15,'Rent Roll'!$P15*12),DY$5,"Y")+1))),('Rent Roll'!$H15*'Rent Roll'!$D15/12)*((1+'Rent Roll'!$N15)^DATEDIF('Summary &amp; Assumptions'!$D$18,DY$5,"Y")))))</f>
        <v>-</v>
      </c>
      <c r="DZ20" s="131" t="str">
        <f ca="1">IF(DZ$5&gt;='Rent Roll'!$M40,('Rent Roll'!$G40*'Rent Roll'!$D15/12)*((1+'Rent Roll'!$X40)^DATEDIF('Rent Roll'!$M40,DZ$5,"Y")),
IF(DZ$5&gt;'Rent Roll'!$L15,"-",
IF('Rent Roll'!$P15&gt;0,
IF(AND('Rent Roll'!$P15&gt;0,EDATE('Rent Roll'!$K15,'Rent Roll'!$P15*12)&gt;='Commercial Lease'!DZ$5),
('Rent Roll'!$H15*'Rent Roll'!$D15/12)*((1+'Rent Roll'!$N15)^DATEDIF('Summary &amp; Assumptions'!$D$18,DZ$5,"Y")),
OFFSET(DY20,0,-DATEDIF(EDATE('Rent Roll'!$K15,'Rent Roll'!$P15*12),DZ$5,"M"))*((1+'Rent Roll'!$O15)^(DATEDIF(EDATE('Rent Roll'!$K15,'Rent Roll'!$P15*12),DZ$5,"Y")+1))),('Rent Roll'!$H15*'Rent Roll'!$D15/12)*((1+'Rent Roll'!$N15)^DATEDIF('Summary &amp; Assumptions'!$D$18,DZ$5,"Y")))))</f>
        <v>-</v>
      </c>
      <c r="EA20" s="131" t="str">
        <f ca="1">IF(EA$5&gt;='Rent Roll'!$M40,('Rent Roll'!$G40*'Rent Roll'!$D15/12)*((1+'Rent Roll'!$X40)^DATEDIF('Rent Roll'!$M40,EA$5,"Y")),
IF(EA$5&gt;'Rent Roll'!$L15,"-",
IF('Rent Roll'!$P15&gt;0,
IF(AND('Rent Roll'!$P15&gt;0,EDATE('Rent Roll'!$K15,'Rent Roll'!$P15*12)&gt;='Commercial Lease'!EA$5),
('Rent Roll'!$H15*'Rent Roll'!$D15/12)*((1+'Rent Roll'!$N15)^DATEDIF('Summary &amp; Assumptions'!$D$18,EA$5,"Y")),
OFFSET(DZ20,0,-DATEDIF(EDATE('Rent Roll'!$K15,'Rent Roll'!$P15*12),EA$5,"M"))*((1+'Rent Roll'!$O15)^(DATEDIF(EDATE('Rent Roll'!$K15,'Rent Roll'!$P15*12),EA$5,"Y")+1))),('Rent Roll'!$H15*'Rent Roll'!$D15/12)*((1+'Rent Roll'!$N15)^DATEDIF('Summary &amp; Assumptions'!$D$18,EA$5,"Y")))))</f>
        <v>-</v>
      </c>
      <c r="EB20" s="131" t="str">
        <f ca="1">IF(EB$5&gt;='Rent Roll'!$M40,('Rent Roll'!$G40*'Rent Roll'!$D15/12)*((1+'Rent Roll'!$X40)^DATEDIF('Rent Roll'!$M40,EB$5,"Y")),
IF(EB$5&gt;'Rent Roll'!$L15,"-",
IF('Rent Roll'!$P15&gt;0,
IF(AND('Rent Roll'!$P15&gt;0,EDATE('Rent Roll'!$K15,'Rent Roll'!$P15*12)&gt;='Commercial Lease'!EB$5),
('Rent Roll'!$H15*'Rent Roll'!$D15/12)*((1+'Rent Roll'!$N15)^DATEDIF('Summary &amp; Assumptions'!$D$18,EB$5,"Y")),
OFFSET(EA20,0,-DATEDIF(EDATE('Rent Roll'!$K15,'Rent Roll'!$P15*12),EB$5,"M"))*((1+'Rent Roll'!$O15)^(DATEDIF(EDATE('Rent Roll'!$K15,'Rent Roll'!$P15*12),EB$5,"Y")+1))),('Rent Roll'!$H15*'Rent Roll'!$D15/12)*((1+'Rent Roll'!$N15)^DATEDIF('Summary &amp; Assumptions'!$D$18,EB$5,"Y")))))</f>
        <v>-</v>
      </c>
      <c r="EC20" s="131" t="str">
        <f ca="1">IF(EC$5&gt;='Rent Roll'!$M40,('Rent Roll'!$G40*'Rent Roll'!$D15/12)*((1+'Rent Roll'!$X40)^DATEDIF('Rent Roll'!$M40,EC$5,"Y")),
IF(EC$5&gt;'Rent Roll'!$L15,"-",
IF('Rent Roll'!$P15&gt;0,
IF(AND('Rent Roll'!$P15&gt;0,EDATE('Rent Roll'!$K15,'Rent Roll'!$P15*12)&gt;='Commercial Lease'!EC$5),
('Rent Roll'!$H15*'Rent Roll'!$D15/12)*((1+'Rent Roll'!$N15)^DATEDIF('Summary &amp; Assumptions'!$D$18,EC$5,"Y")),
OFFSET(EB20,0,-DATEDIF(EDATE('Rent Roll'!$K15,'Rent Roll'!$P15*12),EC$5,"M"))*((1+'Rent Roll'!$O15)^(DATEDIF(EDATE('Rent Roll'!$K15,'Rent Roll'!$P15*12),EC$5,"Y")+1))),('Rent Roll'!$H15*'Rent Roll'!$D15/12)*((1+'Rent Roll'!$N15)^DATEDIF('Summary &amp; Assumptions'!$D$18,EC$5,"Y")))))</f>
        <v>-</v>
      </c>
      <c r="ED20" s="131" t="str">
        <f ca="1">IF(ED$5&gt;='Rent Roll'!$M40,('Rent Roll'!$G40*'Rent Roll'!$D15/12)*((1+'Rent Roll'!$X40)^DATEDIF('Rent Roll'!$M40,ED$5,"Y")),
IF(ED$5&gt;'Rent Roll'!$L15,"-",
IF('Rent Roll'!$P15&gt;0,
IF(AND('Rent Roll'!$P15&gt;0,EDATE('Rent Roll'!$K15,'Rent Roll'!$P15*12)&gt;='Commercial Lease'!ED$5),
('Rent Roll'!$H15*'Rent Roll'!$D15/12)*((1+'Rent Roll'!$N15)^DATEDIF('Summary &amp; Assumptions'!$D$18,ED$5,"Y")),
OFFSET(EC20,0,-DATEDIF(EDATE('Rent Roll'!$K15,'Rent Roll'!$P15*12),ED$5,"M"))*((1+'Rent Roll'!$O15)^(DATEDIF(EDATE('Rent Roll'!$K15,'Rent Roll'!$P15*12),ED$5,"Y")+1))),('Rent Roll'!$H15*'Rent Roll'!$D15/12)*((1+'Rent Roll'!$N15)^DATEDIF('Summary &amp; Assumptions'!$D$18,ED$5,"Y")))))</f>
        <v>-</v>
      </c>
      <c r="EE20" s="131" t="str">
        <f ca="1">IF(EE$5&gt;='Rent Roll'!$M40,('Rent Roll'!$G40*'Rent Roll'!$D15/12)*((1+'Rent Roll'!$X40)^DATEDIF('Rent Roll'!$M40,EE$5,"Y")),
IF(EE$5&gt;'Rent Roll'!$L15,"-",
IF('Rent Roll'!$P15&gt;0,
IF(AND('Rent Roll'!$P15&gt;0,EDATE('Rent Roll'!$K15,'Rent Roll'!$P15*12)&gt;='Commercial Lease'!EE$5),
('Rent Roll'!$H15*'Rent Roll'!$D15/12)*((1+'Rent Roll'!$N15)^DATEDIF('Summary &amp; Assumptions'!$D$18,EE$5,"Y")),
OFFSET(ED20,0,-DATEDIF(EDATE('Rent Roll'!$K15,'Rent Roll'!$P15*12),EE$5,"M"))*((1+'Rent Roll'!$O15)^(DATEDIF(EDATE('Rent Roll'!$K15,'Rent Roll'!$P15*12),EE$5,"Y")+1))),('Rent Roll'!$H15*'Rent Roll'!$D15/12)*((1+'Rent Roll'!$N15)^DATEDIF('Summary &amp; Assumptions'!$D$18,EE$5,"Y")))))</f>
        <v>-</v>
      </c>
      <c r="EF20" s="132" t="str">
        <f ca="1">IF(EF$5&gt;='Rent Roll'!$M40,('Rent Roll'!$G40*'Rent Roll'!$D15/12)*((1+'Rent Roll'!$X40)^DATEDIF('Rent Roll'!$M40,EF$5,"Y")),
IF(EF$5&gt;'Rent Roll'!$L15,"-",
IF('Rent Roll'!$P15&gt;0,
IF(AND('Rent Roll'!$P15&gt;0,EDATE('Rent Roll'!$K15,'Rent Roll'!$P15*12)&gt;='Commercial Lease'!EF$5),
('Rent Roll'!$H15*'Rent Roll'!$D15/12)*((1+'Rent Roll'!$N15)^DATEDIF('Summary &amp; Assumptions'!$D$18,EF$5,"Y")),
OFFSET(EE20,0,-DATEDIF(EDATE('Rent Roll'!$K15,'Rent Roll'!$P15*12),EF$5,"M"))*((1+'Rent Roll'!$O15)^(DATEDIF(EDATE('Rent Roll'!$K15,'Rent Roll'!$P15*12),EF$5,"Y")+1))),('Rent Roll'!$H15*'Rent Roll'!$D15/12)*((1+'Rent Roll'!$N15)^DATEDIF('Summary &amp; Assumptions'!$D$18,EF$5,"Y")))))</f>
        <v>-</v>
      </c>
      <c r="EG20" s="118" t="s">
        <v>109</v>
      </c>
    </row>
    <row r="21" spans="2:137" x14ac:dyDescent="0.2">
      <c r="B21" s="134"/>
      <c r="C21" s="135" t="str">
        <f>CONCATENATE('Rent Roll'!B16&amp;" - "&amp;'Rent Roll'!C16)</f>
        <v xml:space="preserve"> - </v>
      </c>
      <c r="D21" s="130">
        <f t="shared" ca="1" si="13"/>
        <v>0</v>
      </c>
      <c r="E21" s="131" t="str">
        <f>IF('Rent Roll'!$E16='Data Validation'!$E$2,'Rent Roll'!$I16,"-")</f>
        <v>-</v>
      </c>
      <c r="F21" s="131" t="str">
        <f ca="1">IF(F$5&gt;='Rent Roll'!$M41,('Rent Roll'!$G41*'Rent Roll'!$D16/12)*((1+'Rent Roll'!$X41)^DATEDIF('Rent Roll'!$M41,F$5,"Y")),
IF(F$5&gt;'Rent Roll'!$L16,"-",
IF('Rent Roll'!$P16&gt;0,
IF(AND('Rent Roll'!$P16&gt;0,EDATE('Rent Roll'!$K16,'Rent Roll'!$P16*12)&gt;='Commercial Lease'!F$5),
('Rent Roll'!$H16*'Rent Roll'!$D16/12)*((1+'Rent Roll'!$N16)^DATEDIF('Summary &amp; Assumptions'!$D$18,F$5,"Y")),
OFFSET(E21,0,-DATEDIF(EDATE('Rent Roll'!$K16,'Rent Roll'!$P16*12),F$5,"M"))*((1+'Rent Roll'!$O16)^(DATEDIF(EDATE('Rent Roll'!$K16,'Rent Roll'!$P16*12),F$5,"Y")+1))),('Rent Roll'!$H16*'Rent Roll'!$D16/12)*((1+'Rent Roll'!$N16)^DATEDIF('Summary &amp; Assumptions'!$D$18,F$5,"Y")))))</f>
        <v>-</v>
      </c>
      <c r="G21" s="131" t="str">
        <f ca="1">IF(G$5&gt;='Rent Roll'!$M41,('Rent Roll'!$G41*'Rent Roll'!$D16/12)*((1+'Rent Roll'!$X41)^DATEDIF('Rent Roll'!$M41,G$5,"Y")),
IF(G$5&gt;'Rent Roll'!$L16,"-",
IF('Rent Roll'!$P16&gt;0,
IF(AND('Rent Roll'!$P16&gt;0,EDATE('Rent Roll'!$K16,'Rent Roll'!$P16*12)&gt;='Commercial Lease'!G$5),
('Rent Roll'!$H16*'Rent Roll'!$D16/12)*((1+'Rent Roll'!$N16)^DATEDIF('Summary &amp; Assumptions'!$D$18,G$5,"Y")),
OFFSET(F21,0,-DATEDIF(EDATE('Rent Roll'!$K16,'Rent Roll'!$P16*12),G$5,"M"))*((1+'Rent Roll'!$O16)^(DATEDIF(EDATE('Rent Roll'!$K16,'Rent Roll'!$P16*12),G$5,"Y")+1))),('Rent Roll'!$H16*'Rent Roll'!$D16/12)*((1+'Rent Roll'!$N16)^DATEDIF('Summary &amp; Assumptions'!$D$18,G$5,"Y")))))</f>
        <v>-</v>
      </c>
      <c r="H21" s="131" t="str">
        <f ca="1">IF(H$5&gt;='Rent Roll'!$M41,('Rent Roll'!$G41*'Rent Roll'!$D16/12)*((1+'Rent Roll'!$X41)^DATEDIF('Rent Roll'!$M41,H$5,"Y")),
IF(H$5&gt;'Rent Roll'!$L16,"-",
IF('Rent Roll'!$P16&gt;0,
IF(AND('Rent Roll'!$P16&gt;0,EDATE('Rent Roll'!$K16,'Rent Roll'!$P16*12)&gt;='Commercial Lease'!H$5),
('Rent Roll'!$H16*'Rent Roll'!$D16/12)*((1+'Rent Roll'!$N16)^DATEDIF('Summary &amp; Assumptions'!$D$18,H$5,"Y")),
OFFSET(G21,0,-DATEDIF(EDATE('Rent Roll'!$K16,'Rent Roll'!$P16*12),H$5,"M"))*((1+'Rent Roll'!$O16)^(DATEDIF(EDATE('Rent Roll'!$K16,'Rent Roll'!$P16*12),H$5,"Y")+1))),('Rent Roll'!$H16*'Rent Roll'!$D16/12)*((1+'Rent Roll'!$N16)^DATEDIF('Summary &amp; Assumptions'!$D$18,H$5,"Y")))))</f>
        <v>-</v>
      </c>
      <c r="I21" s="131" t="str">
        <f ca="1">IF(I$5&gt;='Rent Roll'!$M41,('Rent Roll'!$G41*'Rent Roll'!$D16/12)*((1+'Rent Roll'!$X41)^DATEDIF('Rent Roll'!$M41,I$5,"Y")),
IF(I$5&gt;'Rent Roll'!$L16,"-",
IF('Rent Roll'!$P16&gt;0,
IF(AND('Rent Roll'!$P16&gt;0,EDATE('Rent Roll'!$K16,'Rent Roll'!$P16*12)&gt;='Commercial Lease'!I$5),
('Rent Roll'!$H16*'Rent Roll'!$D16/12)*((1+'Rent Roll'!$N16)^DATEDIF('Summary &amp; Assumptions'!$D$18,I$5,"Y")),
OFFSET(H21,0,-DATEDIF(EDATE('Rent Roll'!$K16,'Rent Roll'!$P16*12),I$5,"M"))*((1+'Rent Roll'!$O16)^(DATEDIF(EDATE('Rent Roll'!$K16,'Rent Roll'!$P16*12),I$5,"Y")+1))),('Rent Roll'!$H16*'Rent Roll'!$D16/12)*((1+'Rent Roll'!$N16)^DATEDIF('Summary &amp; Assumptions'!$D$18,I$5,"Y")))))</f>
        <v>-</v>
      </c>
      <c r="J21" s="131" t="str">
        <f ca="1">IF(J$5&gt;='Rent Roll'!$M41,('Rent Roll'!$G41*'Rent Roll'!$D16/12)*((1+'Rent Roll'!$X41)^DATEDIF('Rent Roll'!$M41,J$5,"Y")),
IF(J$5&gt;'Rent Roll'!$L16,"-",
IF('Rent Roll'!$P16&gt;0,
IF(AND('Rent Roll'!$P16&gt;0,EDATE('Rent Roll'!$K16,'Rent Roll'!$P16*12)&gt;='Commercial Lease'!J$5),
('Rent Roll'!$H16*'Rent Roll'!$D16/12)*((1+'Rent Roll'!$N16)^DATEDIF('Summary &amp; Assumptions'!$D$18,J$5,"Y")),
OFFSET(I21,0,-DATEDIF(EDATE('Rent Roll'!$K16,'Rent Roll'!$P16*12),J$5,"M"))*((1+'Rent Roll'!$O16)^(DATEDIF(EDATE('Rent Roll'!$K16,'Rent Roll'!$P16*12),J$5,"Y")+1))),('Rent Roll'!$H16*'Rent Roll'!$D16/12)*((1+'Rent Roll'!$N16)^DATEDIF('Summary &amp; Assumptions'!$D$18,J$5,"Y")))))</f>
        <v>-</v>
      </c>
      <c r="K21" s="131" t="str">
        <f ca="1">IF(K$5&gt;='Rent Roll'!$M41,('Rent Roll'!$G41*'Rent Roll'!$D16/12)*((1+'Rent Roll'!$X41)^DATEDIF('Rent Roll'!$M41,K$5,"Y")),
IF(K$5&gt;'Rent Roll'!$L16,"-",
IF('Rent Roll'!$P16&gt;0,
IF(AND('Rent Roll'!$P16&gt;0,EDATE('Rent Roll'!$K16,'Rent Roll'!$P16*12)&gt;='Commercial Lease'!K$5),
('Rent Roll'!$H16*'Rent Roll'!$D16/12)*((1+'Rent Roll'!$N16)^DATEDIF('Summary &amp; Assumptions'!$D$18,K$5,"Y")),
OFFSET(J21,0,-DATEDIF(EDATE('Rent Roll'!$K16,'Rent Roll'!$P16*12),K$5,"M"))*((1+'Rent Roll'!$O16)^(DATEDIF(EDATE('Rent Roll'!$K16,'Rent Roll'!$P16*12),K$5,"Y")+1))),('Rent Roll'!$H16*'Rent Roll'!$D16/12)*((1+'Rent Roll'!$N16)^DATEDIF('Summary &amp; Assumptions'!$D$18,K$5,"Y")))))</f>
        <v>-</v>
      </c>
      <c r="L21" s="131" t="str">
        <f ca="1">IF(L$5&gt;='Rent Roll'!$M41,('Rent Roll'!$G41*'Rent Roll'!$D16/12)*((1+'Rent Roll'!$X41)^DATEDIF('Rent Roll'!$M41,L$5,"Y")),
IF(L$5&gt;'Rent Roll'!$L16,"-",
IF('Rent Roll'!$P16&gt;0,
IF(AND('Rent Roll'!$P16&gt;0,EDATE('Rent Roll'!$K16,'Rent Roll'!$P16*12)&gt;='Commercial Lease'!L$5),
('Rent Roll'!$H16*'Rent Roll'!$D16/12)*((1+'Rent Roll'!$N16)^DATEDIF('Summary &amp; Assumptions'!$D$18,L$5,"Y")),
OFFSET(K21,0,-DATEDIF(EDATE('Rent Roll'!$K16,'Rent Roll'!$P16*12),L$5,"M"))*((1+'Rent Roll'!$O16)^(DATEDIF(EDATE('Rent Roll'!$K16,'Rent Roll'!$P16*12),L$5,"Y")+1))),('Rent Roll'!$H16*'Rent Roll'!$D16/12)*((1+'Rent Roll'!$N16)^DATEDIF('Summary &amp; Assumptions'!$D$18,L$5,"Y")))))</f>
        <v>-</v>
      </c>
      <c r="M21" s="131" t="str">
        <f ca="1">IF(M$5&gt;='Rent Roll'!$M41,('Rent Roll'!$G41*'Rent Roll'!$D16/12)*((1+'Rent Roll'!$X41)^DATEDIF('Rent Roll'!$M41,M$5,"Y")),
IF(M$5&gt;'Rent Roll'!$L16,"-",
IF('Rent Roll'!$P16&gt;0,
IF(AND('Rent Roll'!$P16&gt;0,EDATE('Rent Roll'!$K16,'Rent Roll'!$P16*12)&gt;='Commercial Lease'!M$5),
('Rent Roll'!$H16*'Rent Roll'!$D16/12)*((1+'Rent Roll'!$N16)^DATEDIF('Summary &amp; Assumptions'!$D$18,M$5,"Y")),
OFFSET(L21,0,-DATEDIF(EDATE('Rent Roll'!$K16,'Rent Roll'!$P16*12),M$5,"M"))*((1+'Rent Roll'!$O16)^(DATEDIF(EDATE('Rent Roll'!$K16,'Rent Roll'!$P16*12),M$5,"Y")+1))),('Rent Roll'!$H16*'Rent Roll'!$D16/12)*((1+'Rent Roll'!$N16)^DATEDIF('Summary &amp; Assumptions'!$D$18,M$5,"Y")))))</f>
        <v>-</v>
      </c>
      <c r="N21" s="131" t="str">
        <f ca="1">IF(N$5&gt;='Rent Roll'!$M41,('Rent Roll'!$G41*'Rent Roll'!$D16/12)*((1+'Rent Roll'!$X41)^DATEDIF('Rent Roll'!$M41,N$5,"Y")),
IF(N$5&gt;'Rent Roll'!$L16,"-",
IF('Rent Roll'!$P16&gt;0,
IF(AND('Rent Roll'!$P16&gt;0,EDATE('Rent Roll'!$K16,'Rent Roll'!$P16*12)&gt;='Commercial Lease'!N$5),
('Rent Roll'!$H16*'Rent Roll'!$D16/12)*((1+'Rent Roll'!$N16)^DATEDIF('Summary &amp; Assumptions'!$D$18,N$5,"Y")),
OFFSET(M21,0,-DATEDIF(EDATE('Rent Roll'!$K16,'Rent Roll'!$P16*12),N$5,"M"))*((1+'Rent Roll'!$O16)^(DATEDIF(EDATE('Rent Roll'!$K16,'Rent Roll'!$P16*12),N$5,"Y")+1))),('Rent Roll'!$H16*'Rent Roll'!$D16/12)*((1+'Rent Roll'!$N16)^DATEDIF('Summary &amp; Assumptions'!$D$18,N$5,"Y")))))</f>
        <v>-</v>
      </c>
      <c r="O21" s="131" t="str">
        <f ca="1">IF(O$5&gt;='Rent Roll'!$M41,('Rent Roll'!$G41*'Rent Roll'!$D16/12)*((1+'Rent Roll'!$X41)^DATEDIF('Rent Roll'!$M41,O$5,"Y")),
IF(O$5&gt;'Rent Roll'!$L16,"-",
IF('Rent Roll'!$P16&gt;0,
IF(AND('Rent Roll'!$P16&gt;0,EDATE('Rent Roll'!$K16,'Rent Roll'!$P16*12)&gt;='Commercial Lease'!O$5),
('Rent Roll'!$H16*'Rent Roll'!$D16/12)*((1+'Rent Roll'!$N16)^DATEDIF('Summary &amp; Assumptions'!$D$18,O$5,"Y")),
OFFSET(N21,0,-DATEDIF(EDATE('Rent Roll'!$K16,'Rent Roll'!$P16*12),O$5,"M"))*((1+'Rent Roll'!$O16)^(DATEDIF(EDATE('Rent Roll'!$K16,'Rent Roll'!$P16*12),O$5,"Y")+1))),('Rent Roll'!$H16*'Rent Roll'!$D16/12)*((1+'Rent Roll'!$N16)^DATEDIF('Summary &amp; Assumptions'!$D$18,O$5,"Y")))))</f>
        <v>-</v>
      </c>
      <c r="P21" s="131" t="str">
        <f ca="1">IF(P$5&gt;='Rent Roll'!$M41,('Rent Roll'!$G41*'Rent Roll'!$D16/12)*((1+'Rent Roll'!$X41)^DATEDIF('Rent Roll'!$M41,P$5,"Y")),
IF(P$5&gt;'Rent Roll'!$L16,"-",
IF('Rent Roll'!$P16&gt;0,
IF(AND('Rent Roll'!$P16&gt;0,EDATE('Rent Roll'!$K16,'Rent Roll'!$P16*12)&gt;='Commercial Lease'!P$5),
('Rent Roll'!$H16*'Rent Roll'!$D16/12)*((1+'Rent Roll'!$N16)^DATEDIF('Summary &amp; Assumptions'!$D$18,P$5,"Y")),
OFFSET(O21,0,-DATEDIF(EDATE('Rent Roll'!$K16,'Rent Roll'!$P16*12),P$5,"M"))*((1+'Rent Roll'!$O16)^(DATEDIF(EDATE('Rent Roll'!$K16,'Rent Roll'!$P16*12),P$5,"Y")+1))),('Rent Roll'!$H16*'Rent Roll'!$D16/12)*((1+'Rent Roll'!$N16)^DATEDIF('Summary &amp; Assumptions'!$D$18,P$5,"Y")))))</f>
        <v>-</v>
      </c>
      <c r="Q21" s="131" t="str">
        <f ca="1">IF(Q$5&gt;='Rent Roll'!$M41,('Rent Roll'!$G41*'Rent Roll'!$D16/12)*((1+'Rent Roll'!$X41)^DATEDIF('Rent Roll'!$M41,Q$5,"Y")),
IF(Q$5&gt;'Rent Roll'!$L16,"-",
IF('Rent Roll'!$P16&gt;0,
IF(AND('Rent Roll'!$P16&gt;0,EDATE('Rent Roll'!$K16,'Rent Roll'!$P16*12)&gt;='Commercial Lease'!Q$5),
('Rent Roll'!$H16*'Rent Roll'!$D16/12)*((1+'Rent Roll'!$N16)^DATEDIF('Summary &amp; Assumptions'!$D$18,Q$5,"Y")),
OFFSET(P21,0,-DATEDIF(EDATE('Rent Roll'!$K16,'Rent Roll'!$P16*12),Q$5,"M"))*((1+'Rent Roll'!$O16)^(DATEDIF(EDATE('Rent Roll'!$K16,'Rent Roll'!$P16*12),Q$5,"Y")+1))),('Rent Roll'!$H16*'Rent Roll'!$D16/12)*((1+'Rent Roll'!$N16)^DATEDIF('Summary &amp; Assumptions'!$D$18,Q$5,"Y")))))</f>
        <v>-</v>
      </c>
      <c r="R21" s="131" t="str">
        <f ca="1">IF(R$5&gt;='Rent Roll'!$M41,('Rent Roll'!$G41*'Rent Roll'!$D16/12)*((1+'Rent Roll'!$X41)^DATEDIF('Rent Roll'!$M41,R$5,"Y")),
IF(R$5&gt;'Rent Roll'!$L16,"-",
IF('Rent Roll'!$P16&gt;0,
IF(AND('Rent Roll'!$P16&gt;0,EDATE('Rent Roll'!$K16,'Rent Roll'!$P16*12)&gt;='Commercial Lease'!R$5),
('Rent Roll'!$H16*'Rent Roll'!$D16/12)*((1+'Rent Roll'!$N16)^DATEDIF('Summary &amp; Assumptions'!$D$18,R$5,"Y")),
OFFSET(Q21,0,-DATEDIF(EDATE('Rent Roll'!$K16,'Rent Roll'!$P16*12),R$5,"M"))*((1+'Rent Roll'!$O16)^(DATEDIF(EDATE('Rent Roll'!$K16,'Rent Roll'!$P16*12),R$5,"Y")+1))),('Rent Roll'!$H16*'Rent Roll'!$D16/12)*((1+'Rent Roll'!$N16)^DATEDIF('Summary &amp; Assumptions'!$D$18,R$5,"Y")))))</f>
        <v>-</v>
      </c>
      <c r="S21" s="131" t="str">
        <f ca="1">IF(S$5&gt;='Rent Roll'!$M41,('Rent Roll'!$G41*'Rent Roll'!$D16/12)*((1+'Rent Roll'!$X41)^DATEDIF('Rent Roll'!$M41,S$5,"Y")),
IF(S$5&gt;'Rent Roll'!$L16,"-",
IF('Rent Roll'!$P16&gt;0,
IF(AND('Rent Roll'!$P16&gt;0,EDATE('Rent Roll'!$K16,'Rent Roll'!$P16*12)&gt;='Commercial Lease'!S$5),
('Rent Roll'!$H16*'Rent Roll'!$D16/12)*((1+'Rent Roll'!$N16)^DATEDIF('Summary &amp; Assumptions'!$D$18,S$5,"Y")),
OFFSET(R21,0,-DATEDIF(EDATE('Rent Roll'!$K16,'Rent Roll'!$P16*12),S$5,"M"))*((1+'Rent Roll'!$O16)^(DATEDIF(EDATE('Rent Roll'!$K16,'Rent Roll'!$P16*12),S$5,"Y")+1))),('Rent Roll'!$H16*'Rent Roll'!$D16/12)*((1+'Rent Roll'!$N16)^DATEDIF('Summary &amp; Assumptions'!$D$18,S$5,"Y")))))</f>
        <v>-</v>
      </c>
      <c r="T21" s="131" t="str">
        <f ca="1">IF(T$5&gt;='Rent Roll'!$M41,('Rent Roll'!$G41*'Rent Roll'!$D16/12)*((1+'Rent Roll'!$X41)^DATEDIF('Rent Roll'!$M41,T$5,"Y")),
IF(T$5&gt;'Rent Roll'!$L16,"-",
IF('Rent Roll'!$P16&gt;0,
IF(AND('Rent Roll'!$P16&gt;0,EDATE('Rent Roll'!$K16,'Rent Roll'!$P16*12)&gt;='Commercial Lease'!T$5),
('Rent Roll'!$H16*'Rent Roll'!$D16/12)*((1+'Rent Roll'!$N16)^DATEDIF('Summary &amp; Assumptions'!$D$18,T$5,"Y")),
OFFSET(S21,0,-DATEDIF(EDATE('Rent Roll'!$K16,'Rent Roll'!$P16*12),T$5,"M"))*((1+'Rent Roll'!$O16)^(DATEDIF(EDATE('Rent Roll'!$K16,'Rent Roll'!$P16*12),T$5,"Y")+1))),('Rent Roll'!$H16*'Rent Roll'!$D16/12)*((1+'Rent Roll'!$N16)^DATEDIF('Summary &amp; Assumptions'!$D$18,T$5,"Y")))))</f>
        <v>-</v>
      </c>
      <c r="U21" s="131" t="str">
        <f ca="1">IF(U$5&gt;='Rent Roll'!$M41,('Rent Roll'!$G41*'Rent Roll'!$D16/12)*((1+'Rent Roll'!$X41)^DATEDIF('Rent Roll'!$M41,U$5,"Y")),
IF(U$5&gt;'Rent Roll'!$L16,"-",
IF('Rent Roll'!$P16&gt;0,
IF(AND('Rent Roll'!$P16&gt;0,EDATE('Rent Roll'!$K16,'Rent Roll'!$P16*12)&gt;='Commercial Lease'!U$5),
('Rent Roll'!$H16*'Rent Roll'!$D16/12)*((1+'Rent Roll'!$N16)^DATEDIF('Summary &amp; Assumptions'!$D$18,U$5,"Y")),
OFFSET(T21,0,-DATEDIF(EDATE('Rent Roll'!$K16,'Rent Roll'!$P16*12),U$5,"M"))*((1+'Rent Roll'!$O16)^(DATEDIF(EDATE('Rent Roll'!$K16,'Rent Roll'!$P16*12),U$5,"Y")+1))),('Rent Roll'!$H16*'Rent Roll'!$D16/12)*((1+'Rent Roll'!$N16)^DATEDIF('Summary &amp; Assumptions'!$D$18,U$5,"Y")))))</f>
        <v>-</v>
      </c>
      <c r="V21" s="131" t="str">
        <f ca="1">IF(V$5&gt;='Rent Roll'!$M41,('Rent Roll'!$G41*'Rent Roll'!$D16/12)*((1+'Rent Roll'!$X41)^DATEDIF('Rent Roll'!$M41,V$5,"Y")),
IF(V$5&gt;'Rent Roll'!$L16,"-",
IF('Rent Roll'!$P16&gt;0,
IF(AND('Rent Roll'!$P16&gt;0,EDATE('Rent Roll'!$K16,'Rent Roll'!$P16*12)&gt;='Commercial Lease'!V$5),
('Rent Roll'!$H16*'Rent Roll'!$D16/12)*((1+'Rent Roll'!$N16)^DATEDIF('Summary &amp; Assumptions'!$D$18,V$5,"Y")),
OFFSET(U21,0,-DATEDIF(EDATE('Rent Roll'!$K16,'Rent Roll'!$P16*12),V$5,"M"))*((1+'Rent Roll'!$O16)^(DATEDIF(EDATE('Rent Roll'!$K16,'Rent Roll'!$P16*12),V$5,"Y")+1))),('Rent Roll'!$H16*'Rent Roll'!$D16/12)*((1+'Rent Roll'!$N16)^DATEDIF('Summary &amp; Assumptions'!$D$18,V$5,"Y")))))</f>
        <v>-</v>
      </c>
      <c r="W21" s="131" t="str">
        <f ca="1">IF(W$5&gt;='Rent Roll'!$M41,('Rent Roll'!$G41*'Rent Roll'!$D16/12)*((1+'Rent Roll'!$X41)^DATEDIF('Rent Roll'!$M41,W$5,"Y")),
IF(W$5&gt;'Rent Roll'!$L16,"-",
IF('Rent Roll'!$P16&gt;0,
IF(AND('Rent Roll'!$P16&gt;0,EDATE('Rent Roll'!$K16,'Rent Roll'!$P16*12)&gt;='Commercial Lease'!W$5),
('Rent Roll'!$H16*'Rent Roll'!$D16/12)*((1+'Rent Roll'!$N16)^DATEDIF('Summary &amp; Assumptions'!$D$18,W$5,"Y")),
OFFSET(V21,0,-DATEDIF(EDATE('Rent Roll'!$K16,'Rent Roll'!$P16*12),W$5,"M"))*((1+'Rent Roll'!$O16)^(DATEDIF(EDATE('Rent Roll'!$K16,'Rent Roll'!$P16*12),W$5,"Y")+1))),('Rent Roll'!$H16*'Rent Roll'!$D16/12)*((1+'Rent Roll'!$N16)^DATEDIF('Summary &amp; Assumptions'!$D$18,W$5,"Y")))))</f>
        <v>-</v>
      </c>
      <c r="X21" s="131" t="str">
        <f ca="1">IF(X$5&gt;='Rent Roll'!$M41,('Rent Roll'!$G41*'Rent Roll'!$D16/12)*((1+'Rent Roll'!$X41)^DATEDIF('Rent Roll'!$M41,X$5,"Y")),
IF(X$5&gt;'Rent Roll'!$L16,"-",
IF('Rent Roll'!$P16&gt;0,
IF(AND('Rent Roll'!$P16&gt;0,EDATE('Rent Roll'!$K16,'Rent Roll'!$P16*12)&gt;='Commercial Lease'!X$5),
('Rent Roll'!$H16*'Rent Roll'!$D16/12)*((1+'Rent Roll'!$N16)^DATEDIF('Summary &amp; Assumptions'!$D$18,X$5,"Y")),
OFFSET(W21,0,-DATEDIF(EDATE('Rent Roll'!$K16,'Rent Roll'!$P16*12),X$5,"M"))*((1+'Rent Roll'!$O16)^(DATEDIF(EDATE('Rent Roll'!$K16,'Rent Roll'!$P16*12),X$5,"Y")+1))),('Rent Roll'!$H16*'Rent Roll'!$D16/12)*((1+'Rent Roll'!$N16)^DATEDIF('Summary &amp; Assumptions'!$D$18,X$5,"Y")))))</f>
        <v>-</v>
      </c>
      <c r="Y21" s="131" t="str">
        <f ca="1">IF(Y$5&gt;='Rent Roll'!$M41,('Rent Roll'!$G41*'Rent Roll'!$D16/12)*((1+'Rent Roll'!$X41)^DATEDIF('Rent Roll'!$M41,Y$5,"Y")),
IF(Y$5&gt;'Rent Roll'!$L16,"-",
IF('Rent Roll'!$P16&gt;0,
IF(AND('Rent Roll'!$P16&gt;0,EDATE('Rent Roll'!$K16,'Rent Roll'!$P16*12)&gt;='Commercial Lease'!Y$5),
('Rent Roll'!$H16*'Rent Roll'!$D16/12)*((1+'Rent Roll'!$N16)^DATEDIF('Summary &amp; Assumptions'!$D$18,Y$5,"Y")),
OFFSET(X21,0,-DATEDIF(EDATE('Rent Roll'!$K16,'Rent Roll'!$P16*12),Y$5,"M"))*((1+'Rent Roll'!$O16)^(DATEDIF(EDATE('Rent Roll'!$K16,'Rent Roll'!$P16*12),Y$5,"Y")+1))),('Rent Roll'!$H16*'Rent Roll'!$D16/12)*((1+'Rent Roll'!$N16)^DATEDIF('Summary &amp; Assumptions'!$D$18,Y$5,"Y")))))</f>
        <v>-</v>
      </c>
      <c r="Z21" s="131" t="str">
        <f ca="1">IF(Z$5&gt;='Rent Roll'!$M41,('Rent Roll'!$G41*'Rent Roll'!$D16/12)*((1+'Rent Roll'!$X41)^DATEDIF('Rent Roll'!$M41,Z$5,"Y")),
IF(Z$5&gt;'Rent Roll'!$L16,"-",
IF('Rent Roll'!$P16&gt;0,
IF(AND('Rent Roll'!$P16&gt;0,EDATE('Rent Roll'!$K16,'Rent Roll'!$P16*12)&gt;='Commercial Lease'!Z$5),
('Rent Roll'!$H16*'Rent Roll'!$D16/12)*((1+'Rent Roll'!$N16)^DATEDIF('Summary &amp; Assumptions'!$D$18,Z$5,"Y")),
OFFSET(Y21,0,-DATEDIF(EDATE('Rent Roll'!$K16,'Rent Roll'!$P16*12),Z$5,"M"))*((1+'Rent Roll'!$O16)^(DATEDIF(EDATE('Rent Roll'!$K16,'Rent Roll'!$P16*12),Z$5,"Y")+1))),('Rent Roll'!$H16*'Rent Roll'!$D16/12)*((1+'Rent Roll'!$N16)^DATEDIF('Summary &amp; Assumptions'!$D$18,Z$5,"Y")))))</f>
        <v>-</v>
      </c>
      <c r="AA21" s="131" t="str">
        <f ca="1">IF(AA$5&gt;='Rent Roll'!$M41,('Rent Roll'!$G41*'Rent Roll'!$D16/12)*((1+'Rent Roll'!$X41)^DATEDIF('Rent Roll'!$M41,AA$5,"Y")),
IF(AA$5&gt;'Rent Roll'!$L16,"-",
IF('Rent Roll'!$P16&gt;0,
IF(AND('Rent Roll'!$P16&gt;0,EDATE('Rent Roll'!$K16,'Rent Roll'!$P16*12)&gt;='Commercial Lease'!AA$5),
('Rent Roll'!$H16*'Rent Roll'!$D16/12)*((1+'Rent Roll'!$N16)^DATEDIF('Summary &amp; Assumptions'!$D$18,AA$5,"Y")),
OFFSET(Z21,0,-DATEDIF(EDATE('Rent Roll'!$K16,'Rent Roll'!$P16*12),AA$5,"M"))*((1+'Rent Roll'!$O16)^(DATEDIF(EDATE('Rent Roll'!$K16,'Rent Roll'!$P16*12),AA$5,"Y")+1))),('Rent Roll'!$H16*'Rent Roll'!$D16/12)*((1+'Rent Roll'!$N16)^DATEDIF('Summary &amp; Assumptions'!$D$18,AA$5,"Y")))))</f>
        <v>-</v>
      </c>
      <c r="AB21" s="131" t="str">
        <f ca="1">IF(AB$5&gt;='Rent Roll'!$M41,('Rent Roll'!$G41*'Rent Roll'!$D16/12)*((1+'Rent Roll'!$X41)^DATEDIF('Rent Roll'!$M41,AB$5,"Y")),
IF(AB$5&gt;'Rent Roll'!$L16,"-",
IF('Rent Roll'!$P16&gt;0,
IF(AND('Rent Roll'!$P16&gt;0,EDATE('Rent Roll'!$K16,'Rent Roll'!$P16*12)&gt;='Commercial Lease'!AB$5),
('Rent Roll'!$H16*'Rent Roll'!$D16/12)*((1+'Rent Roll'!$N16)^DATEDIF('Summary &amp; Assumptions'!$D$18,AB$5,"Y")),
OFFSET(AA21,0,-DATEDIF(EDATE('Rent Roll'!$K16,'Rent Roll'!$P16*12),AB$5,"M"))*((1+'Rent Roll'!$O16)^(DATEDIF(EDATE('Rent Roll'!$K16,'Rent Roll'!$P16*12),AB$5,"Y")+1))),('Rent Roll'!$H16*'Rent Roll'!$D16/12)*((1+'Rent Roll'!$N16)^DATEDIF('Summary &amp; Assumptions'!$D$18,AB$5,"Y")))))</f>
        <v>-</v>
      </c>
      <c r="AC21" s="131" t="str">
        <f ca="1">IF(AC$5&gt;='Rent Roll'!$M41,('Rent Roll'!$G41*'Rent Roll'!$D16/12)*((1+'Rent Roll'!$X41)^DATEDIF('Rent Roll'!$M41,AC$5,"Y")),
IF(AC$5&gt;'Rent Roll'!$L16,"-",
IF('Rent Roll'!$P16&gt;0,
IF(AND('Rent Roll'!$P16&gt;0,EDATE('Rent Roll'!$K16,'Rent Roll'!$P16*12)&gt;='Commercial Lease'!AC$5),
('Rent Roll'!$H16*'Rent Roll'!$D16/12)*((1+'Rent Roll'!$N16)^DATEDIF('Summary &amp; Assumptions'!$D$18,AC$5,"Y")),
OFFSET(AB21,0,-DATEDIF(EDATE('Rent Roll'!$K16,'Rent Roll'!$P16*12),AC$5,"M"))*((1+'Rent Roll'!$O16)^(DATEDIF(EDATE('Rent Roll'!$K16,'Rent Roll'!$P16*12),AC$5,"Y")+1))),('Rent Roll'!$H16*'Rent Roll'!$D16/12)*((1+'Rent Roll'!$N16)^DATEDIF('Summary &amp; Assumptions'!$D$18,AC$5,"Y")))))</f>
        <v>-</v>
      </c>
      <c r="AD21" s="131" t="str">
        <f ca="1">IF(AD$5&gt;='Rent Roll'!$M41,('Rent Roll'!$G41*'Rent Roll'!$D16/12)*((1+'Rent Roll'!$X41)^DATEDIF('Rent Roll'!$M41,AD$5,"Y")),
IF(AD$5&gt;'Rent Roll'!$L16,"-",
IF('Rent Roll'!$P16&gt;0,
IF(AND('Rent Roll'!$P16&gt;0,EDATE('Rent Roll'!$K16,'Rent Roll'!$P16*12)&gt;='Commercial Lease'!AD$5),
('Rent Roll'!$H16*'Rent Roll'!$D16/12)*((1+'Rent Roll'!$N16)^DATEDIF('Summary &amp; Assumptions'!$D$18,AD$5,"Y")),
OFFSET(AC21,0,-DATEDIF(EDATE('Rent Roll'!$K16,'Rent Roll'!$P16*12),AD$5,"M"))*((1+'Rent Roll'!$O16)^(DATEDIF(EDATE('Rent Roll'!$K16,'Rent Roll'!$P16*12),AD$5,"Y")+1))),('Rent Roll'!$H16*'Rent Roll'!$D16/12)*((1+'Rent Roll'!$N16)^DATEDIF('Summary &amp; Assumptions'!$D$18,AD$5,"Y")))))</f>
        <v>-</v>
      </c>
      <c r="AE21" s="131" t="str">
        <f ca="1">IF(AE$5&gt;='Rent Roll'!$M41,('Rent Roll'!$G41*'Rent Roll'!$D16/12)*((1+'Rent Roll'!$X41)^DATEDIF('Rent Roll'!$M41,AE$5,"Y")),
IF(AE$5&gt;'Rent Roll'!$L16,"-",
IF('Rent Roll'!$P16&gt;0,
IF(AND('Rent Roll'!$P16&gt;0,EDATE('Rent Roll'!$K16,'Rent Roll'!$P16*12)&gt;='Commercial Lease'!AE$5),
('Rent Roll'!$H16*'Rent Roll'!$D16/12)*((1+'Rent Roll'!$N16)^DATEDIF('Summary &amp; Assumptions'!$D$18,AE$5,"Y")),
OFFSET(AD21,0,-DATEDIF(EDATE('Rent Roll'!$K16,'Rent Roll'!$P16*12),AE$5,"M"))*((1+'Rent Roll'!$O16)^(DATEDIF(EDATE('Rent Roll'!$K16,'Rent Roll'!$P16*12),AE$5,"Y")+1))),('Rent Roll'!$H16*'Rent Roll'!$D16/12)*((1+'Rent Roll'!$N16)^DATEDIF('Summary &amp; Assumptions'!$D$18,AE$5,"Y")))))</f>
        <v>-</v>
      </c>
      <c r="AF21" s="131" t="str">
        <f ca="1">IF(AF$5&gt;='Rent Roll'!$M41,('Rent Roll'!$G41*'Rent Roll'!$D16/12)*((1+'Rent Roll'!$X41)^DATEDIF('Rent Roll'!$M41,AF$5,"Y")),
IF(AF$5&gt;'Rent Roll'!$L16,"-",
IF('Rent Roll'!$P16&gt;0,
IF(AND('Rent Roll'!$P16&gt;0,EDATE('Rent Roll'!$K16,'Rent Roll'!$P16*12)&gt;='Commercial Lease'!AF$5),
('Rent Roll'!$H16*'Rent Roll'!$D16/12)*((1+'Rent Roll'!$N16)^DATEDIF('Summary &amp; Assumptions'!$D$18,AF$5,"Y")),
OFFSET(AE21,0,-DATEDIF(EDATE('Rent Roll'!$K16,'Rent Roll'!$P16*12),AF$5,"M"))*((1+'Rent Roll'!$O16)^(DATEDIF(EDATE('Rent Roll'!$K16,'Rent Roll'!$P16*12),AF$5,"Y")+1))),('Rent Roll'!$H16*'Rent Roll'!$D16/12)*((1+'Rent Roll'!$N16)^DATEDIF('Summary &amp; Assumptions'!$D$18,AF$5,"Y")))))</f>
        <v>-</v>
      </c>
      <c r="AG21" s="131" t="str">
        <f ca="1">IF(AG$5&gt;='Rent Roll'!$M41,('Rent Roll'!$G41*'Rent Roll'!$D16/12)*((1+'Rent Roll'!$X41)^DATEDIF('Rent Roll'!$M41,AG$5,"Y")),
IF(AG$5&gt;'Rent Roll'!$L16,"-",
IF('Rent Roll'!$P16&gt;0,
IF(AND('Rent Roll'!$P16&gt;0,EDATE('Rent Roll'!$K16,'Rent Roll'!$P16*12)&gt;='Commercial Lease'!AG$5),
('Rent Roll'!$H16*'Rent Roll'!$D16/12)*((1+'Rent Roll'!$N16)^DATEDIF('Summary &amp; Assumptions'!$D$18,AG$5,"Y")),
OFFSET(AF21,0,-DATEDIF(EDATE('Rent Roll'!$K16,'Rent Roll'!$P16*12),AG$5,"M"))*((1+'Rent Roll'!$O16)^(DATEDIF(EDATE('Rent Roll'!$K16,'Rent Roll'!$P16*12),AG$5,"Y")+1))),('Rent Roll'!$H16*'Rent Roll'!$D16/12)*((1+'Rent Roll'!$N16)^DATEDIF('Summary &amp; Assumptions'!$D$18,AG$5,"Y")))))</f>
        <v>-</v>
      </c>
      <c r="AH21" s="131" t="str">
        <f ca="1">IF(AH$5&gt;='Rent Roll'!$M41,('Rent Roll'!$G41*'Rent Roll'!$D16/12)*((1+'Rent Roll'!$X41)^DATEDIF('Rent Roll'!$M41,AH$5,"Y")),
IF(AH$5&gt;'Rent Roll'!$L16,"-",
IF('Rent Roll'!$P16&gt;0,
IF(AND('Rent Roll'!$P16&gt;0,EDATE('Rent Roll'!$K16,'Rent Roll'!$P16*12)&gt;='Commercial Lease'!AH$5),
('Rent Roll'!$H16*'Rent Roll'!$D16/12)*((1+'Rent Roll'!$N16)^DATEDIF('Summary &amp; Assumptions'!$D$18,AH$5,"Y")),
OFFSET(AG21,0,-DATEDIF(EDATE('Rent Roll'!$K16,'Rent Roll'!$P16*12),AH$5,"M"))*((1+'Rent Roll'!$O16)^(DATEDIF(EDATE('Rent Roll'!$K16,'Rent Roll'!$P16*12),AH$5,"Y")+1))),('Rent Roll'!$H16*'Rent Roll'!$D16/12)*((1+'Rent Roll'!$N16)^DATEDIF('Summary &amp; Assumptions'!$D$18,AH$5,"Y")))))</f>
        <v>-</v>
      </c>
      <c r="AI21" s="131" t="str">
        <f ca="1">IF(AI$5&gt;='Rent Roll'!$M41,('Rent Roll'!$G41*'Rent Roll'!$D16/12)*((1+'Rent Roll'!$X41)^DATEDIF('Rent Roll'!$M41,AI$5,"Y")),
IF(AI$5&gt;'Rent Roll'!$L16,"-",
IF('Rent Roll'!$P16&gt;0,
IF(AND('Rent Roll'!$P16&gt;0,EDATE('Rent Roll'!$K16,'Rent Roll'!$P16*12)&gt;='Commercial Lease'!AI$5),
('Rent Roll'!$H16*'Rent Roll'!$D16/12)*((1+'Rent Roll'!$N16)^DATEDIF('Summary &amp; Assumptions'!$D$18,AI$5,"Y")),
OFFSET(AH21,0,-DATEDIF(EDATE('Rent Roll'!$K16,'Rent Roll'!$P16*12),AI$5,"M"))*((1+'Rent Roll'!$O16)^(DATEDIF(EDATE('Rent Roll'!$K16,'Rent Roll'!$P16*12),AI$5,"Y")+1))),('Rent Roll'!$H16*'Rent Roll'!$D16/12)*((1+'Rent Roll'!$N16)^DATEDIF('Summary &amp; Assumptions'!$D$18,AI$5,"Y")))))</f>
        <v>-</v>
      </c>
      <c r="AJ21" s="131" t="str">
        <f ca="1">IF(AJ$5&gt;='Rent Roll'!$M41,('Rent Roll'!$G41*'Rent Roll'!$D16/12)*((1+'Rent Roll'!$X41)^DATEDIF('Rent Roll'!$M41,AJ$5,"Y")),
IF(AJ$5&gt;'Rent Roll'!$L16,"-",
IF('Rent Roll'!$P16&gt;0,
IF(AND('Rent Roll'!$P16&gt;0,EDATE('Rent Roll'!$K16,'Rent Roll'!$P16*12)&gt;='Commercial Lease'!AJ$5),
('Rent Roll'!$H16*'Rent Roll'!$D16/12)*((1+'Rent Roll'!$N16)^DATEDIF('Summary &amp; Assumptions'!$D$18,AJ$5,"Y")),
OFFSET(AI21,0,-DATEDIF(EDATE('Rent Roll'!$K16,'Rent Roll'!$P16*12),AJ$5,"M"))*((1+'Rent Roll'!$O16)^(DATEDIF(EDATE('Rent Roll'!$K16,'Rent Roll'!$P16*12),AJ$5,"Y")+1))),('Rent Roll'!$H16*'Rent Roll'!$D16/12)*((1+'Rent Roll'!$N16)^DATEDIF('Summary &amp; Assumptions'!$D$18,AJ$5,"Y")))))</f>
        <v>-</v>
      </c>
      <c r="AK21" s="131" t="str">
        <f ca="1">IF(AK$5&gt;='Rent Roll'!$M41,('Rent Roll'!$G41*'Rent Roll'!$D16/12)*((1+'Rent Roll'!$X41)^DATEDIF('Rent Roll'!$M41,AK$5,"Y")),
IF(AK$5&gt;'Rent Roll'!$L16,"-",
IF('Rent Roll'!$P16&gt;0,
IF(AND('Rent Roll'!$P16&gt;0,EDATE('Rent Roll'!$K16,'Rent Roll'!$P16*12)&gt;='Commercial Lease'!AK$5),
('Rent Roll'!$H16*'Rent Roll'!$D16/12)*((1+'Rent Roll'!$N16)^DATEDIF('Summary &amp; Assumptions'!$D$18,AK$5,"Y")),
OFFSET(AJ21,0,-DATEDIF(EDATE('Rent Roll'!$K16,'Rent Roll'!$P16*12),AK$5,"M"))*((1+'Rent Roll'!$O16)^(DATEDIF(EDATE('Rent Roll'!$K16,'Rent Roll'!$P16*12),AK$5,"Y")+1))),('Rent Roll'!$H16*'Rent Roll'!$D16/12)*((1+'Rent Roll'!$N16)^DATEDIF('Summary &amp; Assumptions'!$D$18,AK$5,"Y")))))</f>
        <v>-</v>
      </c>
      <c r="AL21" s="131" t="str">
        <f ca="1">IF(AL$5&gt;='Rent Roll'!$M41,('Rent Roll'!$G41*'Rent Roll'!$D16/12)*((1+'Rent Roll'!$X41)^DATEDIF('Rent Roll'!$M41,AL$5,"Y")),
IF(AL$5&gt;'Rent Roll'!$L16,"-",
IF('Rent Roll'!$P16&gt;0,
IF(AND('Rent Roll'!$P16&gt;0,EDATE('Rent Roll'!$K16,'Rent Roll'!$P16*12)&gt;='Commercial Lease'!AL$5),
('Rent Roll'!$H16*'Rent Roll'!$D16/12)*((1+'Rent Roll'!$N16)^DATEDIF('Summary &amp; Assumptions'!$D$18,AL$5,"Y")),
OFFSET(AK21,0,-DATEDIF(EDATE('Rent Roll'!$K16,'Rent Roll'!$P16*12),AL$5,"M"))*((1+'Rent Roll'!$O16)^(DATEDIF(EDATE('Rent Roll'!$K16,'Rent Roll'!$P16*12),AL$5,"Y")+1))),('Rent Roll'!$H16*'Rent Roll'!$D16/12)*((1+'Rent Roll'!$N16)^DATEDIF('Summary &amp; Assumptions'!$D$18,AL$5,"Y")))))</f>
        <v>-</v>
      </c>
      <c r="AM21" s="131" t="str">
        <f ca="1">IF(AM$5&gt;='Rent Roll'!$M41,('Rent Roll'!$G41*'Rent Roll'!$D16/12)*((1+'Rent Roll'!$X41)^DATEDIF('Rent Roll'!$M41,AM$5,"Y")),
IF(AM$5&gt;'Rent Roll'!$L16,"-",
IF('Rent Roll'!$P16&gt;0,
IF(AND('Rent Roll'!$P16&gt;0,EDATE('Rent Roll'!$K16,'Rent Roll'!$P16*12)&gt;='Commercial Lease'!AM$5),
('Rent Roll'!$H16*'Rent Roll'!$D16/12)*((1+'Rent Roll'!$N16)^DATEDIF('Summary &amp; Assumptions'!$D$18,AM$5,"Y")),
OFFSET(AL21,0,-DATEDIF(EDATE('Rent Roll'!$K16,'Rent Roll'!$P16*12),AM$5,"M"))*((1+'Rent Roll'!$O16)^(DATEDIF(EDATE('Rent Roll'!$K16,'Rent Roll'!$P16*12),AM$5,"Y")+1))),('Rent Roll'!$H16*'Rent Roll'!$D16/12)*((1+'Rent Roll'!$N16)^DATEDIF('Summary &amp; Assumptions'!$D$18,AM$5,"Y")))))</f>
        <v>-</v>
      </c>
      <c r="AN21" s="131" t="str">
        <f ca="1">IF(AN$5&gt;='Rent Roll'!$M41,('Rent Roll'!$G41*'Rent Roll'!$D16/12)*((1+'Rent Roll'!$X41)^DATEDIF('Rent Roll'!$M41,AN$5,"Y")),
IF(AN$5&gt;'Rent Roll'!$L16,"-",
IF('Rent Roll'!$P16&gt;0,
IF(AND('Rent Roll'!$P16&gt;0,EDATE('Rent Roll'!$K16,'Rent Roll'!$P16*12)&gt;='Commercial Lease'!AN$5),
('Rent Roll'!$H16*'Rent Roll'!$D16/12)*((1+'Rent Roll'!$N16)^DATEDIF('Summary &amp; Assumptions'!$D$18,AN$5,"Y")),
OFFSET(AM21,0,-DATEDIF(EDATE('Rent Roll'!$K16,'Rent Roll'!$P16*12),AN$5,"M"))*((1+'Rent Roll'!$O16)^(DATEDIF(EDATE('Rent Roll'!$K16,'Rent Roll'!$P16*12),AN$5,"Y")+1))),('Rent Roll'!$H16*'Rent Roll'!$D16/12)*((1+'Rent Roll'!$N16)^DATEDIF('Summary &amp; Assumptions'!$D$18,AN$5,"Y")))))</f>
        <v>-</v>
      </c>
      <c r="AO21" s="131" t="str">
        <f ca="1">IF(AO$5&gt;='Rent Roll'!$M41,('Rent Roll'!$G41*'Rent Roll'!$D16/12)*((1+'Rent Roll'!$X41)^DATEDIF('Rent Roll'!$M41,AO$5,"Y")),
IF(AO$5&gt;'Rent Roll'!$L16,"-",
IF('Rent Roll'!$P16&gt;0,
IF(AND('Rent Roll'!$P16&gt;0,EDATE('Rent Roll'!$K16,'Rent Roll'!$P16*12)&gt;='Commercial Lease'!AO$5),
('Rent Roll'!$H16*'Rent Roll'!$D16/12)*((1+'Rent Roll'!$N16)^DATEDIF('Summary &amp; Assumptions'!$D$18,AO$5,"Y")),
OFFSET(AN21,0,-DATEDIF(EDATE('Rent Roll'!$K16,'Rent Roll'!$P16*12),AO$5,"M"))*((1+'Rent Roll'!$O16)^(DATEDIF(EDATE('Rent Roll'!$K16,'Rent Roll'!$P16*12),AO$5,"Y")+1))),('Rent Roll'!$H16*'Rent Roll'!$D16/12)*((1+'Rent Roll'!$N16)^DATEDIF('Summary &amp; Assumptions'!$D$18,AO$5,"Y")))))</f>
        <v>-</v>
      </c>
      <c r="AP21" s="131" t="str">
        <f ca="1">IF(AP$5&gt;='Rent Roll'!$M41,('Rent Roll'!$G41*'Rent Roll'!$D16/12)*((1+'Rent Roll'!$X41)^DATEDIF('Rent Roll'!$M41,AP$5,"Y")),
IF(AP$5&gt;'Rent Roll'!$L16,"-",
IF('Rent Roll'!$P16&gt;0,
IF(AND('Rent Roll'!$P16&gt;0,EDATE('Rent Roll'!$K16,'Rent Roll'!$P16*12)&gt;='Commercial Lease'!AP$5),
('Rent Roll'!$H16*'Rent Roll'!$D16/12)*((1+'Rent Roll'!$N16)^DATEDIF('Summary &amp; Assumptions'!$D$18,AP$5,"Y")),
OFFSET(AO21,0,-DATEDIF(EDATE('Rent Roll'!$K16,'Rent Roll'!$P16*12),AP$5,"M"))*((1+'Rent Roll'!$O16)^(DATEDIF(EDATE('Rent Roll'!$K16,'Rent Roll'!$P16*12),AP$5,"Y")+1))),('Rent Roll'!$H16*'Rent Roll'!$D16/12)*((1+'Rent Roll'!$N16)^DATEDIF('Summary &amp; Assumptions'!$D$18,AP$5,"Y")))))</f>
        <v>-</v>
      </c>
      <c r="AQ21" s="131" t="str">
        <f ca="1">IF(AQ$5&gt;='Rent Roll'!$M41,('Rent Roll'!$G41*'Rent Roll'!$D16/12)*((1+'Rent Roll'!$X41)^DATEDIF('Rent Roll'!$M41,AQ$5,"Y")),
IF(AQ$5&gt;'Rent Roll'!$L16,"-",
IF('Rent Roll'!$P16&gt;0,
IF(AND('Rent Roll'!$P16&gt;0,EDATE('Rent Roll'!$K16,'Rent Roll'!$P16*12)&gt;='Commercial Lease'!AQ$5),
('Rent Roll'!$H16*'Rent Roll'!$D16/12)*((1+'Rent Roll'!$N16)^DATEDIF('Summary &amp; Assumptions'!$D$18,AQ$5,"Y")),
OFFSET(AP21,0,-DATEDIF(EDATE('Rent Roll'!$K16,'Rent Roll'!$P16*12),AQ$5,"M"))*((1+'Rent Roll'!$O16)^(DATEDIF(EDATE('Rent Roll'!$K16,'Rent Roll'!$P16*12),AQ$5,"Y")+1))),('Rent Roll'!$H16*'Rent Roll'!$D16/12)*((1+'Rent Roll'!$N16)^DATEDIF('Summary &amp; Assumptions'!$D$18,AQ$5,"Y")))))</f>
        <v>-</v>
      </c>
      <c r="AR21" s="131" t="str">
        <f ca="1">IF(AR$5&gt;='Rent Roll'!$M41,('Rent Roll'!$G41*'Rent Roll'!$D16/12)*((1+'Rent Roll'!$X41)^DATEDIF('Rent Roll'!$M41,AR$5,"Y")),
IF(AR$5&gt;'Rent Roll'!$L16,"-",
IF('Rent Roll'!$P16&gt;0,
IF(AND('Rent Roll'!$P16&gt;0,EDATE('Rent Roll'!$K16,'Rent Roll'!$P16*12)&gt;='Commercial Lease'!AR$5),
('Rent Roll'!$H16*'Rent Roll'!$D16/12)*((1+'Rent Roll'!$N16)^DATEDIF('Summary &amp; Assumptions'!$D$18,AR$5,"Y")),
OFFSET(AQ21,0,-DATEDIF(EDATE('Rent Roll'!$K16,'Rent Roll'!$P16*12),AR$5,"M"))*((1+'Rent Roll'!$O16)^(DATEDIF(EDATE('Rent Roll'!$K16,'Rent Roll'!$P16*12),AR$5,"Y")+1))),('Rent Roll'!$H16*'Rent Roll'!$D16/12)*((1+'Rent Roll'!$N16)^DATEDIF('Summary &amp; Assumptions'!$D$18,AR$5,"Y")))))</f>
        <v>-</v>
      </c>
      <c r="AS21" s="131" t="str">
        <f ca="1">IF(AS$5&gt;='Rent Roll'!$M41,('Rent Roll'!$G41*'Rent Roll'!$D16/12)*((1+'Rent Roll'!$X41)^DATEDIF('Rent Roll'!$M41,AS$5,"Y")),
IF(AS$5&gt;'Rent Roll'!$L16,"-",
IF('Rent Roll'!$P16&gt;0,
IF(AND('Rent Roll'!$P16&gt;0,EDATE('Rent Roll'!$K16,'Rent Roll'!$P16*12)&gt;='Commercial Lease'!AS$5),
('Rent Roll'!$H16*'Rent Roll'!$D16/12)*((1+'Rent Roll'!$N16)^DATEDIF('Summary &amp; Assumptions'!$D$18,AS$5,"Y")),
OFFSET(AR21,0,-DATEDIF(EDATE('Rent Roll'!$K16,'Rent Roll'!$P16*12),AS$5,"M"))*((1+'Rent Roll'!$O16)^(DATEDIF(EDATE('Rent Roll'!$K16,'Rent Roll'!$P16*12),AS$5,"Y")+1))),('Rent Roll'!$H16*'Rent Roll'!$D16/12)*((1+'Rent Roll'!$N16)^DATEDIF('Summary &amp; Assumptions'!$D$18,AS$5,"Y")))))</f>
        <v>-</v>
      </c>
      <c r="AT21" s="131" t="str">
        <f ca="1">IF(AT$5&gt;='Rent Roll'!$M41,('Rent Roll'!$G41*'Rent Roll'!$D16/12)*((1+'Rent Roll'!$X41)^DATEDIF('Rent Roll'!$M41,AT$5,"Y")),
IF(AT$5&gt;'Rent Roll'!$L16,"-",
IF('Rent Roll'!$P16&gt;0,
IF(AND('Rent Roll'!$P16&gt;0,EDATE('Rent Roll'!$K16,'Rent Roll'!$P16*12)&gt;='Commercial Lease'!AT$5),
('Rent Roll'!$H16*'Rent Roll'!$D16/12)*((1+'Rent Roll'!$N16)^DATEDIF('Summary &amp; Assumptions'!$D$18,AT$5,"Y")),
OFFSET(AS21,0,-DATEDIF(EDATE('Rent Roll'!$K16,'Rent Roll'!$P16*12),AT$5,"M"))*((1+'Rent Roll'!$O16)^(DATEDIF(EDATE('Rent Roll'!$K16,'Rent Roll'!$P16*12),AT$5,"Y")+1))),('Rent Roll'!$H16*'Rent Roll'!$D16/12)*((1+'Rent Roll'!$N16)^DATEDIF('Summary &amp; Assumptions'!$D$18,AT$5,"Y")))))</f>
        <v>-</v>
      </c>
      <c r="AU21" s="131" t="str">
        <f ca="1">IF(AU$5&gt;='Rent Roll'!$M41,('Rent Roll'!$G41*'Rent Roll'!$D16/12)*((1+'Rent Roll'!$X41)^DATEDIF('Rent Roll'!$M41,AU$5,"Y")),
IF(AU$5&gt;'Rent Roll'!$L16,"-",
IF('Rent Roll'!$P16&gt;0,
IF(AND('Rent Roll'!$P16&gt;0,EDATE('Rent Roll'!$K16,'Rent Roll'!$P16*12)&gt;='Commercial Lease'!AU$5),
('Rent Roll'!$H16*'Rent Roll'!$D16/12)*((1+'Rent Roll'!$N16)^DATEDIF('Summary &amp; Assumptions'!$D$18,AU$5,"Y")),
OFFSET(AT21,0,-DATEDIF(EDATE('Rent Roll'!$K16,'Rent Roll'!$P16*12),AU$5,"M"))*((1+'Rent Roll'!$O16)^(DATEDIF(EDATE('Rent Roll'!$K16,'Rent Roll'!$P16*12),AU$5,"Y")+1))),('Rent Roll'!$H16*'Rent Roll'!$D16/12)*((1+'Rent Roll'!$N16)^DATEDIF('Summary &amp; Assumptions'!$D$18,AU$5,"Y")))))</f>
        <v>-</v>
      </c>
      <c r="AV21" s="131" t="str">
        <f ca="1">IF(AV$5&gt;='Rent Roll'!$M41,('Rent Roll'!$G41*'Rent Roll'!$D16/12)*((1+'Rent Roll'!$X41)^DATEDIF('Rent Roll'!$M41,AV$5,"Y")),
IF(AV$5&gt;'Rent Roll'!$L16,"-",
IF('Rent Roll'!$P16&gt;0,
IF(AND('Rent Roll'!$P16&gt;0,EDATE('Rent Roll'!$K16,'Rent Roll'!$P16*12)&gt;='Commercial Lease'!AV$5),
('Rent Roll'!$H16*'Rent Roll'!$D16/12)*((1+'Rent Roll'!$N16)^DATEDIF('Summary &amp; Assumptions'!$D$18,AV$5,"Y")),
OFFSET(AU21,0,-DATEDIF(EDATE('Rent Roll'!$K16,'Rent Roll'!$P16*12),AV$5,"M"))*((1+'Rent Roll'!$O16)^(DATEDIF(EDATE('Rent Roll'!$K16,'Rent Roll'!$P16*12),AV$5,"Y")+1))),('Rent Roll'!$H16*'Rent Roll'!$D16/12)*((1+'Rent Roll'!$N16)^DATEDIF('Summary &amp; Assumptions'!$D$18,AV$5,"Y")))))</f>
        <v>-</v>
      </c>
      <c r="AW21" s="131" t="str">
        <f ca="1">IF(AW$5&gt;='Rent Roll'!$M41,('Rent Roll'!$G41*'Rent Roll'!$D16/12)*((1+'Rent Roll'!$X41)^DATEDIF('Rent Roll'!$M41,AW$5,"Y")),
IF(AW$5&gt;'Rent Roll'!$L16,"-",
IF('Rent Roll'!$P16&gt;0,
IF(AND('Rent Roll'!$P16&gt;0,EDATE('Rent Roll'!$K16,'Rent Roll'!$P16*12)&gt;='Commercial Lease'!AW$5),
('Rent Roll'!$H16*'Rent Roll'!$D16/12)*((1+'Rent Roll'!$N16)^DATEDIF('Summary &amp; Assumptions'!$D$18,AW$5,"Y")),
OFFSET(AV21,0,-DATEDIF(EDATE('Rent Roll'!$K16,'Rent Roll'!$P16*12),AW$5,"M"))*((1+'Rent Roll'!$O16)^(DATEDIF(EDATE('Rent Roll'!$K16,'Rent Roll'!$P16*12),AW$5,"Y")+1))),('Rent Roll'!$H16*'Rent Roll'!$D16/12)*((1+'Rent Roll'!$N16)^DATEDIF('Summary &amp; Assumptions'!$D$18,AW$5,"Y")))))</f>
        <v>-</v>
      </c>
      <c r="AX21" s="131" t="str">
        <f ca="1">IF(AX$5&gt;='Rent Roll'!$M41,('Rent Roll'!$G41*'Rent Roll'!$D16/12)*((1+'Rent Roll'!$X41)^DATEDIF('Rent Roll'!$M41,AX$5,"Y")),
IF(AX$5&gt;'Rent Roll'!$L16,"-",
IF('Rent Roll'!$P16&gt;0,
IF(AND('Rent Roll'!$P16&gt;0,EDATE('Rent Roll'!$K16,'Rent Roll'!$P16*12)&gt;='Commercial Lease'!AX$5),
('Rent Roll'!$H16*'Rent Roll'!$D16/12)*((1+'Rent Roll'!$N16)^DATEDIF('Summary &amp; Assumptions'!$D$18,AX$5,"Y")),
OFFSET(AW21,0,-DATEDIF(EDATE('Rent Roll'!$K16,'Rent Roll'!$P16*12),AX$5,"M"))*((1+'Rent Roll'!$O16)^(DATEDIF(EDATE('Rent Roll'!$K16,'Rent Roll'!$P16*12),AX$5,"Y")+1))),('Rent Roll'!$H16*'Rent Roll'!$D16/12)*((1+'Rent Roll'!$N16)^DATEDIF('Summary &amp; Assumptions'!$D$18,AX$5,"Y")))))</f>
        <v>-</v>
      </c>
      <c r="AY21" s="131" t="str">
        <f ca="1">IF(AY$5&gt;='Rent Roll'!$M41,('Rent Roll'!$G41*'Rent Roll'!$D16/12)*((1+'Rent Roll'!$X41)^DATEDIF('Rent Roll'!$M41,AY$5,"Y")),
IF(AY$5&gt;'Rent Roll'!$L16,"-",
IF('Rent Roll'!$P16&gt;0,
IF(AND('Rent Roll'!$P16&gt;0,EDATE('Rent Roll'!$K16,'Rent Roll'!$P16*12)&gt;='Commercial Lease'!AY$5),
('Rent Roll'!$H16*'Rent Roll'!$D16/12)*((1+'Rent Roll'!$N16)^DATEDIF('Summary &amp; Assumptions'!$D$18,AY$5,"Y")),
OFFSET(AX21,0,-DATEDIF(EDATE('Rent Roll'!$K16,'Rent Roll'!$P16*12),AY$5,"M"))*((1+'Rent Roll'!$O16)^(DATEDIF(EDATE('Rent Roll'!$K16,'Rent Roll'!$P16*12),AY$5,"Y")+1))),('Rent Roll'!$H16*'Rent Roll'!$D16/12)*((1+'Rent Roll'!$N16)^DATEDIF('Summary &amp; Assumptions'!$D$18,AY$5,"Y")))))</f>
        <v>-</v>
      </c>
      <c r="AZ21" s="131" t="str">
        <f ca="1">IF(AZ$5&gt;='Rent Roll'!$M41,('Rent Roll'!$G41*'Rent Roll'!$D16/12)*((1+'Rent Roll'!$X41)^DATEDIF('Rent Roll'!$M41,AZ$5,"Y")),
IF(AZ$5&gt;'Rent Roll'!$L16,"-",
IF('Rent Roll'!$P16&gt;0,
IF(AND('Rent Roll'!$P16&gt;0,EDATE('Rent Roll'!$K16,'Rent Roll'!$P16*12)&gt;='Commercial Lease'!AZ$5),
('Rent Roll'!$H16*'Rent Roll'!$D16/12)*((1+'Rent Roll'!$N16)^DATEDIF('Summary &amp; Assumptions'!$D$18,AZ$5,"Y")),
OFFSET(AY21,0,-DATEDIF(EDATE('Rent Roll'!$K16,'Rent Roll'!$P16*12),AZ$5,"M"))*((1+'Rent Roll'!$O16)^(DATEDIF(EDATE('Rent Roll'!$K16,'Rent Roll'!$P16*12),AZ$5,"Y")+1))),('Rent Roll'!$H16*'Rent Roll'!$D16/12)*((1+'Rent Roll'!$N16)^DATEDIF('Summary &amp; Assumptions'!$D$18,AZ$5,"Y")))))</f>
        <v>-</v>
      </c>
      <c r="BA21" s="131" t="str">
        <f ca="1">IF(BA$5&gt;='Rent Roll'!$M41,('Rent Roll'!$G41*'Rent Roll'!$D16/12)*((1+'Rent Roll'!$X41)^DATEDIF('Rent Roll'!$M41,BA$5,"Y")),
IF(BA$5&gt;'Rent Roll'!$L16,"-",
IF('Rent Roll'!$P16&gt;0,
IF(AND('Rent Roll'!$P16&gt;0,EDATE('Rent Roll'!$K16,'Rent Roll'!$P16*12)&gt;='Commercial Lease'!BA$5),
('Rent Roll'!$H16*'Rent Roll'!$D16/12)*((1+'Rent Roll'!$N16)^DATEDIF('Summary &amp; Assumptions'!$D$18,BA$5,"Y")),
OFFSET(AZ21,0,-DATEDIF(EDATE('Rent Roll'!$K16,'Rent Roll'!$P16*12),BA$5,"M"))*((1+'Rent Roll'!$O16)^(DATEDIF(EDATE('Rent Roll'!$K16,'Rent Roll'!$P16*12),BA$5,"Y")+1))),('Rent Roll'!$H16*'Rent Roll'!$D16/12)*((1+'Rent Roll'!$N16)^DATEDIF('Summary &amp; Assumptions'!$D$18,BA$5,"Y")))))</f>
        <v>-</v>
      </c>
      <c r="BB21" s="131" t="str">
        <f ca="1">IF(BB$5&gt;='Rent Roll'!$M41,('Rent Roll'!$G41*'Rent Roll'!$D16/12)*((1+'Rent Roll'!$X41)^DATEDIF('Rent Roll'!$M41,BB$5,"Y")),
IF(BB$5&gt;'Rent Roll'!$L16,"-",
IF('Rent Roll'!$P16&gt;0,
IF(AND('Rent Roll'!$P16&gt;0,EDATE('Rent Roll'!$K16,'Rent Roll'!$P16*12)&gt;='Commercial Lease'!BB$5),
('Rent Roll'!$H16*'Rent Roll'!$D16/12)*((1+'Rent Roll'!$N16)^DATEDIF('Summary &amp; Assumptions'!$D$18,BB$5,"Y")),
OFFSET(BA21,0,-DATEDIF(EDATE('Rent Roll'!$K16,'Rent Roll'!$P16*12),BB$5,"M"))*((1+'Rent Roll'!$O16)^(DATEDIF(EDATE('Rent Roll'!$K16,'Rent Roll'!$P16*12),BB$5,"Y")+1))),('Rent Roll'!$H16*'Rent Roll'!$D16/12)*((1+'Rent Roll'!$N16)^DATEDIF('Summary &amp; Assumptions'!$D$18,BB$5,"Y")))))</f>
        <v>-</v>
      </c>
      <c r="BC21" s="131" t="str">
        <f ca="1">IF(BC$5&gt;='Rent Roll'!$M41,('Rent Roll'!$G41*'Rent Roll'!$D16/12)*((1+'Rent Roll'!$X41)^DATEDIF('Rent Roll'!$M41,BC$5,"Y")),
IF(BC$5&gt;'Rent Roll'!$L16,"-",
IF('Rent Roll'!$P16&gt;0,
IF(AND('Rent Roll'!$P16&gt;0,EDATE('Rent Roll'!$K16,'Rent Roll'!$P16*12)&gt;='Commercial Lease'!BC$5),
('Rent Roll'!$H16*'Rent Roll'!$D16/12)*((1+'Rent Roll'!$N16)^DATEDIF('Summary &amp; Assumptions'!$D$18,BC$5,"Y")),
OFFSET(BB21,0,-DATEDIF(EDATE('Rent Roll'!$K16,'Rent Roll'!$P16*12),BC$5,"M"))*((1+'Rent Roll'!$O16)^(DATEDIF(EDATE('Rent Roll'!$K16,'Rent Roll'!$P16*12),BC$5,"Y")+1))),('Rent Roll'!$H16*'Rent Roll'!$D16/12)*((1+'Rent Roll'!$N16)^DATEDIF('Summary &amp; Assumptions'!$D$18,BC$5,"Y")))))</f>
        <v>-</v>
      </c>
      <c r="BD21" s="131" t="str">
        <f ca="1">IF(BD$5&gt;='Rent Roll'!$M41,('Rent Roll'!$G41*'Rent Roll'!$D16/12)*((1+'Rent Roll'!$X41)^DATEDIF('Rent Roll'!$M41,BD$5,"Y")),
IF(BD$5&gt;'Rent Roll'!$L16,"-",
IF('Rent Roll'!$P16&gt;0,
IF(AND('Rent Roll'!$P16&gt;0,EDATE('Rent Roll'!$K16,'Rent Roll'!$P16*12)&gt;='Commercial Lease'!BD$5),
('Rent Roll'!$H16*'Rent Roll'!$D16/12)*((1+'Rent Roll'!$N16)^DATEDIF('Summary &amp; Assumptions'!$D$18,BD$5,"Y")),
OFFSET(BC21,0,-DATEDIF(EDATE('Rent Roll'!$K16,'Rent Roll'!$P16*12),BD$5,"M"))*((1+'Rent Roll'!$O16)^(DATEDIF(EDATE('Rent Roll'!$K16,'Rent Roll'!$P16*12),BD$5,"Y")+1))),('Rent Roll'!$H16*'Rent Roll'!$D16/12)*((1+'Rent Roll'!$N16)^DATEDIF('Summary &amp; Assumptions'!$D$18,BD$5,"Y")))))</f>
        <v>-</v>
      </c>
      <c r="BE21" s="131" t="str">
        <f ca="1">IF(BE$5&gt;='Rent Roll'!$M41,('Rent Roll'!$G41*'Rent Roll'!$D16/12)*((1+'Rent Roll'!$X41)^DATEDIF('Rent Roll'!$M41,BE$5,"Y")),
IF(BE$5&gt;'Rent Roll'!$L16,"-",
IF('Rent Roll'!$P16&gt;0,
IF(AND('Rent Roll'!$P16&gt;0,EDATE('Rent Roll'!$K16,'Rent Roll'!$P16*12)&gt;='Commercial Lease'!BE$5),
('Rent Roll'!$H16*'Rent Roll'!$D16/12)*((1+'Rent Roll'!$N16)^DATEDIF('Summary &amp; Assumptions'!$D$18,BE$5,"Y")),
OFFSET(BD21,0,-DATEDIF(EDATE('Rent Roll'!$K16,'Rent Roll'!$P16*12),BE$5,"M"))*((1+'Rent Roll'!$O16)^(DATEDIF(EDATE('Rent Roll'!$K16,'Rent Roll'!$P16*12),BE$5,"Y")+1))),('Rent Roll'!$H16*'Rent Roll'!$D16/12)*((1+'Rent Roll'!$N16)^DATEDIF('Summary &amp; Assumptions'!$D$18,BE$5,"Y")))))</f>
        <v>-</v>
      </c>
      <c r="BF21" s="131" t="str">
        <f ca="1">IF(BF$5&gt;='Rent Roll'!$M41,('Rent Roll'!$G41*'Rent Roll'!$D16/12)*((1+'Rent Roll'!$X41)^DATEDIF('Rent Roll'!$M41,BF$5,"Y")),
IF(BF$5&gt;'Rent Roll'!$L16,"-",
IF('Rent Roll'!$P16&gt;0,
IF(AND('Rent Roll'!$P16&gt;0,EDATE('Rent Roll'!$K16,'Rent Roll'!$P16*12)&gt;='Commercial Lease'!BF$5),
('Rent Roll'!$H16*'Rent Roll'!$D16/12)*((1+'Rent Roll'!$N16)^DATEDIF('Summary &amp; Assumptions'!$D$18,BF$5,"Y")),
OFFSET(BE21,0,-DATEDIF(EDATE('Rent Roll'!$K16,'Rent Roll'!$P16*12),BF$5,"M"))*((1+'Rent Roll'!$O16)^(DATEDIF(EDATE('Rent Roll'!$K16,'Rent Roll'!$P16*12),BF$5,"Y")+1))),('Rent Roll'!$H16*'Rent Roll'!$D16/12)*((1+'Rent Roll'!$N16)^DATEDIF('Summary &amp; Assumptions'!$D$18,BF$5,"Y")))))</f>
        <v>-</v>
      </c>
      <c r="BG21" s="131" t="str">
        <f ca="1">IF(BG$5&gt;='Rent Roll'!$M41,('Rent Roll'!$G41*'Rent Roll'!$D16/12)*((1+'Rent Roll'!$X41)^DATEDIF('Rent Roll'!$M41,BG$5,"Y")),
IF(BG$5&gt;'Rent Roll'!$L16,"-",
IF('Rent Roll'!$P16&gt;0,
IF(AND('Rent Roll'!$P16&gt;0,EDATE('Rent Roll'!$K16,'Rent Roll'!$P16*12)&gt;='Commercial Lease'!BG$5),
('Rent Roll'!$H16*'Rent Roll'!$D16/12)*((1+'Rent Roll'!$N16)^DATEDIF('Summary &amp; Assumptions'!$D$18,BG$5,"Y")),
OFFSET(BF21,0,-DATEDIF(EDATE('Rent Roll'!$K16,'Rent Roll'!$P16*12),BG$5,"M"))*((1+'Rent Roll'!$O16)^(DATEDIF(EDATE('Rent Roll'!$K16,'Rent Roll'!$P16*12),BG$5,"Y")+1))),('Rent Roll'!$H16*'Rent Roll'!$D16/12)*((1+'Rent Roll'!$N16)^DATEDIF('Summary &amp; Assumptions'!$D$18,BG$5,"Y")))))</f>
        <v>-</v>
      </c>
      <c r="BH21" s="131" t="str">
        <f ca="1">IF(BH$5&gt;='Rent Roll'!$M41,('Rent Roll'!$G41*'Rent Roll'!$D16/12)*((1+'Rent Roll'!$X41)^DATEDIF('Rent Roll'!$M41,BH$5,"Y")),
IF(BH$5&gt;'Rent Roll'!$L16,"-",
IF('Rent Roll'!$P16&gt;0,
IF(AND('Rent Roll'!$P16&gt;0,EDATE('Rent Roll'!$K16,'Rent Roll'!$P16*12)&gt;='Commercial Lease'!BH$5),
('Rent Roll'!$H16*'Rent Roll'!$D16/12)*((1+'Rent Roll'!$N16)^DATEDIF('Summary &amp; Assumptions'!$D$18,BH$5,"Y")),
OFFSET(BG21,0,-DATEDIF(EDATE('Rent Roll'!$K16,'Rent Roll'!$P16*12),BH$5,"M"))*((1+'Rent Roll'!$O16)^(DATEDIF(EDATE('Rent Roll'!$K16,'Rent Roll'!$P16*12),BH$5,"Y")+1))),('Rent Roll'!$H16*'Rent Roll'!$D16/12)*((1+'Rent Roll'!$N16)^DATEDIF('Summary &amp; Assumptions'!$D$18,BH$5,"Y")))))</f>
        <v>-</v>
      </c>
      <c r="BI21" s="131" t="str">
        <f ca="1">IF(BI$5&gt;='Rent Roll'!$M41,('Rent Roll'!$G41*'Rent Roll'!$D16/12)*((1+'Rent Roll'!$X41)^DATEDIF('Rent Roll'!$M41,BI$5,"Y")),
IF(BI$5&gt;'Rent Roll'!$L16,"-",
IF('Rent Roll'!$P16&gt;0,
IF(AND('Rent Roll'!$P16&gt;0,EDATE('Rent Roll'!$K16,'Rent Roll'!$P16*12)&gt;='Commercial Lease'!BI$5),
('Rent Roll'!$H16*'Rent Roll'!$D16/12)*((1+'Rent Roll'!$N16)^DATEDIF('Summary &amp; Assumptions'!$D$18,BI$5,"Y")),
OFFSET(BH21,0,-DATEDIF(EDATE('Rent Roll'!$K16,'Rent Roll'!$P16*12),BI$5,"M"))*((1+'Rent Roll'!$O16)^(DATEDIF(EDATE('Rent Roll'!$K16,'Rent Roll'!$P16*12),BI$5,"Y")+1))),('Rent Roll'!$H16*'Rent Roll'!$D16/12)*((1+'Rent Roll'!$N16)^DATEDIF('Summary &amp; Assumptions'!$D$18,BI$5,"Y")))))</f>
        <v>-</v>
      </c>
      <c r="BJ21" s="131" t="str">
        <f ca="1">IF(BJ$5&gt;='Rent Roll'!$M41,('Rent Roll'!$G41*'Rent Roll'!$D16/12)*((1+'Rent Roll'!$X41)^DATEDIF('Rent Roll'!$M41,BJ$5,"Y")),
IF(BJ$5&gt;'Rent Roll'!$L16,"-",
IF('Rent Roll'!$P16&gt;0,
IF(AND('Rent Roll'!$P16&gt;0,EDATE('Rent Roll'!$K16,'Rent Roll'!$P16*12)&gt;='Commercial Lease'!BJ$5),
('Rent Roll'!$H16*'Rent Roll'!$D16/12)*((1+'Rent Roll'!$N16)^DATEDIF('Summary &amp; Assumptions'!$D$18,BJ$5,"Y")),
OFFSET(BI21,0,-DATEDIF(EDATE('Rent Roll'!$K16,'Rent Roll'!$P16*12),BJ$5,"M"))*((1+'Rent Roll'!$O16)^(DATEDIF(EDATE('Rent Roll'!$K16,'Rent Roll'!$P16*12),BJ$5,"Y")+1))),('Rent Roll'!$H16*'Rent Roll'!$D16/12)*((1+'Rent Roll'!$N16)^DATEDIF('Summary &amp; Assumptions'!$D$18,BJ$5,"Y")))))</f>
        <v>-</v>
      </c>
      <c r="BK21" s="131" t="str">
        <f ca="1">IF(BK$5&gt;='Rent Roll'!$M41,('Rent Roll'!$G41*'Rent Roll'!$D16/12)*((1+'Rent Roll'!$X41)^DATEDIF('Rent Roll'!$M41,BK$5,"Y")),
IF(BK$5&gt;'Rent Roll'!$L16,"-",
IF('Rent Roll'!$P16&gt;0,
IF(AND('Rent Roll'!$P16&gt;0,EDATE('Rent Roll'!$K16,'Rent Roll'!$P16*12)&gt;='Commercial Lease'!BK$5),
('Rent Roll'!$H16*'Rent Roll'!$D16/12)*((1+'Rent Roll'!$N16)^DATEDIF('Summary &amp; Assumptions'!$D$18,BK$5,"Y")),
OFFSET(BJ21,0,-DATEDIF(EDATE('Rent Roll'!$K16,'Rent Roll'!$P16*12),BK$5,"M"))*((1+'Rent Roll'!$O16)^(DATEDIF(EDATE('Rent Roll'!$K16,'Rent Roll'!$P16*12),BK$5,"Y")+1))),('Rent Roll'!$H16*'Rent Roll'!$D16/12)*((1+'Rent Roll'!$N16)^DATEDIF('Summary &amp; Assumptions'!$D$18,BK$5,"Y")))))</f>
        <v>-</v>
      </c>
      <c r="BL21" s="131" t="str">
        <f ca="1">IF(BL$5&gt;='Rent Roll'!$M41,('Rent Roll'!$G41*'Rent Roll'!$D16/12)*((1+'Rent Roll'!$X41)^DATEDIF('Rent Roll'!$M41,BL$5,"Y")),
IF(BL$5&gt;'Rent Roll'!$L16,"-",
IF('Rent Roll'!$P16&gt;0,
IF(AND('Rent Roll'!$P16&gt;0,EDATE('Rent Roll'!$K16,'Rent Roll'!$P16*12)&gt;='Commercial Lease'!BL$5),
('Rent Roll'!$H16*'Rent Roll'!$D16/12)*((1+'Rent Roll'!$N16)^DATEDIF('Summary &amp; Assumptions'!$D$18,BL$5,"Y")),
OFFSET(BK21,0,-DATEDIF(EDATE('Rent Roll'!$K16,'Rent Roll'!$P16*12),BL$5,"M"))*((1+'Rent Roll'!$O16)^(DATEDIF(EDATE('Rent Roll'!$K16,'Rent Roll'!$P16*12),BL$5,"Y")+1))),('Rent Roll'!$H16*'Rent Roll'!$D16/12)*((1+'Rent Roll'!$N16)^DATEDIF('Summary &amp; Assumptions'!$D$18,BL$5,"Y")))))</f>
        <v>-</v>
      </c>
      <c r="BM21" s="131" t="str">
        <f ca="1">IF(BM$5&gt;='Rent Roll'!$M41,('Rent Roll'!$G41*'Rent Roll'!$D16/12)*((1+'Rent Roll'!$X41)^DATEDIF('Rent Roll'!$M41,BM$5,"Y")),
IF(BM$5&gt;'Rent Roll'!$L16,"-",
IF('Rent Roll'!$P16&gt;0,
IF(AND('Rent Roll'!$P16&gt;0,EDATE('Rent Roll'!$K16,'Rent Roll'!$P16*12)&gt;='Commercial Lease'!BM$5),
('Rent Roll'!$H16*'Rent Roll'!$D16/12)*((1+'Rent Roll'!$N16)^DATEDIF('Summary &amp; Assumptions'!$D$18,BM$5,"Y")),
OFFSET(BL21,0,-DATEDIF(EDATE('Rent Roll'!$K16,'Rent Roll'!$P16*12),BM$5,"M"))*((1+'Rent Roll'!$O16)^(DATEDIF(EDATE('Rent Roll'!$K16,'Rent Roll'!$P16*12),BM$5,"Y")+1))),('Rent Roll'!$H16*'Rent Roll'!$D16/12)*((1+'Rent Roll'!$N16)^DATEDIF('Summary &amp; Assumptions'!$D$18,BM$5,"Y")))))</f>
        <v>-</v>
      </c>
      <c r="BN21" s="131" t="str">
        <f ca="1">IF(BN$5&gt;='Rent Roll'!$M41,('Rent Roll'!$G41*'Rent Roll'!$D16/12)*((1+'Rent Roll'!$X41)^DATEDIF('Rent Roll'!$M41,BN$5,"Y")),
IF(BN$5&gt;'Rent Roll'!$L16,"-",
IF('Rent Roll'!$P16&gt;0,
IF(AND('Rent Roll'!$P16&gt;0,EDATE('Rent Roll'!$K16,'Rent Roll'!$P16*12)&gt;='Commercial Lease'!BN$5),
('Rent Roll'!$H16*'Rent Roll'!$D16/12)*((1+'Rent Roll'!$N16)^DATEDIF('Summary &amp; Assumptions'!$D$18,BN$5,"Y")),
OFFSET(BM21,0,-DATEDIF(EDATE('Rent Roll'!$K16,'Rent Roll'!$P16*12),BN$5,"M"))*((1+'Rent Roll'!$O16)^(DATEDIF(EDATE('Rent Roll'!$K16,'Rent Roll'!$P16*12),BN$5,"Y")+1))),('Rent Roll'!$H16*'Rent Roll'!$D16/12)*((1+'Rent Roll'!$N16)^DATEDIF('Summary &amp; Assumptions'!$D$18,BN$5,"Y")))))</f>
        <v>-</v>
      </c>
      <c r="BO21" s="131" t="str">
        <f ca="1">IF(BO$5&gt;='Rent Roll'!$M41,('Rent Roll'!$G41*'Rent Roll'!$D16/12)*((1+'Rent Roll'!$X41)^DATEDIF('Rent Roll'!$M41,BO$5,"Y")),
IF(BO$5&gt;'Rent Roll'!$L16,"-",
IF('Rent Roll'!$P16&gt;0,
IF(AND('Rent Roll'!$P16&gt;0,EDATE('Rent Roll'!$K16,'Rent Roll'!$P16*12)&gt;='Commercial Lease'!BO$5),
('Rent Roll'!$H16*'Rent Roll'!$D16/12)*((1+'Rent Roll'!$N16)^DATEDIF('Summary &amp; Assumptions'!$D$18,BO$5,"Y")),
OFFSET(BN21,0,-DATEDIF(EDATE('Rent Roll'!$K16,'Rent Roll'!$P16*12),BO$5,"M"))*((1+'Rent Roll'!$O16)^(DATEDIF(EDATE('Rent Roll'!$K16,'Rent Roll'!$P16*12),BO$5,"Y")+1))),('Rent Roll'!$H16*'Rent Roll'!$D16/12)*((1+'Rent Roll'!$N16)^DATEDIF('Summary &amp; Assumptions'!$D$18,BO$5,"Y")))))</f>
        <v>-</v>
      </c>
      <c r="BP21" s="131" t="str">
        <f ca="1">IF(BP$5&gt;='Rent Roll'!$M41,('Rent Roll'!$G41*'Rent Roll'!$D16/12)*((1+'Rent Roll'!$X41)^DATEDIF('Rent Roll'!$M41,BP$5,"Y")),
IF(BP$5&gt;'Rent Roll'!$L16,"-",
IF('Rent Roll'!$P16&gt;0,
IF(AND('Rent Roll'!$P16&gt;0,EDATE('Rent Roll'!$K16,'Rent Roll'!$P16*12)&gt;='Commercial Lease'!BP$5),
('Rent Roll'!$H16*'Rent Roll'!$D16/12)*((1+'Rent Roll'!$N16)^DATEDIF('Summary &amp; Assumptions'!$D$18,BP$5,"Y")),
OFFSET(BO21,0,-DATEDIF(EDATE('Rent Roll'!$K16,'Rent Roll'!$P16*12),BP$5,"M"))*((1+'Rent Roll'!$O16)^(DATEDIF(EDATE('Rent Roll'!$K16,'Rent Roll'!$P16*12),BP$5,"Y")+1))),('Rent Roll'!$H16*'Rent Roll'!$D16/12)*((1+'Rent Roll'!$N16)^DATEDIF('Summary &amp; Assumptions'!$D$18,BP$5,"Y")))))</f>
        <v>-</v>
      </c>
      <c r="BQ21" s="131" t="str">
        <f ca="1">IF(BQ$5&gt;='Rent Roll'!$M41,('Rent Roll'!$G41*'Rent Roll'!$D16/12)*((1+'Rent Roll'!$X41)^DATEDIF('Rent Roll'!$M41,BQ$5,"Y")),
IF(BQ$5&gt;'Rent Roll'!$L16,"-",
IF('Rent Roll'!$P16&gt;0,
IF(AND('Rent Roll'!$P16&gt;0,EDATE('Rent Roll'!$K16,'Rent Roll'!$P16*12)&gt;='Commercial Lease'!BQ$5),
('Rent Roll'!$H16*'Rent Roll'!$D16/12)*((1+'Rent Roll'!$N16)^DATEDIF('Summary &amp; Assumptions'!$D$18,BQ$5,"Y")),
OFFSET(BP21,0,-DATEDIF(EDATE('Rent Roll'!$K16,'Rent Roll'!$P16*12),BQ$5,"M"))*((1+'Rent Roll'!$O16)^(DATEDIF(EDATE('Rent Roll'!$K16,'Rent Roll'!$P16*12),BQ$5,"Y")+1))),('Rent Roll'!$H16*'Rent Roll'!$D16/12)*((1+'Rent Roll'!$N16)^DATEDIF('Summary &amp; Assumptions'!$D$18,BQ$5,"Y")))))</f>
        <v>-</v>
      </c>
      <c r="BR21" s="131" t="str">
        <f ca="1">IF(BR$5&gt;='Rent Roll'!$M41,('Rent Roll'!$G41*'Rent Roll'!$D16/12)*((1+'Rent Roll'!$X41)^DATEDIF('Rent Roll'!$M41,BR$5,"Y")),
IF(BR$5&gt;'Rent Roll'!$L16,"-",
IF('Rent Roll'!$P16&gt;0,
IF(AND('Rent Roll'!$P16&gt;0,EDATE('Rent Roll'!$K16,'Rent Roll'!$P16*12)&gt;='Commercial Lease'!BR$5),
('Rent Roll'!$H16*'Rent Roll'!$D16/12)*((1+'Rent Roll'!$N16)^DATEDIF('Summary &amp; Assumptions'!$D$18,BR$5,"Y")),
OFFSET(BQ21,0,-DATEDIF(EDATE('Rent Roll'!$K16,'Rent Roll'!$P16*12),BR$5,"M"))*((1+'Rent Roll'!$O16)^(DATEDIF(EDATE('Rent Roll'!$K16,'Rent Roll'!$P16*12),BR$5,"Y")+1))),('Rent Roll'!$H16*'Rent Roll'!$D16/12)*((1+'Rent Roll'!$N16)^DATEDIF('Summary &amp; Assumptions'!$D$18,BR$5,"Y")))))</f>
        <v>-</v>
      </c>
      <c r="BS21" s="131" t="str">
        <f ca="1">IF(BS$5&gt;='Rent Roll'!$M41,('Rent Roll'!$G41*'Rent Roll'!$D16/12)*((1+'Rent Roll'!$X41)^DATEDIF('Rent Roll'!$M41,BS$5,"Y")),
IF(BS$5&gt;'Rent Roll'!$L16,"-",
IF('Rent Roll'!$P16&gt;0,
IF(AND('Rent Roll'!$P16&gt;0,EDATE('Rent Roll'!$K16,'Rent Roll'!$P16*12)&gt;='Commercial Lease'!BS$5),
('Rent Roll'!$H16*'Rent Roll'!$D16/12)*((1+'Rent Roll'!$N16)^DATEDIF('Summary &amp; Assumptions'!$D$18,BS$5,"Y")),
OFFSET(BR21,0,-DATEDIF(EDATE('Rent Roll'!$K16,'Rent Roll'!$P16*12),BS$5,"M"))*((1+'Rent Roll'!$O16)^(DATEDIF(EDATE('Rent Roll'!$K16,'Rent Roll'!$P16*12),BS$5,"Y")+1))),('Rent Roll'!$H16*'Rent Roll'!$D16/12)*((1+'Rent Roll'!$N16)^DATEDIF('Summary &amp; Assumptions'!$D$18,BS$5,"Y")))))</f>
        <v>-</v>
      </c>
      <c r="BT21" s="131" t="str">
        <f ca="1">IF(BT$5&gt;='Rent Roll'!$M41,('Rent Roll'!$G41*'Rent Roll'!$D16/12)*((1+'Rent Roll'!$X41)^DATEDIF('Rent Roll'!$M41,BT$5,"Y")),
IF(BT$5&gt;'Rent Roll'!$L16,"-",
IF('Rent Roll'!$P16&gt;0,
IF(AND('Rent Roll'!$P16&gt;0,EDATE('Rent Roll'!$K16,'Rent Roll'!$P16*12)&gt;='Commercial Lease'!BT$5),
('Rent Roll'!$H16*'Rent Roll'!$D16/12)*((1+'Rent Roll'!$N16)^DATEDIF('Summary &amp; Assumptions'!$D$18,BT$5,"Y")),
OFFSET(BS21,0,-DATEDIF(EDATE('Rent Roll'!$K16,'Rent Roll'!$P16*12),BT$5,"M"))*((1+'Rent Roll'!$O16)^(DATEDIF(EDATE('Rent Roll'!$K16,'Rent Roll'!$P16*12),BT$5,"Y")+1))),('Rent Roll'!$H16*'Rent Roll'!$D16/12)*((1+'Rent Roll'!$N16)^DATEDIF('Summary &amp; Assumptions'!$D$18,BT$5,"Y")))))</f>
        <v>-</v>
      </c>
      <c r="BU21" s="131" t="str">
        <f ca="1">IF(BU$5&gt;='Rent Roll'!$M41,('Rent Roll'!$G41*'Rent Roll'!$D16/12)*((1+'Rent Roll'!$X41)^DATEDIF('Rent Roll'!$M41,BU$5,"Y")),
IF(BU$5&gt;'Rent Roll'!$L16,"-",
IF('Rent Roll'!$P16&gt;0,
IF(AND('Rent Roll'!$P16&gt;0,EDATE('Rent Roll'!$K16,'Rent Roll'!$P16*12)&gt;='Commercial Lease'!BU$5),
('Rent Roll'!$H16*'Rent Roll'!$D16/12)*((1+'Rent Roll'!$N16)^DATEDIF('Summary &amp; Assumptions'!$D$18,BU$5,"Y")),
OFFSET(BT21,0,-DATEDIF(EDATE('Rent Roll'!$K16,'Rent Roll'!$P16*12),BU$5,"M"))*((1+'Rent Roll'!$O16)^(DATEDIF(EDATE('Rent Roll'!$K16,'Rent Roll'!$P16*12),BU$5,"Y")+1))),('Rent Roll'!$H16*'Rent Roll'!$D16/12)*((1+'Rent Roll'!$N16)^DATEDIF('Summary &amp; Assumptions'!$D$18,BU$5,"Y")))))</f>
        <v>-</v>
      </c>
      <c r="BV21" s="131" t="str">
        <f ca="1">IF(BV$5&gt;='Rent Roll'!$M41,('Rent Roll'!$G41*'Rent Roll'!$D16/12)*((1+'Rent Roll'!$X41)^DATEDIF('Rent Roll'!$M41,BV$5,"Y")),
IF(BV$5&gt;'Rent Roll'!$L16,"-",
IF('Rent Roll'!$P16&gt;0,
IF(AND('Rent Roll'!$P16&gt;0,EDATE('Rent Roll'!$K16,'Rent Roll'!$P16*12)&gt;='Commercial Lease'!BV$5),
('Rent Roll'!$H16*'Rent Roll'!$D16/12)*((1+'Rent Roll'!$N16)^DATEDIF('Summary &amp; Assumptions'!$D$18,BV$5,"Y")),
OFFSET(BU21,0,-DATEDIF(EDATE('Rent Roll'!$K16,'Rent Roll'!$P16*12),BV$5,"M"))*((1+'Rent Roll'!$O16)^(DATEDIF(EDATE('Rent Roll'!$K16,'Rent Roll'!$P16*12),BV$5,"Y")+1))),('Rent Roll'!$H16*'Rent Roll'!$D16/12)*((1+'Rent Roll'!$N16)^DATEDIF('Summary &amp; Assumptions'!$D$18,BV$5,"Y")))))</f>
        <v>-</v>
      </c>
      <c r="BW21" s="131" t="str">
        <f ca="1">IF(BW$5&gt;='Rent Roll'!$M41,('Rent Roll'!$G41*'Rent Roll'!$D16/12)*((1+'Rent Roll'!$X41)^DATEDIF('Rent Roll'!$M41,BW$5,"Y")),
IF(BW$5&gt;'Rent Roll'!$L16,"-",
IF('Rent Roll'!$P16&gt;0,
IF(AND('Rent Roll'!$P16&gt;0,EDATE('Rent Roll'!$K16,'Rent Roll'!$P16*12)&gt;='Commercial Lease'!BW$5),
('Rent Roll'!$H16*'Rent Roll'!$D16/12)*((1+'Rent Roll'!$N16)^DATEDIF('Summary &amp; Assumptions'!$D$18,BW$5,"Y")),
OFFSET(BV21,0,-DATEDIF(EDATE('Rent Roll'!$K16,'Rent Roll'!$P16*12),BW$5,"M"))*((1+'Rent Roll'!$O16)^(DATEDIF(EDATE('Rent Roll'!$K16,'Rent Roll'!$P16*12),BW$5,"Y")+1))),('Rent Roll'!$H16*'Rent Roll'!$D16/12)*((1+'Rent Roll'!$N16)^DATEDIF('Summary &amp; Assumptions'!$D$18,BW$5,"Y")))))</f>
        <v>-</v>
      </c>
      <c r="BX21" s="131" t="str">
        <f ca="1">IF(BX$5&gt;='Rent Roll'!$M41,('Rent Roll'!$G41*'Rent Roll'!$D16/12)*((1+'Rent Roll'!$X41)^DATEDIF('Rent Roll'!$M41,BX$5,"Y")),
IF(BX$5&gt;'Rent Roll'!$L16,"-",
IF('Rent Roll'!$P16&gt;0,
IF(AND('Rent Roll'!$P16&gt;0,EDATE('Rent Roll'!$K16,'Rent Roll'!$P16*12)&gt;='Commercial Lease'!BX$5),
('Rent Roll'!$H16*'Rent Roll'!$D16/12)*((1+'Rent Roll'!$N16)^DATEDIF('Summary &amp; Assumptions'!$D$18,BX$5,"Y")),
OFFSET(BW21,0,-DATEDIF(EDATE('Rent Roll'!$K16,'Rent Roll'!$P16*12),BX$5,"M"))*((1+'Rent Roll'!$O16)^(DATEDIF(EDATE('Rent Roll'!$K16,'Rent Roll'!$P16*12),BX$5,"Y")+1))),('Rent Roll'!$H16*'Rent Roll'!$D16/12)*((1+'Rent Roll'!$N16)^DATEDIF('Summary &amp; Assumptions'!$D$18,BX$5,"Y")))))</f>
        <v>-</v>
      </c>
      <c r="BY21" s="131" t="str">
        <f ca="1">IF(BY$5&gt;='Rent Roll'!$M41,('Rent Roll'!$G41*'Rent Roll'!$D16/12)*((1+'Rent Roll'!$X41)^DATEDIF('Rent Roll'!$M41,BY$5,"Y")),
IF(BY$5&gt;'Rent Roll'!$L16,"-",
IF('Rent Roll'!$P16&gt;0,
IF(AND('Rent Roll'!$P16&gt;0,EDATE('Rent Roll'!$K16,'Rent Roll'!$P16*12)&gt;='Commercial Lease'!BY$5),
('Rent Roll'!$H16*'Rent Roll'!$D16/12)*((1+'Rent Roll'!$N16)^DATEDIF('Summary &amp; Assumptions'!$D$18,BY$5,"Y")),
OFFSET(BX21,0,-DATEDIF(EDATE('Rent Roll'!$K16,'Rent Roll'!$P16*12),BY$5,"M"))*((1+'Rent Roll'!$O16)^(DATEDIF(EDATE('Rent Roll'!$K16,'Rent Roll'!$P16*12),BY$5,"Y")+1))),('Rent Roll'!$H16*'Rent Roll'!$D16/12)*((1+'Rent Roll'!$N16)^DATEDIF('Summary &amp; Assumptions'!$D$18,BY$5,"Y")))))</f>
        <v>-</v>
      </c>
      <c r="BZ21" s="131" t="str">
        <f ca="1">IF(BZ$5&gt;='Rent Roll'!$M41,('Rent Roll'!$G41*'Rent Roll'!$D16/12)*((1+'Rent Roll'!$X41)^DATEDIF('Rent Roll'!$M41,BZ$5,"Y")),
IF(BZ$5&gt;'Rent Roll'!$L16,"-",
IF('Rent Roll'!$P16&gt;0,
IF(AND('Rent Roll'!$P16&gt;0,EDATE('Rent Roll'!$K16,'Rent Roll'!$P16*12)&gt;='Commercial Lease'!BZ$5),
('Rent Roll'!$H16*'Rent Roll'!$D16/12)*((1+'Rent Roll'!$N16)^DATEDIF('Summary &amp; Assumptions'!$D$18,BZ$5,"Y")),
OFFSET(BY21,0,-DATEDIF(EDATE('Rent Roll'!$K16,'Rent Roll'!$P16*12),BZ$5,"M"))*((1+'Rent Roll'!$O16)^(DATEDIF(EDATE('Rent Roll'!$K16,'Rent Roll'!$P16*12),BZ$5,"Y")+1))),('Rent Roll'!$H16*'Rent Roll'!$D16/12)*((1+'Rent Roll'!$N16)^DATEDIF('Summary &amp; Assumptions'!$D$18,BZ$5,"Y")))))</f>
        <v>-</v>
      </c>
      <c r="CA21" s="131" t="str">
        <f ca="1">IF(CA$5&gt;='Rent Roll'!$M41,('Rent Roll'!$G41*'Rent Roll'!$D16/12)*((1+'Rent Roll'!$X41)^DATEDIF('Rent Roll'!$M41,CA$5,"Y")),
IF(CA$5&gt;'Rent Roll'!$L16,"-",
IF('Rent Roll'!$P16&gt;0,
IF(AND('Rent Roll'!$P16&gt;0,EDATE('Rent Roll'!$K16,'Rent Roll'!$P16*12)&gt;='Commercial Lease'!CA$5),
('Rent Roll'!$H16*'Rent Roll'!$D16/12)*((1+'Rent Roll'!$N16)^DATEDIF('Summary &amp; Assumptions'!$D$18,CA$5,"Y")),
OFFSET(BZ21,0,-DATEDIF(EDATE('Rent Roll'!$K16,'Rent Roll'!$P16*12),CA$5,"M"))*((1+'Rent Roll'!$O16)^(DATEDIF(EDATE('Rent Roll'!$K16,'Rent Roll'!$P16*12),CA$5,"Y")+1))),('Rent Roll'!$H16*'Rent Roll'!$D16/12)*((1+'Rent Roll'!$N16)^DATEDIF('Summary &amp; Assumptions'!$D$18,CA$5,"Y")))))</f>
        <v>-</v>
      </c>
      <c r="CB21" s="131" t="str">
        <f ca="1">IF(CB$5&gt;='Rent Roll'!$M41,('Rent Roll'!$G41*'Rent Roll'!$D16/12)*((1+'Rent Roll'!$X41)^DATEDIF('Rent Roll'!$M41,CB$5,"Y")),
IF(CB$5&gt;'Rent Roll'!$L16,"-",
IF('Rent Roll'!$P16&gt;0,
IF(AND('Rent Roll'!$P16&gt;0,EDATE('Rent Roll'!$K16,'Rent Roll'!$P16*12)&gt;='Commercial Lease'!CB$5),
('Rent Roll'!$H16*'Rent Roll'!$D16/12)*((1+'Rent Roll'!$N16)^DATEDIF('Summary &amp; Assumptions'!$D$18,CB$5,"Y")),
OFFSET(CA21,0,-DATEDIF(EDATE('Rent Roll'!$K16,'Rent Roll'!$P16*12),CB$5,"M"))*((1+'Rent Roll'!$O16)^(DATEDIF(EDATE('Rent Roll'!$K16,'Rent Roll'!$P16*12),CB$5,"Y")+1))),('Rent Roll'!$H16*'Rent Roll'!$D16/12)*((1+'Rent Roll'!$N16)^DATEDIF('Summary &amp; Assumptions'!$D$18,CB$5,"Y")))))</f>
        <v>-</v>
      </c>
      <c r="CC21" s="131" t="str">
        <f ca="1">IF(CC$5&gt;='Rent Roll'!$M41,('Rent Roll'!$G41*'Rent Roll'!$D16/12)*((1+'Rent Roll'!$X41)^DATEDIF('Rent Roll'!$M41,CC$5,"Y")),
IF(CC$5&gt;'Rent Roll'!$L16,"-",
IF('Rent Roll'!$P16&gt;0,
IF(AND('Rent Roll'!$P16&gt;0,EDATE('Rent Roll'!$K16,'Rent Roll'!$P16*12)&gt;='Commercial Lease'!CC$5),
('Rent Roll'!$H16*'Rent Roll'!$D16/12)*((1+'Rent Roll'!$N16)^DATEDIF('Summary &amp; Assumptions'!$D$18,CC$5,"Y")),
OFFSET(CB21,0,-DATEDIF(EDATE('Rent Roll'!$K16,'Rent Roll'!$P16*12),CC$5,"M"))*((1+'Rent Roll'!$O16)^(DATEDIF(EDATE('Rent Roll'!$K16,'Rent Roll'!$P16*12),CC$5,"Y")+1))),('Rent Roll'!$H16*'Rent Roll'!$D16/12)*((1+'Rent Roll'!$N16)^DATEDIF('Summary &amp; Assumptions'!$D$18,CC$5,"Y")))))</f>
        <v>-</v>
      </c>
      <c r="CD21" s="131" t="str">
        <f ca="1">IF(CD$5&gt;='Rent Roll'!$M41,('Rent Roll'!$G41*'Rent Roll'!$D16/12)*((1+'Rent Roll'!$X41)^DATEDIF('Rent Roll'!$M41,CD$5,"Y")),
IF(CD$5&gt;'Rent Roll'!$L16,"-",
IF('Rent Roll'!$P16&gt;0,
IF(AND('Rent Roll'!$P16&gt;0,EDATE('Rent Roll'!$K16,'Rent Roll'!$P16*12)&gt;='Commercial Lease'!CD$5),
('Rent Roll'!$H16*'Rent Roll'!$D16/12)*((1+'Rent Roll'!$N16)^DATEDIF('Summary &amp; Assumptions'!$D$18,CD$5,"Y")),
OFFSET(CC21,0,-DATEDIF(EDATE('Rent Roll'!$K16,'Rent Roll'!$P16*12),CD$5,"M"))*((1+'Rent Roll'!$O16)^(DATEDIF(EDATE('Rent Roll'!$K16,'Rent Roll'!$P16*12),CD$5,"Y")+1))),('Rent Roll'!$H16*'Rent Roll'!$D16/12)*((1+'Rent Roll'!$N16)^DATEDIF('Summary &amp; Assumptions'!$D$18,CD$5,"Y")))))</f>
        <v>-</v>
      </c>
      <c r="CE21" s="131" t="str">
        <f ca="1">IF(CE$5&gt;='Rent Roll'!$M41,('Rent Roll'!$G41*'Rent Roll'!$D16/12)*((1+'Rent Roll'!$X41)^DATEDIF('Rent Roll'!$M41,CE$5,"Y")),
IF(CE$5&gt;'Rent Roll'!$L16,"-",
IF('Rent Roll'!$P16&gt;0,
IF(AND('Rent Roll'!$P16&gt;0,EDATE('Rent Roll'!$K16,'Rent Roll'!$P16*12)&gt;='Commercial Lease'!CE$5),
('Rent Roll'!$H16*'Rent Roll'!$D16/12)*((1+'Rent Roll'!$N16)^DATEDIF('Summary &amp; Assumptions'!$D$18,CE$5,"Y")),
OFFSET(CD21,0,-DATEDIF(EDATE('Rent Roll'!$K16,'Rent Roll'!$P16*12),CE$5,"M"))*((1+'Rent Roll'!$O16)^(DATEDIF(EDATE('Rent Roll'!$K16,'Rent Roll'!$P16*12),CE$5,"Y")+1))),('Rent Roll'!$H16*'Rent Roll'!$D16/12)*((1+'Rent Roll'!$N16)^DATEDIF('Summary &amp; Assumptions'!$D$18,CE$5,"Y")))))</f>
        <v>-</v>
      </c>
      <c r="CF21" s="131" t="str">
        <f ca="1">IF(CF$5&gt;='Rent Roll'!$M41,('Rent Roll'!$G41*'Rent Roll'!$D16/12)*((1+'Rent Roll'!$X41)^DATEDIF('Rent Roll'!$M41,CF$5,"Y")),
IF(CF$5&gt;'Rent Roll'!$L16,"-",
IF('Rent Roll'!$P16&gt;0,
IF(AND('Rent Roll'!$P16&gt;0,EDATE('Rent Roll'!$K16,'Rent Roll'!$P16*12)&gt;='Commercial Lease'!CF$5),
('Rent Roll'!$H16*'Rent Roll'!$D16/12)*((1+'Rent Roll'!$N16)^DATEDIF('Summary &amp; Assumptions'!$D$18,CF$5,"Y")),
OFFSET(CE21,0,-DATEDIF(EDATE('Rent Roll'!$K16,'Rent Roll'!$P16*12),CF$5,"M"))*((1+'Rent Roll'!$O16)^(DATEDIF(EDATE('Rent Roll'!$K16,'Rent Roll'!$P16*12),CF$5,"Y")+1))),('Rent Roll'!$H16*'Rent Roll'!$D16/12)*((1+'Rent Roll'!$N16)^DATEDIF('Summary &amp; Assumptions'!$D$18,CF$5,"Y")))))</f>
        <v>-</v>
      </c>
      <c r="CG21" s="131" t="str">
        <f ca="1">IF(CG$5&gt;='Rent Roll'!$M41,('Rent Roll'!$G41*'Rent Roll'!$D16/12)*((1+'Rent Roll'!$X41)^DATEDIF('Rent Roll'!$M41,CG$5,"Y")),
IF(CG$5&gt;'Rent Roll'!$L16,"-",
IF('Rent Roll'!$P16&gt;0,
IF(AND('Rent Roll'!$P16&gt;0,EDATE('Rent Roll'!$K16,'Rent Roll'!$P16*12)&gt;='Commercial Lease'!CG$5),
('Rent Roll'!$H16*'Rent Roll'!$D16/12)*((1+'Rent Roll'!$N16)^DATEDIF('Summary &amp; Assumptions'!$D$18,CG$5,"Y")),
OFFSET(CF21,0,-DATEDIF(EDATE('Rent Roll'!$K16,'Rent Roll'!$P16*12),CG$5,"M"))*((1+'Rent Roll'!$O16)^(DATEDIF(EDATE('Rent Roll'!$K16,'Rent Roll'!$P16*12),CG$5,"Y")+1))),('Rent Roll'!$H16*'Rent Roll'!$D16/12)*((1+'Rent Roll'!$N16)^DATEDIF('Summary &amp; Assumptions'!$D$18,CG$5,"Y")))))</f>
        <v>-</v>
      </c>
      <c r="CH21" s="131" t="str">
        <f ca="1">IF(CH$5&gt;='Rent Roll'!$M41,('Rent Roll'!$G41*'Rent Roll'!$D16/12)*((1+'Rent Roll'!$X41)^DATEDIF('Rent Roll'!$M41,CH$5,"Y")),
IF(CH$5&gt;'Rent Roll'!$L16,"-",
IF('Rent Roll'!$P16&gt;0,
IF(AND('Rent Roll'!$P16&gt;0,EDATE('Rent Roll'!$K16,'Rent Roll'!$P16*12)&gt;='Commercial Lease'!CH$5),
('Rent Roll'!$H16*'Rent Roll'!$D16/12)*((1+'Rent Roll'!$N16)^DATEDIF('Summary &amp; Assumptions'!$D$18,CH$5,"Y")),
OFFSET(CG21,0,-DATEDIF(EDATE('Rent Roll'!$K16,'Rent Roll'!$P16*12),CH$5,"M"))*((1+'Rent Roll'!$O16)^(DATEDIF(EDATE('Rent Roll'!$K16,'Rent Roll'!$P16*12),CH$5,"Y")+1))),('Rent Roll'!$H16*'Rent Roll'!$D16/12)*((1+'Rent Roll'!$N16)^DATEDIF('Summary &amp; Assumptions'!$D$18,CH$5,"Y")))))</f>
        <v>-</v>
      </c>
      <c r="CI21" s="131" t="str">
        <f ca="1">IF(CI$5&gt;='Rent Roll'!$M41,('Rent Roll'!$G41*'Rent Roll'!$D16/12)*((1+'Rent Roll'!$X41)^DATEDIF('Rent Roll'!$M41,CI$5,"Y")),
IF(CI$5&gt;'Rent Roll'!$L16,"-",
IF('Rent Roll'!$P16&gt;0,
IF(AND('Rent Roll'!$P16&gt;0,EDATE('Rent Roll'!$K16,'Rent Roll'!$P16*12)&gt;='Commercial Lease'!CI$5),
('Rent Roll'!$H16*'Rent Roll'!$D16/12)*((1+'Rent Roll'!$N16)^DATEDIF('Summary &amp; Assumptions'!$D$18,CI$5,"Y")),
OFFSET(CH21,0,-DATEDIF(EDATE('Rent Roll'!$K16,'Rent Roll'!$P16*12),CI$5,"M"))*((1+'Rent Roll'!$O16)^(DATEDIF(EDATE('Rent Roll'!$K16,'Rent Roll'!$P16*12),CI$5,"Y")+1))),('Rent Roll'!$H16*'Rent Roll'!$D16/12)*((1+'Rent Roll'!$N16)^DATEDIF('Summary &amp; Assumptions'!$D$18,CI$5,"Y")))))</f>
        <v>-</v>
      </c>
      <c r="CJ21" s="131" t="str">
        <f ca="1">IF(CJ$5&gt;='Rent Roll'!$M41,('Rent Roll'!$G41*'Rent Roll'!$D16/12)*((1+'Rent Roll'!$X41)^DATEDIF('Rent Roll'!$M41,CJ$5,"Y")),
IF(CJ$5&gt;'Rent Roll'!$L16,"-",
IF('Rent Roll'!$P16&gt;0,
IF(AND('Rent Roll'!$P16&gt;0,EDATE('Rent Roll'!$K16,'Rent Roll'!$P16*12)&gt;='Commercial Lease'!CJ$5),
('Rent Roll'!$H16*'Rent Roll'!$D16/12)*((1+'Rent Roll'!$N16)^DATEDIF('Summary &amp; Assumptions'!$D$18,CJ$5,"Y")),
OFFSET(CI21,0,-DATEDIF(EDATE('Rent Roll'!$K16,'Rent Roll'!$P16*12),CJ$5,"M"))*((1+'Rent Roll'!$O16)^(DATEDIF(EDATE('Rent Roll'!$K16,'Rent Roll'!$P16*12),CJ$5,"Y")+1))),('Rent Roll'!$H16*'Rent Roll'!$D16/12)*((1+'Rent Roll'!$N16)^DATEDIF('Summary &amp; Assumptions'!$D$18,CJ$5,"Y")))))</f>
        <v>-</v>
      </c>
      <c r="CK21" s="131" t="str">
        <f ca="1">IF(CK$5&gt;='Rent Roll'!$M41,('Rent Roll'!$G41*'Rent Roll'!$D16/12)*((1+'Rent Roll'!$X41)^DATEDIF('Rent Roll'!$M41,CK$5,"Y")),
IF(CK$5&gt;'Rent Roll'!$L16,"-",
IF('Rent Roll'!$P16&gt;0,
IF(AND('Rent Roll'!$P16&gt;0,EDATE('Rent Roll'!$K16,'Rent Roll'!$P16*12)&gt;='Commercial Lease'!CK$5),
('Rent Roll'!$H16*'Rent Roll'!$D16/12)*((1+'Rent Roll'!$N16)^DATEDIF('Summary &amp; Assumptions'!$D$18,CK$5,"Y")),
OFFSET(CJ21,0,-DATEDIF(EDATE('Rent Roll'!$K16,'Rent Roll'!$P16*12),CK$5,"M"))*((1+'Rent Roll'!$O16)^(DATEDIF(EDATE('Rent Roll'!$K16,'Rent Roll'!$P16*12),CK$5,"Y")+1))),('Rent Roll'!$H16*'Rent Roll'!$D16/12)*((1+'Rent Roll'!$N16)^DATEDIF('Summary &amp; Assumptions'!$D$18,CK$5,"Y")))))</f>
        <v>-</v>
      </c>
      <c r="CL21" s="131" t="str">
        <f ca="1">IF(CL$5&gt;='Rent Roll'!$M41,('Rent Roll'!$G41*'Rent Roll'!$D16/12)*((1+'Rent Roll'!$X41)^DATEDIF('Rent Roll'!$M41,CL$5,"Y")),
IF(CL$5&gt;'Rent Roll'!$L16,"-",
IF('Rent Roll'!$P16&gt;0,
IF(AND('Rent Roll'!$P16&gt;0,EDATE('Rent Roll'!$K16,'Rent Roll'!$P16*12)&gt;='Commercial Lease'!CL$5),
('Rent Roll'!$H16*'Rent Roll'!$D16/12)*((1+'Rent Roll'!$N16)^DATEDIF('Summary &amp; Assumptions'!$D$18,CL$5,"Y")),
OFFSET(CK21,0,-DATEDIF(EDATE('Rent Roll'!$K16,'Rent Roll'!$P16*12),CL$5,"M"))*((1+'Rent Roll'!$O16)^(DATEDIF(EDATE('Rent Roll'!$K16,'Rent Roll'!$P16*12),CL$5,"Y")+1))),('Rent Roll'!$H16*'Rent Roll'!$D16/12)*((1+'Rent Roll'!$N16)^DATEDIF('Summary &amp; Assumptions'!$D$18,CL$5,"Y")))))</f>
        <v>-</v>
      </c>
      <c r="CM21" s="131" t="str">
        <f ca="1">IF(CM$5&gt;='Rent Roll'!$M41,('Rent Roll'!$G41*'Rent Roll'!$D16/12)*((1+'Rent Roll'!$X41)^DATEDIF('Rent Roll'!$M41,CM$5,"Y")),
IF(CM$5&gt;'Rent Roll'!$L16,"-",
IF('Rent Roll'!$P16&gt;0,
IF(AND('Rent Roll'!$P16&gt;0,EDATE('Rent Roll'!$K16,'Rent Roll'!$P16*12)&gt;='Commercial Lease'!CM$5),
('Rent Roll'!$H16*'Rent Roll'!$D16/12)*((1+'Rent Roll'!$N16)^DATEDIF('Summary &amp; Assumptions'!$D$18,CM$5,"Y")),
OFFSET(CL21,0,-DATEDIF(EDATE('Rent Roll'!$K16,'Rent Roll'!$P16*12),CM$5,"M"))*((1+'Rent Roll'!$O16)^(DATEDIF(EDATE('Rent Roll'!$K16,'Rent Roll'!$P16*12),CM$5,"Y")+1))),('Rent Roll'!$H16*'Rent Roll'!$D16/12)*((1+'Rent Roll'!$N16)^DATEDIF('Summary &amp; Assumptions'!$D$18,CM$5,"Y")))))</f>
        <v>-</v>
      </c>
      <c r="CN21" s="131" t="str">
        <f ca="1">IF(CN$5&gt;='Rent Roll'!$M41,('Rent Roll'!$G41*'Rent Roll'!$D16/12)*((1+'Rent Roll'!$X41)^DATEDIF('Rent Roll'!$M41,CN$5,"Y")),
IF(CN$5&gt;'Rent Roll'!$L16,"-",
IF('Rent Roll'!$P16&gt;0,
IF(AND('Rent Roll'!$P16&gt;0,EDATE('Rent Roll'!$K16,'Rent Roll'!$P16*12)&gt;='Commercial Lease'!CN$5),
('Rent Roll'!$H16*'Rent Roll'!$D16/12)*((1+'Rent Roll'!$N16)^DATEDIF('Summary &amp; Assumptions'!$D$18,CN$5,"Y")),
OFFSET(CM21,0,-DATEDIF(EDATE('Rent Roll'!$K16,'Rent Roll'!$P16*12),CN$5,"M"))*((1+'Rent Roll'!$O16)^(DATEDIF(EDATE('Rent Roll'!$K16,'Rent Roll'!$P16*12),CN$5,"Y")+1))),('Rent Roll'!$H16*'Rent Roll'!$D16/12)*((1+'Rent Roll'!$N16)^DATEDIF('Summary &amp; Assumptions'!$D$18,CN$5,"Y")))))</f>
        <v>-</v>
      </c>
      <c r="CO21" s="131" t="str">
        <f ca="1">IF(CO$5&gt;='Rent Roll'!$M41,('Rent Roll'!$G41*'Rent Roll'!$D16/12)*((1+'Rent Roll'!$X41)^DATEDIF('Rent Roll'!$M41,CO$5,"Y")),
IF(CO$5&gt;'Rent Roll'!$L16,"-",
IF('Rent Roll'!$P16&gt;0,
IF(AND('Rent Roll'!$P16&gt;0,EDATE('Rent Roll'!$K16,'Rent Roll'!$P16*12)&gt;='Commercial Lease'!CO$5),
('Rent Roll'!$H16*'Rent Roll'!$D16/12)*((1+'Rent Roll'!$N16)^DATEDIF('Summary &amp; Assumptions'!$D$18,CO$5,"Y")),
OFFSET(CN21,0,-DATEDIF(EDATE('Rent Roll'!$K16,'Rent Roll'!$P16*12),CO$5,"M"))*((1+'Rent Roll'!$O16)^(DATEDIF(EDATE('Rent Roll'!$K16,'Rent Roll'!$P16*12),CO$5,"Y")+1))),('Rent Roll'!$H16*'Rent Roll'!$D16/12)*((1+'Rent Roll'!$N16)^DATEDIF('Summary &amp; Assumptions'!$D$18,CO$5,"Y")))))</f>
        <v>-</v>
      </c>
      <c r="CP21" s="131" t="str">
        <f ca="1">IF(CP$5&gt;='Rent Roll'!$M41,('Rent Roll'!$G41*'Rent Roll'!$D16/12)*((1+'Rent Roll'!$X41)^DATEDIF('Rent Roll'!$M41,CP$5,"Y")),
IF(CP$5&gt;'Rent Roll'!$L16,"-",
IF('Rent Roll'!$P16&gt;0,
IF(AND('Rent Roll'!$P16&gt;0,EDATE('Rent Roll'!$K16,'Rent Roll'!$P16*12)&gt;='Commercial Lease'!CP$5),
('Rent Roll'!$H16*'Rent Roll'!$D16/12)*((1+'Rent Roll'!$N16)^DATEDIF('Summary &amp; Assumptions'!$D$18,CP$5,"Y")),
OFFSET(CO21,0,-DATEDIF(EDATE('Rent Roll'!$K16,'Rent Roll'!$P16*12),CP$5,"M"))*((1+'Rent Roll'!$O16)^(DATEDIF(EDATE('Rent Roll'!$K16,'Rent Roll'!$P16*12),CP$5,"Y")+1))),('Rent Roll'!$H16*'Rent Roll'!$D16/12)*((1+'Rent Roll'!$N16)^DATEDIF('Summary &amp; Assumptions'!$D$18,CP$5,"Y")))))</f>
        <v>-</v>
      </c>
      <c r="CQ21" s="131" t="str">
        <f ca="1">IF(CQ$5&gt;='Rent Roll'!$M41,('Rent Roll'!$G41*'Rent Roll'!$D16/12)*((1+'Rent Roll'!$X41)^DATEDIF('Rent Roll'!$M41,CQ$5,"Y")),
IF(CQ$5&gt;'Rent Roll'!$L16,"-",
IF('Rent Roll'!$P16&gt;0,
IF(AND('Rent Roll'!$P16&gt;0,EDATE('Rent Roll'!$K16,'Rent Roll'!$P16*12)&gt;='Commercial Lease'!CQ$5),
('Rent Roll'!$H16*'Rent Roll'!$D16/12)*((1+'Rent Roll'!$N16)^DATEDIF('Summary &amp; Assumptions'!$D$18,CQ$5,"Y")),
OFFSET(CP21,0,-DATEDIF(EDATE('Rent Roll'!$K16,'Rent Roll'!$P16*12),CQ$5,"M"))*((1+'Rent Roll'!$O16)^(DATEDIF(EDATE('Rent Roll'!$K16,'Rent Roll'!$P16*12),CQ$5,"Y")+1))),('Rent Roll'!$H16*'Rent Roll'!$D16/12)*((1+'Rent Roll'!$N16)^DATEDIF('Summary &amp; Assumptions'!$D$18,CQ$5,"Y")))))</f>
        <v>-</v>
      </c>
      <c r="CR21" s="131" t="str">
        <f ca="1">IF(CR$5&gt;='Rent Roll'!$M41,('Rent Roll'!$G41*'Rent Roll'!$D16/12)*((1+'Rent Roll'!$X41)^DATEDIF('Rent Roll'!$M41,CR$5,"Y")),
IF(CR$5&gt;'Rent Roll'!$L16,"-",
IF('Rent Roll'!$P16&gt;0,
IF(AND('Rent Roll'!$P16&gt;0,EDATE('Rent Roll'!$K16,'Rent Roll'!$P16*12)&gt;='Commercial Lease'!CR$5),
('Rent Roll'!$H16*'Rent Roll'!$D16/12)*((1+'Rent Roll'!$N16)^DATEDIF('Summary &amp; Assumptions'!$D$18,CR$5,"Y")),
OFFSET(CQ21,0,-DATEDIF(EDATE('Rent Roll'!$K16,'Rent Roll'!$P16*12),CR$5,"M"))*((1+'Rent Roll'!$O16)^(DATEDIF(EDATE('Rent Roll'!$K16,'Rent Roll'!$P16*12),CR$5,"Y")+1))),('Rent Roll'!$H16*'Rent Roll'!$D16/12)*((1+'Rent Roll'!$N16)^DATEDIF('Summary &amp; Assumptions'!$D$18,CR$5,"Y")))))</f>
        <v>-</v>
      </c>
      <c r="CS21" s="131" t="str">
        <f ca="1">IF(CS$5&gt;='Rent Roll'!$M41,('Rent Roll'!$G41*'Rent Roll'!$D16/12)*((1+'Rent Roll'!$X41)^DATEDIF('Rent Roll'!$M41,CS$5,"Y")),
IF(CS$5&gt;'Rent Roll'!$L16,"-",
IF('Rent Roll'!$P16&gt;0,
IF(AND('Rent Roll'!$P16&gt;0,EDATE('Rent Roll'!$K16,'Rent Roll'!$P16*12)&gt;='Commercial Lease'!CS$5),
('Rent Roll'!$H16*'Rent Roll'!$D16/12)*((1+'Rent Roll'!$N16)^DATEDIF('Summary &amp; Assumptions'!$D$18,CS$5,"Y")),
OFFSET(CR21,0,-DATEDIF(EDATE('Rent Roll'!$K16,'Rent Roll'!$P16*12),CS$5,"M"))*((1+'Rent Roll'!$O16)^(DATEDIF(EDATE('Rent Roll'!$K16,'Rent Roll'!$P16*12),CS$5,"Y")+1))),('Rent Roll'!$H16*'Rent Roll'!$D16/12)*((1+'Rent Roll'!$N16)^DATEDIF('Summary &amp; Assumptions'!$D$18,CS$5,"Y")))))</f>
        <v>-</v>
      </c>
      <c r="CT21" s="131" t="str">
        <f ca="1">IF(CT$5&gt;='Rent Roll'!$M41,('Rent Roll'!$G41*'Rent Roll'!$D16/12)*((1+'Rent Roll'!$X41)^DATEDIF('Rent Roll'!$M41,CT$5,"Y")),
IF(CT$5&gt;'Rent Roll'!$L16,"-",
IF('Rent Roll'!$P16&gt;0,
IF(AND('Rent Roll'!$P16&gt;0,EDATE('Rent Roll'!$K16,'Rent Roll'!$P16*12)&gt;='Commercial Lease'!CT$5),
('Rent Roll'!$H16*'Rent Roll'!$D16/12)*((1+'Rent Roll'!$N16)^DATEDIF('Summary &amp; Assumptions'!$D$18,CT$5,"Y")),
OFFSET(CS21,0,-DATEDIF(EDATE('Rent Roll'!$K16,'Rent Roll'!$P16*12),CT$5,"M"))*((1+'Rent Roll'!$O16)^(DATEDIF(EDATE('Rent Roll'!$K16,'Rent Roll'!$P16*12),CT$5,"Y")+1))),('Rent Roll'!$H16*'Rent Roll'!$D16/12)*((1+'Rent Roll'!$N16)^DATEDIF('Summary &amp; Assumptions'!$D$18,CT$5,"Y")))))</f>
        <v>-</v>
      </c>
      <c r="CU21" s="131" t="str">
        <f ca="1">IF(CU$5&gt;='Rent Roll'!$M41,('Rent Roll'!$G41*'Rent Roll'!$D16/12)*((1+'Rent Roll'!$X41)^DATEDIF('Rent Roll'!$M41,CU$5,"Y")),
IF(CU$5&gt;'Rent Roll'!$L16,"-",
IF('Rent Roll'!$P16&gt;0,
IF(AND('Rent Roll'!$P16&gt;0,EDATE('Rent Roll'!$K16,'Rent Roll'!$P16*12)&gt;='Commercial Lease'!CU$5),
('Rent Roll'!$H16*'Rent Roll'!$D16/12)*((1+'Rent Roll'!$N16)^DATEDIF('Summary &amp; Assumptions'!$D$18,CU$5,"Y")),
OFFSET(CT21,0,-DATEDIF(EDATE('Rent Roll'!$K16,'Rent Roll'!$P16*12),CU$5,"M"))*((1+'Rent Roll'!$O16)^(DATEDIF(EDATE('Rent Roll'!$K16,'Rent Roll'!$P16*12),CU$5,"Y")+1))),('Rent Roll'!$H16*'Rent Roll'!$D16/12)*((1+'Rent Roll'!$N16)^DATEDIF('Summary &amp; Assumptions'!$D$18,CU$5,"Y")))))</f>
        <v>-</v>
      </c>
      <c r="CV21" s="131" t="str">
        <f ca="1">IF(CV$5&gt;='Rent Roll'!$M41,('Rent Roll'!$G41*'Rent Roll'!$D16/12)*((1+'Rent Roll'!$X41)^DATEDIF('Rent Roll'!$M41,CV$5,"Y")),
IF(CV$5&gt;'Rent Roll'!$L16,"-",
IF('Rent Roll'!$P16&gt;0,
IF(AND('Rent Roll'!$P16&gt;0,EDATE('Rent Roll'!$K16,'Rent Roll'!$P16*12)&gt;='Commercial Lease'!CV$5),
('Rent Roll'!$H16*'Rent Roll'!$D16/12)*((1+'Rent Roll'!$N16)^DATEDIF('Summary &amp; Assumptions'!$D$18,CV$5,"Y")),
OFFSET(CU21,0,-DATEDIF(EDATE('Rent Roll'!$K16,'Rent Roll'!$P16*12),CV$5,"M"))*((1+'Rent Roll'!$O16)^(DATEDIF(EDATE('Rent Roll'!$K16,'Rent Roll'!$P16*12),CV$5,"Y")+1))),('Rent Roll'!$H16*'Rent Roll'!$D16/12)*((1+'Rent Roll'!$N16)^DATEDIF('Summary &amp; Assumptions'!$D$18,CV$5,"Y")))))</f>
        <v>-</v>
      </c>
      <c r="CW21" s="131" t="str">
        <f ca="1">IF(CW$5&gt;='Rent Roll'!$M41,('Rent Roll'!$G41*'Rent Roll'!$D16/12)*((1+'Rent Roll'!$X41)^DATEDIF('Rent Roll'!$M41,CW$5,"Y")),
IF(CW$5&gt;'Rent Roll'!$L16,"-",
IF('Rent Roll'!$P16&gt;0,
IF(AND('Rent Roll'!$P16&gt;0,EDATE('Rent Roll'!$K16,'Rent Roll'!$P16*12)&gt;='Commercial Lease'!CW$5),
('Rent Roll'!$H16*'Rent Roll'!$D16/12)*((1+'Rent Roll'!$N16)^DATEDIF('Summary &amp; Assumptions'!$D$18,CW$5,"Y")),
OFFSET(CV21,0,-DATEDIF(EDATE('Rent Roll'!$K16,'Rent Roll'!$P16*12),CW$5,"M"))*((1+'Rent Roll'!$O16)^(DATEDIF(EDATE('Rent Roll'!$K16,'Rent Roll'!$P16*12),CW$5,"Y")+1))),('Rent Roll'!$H16*'Rent Roll'!$D16/12)*((1+'Rent Roll'!$N16)^DATEDIF('Summary &amp; Assumptions'!$D$18,CW$5,"Y")))))</f>
        <v>-</v>
      </c>
      <c r="CX21" s="131" t="str">
        <f ca="1">IF(CX$5&gt;='Rent Roll'!$M41,('Rent Roll'!$G41*'Rent Roll'!$D16/12)*((1+'Rent Roll'!$X41)^DATEDIF('Rent Roll'!$M41,CX$5,"Y")),
IF(CX$5&gt;'Rent Roll'!$L16,"-",
IF('Rent Roll'!$P16&gt;0,
IF(AND('Rent Roll'!$P16&gt;0,EDATE('Rent Roll'!$K16,'Rent Roll'!$P16*12)&gt;='Commercial Lease'!CX$5),
('Rent Roll'!$H16*'Rent Roll'!$D16/12)*((1+'Rent Roll'!$N16)^DATEDIF('Summary &amp; Assumptions'!$D$18,CX$5,"Y")),
OFFSET(CW21,0,-DATEDIF(EDATE('Rent Roll'!$K16,'Rent Roll'!$P16*12),CX$5,"M"))*((1+'Rent Roll'!$O16)^(DATEDIF(EDATE('Rent Roll'!$K16,'Rent Roll'!$P16*12),CX$5,"Y")+1))),('Rent Roll'!$H16*'Rent Roll'!$D16/12)*((1+'Rent Roll'!$N16)^DATEDIF('Summary &amp; Assumptions'!$D$18,CX$5,"Y")))))</f>
        <v>-</v>
      </c>
      <c r="CY21" s="131" t="str">
        <f ca="1">IF(CY$5&gt;='Rent Roll'!$M41,('Rent Roll'!$G41*'Rent Roll'!$D16/12)*((1+'Rent Roll'!$X41)^DATEDIF('Rent Roll'!$M41,CY$5,"Y")),
IF(CY$5&gt;'Rent Roll'!$L16,"-",
IF('Rent Roll'!$P16&gt;0,
IF(AND('Rent Roll'!$P16&gt;0,EDATE('Rent Roll'!$K16,'Rent Roll'!$P16*12)&gt;='Commercial Lease'!CY$5),
('Rent Roll'!$H16*'Rent Roll'!$D16/12)*((1+'Rent Roll'!$N16)^DATEDIF('Summary &amp; Assumptions'!$D$18,CY$5,"Y")),
OFFSET(CX21,0,-DATEDIF(EDATE('Rent Roll'!$K16,'Rent Roll'!$P16*12),CY$5,"M"))*((1+'Rent Roll'!$O16)^(DATEDIF(EDATE('Rent Roll'!$K16,'Rent Roll'!$P16*12),CY$5,"Y")+1))),('Rent Roll'!$H16*'Rent Roll'!$D16/12)*((1+'Rent Roll'!$N16)^DATEDIF('Summary &amp; Assumptions'!$D$18,CY$5,"Y")))))</f>
        <v>-</v>
      </c>
      <c r="CZ21" s="131" t="str">
        <f ca="1">IF(CZ$5&gt;='Rent Roll'!$M41,('Rent Roll'!$G41*'Rent Roll'!$D16/12)*((1+'Rent Roll'!$X41)^DATEDIF('Rent Roll'!$M41,CZ$5,"Y")),
IF(CZ$5&gt;'Rent Roll'!$L16,"-",
IF('Rent Roll'!$P16&gt;0,
IF(AND('Rent Roll'!$P16&gt;0,EDATE('Rent Roll'!$K16,'Rent Roll'!$P16*12)&gt;='Commercial Lease'!CZ$5),
('Rent Roll'!$H16*'Rent Roll'!$D16/12)*((1+'Rent Roll'!$N16)^DATEDIF('Summary &amp; Assumptions'!$D$18,CZ$5,"Y")),
OFFSET(CY21,0,-DATEDIF(EDATE('Rent Roll'!$K16,'Rent Roll'!$P16*12),CZ$5,"M"))*((1+'Rent Roll'!$O16)^(DATEDIF(EDATE('Rent Roll'!$K16,'Rent Roll'!$P16*12),CZ$5,"Y")+1))),('Rent Roll'!$H16*'Rent Roll'!$D16/12)*((1+'Rent Roll'!$N16)^DATEDIF('Summary &amp; Assumptions'!$D$18,CZ$5,"Y")))))</f>
        <v>-</v>
      </c>
      <c r="DA21" s="131" t="str">
        <f ca="1">IF(DA$5&gt;='Rent Roll'!$M41,('Rent Roll'!$G41*'Rent Roll'!$D16/12)*((1+'Rent Roll'!$X41)^DATEDIF('Rent Roll'!$M41,DA$5,"Y")),
IF(DA$5&gt;'Rent Roll'!$L16,"-",
IF('Rent Roll'!$P16&gt;0,
IF(AND('Rent Roll'!$P16&gt;0,EDATE('Rent Roll'!$K16,'Rent Roll'!$P16*12)&gt;='Commercial Lease'!DA$5),
('Rent Roll'!$H16*'Rent Roll'!$D16/12)*((1+'Rent Roll'!$N16)^DATEDIF('Summary &amp; Assumptions'!$D$18,DA$5,"Y")),
OFFSET(CZ21,0,-DATEDIF(EDATE('Rent Roll'!$K16,'Rent Roll'!$P16*12),DA$5,"M"))*((1+'Rent Roll'!$O16)^(DATEDIF(EDATE('Rent Roll'!$K16,'Rent Roll'!$P16*12),DA$5,"Y")+1))),('Rent Roll'!$H16*'Rent Roll'!$D16/12)*((1+'Rent Roll'!$N16)^DATEDIF('Summary &amp; Assumptions'!$D$18,DA$5,"Y")))))</f>
        <v>-</v>
      </c>
      <c r="DB21" s="131" t="str">
        <f ca="1">IF(DB$5&gt;='Rent Roll'!$M41,('Rent Roll'!$G41*'Rent Roll'!$D16/12)*((1+'Rent Roll'!$X41)^DATEDIF('Rent Roll'!$M41,DB$5,"Y")),
IF(DB$5&gt;'Rent Roll'!$L16,"-",
IF('Rent Roll'!$P16&gt;0,
IF(AND('Rent Roll'!$P16&gt;0,EDATE('Rent Roll'!$K16,'Rent Roll'!$P16*12)&gt;='Commercial Lease'!DB$5),
('Rent Roll'!$H16*'Rent Roll'!$D16/12)*((1+'Rent Roll'!$N16)^DATEDIF('Summary &amp; Assumptions'!$D$18,DB$5,"Y")),
OFFSET(DA21,0,-DATEDIF(EDATE('Rent Roll'!$K16,'Rent Roll'!$P16*12),DB$5,"M"))*((1+'Rent Roll'!$O16)^(DATEDIF(EDATE('Rent Roll'!$K16,'Rent Roll'!$P16*12),DB$5,"Y")+1))),('Rent Roll'!$H16*'Rent Roll'!$D16/12)*((1+'Rent Roll'!$N16)^DATEDIF('Summary &amp; Assumptions'!$D$18,DB$5,"Y")))))</f>
        <v>-</v>
      </c>
      <c r="DC21" s="131" t="str">
        <f ca="1">IF(DC$5&gt;='Rent Roll'!$M41,('Rent Roll'!$G41*'Rent Roll'!$D16/12)*((1+'Rent Roll'!$X41)^DATEDIF('Rent Roll'!$M41,DC$5,"Y")),
IF(DC$5&gt;'Rent Roll'!$L16,"-",
IF('Rent Roll'!$P16&gt;0,
IF(AND('Rent Roll'!$P16&gt;0,EDATE('Rent Roll'!$K16,'Rent Roll'!$P16*12)&gt;='Commercial Lease'!DC$5),
('Rent Roll'!$H16*'Rent Roll'!$D16/12)*((1+'Rent Roll'!$N16)^DATEDIF('Summary &amp; Assumptions'!$D$18,DC$5,"Y")),
OFFSET(DB21,0,-DATEDIF(EDATE('Rent Roll'!$K16,'Rent Roll'!$P16*12),DC$5,"M"))*((1+'Rent Roll'!$O16)^(DATEDIF(EDATE('Rent Roll'!$K16,'Rent Roll'!$P16*12),DC$5,"Y")+1))),('Rent Roll'!$H16*'Rent Roll'!$D16/12)*((1+'Rent Roll'!$N16)^DATEDIF('Summary &amp; Assumptions'!$D$18,DC$5,"Y")))))</f>
        <v>-</v>
      </c>
      <c r="DD21" s="131" t="str">
        <f ca="1">IF(DD$5&gt;='Rent Roll'!$M41,('Rent Roll'!$G41*'Rent Roll'!$D16/12)*((1+'Rent Roll'!$X41)^DATEDIF('Rent Roll'!$M41,DD$5,"Y")),
IF(DD$5&gt;'Rent Roll'!$L16,"-",
IF('Rent Roll'!$P16&gt;0,
IF(AND('Rent Roll'!$P16&gt;0,EDATE('Rent Roll'!$K16,'Rent Roll'!$P16*12)&gt;='Commercial Lease'!DD$5),
('Rent Roll'!$H16*'Rent Roll'!$D16/12)*((1+'Rent Roll'!$N16)^DATEDIF('Summary &amp; Assumptions'!$D$18,DD$5,"Y")),
OFFSET(DC21,0,-DATEDIF(EDATE('Rent Roll'!$K16,'Rent Roll'!$P16*12),DD$5,"M"))*((1+'Rent Roll'!$O16)^(DATEDIF(EDATE('Rent Roll'!$K16,'Rent Roll'!$P16*12),DD$5,"Y")+1))),('Rent Roll'!$H16*'Rent Roll'!$D16/12)*((1+'Rent Roll'!$N16)^DATEDIF('Summary &amp; Assumptions'!$D$18,DD$5,"Y")))))</f>
        <v>-</v>
      </c>
      <c r="DE21" s="131" t="str">
        <f ca="1">IF(DE$5&gt;='Rent Roll'!$M41,('Rent Roll'!$G41*'Rent Roll'!$D16/12)*((1+'Rent Roll'!$X41)^DATEDIF('Rent Roll'!$M41,DE$5,"Y")),
IF(DE$5&gt;'Rent Roll'!$L16,"-",
IF('Rent Roll'!$P16&gt;0,
IF(AND('Rent Roll'!$P16&gt;0,EDATE('Rent Roll'!$K16,'Rent Roll'!$P16*12)&gt;='Commercial Lease'!DE$5),
('Rent Roll'!$H16*'Rent Roll'!$D16/12)*((1+'Rent Roll'!$N16)^DATEDIF('Summary &amp; Assumptions'!$D$18,DE$5,"Y")),
OFFSET(DD21,0,-DATEDIF(EDATE('Rent Roll'!$K16,'Rent Roll'!$P16*12),DE$5,"M"))*((1+'Rent Roll'!$O16)^(DATEDIF(EDATE('Rent Roll'!$K16,'Rent Roll'!$P16*12),DE$5,"Y")+1))),('Rent Roll'!$H16*'Rent Roll'!$D16/12)*((1+'Rent Roll'!$N16)^DATEDIF('Summary &amp; Assumptions'!$D$18,DE$5,"Y")))))</f>
        <v>-</v>
      </c>
      <c r="DF21" s="131" t="str">
        <f ca="1">IF(DF$5&gt;='Rent Roll'!$M41,('Rent Roll'!$G41*'Rent Roll'!$D16/12)*((1+'Rent Roll'!$X41)^DATEDIF('Rent Roll'!$M41,DF$5,"Y")),
IF(DF$5&gt;'Rent Roll'!$L16,"-",
IF('Rent Roll'!$P16&gt;0,
IF(AND('Rent Roll'!$P16&gt;0,EDATE('Rent Roll'!$K16,'Rent Roll'!$P16*12)&gt;='Commercial Lease'!DF$5),
('Rent Roll'!$H16*'Rent Roll'!$D16/12)*((1+'Rent Roll'!$N16)^DATEDIF('Summary &amp; Assumptions'!$D$18,DF$5,"Y")),
OFFSET(DE21,0,-DATEDIF(EDATE('Rent Roll'!$K16,'Rent Roll'!$P16*12),DF$5,"M"))*((1+'Rent Roll'!$O16)^(DATEDIF(EDATE('Rent Roll'!$K16,'Rent Roll'!$P16*12),DF$5,"Y")+1))),('Rent Roll'!$H16*'Rent Roll'!$D16/12)*((1+'Rent Roll'!$N16)^DATEDIF('Summary &amp; Assumptions'!$D$18,DF$5,"Y")))))</f>
        <v>-</v>
      </c>
      <c r="DG21" s="131" t="str">
        <f ca="1">IF(DG$5&gt;='Rent Roll'!$M41,('Rent Roll'!$G41*'Rent Roll'!$D16/12)*((1+'Rent Roll'!$X41)^DATEDIF('Rent Roll'!$M41,DG$5,"Y")),
IF(DG$5&gt;'Rent Roll'!$L16,"-",
IF('Rent Roll'!$P16&gt;0,
IF(AND('Rent Roll'!$P16&gt;0,EDATE('Rent Roll'!$K16,'Rent Roll'!$P16*12)&gt;='Commercial Lease'!DG$5),
('Rent Roll'!$H16*'Rent Roll'!$D16/12)*((1+'Rent Roll'!$N16)^DATEDIF('Summary &amp; Assumptions'!$D$18,DG$5,"Y")),
OFFSET(DF21,0,-DATEDIF(EDATE('Rent Roll'!$K16,'Rent Roll'!$P16*12),DG$5,"M"))*((1+'Rent Roll'!$O16)^(DATEDIF(EDATE('Rent Roll'!$K16,'Rent Roll'!$P16*12),DG$5,"Y")+1))),('Rent Roll'!$H16*'Rent Roll'!$D16/12)*((1+'Rent Roll'!$N16)^DATEDIF('Summary &amp; Assumptions'!$D$18,DG$5,"Y")))))</f>
        <v>-</v>
      </c>
      <c r="DH21" s="131" t="str">
        <f ca="1">IF(DH$5&gt;='Rent Roll'!$M41,('Rent Roll'!$G41*'Rent Roll'!$D16/12)*((1+'Rent Roll'!$X41)^DATEDIF('Rent Roll'!$M41,DH$5,"Y")),
IF(DH$5&gt;'Rent Roll'!$L16,"-",
IF('Rent Roll'!$P16&gt;0,
IF(AND('Rent Roll'!$P16&gt;0,EDATE('Rent Roll'!$K16,'Rent Roll'!$P16*12)&gt;='Commercial Lease'!DH$5),
('Rent Roll'!$H16*'Rent Roll'!$D16/12)*((1+'Rent Roll'!$N16)^DATEDIF('Summary &amp; Assumptions'!$D$18,DH$5,"Y")),
OFFSET(DG21,0,-DATEDIF(EDATE('Rent Roll'!$K16,'Rent Roll'!$P16*12),DH$5,"M"))*((1+'Rent Roll'!$O16)^(DATEDIF(EDATE('Rent Roll'!$K16,'Rent Roll'!$P16*12),DH$5,"Y")+1))),('Rent Roll'!$H16*'Rent Roll'!$D16/12)*((1+'Rent Roll'!$N16)^DATEDIF('Summary &amp; Assumptions'!$D$18,DH$5,"Y")))))</f>
        <v>-</v>
      </c>
      <c r="DI21" s="131" t="str">
        <f ca="1">IF(DI$5&gt;='Rent Roll'!$M41,('Rent Roll'!$G41*'Rent Roll'!$D16/12)*((1+'Rent Roll'!$X41)^DATEDIF('Rent Roll'!$M41,DI$5,"Y")),
IF(DI$5&gt;'Rent Roll'!$L16,"-",
IF('Rent Roll'!$P16&gt;0,
IF(AND('Rent Roll'!$P16&gt;0,EDATE('Rent Roll'!$K16,'Rent Roll'!$P16*12)&gt;='Commercial Lease'!DI$5),
('Rent Roll'!$H16*'Rent Roll'!$D16/12)*((1+'Rent Roll'!$N16)^DATEDIF('Summary &amp; Assumptions'!$D$18,DI$5,"Y")),
OFFSET(DH21,0,-DATEDIF(EDATE('Rent Roll'!$K16,'Rent Roll'!$P16*12),DI$5,"M"))*((1+'Rent Roll'!$O16)^(DATEDIF(EDATE('Rent Roll'!$K16,'Rent Roll'!$P16*12),DI$5,"Y")+1))),('Rent Roll'!$H16*'Rent Roll'!$D16/12)*((1+'Rent Roll'!$N16)^DATEDIF('Summary &amp; Assumptions'!$D$18,DI$5,"Y")))))</f>
        <v>-</v>
      </c>
      <c r="DJ21" s="131" t="str">
        <f ca="1">IF(DJ$5&gt;='Rent Roll'!$M41,('Rent Roll'!$G41*'Rent Roll'!$D16/12)*((1+'Rent Roll'!$X41)^DATEDIF('Rent Roll'!$M41,DJ$5,"Y")),
IF(DJ$5&gt;'Rent Roll'!$L16,"-",
IF('Rent Roll'!$P16&gt;0,
IF(AND('Rent Roll'!$P16&gt;0,EDATE('Rent Roll'!$K16,'Rent Roll'!$P16*12)&gt;='Commercial Lease'!DJ$5),
('Rent Roll'!$H16*'Rent Roll'!$D16/12)*((1+'Rent Roll'!$N16)^DATEDIF('Summary &amp; Assumptions'!$D$18,DJ$5,"Y")),
OFFSET(DI21,0,-DATEDIF(EDATE('Rent Roll'!$K16,'Rent Roll'!$P16*12),DJ$5,"M"))*((1+'Rent Roll'!$O16)^(DATEDIF(EDATE('Rent Roll'!$K16,'Rent Roll'!$P16*12),DJ$5,"Y")+1))),('Rent Roll'!$H16*'Rent Roll'!$D16/12)*((1+'Rent Roll'!$N16)^DATEDIF('Summary &amp; Assumptions'!$D$18,DJ$5,"Y")))))</f>
        <v>-</v>
      </c>
      <c r="DK21" s="131" t="str">
        <f ca="1">IF(DK$5&gt;='Rent Roll'!$M41,('Rent Roll'!$G41*'Rent Roll'!$D16/12)*((1+'Rent Roll'!$X41)^DATEDIF('Rent Roll'!$M41,DK$5,"Y")),
IF(DK$5&gt;'Rent Roll'!$L16,"-",
IF('Rent Roll'!$P16&gt;0,
IF(AND('Rent Roll'!$P16&gt;0,EDATE('Rent Roll'!$K16,'Rent Roll'!$P16*12)&gt;='Commercial Lease'!DK$5),
('Rent Roll'!$H16*'Rent Roll'!$D16/12)*((1+'Rent Roll'!$N16)^DATEDIF('Summary &amp; Assumptions'!$D$18,DK$5,"Y")),
OFFSET(DJ21,0,-DATEDIF(EDATE('Rent Roll'!$K16,'Rent Roll'!$P16*12),DK$5,"M"))*((1+'Rent Roll'!$O16)^(DATEDIF(EDATE('Rent Roll'!$K16,'Rent Roll'!$P16*12),DK$5,"Y")+1))),('Rent Roll'!$H16*'Rent Roll'!$D16/12)*((1+'Rent Roll'!$N16)^DATEDIF('Summary &amp; Assumptions'!$D$18,DK$5,"Y")))))</f>
        <v>-</v>
      </c>
      <c r="DL21" s="131" t="str">
        <f ca="1">IF(DL$5&gt;='Rent Roll'!$M41,('Rent Roll'!$G41*'Rent Roll'!$D16/12)*((1+'Rent Roll'!$X41)^DATEDIF('Rent Roll'!$M41,DL$5,"Y")),
IF(DL$5&gt;'Rent Roll'!$L16,"-",
IF('Rent Roll'!$P16&gt;0,
IF(AND('Rent Roll'!$P16&gt;0,EDATE('Rent Roll'!$K16,'Rent Roll'!$P16*12)&gt;='Commercial Lease'!DL$5),
('Rent Roll'!$H16*'Rent Roll'!$D16/12)*((1+'Rent Roll'!$N16)^DATEDIF('Summary &amp; Assumptions'!$D$18,DL$5,"Y")),
OFFSET(DK21,0,-DATEDIF(EDATE('Rent Roll'!$K16,'Rent Roll'!$P16*12),DL$5,"M"))*((1+'Rent Roll'!$O16)^(DATEDIF(EDATE('Rent Roll'!$K16,'Rent Roll'!$P16*12),DL$5,"Y")+1))),('Rent Roll'!$H16*'Rent Roll'!$D16/12)*((1+'Rent Roll'!$N16)^DATEDIF('Summary &amp; Assumptions'!$D$18,DL$5,"Y")))))</f>
        <v>-</v>
      </c>
      <c r="DM21" s="131" t="str">
        <f ca="1">IF(DM$5&gt;='Rent Roll'!$M41,('Rent Roll'!$G41*'Rent Roll'!$D16/12)*((1+'Rent Roll'!$X41)^DATEDIF('Rent Roll'!$M41,DM$5,"Y")),
IF(DM$5&gt;'Rent Roll'!$L16,"-",
IF('Rent Roll'!$P16&gt;0,
IF(AND('Rent Roll'!$P16&gt;0,EDATE('Rent Roll'!$K16,'Rent Roll'!$P16*12)&gt;='Commercial Lease'!DM$5),
('Rent Roll'!$H16*'Rent Roll'!$D16/12)*((1+'Rent Roll'!$N16)^DATEDIF('Summary &amp; Assumptions'!$D$18,DM$5,"Y")),
OFFSET(DL21,0,-DATEDIF(EDATE('Rent Roll'!$K16,'Rent Roll'!$P16*12),DM$5,"M"))*((1+'Rent Roll'!$O16)^(DATEDIF(EDATE('Rent Roll'!$K16,'Rent Roll'!$P16*12),DM$5,"Y")+1))),('Rent Roll'!$H16*'Rent Roll'!$D16/12)*((1+'Rent Roll'!$N16)^DATEDIF('Summary &amp; Assumptions'!$D$18,DM$5,"Y")))))</f>
        <v>-</v>
      </c>
      <c r="DN21" s="131" t="str">
        <f ca="1">IF(DN$5&gt;='Rent Roll'!$M41,('Rent Roll'!$G41*'Rent Roll'!$D16/12)*((1+'Rent Roll'!$X41)^DATEDIF('Rent Roll'!$M41,DN$5,"Y")),
IF(DN$5&gt;'Rent Roll'!$L16,"-",
IF('Rent Roll'!$P16&gt;0,
IF(AND('Rent Roll'!$P16&gt;0,EDATE('Rent Roll'!$K16,'Rent Roll'!$P16*12)&gt;='Commercial Lease'!DN$5),
('Rent Roll'!$H16*'Rent Roll'!$D16/12)*((1+'Rent Roll'!$N16)^DATEDIF('Summary &amp; Assumptions'!$D$18,DN$5,"Y")),
OFFSET(DM21,0,-DATEDIF(EDATE('Rent Roll'!$K16,'Rent Roll'!$P16*12),DN$5,"M"))*((1+'Rent Roll'!$O16)^(DATEDIF(EDATE('Rent Roll'!$K16,'Rent Roll'!$P16*12),DN$5,"Y")+1))),('Rent Roll'!$H16*'Rent Roll'!$D16/12)*((1+'Rent Roll'!$N16)^DATEDIF('Summary &amp; Assumptions'!$D$18,DN$5,"Y")))))</f>
        <v>-</v>
      </c>
      <c r="DO21" s="131" t="str">
        <f ca="1">IF(DO$5&gt;='Rent Roll'!$M41,('Rent Roll'!$G41*'Rent Roll'!$D16/12)*((1+'Rent Roll'!$X41)^DATEDIF('Rent Roll'!$M41,DO$5,"Y")),
IF(DO$5&gt;'Rent Roll'!$L16,"-",
IF('Rent Roll'!$P16&gt;0,
IF(AND('Rent Roll'!$P16&gt;0,EDATE('Rent Roll'!$K16,'Rent Roll'!$P16*12)&gt;='Commercial Lease'!DO$5),
('Rent Roll'!$H16*'Rent Roll'!$D16/12)*((1+'Rent Roll'!$N16)^DATEDIF('Summary &amp; Assumptions'!$D$18,DO$5,"Y")),
OFFSET(DN21,0,-DATEDIF(EDATE('Rent Roll'!$K16,'Rent Roll'!$P16*12),DO$5,"M"))*((1+'Rent Roll'!$O16)^(DATEDIF(EDATE('Rent Roll'!$K16,'Rent Roll'!$P16*12),DO$5,"Y")+1))),('Rent Roll'!$H16*'Rent Roll'!$D16/12)*((1+'Rent Roll'!$N16)^DATEDIF('Summary &amp; Assumptions'!$D$18,DO$5,"Y")))))</f>
        <v>-</v>
      </c>
      <c r="DP21" s="131" t="str">
        <f ca="1">IF(DP$5&gt;='Rent Roll'!$M41,('Rent Roll'!$G41*'Rent Roll'!$D16/12)*((1+'Rent Roll'!$X41)^DATEDIF('Rent Roll'!$M41,DP$5,"Y")),
IF(DP$5&gt;'Rent Roll'!$L16,"-",
IF('Rent Roll'!$P16&gt;0,
IF(AND('Rent Roll'!$P16&gt;0,EDATE('Rent Roll'!$K16,'Rent Roll'!$P16*12)&gt;='Commercial Lease'!DP$5),
('Rent Roll'!$H16*'Rent Roll'!$D16/12)*((1+'Rent Roll'!$N16)^DATEDIF('Summary &amp; Assumptions'!$D$18,DP$5,"Y")),
OFFSET(DO21,0,-DATEDIF(EDATE('Rent Roll'!$K16,'Rent Roll'!$P16*12),DP$5,"M"))*((1+'Rent Roll'!$O16)^(DATEDIF(EDATE('Rent Roll'!$K16,'Rent Roll'!$P16*12),DP$5,"Y")+1))),('Rent Roll'!$H16*'Rent Roll'!$D16/12)*((1+'Rent Roll'!$N16)^DATEDIF('Summary &amp; Assumptions'!$D$18,DP$5,"Y")))))</f>
        <v>-</v>
      </c>
      <c r="DQ21" s="131" t="str">
        <f ca="1">IF(DQ$5&gt;='Rent Roll'!$M41,('Rent Roll'!$G41*'Rent Roll'!$D16/12)*((1+'Rent Roll'!$X41)^DATEDIF('Rent Roll'!$M41,DQ$5,"Y")),
IF(DQ$5&gt;'Rent Roll'!$L16,"-",
IF('Rent Roll'!$P16&gt;0,
IF(AND('Rent Roll'!$P16&gt;0,EDATE('Rent Roll'!$K16,'Rent Roll'!$P16*12)&gt;='Commercial Lease'!DQ$5),
('Rent Roll'!$H16*'Rent Roll'!$D16/12)*((1+'Rent Roll'!$N16)^DATEDIF('Summary &amp; Assumptions'!$D$18,DQ$5,"Y")),
OFFSET(DP21,0,-DATEDIF(EDATE('Rent Roll'!$K16,'Rent Roll'!$P16*12),DQ$5,"M"))*((1+'Rent Roll'!$O16)^(DATEDIF(EDATE('Rent Roll'!$K16,'Rent Roll'!$P16*12),DQ$5,"Y")+1))),('Rent Roll'!$H16*'Rent Roll'!$D16/12)*((1+'Rent Roll'!$N16)^DATEDIF('Summary &amp; Assumptions'!$D$18,DQ$5,"Y")))))</f>
        <v>-</v>
      </c>
      <c r="DR21" s="131" t="str">
        <f ca="1">IF(DR$5&gt;='Rent Roll'!$M41,('Rent Roll'!$G41*'Rent Roll'!$D16/12)*((1+'Rent Roll'!$X41)^DATEDIF('Rent Roll'!$M41,DR$5,"Y")),
IF(DR$5&gt;'Rent Roll'!$L16,"-",
IF('Rent Roll'!$P16&gt;0,
IF(AND('Rent Roll'!$P16&gt;0,EDATE('Rent Roll'!$K16,'Rent Roll'!$P16*12)&gt;='Commercial Lease'!DR$5),
('Rent Roll'!$H16*'Rent Roll'!$D16/12)*((1+'Rent Roll'!$N16)^DATEDIF('Summary &amp; Assumptions'!$D$18,DR$5,"Y")),
OFFSET(DQ21,0,-DATEDIF(EDATE('Rent Roll'!$K16,'Rent Roll'!$P16*12),DR$5,"M"))*((1+'Rent Roll'!$O16)^(DATEDIF(EDATE('Rent Roll'!$K16,'Rent Roll'!$P16*12),DR$5,"Y")+1))),('Rent Roll'!$H16*'Rent Roll'!$D16/12)*((1+'Rent Roll'!$N16)^DATEDIF('Summary &amp; Assumptions'!$D$18,DR$5,"Y")))))</f>
        <v>-</v>
      </c>
      <c r="DS21" s="131" t="str">
        <f ca="1">IF(DS$5&gt;='Rent Roll'!$M41,('Rent Roll'!$G41*'Rent Roll'!$D16/12)*((1+'Rent Roll'!$X41)^DATEDIF('Rent Roll'!$M41,DS$5,"Y")),
IF(DS$5&gt;'Rent Roll'!$L16,"-",
IF('Rent Roll'!$P16&gt;0,
IF(AND('Rent Roll'!$P16&gt;0,EDATE('Rent Roll'!$K16,'Rent Roll'!$P16*12)&gt;='Commercial Lease'!DS$5),
('Rent Roll'!$H16*'Rent Roll'!$D16/12)*((1+'Rent Roll'!$N16)^DATEDIF('Summary &amp; Assumptions'!$D$18,DS$5,"Y")),
OFFSET(DR21,0,-DATEDIF(EDATE('Rent Roll'!$K16,'Rent Roll'!$P16*12),DS$5,"M"))*((1+'Rent Roll'!$O16)^(DATEDIF(EDATE('Rent Roll'!$K16,'Rent Roll'!$P16*12),DS$5,"Y")+1))),('Rent Roll'!$H16*'Rent Roll'!$D16/12)*((1+'Rent Roll'!$N16)^DATEDIF('Summary &amp; Assumptions'!$D$18,DS$5,"Y")))))</f>
        <v>-</v>
      </c>
      <c r="DT21" s="131" t="str">
        <f ca="1">IF(DT$5&gt;='Rent Roll'!$M41,('Rent Roll'!$G41*'Rent Roll'!$D16/12)*((1+'Rent Roll'!$X41)^DATEDIF('Rent Roll'!$M41,DT$5,"Y")),
IF(DT$5&gt;'Rent Roll'!$L16,"-",
IF('Rent Roll'!$P16&gt;0,
IF(AND('Rent Roll'!$P16&gt;0,EDATE('Rent Roll'!$K16,'Rent Roll'!$P16*12)&gt;='Commercial Lease'!DT$5),
('Rent Roll'!$H16*'Rent Roll'!$D16/12)*((1+'Rent Roll'!$N16)^DATEDIF('Summary &amp; Assumptions'!$D$18,DT$5,"Y")),
OFFSET(DS21,0,-DATEDIF(EDATE('Rent Roll'!$K16,'Rent Roll'!$P16*12),DT$5,"M"))*((1+'Rent Roll'!$O16)^(DATEDIF(EDATE('Rent Roll'!$K16,'Rent Roll'!$P16*12),DT$5,"Y")+1))),('Rent Roll'!$H16*'Rent Roll'!$D16/12)*((1+'Rent Roll'!$N16)^DATEDIF('Summary &amp; Assumptions'!$D$18,DT$5,"Y")))))</f>
        <v>-</v>
      </c>
      <c r="DU21" s="131" t="str">
        <f ca="1">IF(DU$5&gt;='Rent Roll'!$M41,('Rent Roll'!$G41*'Rent Roll'!$D16/12)*((1+'Rent Roll'!$X41)^DATEDIF('Rent Roll'!$M41,DU$5,"Y")),
IF(DU$5&gt;'Rent Roll'!$L16,"-",
IF('Rent Roll'!$P16&gt;0,
IF(AND('Rent Roll'!$P16&gt;0,EDATE('Rent Roll'!$K16,'Rent Roll'!$P16*12)&gt;='Commercial Lease'!DU$5),
('Rent Roll'!$H16*'Rent Roll'!$D16/12)*((1+'Rent Roll'!$N16)^DATEDIF('Summary &amp; Assumptions'!$D$18,DU$5,"Y")),
OFFSET(DT21,0,-DATEDIF(EDATE('Rent Roll'!$K16,'Rent Roll'!$P16*12),DU$5,"M"))*((1+'Rent Roll'!$O16)^(DATEDIF(EDATE('Rent Roll'!$K16,'Rent Roll'!$P16*12),DU$5,"Y")+1))),('Rent Roll'!$H16*'Rent Roll'!$D16/12)*((1+'Rent Roll'!$N16)^DATEDIF('Summary &amp; Assumptions'!$D$18,DU$5,"Y")))))</f>
        <v>-</v>
      </c>
      <c r="DV21" s="131" t="str">
        <f ca="1">IF(DV$5&gt;='Rent Roll'!$M41,('Rent Roll'!$G41*'Rent Roll'!$D16/12)*((1+'Rent Roll'!$X41)^DATEDIF('Rent Roll'!$M41,DV$5,"Y")),
IF(DV$5&gt;'Rent Roll'!$L16,"-",
IF('Rent Roll'!$P16&gt;0,
IF(AND('Rent Roll'!$P16&gt;0,EDATE('Rent Roll'!$K16,'Rent Roll'!$P16*12)&gt;='Commercial Lease'!DV$5),
('Rent Roll'!$H16*'Rent Roll'!$D16/12)*((1+'Rent Roll'!$N16)^DATEDIF('Summary &amp; Assumptions'!$D$18,DV$5,"Y")),
OFFSET(DU21,0,-DATEDIF(EDATE('Rent Roll'!$K16,'Rent Roll'!$P16*12),DV$5,"M"))*((1+'Rent Roll'!$O16)^(DATEDIF(EDATE('Rent Roll'!$K16,'Rent Roll'!$P16*12),DV$5,"Y")+1))),('Rent Roll'!$H16*'Rent Roll'!$D16/12)*((1+'Rent Roll'!$N16)^DATEDIF('Summary &amp; Assumptions'!$D$18,DV$5,"Y")))))</f>
        <v>-</v>
      </c>
      <c r="DW21" s="131" t="str">
        <f ca="1">IF(DW$5&gt;='Rent Roll'!$M41,('Rent Roll'!$G41*'Rent Roll'!$D16/12)*((1+'Rent Roll'!$X41)^DATEDIF('Rent Roll'!$M41,DW$5,"Y")),
IF(DW$5&gt;'Rent Roll'!$L16,"-",
IF('Rent Roll'!$P16&gt;0,
IF(AND('Rent Roll'!$P16&gt;0,EDATE('Rent Roll'!$K16,'Rent Roll'!$P16*12)&gt;='Commercial Lease'!DW$5),
('Rent Roll'!$H16*'Rent Roll'!$D16/12)*((1+'Rent Roll'!$N16)^DATEDIF('Summary &amp; Assumptions'!$D$18,DW$5,"Y")),
OFFSET(DV21,0,-DATEDIF(EDATE('Rent Roll'!$K16,'Rent Roll'!$P16*12),DW$5,"M"))*((1+'Rent Roll'!$O16)^(DATEDIF(EDATE('Rent Roll'!$K16,'Rent Roll'!$P16*12),DW$5,"Y")+1))),('Rent Roll'!$H16*'Rent Roll'!$D16/12)*((1+'Rent Roll'!$N16)^DATEDIF('Summary &amp; Assumptions'!$D$18,DW$5,"Y")))))</f>
        <v>-</v>
      </c>
      <c r="DX21" s="131" t="str">
        <f ca="1">IF(DX$5&gt;='Rent Roll'!$M41,('Rent Roll'!$G41*'Rent Roll'!$D16/12)*((1+'Rent Roll'!$X41)^DATEDIF('Rent Roll'!$M41,DX$5,"Y")),
IF(DX$5&gt;'Rent Roll'!$L16,"-",
IF('Rent Roll'!$P16&gt;0,
IF(AND('Rent Roll'!$P16&gt;0,EDATE('Rent Roll'!$K16,'Rent Roll'!$P16*12)&gt;='Commercial Lease'!DX$5),
('Rent Roll'!$H16*'Rent Roll'!$D16/12)*((1+'Rent Roll'!$N16)^DATEDIF('Summary &amp; Assumptions'!$D$18,DX$5,"Y")),
OFFSET(DW21,0,-DATEDIF(EDATE('Rent Roll'!$K16,'Rent Roll'!$P16*12),DX$5,"M"))*((1+'Rent Roll'!$O16)^(DATEDIF(EDATE('Rent Roll'!$K16,'Rent Roll'!$P16*12),DX$5,"Y")+1))),('Rent Roll'!$H16*'Rent Roll'!$D16/12)*((1+'Rent Roll'!$N16)^DATEDIF('Summary &amp; Assumptions'!$D$18,DX$5,"Y")))))</f>
        <v>-</v>
      </c>
      <c r="DY21" s="131" t="str">
        <f ca="1">IF(DY$5&gt;='Rent Roll'!$M41,('Rent Roll'!$G41*'Rent Roll'!$D16/12)*((1+'Rent Roll'!$X41)^DATEDIF('Rent Roll'!$M41,DY$5,"Y")),
IF(DY$5&gt;'Rent Roll'!$L16,"-",
IF('Rent Roll'!$P16&gt;0,
IF(AND('Rent Roll'!$P16&gt;0,EDATE('Rent Roll'!$K16,'Rent Roll'!$P16*12)&gt;='Commercial Lease'!DY$5),
('Rent Roll'!$H16*'Rent Roll'!$D16/12)*((1+'Rent Roll'!$N16)^DATEDIF('Summary &amp; Assumptions'!$D$18,DY$5,"Y")),
OFFSET(DX21,0,-DATEDIF(EDATE('Rent Roll'!$K16,'Rent Roll'!$P16*12),DY$5,"M"))*((1+'Rent Roll'!$O16)^(DATEDIF(EDATE('Rent Roll'!$K16,'Rent Roll'!$P16*12),DY$5,"Y")+1))),('Rent Roll'!$H16*'Rent Roll'!$D16/12)*((1+'Rent Roll'!$N16)^DATEDIF('Summary &amp; Assumptions'!$D$18,DY$5,"Y")))))</f>
        <v>-</v>
      </c>
      <c r="DZ21" s="131" t="str">
        <f ca="1">IF(DZ$5&gt;='Rent Roll'!$M41,('Rent Roll'!$G41*'Rent Roll'!$D16/12)*((1+'Rent Roll'!$X41)^DATEDIF('Rent Roll'!$M41,DZ$5,"Y")),
IF(DZ$5&gt;'Rent Roll'!$L16,"-",
IF('Rent Roll'!$P16&gt;0,
IF(AND('Rent Roll'!$P16&gt;0,EDATE('Rent Roll'!$K16,'Rent Roll'!$P16*12)&gt;='Commercial Lease'!DZ$5),
('Rent Roll'!$H16*'Rent Roll'!$D16/12)*((1+'Rent Roll'!$N16)^DATEDIF('Summary &amp; Assumptions'!$D$18,DZ$5,"Y")),
OFFSET(DY21,0,-DATEDIF(EDATE('Rent Roll'!$K16,'Rent Roll'!$P16*12),DZ$5,"M"))*((1+'Rent Roll'!$O16)^(DATEDIF(EDATE('Rent Roll'!$K16,'Rent Roll'!$P16*12),DZ$5,"Y")+1))),('Rent Roll'!$H16*'Rent Roll'!$D16/12)*((1+'Rent Roll'!$N16)^DATEDIF('Summary &amp; Assumptions'!$D$18,DZ$5,"Y")))))</f>
        <v>-</v>
      </c>
      <c r="EA21" s="131" t="str">
        <f ca="1">IF(EA$5&gt;='Rent Roll'!$M41,('Rent Roll'!$G41*'Rent Roll'!$D16/12)*((1+'Rent Roll'!$X41)^DATEDIF('Rent Roll'!$M41,EA$5,"Y")),
IF(EA$5&gt;'Rent Roll'!$L16,"-",
IF('Rent Roll'!$P16&gt;0,
IF(AND('Rent Roll'!$P16&gt;0,EDATE('Rent Roll'!$K16,'Rent Roll'!$P16*12)&gt;='Commercial Lease'!EA$5),
('Rent Roll'!$H16*'Rent Roll'!$D16/12)*((1+'Rent Roll'!$N16)^DATEDIF('Summary &amp; Assumptions'!$D$18,EA$5,"Y")),
OFFSET(DZ21,0,-DATEDIF(EDATE('Rent Roll'!$K16,'Rent Roll'!$P16*12),EA$5,"M"))*((1+'Rent Roll'!$O16)^(DATEDIF(EDATE('Rent Roll'!$K16,'Rent Roll'!$P16*12),EA$5,"Y")+1))),('Rent Roll'!$H16*'Rent Roll'!$D16/12)*((1+'Rent Roll'!$N16)^DATEDIF('Summary &amp; Assumptions'!$D$18,EA$5,"Y")))))</f>
        <v>-</v>
      </c>
      <c r="EB21" s="131" t="str">
        <f ca="1">IF(EB$5&gt;='Rent Roll'!$M41,('Rent Roll'!$G41*'Rent Roll'!$D16/12)*((1+'Rent Roll'!$X41)^DATEDIF('Rent Roll'!$M41,EB$5,"Y")),
IF(EB$5&gt;'Rent Roll'!$L16,"-",
IF('Rent Roll'!$P16&gt;0,
IF(AND('Rent Roll'!$P16&gt;0,EDATE('Rent Roll'!$K16,'Rent Roll'!$P16*12)&gt;='Commercial Lease'!EB$5),
('Rent Roll'!$H16*'Rent Roll'!$D16/12)*((1+'Rent Roll'!$N16)^DATEDIF('Summary &amp; Assumptions'!$D$18,EB$5,"Y")),
OFFSET(EA21,0,-DATEDIF(EDATE('Rent Roll'!$K16,'Rent Roll'!$P16*12),EB$5,"M"))*((1+'Rent Roll'!$O16)^(DATEDIF(EDATE('Rent Roll'!$K16,'Rent Roll'!$P16*12),EB$5,"Y")+1))),('Rent Roll'!$H16*'Rent Roll'!$D16/12)*((1+'Rent Roll'!$N16)^DATEDIF('Summary &amp; Assumptions'!$D$18,EB$5,"Y")))))</f>
        <v>-</v>
      </c>
      <c r="EC21" s="131" t="str">
        <f ca="1">IF(EC$5&gt;='Rent Roll'!$M41,('Rent Roll'!$G41*'Rent Roll'!$D16/12)*((1+'Rent Roll'!$X41)^DATEDIF('Rent Roll'!$M41,EC$5,"Y")),
IF(EC$5&gt;'Rent Roll'!$L16,"-",
IF('Rent Roll'!$P16&gt;0,
IF(AND('Rent Roll'!$P16&gt;0,EDATE('Rent Roll'!$K16,'Rent Roll'!$P16*12)&gt;='Commercial Lease'!EC$5),
('Rent Roll'!$H16*'Rent Roll'!$D16/12)*((1+'Rent Roll'!$N16)^DATEDIF('Summary &amp; Assumptions'!$D$18,EC$5,"Y")),
OFFSET(EB21,0,-DATEDIF(EDATE('Rent Roll'!$K16,'Rent Roll'!$P16*12),EC$5,"M"))*((1+'Rent Roll'!$O16)^(DATEDIF(EDATE('Rent Roll'!$K16,'Rent Roll'!$P16*12),EC$5,"Y")+1))),('Rent Roll'!$H16*'Rent Roll'!$D16/12)*((1+'Rent Roll'!$N16)^DATEDIF('Summary &amp; Assumptions'!$D$18,EC$5,"Y")))))</f>
        <v>-</v>
      </c>
      <c r="ED21" s="131" t="str">
        <f ca="1">IF(ED$5&gt;='Rent Roll'!$M41,('Rent Roll'!$G41*'Rent Roll'!$D16/12)*((1+'Rent Roll'!$X41)^DATEDIF('Rent Roll'!$M41,ED$5,"Y")),
IF(ED$5&gt;'Rent Roll'!$L16,"-",
IF('Rent Roll'!$P16&gt;0,
IF(AND('Rent Roll'!$P16&gt;0,EDATE('Rent Roll'!$K16,'Rent Roll'!$P16*12)&gt;='Commercial Lease'!ED$5),
('Rent Roll'!$H16*'Rent Roll'!$D16/12)*((1+'Rent Roll'!$N16)^DATEDIF('Summary &amp; Assumptions'!$D$18,ED$5,"Y")),
OFFSET(EC21,0,-DATEDIF(EDATE('Rent Roll'!$K16,'Rent Roll'!$P16*12),ED$5,"M"))*((1+'Rent Roll'!$O16)^(DATEDIF(EDATE('Rent Roll'!$K16,'Rent Roll'!$P16*12),ED$5,"Y")+1))),('Rent Roll'!$H16*'Rent Roll'!$D16/12)*((1+'Rent Roll'!$N16)^DATEDIF('Summary &amp; Assumptions'!$D$18,ED$5,"Y")))))</f>
        <v>-</v>
      </c>
      <c r="EE21" s="131" t="str">
        <f ca="1">IF(EE$5&gt;='Rent Roll'!$M41,('Rent Roll'!$G41*'Rent Roll'!$D16/12)*((1+'Rent Roll'!$X41)^DATEDIF('Rent Roll'!$M41,EE$5,"Y")),
IF(EE$5&gt;'Rent Roll'!$L16,"-",
IF('Rent Roll'!$P16&gt;0,
IF(AND('Rent Roll'!$P16&gt;0,EDATE('Rent Roll'!$K16,'Rent Roll'!$P16*12)&gt;='Commercial Lease'!EE$5),
('Rent Roll'!$H16*'Rent Roll'!$D16/12)*((1+'Rent Roll'!$N16)^DATEDIF('Summary &amp; Assumptions'!$D$18,EE$5,"Y")),
OFFSET(ED21,0,-DATEDIF(EDATE('Rent Roll'!$K16,'Rent Roll'!$P16*12),EE$5,"M"))*((1+'Rent Roll'!$O16)^(DATEDIF(EDATE('Rent Roll'!$K16,'Rent Roll'!$P16*12),EE$5,"Y")+1))),('Rent Roll'!$H16*'Rent Roll'!$D16/12)*((1+'Rent Roll'!$N16)^DATEDIF('Summary &amp; Assumptions'!$D$18,EE$5,"Y")))))</f>
        <v>-</v>
      </c>
      <c r="EF21" s="132" t="str">
        <f ca="1">IF(EF$5&gt;='Rent Roll'!$M41,('Rent Roll'!$G41*'Rent Roll'!$D16/12)*((1+'Rent Roll'!$X41)^DATEDIF('Rent Roll'!$M41,EF$5,"Y")),
IF(EF$5&gt;'Rent Roll'!$L16,"-",
IF('Rent Roll'!$P16&gt;0,
IF(AND('Rent Roll'!$P16&gt;0,EDATE('Rent Roll'!$K16,'Rent Roll'!$P16*12)&gt;='Commercial Lease'!EF$5),
('Rent Roll'!$H16*'Rent Roll'!$D16/12)*((1+'Rent Roll'!$N16)^DATEDIF('Summary &amp; Assumptions'!$D$18,EF$5,"Y")),
OFFSET(EE21,0,-DATEDIF(EDATE('Rent Roll'!$K16,'Rent Roll'!$P16*12),EF$5,"M"))*((1+'Rent Roll'!$O16)^(DATEDIF(EDATE('Rent Roll'!$K16,'Rent Roll'!$P16*12),EF$5,"Y")+1))),('Rent Roll'!$H16*'Rent Roll'!$D16/12)*((1+'Rent Roll'!$N16)^DATEDIF('Summary &amp; Assumptions'!$D$18,EF$5,"Y")))))</f>
        <v>-</v>
      </c>
      <c r="EG21" s="118" t="s">
        <v>109</v>
      </c>
    </row>
    <row r="22" spans="2:137" x14ac:dyDescent="0.2">
      <c r="B22" s="134"/>
      <c r="C22" s="135" t="str">
        <f>CONCATENATE('Rent Roll'!B17&amp;" - "&amp;'Rent Roll'!C17)</f>
        <v xml:space="preserve"> - </v>
      </c>
      <c r="D22" s="130">
        <f t="shared" ca="1" si="13"/>
        <v>0</v>
      </c>
      <c r="E22" s="131" t="str">
        <f>IF('Rent Roll'!$E17='Data Validation'!$E$2,'Rent Roll'!$I17,"-")</f>
        <v>-</v>
      </c>
      <c r="F22" s="131" t="str">
        <f ca="1">IF(F$5&gt;='Rent Roll'!$M42,('Rent Roll'!$G42*'Rent Roll'!$D17/12)*((1+'Rent Roll'!$X42)^DATEDIF('Rent Roll'!$M42,F$5,"Y")),
IF(F$5&gt;'Rent Roll'!$L17,"-",
IF('Rent Roll'!$P17&gt;0,
IF(AND('Rent Roll'!$P17&gt;0,EDATE('Rent Roll'!$K17,'Rent Roll'!$P17*12)&gt;='Commercial Lease'!F$5),
('Rent Roll'!$H17*'Rent Roll'!$D17/12)*((1+'Rent Roll'!$N17)^DATEDIF('Summary &amp; Assumptions'!$D$18,F$5,"Y")),
OFFSET(E22,0,-DATEDIF(EDATE('Rent Roll'!$K17,'Rent Roll'!$P17*12),F$5,"M"))*((1+'Rent Roll'!$O17)^(DATEDIF(EDATE('Rent Roll'!$K17,'Rent Roll'!$P17*12),F$5,"Y")+1))),('Rent Roll'!$H17*'Rent Roll'!$D17/12)*((1+'Rent Roll'!$N17)^DATEDIF('Summary &amp; Assumptions'!$D$18,F$5,"Y")))))</f>
        <v>-</v>
      </c>
      <c r="G22" s="131" t="str">
        <f ca="1">IF(G$5&gt;='Rent Roll'!$M42,('Rent Roll'!$G42*'Rent Roll'!$D17/12)*((1+'Rent Roll'!$X42)^DATEDIF('Rent Roll'!$M42,G$5,"Y")),
IF(G$5&gt;'Rent Roll'!$L17,"-",
IF('Rent Roll'!$P17&gt;0,
IF(AND('Rent Roll'!$P17&gt;0,EDATE('Rent Roll'!$K17,'Rent Roll'!$P17*12)&gt;='Commercial Lease'!G$5),
('Rent Roll'!$H17*'Rent Roll'!$D17/12)*((1+'Rent Roll'!$N17)^DATEDIF('Summary &amp; Assumptions'!$D$18,G$5,"Y")),
OFFSET(F22,0,-DATEDIF(EDATE('Rent Roll'!$K17,'Rent Roll'!$P17*12),G$5,"M"))*((1+'Rent Roll'!$O17)^(DATEDIF(EDATE('Rent Roll'!$K17,'Rent Roll'!$P17*12),G$5,"Y")+1))),('Rent Roll'!$H17*'Rent Roll'!$D17/12)*((1+'Rent Roll'!$N17)^DATEDIF('Summary &amp; Assumptions'!$D$18,G$5,"Y")))))</f>
        <v>-</v>
      </c>
      <c r="H22" s="131" t="str">
        <f ca="1">IF(H$5&gt;='Rent Roll'!$M42,('Rent Roll'!$G42*'Rent Roll'!$D17/12)*((1+'Rent Roll'!$X42)^DATEDIF('Rent Roll'!$M42,H$5,"Y")),
IF(H$5&gt;'Rent Roll'!$L17,"-",
IF('Rent Roll'!$P17&gt;0,
IF(AND('Rent Roll'!$P17&gt;0,EDATE('Rent Roll'!$K17,'Rent Roll'!$P17*12)&gt;='Commercial Lease'!H$5),
('Rent Roll'!$H17*'Rent Roll'!$D17/12)*((1+'Rent Roll'!$N17)^DATEDIF('Summary &amp; Assumptions'!$D$18,H$5,"Y")),
OFFSET(G22,0,-DATEDIF(EDATE('Rent Roll'!$K17,'Rent Roll'!$P17*12),H$5,"M"))*((1+'Rent Roll'!$O17)^(DATEDIF(EDATE('Rent Roll'!$K17,'Rent Roll'!$P17*12),H$5,"Y")+1))),('Rent Roll'!$H17*'Rent Roll'!$D17/12)*((1+'Rent Roll'!$N17)^DATEDIF('Summary &amp; Assumptions'!$D$18,H$5,"Y")))))</f>
        <v>-</v>
      </c>
      <c r="I22" s="131" t="str">
        <f ca="1">IF(I$5&gt;='Rent Roll'!$M42,('Rent Roll'!$G42*'Rent Roll'!$D17/12)*((1+'Rent Roll'!$X42)^DATEDIF('Rent Roll'!$M42,I$5,"Y")),
IF(I$5&gt;'Rent Roll'!$L17,"-",
IF('Rent Roll'!$P17&gt;0,
IF(AND('Rent Roll'!$P17&gt;0,EDATE('Rent Roll'!$K17,'Rent Roll'!$P17*12)&gt;='Commercial Lease'!I$5),
('Rent Roll'!$H17*'Rent Roll'!$D17/12)*((1+'Rent Roll'!$N17)^DATEDIF('Summary &amp; Assumptions'!$D$18,I$5,"Y")),
OFFSET(H22,0,-DATEDIF(EDATE('Rent Roll'!$K17,'Rent Roll'!$P17*12),I$5,"M"))*((1+'Rent Roll'!$O17)^(DATEDIF(EDATE('Rent Roll'!$K17,'Rent Roll'!$P17*12),I$5,"Y")+1))),('Rent Roll'!$H17*'Rent Roll'!$D17/12)*((1+'Rent Roll'!$N17)^DATEDIF('Summary &amp; Assumptions'!$D$18,I$5,"Y")))))</f>
        <v>-</v>
      </c>
      <c r="J22" s="131" t="str">
        <f ca="1">IF(J$5&gt;='Rent Roll'!$M42,('Rent Roll'!$G42*'Rent Roll'!$D17/12)*((1+'Rent Roll'!$X42)^DATEDIF('Rent Roll'!$M42,J$5,"Y")),
IF(J$5&gt;'Rent Roll'!$L17,"-",
IF('Rent Roll'!$P17&gt;0,
IF(AND('Rent Roll'!$P17&gt;0,EDATE('Rent Roll'!$K17,'Rent Roll'!$P17*12)&gt;='Commercial Lease'!J$5),
('Rent Roll'!$H17*'Rent Roll'!$D17/12)*((1+'Rent Roll'!$N17)^DATEDIF('Summary &amp; Assumptions'!$D$18,J$5,"Y")),
OFFSET(I22,0,-DATEDIF(EDATE('Rent Roll'!$K17,'Rent Roll'!$P17*12),J$5,"M"))*((1+'Rent Roll'!$O17)^(DATEDIF(EDATE('Rent Roll'!$K17,'Rent Roll'!$P17*12),J$5,"Y")+1))),('Rent Roll'!$H17*'Rent Roll'!$D17/12)*((1+'Rent Roll'!$N17)^DATEDIF('Summary &amp; Assumptions'!$D$18,J$5,"Y")))))</f>
        <v>-</v>
      </c>
      <c r="K22" s="131" t="str">
        <f ca="1">IF(K$5&gt;='Rent Roll'!$M42,('Rent Roll'!$G42*'Rent Roll'!$D17/12)*((1+'Rent Roll'!$X42)^DATEDIF('Rent Roll'!$M42,K$5,"Y")),
IF(K$5&gt;'Rent Roll'!$L17,"-",
IF('Rent Roll'!$P17&gt;0,
IF(AND('Rent Roll'!$P17&gt;0,EDATE('Rent Roll'!$K17,'Rent Roll'!$P17*12)&gt;='Commercial Lease'!K$5),
('Rent Roll'!$H17*'Rent Roll'!$D17/12)*((1+'Rent Roll'!$N17)^DATEDIF('Summary &amp; Assumptions'!$D$18,K$5,"Y")),
OFFSET(J22,0,-DATEDIF(EDATE('Rent Roll'!$K17,'Rent Roll'!$P17*12),K$5,"M"))*((1+'Rent Roll'!$O17)^(DATEDIF(EDATE('Rent Roll'!$K17,'Rent Roll'!$P17*12),K$5,"Y")+1))),('Rent Roll'!$H17*'Rent Roll'!$D17/12)*((1+'Rent Roll'!$N17)^DATEDIF('Summary &amp; Assumptions'!$D$18,K$5,"Y")))))</f>
        <v>-</v>
      </c>
      <c r="L22" s="131" t="str">
        <f ca="1">IF(L$5&gt;='Rent Roll'!$M42,('Rent Roll'!$G42*'Rent Roll'!$D17/12)*((1+'Rent Roll'!$X42)^DATEDIF('Rent Roll'!$M42,L$5,"Y")),
IF(L$5&gt;'Rent Roll'!$L17,"-",
IF('Rent Roll'!$P17&gt;0,
IF(AND('Rent Roll'!$P17&gt;0,EDATE('Rent Roll'!$K17,'Rent Roll'!$P17*12)&gt;='Commercial Lease'!L$5),
('Rent Roll'!$H17*'Rent Roll'!$D17/12)*((1+'Rent Roll'!$N17)^DATEDIF('Summary &amp; Assumptions'!$D$18,L$5,"Y")),
OFFSET(K22,0,-DATEDIF(EDATE('Rent Roll'!$K17,'Rent Roll'!$P17*12),L$5,"M"))*((1+'Rent Roll'!$O17)^(DATEDIF(EDATE('Rent Roll'!$K17,'Rent Roll'!$P17*12),L$5,"Y")+1))),('Rent Roll'!$H17*'Rent Roll'!$D17/12)*((1+'Rent Roll'!$N17)^DATEDIF('Summary &amp; Assumptions'!$D$18,L$5,"Y")))))</f>
        <v>-</v>
      </c>
      <c r="M22" s="131" t="str">
        <f ca="1">IF(M$5&gt;='Rent Roll'!$M42,('Rent Roll'!$G42*'Rent Roll'!$D17/12)*((1+'Rent Roll'!$X42)^DATEDIF('Rent Roll'!$M42,M$5,"Y")),
IF(M$5&gt;'Rent Roll'!$L17,"-",
IF('Rent Roll'!$P17&gt;0,
IF(AND('Rent Roll'!$P17&gt;0,EDATE('Rent Roll'!$K17,'Rent Roll'!$P17*12)&gt;='Commercial Lease'!M$5),
('Rent Roll'!$H17*'Rent Roll'!$D17/12)*((1+'Rent Roll'!$N17)^DATEDIF('Summary &amp; Assumptions'!$D$18,M$5,"Y")),
OFFSET(L22,0,-DATEDIF(EDATE('Rent Roll'!$K17,'Rent Roll'!$P17*12),M$5,"M"))*((1+'Rent Roll'!$O17)^(DATEDIF(EDATE('Rent Roll'!$K17,'Rent Roll'!$P17*12),M$5,"Y")+1))),('Rent Roll'!$H17*'Rent Roll'!$D17/12)*((1+'Rent Roll'!$N17)^DATEDIF('Summary &amp; Assumptions'!$D$18,M$5,"Y")))))</f>
        <v>-</v>
      </c>
      <c r="N22" s="131" t="str">
        <f ca="1">IF(N$5&gt;='Rent Roll'!$M42,('Rent Roll'!$G42*'Rent Roll'!$D17/12)*((1+'Rent Roll'!$X42)^DATEDIF('Rent Roll'!$M42,N$5,"Y")),
IF(N$5&gt;'Rent Roll'!$L17,"-",
IF('Rent Roll'!$P17&gt;0,
IF(AND('Rent Roll'!$P17&gt;0,EDATE('Rent Roll'!$K17,'Rent Roll'!$P17*12)&gt;='Commercial Lease'!N$5),
('Rent Roll'!$H17*'Rent Roll'!$D17/12)*((1+'Rent Roll'!$N17)^DATEDIF('Summary &amp; Assumptions'!$D$18,N$5,"Y")),
OFFSET(M22,0,-DATEDIF(EDATE('Rent Roll'!$K17,'Rent Roll'!$P17*12),N$5,"M"))*((1+'Rent Roll'!$O17)^(DATEDIF(EDATE('Rent Roll'!$K17,'Rent Roll'!$P17*12),N$5,"Y")+1))),('Rent Roll'!$H17*'Rent Roll'!$D17/12)*((1+'Rent Roll'!$N17)^DATEDIF('Summary &amp; Assumptions'!$D$18,N$5,"Y")))))</f>
        <v>-</v>
      </c>
      <c r="O22" s="131" t="str">
        <f ca="1">IF(O$5&gt;='Rent Roll'!$M42,('Rent Roll'!$G42*'Rent Roll'!$D17/12)*((1+'Rent Roll'!$X42)^DATEDIF('Rent Roll'!$M42,O$5,"Y")),
IF(O$5&gt;'Rent Roll'!$L17,"-",
IF('Rent Roll'!$P17&gt;0,
IF(AND('Rent Roll'!$P17&gt;0,EDATE('Rent Roll'!$K17,'Rent Roll'!$P17*12)&gt;='Commercial Lease'!O$5),
('Rent Roll'!$H17*'Rent Roll'!$D17/12)*((1+'Rent Roll'!$N17)^DATEDIF('Summary &amp; Assumptions'!$D$18,O$5,"Y")),
OFFSET(N22,0,-DATEDIF(EDATE('Rent Roll'!$K17,'Rent Roll'!$P17*12),O$5,"M"))*((1+'Rent Roll'!$O17)^(DATEDIF(EDATE('Rent Roll'!$K17,'Rent Roll'!$P17*12),O$5,"Y")+1))),('Rent Roll'!$H17*'Rent Roll'!$D17/12)*((1+'Rent Roll'!$N17)^DATEDIF('Summary &amp; Assumptions'!$D$18,O$5,"Y")))))</f>
        <v>-</v>
      </c>
      <c r="P22" s="131" t="str">
        <f ca="1">IF(P$5&gt;='Rent Roll'!$M42,('Rent Roll'!$G42*'Rent Roll'!$D17/12)*((1+'Rent Roll'!$X42)^DATEDIF('Rent Roll'!$M42,P$5,"Y")),
IF(P$5&gt;'Rent Roll'!$L17,"-",
IF('Rent Roll'!$P17&gt;0,
IF(AND('Rent Roll'!$P17&gt;0,EDATE('Rent Roll'!$K17,'Rent Roll'!$P17*12)&gt;='Commercial Lease'!P$5),
('Rent Roll'!$H17*'Rent Roll'!$D17/12)*((1+'Rent Roll'!$N17)^DATEDIF('Summary &amp; Assumptions'!$D$18,P$5,"Y")),
OFFSET(O22,0,-DATEDIF(EDATE('Rent Roll'!$K17,'Rent Roll'!$P17*12),P$5,"M"))*((1+'Rent Roll'!$O17)^(DATEDIF(EDATE('Rent Roll'!$K17,'Rent Roll'!$P17*12),P$5,"Y")+1))),('Rent Roll'!$H17*'Rent Roll'!$D17/12)*((1+'Rent Roll'!$N17)^DATEDIF('Summary &amp; Assumptions'!$D$18,P$5,"Y")))))</f>
        <v>-</v>
      </c>
      <c r="Q22" s="131" t="str">
        <f ca="1">IF(Q$5&gt;='Rent Roll'!$M42,('Rent Roll'!$G42*'Rent Roll'!$D17/12)*((1+'Rent Roll'!$X42)^DATEDIF('Rent Roll'!$M42,Q$5,"Y")),
IF(Q$5&gt;'Rent Roll'!$L17,"-",
IF('Rent Roll'!$P17&gt;0,
IF(AND('Rent Roll'!$P17&gt;0,EDATE('Rent Roll'!$K17,'Rent Roll'!$P17*12)&gt;='Commercial Lease'!Q$5),
('Rent Roll'!$H17*'Rent Roll'!$D17/12)*((1+'Rent Roll'!$N17)^DATEDIF('Summary &amp; Assumptions'!$D$18,Q$5,"Y")),
OFFSET(P22,0,-DATEDIF(EDATE('Rent Roll'!$K17,'Rent Roll'!$P17*12),Q$5,"M"))*((1+'Rent Roll'!$O17)^(DATEDIF(EDATE('Rent Roll'!$K17,'Rent Roll'!$P17*12),Q$5,"Y")+1))),('Rent Roll'!$H17*'Rent Roll'!$D17/12)*((1+'Rent Roll'!$N17)^DATEDIF('Summary &amp; Assumptions'!$D$18,Q$5,"Y")))))</f>
        <v>-</v>
      </c>
      <c r="R22" s="131" t="str">
        <f ca="1">IF(R$5&gt;='Rent Roll'!$M42,('Rent Roll'!$G42*'Rent Roll'!$D17/12)*((1+'Rent Roll'!$X42)^DATEDIF('Rent Roll'!$M42,R$5,"Y")),
IF(R$5&gt;'Rent Roll'!$L17,"-",
IF('Rent Roll'!$P17&gt;0,
IF(AND('Rent Roll'!$P17&gt;0,EDATE('Rent Roll'!$K17,'Rent Roll'!$P17*12)&gt;='Commercial Lease'!R$5),
('Rent Roll'!$H17*'Rent Roll'!$D17/12)*((1+'Rent Roll'!$N17)^DATEDIF('Summary &amp; Assumptions'!$D$18,R$5,"Y")),
OFFSET(Q22,0,-DATEDIF(EDATE('Rent Roll'!$K17,'Rent Roll'!$P17*12),R$5,"M"))*((1+'Rent Roll'!$O17)^(DATEDIF(EDATE('Rent Roll'!$K17,'Rent Roll'!$P17*12),R$5,"Y")+1))),('Rent Roll'!$H17*'Rent Roll'!$D17/12)*((1+'Rent Roll'!$N17)^DATEDIF('Summary &amp; Assumptions'!$D$18,R$5,"Y")))))</f>
        <v>-</v>
      </c>
      <c r="S22" s="131" t="str">
        <f ca="1">IF(S$5&gt;='Rent Roll'!$M42,('Rent Roll'!$G42*'Rent Roll'!$D17/12)*((1+'Rent Roll'!$X42)^DATEDIF('Rent Roll'!$M42,S$5,"Y")),
IF(S$5&gt;'Rent Roll'!$L17,"-",
IF('Rent Roll'!$P17&gt;0,
IF(AND('Rent Roll'!$P17&gt;0,EDATE('Rent Roll'!$K17,'Rent Roll'!$P17*12)&gt;='Commercial Lease'!S$5),
('Rent Roll'!$H17*'Rent Roll'!$D17/12)*((1+'Rent Roll'!$N17)^DATEDIF('Summary &amp; Assumptions'!$D$18,S$5,"Y")),
OFFSET(R22,0,-DATEDIF(EDATE('Rent Roll'!$K17,'Rent Roll'!$P17*12),S$5,"M"))*((1+'Rent Roll'!$O17)^(DATEDIF(EDATE('Rent Roll'!$K17,'Rent Roll'!$P17*12),S$5,"Y")+1))),('Rent Roll'!$H17*'Rent Roll'!$D17/12)*((1+'Rent Roll'!$N17)^DATEDIF('Summary &amp; Assumptions'!$D$18,S$5,"Y")))))</f>
        <v>-</v>
      </c>
      <c r="T22" s="131" t="str">
        <f ca="1">IF(T$5&gt;='Rent Roll'!$M42,('Rent Roll'!$G42*'Rent Roll'!$D17/12)*((1+'Rent Roll'!$X42)^DATEDIF('Rent Roll'!$M42,T$5,"Y")),
IF(T$5&gt;'Rent Roll'!$L17,"-",
IF('Rent Roll'!$P17&gt;0,
IF(AND('Rent Roll'!$P17&gt;0,EDATE('Rent Roll'!$K17,'Rent Roll'!$P17*12)&gt;='Commercial Lease'!T$5),
('Rent Roll'!$H17*'Rent Roll'!$D17/12)*((1+'Rent Roll'!$N17)^DATEDIF('Summary &amp; Assumptions'!$D$18,T$5,"Y")),
OFFSET(S22,0,-DATEDIF(EDATE('Rent Roll'!$K17,'Rent Roll'!$P17*12),T$5,"M"))*((1+'Rent Roll'!$O17)^(DATEDIF(EDATE('Rent Roll'!$K17,'Rent Roll'!$P17*12),T$5,"Y")+1))),('Rent Roll'!$H17*'Rent Roll'!$D17/12)*((1+'Rent Roll'!$N17)^DATEDIF('Summary &amp; Assumptions'!$D$18,T$5,"Y")))))</f>
        <v>-</v>
      </c>
      <c r="U22" s="131" t="str">
        <f ca="1">IF(U$5&gt;='Rent Roll'!$M42,('Rent Roll'!$G42*'Rent Roll'!$D17/12)*((1+'Rent Roll'!$X42)^DATEDIF('Rent Roll'!$M42,U$5,"Y")),
IF(U$5&gt;'Rent Roll'!$L17,"-",
IF('Rent Roll'!$P17&gt;0,
IF(AND('Rent Roll'!$P17&gt;0,EDATE('Rent Roll'!$K17,'Rent Roll'!$P17*12)&gt;='Commercial Lease'!U$5),
('Rent Roll'!$H17*'Rent Roll'!$D17/12)*((1+'Rent Roll'!$N17)^DATEDIF('Summary &amp; Assumptions'!$D$18,U$5,"Y")),
OFFSET(T22,0,-DATEDIF(EDATE('Rent Roll'!$K17,'Rent Roll'!$P17*12),U$5,"M"))*((1+'Rent Roll'!$O17)^(DATEDIF(EDATE('Rent Roll'!$K17,'Rent Roll'!$P17*12),U$5,"Y")+1))),('Rent Roll'!$H17*'Rent Roll'!$D17/12)*((1+'Rent Roll'!$N17)^DATEDIF('Summary &amp; Assumptions'!$D$18,U$5,"Y")))))</f>
        <v>-</v>
      </c>
      <c r="V22" s="131" t="str">
        <f ca="1">IF(V$5&gt;='Rent Roll'!$M42,('Rent Roll'!$G42*'Rent Roll'!$D17/12)*((1+'Rent Roll'!$X42)^DATEDIF('Rent Roll'!$M42,V$5,"Y")),
IF(V$5&gt;'Rent Roll'!$L17,"-",
IF('Rent Roll'!$P17&gt;0,
IF(AND('Rent Roll'!$P17&gt;0,EDATE('Rent Roll'!$K17,'Rent Roll'!$P17*12)&gt;='Commercial Lease'!V$5),
('Rent Roll'!$H17*'Rent Roll'!$D17/12)*((1+'Rent Roll'!$N17)^DATEDIF('Summary &amp; Assumptions'!$D$18,V$5,"Y")),
OFFSET(U22,0,-DATEDIF(EDATE('Rent Roll'!$K17,'Rent Roll'!$P17*12),V$5,"M"))*((1+'Rent Roll'!$O17)^(DATEDIF(EDATE('Rent Roll'!$K17,'Rent Roll'!$P17*12),V$5,"Y")+1))),('Rent Roll'!$H17*'Rent Roll'!$D17/12)*((1+'Rent Roll'!$N17)^DATEDIF('Summary &amp; Assumptions'!$D$18,V$5,"Y")))))</f>
        <v>-</v>
      </c>
      <c r="W22" s="131" t="str">
        <f ca="1">IF(W$5&gt;='Rent Roll'!$M42,('Rent Roll'!$G42*'Rent Roll'!$D17/12)*((1+'Rent Roll'!$X42)^DATEDIF('Rent Roll'!$M42,W$5,"Y")),
IF(W$5&gt;'Rent Roll'!$L17,"-",
IF('Rent Roll'!$P17&gt;0,
IF(AND('Rent Roll'!$P17&gt;0,EDATE('Rent Roll'!$K17,'Rent Roll'!$P17*12)&gt;='Commercial Lease'!W$5),
('Rent Roll'!$H17*'Rent Roll'!$D17/12)*((1+'Rent Roll'!$N17)^DATEDIF('Summary &amp; Assumptions'!$D$18,W$5,"Y")),
OFFSET(V22,0,-DATEDIF(EDATE('Rent Roll'!$K17,'Rent Roll'!$P17*12),W$5,"M"))*((1+'Rent Roll'!$O17)^(DATEDIF(EDATE('Rent Roll'!$K17,'Rent Roll'!$P17*12),W$5,"Y")+1))),('Rent Roll'!$H17*'Rent Roll'!$D17/12)*((1+'Rent Roll'!$N17)^DATEDIF('Summary &amp; Assumptions'!$D$18,W$5,"Y")))))</f>
        <v>-</v>
      </c>
      <c r="X22" s="131" t="str">
        <f ca="1">IF(X$5&gt;='Rent Roll'!$M42,('Rent Roll'!$G42*'Rent Roll'!$D17/12)*((1+'Rent Roll'!$X42)^DATEDIF('Rent Roll'!$M42,X$5,"Y")),
IF(X$5&gt;'Rent Roll'!$L17,"-",
IF('Rent Roll'!$P17&gt;0,
IF(AND('Rent Roll'!$P17&gt;0,EDATE('Rent Roll'!$K17,'Rent Roll'!$P17*12)&gt;='Commercial Lease'!X$5),
('Rent Roll'!$H17*'Rent Roll'!$D17/12)*((1+'Rent Roll'!$N17)^DATEDIF('Summary &amp; Assumptions'!$D$18,X$5,"Y")),
OFFSET(W22,0,-DATEDIF(EDATE('Rent Roll'!$K17,'Rent Roll'!$P17*12),X$5,"M"))*((1+'Rent Roll'!$O17)^(DATEDIF(EDATE('Rent Roll'!$K17,'Rent Roll'!$P17*12),X$5,"Y")+1))),('Rent Roll'!$H17*'Rent Roll'!$D17/12)*((1+'Rent Roll'!$N17)^DATEDIF('Summary &amp; Assumptions'!$D$18,X$5,"Y")))))</f>
        <v>-</v>
      </c>
      <c r="Y22" s="131" t="str">
        <f ca="1">IF(Y$5&gt;='Rent Roll'!$M42,('Rent Roll'!$G42*'Rent Roll'!$D17/12)*((1+'Rent Roll'!$X42)^DATEDIF('Rent Roll'!$M42,Y$5,"Y")),
IF(Y$5&gt;'Rent Roll'!$L17,"-",
IF('Rent Roll'!$P17&gt;0,
IF(AND('Rent Roll'!$P17&gt;0,EDATE('Rent Roll'!$K17,'Rent Roll'!$P17*12)&gt;='Commercial Lease'!Y$5),
('Rent Roll'!$H17*'Rent Roll'!$D17/12)*((1+'Rent Roll'!$N17)^DATEDIF('Summary &amp; Assumptions'!$D$18,Y$5,"Y")),
OFFSET(X22,0,-DATEDIF(EDATE('Rent Roll'!$K17,'Rent Roll'!$P17*12),Y$5,"M"))*((1+'Rent Roll'!$O17)^(DATEDIF(EDATE('Rent Roll'!$K17,'Rent Roll'!$P17*12),Y$5,"Y")+1))),('Rent Roll'!$H17*'Rent Roll'!$D17/12)*((1+'Rent Roll'!$N17)^DATEDIF('Summary &amp; Assumptions'!$D$18,Y$5,"Y")))))</f>
        <v>-</v>
      </c>
      <c r="Z22" s="131" t="str">
        <f ca="1">IF(Z$5&gt;='Rent Roll'!$M42,('Rent Roll'!$G42*'Rent Roll'!$D17/12)*((1+'Rent Roll'!$X42)^DATEDIF('Rent Roll'!$M42,Z$5,"Y")),
IF(Z$5&gt;'Rent Roll'!$L17,"-",
IF('Rent Roll'!$P17&gt;0,
IF(AND('Rent Roll'!$P17&gt;0,EDATE('Rent Roll'!$K17,'Rent Roll'!$P17*12)&gt;='Commercial Lease'!Z$5),
('Rent Roll'!$H17*'Rent Roll'!$D17/12)*((1+'Rent Roll'!$N17)^DATEDIF('Summary &amp; Assumptions'!$D$18,Z$5,"Y")),
OFFSET(Y22,0,-DATEDIF(EDATE('Rent Roll'!$K17,'Rent Roll'!$P17*12),Z$5,"M"))*((1+'Rent Roll'!$O17)^(DATEDIF(EDATE('Rent Roll'!$K17,'Rent Roll'!$P17*12),Z$5,"Y")+1))),('Rent Roll'!$H17*'Rent Roll'!$D17/12)*((1+'Rent Roll'!$N17)^DATEDIF('Summary &amp; Assumptions'!$D$18,Z$5,"Y")))))</f>
        <v>-</v>
      </c>
      <c r="AA22" s="131" t="str">
        <f ca="1">IF(AA$5&gt;='Rent Roll'!$M42,('Rent Roll'!$G42*'Rent Roll'!$D17/12)*((1+'Rent Roll'!$X42)^DATEDIF('Rent Roll'!$M42,AA$5,"Y")),
IF(AA$5&gt;'Rent Roll'!$L17,"-",
IF('Rent Roll'!$P17&gt;0,
IF(AND('Rent Roll'!$P17&gt;0,EDATE('Rent Roll'!$K17,'Rent Roll'!$P17*12)&gt;='Commercial Lease'!AA$5),
('Rent Roll'!$H17*'Rent Roll'!$D17/12)*((1+'Rent Roll'!$N17)^DATEDIF('Summary &amp; Assumptions'!$D$18,AA$5,"Y")),
OFFSET(Z22,0,-DATEDIF(EDATE('Rent Roll'!$K17,'Rent Roll'!$P17*12),AA$5,"M"))*((1+'Rent Roll'!$O17)^(DATEDIF(EDATE('Rent Roll'!$K17,'Rent Roll'!$P17*12),AA$5,"Y")+1))),('Rent Roll'!$H17*'Rent Roll'!$D17/12)*((1+'Rent Roll'!$N17)^DATEDIF('Summary &amp; Assumptions'!$D$18,AA$5,"Y")))))</f>
        <v>-</v>
      </c>
      <c r="AB22" s="131" t="str">
        <f ca="1">IF(AB$5&gt;='Rent Roll'!$M42,('Rent Roll'!$G42*'Rent Roll'!$D17/12)*((1+'Rent Roll'!$X42)^DATEDIF('Rent Roll'!$M42,AB$5,"Y")),
IF(AB$5&gt;'Rent Roll'!$L17,"-",
IF('Rent Roll'!$P17&gt;0,
IF(AND('Rent Roll'!$P17&gt;0,EDATE('Rent Roll'!$K17,'Rent Roll'!$P17*12)&gt;='Commercial Lease'!AB$5),
('Rent Roll'!$H17*'Rent Roll'!$D17/12)*((1+'Rent Roll'!$N17)^DATEDIF('Summary &amp; Assumptions'!$D$18,AB$5,"Y")),
OFFSET(AA22,0,-DATEDIF(EDATE('Rent Roll'!$K17,'Rent Roll'!$P17*12),AB$5,"M"))*((1+'Rent Roll'!$O17)^(DATEDIF(EDATE('Rent Roll'!$K17,'Rent Roll'!$P17*12),AB$5,"Y")+1))),('Rent Roll'!$H17*'Rent Roll'!$D17/12)*((1+'Rent Roll'!$N17)^DATEDIF('Summary &amp; Assumptions'!$D$18,AB$5,"Y")))))</f>
        <v>-</v>
      </c>
      <c r="AC22" s="131" t="str">
        <f ca="1">IF(AC$5&gt;='Rent Roll'!$M42,('Rent Roll'!$G42*'Rent Roll'!$D17/12)*((1+'Rent Roll'!$X42)^DATEDIF('Rent Roll'!$M42,AC$5,"Y")),
IF(AC$5&gt;'Rent Roll'!$L17,"-",
IF('Rent Roll'!$P17&gt;0,
IF(AND('Rent Roll'!$P17&gt;0,EDATE('Rent Roll'!$K17,'Rent Roll'!$P17*12)&gt;='Commercial Lease'!AC$5),
('Rent Roll'!$H17*'Rent Roll'!$D17/12)*((1+'Rent Roll'!$N17)^DATEDIF('Summary &amp; Assumptions'!$D$18,AC$5,"Y")),
OFFSET(AB22,0,-DATEDIF(EDATE('Rent Roll'!$K17,'Rent Roll'!$P17*12),AC$5,"M"))*((1+'Rent Roll'!$O17)^(DATEDIF(EDATE('Rent Roll'!$K17,'Rent Roll'!$P17*12),AC$5,"Y")+1))),('Rent Roll'!$H17*'Rent Roll'!$D17/12)*((1+'Rent Roll'!$N17)^DATEDIF('Summary &amp; Assumptions'!$D$18,AC$5,"Y")))))</f>
        <v>-</v>
      </c>
      <c r="AD22" s="131" t="str">
        <f ca="1">IF(AD$5&gt;='Rent Roll'!$M42,('Rent Roll'!$G42*'Rent Roll'!$D17/12)*((1+'Rent Roll'!$X42)^DATEDIF('Rent Roll'!$M42,AD$5,"Y")),
IF(AD$5&gt;'Rent Roll'!$L17,"-",
IF('Rent Roll'!$P17&gt;0,
IF(AND('Rent Roll'!$P17&gt;0,EDATE('Rent Roll'!$K17,'Rent Roll'!$P17*12)&gt;='Commercial Lease'!AD$5),
('Rent Roll'!$H17*'Rent Roll'!$D17/12)*((1+'Rent Roll'!$N17)^DATEDIF('Summary &amp; Assumptions'!$D$18,AD$5,"Y")),
OFFSET(AC22,0,-DATEDIF(EDATE('Rent Roll'!$K17,'Rent Roll'!$P17*12),AD$5,"M"))*((1+'Rent Roll'!$O17)^(DATEDIF(EDATE('Rent Roll'!$K17,'Rent Roll'!$P17*12),AD$5,"Y")+1))),('Rent Roll'!$H17*'Rent Roll'!$D17/12)*((1+'Rent Roll'!$N17)^DATEDIF('Summary &amp; Assumptions'!$D$18,AD$5,"Y")))))</f>
        <v>-</v>
      </c>
      <c r="AE22" s="131" t="str">
        <f ca="1">IF(AE$5&gt;='Rent Roll'!$M42,('Rent Roll'!$G42*'Rent Roll'!$D17/12)*((1+'Rent Roll'!$X42)^DATEDIF('Rent Roll'!$M42,AE$5,"Y")),
IF(AE$5&gt;'Rent Roll'!$L17,"-",
IF('Rent Roll'!$P17&gt;0,
IF(AND('Rent Roll'!$P17&gt;0,EDATE('Rent Roll'!$K17,'Rent Roll'!$P17*12)&gt;='Commercial Lease'!AE$5),
('Rent Roll'!$H17*'Rent Roll'!$D17/12)*((1+'Rent Roll'!$N17)^DATEDIF('Summary &amp; Assumptions'!$D$18,AE$5,"Y")),
OFFSET(AD22,0,-DATEDIF(EDATE('Rent Roll'!$K17,'Rent Roll'!$P17*12),AE$5,"M"))*((1+'Rent Roll'!$O17)^(DATEDIF(EDATE('Rent Roll'!$K17,'Rent Roll'!$P17*12),AE$5,"Y")+1))),('Rent Roll'!$H17*'Rent Roll'!$D17/12)*((1+'Rent Roll'!$N17)^DATEDIF('Summary &amp; Assumptions'!$D$18,AE$5,"Y")))))</f>
        <v>-</v>
      </c>
      <c r="AF22" s="131" t="str">
        <f ca="1">IF(AF$5&gt;='Rent Roll'!$M42,('Rent Roll'!$G42*'Rent Roll'!$D17/12)*((1+'Rent Roll'!$X42)^DATEDIF('Rent Roll'!$M42,AF$5,"Y")),
IF(AF$5&gt;'Rent Roll'!$L17,"-",
IF('Rent Roll'!$P17&gt;0,
IF(AND('Rent Roll'!$P17&gt;0,EDATE('Rent Roll'!$K17,'Rent Roll'!$P17*12)&gt;='Commercial Lease'!AF$5),
('Rent Roll'!$H17*'Rent Roll'!$D17/12)*((1+'Rent Roll'!$N17)^DATEDIF('Summary &amp; Assumptions'!$D$18,AF$5,"Y")),
OFFSET(AE22,0,-DATEDIF(EDATE('Rent Roll'!$K17,'Rent Roll'!$P17*12),AF$5,"M"))*((1+'Rent Roll'!$O17)^(DATEDIF(EDATE('Rent Roll'!$K17,'Rent Roll'!$P17*12),AF$5,"Y")+1))),('Rent Roll'!$H17*'Rent Roll'!$D17/12)*((1+'Rent Roll'!$N17)^DATEDIF('Summary &amp; Assumptions'!$D$18,AF$5,"Y")))))</f>
        <v>-</v>
      </c>
      <c r="AG22" s="131" t="str">
        <f ca="1">IF(AG$5&gt;='Rent Roll'!$M42,('Rent Roll'!$G42*'Rent Roll'!$D17/12)*((1+'Rent Roll'!$X42)^DATEDIF('Rent Roll'!$M42,AG$5,"Y")),
IF(AG$5&gt;'Rent Roll'!$L17,"-",
IF('Rent Roll'!$P17&gt;0,
IF(AND('Rent Roll'!$P17&gt;0,EDATE('Rent Roll'!$K17,'Rent Roll'!$P17*12)&gt;='Commercial Lease'!AG$5),
('Rent Roll'!$H17*'Rent Roll'!$D17/12)*((1+'Rent Roll'!$N17)^DATEDIF('Summary &amp; Assumptions'!$D$18,AG$5,"Y")),
OFFSET(AF22,0,-DATEDIF(EDATE('Rent Roll'!$K17,'Rent Roll'!$P17*12),AG$5,"M"))*((1+'Rent Roll'!$O17)^(DATEDIF(EDATE('Rent Roll'!$K17,'Rent Roll'!$P17*12),AG$5,"Y")+1))),('Rent Roll'!$H17*'Rent Roll'!$D17/12)*((1+'Rent Roll'!$N17)^DATEDIF('Summary &amp; Assumptions'!$D$18,AG$5,"Y")))))</f>
        <v>-</v>
      </c>
      <c r="AH22" s="131" t="str">
        <f ca="1">IF(AH$5&gt;='Rent Roll'!$M42,('Rent Roll'!$G42*'Rent Roll'!$D17/12)*((1+'Rent Roll'!$X42)^DATEDIF('Rent Roll'!$M42,AH$5,"Y")),
IF(AH$5&gt;'Rent Roll'!$L17,"-",
IF('Rent Roll'!$P17&gt;0,
IF(AND('Rent Roll'!$P17&gt;0,EDATE('Rent Roll'!$K17,'Rent Roll'!$P17*12)&gt;='Commercial Lease'!AH$5),
('Rent Roll'!$H17*'Rent Roll'!$D17/12)*((1+'Rent Roll'!$N17)^DATEDIF('Summary &amp; Assumptions'!$D$18,AH$5,"Y")),
OFFSET(AG22,0,-DATEDIF(EDATE('Rent Roll'!$K17,'Rent Roll'!$P17*12),AH$5,"M"))*((1+'Rent Roll'!$O17)^(DATEDIF(EDATE('Rent Roll'!$K17,'Rent Roll'!$P17*12),AH$5,"Y")+1))),('Rent Roll'!$H17*'Rent Roll'!$D17/12)*((1+'Rent Roll'!$N17)^DATEDIF('Summary &amp; Assumptions'!$D$18,AH$5,"Y")))))</f>
        <v>-</v>
      </c>
      <c r="AI22" s="131" t="str">
        <f ca="1">IF(AI$5&gt;='Rent Roll'!$M42,('Rent Roll'!$G42*'Rent Roll'!$D17/12)*((1+'Rent Roll'!$X42)^DATEDIF('Rent Roll'!$M42,AI$5,"Y")),
IF(AI$5&gt;'Rent Roll'!$L17,"-",
IF('Rent Roll'!$P17&gt;0,
IF(AND('Rent Roll'!$P17&gt;0,EDATE('Rent Roll'!$K17,'Rent Roll'!$P17*12)&gt;='Commercial Lease'!AI$5),
('Rent Roll'!$H17*'Rent Roll'!$D17/12)*((1+'Rent Roll'!$N17)^DATEDIF('Summary &amp; Assumptions'!$D$18,AI$5,"Y")),
OFFSET(AH22,0,-DATEDIF(EDATE('Rent Roll'!$K17,'Rent Roll'!$P17*12),AI$5,"M"))*((1+'Rent Roll'!$O17)^(DATEDIF(EDATE('Rent Roll'!$K17,'Rent Roll'!$P17*12),AI$5,"Y")+1))),('Rent Roll'!$H17*'Rent Roll'!$D17/12)*((1+'Rent Roll'!$N17)^DATEDIF('Summary &amp; Assumptions'!$D$18,AI$5,"Y")))))</f>
        <v>-</v>
      </c>
      <c r="AJ22" s="131" t="str">
        <f ca="1">IF(AJ$5&gt;='Rent Roll'!$M42,('Rent Roll'!$G42*'Rent Roll'!$D17/12)*((1+'Rent Roll'!$X42)^DATEDIF('Rent Roll'!$M42,AJ$5,"Y")),
IF(AJ$5&gt;'Rent Roll'!$L17,"-",
IF('Rent Roll'!$P17&gt;0,
IF(AND('Rent Roll'!$P17&gt;0,EDATE('Rent Roll'!$K17,'Rent Roll'!$P17*12)&gt;='Commercial Lease'!AJ$5),
('Rent Roll'!$H17*'Rent Roll'!$D17/12)*((1+'Rent Roll'!$N17)^DATEDIF('Summary &amp; Assumptions'!$D$18,AJ$5,"Y")),
OFFSET(AI22,0,-DATEDIF(EDATE('Rent Roll'!$K17,'Rent Roll'!$P17*12),AJ$5,"M"))*((1+'Rent Roll'!$O17)^(DATEDIF(EDATE('Rent Roll'!$K17,'Rent Roll'!$P17*12),AJ$5,"Y")+1))),('Rent Roll'!$H17*'Rent Roll'!$D17/12)*((1+'Rent Roll'!$N17)^DATEDIF('Summary &amp; Assumptions'!$D$18,AJ$5,"Y")))))</f>
        <v>-</v>
      </c>
      <c r="AK22" s="131" t="str">
        <f ca="1">IF(AK$5&gt;='Rent Roll'!$M42,('Rent Roll'!$G42*'Rent Roll'!$D17/12)*((1+'Rent Roll'!$X42)^DATEDIF('Rent Roll'!$M42,AK$5,"Y")),
IF(AK$5&gt;'Rent Roll'!$L17,"-",
IF('Rent Roll'!$P17&gt;0,
IF(AND('Rent Roll'!$P17&gt;0,EDATE('Rent Roll'!$K17,'Rent Roll'!$P17*12)&gt;='Commercial Lease'!AK$5),
('Rent Roll'!$H17*'Rent Roll'!$D17/12)*((1+'Rent Roll'!$N17)^DATEDIF('Summary &amp; Assumptions'!$D$18,AK$5,"Y")),
OFFSET(AJ22,0,-DATEDIF(EDATE('Rent Roll'!$K17,'Rent Roll'!$P17*12),AK$5,"M"))*((1+'Rent Roll'!$O17)^(DATEDIF(EDATE('Rent Roll'!$K17,'Rent Roll'!$P17*12),AK$5,"Y")+1))),('Rent Roll'!$H17*'Rent Roll'!$D17/12)*((1+'Rent Roll'!$N17)^DATEDIF('Summary &amp; Assumptions'!$D$18,AK$5,"Y")))))</f>
        <v>-</v>
      </c>
      <c r="AL22" s="131" t="str">
        <f ca="1">IF(AL$5&gt;='Rent Roll'!$M42,('Rent Roll'!$G42*'Rent Roll'!$D17/12)*((1+'Rent Roll'!$X42)^DATEDIF('Rent Roll'!$M42,AL$5,"Y")),
IF(AL$5&gt;'Rent Roll'!$L17,"-",
IF('Rent Roll'!$P17&gt;0,
IF(AND('Rent Roll'!$P17&gt;0,EDATE('Rent Roll'!$K17,'Rent Roll'!$P17*12)&gt;='Commercial Lease'!AL$5),
('Rent Roll'!$H17*'Rent Roll'!$D17/12)*((1+'Rent Roll'!$N17)^DATEDIF('Summary &amp; Assumptions'!$D$18,AL$5,"Y")),
OFFSET(AK22,0,-DATEDIF(EDATE('Rent Roll'!$K17,'Rent Roll'!$P17*12),AL$5,"M"))*((1+'Rent Roll'!$O17)^(DATEDIF(EDATE('Rent Roll'!$K17,'Rent Roll'!$P17*12),AL$5,"Y")+1))),('Rent Roll'!$H17*'Rent Roll'!$D17/12)*((1+'Rent Roll'!$N17)^DATEDIF('Summary &amp; Assumptions'!$D$18,AL$5,"Y")))))</f>
        <v>-</v>
      </c>
      <c r="AM22" s="131" t="str">
        <f ca="1">IF(AM$5&gt;='Rent Roll'!$M42,('Rent Roll'!$G42*'Rent Roll'!$D17/12)*((1+'Rent Roll'!$X42)^DATEDIF('Rent Roll'!$M42,AM$5,"Y")),
IF(AM$5&gt;'Rent Roll'!$L17,"-",
IF('Rent Roll'!$P17&gt;0,
IF(AND('Rent Roll'!$P17&gt;0,EDATE('Rent Roll'!$K17,'Rent Roll'!$P17*12)&gt;='Commercial Lease'!AM$5),
('Rent Roll'!$H17*'Rent Roll'!$D17/12)*((1+'Rent Roll'!$N17)^DATEDIF('Summary &amp; Assumptions'!$D$18,AM$5,"Y")),
OFFSET(AL22,0,-DATEDIF(EDATE('Rent Roll'!$K17,'Rent Roll'!$P17*12),AM$5,"M"))*((1+'Rent Roll'!$O17)^(DATEDIF(EDATE('Rent Roll'!$K17,'Rent Roll'!$P17*12),AM$5,"Y")+1))),('Rent Roll'!$H17*'Rent Roll'!$D17/12)*((1+'Rent Roll'!$N17)^DATEDIF('Summary &amp; Assumptions'!$D$18,AM$5,"Y")))))</f>
        <v>-</v>
      </c>
      <c r="AN22" s="131" t="str">
        <f ca="1">IF(AN$5&gt;='Rent Roll'!$M42,('Rent Roll'!$G42*'Rent Roll'!$D17/12)*((1+'Rent Roll'!$X42)^DATEDIF('Rent Roll'!$M42,AN$5,"Y")),
IF(AN$5&gt;'Rent Roll'!$L17,"-",
IF('Rent Roll'!$P17&gt;0,
IF(AND('Rent Roll'!$P17&gt;0,EDATE('Rent Roll'!$K17,'Rent Roll'!$P17*12)&gt;='Commercial Lease'!AN$5),
('Rent Roll'!$H17*'Rent Roll'!$D17/12)*((1+'Rent Roll'!$N17)^DATEDIF('Summary &amp; Assumptions'!$D$18,AN$5,"Y")),
OFFSET(AM22,0,-DATEDIF(EDATE('Rent Roll'!$K17,'Rent Roll'!$P17*12),AN$5,"M"))*((1+'Rent Roll'!$O17)^(DATEDIF(EDATE('Rent Roll'!$K17,'Rent Roll'!$P17*12),AN$5,"Y")+1))),('Rent Roll'!$H17*'Rent Roll'!$D17/12)*((1+'Rent Roll'!$N17)^DATEDIF('Summary &amp; Assumptions'!$D$18,AN$5,"Y")))))</f>
        <v>-</v>
      </c>
      <c r="AO22" s="131" t="str">
        <f ca="1">IF(AO$5&gt;='Rent Roll'!$M42,('Rent Roll'!$G42*'Rent Roll'!$D17/12)*((1+'Rent Roll'!$X42)^DATEDIF('Rent Roll'!$M42,AO$5,"Y")),
IF(AO$5&gt;'Rent Roll'!$L17,"-",
IF('Rent Roll'!$P17&gt;0,
IF(AND('Rent Roll'!$P17&gt;0,EDATE('Rent Roll'!$K17,'Rent Roll'!$P17*12)&gt;='Commercial Lease'!AO$5),
('Rent Roll'!$H17*'Rent Roll'!$D17/12)*((1+'Rent Roll'!$N17)^DATEDIF('Summary &amp; Assumptions'!$D$18,AO$5,"Y")),
OFFSET(AN22,0,-DATEDIF(EDATE('Rent Roll'!$K17,'Rent Roll'!$P17*12),AO$5,"M"))*((1+'Rent Roll'!$O17)^(DATEDIF(EDATE('Rent Roll'!$K17,'Rent Roll'!$P17*12),AO$5,"Y")+1))),('Rent Roll'!$H17*'Rent Roll'!$D17/12)*((1+'Rent Roll'!$N17)^DATEDIF('Summary &amp; Assumptions'!$D$18,AO$5,"Y")))))</f>
        <v>-</v>
      </c>
      <c r="AP22" s="131" t="str">
        <f ca="1">IF(AP$5&gt;='Rent Roll'!$M42,('Rent Roll'!$G42*'Rent Roll'!$D17/12)*((1+'Rent Roll'!$X42)^DATEDIF('Rent Roll'!$M42,AP$5,"Y")),
IF(AP$5&gt;'Rent Roll'!$L17,"-",
IF('Rent Roll'!$P17&gt;0,
IF(AND('Rent Roll'!$P17&gt;0,EDATE('Rent Roll'!$K17,'Rent Roll'!$P17*12)&gt;='Commercial Lease'!AP$5),
('Rent Roll'!$H17*'Rent Roll'!$D17/12)*((1+'Rent Roll'!$N17)^DATEDIF('Summary &amp; Assumptions'!$D$18,AP$5,"Y")),
OFFSET(AO22,0,-DATEDIF(EDATE('Rent Roll'!$K17,'Rent Roll'!$P17*12),AP$5,"M"))*((1+'Rent Roll'!$O17)^(DATEDIF(EDATE('Rent Roll'!$K17,'Rent Roll'!$P17*12),AP$5,"Y")+1))),('Rent Roll'!$H17*'Rent Roll'!$D17/12)*((1+'Rent Roll'!$N17)^DATEDIF('Summary &amp; Assumptions'!$D$18,AP$5,"Y")))))</f>
        <v>-</v>
      </c>
      <c r="AQ22" s="131" t="str">
        <f ca="1">IF(AQ$5&gt;='Rent Roll'!$M42,('Rent Roll'!$G42*'Rent Roll'!$D17/12)*((1+'Rent Roll'!$X42)^DATEDIF('Rent Roll'!$M42,AQ$5,"Y")),
IF(AQ$5&gt;'Rent Roll'!$L17,"-",
IF('Rent Roll'!$P17&gt;0,
IF(AND('Rent Roll'!$P17&gt;0,EDATE('Rent Roll'!$K17,'Rent Roll'!$P17*12)&gt;='Commercial Lease'!AQ$5),
('Rent Roll'!$H17*'Rent Roll'!$D17/12)*((1+'Rent Roll'!$N17)^DATEDIF('Summary &amp; Assumptions'!$D$18,AQ$5,"Y")),
OFFSET(AP22,0,-DATEDIF(EDATE('Rent Roll'!$K17,'Rent Roll'!$P17*12),AQ$5,"M"))*((1+'Rent Roll'!$O17)^(DATEDIF(EDATE('Rent Roll'!$K17,'Rent Roll'!$P17*12),AQ$5,"Y")+1))),('Rent Roll'!$H17*'Rent Roll'!$D17/12)*((1+'Rent Roll'!$N17)^DATEDIF('Summary &amp; Assumptions'!$D$18,AQ$5,"Y")))))</f>
        <v>-</v>
      </c>
      <c r="AR22" s="131" t="str">
        <f ca="1">IF(AR$5&gt;='Rent Roll'!$M42,('Rent Roll'!$G42*'Rent Roll'!$D17/12)*((1+'Rent Roll'!$X42)^DATEDIF('Rent Roll'!$M42,AR$5,"Y")),
IF(AR$5&gt;'Rent Roll'!$L17,"-",
IF('Rent Roll'!$P17&gt;0,
IF(AND('Rent Roll'!$P17&gt;0,EDATE('Rent Roll'!$K17,'Rent Roll'!$P17*12)&gt;='Commercial Lease'!AR$5),
('Rent Roll'!$H17*'Rent Roll'!$D17/12)*((1+'Rent Roll'!$N17)^DATEDIF('Summary &amp; Assumptions'!$D$18,AR$5,"Y")),
OFFSET(AQ22,0,-DATEDIF(EDATE('Rent Roll'!$K17,'Rent Roll'!$P17*12),AR$5,"M"))*((1+'Rent Roll'!$O17)^(DATEDIF(EDATE('Rent Roll'!$K17,'Rent Roll'!$P17*12),AR$5,"Y")+1))),('Rent Roll'!$H17*'Rent Roll'!$D17/12)*((1+'Rent Roll'!$N17)^DATEDIF('Summary &amp; Assumptions'!$D$18,AR$5,"Y")))))</f>
        <v>-</v>
      </c>
      <c r="AS22" s="131" t="str">
        <f ca="1">IF(AS$5&gt;='Rent Roll'!$M42,('Rent Roll'!$G42*'Rent Roll'!$D17/12)*((1+'Rent Roll'!$X42)^DATEDIF('Rent Roll'!$M42,AS$5,"Y")),
IF(AS$5&gt;'Rent Roll'!$L17,"-",
IF('Rent Roll'!$P17&gt;0,
IF(AND('Rent Roll'!$P17&gt;0,EDATE('Rent Roll'!$K17,'Rent Roll'!$P17*12)&gt;='Commercial Lease'!AS$5),
('Rent Roll'!$H17*'Rent Roll'!$D17/12)*((1+'Rent Roll'!$N17)^DATEDIF('Summary &amp; Assumptions'!$D$18,AS$5,"Y")),
OFFSET(AR22,0,-DATEDIF(EDATE('Rent Roll'!$K17,'Rent Roll'!$P17*12),AS$5,"M"))*((1+'Rent Roll'!$O17)^(DATEDIF(EDATE('Rent Roll'!$K17,'Rent Roll'!$P17*12),AS$5,"Y")+1))),('Rent Roll'!$H17*'Rent Roll'!$D17/12)*((1+'Rent Roll'!$N17)^DATEDIF('Summary &amp; Assumptions'!$D$18,AS$5,"Y")))))</f>
        <v>-</v>
      </c>
      <c r="AT22" s="131" t="str">
        <f ca="1">IF(AT$5&gt;='Rent Roll'!$M42,('Rent Roll'!$G42*'Rent Roll'!$D17/12)*((1+'Rent Roll'!$X42)^DATEDIF('Rent Roll'!$M42,AT$5,"Y")),
IF(AT$5&gt;'Rent Roll'!$L17,"-",
IF('Rent Roll'!$P17&gt;0,
IF(AND('Rent Roll'!$P17&gt;0,EDATE('Rent Roll'!$K17,'Rent Roll'!$P17*12)&gt;='Commercial Lease'!AT$5),
('Rent Roll'!$H17*'Rent Roll'!$D17/12)*((1+'Rent Roll'!$N17)^DATEDIF('Summary &amp; Assumptions'!$D$18,AT$5,"Y")),
OFFSET(AS22,0,-DATEDIF(EDATE('Rent Roll'!$K17,'Rent Roll'!$P17*12),AT$5,"M"))*((1+'Rent Roll'!$O17)^(DATEDIF(EDATE('Rent Roll'!$K17,'Rent Roll'!$P17*12),AT$5,"Y")+1))),('Rent Roll'!$H17*'Rent Roll'!$D17/12)*((1+'Rent Roll'!$N17)^DATEDIF('Summary &amp; Assumptions'!$D$18,AT$5,"Y")))))</f>
        <v>-</v>
      </c>
      <c r="AU22" s="131" t="str">
        <f ca="1">IF(AU$5&gt;='Rent Roll'!$M42,('Rent Roll'!$G42*'Rent Roll'!$D17/12)*((1+'Rent Roll'!$X42)^DATEDIF('Rent Roll'!$M42,AU$5,"Y")),
IF(AU$5&gt;'Rent Roll'!$L17,"-",
IF('Rent Roll'!$P17&gt;0,
IF(AND('Rent Roll'!$P17&gt;0,EDATE('Rent Roll'!$K17,'Rent Roll'!$P17*12)&gt;='Commercial Lease'!AU$5),
('Rent Roll'!$H17*'Rent Roll'!$D17/12)*((1+'Rent Roll'!$N17)^DATEDIF('Summary &amp; Assumptions'!$D$18,AU$5,"Y")),
OFFSET(AT22,0,-DATEDIF(EDATE('Rent Roll'!$K17,'Rent Roll'!$P17*12),AU$5,"M"))*((1+'Rent Roll'!$O17)^(DATEDIF(EDATE('Rent Roll'!$K17,'Rent Roll'!$P17*12),AU$5,"Y")+1))),('Rent Roll'!$H17*'Rent Roll'!$D17/12)*((1+'Rent Roll'!$N17)^DATEDIF('Summary &amp; Assumptions'!$D$18,AU$5,"Y")))))</f>
        <v>-</v>
      </c>
      <c r="AV22" s="131" t="str">
        <f ca="1">IF(AV$5&gt;='Rent Roll'!$M42,('Rent Roll'!$G42*'Rent Roll'!$D17/12)*((1+'Rent Roll'!$X42)^DATEDIF('Rent Roll'!$M42,AV$5,"Y")),
IF(AV$5&gt;'Rent Roll'!$L17,"-",
IF('Rent Roll'!$P17&gt;0,
IF(AND('Rent Roll'!$P17&gt;0,EDATE('Rent Roll'!$K17,'Rent Roll'!$P17*12)&gt;='Commercial Lease'!AV$5),
('Rent Roll'!$H17*'Rent Roll'!$D17/12)*((1+'Rent Roll'!$N17)^DATEDIF('Summary &amp; Assumptions'!$D$18,AV$5,"Y")),
OFFSET(AU22,0,-DATEDIF(EDATE('Rent Roll'!$K17,'Rent Roll'!$P17*12),AV$5,"M"))*((1+'Rent Roll'!$O17)^(DATEDIF(EDATE('Rent Roll'!$K17,'Rent Roll'!$P17*12),AV$5,"Y")+1))),('Rent Roll'!$H17*'Rent Roll'!$D17/12)*((1+'Rent Roll'!$N17)^DATEDIF('Summary &amp; Assumptions'!$D$18,AV$5,"Y")))))</f>
        <v>-</v>
      </c>
      <c r="AW22" s="131" t="str">
        <f ca="1">IF(AW$5&gt;='Rent Roll'!$M42,('Rent Roll'!$G42*'Rent Roll'!$D17/12)*((1+'Rent Roll'!$X42)^DATEDIF('Rent Roll'!$M42,AW$5,"Y")),
IF(AW$5&gt;'Rent Roll'!$L17,"-",
IF('Rent Roll'!$P17&gt;0,
IF(AND('Rent Roll'!$P17&gt;0,EDATE('Rent Roll'!$K17,'Rent Roll'!$P17*12)&gt;='Commercial Lease'!AW$5),
('Rent Roll'!$H17*'Rent Roll'!$D17/12)*((1+'Rent Roll'!$N17)^DATEDIF('Summary &amp; Assumptions'!$D$18,AW$5,"Y")),
OFFSET(AV22,0,-DATEDIF(EDATE('Rent Roll'!$K17,'Rent Roll'!$P17*12),AW$5,"M"))*((1+'Rent Roll'!$O17)^(DATEDIF(EDATE('Rent Roll'!$K17,'Rent Roll'!$P17*12),AW$5,"Y")+1))),('Rent Roll'!$H17*'Rent Roll'!$D17/12)*((1+'Rent Roll'!$N17)^DATEDIF('Summary &amp; Assumptions'!$D$18,AW$5,"Y")))))</f>
        <v>-</v>
      </c>
      <c r="AX22" s="131" t="str">
        <f ca="1">IF(AX$5&gt;='Rent Roll'!$M42,('Rent Roll'!$G42*'Rent Roll'!$D17/12)*((1+'Rent Roll'!$X42)^DATEDIF('Rent Roll'!$M42,AX$5,"Y")),
IF(AX$5&gt;'Rent Roll'!$L17,"-",
IF('Rent Roll'!$P17&gt;0,
IF(AND('Rent Roll'!$P17&gt;0,EDATE('Rent Roll'!$K17,'Rent Roll'!$P17*12)&gt;='Commercial Lease'!AX$5),
('Rent Roll'!$H17*'Rent Roll'!$D17/12)*((1+'Rent Roll'!$N17)^DATEDIF('Summary &amp; Assumptions'!$D$18,AX$5,"Y")),
OFFSET(AW22,0,-DATEDIF(EDATE('Rent Roll'!$K17,'Rent Roll'!$P17*12),AX$5,"M"))*((1+'Rent Roll'!$O17)^(DATEDIF(EDATE('Rent Roll'!$K17,'Rent Roll'!$P17*12),AX$5,"Y")+1))),('Rent Roll'!$H17*'Rent Roll'!$D17/12)*((1+'Rent Roll'!$N17)^DATEDIF('Summary &amp; Assumptions'!$D$18,AX$5,"Y")))))</f>
        <v>-</v>
      </c>
      <c r="AY22" s="131" t="str">
        <f ca="1">IF(AY$5&gt;='Rent Roll'!$M42,('Rent Roll'!$G42*'Rent Roll'!$D17/12)*((1+'Rent Roll'!$X42)^DATEDIF('Rent Roll'!$M42,AY$5,"Y")),
IF(AY$5&gt;'Rent Roll'!$L17,"-",
IF('Rent Roll'!$P17&gt;0,
IF(AND('Rent Roll'!$P17&gt;0,EDATE('Rent Roll'!$K17,'Rent Roll'!$P17*12)&gt;='Commercial Lease'!AY$5),
('Rent Roll'!$H17*'Rent Roll'!$D17/12)*((1+'Rent Roll'!$N17)^DATEDIF('Summary &amp; Assumptions'!$D$18,AY$5,"Y")),
OFFSET(AX22,0,-DATEDIF(EDATE('Rent Roll'!$K17,'Rent Roll'!$P17*12),AY$5,"M"))*((1+'Rent Roll'!$O17)^(DATEDIF(EDATE('Rent Roll'!$K17,'Rent Roll'!$P17*12),AY$5,"Y")+1))),('Rent Roll'!$H17*'Rent Roll'!$D17/12)*((1+'Rent Roll'!$N17)^DATEDIF('Summary &amp; Assumptions'!$D$18,AY$5,"Y")))))</f>
        <v>-</v>
      </c>
      <c r="AZ22" s="131" t="str">
        <f ca="1">IF(AZ$5&gt;='Rent Roll'!$M42,('Rent Roll'!$G42*'Rent Roll'!$D17/12)*((1+'Rent Roll'!$X42)^DATEDIF('Rent Roll'!$M42,AZ$5,"Y")),
IF(AZ$5&gt;'Rent Roll'!$L17,"-",
IF('Rent Roll'!$P17&gt;0,
IF(AND('Rent Roll'!$P17&gt;0,EDATE('Rent Roll'!$K17,'Rent Roll'!$P17*12)&gt;='Commercial Lease'!AZ$5),
('Rent Roll'!$H17*'Rent Roll'!$D17/12)*((1+'Rent Roll'!$N17)^DATEDIF('Summary &amp; Assumptions'!$D$18,AZ$5,"Y")),
OFFSET(AY22,0,-DATEDIF(EDATE('Rent Roll'!$K17,'Rent Roll'!$P17*12),AZ$5,"M"))*((1+'Rent Roll'!$O17)^(DATEDIF(EDATE('Rent Roll'!$K17,'Rent Roll'!$P17*12),AZ$5,"Y")+1))),('Rent Roll'!$H17*'Rent Roll'!$D17/12)*((1+'Rent Roll'!$N17)^DATEDIF('Summary &amp; Assumptions'!$D$18,AZ$5,"Y")))))</f>
        <v>-</v>
      </c>
      <c r="BA22" s="131" t="str">
        <f ca="1">IF(BA$5&gt;='Rent Roll'!$M42,('Rent Roll'!$G42*'Rent Roll'!$D17/12)*((1+'Rent Roll'!$X42)^DATEDIF('Rent Roll'!$M42,BA$5,"Y")),
IF(BA$5&gt;'Rent Roll'!$L17,"-",
IF('Rent Roll'!$P17&gt;0,
IF(AND('Rent Roll'!$P17&gt;0,EDATE('Rent Roll'!$K17,'Rent Roll'!$P17*12)&gt;='Commercial Lease'!BA$5),
('Rent Roll'!$H17*'Rent Roll'!$D17/12)*((1+'Rent Roll'!$N17)^DATEDIF('Summary &amp; Assumptions'!$D$18,BA$5,"Y")),
OFFSET(AZ22,0,-DATEDIF(EDATE('Rent Roll'!$K17,'Rent Roll'!$P17*12),BA$5,"M"))*((1+'Rent Roll'!$O17)^(DATEDIF(EDATE('Rent Roll'!$K17,'Rent Roll'!$P17*12),BA$5,"Y")+1))),('Rent Roll'!$H17*'Rent Roll'!$D17/12)*((1+'Rent Roll'!$N17)^DATEDIF('Summary &amp; Assumptions'!$D$18,BA$5,"Y")))))</f>
        <v>-</v>
      </c>
      <c r="BB22" s="131" t="str">
        <f ca="1">IF(BB$5&gt;='Rent Roll'!$M42,('Rent Roll'!$G42*'Rent Roll'!$D17/12)*((1+'Rent Roll'!$X42)^DATEDIF('Rent Roll'!$M42,BB$5,"Y")),
IF(BB$5&gt;'Rent Roll'!$L17,"-",
IF('Rent Roll'!$P17&gt;0,
IF(AND('Rent Roll'!$P17&gt;0,EDATE('Rent Roll'!$K17,'Rent Roll'!$P17*12)&gt;='Commercial Lease'!BB$5),
('Rent Roll'!$H17*'Rent Roll'!$D17/12)*((1+'Rent Roll'!$N17)^DATEDIF('Summary &amp; Assumptions'!$D$18,BB$5,"Y")),
OFFSET(BA22,0,-DATEDIF(EDATE('Rent Roll'!$K17,'Rent Roll'!$P17*12),BB$5,"M"))*((1+'Rent Roll'!$O17)^(DATEDIF(EDATE('Rent Roll'!$K17,'Rent Roll'!$P17*12),BB$5,"Y")+1))),('Rent Roll'!$H17*'Rent Roll'!$D17/12)*((1+'Rent Roll'!$N17)^DATEDIF('Summary &amp; Assumptions'!$D$18,BB$5,"Y")))))</f>
        <v>-</v>
      </c>
      <c r="BC22" s="131" t="str">
        <f ca="1">IF(BC$5&gt;='Rent Roll'!$M42,('Rent Roll'!$G42*'Rent Roll'!$D17/12)*((1+'Rent Roll'!$X42)^DATEDIF('Rent Roll'!$M42,BC$5,"Y")),
IF(BC$5&gt;'Rent Roll'!$L17,"-",
IF('Rent Roll'!$P17&gt;0,
IF(AND('Rent Roll'!$P17&gt;0,EDATE('Rent Roll'!$K17,'Rent Roll'!$P17*12)&gt;='Commercial Lease'!BC$5),
('Rent Roll'!$H17*'Rent Roll'!$D17/12)*((1+'Rent Roll'!$N17)^DATEDIF('Summary &amp; Assumptions'!$D$18,BC$5,"Y")),
OFFSET(BB22,0,-DATEDIF(EDATE('Rent Roll'!$K17,'Rent Roll'!$P17*12),BC$5,"M"))*((1+'Rent Roll'!$O17)^(DATEDIF(EDATE('Rent Roll'!$K17,'Rent Roll'!$P17*12),BC$5,"Y")+1))),('Rent Roll'!$H17*'Rent Roll'!$D17/12)*((1+'Rent Roll'!$N17)^DATEDIF('Summary &amp; Assumptions'!$D$18,BC$5,"Y")))))</f>
        <v>-</v>
      </c>
      <c r="BD22" s="131" t="str">
        <f ca="1">IF(BD$5&gt;='Rent Roll'!$M42,('Rent Roll'!$G42*'Rent Roll'!$D17/12)*((1+'Rent Roll'!$X42)^DATEDIF('Rent Roll'!$M42,BD$5,"Y")),
IF(BD$5&gt;'Rent Roll'!$L17,"-",
IF('Rent Roll'!$P17&gt;0,
IF(AND('Rent Roll'!$P17&gt;0,EDATE('Rent Roll'!$K17,'Rent Roll'!$P17*12)&gt;='Commercial Lease'!BD$5),
('Rent Roll'!$H17*'Rent Roll'!$D17/12)*((1+'Rent Roll'!$N17)^DATEDIF('Summary &amp; Assumptions'!$D$18,BD$5,"Y")),
OFFSET(BC22,0,-DATEDIF(EDATE('Rent Roll'!$K17,'Rent Roll'!$P17*12),BD$5,"M"))*((1+'Rent Roll'!$O17)^(DATEDIF(EDATE('Rent Roll'!$K17,'Rent Roll'!$P17*12),BD$5,"Y")+1))),('Rent Roll'!$H17*'Rent Roll'!$D17/12)*((1+'Rent Roll'!$N17)^DATEDIF('Summary &amp; Assumptions'!$D$18,BD$5,"Y")))))</f>
        <v>-</v>
      </c>
      <c r="BE22" s="131" t="str">
        <f ca="1">IF(BE$5&gt;='Rent Roll'!$M42,('Rent Roll'!$G42*'Rent Roll'!$D17/12)*((1+'Rent Roll'!$X42)^DATEDIF('Rent Roll'!$M42,BE$5,"Y")),
IF(BE$5&gt;'Rent Roll'!$L17,"-",
IF('Rent Roll'!$P17&gt;0,
IF(AND('Rent Roll'!$P17&gt;0,EDATE('Rent Roll'!$K17,'Rent Roll'!$P17*12)&gt;='Commercial Lease'!BE$5),
('Rent Roll'!$H17*'Rent Roll'!$D17/12)*((1+'Rent Roll'!$N17)^DATEDIF('Summary &amp; Assumptions'!$D$18,BE$5,"Y")),
OFFSET(BD22,0,-DATEDIF(EDATE('Rent Roll'!$K17,'Rent Roll'!$P17*12),BE$5,"M"))*((1+'Rent Roll'!$O17)^(DATEDIF(EDATE('Rent Roll'!$K17,'Rent Roll'!$P17*12),BE$5,"Y")+1))),('Rent Roll'!$H17*'Rent Roll'!$D17/12)*((1+'Rent Roll'!$N17)^DATEDIF('Summary &amp; Assumptions'!$D$18,BE$5,"Y")))))</f>
        <v>-</v>
      </c>
      <c r="BF22" s="131" t="str">
        <f ca="1">IF(BF$5&gt;='Rent Roll'!$M42,('Rent Roll'!$G42*'Rent Roll'!$D17/12)*((1+'Rent Roll'!$X42)^DATEDIF('Rent Roll'!$M42,BF$5,"Y")),
IF(BF$5&gt;'Rent Roll'!$L17,"-",
IF('Rent Roll'!$P17&gt;0,
IF(AND('Rent Roll'!$P17&gt;0,EDATE('Rent Roll'!$K17,'Rent Roll'!$P17*12)&gt;='Commercial Lease'!BF$5),
('Rent Roll'!$H17*'Rent Roll'!$D17/12)*((1+'Rent Roll'!$N17)^DATEDIF('Summary &amp; Assumptions'!$D$18,BF$5,"Y")),
OFFSET(BE22,0,-DATEDIF(EDATE('Rent Roll'!$K17,'Rent Roll'!$P17*12),BF$5,"M"))*((1+'Rent Roll'!$O17)^(DATEDIF(EDATE('Rent Roll'!$K17,'Rent Roll'!$P17*12),BF$5,"Y")+1))),('Rent Roll'!$H17*'Rent Roll'!$D17/12)*((1+'Rent Roll'!$N17)^DATEDIF('Summary &amp; Assumptions'!$D$18,BF$5,"Y")))))</f>
        <v>-</v>
      </c>
      <c r="BG22" s="131" t="str">
        <f ca="1">IF(BG$5&gt;='Rent Roll'!$M42,('Rent Roll'!$G42*'Rent Roll'!$D17/12)*((1+'Rent Roll'!$X42)^DATEDIF('Rent Roll'!$M42,BG$5,"Y")),
IF(BG$5&gt;'Rent Roll'!$L17,"-",
IF('Rent Roll'!$P17&gt;0,
IF(AND('Rent Roll'!$P17&gt;0,EDATE('Rent Roll'!$K17,'Rent Roll'!$P17*12)&gt;='Commercial Lease'!BG$5),
('Rent Roll'!$H17*'Rent Roll'!$D17/12)*((1+'Rent Roll'!$N17)^DATEDIF('Summary &amp; Assumptions'!$D$18,BG$5,"Y")),
OFFSET(BF22,0,-DATEDIF(EDATE('Rent Roll'!$K17,'Rent Roll'!$P17*12),BG$5,"M"))*((1+'Rent Roll'!$O17)^(DATEDIF(EDATE('Rent Roll'!$K17,'Rent Roll'!$P17*12),BG$5,"Y")+1))),('Rent Roll'!$H17*'Rent Roll'!$D17/12)*((1+'Rent Roll'!$N17)^DATEDIF('Summary &amp; Assumptions'!$D$18,BG$5,"Y")))))</f>
        <v>-</v>
      </c>
      <c r="BH22" s="131" t="str">
        <f ca="1">IF(BH$5&gt;='Rent Roll'!$M42,('Rent Roll'!$G42*'Rent Roll'!$D17/12)*((1+'Rent Roll'!$X42)^DATEDIF('Rent Roll'!$M42,BH$5,"Y")),
IF(BH$5&gt;'Rent Roll'!$L17,"-",
IF('Rent Roll'!$P17&gt;0,
IF(AND('Rent Roll'!$P17&gt;0,EDATE('Rent Roll'!$K17,'Rent Roll'!$P17*12)&gt;='Commercial Lease'!BH$5),
('Rent Roll'!$H17*'Rent Roll'!$D17/12)*((1+'Rent Roll'!$N17)^DATEDIF('Summary &amp; Assumptions'!$D$18,BH$5,"Y")),
OFFSET(BG22,0,-DATEDIF(EDATE('Rent Roll'!$K17,'Rent Roll'!$P17*12),BH$5,"M"))*((1+'Rent Roll'!$O17)^(DATEDIF(EDATE('Rent Roll'!$K17,'Rent Roll'!$P17*12),BH$5,"Y")+1))),('Rent Roll'!$H17*'Rent Roll'!$D17/12)*((1+'Rent Roll'!$N17)^DATEDIF('Summary &amp; Assumptions'!$D$18,BH$5,"Y")))))</f>
        <v>-</v>
      </c>
      <c r="BI22" s="131" t="str">
        <f ca="1">IF(BI$5&gt;='Rent Roll'!$M42,('Rent Roll'!$G42*'Rent Roll'!$D17/12)*((1+'Rent Roll'!$X42)^DATEDIF('Rent Roll'!$M42,BI$5,"Y")),
IF(BI$5&gt;'Rent Roll'!$L17,"-",
IF('Rent Roll'!$P17&gt;0,
IF(AND('Rent Roll'!$P17&gt;0,EDATE('Rent Roll'!$K17,'Rent Roll'!$P17*12)&gt;='Commercial Lease'!BI$5),
('Rent Roll'!$H17*'Rent Roll'!$D17/12)*((1+'Rent Roll'!$N17)^DATEDIF('Summary &amp; Assumptions'!$D$18,BI$5,"Y")),
OFFSET(BH22,0,-DATEDIF(EDATE('Rent Roll'!$K17,'Rent Roll'!$P17*12),BI$5,"M"))*((1+'Rent Roll'!$O17)^(DATEDIF(EDATE('Rent Roll'!$K17,'Rent Roll'!$P17*12),BI$5,"Y")+1))),('Rent Roll'!$H17*'Rent Roll'!$D17/12)*((1+'Rent Roll'!$N17)^DATEDIF('Summary &amp; Assumptions'!$D$18,BI$5,"Y")))))</f>
        <v>-</v>
      </c>
      <c r="BJ22" s="131" t="str">
        <f ca="1">IF(BJ$5&gt;='Rent Roll'!$M42,('Rent Roll'!$G42*'Rent Roll'!$D17/12)*((1+'Rent Roll'!$X42)^DATEDIF('Rent Roll'!$M42,BJ$5,"Y")),
IF(BJ$5&gt;'Rent Roll'!$L17,"-",
IF('Rent Roll'!$P17&gt;0,
IF(AND('Rent Roll'!$P17&gt;0,EDATE('Rent Roll'!$K17,'Rent Roll'!$P17*12)&gt;='Commercial Lease'!BJ$5),
('Rent Roll'!$H17*'Rent Roll'!$D17/12)*((1+'Rent Roll'!$N17)^DATEDIF('Summary &amp; Assumptions'!$D$18,BJ$5,"Y")),
OFFSET(BI22,0,-DATEDIF(EDATE('Rent Roll'!$K17,'Rent Roll'!$P17*12),BJ$5,"M"))*((1+'Rent Roll'!$O17)^(DATEDIF(EDATE('Rent Roll'!$K17,'Rent Roll'!$P17*12),BJ$5,"Y")+1))),('Rent Roll'!$H17*'Rent Roll'!$D17/12)*((1+'Rent Roll'!$N17)^DATEDIF('Summary &amp; Assumptions'!$D$18,BJ$5,"Y")))))</f>
        <v>-</v>
      </c>
      <c r="BK22" s="131" t="str">
        <f ca="1">IF(BK$5&gt;='Rent Roll'!$M42,('Rent Roll'!$G42*'Rent Roll'!$D17/12)*((1+'Rent Roll'!$X42)^DATEDIF('Rent Roll'!$M42,BK$5,"Y")),
IF(BK$5&gt;'Rent Roll'!$L17,"-",
IF('Rent Roll'!$P17&gt;0,
IF(AND('Rent Roll'!$P17&gt;0,EDATE('Rent Roll'!$K17,'Rent Roll'!$P17*12)&gt;='Commercial Lease'!BK$5),
('Rent Roll'!$H17*'Rent Roll'!$D17/12)*((1+'Rent Roll'!$N17)^DATEDIF('Summary &amp; Assumptions'!$D$18,BK$5,"Y")),
OFFSET(BJ22,0,-DATEDIF(EDATE('Rent Roll'!$K17,'Rent Roll'!$P17*12),BK$5,"M"))*((1+'Rent Roll'!$O17)^(DATEDIF(EDATE('Rent Roll'!$K17,'Rent Roll'!$P17*12),BK$5,"Y")+1))),('Rent Roll'!$H17*'Rent Roll'!$D17/12)*((1+'Rent Roll'!$N17)^DATEDIF('Summary &amp; Assumptions'!$D$18,BK$5,"Y")))))</f>
        <v>-</v>
      </c>
      <c r="BL22" s="131" t="str">
        <f ca="1">IF(BL$5&gt;='Rent Roll'!$M42,('Rent Roll'!$G42*'Rent Roll'!$D17/12)*((1+'Rent Roll'!$X42)^DATEDIF('Rent Roll'!$M42,BL$5,"Y")),
IF(BL$5&gt;'Rent Roll'!$L17,"-",
IF('Rent Roll'!$P17&gt;0,
IF(AND('Rent Roll'!$P17&gt;0,EDATE('Rent Roll'!$K17,'Rent Roll'!$P17*12)&gt;='Commercial Lease'!BL$5),
('Rent Roll'!$H17*'Rent Roll'!$D17/12)*((1+'Rent Roll'!$N17)^DATEDIF('Summary &amp; Assumptions'!$D$18,BL$5,"Y")),
OFFSET(BK22,0,-DATEDIF(EDATE('Rent Roll'!$K17,'Rent Roll'!$P17*12),BL$5,"M"))*((1+'Rent Roll'!$O17)^(DATEDIF(EDATE('Rent Roll'!$K17,'Rent Roll'!$P17*12),BL$5,"Y")+1))),('Rent Roll'!$H17*'Rent Roll'!$D17/12)*((1+'Rent Roll'!$N17)^DATEDIF('Summary &amp; Assumptions'!$D$18,BL$5,"Y")))))</f>
        <v>-</v>
      </c>
      <c r="BM22" s="131" t="str">
        <f ca="1">IF(BM$5&gt;='Rent Roll'!$M42,('Rent Roll'!$G42*'Rent Roll'!$D17/12)*((1+'Rent Roll'!$X42)^DATEDIF('Rent Roll'!$M42,BM$5,"Y")),
IF(BM$5&gt;'Rent Roll'!$L17,"-",
IF('Rent Roll'!$P17&gt;0,
IF(AND('Rent Roll'!$P17&gt;0,EDATE('Rent Roll'!$K17,'Rent Roll'!$P17*12)&gt;='Commercial Lease'!BM$5),
('Rent Roll'!$H17*'Rent Roll'!$D17/12)*((1+'Rent Roll'!$N17)^DATEDIF('Summary &amp; Assumptions'!$D$18,BM$5,"Y")),
OFFSET(BL22,0,-DATEDIF(EDATE('Rent Roll'!$K17,'Rent Roll'!$P17*12),BM$5,"M"))*((1+'Rent Roll'!$O17)^(DATEDIF(EDATE('Rent Roll'!$K17,'Rent Roll'!$P17*12),BM$5,"Y")+1))),('Rent Roll'!$H17*'Rent Roll'!$D17/12)*((1+'Rent Roll'!$N17)^DATEDIF('Summary &amp; Assumptions'!$D$18,BM$5,"Y")))))</f>
        <v>-</v>
      </c>
      <c r="BN22" s="131" t="str">
        <f ca="1">IF(BN$5&gt;='Rent Roll'!$M42,('Rent Roll'!$G42*'Rent Roll'!$D17/12)*((1+'Rent Roll'!$X42)^DATEDIF('Rent Roll'!$M42,BN$5,"Y")),
IF(BN$5&gt;'Rent Roll'!$L17,"-",
IF('Rent Roll'!$P17&gt;0,
IF(AND('Rent Roll'!$P17&gt;0,EDATE('Rent Roll'!$K17,'Rent Roll'!$P17*12)&gt;='Commercial Lease'!BN$5),
('Rent Roll'!$H17*'Rent Roll'!$D17/12)*((1+'Rent Roll'!$N17)^DATEDIF('Summary &amp; Assumptions'!$D$18,BN$5,"Y")),
OFFSET(BM22,0,-DATEDIF(EDATE('Rent Roll'!$K17,'Rent Roll'!$P17*12),BN$5,"M"))*((1+'Rent Roll'!$O17)^(DATEDIF(EDATE('Rent Roll'!$K17,'Rent Roll'!$P17*12),BN$5,"Y")+1))),('Rent Roll'!$H17*'Rent Roll'!$D17/12)*((1+'Rent Roll'!$N17)^DATEDIF('Summary &amp; Assumptions'!$D$18,BN$5,"Y")))))</f>
        <v>-</v>
      </c>
      <c r="BO22" s="131" t="str">
        <f ca="1">IF(BO$5&gt;='Rent Roll'!$M42,('Rent Roll'!$G42*'Rent Roll'!$D17/12)*((1+'Rent Roll'!$X42)^DATEDIF('Rent Roll'!$M42,BO$5,"Y")),
IF(BO$5&gt;'Rent Roll'!$L17,"-",
IF('Rent Roll'!$P17&gt;0,
IF(AND('Rent Roll'!$P17&gt;0,EDATE('Rent Roll'!$K17,'Rent Roll'!$P17*12)&gt;='Commercial Lease'!BO$5),
('Rent Roll'!$H17*'Rent Roll'!$D17/12)*((1+'Rent Roll'!$N17)^DATEDIF('Summary &amp; Assumptions'!$D$18,BO$5,"Y")),
OFFSET(BN22,0,-DATEDIF(EDATE('Rent Roll'!$K17,'Rent Roll'!$P17*12),BO$5,"M"))*((1+'Rent Roll'!$O17)^(DATEDIF(EDATE('Rent Roll'!$K17,'Rent Roll'!$P17*12),BO$5,"Y")+1))),('Rent Roll'!$H17*'Rent Roll'!$D17/12)*((1+'Rent Roll'!$N17)^DATEDIF('Summary &amp; Assumptions'!$D$18,BO$5,"Y")))))</f>
        <v>-</v>
      </c>
      <c r="BP22" s="131" t="str">
        <f ca="1">IF(BP$5&gt;='Rent Roll'!$M42,('Rent Roll'!$G42*'Rent Roll'!$D17/12)*((1+'Rent Roll'!$X42)^DATEDIF('Rent Roll'!$M42,BP$5,"Y")),
IF(BP$5&gt;'Rent Roll'!$L17,"-",
IF('Rent Roll'!$P17&gt;0,
IF(AND('Rent Roll'!$P17&gt;0,EDATE('Rent Roll'!$K17,'Rent Roll'!$P17*12)&gt;='Commercial Lease'!BP$5),
('Rent Roll'!$H17*'Rent Roll'!$D17/12)*((1+'Rent Roll'!$N17)^DATEDIF('Summary &amp; Assumptions'!$D$18,BP$5,"Y")),
OFFSET(BO22,0,-DATEDIF(EDATE('Rent Roll'!$K17,'Rent Roll'!$P17*12),BP$5,"M"))*((1+'Rent Roll'!$O17)^(DATEDIF(EDATE('Rent Roll'!$K17,'Rent Roll'!$P17*12),BP$5,"Y")+1))),('Rent Roll'!$H17*'Rent Roll'!$D17/12)*((1+'Rent Roll'!$N17)^DATEDIF('Summary &amp; Assumptions'!$D$18,BP$5,"Y")))))</f>
        <v>-</v>
      </c>
      <c r="BQ22" s="131" t="str">
        <f ca="1">IF(BQ$5&gt;='Rent Roll'!$M42,('Rent Roll'!$G42*'Rent Roll'!$D17/12)*((1+'Rent Roll'!$X42)^DATEDIF('Rent Roll'!$M42,BQ$5,"Y")),
IF(BQ$5&gt;'Rent Roll'!$L17,"-",
IF('Rent Roll'!$P17&gt;0,
IF(AND('Rent Roll'!$P17&gt;0,EDATE('Rent Roll'!$K17,'Rent Roll'!$P17*12)&gt;='Commercial Lease'!BQ$5),
('Rent Roll'!$H17*'Rent Roll'!$D17/12)*((1+'Rent Roll'!$N17)^DATEDIF('Summary &amp; Assumptions'!$D$18,BQ$5,"Y")),
OFFSET(BP22,0,-DATEDIF(EDATE('Rent Roll'!$K17,'Rent Roll'!$P17*12),BQ$5,"M"))*((1+'Rent Roll'!$O17)^(DATEDIF(EDATE('Rent Roll'!$K17,'Rent Roll'!$P17*12),BQ$5,"Y")+1))),('Rent Roll'!$H17*'Rent Roll'!$D17/12)*((1+'Rent Roll'!$N17)^DATEDIF('Summary &amp; Assumptions'!$D$18,BQ$5,"Y")))))</f>
        <v>-</v>
      </c>
      <c r="BR22" s="131" t="str">
        <f ca="1">IF(BR$5&gt;='Rent Roll'!$M42,('Rent Roll'!$G42*'Rent Roll'!$D17/12)*((1+'Rent Roll'!$X42)^DATEDIF('Rent Roll'!$M42,BR$5,"Y")),
IF(BR$5&gt;'Rent Roll'!$L17,"-",
IF('Rent Roll'!$P17&gt;0,
IF(AND('Rent Roll'!$P17&gt;0,EDATE('Rent Roll'!$K17,'Rent Roll'!$P17*12)&gt;='Commercial Lease'!BR$5),
('Rent Roll'!$H17*'Rent Roll'!$D17/12)*((1+'Rent Roll'!$N17)^DATEDIF('Summary &amp; Assumptions'!$D$18,BR$5,"Y")),
OFFSET(BQ22,0,-DATEDIF(EDATE('Rent Roll'!$K17,'Rent Roll'!$P17*12),BR$5,"M"))*((1+'Rent Roll'!$O17)^(DATEDIF(EDATE('Rent Roll'!$K17,'Rent Roll'!$P17*12),BR$5,"Y")+1))),('Rent Roll'!$H17*'Rent Roll'!$D17/12)*((1+'Rent Roll'!$N17)^DATEDIF('Summary &amp; Assumptions'!$D$18,BR$5,"Y")))))</f>
        <v>-</v>
      </c>
      <c r="BS22" s="131" t="str">
        <f ca="1">IF(BS$5&gt;='Rent Roll'!$M42,('Rent Roll'!$G42*'Rent Roll'!$D17/12)*((1+'Rent Roll'!$X42)^DATEDIF('Rent Roll'!$M42,BS$5,"Y")),
IF(BS$5&gt;'Rent Roll'!$L17,"-",
IF('Rent Roll'!$P17&gt;0,
IF(AND('Rent Roll'!$P17&gt;0,EDATE('Rent Roll'!$K17,'Rent Roll'!$P17*12)&gt;='Commercial Lease'!BS$5),
('Rent Roll'!$H17*'Rent Roll'!$D17/12)*((1+'Rent Roll'!$N17)^DATEDIF('Summary &amp; Assumptions'!$D$18,BS$5,"Y")),
OFFSET(BR22,0,-DATEDIF(EDATE('Rent Roll'!$K17,'Rent Roll'!$P17*12),BS$5,"M"))*((1+'Rent Roll'!$O17)^(DATEDIF(EDATE('Rent Roll'!$K17,'Rent Roll'!$P17*12),BS$5,"Y")+1))),('Rent Roll'!$H17*'Rent Roll'!$D17/12)*((1+'Rent Roll'!$N17)^DATEDIF('Summary &amp; Assumptions'!$D$18,BS$5,"Y")))))</f>
        <v>-</v>
      </c>
      <c r="BT22" s="131" t="str">
        <f ca="1">IF(BT$5&gt;='Rent Roll'!$M42,('Rent Roll'!$G42*'Rent Roll'!$D17/12)*((1+'Rent Roll'!$X42)^DATEDIF('Rent Roll'!$M42,BT$5,"Y")),
IF(BT$5&gt;'Rent Roll'!$L17,"-",
IF('Rent Roll'!$P17&gt;0,
IF(AND('Rent Roll'!$P17&gt;0,EDATE('Rent Roll'!$K17,'Rent Roll'!$P17*12)&gt;='Commercial Lease'!BT$5),
('Rent Roll'!$H17*'Rent Roll'!$D17/12)*((1+'Rent Roll'!$N17)^DATEDIF('Summary &amp; Assumptions'!$D$18,BT$5,"Y")),
OFFSET(BS22,0,-DATEDIF(EDATE('Rent Roll'!$K17,'Rent Roll'!$P17*12),BT$5,"M"))*((1+'Rent Roll'!$O17)^(DATEDIF(EDATE('Rent Roll'!$K17,'Rent Roll'!$P17*12),BT$5,"Y")+1))),('Rent Roll'!$H17*'Rent Roll'!$D17/12)*((1+'Rent Roll'!$N17)^DATEDIF('Summary &amp; Assumptions'!$D$18,BT$5,"Y")))))</f>
        <v>-</v>
      </c>
      <c r="BU22" s="131" t="str">
        <f ca="1">IF(BU$5&gt;='Rent Roll'!$M42,('Rent Roll'!$G42*'Rent Roll'!$D17/12)*((1+'Rent Roll'!$X42)^DATEDIF('Rent Roll'!$M42,BU$5,"Y")),
IF(BU$5&gt;'Rent Roll'!$L17,"-",
IF('Rent Roll'!$P17&gt;0,
IF(AND('Rent Roll'!$P17&gt;0,EDATE('Rent Roll'!$K17,'Rent Roll'!$P17*12)&gt;='Commercial Lease'!BU$5),
('Rent Roll'!$H17*'Rent Roll'!$D17/12)*((1+'Rent Roll'!$N17)^DATEDIF('Summary &amp; Assumptions'!$D$18,BU$5,"Y")),
OFFSET(BT22,0,-DATEDIF(EDATE('Rent Roll'!$K17,'Rent Roll'!$P17*12),BU$5,"M"))*((1+'Rent Roll'!$O17)^(DATEDIF(EDATE('Rent Roll'!$K17,'Rent Roll'!$P17*12),BU$5,"Y")+1))),('Rent Roll'!$H17*'Rent Roll'!$D17/12)*((1+'Rent Roll'!$N17)^DATEDIF('Summary &amp; Assumptions'!$D$18,BU$5,"Y")))))</f>
        <v>-</v>
      </c>
      <c r="BV22" s="131" t="str">
        <f ca="1">IF(BV$5&gt;='Rent Roll'!$M42,('Rent Roll'!$G42*'Rent Roll'!$D17/12)*((1+'Rent Roll'!$X42)^DATEDIF('Rent Roll'!$M42,BV$5,"Y")),
IF(BV$5&gt;'Rent Roll'!$L17,"-",
IF('Rent Roll'!$P17&gt;0,
IF(AND('Rent Roll'!$P17&gt;0,EDATE('Rent Roll'!$K17,'Rent Roll'!$P17*12)&gt;='Commercial Lease'!BV$5),
('Rent Roll'!$H17*'Rent Roll'!$D17/12)*((1+'Rent Roll'!$N17)^DATEDIF('Summary &amp; Assumptions'!$D$18,BV$5,"Y")),
OFFSET(BU22,0,-DATEDIF(EDATE('Rent Roll'!$K17,'Rent Roll'!$P17*12),BV$5,"M"))*((1+'Rent Roll'!$O17)^(DATEDIF(EDATE('Rent Roll'!$K17,'Rent Roll'!$P17*12),BV$5,"Y")+1))),('Rent Roll'!$H17*'Rent Roll'!$D17/12)*((1+'Rent Roll'!$N17)^DATEDIF('Summary &amp; Assumptions'!$D$18,BV$5,"Y")))))</f>
        <v>-</v>
      </c>
      <c r="BW22" s="131" t="str">
        <f ca="1">IF(BW$5&gt;='Rent Roll'!$M42,('Rent Roll'!$G42*'Rent Roll'!$D17/12)*((1+'Rent Roll'!$X42)^DATEDIF('Rent Roll'!$M42,BW$5,"Y")),
IF(BW$5&gt;'Rent Roll'!$L17,"-",
IF('Rent Roll'!$P17&gt;0,
IF(AND('Rent Roll'!$P17&gt;0,EDATE('Rent Roll'!$K17,'Rent Roll'!$P17*12)&gt;='Commercial Lease'!BW$5),
('Rent Roll'!$H17*'Rent Roll'!$D17/12)*((1+'Rent Roll'!$N17)^DATEDIF('Summary &amp; Assumptions'!$D$18,BW$5,"Y")),
OFFSET(BV22,0,-DATEDIF(EDATE('Rent Roll'!$K17,'Rent Roll'!$P17*12),BW$5,"M"))*((1+'Rent Roll'!$O17)^(DATEDIF(EDATE('Rent Roll'!$K17,'Rent Roll'!$P17*12),BW$5,"Y")+1))),('Rent Roll'!$H17*'Rent Roll'!$D17/12)*((1+'Rent Roll'!$N17)^DATEDIF('Summary &amp; Assumptions'!$D$18,BW$5,"Y")))))</f>
        <v>-</v>
      </c>
      <c r="BX22" s="131" t="str">
        <f ca="1">IF(BX$5&gt;='Rent Roll'!$M42,('Rent Roll'!$G42*'Rent Roll'!$D17/12)*((1+'Rent Roll'!$X42)^DATEDIF('Rent Roll'!$M42,BX$5,"Y")),
IF(BX$5&gt;'Rent Roll'!$L17,"-",
IF('Rent Roll'!$P17&gt;0,
IF(AND('Rent Roll'!$P17&gt;0,EDATE('Rent Roll'!$K17,'Rent Roll'!$P17*12)&gt;='Commercial Lease'!BX$5),
('Rent Roll'!$H17*'Rent Roll'!$D17/12)*((1+'Rent Roll'!$N17)^DATEDIF('Summary &amp; Assumptions'!$D$18,BX$5,"Y")),
OFFSET(BW22,0,-DATEDIF(EDATE('Rent Roll'!$K17,'Rent Roll'!$P17*12),BX$5,"M"))*((1+'Rent Roll'!$O17)^(DATEDIF(EDATE('Rent Roll'!$K17,'Rent Roll'!$P17*12),BX$5,"Y")+1))),('Rent Roll'!$H17*'Rent Roll'!$D17/12)*((1+'Rent Roll'!$N17)^DATEDIF('Summary &amp; Assumptions'!$D$18,BX$5,"Y")))))</f>
        <v>-</v>
      </c>
      <c r="BY22" s="131" t="str">
        <f ca="1">IF(BY$5&gt;='Rent Roll'!$M42,('Rent Roll'!$G42*'Rent Roll'!$D17/12)*((1+'Rent Roll'!$X42)^DATEDIF('Rent Roll'!$M42,BY$5,"Y")),
IF(BY$5&gt;'Rent Roll'!$L17,"-",
IF('Rent Roll'!$P17&gt;0,
IF(AND('Rent Roll'!$P17&gt;0,EDATE('Rent Roll'!$K17,'Rent Roll'!$P17*12)&gt;='Commercial Lease'!BY$5),
('Rent Roll'!$H17*'Rent Roll'!$D17/12)*((1+'Rent Roll'!$N17)^DATEDIF('Summary &amp; Assumptions'!$D$18,BY$5,"Y")),
OFFSET(BX22,0,-DATEDIF(EDATE('Rent Roll'!$K17,'Rent Roll'!$P17*12),BY$5,"M"))*((1+'Rent Roll'!$O17)^(DATEDIF(EDATE('Rent Roll'!$K17,'Rent Roll'!$P17*12),BY$5,"Y")+1))),('Rent Roll'!$H17*'Rent Roll'!$D17/12)*((1+'Rent Roll'!$N17)^DATEDIF('Summary &amp; Assumptions'!$D$18,BY$5,"Y")))))</f>
        <v>-</v>
      </c>
      <c r="BZ22" s="131" t="str">
        <f ca="1">IF(BZ$5&gt;='Rent Roll'!$M42,('Rent Roll'!$G42*'Rent Roll'!$D17/12)*((1+'Rent Roll'!$X42)^DATEDIF('Rent Roll'!$M42,BZ$5,"Y")),
IF(BZ$5&gt;'Rent Roll'!$L17,"-",
IF('Rent Roll'!$P17&gt;0,
IF(AND('Rent Roll'!$P17&gt;0,EDATE('Rent Roll'!$K17,'Rent Roll'!$P17*12)&gt;='Commercial Lease'!BZ$5),
('Rent Roll'!$H17*'Rent Roll'!$D17/12)*((1+'Rent Roll'!$N17)^DATEDIF('Summary &amp; Assumptions'!$D$18,BZ$5,"Y")),
OFFSET(BY22,0,-DATEDIF(EDATE('Rent Roll'!$K17,'Rent Roll'!$P17*12),BZ$5,"M"))*((1+'Rent Roll'!$O17)^(DATEDIF(EDATE('Rent Roll'!$K17,'Rent Roll'!$P17*12),BZ$5,"Y")+1))),('Rent Roll'!$H17*'Rent Roll'!$D17/12)*((1+'Rent Roll'!$N17)^DATEDIF('Summary &amp; Assumptions'!$D$18,BZ$5,"Y")))))</f>
        <v>-</v>
      </c>
      <c r="CA22" s="131" t="str">
        <f ca="1">IF(CA$5&gt;='Rent Roll'!$M42,('Rent Roll'!$G42*'Rent Roll'!$D17/12)*((1+'Rent Roll'!$X42)^DATEDIF('Rent Roll'!$M42,CA$5,"Y")),
IF(CA$5&gt;'Rent Roll'!$L17,"-",
IF('Rent Roll'!$P17&gt;0,
IF(AND('Rent Roll'!$P17&gt;0,EDATE('Rent Roll'!$K17,'Rent Roll'!$P17*12)&gt;='Commercial Lease'!CA$5),
('Rent Roll'!$H17*'Rent Roll'!$D17/12)*((1+'Rent Roll'!$N17)^DATEDIF('Summary &amp; Assumptions'!$D$18,CA$5,"Y")),
OFFSET(BZ22,0,-DATEDIF(EDATE('Rent Roll'!$K17,'Rent Roll'!$P17*12),CA$5,"M"))*((1+'Rent Roll'!$O17)^(DATEDIF(EDATE('Rent Roll'!$K17,'Rent Roll'!$P17*12),CA$5,"Y")+1))),('Rent Roll'!$H17*'Rent Roll'!$D17/12)*((1+'Rent Roll'!$N17)^DATEDIF('Summary &amp; Assumptions'!$D$18,CA$5,"Y")))))</f>
        <v>-</v>
      </c>
      <c r="CB22" s="131" t="str">
        <f ca="1">IF(CB$5&gt;='Rent Roll'!$M42,('Rent Roll'!$G42*'Rent Roll'!$D17/12)*((1+'Rent Roll'!$X42)^DATEDIF('Rent Roll'!$M42,CB$5,"Y")),
IF(CB$5&gt;'Rent Roll'!$L17,"-",
IF('Rent Roll'!$P17&gt;0,
IF(AND('Rent Roll'!$P17&gt;0,EDATE('Rent Roll'!$K17,'Rent Roll'!$P17*12)&gt;='Commercial Lease'!CB$5),
('Rent Roll'!$H17*'Rent Roll'!$D17/12)*((1+'Rent Roll'!$N17)^DATEDIF('Summary &amp; Assumptions'!$D$18,CB$5,"Y")),
OFFSET(CA22,0,-DATEDIF(EDATE('Rent Roll'!$K17,'Rent Roll'!$P17*12),CB$5,"M"))*((1+'Rent Roll'!$O17)^(DATEDIF(EDATE('Rent Roll'!$K17,'Rent Roll'!$P17*12),CB$5,"Y")+1))),('Rent Roll'!$H17*'Rent Roll'!$D17/12)*((1+'Rent Roll'!$N17)^DATEDIF('Summary &amp; Assumptions'!$D$18,CB$5,"Y")))))</f>
        <v>-</v>
      </c>
      <c r="CC22" s="131" t="str">
        <f ca="1">IF(CC$5&gt;='Rent Roll'!$M42,('Rent Roll'!$G42*'Rent Roll'!$D17/12)*((1+'Rent Roll'!$X42)^DATEDIF('Rent Roll'!$M42,CC$5,"Y")),
IF(CC$5&gt;'Rent Roll'!$L17,"-",
IF('Rent Roll'!$P17&gt;0,
IF(AND('Rent Roll'!$P17&gt;0,EDATE('Rent Roll'!$K17,'Rent Roll'!$P17*12)&gt;='Commercial Lease'!CC$5),
('Rent Roll'!$H17*'Rent Roll'!$D17/12)*((1+'Rent Roll'!$N17)^DATEDIF('Summary &amp; Assumptions'!$D$18,CC$5,"Y")),
OFFSET(CB22,0,-DATEDIF(EDATE('Rent Roll'!$K17,'Rent Roll'!$P17*12),CC$5,"M"))*((1+'Rent Roll'!$O17)^(DATEDIF(EDATE('Rent Roll'!$K17,'Rent Roll'!$P17*12),CC$5,"Y")+1))),('Rent Roll'!$H17*'Rent Roll'!$D17/12)*((1+'Rent Roll'!$N17)^DATEDIF('Summary &amp; Assumptions'!$D$18,CC$5,"Y")))))</f>
        <v>-</v>
      </c>
      <c r="CD22" s="131" t="str">
        <f ca="1">IF(CD$5&gt;='Rent Roll'!$M42,('Rent Roll'!$G42*'Rent Roll'!$D17/12)*((1+'Rent Roll'!$X42)^DATEDIF('Rent Roll'!$M42,CD$5,"Y")),
IF(CD$5&gt;'Rent Roll'!$L17,"-",
IF('Rent Roll'!$P17&gt;0,
IF(AND('Rent Roll'!$P17&gt;0,EDATE('Rent Roll'!$K17,'Rent Roll'!$P17*12)&gt;='Commercial Lease'!CD$5),
('Rent Roll'!$H17*'Rent Roll'!$D17/12)*((1+'Rent Roll'!$N17)^DATEDIF('Summary &amp; Assumptions'!$D$18,CD$5,"Y")),
OFFSET(CC22,0,-DATEDIF(EDATE('Rent Roll'!$K17,'Rent Roll'!$P17*12),CD$5,"M"))*((1+'Rent Roll'!$O17)^(DATEDIF(EDATE('Rent Roll'!$K17,'Rent Roll'!$P17*12),CD$5,"Y")+1))),('Rent Roll'!$H17*'Rent Roll'!$D17/12)*((1+'Rent Roll'!$N17)^DATEDIF('Summary &amp; Assumptions'!$D$18,CD$5,"Y")))))</f>
        <v>-</v>
      </c>
      <c r="CE22" s="131" t="str">
        <f ca="1">IF(CE$5&gt;='Rent Roll'!$M42,('Rent Roll'!$G42*'Rent Roll'!$D17/12)*((1+'Rent Roll'!$X42)^DATEDIF('Rent Roll'!$M42,CE$5,"Y")),
IF(CE$5&gt;'Rent Roll'!$L17,"-",
IF('Rent Roll'!$P17&gt;0,
IF(AND('Rent Roll'!$P17&gt;0,EDATE('Rent Roll'!$K17,'Rent Roll'!$P17*12)&gt;='Commercial Lease'!CE$5),
('Rent Roll'!$H17*'Rent Roll'!$D17/12)*((1+'Rent Roll'!$N17)^DATEDIF('Summary &amp; Assumptions'!$D$18,CE$5,"Y")),
OFFSET(CD22,0,-DATEDIF(EDATE('Rent Roll'!$K17,'Rent Roll'!$P17*12),CE$5,"M"))*((1+'Rent Roll'!$O17)^(DATEDIF(EDATE('Rent Roll'!$K17,'Rent Roll'!$P17*12),CE$5,"Y")+1))),('Rent Roll'!$H17*'Rent Roll'!$D17/12)*((1+'Rent Roll'!$N17)^DATEDIF('Summary &amp; Assumptions'!$D$18,CE$5,"Y")))))</f>
        <v>-</v>
      </c>
      <c r="CF22" s="131" t="str">
        <f ca="1">IF(CF$5&gt;='Rent Roll'!$M42,('Rent Roll'!$G42*'Rent Roll'!$D17/12)*((1+'Rent Roll'!$X42)^DATEDIF('Rent Roll'!$M42,CF$5,"Y")),
IF(CF$5&gt;'Rent Roll'!$L17,"-",
IF('Rent Roll'!$P17&gt;0,
IF(AND('Rent Roll'!$P17&gt;0,EDATE('Rent Roll'!$K17,'Rent Roll'!$P17*12)&gt;='Commercial Lease'!CF$5),
('Rent Roll'!$H17*'Rent Roll'!$D17/12)*((1+'Rent Roll'!$N17)^DATEDIF('Summary &amp; Assumptions'!$D$18,CF$5,"Y")),
OFFSET(CE22,0,-DATEDIF(EDATE('Rent Roll'!$K17,'Rent Roll'!$P17*12),CF$5,"M"))*((1+'Rent Roll'!$O17)^(DATEDIF(EDATE('Rent Roll'!$K17,'Rent Roll'!$P17*12),CF$5,"Y")+1))),('Rent Roll'!$H17*'Rent Roll'!$D17/12)*((1+'Rent Roll'!$N17)^DATEDIF('Summary &amp; Assumptions'!$D$18,CF$5,"Y")))))</f>
        <v>-</v>
      </c>
      <c r="CG22" s="131" t="str">
        <f ca="1">IF(CG$5&gt;='Rent Roll'!$M42,('Rent Roll'!$G42*'Rent Roll'!$D17/12)*((1+'Rent Roll'!$X42)^DATEDIF('Rent Roll'!$M42,CG$5,"Y")),
IF(CG$5&gt;'Rent Roll'!$L17,"-",
IF('Rent Roll'!$P17&gt;0,
IF(AND('Rent Roll'!$P17&gt;0,EDATE('Rent Roll'!$K17,'Rent Roll'!$P17*12)&gt;='Commercial Lease'!CG$5),
('Rent Roll'!$H17*'Rent Roll'!$D17/12)*((1+'Rent Roll'!$N17)^DATEDIF('Summary &amp; Assumptions'!$D$18,CG$5,"Y")),
OFFSET(CF22,0,-DATEDIF(EDATE('Rent Roll'!$K17,'Rent Roll'!$P17*12),CG$5,"M"))*((1+'Rent Roll'!$O17)^(DATEDIF(EDATE('Rent Roll'!$K17,'Rent Roll'!$P17*12),CG$5,"Y")+1))),('Rent Roll'!$H17*'Rent Roll'!$D17/12)*((1+'Rent Roll'!$N17)^DATEDIF('Summary &amp; Assumptions'!$D$18,CG$5,"Y")))))</f>
        <v>-</v>
      </c>
      <c r="CH22" s="131" t="str">
        <f ca="1">IF(CH$5&gt;='Rent Roll'!$M42,('Rent Roll'!$G42*'Rent Roll'!$D17/12)*((1+'Rent Roll'!$X42)^DATEDIF('Rent Roll'!$M42,CH$5,"Y")),
IF(CH$5&gt;'Rent Roll'!$L17,"-",
IF('Rent Roll'!$P17&gt;0,
IF(AND('Rent Roll'!$P17&gt;0,EDATE('Rent Roll'!$K17,'Rent Roll'!$P17*12)&gt;='Commercial Lease'!CH$5),
('Rent Roll'!$H17*'Rent Roll'!$D17/12)*((1+'Rent Roll'!$N17)^DATEDIF('Summary &amp; Assumptions'!$D$18,CH$5,"Y")),
OFFSET(CG22,0,-DATEDIF(EDATE('Rent Roll'!$K17,'Rent Roll'!$P17*12),CH$5,"M"))*((1+'Rent Roll'!$O17)^(DATEDIF(EDATE('Rent Roll'!$K17,'Rent Roll'!$P17*12),CH$5,"Y")+1))),('Rent Roll'!$H17*'Rent Roll'!$D17/12)*((1+'Rent Roll'!$N17)^DATEDIF('Summary &amp; Assumptions'!$D$18,CH$5,"Y")))))</f>
        <v>-</v>
      </c>
      <c r="CI22" s="131" t="str">
        <f ca="1">IF(CI$5&gt;='Rent Roll'!$M42,('Rent Roll'!$G42*'Rent Roll'!$D17/12)*((1+'Rent Roll'!$X42)^DATEDIF('Rent Roll'!$M42,CI$5,"Y")),
IF(CI$5&gt;'Rent Roll'!$L17,"-",
IF('Rent Roll'!$P17&gt;0,
IF(AND('Rent Roll'!$P17&gt;0,EDATE('Rent Roll'!$K17,'Rent Roll'!$P17*12)&gt;='Commercial Lease'!CI$5),
('Rent Roll'!$H17*'Rent Roll'!$D17/12)*((1+'Rent Roll'!$N17)^DATEDIF('Summary &amp; Assumptions'!$D$18,CI$5,"Y")),
OFFSET(CH22,0,-DATEDIF(EDATE('Rent Roll'!$K17,'Rent Roll'!$P17*12),CI$5,"M"))*((1+'Rent Roll'!$O17)^(DATEDIF(EDATE('Rent Roll'!$K17,'Rent Roll'!$P17*12),CI$5,"Y")+1))),('Rent Roll'!$H17*'Rent Roll'!$D17/12)*((1+'Rent Roll'!$N17)^DATEDIF('Summary &amp; Assumptions'!$D$18,CI$5,"Y")))))</f>
        <v>-</v>
      </c>
      <c r="CJ22" s="131" t="str">
        <f ca="1">IF(CJ$5&gt;='Rent Roll'!$M42,('Rent Roll'!$G42*'Rent Roll'!$D17/12)*((1+'Rent Roll'!$X42)^DATEDIF('Rent Roll'!$M42,CJ$5,"Y")),
IF(CJ$5&gt;'Rent Roll'!$L17,"-",
IF('Rent Roll'!$P17&gt;0,
IF(AND('Rent Roll'!$P17&gt;0,EDATE('Rent Roll'!$K17,'Rent Roll'!$P17*12)&gt;='Commercial Lease'!CJ$5),
('Rent Roll'!$H17*'Rent Roll'!$D17/12)*((1+'Rent Roll'!$N17)^DATEDIF('Summary &amp; Assumptions'!$D$18,CJ$5,"Y")),
OFFSET(CI22,0,-DATEDIF(EDATE('Rent Roll'!$K17,'Rent Roll'!$P17*12),CJ$5,"M"))*((1+'Rent Roll'!$O17)^(DATEDIF(EDATE('Rent Roll'!$K17,'Rent Roll'!$P17*12),CJ$5,"Y")+1))),('Rent Roll'!$H17*'Rent Roll'!$D17/12)*((1+'Rent Roll'!$N17)^DATEDIF('Summary &amp; Assumptions'!$D$18,CJ$5,"Y")))))</f>
        <v>-</v>
      </c>
      <c r="CK22" s="131" t="str">
        <f ca="1">IF(CK$5&gt;='Rent Roll'!$M42,('Rent Roll'!$G42*'Rent Roll'!$D17/12)*((1+'Rent Roll'!$X42)^DATEDIF('Rent Roll'!$M42,CK$5,"Y")),
IF(CK$5&gt;'Rent Roll'!$L17,"-",
IF('Rent Roll'!$P17&gt;0,
IF(AND('Rent Roll'!$P17&gt;0,EDATE('Rent Roll'!$K17,'Rent Roll'!$P17*12)&gt;='Commercial Lease'!CK$5),
('Rent Roll'!$H17*'Rent Roll'!$D17/12)*((1+'Rent Roll'!$N17)^DATEDIF('Summary &amp; Assumptions'!$D$18,CK$5,"Y")),
OFFSET(CJ22,0,-DATEDIF(EDATE('Rent Roll'!$K17,'Rent Roll'!$P17*12),CK$5,"M"))*((1+'Rent Roll'!$O17)^(DATEDIF(EDATE('Rent Roll'!$K17,'Rent Roll'!$P17*12),CK$5,"Y")+1))),('Rent Roll'!$H17*'Rent Roll'!$D17/12)*((1+'Rent Roll'!$N17)^DATEDIF('Summary &amp; Assumptions'!$D$18,CK$5,"Y")))))</f>
        <v>-</v>
      </c>
      <c r="CL22" s="131" t="str">
        <f ca="1">IF(CL$5&gt;='Rent Roll'!$M42,('Rent Roll'!$G42*'Rent Roll'!$D17/12)*((1+'Rent Roll'!$X42)^DATEDIF('Rent Roll'!$M42,CL$5,"Y")),
IF(CL$5&gt;'Rent Roll'!$L17,"-",
IF('Rent Roll'!$P17&gt;0,
IF(AND('Rent Roll'!$P17&gt;0,EDATE('Rent Roll'!$K17,'Rent Roll'!$P17*12)&gt;='Commercial Lease'!CL$5),
('Rent Roll'!$H17*'Rent Roll'!$D17/12)*((1+'Rent Roll'!$N17)^DATEDIF('Summary &amp; Assumptions'!$D$18,CL$5,"Y")),
OFFSET(CK22,0,-DATEDIF(EDATE('Rent Roll'!$K17,'Rent Roll'!$P17*12),CL$5,"M"))*((1+'Rent Roll'!$O17)^(DATEDIF(EDATE('Rent Roll'!$K17,'Rent Roll'!$P17*12),CL$5,"Y")+1))),('Rent Roll'!$H17*'Rent Roll'!$D17/12)*((1+'Rent Roll'!$N17)^DATEDIF('Summary &amp; Assumptions'!$D$18,CL$5,"Y")))))</f>
        <v>-</v>
      </c>
      <c r="CM22" s="131" t="str">
        <f ca="1">IF(CM$5&gt;='Rent Roll'!$M42,('Rent Roll'!$G42*'Rent Roll'!$D17/12)*((1+'Rent Roll'!$X42)^DATEDIF('Rent Roll'!$M42,CM$5,"Y")),
IF(CM$5&gt;'Rent Roll'!$L17,"-",
IF('Rent Roll'!$P17&gt;0,
IF(AND('Rent Roll'!$P17&gt;0,EDATE('Rent Roll'!$K17,'Rent Roll'!$P17*12)&gt;='Commercial Lease'!CM$5),
('Rent Roll'!$H17*'Rent Roll'!$D17/12)*((1+'Rent Roll'!$N17)^DATEDIF('Summary &amp; Assumptions'!$D$18,CM$5,"Y")),
OFFSET(CL22,0,-DATEDIF(EDATE('Rent Roll'!$K17,'Rent Roll'!$P17*12),CM$5,"M"))*((1+'Rent Roll'!$O17)^(DATEDIF(EDATE('Rent Roll'!$K17,'Rent Roll'!$P17*12),CM$5,"Y")+1))),('Rent Roll'!$H17*'Rent Roll'!$D17/12)*((1+'Rent Roll'!$N17)^DATEDIF('Summary &amp; Assumptions'!$D$18,CM$5,"Y")))))</f>
        <v>-</v>
      </c>
      <c r="CN22" s="131" t="str">
        <f ca="1">IF(CN$5&gt;='Rent Roll'!$M42,('Rent Roll'!$G42*'Rent Roll'!$D17/12)*((1+'Rent Roll'!$X42)^DATEDIF('Rent Roll'!$M42,CN$5,"Y")),
IF(CN$5&gt;'Rent Roll'!$L17,"-",
IF('Rent Roll'!$P17&gt;0,
IF(AND('Rent Roll'!$P17&gt;0,EDATE('Rent Roll'!$K17,'Rent Roll'!$P17*12)&gt;='Commercial Lease'!CN$5),
('Rent Roll'!$H17*'Rent Roll'!$D17/12)*((1+'Rent Roll'!$N17)^DATEDIF('Summary &amp; Assumptions'!$D$18,CN$5,"Y")),
OFFSET(CM22,0,-DATEDIF(EDATE('Rent Roll'!$K17,'Rent Roll'!$P17*12),CN$5,"M"))*((1+'Rent Roll'!$O17)^(DATEDIF(EDATE('Rent Roll'!$K17,'Rent Roll'!$P17*12),CN$5,"Y")+1))),('Rent Roll'!$H17*'Rent Roll'!$D17/12)*((1+'Rent Roll'!$N17)^DATEDIF('Summary &amp; Assumptions'!$D$18,CN$5,"Y")))))</f>
        <v>-</v>
      </c>
      <c r="CO22" s="131" t="str">
        <f ca="1">IF(CO$5&gt;='Rent Roll'!$M42,('Rent Roll'!$G42*'Rent Roll'!$D17/12)*((1+'Rent Roll'!$X42)^DATEDIF('Rent Roll'!$M42,CO$5,"Y")),
IF(CO$5&gt;'Rent Roll'!$L17,"-",
IF('Rent Roll'!$P17&gt;0,
IF(AND('Rent Roll'!$P17&gt;0,EDATE('Rent Roll'!$K17,'Rent Roll'!$P17*12)&gt;='Commercial Lease'!CO$5),
('Rent Roll'!$H17*'Rent Roll'!$D17/12)*((1+'Rent Roll'!$N17)^DATEDIF('Summary &amp; Assumptions'!$D$18,CO$5,"Y")),
OFFSET(CN22,0,-DATEDIF(EDATE('Rent Roll'!$K17,'Rent Roll'!$P17*12),CO$5,"M"))*((1+'Rent Roll'!$O17)^(DATEDIF(EDATE('Rent Roll'!$K17,'Rent Roll'!$P17*12),CO$5,"Y")+1))),('Rent Roll'!$H17*'Rent Roll'!$D17/12)*((1+'Rent Roll'!$N17)^DATEDIF('Summary &amp; Assumptions'!$D$18,CO$5,"Y")))))</f>
        <v>-</v>
      </c>
      <c r="CP22" s="131" t="str">
        <f ca="1">IF(CP$5&gt;='Rent Roll'!$M42,('Rent Roll'!$G42*'Rent Roll'!$D17/12)*((1+'Rent Roll'!$X42)^DATEDIF('Rent Roll'!$M42,CP$5,"Y")),
IF(CP$5&gt;'Rent Roll'!$L17,"-",
IF('Rent Roll'!$P17&gt;0,
IF(AND('Rent Roll'!$P17&gt;0,EDATE('Rent Roll'!$K17,'Rent Roll'!$P17*12)&gt;='Commercial Lease'!CP$5),
('Rent Roll'!$H17*'Rent Roll'!$D17/12)*((1+'Rent Roll'!$N17)^DATEDIF('Summary &amp; Assumptions'!$D$18,CP$5,"Y")),
OFFSET(CO22,0,-DATEDIF(EDATE('Rent Roll'!$K17,'Rent Roll'!$P17*12),CP$5,"M"))*((1+'Rent Roll'!$O17)^(DATEDIF(EDATE('Rent Roll'!$K17,'Rent Roll'!$P17*12),CP$5,"Y")+1))),('Rent Roll'!$H17*'Rent Roll'!$D17/12)*((1+'Rent Roll'!$N17)^DATEDIF('Summary &amp; Assumptions'!$D$18,CP$5,"Y")))))</f>
        <v>-</v>
      </c>
      <c r="CQ22" s="131" t="str">
        <f ca="1">IF(CQ$5&gt;='Rent Roll'!$M42,('Rent Roll'!$G42*'Rent Roll'!$D17/12)*((1+'Rent Roll'!$X42)^DATEDIF('Rent Roll'!$M42,CQ$5,"Y")),
IF(CQ$5&gt;'Rent Roll'!$L17,"-",
IF('Rent Roll'!$P17&gt;0,
IF(AND('Rent Roll'!$P17&gt;0,EDATE('Rent Roll'!$K17,'Rent Roll'!$P17*12)&gt;='Commercial Lease'!CQ$5),
('Rent Roll'!$H17*'Rent Roll'!$D17/12)*((1+'Rent Roll'!$N17)^DATEDIF('Summary &amp; Assumptions'!$D$18,CQ$5,"Y")),
OFFSET(CP22,0,-DATEDIF(EDATE('Rent Roll'!$K17,'Rent Roll'!$P17*12),CQ$5,"M"))*((1+'Rent Roll'!$O17)^(DATEDIF(EDATE('Rent Roll'!$K17,'Rent Roll'!$P17*12),CQ$5,"Y")+1))),('Rent Roll'!$H17*'Rent Roll'!$D17/12)*((1+'Rent Roll'!$N17)^DATEDIF('Summary &amp; Assumptions'!$D$18,CQ$5,"Y")))))</f>
        <v>-</v>
      </c>
      <c r="CR22" s="131" t="str">
        <f ca="1">IF(CR$5&gt;='Rent Roll'!$M42,('Rent Roll'!$G42*'Rent Roll'!$D17/12)*((1+'Rent Roll'!$X42)^DATEDIF('Rent Roll'!$M42,CR$5,"Y")),
IF(CR$5&gt;'Rent Roll'!$L17,"-",
IF('Rent Roll'!$P17&gt;0,
IF(AND('Rent Roll'!$P17&gt;0,EDATE('Rent Roll'!$K17,'Rent Roll'!$P17*12)&gt;='Commercial Lease'!CR$5),
('Rent Roll'!$H17*'Rent Roll'!$D17/12)*((1+'Rent Roll'!$N17)^DATEDIF('Summary &amp; Assumptions'!$D$18,CR$5,"Y")),
OFFSET(CQ22,0,-DATEDIF(EDATE('Rent Roll'!$K17,'Rent Roll'!$P17*12),CR$5,"M"))*((1+'Rent Roll'!$O17)^(DATEDIF(EDATE('Rent Roll'!$K17,'Rent Roll'!$P17*12),CR$5,"Y")+1))),('Rent Roll'!$H17*'Rent Roll'!$D17/12)*((1+'Rent Roll'!$N17)^DATEDIF('Summary &amp; Assumptions'!$D$18,CR$5,"Y")))))</f>
        <v>-</v>
      </c>
      <c r="CS22" s="131" t="str">
        <f ca="1">IF(CS$5&gt;='Rent Roll'!$M42,('Rent Roll'!$G42*'Rent Roll'!$D17/12)*((1+'Rent Roll'!$X42)^DATEDIF('Rent Roll'!$M42,CS$5,"Y")),
IF(CS$5&gt;'Rent Roll'!$L17,"-",
IF('Rent Roll'!$P17&gt;0,
IF(AND('Rent Roll'!$P17&gt;0,EDATE('Rent Roll'!$K17,'Rent Roll'!$P17*12)&gt;='Commercial Lease'!CS$5),
('Rent Roll'!$H17*'Rent Roll'!$D17/12)*((1+'Rent Roll'!$N17)^DATEDIF('Summary &amp; Assumptions'!$D$18,CS$5,"Y")),
OFFSET(CR22,0,-DATEDIF(EDATE('Rent Roll'!$K17,'Rent Roll'!$P17*12),CS$5,"M"))*((1+'Rent Roll'!$O17)^(DATEDIF(EDATE('Rent Roll'!$K17,'Rent Roll'!$P17*12),CS$5,"Y")+1))),('Rent Roll'!$H17*'Rent Roll'!$D17/12)*((1+'Rent Roll'!$N17)^DATEDIF('Summary &amp; Assumptions'!$D$18,CS$5,"Y")))))</f>
        <v>-</v>
      </c>
      <c r="CT22" s="131" t="str">
        <f ca="1">IF(CT$5&gt;='Rent Roll'!$M42,('Rent Roll'!$G42*'Rent Roll'!$D17/12)*((1+'Rent Roll'!$X42)^DATEDIF('Rent Roll'!$M42,CT$5,"Y")),
IF(CT$5&gt;'Rent Roll'!$L17,"-",
IF('Rent Roll'!$P17&gt;0,
IF(AND('Rent Roll'!$P17&gt;0,EDATE('Rent Roll'!$K17,'Rent Roll'!$P17*12)&gt;='Commercial Lease'!CT$5),
('Rent Roll'!$H17*'Rent Roll'!$D17/12)*((1+'Rent Roll'!$N17)^DATEDIF('Summary &amp; Assumptions'!$D$18,CT$5,"Y")),
OFFSET(CS22,0,-DATEDIF(EDATE('Rent Roll'!$K17,'Rent Roll'!$P17*12),CT$5,"M"))*((1+'Rent Roll'!$O17)^(DATEDIF(EDATE('Rent Roll'!$K17,'Rent Roll'!$P17*12),CT$5,"Y")+1))),('Rent Roll'!$H17*'Rent Roll'!$D17/12)*((1+'Rent Roll'!$N17)^DATEDIF('Summary &amp; Assumptions'!$D$18,CT$5,"Y")))))</f>
        <v>-</v>
      </c>
      <c r="CU22" s="131" t="str">
        <f ca="1">IF(CU$5&gt;='Rent Roll'!$M42,('Rent Roll'!$G42*'Rent Roll'!$D17/12)*((1+'Rent Roll'!$X42)^DATEDIF('Rent Roll'!$M42,CU$5,"Y")),
IF(CU$5&gt;'Rent Roll'!$L17,"-",
IF('Rent Roll'!$P17&gt;0,
IF(AND('Rent Roll'!$P17&gt;0,EDATE('Rent Roll'!$K17,'Rent Roll'!$P17*12)&gt;='Commercial Lease'!CU$5),
('Rent Roll'!$H17*'Rent Roll'!$D17/12)*((1+'Rent Roll'!$N17)^DATEDIF('Summary &amp; Assumptions'!$D$18,CU$5,"Y")),
OFFSET(CT22,0,-DATEDIF(EDATE('Rent Roll'!$K17,'Rent Roll'!$P17*12),CU$5,"M"))*((1+'Rent Roll'!$O17)^(DATEDIF(EDATE('Rent Roll'!$K17,'Rent Roll'!$P17*12),CU$5,"Y")+1))),('Rent Roll'!$H17*'Rent Roll'!$D17/12)*((1+'Rent Roll'!$N17)^DATEDIF('Summary &amp; Assumptions'!$D$18,CU$5,"Y")))))</f>
        <v>-</v>
      </c>
      <c r="CV22" s="131" t="str">
        <f ca="1">IF(CV$5&gt;='Rent Roll'!$M42,('Rent Roll'!$G42*'Rent Roll'!$D17/12)*((1+'Rent Roll'!$X42)^DATEDIF('Rent Roll'!$M42,CV$5,"Y")),
IF(CV$5&gt;'Rent Roll'!$L17,"-",
IF('Rent Roll'!$P17&gt;0,
IF(AND('Rent Roll'!$P17&gt;0,EDATE('Rent Roll'!$K17,'Rent Roll'!$P17*12)&gt;='Commercial Lease'!CV$5),
('Rent Roll'!$H17*'Rent Roll'!$D17/12)*((1+'Rent Roll'!$N17)^DATEDIF('Summary &amp; Assumptions'!$D$18,CV$5,"Y")),
OFFSET(CU22,0,-DATEDIF(EDATE('Rent Roll'!$K17,'Rent Roll'!$P17*12),CV$5,"M"))*((1+'Rent Roll'!$O17)^(DATEDIF(EDATE('Rent Roll'!$K17,'Rent Roll'!$P17*12),CV$5,"Y")+1))),('Rent Roll'!$H17*'Rent Roll'!$D17/12)*((1+'Rent Roll'!$N17)^DATEDIF('Summary &amp; Assumptions'!$D$18,CV$5,"Y")))))</f>
        <v>-</v>
      </c>
      <c r="CW22" s="131" t="str">
        <f ca="1">IF(CW$5&gt;='Rent Roll'!$M42,('Rent Roll'!$G42*'Rent Roll'!$D17/12)*((1+'Rent Roll'!$X42)^DATEDIF('Rent Roll'!$M42,CW$5,"Y")),
IF(CW$5&gt;'Rent Roll'!$L17,"-",
IF('Rent Roll'!$P17&gt;0,
IF(AND('Rent Roll'!$P17&gt;0,EDATE('Rent Roll'!$K17,'Rent Roll'!$P17*12)&gt;='Commercial Lease'!CW$5),
('Rent Roll'!$H17*'Rent Roll'!$D17/12)*((1+'Rent Roll'!$N17)^DATEDIF('Summary &amp; Assumptions'!$D$18,CW$5,"Y")),
OFFSET(CV22,0,-DATEDIF(EDATE('Rent Roll'!$K17,'Rent Roll'!$P17*12),CW$5,"M"))*((1+'Rent Roll'!$O17)^(DATEDIF(EDATE('Rent Roll'!$K17,'Rent Roll'!$P17*12),CW$5,"Y")+1))),('Rent Roll'!$H17*'Rent Roll'!$D17/12)*((1+'Rent Roll'!$N17)^DATEDIF('Summary &amp; Assumptions'!$D$18,CW$5,"Y")))))</f>
        <v>-</v>
      </c>
      <c r="CX22" s="131" t="str">
        <f ca="1">IF(CX$5&gt;='Rent Roll'!$M42,('Rent Roll'!$G42*'Rent Roll'!$D17/12)*((1+'Rent Roll'!$X42)^DATEDIF('Rent Roll'!$M42,CX$5,"Y")),
IF(CX$5&gt;'Rent Roll'!$L17,"-",
IF('Rent Roll'!$P17&gt;0,
IF(AND('Rent Roll'!$P17&gt;0,EDATE('Rent Roll'!$K17,'Rent Roll'!$P17*12)&gt;='Commercial Lease'!CX$5),
('Rent Roll'!$H17*'Rent Roll'!$D17/12)*((1+'Rent Roll'!$N17)^DATEDIF('Summary &amp; Assumptions'!$D$18,CX$5,"Y")),
OFFSET(CW22,0,-DATEDIF(EDATE('Rent Roll'!$K17,'Rent Roll'!$P17*12),CX$5,"M"))*((1+'Rent Roll'!$O17)^(DATEDIF(EDATE('Rent Roll'!$K17,'Rent Roll'!$P17*12),CX$5,"Y")+1))),('Rent Roll'!$H17*'Rent Roll'!$D17/12)*((1+'Rent Roll'!$N17)^DATEDIF('Summary &amp; Assumptions'!$D$18,CX$5,"Y")))))</f>
        <v>-</v>
      </c>
      <c r="CY22" s="131" t="str">
        <f ca="1">IF(CY$5&gt;='Rent Roll'!$M42,('Rent Roll'!$G42*'Rent Roll'!$D17/12)*((1+'Rent Roll'!$X42)^DATEDIF('Rent Roll'!$M42,CY$5,"Y")),
IF(CY$5&gt;'Rent Roll'!$L17,"-",
IF('Rent Roll'!$P17&gt;0,
IF(AND('Rent Roll'!$P17&gt;0,EDATE('Rent Roll'!$K17,'Rent Roll'!$P17*12)&gt;='Commercial Lease'!CY$5),
('Rent Roll'!$H17*'Rent Roll'!$D17/12)*((1+'Rent Roll'!$N17)^DATEDIF('Summary &amp; Assumptions'!$D$18,CY$5,"Y")),
OFFSET(CX22,0,-DATEDIF(EDATE('Rent Roll'!$K17,'Rent Roll'!$P17*12),CY$5,"M"))*((1+'Rent Roll'!$O17)^(DATEDIF(EDATE('Rent Roll'!$K17,'Rent Roll'!$P17*12),CY$5,"Y")+1))),('Rent Roll'!$H17*'Rent Roll'!$D17/12)*((1+'Rent Roll'!$N17)^DATEDIF('Summary &amp; Assumptions'!$D$18,CY$5,"Y")))))</f>
        <v>-</v>
      </c>
      <c r="CZ22" s="131" t="str">
        <f ca="1">IF(CZ$5&gt;='Rent Roll'!$M42,('Rent Roll'!$G42*'Rent Roll'!$D17/12)*((1+'Rent Roll'!$X42)^DATEDIF('Rent Roll'!$M42,CZ$5,"Y")),
IF(CZ$5&gt;'Rent Roll'!$L17,"-",
IF('Rent Roll'!$P17&gt;0,
IF(AND('Rent Roll'!$P17&gt;0,EDATE('Rent Roll'!$K17,'Rent Roll'!$P17*12)&gt;='Commercial Lease'!CZ$5),
('Rent Roll'!$H17*'Rent Roll'!$D17/12)*((1+'Rent Roll'!$N17)^DATEDIF('Summary &amp; Assumptions'!$D$18,CZ$5,"Y")),
OFFSET(CY22,0,-DATEDIF(EDATE('Rent Roll'!$K17,'Rent Roll'!$P17*12),CZ$5,"M"))*((1+'Rent Roll'!$O17)^(DATEDIF(EDATE('Rent Roll'!$K17,'Rent Roll'!$P17*12),CZ$5,"Y")+1))),('Rent Roll'!$H17*'Rent Roll'!$D17/12)*((1+'Rent Roll'!$N17)^DATEDIF('Summary &amp; Assumptions'!$D$18,CZ$5,"Y")))))</f>
        <v>-</v>
      </c>
      <c r="DA22" s="131" t="str">
        <f ca="1">IF(DA$5&gt;='Rent Roll'!$M42,('Rent Roll'!$G42*'Rent Roll'!$D17/12)*((1+'Rent Roll'!$X42)^DATEDIF('Rent Roll'!$M42,DA$5,"Y")),
IF(DA$5&gt;'Rent Roll'!$L17,"-",
IF('Rent Roll'!$P17&gt;0,
IF(AND('Rent Roll'!$P17&gt;0,EDATE('Rent Roll'!$K17,'Rent Roll'!$P17*12)&gt;='Commercial Lease'!DA$5),
('Rent Roll'!$H17*'Rent Roll'!$D17/12)*((1+'Rent Roll'!$N17)^DATEDIF('Summary &amp; Assumptions'!$D$18,DA$5,"Y")),
OFFSET(CZ22,0,-DATEDIF(EDATE('Rent Roll'!$K17,'Rent Roll'!$P17*12),DA$5,"M"))*((1+'Rent Roll'!$O17)^(DATEDIF(EDATE('Rent Roll'!$K17,'Rent Roll'!$P17*12),DA$5,"Y")+1))),('Rent Roll'!$H17*'Rent Roll'!$D17/12)*((1+'Rent Roll'!$N17)^DATEDIF('Summary &amp; Assumptions'!$D$18,DA$5,"Y")))))</f>
        <v>-</v>
      </c>
      <c r="DB22" s="131" t="str">
        <f ca="1">IF(DB$5&gt;='Rent Roll'!$M42,('Rent Roll'!$G42*'Rent Roll'!$D17/12)*((1+'Rent Roll'!$X42)^DATEDIF('Rent Roll'!$M42,DB$5,"Y")),
IF(DB$5&gt;'Rent Roll'!$L17,"-",
IF('Rent Roll'!$P17&gt;0,
IF(AND('Rent Roll'!$P17&gt;0,EDATE('Rent Roll'!$K17,'Rent Roll'!$P17*12)&gt;='Commercial Lease'!DB$5),
('Rent Roll'!$H17*'Rent Roll'!$D17/12)*((1+'Rent Roll'!$N17)^DATEDIF('Summary &amp; Assumptions'!$D$18,DB$5,"Y")),
OFFSET(DA22,0,-DATEDIF(EDATE('Rent Roll'!$K17,'Rent Roll'!$P17*12),DB$5,"M"))*((1+'Rent Roll'!$O17)^(DATEDIF(EDATE('Rent Roll'!$K17,'Rent Roll'!$P17*12),DB$5,"Y")+1))),('Rent Roll'!$H17*'Rent Roll'!$D17/12)*((1+'Rent Roll'!$N17)^DATEDIF('Summary &amp; Assumptions'!$D$18,DB$5,"Y")))))</f>
        <v>-</v>
      </c>
      <c r="DC22" s="131" t="str">
        <f ca="1">IF(DC$5&gt;='Rent Roll'!$M42,('Rent Roll'!$G42*'Rent Roll'!$D17/12)*((1+'Rent Roll'!$X42)^DATEDIF('Rent Roll'!$M42,DC$5,"Y")),
IF(DC$5&gt;'Rent Roll'!$L17,"-",
IF('Rent Roll'!$P17&gt;0,
IF(AND('Rent Roll'!$P17&gt;0,EDATE('Rent Roll'!$K17,'Rent Roll'!$P17*12)&gt;='Commercial Lease'!DC$5),
('Rent Roll'!$H17*'Rent Roll'!$D17/12)*((1+'Rent Roll'!$N17)^DATEDIF('Summary &amp; Assumptions'!$D$18,DC$5,"Y")),
OFFSET(DB22,0,-DATEDIF(EDATE('Rent Roll'!$K17,'Rent Roll'!$P17*12),DC$5,"M"))*((1+'Rent Roll'!$O17)^(DATEDIF(EDATE('Rent Roll'!$K17,'Rent Roll'!$P17*12),DC$5,"Y")+1))),('Rent Roll'!$H17*'Rent Roll'!$D17/12)*((1+'Rent Roll'!$N17)^DATEDIF('Summary &amp; Assumptions'!$D$18,DC$5,"Y")))))</f>
        <v>-</v>
      </c>
      <c r="DD22" s="131" t="str">
        <f ca="1">IF(DD$5&gt;='Rent Roll'!$M42,('Rent Roll'!$G42*'Rent Roll'!$D17/12)*((1+'Rent Roll'!$X42)^DATEDIF('Rent Roll'!$M42,DD$5,"Y")),
IF(DD$5&gt;'Rent Roll'!$L17,"-",
IF('Rent Roll'!$P17&gt;0,
IF(AND('Rent Roll'!$P17&gt;0,EDATE('Rent Roll'!$K17,'Rent Roll'!$P17*12)&gt;='Commercial Lease'!DD$5),
('Rent Roll'!$H17*'Rent Roll'!$D17/12)*((1+'Rent Roll'!$N17)^DATEDIF('Summary &amp; Assumptions'!$D$18,DD$5,"Y")),
OFFSET(DC22,0,-DATEDIF(EDATE('Rent Roll'!$K17,'Rent Roll'!$P17*12),DD$5,"M"))*((1+'Rent Roll'!$O17)^(DATEDIF(EDATE('Rent Roll'!$K17,'Rent Roll'!$P17*12),DD$5,"Y")+1))),('Rent Roll'!$H17*'Rent Roll'!$D17/12)*((1+'Rent Roll'!$N17)^DATEDIF('Summary &amp; Assumptions'!$D$18,DD$5,"Y")))))</f>
        <v>-</v>
      </c>
      <c r="DE22" s="131" t="str">
        <f ca="1">IF(DE$5&gt;='Rent Roll'!$M42,('Rent Roll'!$G42*'Rent Roll'!$D17/12)*((1+'Rent Roll'!$X42)^DATEDIF('Rent Roll'!$M42,DE$5,"Y")),
IF(DE$5&gt;'Rent Roll'!$L17,"-",
IF('Rent Roll'!$P17&gt;0,
IF(AND('Rent Roll'!$P17&gt;0,EDATE('Rent Roll'!$K17,'Rent Roll'!$P17*12)&gt;='Commercial Lease'!DE$5),
('Rent Roll'!$H17*'Rent Roll'!$D17/12)*((1+'Rent Roll'!$N17)^DATEDIF('Summary &amp; Assumptions'!$D$18,DE$5,"Y")),
OFFSET(DD22,0,-DATEDIF(EDATE('Rent Roll'!$K17,'Rent Roll'!$P17*12),DE$5,"M"))*((1+'Rent Roll'!$O17)^(DATEDIF(EDATE('Rent Roll'!$K17,'Rent Roll'!$P17*12),DE$5,"Y")+1))),('Rent Roll'!$H17*'Rent Roll'!$D17/12)*((1+'Rent Roll'!$N17)^DATEDIF('Summary &amp; Assumptions'!$D$18,DE$5,"Y")))))</f>
        <v>-</v>
      </c>
      <c r="DF22" s="131" t="str">
        <f ca="1">IF(DF$5&gt;='Rent Roll'!$M42,('Rent Roll'!$G42*'Rent Roll'!$D17/12)*((1+'Rent Roll'!$X42)^DATEDIF('Rent Roll'!$M42,DF$5,"Y")),
IF(DF$5&gt;'Rent Roll'!$L17,"-",
IF('Rent Roll'!$P17&gt;0,
IF(AND('Rent Roll'!$P17&gt;0,EDATE('Rent Roll'!$K17,'Rent Roll'!$P17*12)&gt;='Commercial Lease'!DF$5),
('Rent Roll'!$H17*'Rent Roll'!$D17/12)*((1+'Rent Roll'!$N17)^DATEDIF('Summary &amp; Assumptions'!$D$18,DF$5,"Y")),
OFFSET(DE22,0,-DATEDIF(EDATE('Rent Roll'!$K17,'Rent Roll'!$P17*12),DF$5,"M"))*((1+'Rent Roll'!$O17)^(DATEDIF(EDATE('Rent Roll'!$K17,'Rent Roll'!$P17*12),DF$5,"Y")+1))),('Rent Roll'!$H17*'Rent Roll'!$D17/12)*((1+'Rent Roll'!$N17)^DATEDIF('Summary &amp; Assumptions'!$D$18,DF$5,"Y")))))</f>
        <v>-</v>
      </c>
      <c r="DG22" s="131" t="str">
        <f ca="1">IF(DG$5&gt;='Rent Roll'!$M42,('Rent Roll'!$G42*'Rent Roll'!$D17/12)*((1+'Rent Roll'!$X42)^DATEDIF('Rent Roll'!$M42,DG$5,"Y")),
IF(DG$5&gt;'Rent Roll'!$L17,"-",
IF('Rent Roll'!$P17&gt;0,
IF(AND('Rent Roll'!$P17&gt;0,EDATE('Rent Roll'!$K17,'Rent Roll'!$P17*12)&gt;='Commercial Lease'!DG$5),
('Rent Roll'!$H17*'Rent Roll'!$D17/12)*((1+'Rent Roll'!$N17)^DATEDIF('Summary &amp; Assumptions'!$D$18,DG$5,"Y")),
OFFSET(DF22,0,-DATEDIF(EDATE('Rent Roll'!$K17,'Rent Roll'!$P17*12),DG$5,"M"))*((1+'Rent Roll'!$O17)^(DATEDIF(EDATE('Rent Roll'!$K17,'Rent Roll'!$P17*12),DG$5,"Y")+1))),('Rent Roll'!$H17*'Rent Roll'!$D17/12)*((1+'Rent Roll'!$N17)^DATEDIF('Summary &amp; Assumptions'!$D$18,DG$5,"Y")))))</f>
        <v>-</v>
      </c>
      <c r="DH22" s="131" t="str">
        <f ca="1">IF(DH$5&gt;='Rent Roll'!$M42,('Rent Roll'!$G42*'Rent Roll'!$D17/12)*((1+'Rent Roll'!$X42)^DATEDIF('Rent Roll'!$M42,DH$5,"Y")),
IF(DH$5&gt;'Rent Roll'!$L17,"-",
IF('Rent Roll'!$P17&gt;0,
IF(AND('Rent Roll'!$P17&gt;0,EDATE('Rent Roll'!$K17,'Rent Roll'!$P17*12)&gt;='Commercial Lease'!DH$5),
('Rent Roll'!$H17*'Rent Roll'!$D17/12)*((1+'Rent Roll'!$N17)^DATEDIF('Summary &amp; Assumptions'!$D$18,DH$5,"Y")),
OFFSET(DG22,0,-DATEDIF(EDATE('Rent Roll'!$K17,'Rent Roll'!$P17*12),DH$5,"M"))*((1+'Rent Roll'!$O17)^(DATEDIF(EDATE('Rent Roll'!$K17,'Rent Roll'!$P17*12),DH$5,"Y")+1))),('Rent Roll'!$H17*'Rent Roll'!$D17/12)*((1+'Rent Roll'!$N17)^DATEDIF('Summary &amp; Assumptions'!$D$18,DH$5,"Y")))))</f>
        <v>-</v>
      </c>
      <c r="DI22" s="131" t="str">
        <f ca="1">IF(DI$5&gt;='Rent Roll'!$M42,('Rent Roll'!$G42*'Rent Roll'!$D17/12)*((1+'Rent Roll'!$X42)^DATEDIF('Rent Roll'!$M42,DI$5,"Y")),
IF(DI$5&gt;'Rent Roll'!$L17,"-",
IF('Rent Roll'!$P17&gt;0,
IF(AND('Rent Roll'!$P17&gt;0,EDATE('Rent Roll'!$K17,'Rent Roll'!$P17*12)&gt;='Commercial Lease'!DI$5),
('Rent Roll'!$H17*'Rent Roll'!$D17/12)*((1+'Rent Roll'!$N17)^DATEDIF('Summary &amp; Assumptions'!$D$18,DI$5,"Y")),
OFFSET(DH22,0,-DATEDIF(EDATE('Rent Roll'!$K17,'Rent Roll'!$P17*12),DI$5,"M"))*((1+'Rent Roll'!$O17)^(DATEDIF(EDATE('Rent Roll'!$K17,'Rent Roll'!$P17*12),DI$5,"Y")+1))),('Rent Roll'!$H17*'Rent Roll'!$D17/12)*((1+'Rent Roll'!$N17)^DATEDIF('Summary &amp; Assumptions'!$D$18,DI$5,"Y")))))</f>
        <v>-</v>
      </c>
      <c r="DJ22" s="131" t="str">
        <f ca="1">IF(DJ$5&gt;='Rent Roll'!$M42,('Rent Roll'!$G42*'Rent Roll'!$D17/12)*((1+'Rent Roll'!$X42)^DATEDIF('Rent Roll'!$M42,DJ$5,"Y")),
IF(DJ$5&gt;'Rent Roll'!$L17,"-",
IF('Rent Roll'!$P17&gt;0,
IF(AND('Rent Roll'!$P17&gt;0,EDATE('Rent Roll'!$K17,'Rent Roll'!$P17*12)&gt;='Commercial Lease'!DJ$5),
('Rent Roll'!$H17*'Rent Roll'!$D17/12)*((1+'Rent Roll'!$N17)^DATEDIF('Summary &amp; Assumptions'!$D$18,DJ$5,"Y")),
OFFSET(DI22,0,-DATEDIF(EDATE('Rent Roll'!$K17,'Rent Roll'!$P17*12),DJ$5,"M"))*((1+'Rent Roll'!$O17)^(DATEDIF(EDATE('Rent Roll'!$K17,'Rent Roll'!$P17*12),DJ$5,"Y")+1))),('Rent Roll'!$H17*'Rent Roll'!$D17/12)*((1+'Rent Roll'!$N17)^DATEDIF('Summary &amp; Assumptions'!$D$18,DJ$5,"Y")))))</f>
        <v>-</v>
      </c>
      <c r="DK22" s="131" t="str">
        <f ca="1">IF(DK$5&gt;='Rent Roll'!$M42,('Rent Roll'!$G42*'Rent Roll'!$D17/12)*((1+'Rent Roll'!$X42)^DATEDIF('Rent Roll'!$M42,DK$5,"Y")),
IF(DK$5&gt;'Rent Roll'!$L17,"-",
IF('Rent Roll'!$P17&gt;0,
IF(AND('Rent Roll'!$P17&gt;0,EDATE('Rent Roll'!$K17,'Rent Roll'!$P17*12)&gt;='Commercial Lease'!DK$5),
('Rent Roll'!$H17*'Rent Roll'!$D17/12)*((1+'Rent Roll'!$N17)^DATEDIF('Summary &amp; Assumptions'!$D$18,DK$5,"Y")),
OFFSET(DJ22,0,-DATEDIF(EDATE('Rent Roll'!$K17,'Rent Roll'!$P17*12),DK$5,"M"))*((1+'Rent Roll'!$O17)^(DATEDIF(EDATE('Rent Roll'!$K17,'Rent Roll'!$P17*12),DK$5,"Y")+1))),('Rent Roll'!$H17*'Rent Roll'!$D17/12)*((1+'Rent Roll'!$N17)^DATEDIF('Summary &amp; Assumptions'!$D$18,DK$5,"Y")))))</f>
        <v>-</v>
      </c>
      <c r="DL22" s="131" t="str">
        <f ca="1">IF(DL$5&gt;='Rent Roll'!$M42,('Rent Roll'!$G42*'Rent Roll'!$D17/12)*((1+'Rent Roll'!$X42)^DATEDIF('Rent Roll'!$M42,DL$5,"Y")),
IF(DL$5&gt;'Rent Roll'!$L17,"-",
IF('Rent Roll'!$P17&gt;0,
IF(AND('Rent Roll'!$P17&gt;0,EDATE('Rent Roll'!$K17,'Rent Roll'!$P17*12)&gt;='Commercial Lease'!DL$5),
('Rent Roll'!$H17*'Rent Roll'!$D17/12)*((1+'Rent Roll'!$N17)^DATEDIF('Summary &amp; Assumptions'!$D$18,DL$5,"Y")),
OFFSET(DK22,0,-DATEDIF(EDATE('Rent Roll'!$K17,'Rent Roll'!$P17*12),DL$5,"M"))*((1+'Rent Roll'!$O17)^(DATEDIF(EDATE('Rent Roll'!$K17,'Rent Roll'!$P17*12),DL$5,"Y")+1))),('Rent Roll'!$H17*'Rent Roll'!$D17/12)*((1+'Rent Roll'!$N17)^DATEDIF('Summary &amp; Assumptions'!$D$18,DL$5,"Y")))))</f>
        <v>-</v>
      </c>
      <c r="DM22" s="131" t="str">
        <f ca="1">IF(DM$5&gt;='Rent Roll'!$M42,('Rent Roll'!$G42*'Rent Roll'!$D17/12)*((1+'Rent Roll'!$X42)^DATEDIF('Rent Roll'!$M42,DM$5,"Y")),
IF(DM$5&gt;'Rent Roll'!$L17,"-",
IF('Rent Roll'!$P17&gt;0,
IF(AND('Rent Roll'!$P17&gt;0,EDATE('Rent Roll'!$K17,'Rent Roll'!$P17*12)&gt;='Commercial Lease'!DM$5),
('Rent Roll'!$H17*'Rent Roll'!$D17/12)*((1+'Rent Roll'!$N17)^DATEDIF('Summary &amp; Assumptions'!$D$18,DM$5,"Y")),
OFFSET(DL22,0,-DATEDIF(EDATE('Rent Roll'!$K17,'Rent Roll'!$P17*12),DM$5,"M"))*((1+'Rent Roll'!$O17)^(DATEDIF(EDATE('Rent Roll'!$K17,'Rent Roll'!$P17*12),DM$5,"Y")+1))),('Rent Roll'!$H17*'Rent Roll'!$D17/12)*((1+'Rent Roll'!$N17)^DATEDIF('Summary &amp; Assumptions'!$D$18,DM$5,"Y")))))</f>
        <v>-</v>
      </c>
      <c r="DN22" s="131" t="str">
        <f ca="1">IF(DN$5&gt;='Rent Roll'!$M42,('Rent Roll'!$G42*'Rent Roll'!$D17/12)*((1+'Rent Roll'!$X42)^DATEDIF('Rent Roll'!$M42,DN$5,"Y")),
IF(DN$5&gt;'Rent Roll'!$L17,"-",
IF('Rent Roll'!$P17&gt;0,
IF(AND('Rent Roll'!$P17&gt;0,EDATE('Rent Roll'!$K17,'Rent Roll'!$P17*12)&gt;='Commercial Lease'!DN$5),
('Rent Roll'!$H17*'Rent Roll'!$D17/12)*((1+'Rent Roll'!$N17)^DATEDIF('Summary &amp; Assumptions'!$D$18,DN$5,"Y")),
OFFSET(DM22,0,-DATEDIF(EDATE('Rent Roll'!$K17,'Rent Roll'!$P17*12),DN$5,"M"))*((1+'Rent Roll'!$O17)^(DATEDIF(EDATE('Rent Roll'!$K17,'Rent Roll'!$P17*12),DN$5,"Y")+1))),('Rent Roll'!$H17*'Rent Roll'!$D17/12)*((1+'Rent Roll'!$N17)^DATEDIF('Summary &amp; Assumptions'!$D$18,DN$5,"Y")))))</f>
        <v>-</v>
      </c>
      <c r="DO22" s="131" t="str">
        <f ca="1">IF(DO$5&gt;='Rent Roll'!$M42,('Rent Roll'!$G42*'Rent Roll'!$D17/12)*((1+'Rent Roll'!$X42)^DATEDIF('Rent Roll'!$M42,DO$5,"Y")),
IF(DO$5&gt;'Rent Roll'!$L17,"-",
IF('Rent Roll'!$P17&gt;0,
IF(AND('Rent Roll'!$P17&gt;0,EDATE('Rent Roll'!$K17,'Rent Roll'!$P17*12)&gt;='Commercial Lease'!DO$5),
('Rent Roll'!$H17*'Rent Roll'!$D17/12)*((1+'Rent Roll'!$N17)^DATEDIF('Summary &amp; Assumptions'!$D$18,DO$5,"Y")),
OFFSET(DN22,0,-DATEDIF(EDATE('Rent Roll'!$K17,'Rent Roll'!$P17*12),DO$5,"M"))*((1+'Rent Roll'!$O17)^(DATEDIF(EDATE('Rent Roll'!$K17,'Rent Roll'!$P17*12),DO$5,"Y")+1))),('Rent Roll'!$H17*'Rent Roll'!$D17/12)*((1+'Rent Roll'!$N17)^DATEDIF('Summary &amp; Assumptions'!$D$18,DO$5,"Y")))))</f>
        <v>-</v>
      </c>
      <c r="DP22" s="131" t="str">
        <f ca="1">IF(DP$5&gt;='Rent Roll'!$M42,('Rent Roll'!$G42*'Rent Roll'!$D17/12)*((1+'Rent Roll'!$X42)^DATEDIF('Rent Roll'!$M42,DP$5,"Y")),
IF(DP$5&gt;'Rent Roll'!$L17,"-",
IF('Rent Roll'!$P17&gt;0,
IF(AND('Rent Roll'!$P17&gt;0,EDATE('Rent Roll'!$K17,'Rent Roll'!$P17*12)&gt;='Commercial Lease'!DP$5),
('Rent Roll'!$H17*'Rent Roll'!$D17/12)*((1+'Rent Roll'!$N17)^DATEDIF('Summary &amp; Assumptions'!$D$18,DP$5,"Y")),
OFFSET(DO22,0,-DATEDIF(EDATE('Rent Roll'!$K17,'Rent Roll'!$P17*12),DP$5,"M"))*((1+'Rent Roll'!$O17)^(DATEDIF(EDATE('Rent Roll'!$K17,'Rent Roll'!$P17*12),DP$5,"Y")+1))),('Rent Roll'!$H17*'Rent Roll'!$D17/12)*((1+'Rent Roll'!$N17)^DATEDIF('Summary &amp; Assumptions'!$D$18,DP$5,"Y")))))</f>
        <v>-</v>
      </c>
      <c r="DQ22" s="131" t="str">
        <f ca="1">IF(DQ$5&gt;='Rent Roll'!$M42,('Rent Roll'!$G42*'Rent Roll'!$D17/12)*((1+'Rent Roll'!$X42)^DATEDIF('Rent Roll'!$M42,DQ$5,"Y")),
IF(DQ$5&gt;'Rent Roll'!$L17,"-",
IF('Rent Roll'!$P17&gt;0,
IF(AND('Rent Roll'!$P17&gt;0,EDATE('Rent Roll'!$K17,'Rent Roll'!$P17*12)&gt;='Commercial Lease'!DQ$5),
('Rent Roll'!$H17*'Rent Roll'!$D17/12)*((1+'Rent Roll'!$N17)^DATEDIF('Summary &amp; Assumptions'!$D$18,DQ$5,"Y")),
OFFSET(DP22,0,-DATEDIF(EDATE('Rent Roll'!$K17,'Rent Roll'!$P17*12),DQ$5,"M"))*((1+'Rent Roll'!$O17)^(DATEDIF(EDATE('Rent Roll'!$K17,'Rent Roll'!$P17*12),DQ$5,"Y")+1))),('Rent Roll'!$H17*'Rent Roll'!$D17/12)*((1+'Rent Roll'!$N17)^DATEDIF('Summary &amp; Assumptions'!$D$18,DQ$5,"Y")))))</f>
        <v>-</v>
      </c>
      <c r="DR22" s="131" t="str">
        <f ca="1">IF(DR$5&gt;='Rent Roll'!$M42,('Rent Roll'!$G42*'Rent Roll'!$D17/12)*((1+'Rent Roll'!$X42)^DATEDIF('Rent Roll'!$M42,DR$5,"Y")),
IF(DR$5&gt;'Rent Roll'!$L17,"-",
IF('Rent Roll'!$P17&gt;0,
IF(AND('Rent Roll'!$P17&gt;0,EDATE('Rent Roll'!$K17,'Rent Roll'!$P17*12)&gt;='Commercial Lease'!DR$5),
('Rent Roll'!$H17*'Rent Roll'!$D17/12)*((1+'Rent Roll'!$N17)^DATEDIF('Summary &amp; Assumptions'!$D$18,DR$5,"Y")),
OFFSET(DQ22,0,-DATEDIF(EDATE('Rent Roll'!$K17,'Rent Roll'!$P17*12),DR$5,"M"))*((1+'Rent Roll'!$O17)^(DATEDIF(EDATE('Rent Roll'!$K17,'Rent Roll'!$P17*12),DR$5,"Y")+1))),('Rent Roll'!$H17*'Rent Roll'!$D17/12)*((1+'Rent Roll'!$N17)^DATEDIF('Summary &amp; Assumptions'!$D$18,DR$5,"Y")))))</f>
        <v>-</v>
      </c>
      <c r="DS22" s="131" t="str">
        <f ca="1">IF(DS$5&gt;='Rent Roll'!$M42,('Rent Roll'!$G42*'Rent Roll'!$D17/12)*((1+'Rent Roll'!$X42)^DATEDIF('Rent Roll'!$M42,DS$5,"Y")),
IF(DS$5&gt;'Rent Roll'!$L17,"-",
IF('Rent Roll'!$P17&gt;0,
IF(AND('Rent Roll'!$P17&gt;0,EDATE('Rent Roll'!$K17,'Rent Roll'!$P17*12)&gt;='Commercial Lease'!DS$5),
('Rent Roll'!$H17*'Rent Roll'!$D17/12)*((1+'Rent Roll'!$N17)^DATEDIF('Summary &amp; Assumptions'!$D$18,DS$5,"Y")),
OFFSET(DR22,0,-DATEDIF(EDATE('Rent Roll'!$K17,'Rent Roll'!$P17*12),DS$5,"M"))*((1+'Rent Roll'!$O17)^(DATEDIF(EDATE('Rent Roll'!$K17,'Rent Roll'!$P17*12),DS$5,"Y")+1))),('Rent Roll'!$H17*'Rent Roll'!$D17/12)*((1+'Rent Roll'!$N17)^DATEDIF('Summary &amp; Assumptions'!$D$18,DS$5,"Y")))))</f>
        <v>-</v>
      </c>
      <c r="DT22" s="131" t="str">
        <f ca="1">IF(DT$5&gt;='Rent Roll'!$M42,('Rent Roll'!$G42*'Rent Roll'!$D17/12)*((1+'Rent Roll'!$X42)^DATEDIF('Rent Roll'!$M42,DT$5,"Y")),
IF(DT$5&gt;'Rent Roll'!$L17,"-",
IF('Rent Roll'!$P17&gt;0,
IF(AND('Rent Roll'!$P17&gt;0,EDATE('Rent Roll'!$K17,'Rent Roll'!$P17*12)&gt;='Commercial Lease'!DT$5),
('Rent Roll'!$H17*'Rent Roll'!$D17/12)*((1+'Rent Roll'!$N17)^DATEDIF('Summary &amp; Assumptions'!$D$18,DT$5,"Y")),
OFFSET(DS22,0,-DATEDIF(EDATE('Rent Roll'!$K17,'Rent Roll'!$P17*12),DT$5,"M"))*((1+'Rent Roll'!$O17)^(DATEDIF(EDATE('Rent Roll'!$K17,'Rent Roll'!$P17*12),DT$5,"Y")+1))),('Rent Roll'!$H17*'Rent Roll'!$D17/12)*((1+'Rent Roll'!$N17)^DATEDIF('Summary &amp; Assumptions'!$D$18,DT$5,"Y")))))</f>
        <v>-</v>
      </c>
      <c r="DU22" s="131" t="str">
        <f ca="1">IF(DU$5&gt;='Rent Roll'!$M42,('Rent Roll'!$G42*'Rent Roll'!$D17/12)*((1+'Rent Roll'!$X42)^DATEDIF('Rent Roll'!$M42,DU$5,"Y")),
IF(DU$5&gt;'Rent Roll'!$L17,"-",
IF('Rent Roll'!$P17&gt;0,
IF(AND('Rent Roll'!$P17&gt;0,EDATE('Rent Roll'!$K17,'Rent Roll'!$P17*12)&gt;='Commercial Lease'!DU$5),
('Rent Roll'!$H17*'Rent Roll'!$D17/12)*((1+'Rent Roll'!$N17)^DATEDIF('Summary &amp; Assumptions'!$D$18,DU$5,"Y")),
OFFSET(DT22,0,-DATEDIF(EDATE('Rent Roll'!$K17,'Rent Roll'!$P17*12),DU$5,"M"))*((1+'Rent Roll'!$O17)^(DATEDIF(EDATE('Rent Roll'!$K17,'Rent Roll'!$P17*12),DU$5,"Y")+1))),('Rent Roll'!$H17*'Rent Roll'!$D17/12)*((1+'Rent Roll'!$N17)^DATEDIF('Summary &amp; Assumptions'!$D$18,DU$5,"Y")))))</f>
        <v>-</v>
      </c>
      <c r="DV22" s="131" t="str">
        <f ca="1">IF(DV$5&gt;='Rent Roll'!$M42,('Rent Roll'!$G42*'Rent Roll'!$D17/12)*((1+'Rent Roll'!$X42)^DATEDIF('Rent Roll'!$M42,DV$5,"Y")),
IF(DV$5&gt;'Rent Roll'!$L17,"-",
IF('Rent Roll'!$P17&gt;0,
IF(AND('Rent Roll'!$P17&gt;0,EDATE('Rent Roll'!$K17,'Rent Roll'!$P17*12)&gt;='Commercial Lease'!DV$5),
('Rent Roll'!$H17*'Rent Roll'!$D17/12)*((1+'Rent Roll'!$N17)^DATEDIF('Summary &amp; Assumptions'!$D$18,DV$5,"Y")),
OFFSET(DU22,0,-DATEDIF(EDATE('Rent Roll'!$K17,'Rent Roll'!$P17*12),DV$5,"M"))*((1+'Rent Roll'!$O17)^(DATEDIF(EDATE('Rent Roll'!$K17,'Rent Roll'!$P17*12),DV$5,"Y")+1))),('Rent Roll'!$H17*'Rent Roll'!$D17/12)*((1+'Rent Roll'!$N17)^DATEDIF('Summary &amp; Assumptions'!$D$18,DV$5,"Y")))))</f>
        <v>-</v>
      </c>
      <c r="DW22" s="131" t="str">
        <f ca="1">IF(DW$5&gt;='Rent Roll'!$M42,('Rent Roll'!$G42*'Rent Roll'!$D17/12)*((1+'Rent Roll'!$X42)^DATEDIF('Rent Roll'!$M42,DW$5,"Y")),
IF(DW$5&gt;'Rent Roll'!$L17,"-",
IF('Rent Roll'!$P17&gt;0,
IF(AND('Rent Roll'!$P17&gt;0,EDATE('Rent Roll'!$K17,'Rent Roll'!$P17*12)&gt;='Commercial Lease'!DW$5),
('Rent Roll'!$H17*'Rent Roll'!$D17/12)*((1+'Rent Roll'!$N17)^DATEDIF('Summary &amp; Assumptions'!$D$18,DW$5,"Y")),
OFFSET(DV22,0,-DATEDIF(EDATE('Rent Roll'!$K17,'Rent Roll'!$P17*12),DW$5,"M"))*((1+'Rent Roll'!$O17)^(DATEDIF(EDATE('Rent Roll'!$K17,'Rent Roll'!$P17*12),DW$5,"Y")+1))),('Rent Roll'!$H17*'Rent Roll'!$D17/12)*((1+'Rent Roll'!$N17)^DATEDIF('Summary &amp; Assumptions'!$D$18,DW$5,"Y")))))</f>
        <v>-</v>
      </c>
      <c r="DX22" s="131" t="str">
        <f ca="1">IF(DX$5&gt;='Rent Roll'!$M42,('Rent Roll'!$G42*'Rent Roll'!$D17/12)*((1+'Rent Roll'!$X42)^DATEDIF('Rent Roll'!$M42,DX$5,"Y")),
IF(DX$5&gt;'Rent Roll'!$L17,"-",
IF('Rent Roll'!$P17&gt;0,
IF(AND('Rent Roll'!$P17&gt;0,EDATE('Rent Roll'!$K17,'Rent Roll'!$P17*12)&gt;='Commercial Lease'!DX$5),
('Rent Roll'!$H17*'Rent Roll'!$D17/12)*((1+'Rent Roll'!$N17)^DATEDIF('Summary &amp; Assumptions'!$D$18,DX$5,"Y")),
OFFSET(DW22,0,-DATEDIF(EDATE('Rent Roll'!$K17,'Rent Roll'!$P17*12),DX$5,"M"))*((1+'Rent Roll'!$O17)^(DATEDIF(EDATE('Rent Roll'!$K17,'Rent Roll'!$P17*12),DX$5,"Y")+1))),('Rent Roll'!$H17*'Rent Roll'!$D17/12)*((1+'Rent Roll'!$N17)^DATEDIF('Summary &amp; Assumptions'!$D$18,DX$5,"Y")))))</f>
        <v>-</v>
      </c>
      <c r="DY22" s="131" t="str">
        <f ca="1">IF(DY$5&gt;='Rent Roll'!$M42,('Rent Roll'!$G42*'Rent Roll'!$D17/12)*((1+'Rent Roll'!$X42)^DATEDIF('Rent Roll'!$M42,DY$5,"Y")),
IF(DY$5&gt;'Rent Roll'!$L17,"-",
IF('Rent Roll'!$P17&gt;0,
IF(AND('Rent Roll'!$P17&gt;0,EDATE('Rent Roll'!$K17,'Rent Roll'!$P17*12)&gt;='Commercial Lease'!DY$5),
('Rent Roll'!$H17*'Rent Roll'!$D17/12)*((1+'Rent Roll'!$N17)^DATEDIF('Summary &amp; Assumptions'!$D$18,DY$5,"Y")),
OFFSET(DX22,0,-DATEDIF(EDATE('Rent Roll'!$K17,'Rent Roll'!$P17*12),DY$5,"M"))*((1+'Rent Roll'!$O17)^(DATEDIF(EDATE('Rent Roll'!$K17,'Rent Roll'!$P17*12),DY$5,"Y")+1))),('Rent Roll'!$H17*'Rent Roll'!$D17/12)*((1+'Rent Roll'!$N17)^DATEDIF('Summary &amp; Assumptions'!$D$18,DY$5,"Y")))))</f>
        <v>-</v>
      </c>
      <c r="DZ22" s="131" t="str">
        <f ca="1">IF(DZ$5&gt;='Rent Roll'!$M42,('Rent Roll'!$G42*'Rent Roll'!$D17/12)*((1+'Rent Roll'!$X42)^DATEDIF('Rent Roll'!$M42,DZ$5,"Y")),
IF(DZ$5&gt;'Rent Roll'!$L17,"-",
IF('Rent Roll'!$P17&gt;0,
IF(AND('Rent Roll'!$P17&gt;0,EDATE('Rent Roll'!$K17,'Rent Roll'!$P17*12)&gt;='Commercial Lease'!DZ$5),
('Rent Roll'!$H17*'Rent Roll'!$D17/12)*((1+'Rent Roll'!$N17)^DATEDIF('Summary &amp; Assumptions'!$D$18,DZ$5,"Y")),
OFFSET(DY22,0,-DATEDIF(EDATE('Rent Roll'!$K17,'Rent Roll'!$P17*12),DZ$5,"M"))*((1+'Rent Roll'!$O17)^(DATEDIF(EDATE('Rent Roll'!$K17,'Rent Roll'!$P17*12),DZ$5,"Y")+1))),('Rent Roll'!$H17*'Rent Roll'!$D17/12)*((1+'Rent Roll'!$N17)^DATEDIF('Summary &amp; Assumptions'!$D$18,DZ$5,"Y")))))</f>
        <v>-</v>
      </c>
      <c r="EA22" s="131" t="str">
        <f ca="1">IF(EA$5&gt;='Rent Roll'!$M42,('Rent Roll'!$G42*'Rent Roll'!$D17/12)*((1+'Rent Roll'!$X42)^DATEDIF('Rent Roll'!$M42,EA$5,"Y")),
IF(EA$5&gt;'Rent Roll'!$L17,"-",
IF('Rent Roll'!$P17&gt;0,
IF(AND('Rent Roll'!$P17&gt;0,EDATE('Rent Roll'!$K17,'Rent Roll'!$P17*12)&gt;='Commercial Lease'!EA$5),
('Rent Roll'!$H17*'Rent Roll'!$D17/12)*((1+'Rent Roll'!$N17)^DATEDIF('Summary &amp; Assumptions'!$D$18,EA$5,"Y")),
OFFSET(DZ22,0,-DATEDIF(EDATE('Rent Roll'!$K17,'Rent Roll'!$P17*12),EA$5,"M"))*((1+'Rent Roll'!$O17)^(DATEDIF(EDATE('Rent Roll'!$K17,'Rent Roll'!$P17*12),EA$5,"Y")+1))),('Rent Roll'!$H17*'Rent Roll'!$D17/12)*((1+'Rent Roll'!$N17)^DATEDIF('Summary &amp; Assumptions'!$D$18,EA$5,"Y")))))</f>
        <v>-</v>
      </c>
      <c r="EB22" s="131" t="str">
        <f ca="1">IF(EB$5&gt;='Rent Roll'!$M42,('Rent Roll'!$G42*'Rent Roll'!$D17/12)*((1+'Rent Roll'!$X42)^DATEDIF('Rent Roll'!$M42,EB$5,"Y")),
IF(EB$5&gt;'Rent Roll'!$L17,"-",
IF('Rent Roll'!$P17&gt;0,
IF(AND('Rent Roll'!$P17&gt;0,EDATE('Rent Roll'!$K17,'Rent Roll'!$P17*12)&gt;='Commercial Lease'!EB$5),
('Rent Roll'!$H17*'Rent Roll'!$D17/12)*((1+'Rent Roll'!$N17)^DATEDIF('Summary &amp; Assumptions'!$D$18,EB$5,"Y")),
OFFSET(EA22,0,-DATEDIF(EDATE('Rent Roll'!$K17,'Rent Roll'!$P17*12),EB$5,"M"))*((1+'Rent Roll'!$O17)^(DATEDIF(EDATE('Rent Roll'!$K17,'Rent Roll'!$P17*12),EB$5,"Y")+1))),('Rent Roll'!$H17*'Rent Roll'!$D17/12)*((1+'Rent Roll'!$N17)^DATEDIF('Summary &amp; Assumptions'!$D$18,EB$5,"Y")))))</f>
        <v>-</v>
      </c>
      <c r="EC22" s="131" t="str">
        <f ca="1">IF(EC$5&gt;='Rent Roll'!$M42,('Rent Roll'!$G42*'Rent Roll'!$D17/12)*((1+'Rent Roll'!$X42)^DATEDIF('Rent Roll'!$M42,EC$5,"Y")),
IF(EC$5&gt;'Rent Roll'!$L17,"-",
IF('Rent Roll'!$P17&gt;0,
IF(AND('Rent Roll'!$P17&gt;0,EDATE('Rent Roll'!$K17,'Rent Roll'!$P17*12)&gt;='Commercial Lease'!EC$5),
('Rent Roll'!$H17*'Rent Roll'!$D17/12)*((1+'Rent Roll'!$N17)^DATEDIF('Summary &amp; Assumptions'!$D$18,EC$5,"Y")),
OFFSET(EB22,0,-DATEDIF(EDATE('Rent Roll'!$K17,'Rent Roll'!$P17*12),EC$5,"M"))*((1+'Rent Roll'!$O17)^(DATEDIF(EDATE('Rent Roll'!$K17,'Rent Roll'!$P17*12),EC$5,"Y")+1))),('Rent Roll'!$H17*'Rent Roll'!$D17/12)*((1+'Rent Roll'!$N17)^DATEDIF('Summary &amp; Assumptions'!$D$18,EC$5,"Y")))))</f>
        <v>-</v>
      </c>
      <c r="ED22" s="131" t="str">
        <f ca="1">IF(ED$5&gt;='Rent Roll'!$M42,('Rent Roll'!$G42*'Rent Roll'!$D17/12)*((1+'Rent Roll'!$X42)^DATEDIF('Rent Roll'!$M42,ED$5,"Y")),
IF(ED$5&gt;'Rent Roll'!$L17,"-",
IF('Rent Roll'!$P17&gt;0,
IF(AND('Rent Roll'!$P17&gt;0,EDATE('Rent Roll'!$K17,'Rent Roll'!$P17*12)&gt;='Commercial Lease'!ED$5),
('Rent Roll'!$H17*'Rent Roll'!$D17/12)*((1+'Rent Roll'!$N17)^DATEDIF('Summary &amp; Assumptions'!$D$18,ED$5,"Y")),
OFFSET(EC22,0,-DATEDIF(EDATE('Rent Roll'!$K17,'Rent Roll'!$P17*12),ED$5,"M"))*((1+'Rent Roll'!$O17)^(DATEDIF(EDATE('Rent Roll'!$K17,'Rent Roll'!$P17*12),ED$5,"Y")+1))),('Rent Roll'!$H17*'Rent Roll'!$D17/12)*((1+'Rent Roll'!$N17)^DATEDIF('Summary &amp; Assumptions'!$D$18,ED$5,"Y")))))</f>
        <v>-</v>
      </c>
      <c r="EE22" s="131" t="str">
        <f ca="1">IF(EE$5&gt;='Rent Roll'!$M42,('Rent Roll'!$G42*'Rent Roll'!$D17/12)*((1+'Rent Roll'!$X42)^DATEDIF('Rent Roll'!$M42,EE$5,"Y")),
IF(EE$5&gt;'Rent Roll'!$L17,"-",
IF('Rent Roll'!$P17&gt;0,
IF(AND('Rent Roll'!$P17&gt;0,EDATE('Rent Roll'!$K17,'Rent Roll'!$P17*12)&gt;='Commercial Lease'!EE$5),
('Rent Roll'!$H17*'Rent Roll'!$D17/12)*((1+'Rent Roll'!$N17)^DATEDIF('Summary &amp; Assumptions'!$D$18,EE$5,"Y")),
OFFSET(ED22,0,-DATEDIF(EDATE('Rent Roll'!$K17,'Rent Roll'!$P17*12),EE$5,"M"))*((1+'Rent Roll'!$O17)^(DATEDIF(EDATE('Rent Roll'!$K17,'Rent Roll'!$P17*12),EE$5,"Y")+1))),('Rent Roll'!$H17*'Rent Roll'!$D17/12)*((1+'Rent Roll'!$N17)^DATEDIF('Summary &amp; Assumptions'!$D$18,EE$5,"Y")))))</f>
        <v>-</v>
      </c>
      <c r="EF22" s="132" t="str">
        <f ca="1">IF(EF$5&gt;='Rent Roll'!$M42,('Rent Roll'!$G42*'Rent Roll'!$D17/12)*((1+'Rent Roll'!$X42)^DATEDIF('Rent Roll'!$M42,EF$5,"Y")),
IF(EF$5&gt;'Rent Roll'!$L17,"-",
IF('Rent Roll'!$P17&gt;0,
IF(AND('Rent Roll'!$P17&gt;0,EDATE('Rent Roll'!$K17,'Rent Roll'!$P17*12)&gt;='Commercial Lease'!EF$5),
('Rent Roll'!$H17*'Rent Roll'!$D17/12)*((1+'Rent Roll'!$N17)^DATEDIF('Summary &amp; Assumptions'!$D$18,EF$5,"Y")),
OFFSET(EE22,0,-DATEDIF(EDATE('Rent Roll'!$K17,'Rent Roll'!$P17*12),EF$5,"M"))*((1+'Rent Roll'!$O17)^(DATEDIF(EDATE('Rent Roll'!$K17,'Rent Roll'!$P17*12),EF$5,"Y")+1))),('Rent Roll'!$H17*'Rent Roll'!$D17/12)*((1+'Rent Roll'!$N17)^DATEDIF('Summary &amp; Assumptions'!$D$18,EF$5,"Y")))))</f>
        <v>-</v>
      </c>
      <c r="EG22" s="118" t="s">
        <v>109</v>
      </c>
    </row>
    <row r="23" spans="2:137" x14ac:dyDescent="0.2">
      <c r="B23" s="134"/>
      <c r="C23" s="135" t="str">
        <f>CONCATENATE('Rent Roll'!B18&amp;" - "&amp;'Rent Roll'!C18)</f>
        <v xml:space="preserve"> - </v>
      </c>
      <c r="D23" s="130">
        <f t="shared" ca="1" si="13"/>
        <v>0</v>
      </c>
      <c r="E23" s="131" t="str">
        <f>IF('Rent Roll'!$E18='Data Validation'!$E$2,'Rent Roll'!$I18,"-")</f>
        <v>-</v>
      </c>
      <c r="F23" s="131" t="str">
        <f ca="1">IF(F$5&gt;='Rent Roll'!$M43,('Rent Roll'!$G43*'Rent Roll'!$D18/12)*((1+'Rent Roll'!$X43)^DATEDIF('Rent Roll'!$M43,F$5,"Y")),
IF(F$5&gt;'Rent Roll'!$L18,"-",
IF('Rent Roll'!$P18&gt;0,
IF(AND('Rent Roll'!$P18&gt;0,EDATE('Rent Roll'!$K18,'Rent Roll'!$P18*12)&gt;='Commercial Lease'!F$5),
('Rent Roll'!$H18*'Rent Roll'!$D18/12)*((1+'Rent Roll'!$N18)^DATEDIF('Summary &amp; Assumptions'!$D$18,F$5,"Y")),
OFFSET(E23,0,-DATEDIF(EDATE('Rent Roll'!$K18,'Rent Roll'!$P18*12),F$5,"M"))*((1+'Rent Roll'!$O18)^(DATEDIF(EDATE('Rent Roll'!$K18,'Rent Roll'!$P18*12),F$5,"Y")+1))),('Rent Roll'!$H18*'Rent Roll'!$D18/12)*((1+'Rent Roll'!$N18)^DATEDIF('Summary &amp; Assumptions'!$D$18,F$5,"Y")))))</f>
        <v>-</v>
      </c>
      <c r="G23" s="131" t="str">
        <f ca="1">IF(G$5&gt;='Rent Roll'!$M43,('Rent Roll'!$G43*'Rent Roll'!$D18/12)*((1+'Rent Roll'!$X43)^DATEDIF('Rent Roll'!$M43,G$5,"Y")),
IF(G$5&gt;'Rent Roll'!$L18,"-",
IF('Rent Roll'!$P18&gt;0,
IF(AND('Rent Roll'!$P18&gt;0,EDATE('Rent Roll'!$K18,'Rent Roll'!$P18*12)&gt;='Commercial Lease'!G$5),
('Rent Roll'!$H18*'Rent Roll'!$D18/12)*((1+'Rent Roll'!$N18)^DATEDIF('Summary &amp; Assumptions'!$D$18,G$5,"Y")),
OFFSET(F23,0,-DATEDIF(EDATE('Rent Roll'!$K18,'Rent Roll'!$P18*12),G$5,"M"))*((1+'Rent Roll'!$O18)^(DATEDIF(EDATE('Rent Roll'!$K18,'Rent Roll'!$P18*12),G$5,"Y")+1))),('Rent Roll'!$H18*'Rent Roll'!$D18/12)*((1+'Rent Roll'!$N18)^DATEDIF('Summary &amp; Assumptions'!$D$18,G$5,"Y")))))</f>
        <v>-</v>
      </c>
      <c r="H23" s="131" t="str">
        <f ca="1">IF(H$5&gt;='Rent Roll'!$M43,('Rent Roll'!$G43*'Rent Roll'!$D18/12)*((1+'Rent Roll'!$X43)^DATEDIF('Rent Roll'!$M43,H$5,"Y")),
IF(H$5&gt;'Rent Roll'!$L18,"-",
IF('Rent Roll'!$P18&gt;0,
IF(AND('Rent Roll'!$P18&gt;0,EDATE('Rent Roll'!$K18,'Rent Roll'!$P18*12)&gt;='Commercial Lease'!H$5),
('Rent Roll'!$H18*'Rent Roll'!$D18/12)*((1+'Rent Roll'!$N18)^DATEDIF('Summary &amp; Assumptions'!$D$18,H$5,"Y")),
OFFSET(G23,0,-DATEDIF(EDATE('Rent Roll'!$K18,'Rent Roll'!$P18*12),H$5,"M"))*((1+'Rent Roll'!$O18)^(DATEDIF(EDATE('Rent Roll'!$K18,'Rent Roll'!$P18*12),H$5,"Y")+1))),('Rent Roll'!$H18*'Rent Roll'!$D18/12)*((1+'Rent Roll'!$N18)^DATEDIF('Summary &amp; Assumptions'!$D$18,H$5,"Y")))))</f>
        <v>-</v>
      </c>
      <c r="I23" s="131" t="str">
        <f ca="1">IF(I$5&gt;='Rent Roll'!$M43,('Rent Roll'!$G43*'Rent Roll'!$D18/12)*((1+'Rent Roll'!$X43)^DATEDIF('Rent Roll'!$M43,I$5,"Y")),
IF(I$5&gt;'Rent Roll'!$L18,"-",
IF('Rent Roll'!$P18&gt;0,
IF(AND('Rent Roll'!$P18&gt;0,EDATE('Rent Roll'!$K18,'Rent Roll'!$P18*12)&gt;='Commercial Lease'!I$5),
('Rent Roll'!$H18*'Rent Roll'!$D18/12)*((1+'Rent Roll'!$N18)^DATEDIF('Summary &amp; Assumptions'!$D$18,I$5,"Y")),
OFFSET(H23,0,-DATEDIF(EDATE('Rent Roll'!$K18,'Rent Roll'!$P18*12),I$5,"M"))*((1+'Rent Roll'!$O18)^(DATEDIF(EDATE('Rent Roll'!$K18,'Rent Roll'!$P18*12),I$5,"Y")+1))),('Rent Roll'!$H18*'Rent Roll'!$D18/12)*((1+'Rent Roll'!$N18)^DATEDIF('Summary &amp; Assumptions'!$D$18,I$5,"Y")))))</f>
        <v>-</v>
      </c>
      <c r="J23" s="131" t="str">
        <f ca="1">IF(J$5&gt;='Rent Roll'!$M43,('Rent Roll'!$G43*'Rent Roll'!$D18/12)*((1+'Rent Roll'!$X43)^DATEDIF('Rent Roll'!$M43,J$5,"Y")),
IF(J$5&gt;'Rent Roll'!$L18,"-",
IF('Rent Roll'!$P18&gt;0,
IF(AND('Rent Roll'!$P18&gt;0,EDATE('Rent Roll'!$K18,'Rent Roll'!$P18*12)&gt;='Commercial Lease'!J$5),
('Rent Roll'!$H18*'Rent Roll'!$D18/12)*((1+'Rent Roll'!$N18)^DATEDIF('Summary &amp; Assumptions'!$D$18,J$5,"Y")),
OFFSET(I23,0,-DATEDIF(EDATE('Rent Roll'!$K18,'Rent Roll'!$P18*12),J$5,"M"))*((1+'Rent Roll'!$O18)^(DATEDIF(EDATE('Rent Roll'!$K18,'Rent Roll'!$P18*12),J$5,"Y")+1))),('Rent Roll'!$H18*'Rent Roll'!$D18/12)*((1+'Rent Roll'!$N18)^DATEDIF('Summary &amp; Assumptions'!$D$18,J$5,"Y")))))</f>
        <v>-</v>
      </c>
      <c r="K23" s="131" t="str">
        <f ca="1">IF(K$5&gt;='Rent Roll'!$M43,('Rent Roll'!$G43*'Rent Roll'!$D18/12)*((1+'Rent Roll'!$X43)^DATEDIF('Rent Roll'!$M43,K$5,"Y")),
IF(K$5&gt;'Rent Roll'!$L18,"-",
IF('Rent Roll'!$P18&gt;0,
IF(AND('Rent Roll'!$P18&gt;0,EDATE('Rent Roll'!$K18,'Rent Roll'!$P18*12)&gt;='Commercial Lease'!K$5),
('Rent Roll'!$H18*'Rent Roll'!$D18/12)*((1+'Rent Roll'!$N18)^DATEDIF('Summary &amp; Assumptions'!$D$18,K$5,"Y")),
OFFSET(J23,0,-DATEDIF(EDATE('Rent Roll'!$K18,'Rent Roll'!$P18*12),K$5,"M"))*((1+'Rent Roll'!$O18)^(DATEDIF(EDATE('Rent Roll'!$K18,'Rent Roll'!$P18*12),K$5,"Y")+1))),('Rent Roll'!$H18*'Rent Roll'!$D18/12)*((1+'Rent Roll'!$N18)^DATEDIF('Summary &amp; Assumptions'!$D$18,K$5,"Y")))))</f>
        <v>-</v>
      </c>
      <c r="L23" s="131" t="str">
        <f ca="1">IF(L$5&gt;='Rent Roll'!$M43,('Rent Roll'!$G43*'Rent Roll'!$D18/12)*((1+'Rent Roll'!$X43)^DATEDIF('Rent Roll'!$M43,L$5,"Y")),
IF(L$5&gt;'Rent Roll'!$L18,"-",
IF('Rent Roll'!$P18&gt;0,
IF(AND('Rent Roll'!$P18&gt;0,EDATE('Rent Roll'!$K18,'Rent Roll'!$P18*12)&gt;='Commercial Lease'!L$5),
('Rent Roll'!$H18*'Rent Roll'!$D18/12)*((1+'Rent Roll'!$N18)^DATEDIF('Summary &amp; Assumptions'!$D$18,L$5,"Y")),
OFFSET(K23,0,-DATEDIF(EDATE('Rent Roll'!$K18,'Rent Roll'!$P18*12),L$5,"M"))*((1+'Rent Roll'!$O18)^(DATEDIF(EDATE('Rent Roll'!$K18,'Rent Roll'!$P18*12),L$5,"Y")+1))),('Rent Roll'!$H18*'Rent Roll'!$D18/12)*((1+'Rent Roll'!$N18)^DATEDIF('Summary &amp; Assumptions'!$D$18,L$5,"Y")))))</f>
        <v>-</v>
      </c>
      <c r="M23" s="131" t="str">
        <f ca="1">IF(M$5&gt;='Rent Roll'!$M43,('Rent Roll'!$G43*'Rent Roll'!$D18/12)*((1+'Rent Roll'!$X43)^DATEDIF('Rent Roll'!$M43,M$5,"Y")),
IF(M$5&gt;'Rent Roll'!$L18,"-",
IF('Rent Roll'!$P18&gt;0,
IF(AND('Rent Roll'!$P18&gt;0,EDATE('Rent Roll'!$K18,'Rent Roll'!$P18*12)&gt;='Commercial Lease'!M$5),
('Rent Roll'!$H18*'Rent Roll'!$D18/12)*((1+'Rent Roll'!$N18)^DATEDIF('Summary &amp; Assumptions'!$D$18,M$5,"Y")),
OFFSET(L23,0,-DATEDIF(EDATE('Rent Roll'!$K18,'Rent Roll'!$P18*12),M$5,"M"))*((1+'Rent Roll'!$O18)^(DATEDIF(EDATE('Rent Roll'!$K18,'Rent Roll'!$P18*12),M$5,"Y")+1))),('Rent Roll'!$H18*'Rent Roll'!$D18/12)*((1+'Rent Roll'!$N18)^DATEDIF('Summary &amp; Assumptions'!$D$18,M$5,"Y")))))</f>
        <v>-</v>
      </c>
      <c r="N23" s="131" t="str">
        <f ca="1">IF(N$5&gt;='Rent Roll'!$M43,('Rent Roll'!$G43*'Rent Roll'!$D18/12)*((1+'Rent Roll'!$X43)^DATEDIF('Rent Roll'!$M43,N$5,"Y")),
IF(N$5&gt;'Rent Roll'!$L18,"-",
IF('Rent Roll'!$P18&gt;0,
IF(AND('Rent Roll'!$P18&gt;0,EDATE('Rent Roll'!$K18,'Rent Roll'!$P18*12)&gt;='Commercial Lease'!N$5),
('Rent Roll'!$H18*'Rent Roll'!$D18/12)*((1+'Rent Roll'!$N18)^DATEDIF('Summary &amp; Assumptions'!$D$18,N$5,"Y")),
OFFSET(M23,0,-DATEDIF(EDATE('Rent Roll'!$K18,'Rent Roll'!$P18*12),N$5,"M"))*((1+'Rent Roll'!$O18)^(DATEDIF(EDATE('Rent Roll'!$K18,'Rent Roll'!$P18*12),N$5,"Y")+1))),('Rent Roll'!$H18*'Rent Roll'!$D18/12)*((1+'Rent Roll'!$N18)^DATEDIF('Summary &amp; Assumptions'!$D$18,N$5,"Y")))))</f>
        <v>-</v>
      </c>
      <c r="O23" s="131" t="str">
        <f ca="1">IF(O$5&gt;='Rent Roll'!$M43,('Rent Roll'!$G43*'Rent Roll'!$D18/12)*((1+'Rent Roll'!$X43)^DATEDIF('Rent Roll'!$M43,O$5,"Y")),
IF(O$5&gt;'Rent Roll'!$L18,"-",
IF('Rent Roll'!$P18&gt;0,
IF(AND('Rent Roll'!$P18&gt;0,EDATE('Rent Roll'!$K18,'Rent Roll'!$P18*12)&gt;='Commercial Lease'!O$5),
('Rent Roll'!$H18*'Rent Roll'!$D18/12)*((1+'Rent Roll'!$N18)^DATEDIF('Summary &amp; Assumptions'!$D$18,O$5,"Y")),
OFFSET(N23,0,-DATEDIF(EDATE('Rent Roll'!$K18,'Rent Roll'!$P18*12),O$5,"M"))*((1+'Rent Roll'!$O18)^(DATEDIF(EDATE('Rent Roll'!$K18,'Rent Roll'!$P18*12),O$5,"Y")+1))),('Rent Roll'!$H18*'Rent Roll'!$D18/12)*((1+'Rent Roll'!$N18)^DATEDIF('Summary &amp; Assumptions'!$D$18,O$5,"Y")))))</f>
        <v>-</v>
      </c>
      <c r="P23" s="131" t="str">
        <f ca="1">IF(P$5&gt;='Rent Roll'!$M43,('Rent Roll'!$G43*'Rent Roll'!$D18/12)*((1+'Rent Roll'!$X43)^DATEDIF('Rent Roll'!$M43,P$5,"Y")),
IF(P$5&gt;'Rent Roll'!$L18,"-",
IF('Rent Roll'!$P18&gt;0,
IF(AND('Rent Roll'!$P18&gt;0,EDATE('Rent Roll'!$K18,'Rent Roll'!$P18*12)&gt;='Commercial Lease'!P$5),
('Rent Roll'!$H18*'Rent Roll'!$D18/12)*((1+'Rent Roll'!$N18)^DATEDIF('Summary &amp; Assumptions'!$D$18,P$5,"Y")),
OFFSET(O23,0,-DATEDIF(EDATE('Rent Roll'!$K18,'Rent Roll'!$P18*12),P$5,"M"))*((1+'Rent Roll'!$O18)^(DATEDIF(EDATE('Rent Roll'!$K18,'Rent Roll'!$P18*12),P$5,"Y")+1))),('Rent Roll'!$H18*'Rent Roll'!$D18/12)*((1+'Rent Roll'!$N18)^DATEDIF('Summary &amp; Assumptions'!$D$18,P$5,"Y")))))</f>
        <v>-</v>
      </c>
      <c r="Q23" s="131" t="str">
        <f ca="1">IF(Q$5&gt;='Rent Roll'!$M43,('Rent Roll'!$G43*'Rent Roll'!$D18/12)*((1+'Rent Roll'!$X43)^DATEDIF('Rent Roll'!$M43,Q$5,"Y")),
IF(Q$5&gt;'Rent Roll'!$L18,"-",
IF('Rent Roll'!$P18&gt;0,
IF(AND('Rent Roll'!$P18&gt;0,EDATE('Rent Roll'!$K18,'Rent Roll'!$P18*12)&gt;='Commercial Lease'!Q$5),
('Rent Roll'!$H18*'Rent Roll'!$D18/12)*((1+'Rent Roll'!$N18)^DATEDIF('Summary &amp; Assumptions'!$D$18,Q$5,"Y")),
OFFSET(P23,0,-DATEDIF(EDATE('Rent Roll'!$K18,'Rent Roll'!$P18*12),Q$5,"M"))*((1+'Rent Roll'!$O18)^(DATEDIF(EDATE('Rent Roll'!$K18,'Rent Roll'!$P18*12),Q$5,"Y")+1))),('Rent Roll'!$H18*'Rent Roll'!$D18/12)*((1+'Rent Roll'!$N18)^DATEDIF('Summary &amp; Assumptions'!$D$18,Q$5,"Y")))))</f>
        <v>-</v>
      </c>
      <c r="R23" s="131" t="str">
        <f ca="1">IF(R$5&gt;='Rent Roll'!$M43,('Rent Roll'!$G43*'Rent Roll'!$D18/12)*((1+'Rent Roll'!$X43)^DATEDIF('Rent Roll'!$M43,R$5,"Y")),
IF(R$5&gt;'Rent Roll'!$L18,"-",
IF('Rent Roll'!$P18&gt;0,
IF(AND('Rent Roll'!$P18&gt;0,EDATE('Rent Roll'!$K18,'Rent Roll'!$P18*12)&gt;='Commercial Lease'!R$5),
('Rent Roll'!$H18*'Rent Roll'!$D18/12)*((1+'Rent Roll'!$N18)^DATEDIF('Summary &amp; Assumptions'!$D$18,R$5,"Y")),
OFFSET(Q23,0,-DATEDIF(EDATE('Rent Roll'!$K18,'Rent Roll'!$P18*12),R$5,"M"))*((1+'Rent Roll'!$O18)^(DATEDIF(EDATE('Rent Roll'!$K18,'Rent Roll'!$P18*12),R$5,"Y")+1))),('Rent Roll'!$H18*'Rent Roll'!$D18/12)*((1+'Rent Roll'!$N18)^DATEDIF('Summary &amp; Assumptions'!$D$18,R$5,"Y")))))</f>
        <v>-</v>
      </c>
      <c r="S23" s="131" t="str">
        <f ca="1">IF(S$5&gt;='Rent Roll'!$M43,('Rent Roll'!$G43*'Rent Roll'!$D18/12)*((1+'Rent Roll'!$X43)^DATEDIF('Rent Roll'!$M43,S$5,"Y")),
IF(S$5&gt;'Rent Roll'!$L18,"-",
IF('Rent Roll'!$P18&gt;0,
IF(AND('Rent Roll'!$P18&gt;0,EDATE('Rent Roll'!$K18,'Rent Roll'!$P18*12)&gt;='Commercial Lease'!S$5),
('Rent Roll'!$H18*'Rent Roll'!$D18/12)*((1+'Rent Roll'!$N18)^DATEDIF('Summary &amp; Assumptions'!$D$18,S$5,"Y")),
OFFSET(R23,0,-DATEDIF(EDATE('Rent Roll'!$K18,'Rent Roll'!$P18*12),S$5,"M"))*((1+'Rent Roll'!$O18)^(DATEDIF(EDATE('Rent Roll'!$K18,'Rent Roll'!$P18*12),S$5,"Y")+1))),('Rent Roll'!$H18*'Rent Roll'!$D18/12)*((1+'Rent Roll'!$N18)^DATEDIF('Summary &amp; Assumptions'!$D$18,S$5,"Y")))))</f>
        <v>-</v>
      </c>
      <c r="T23" s="131" t="str">
        <f ca="1">IF(T$5&gt;='Rent Roll'!$M43,('Rent Roll'!$G43*'Rent Roll'!$D18/12)*((1+'Rent Roll'!$X43)^DATEDIF('Rent Roll'!$M43,T$5,"Y")),
IF(T$5&gt;'Rent Roll'!$L18,"-",
IF('Rent Roll'!$P18&gt;0,
IF(AND('Rent Roll'!$P18&gt;0,EDATE('Rent Roll'!$K18,'Rent Roll'!$P18*12)&gt;='Commercial Lease'!T$5),
('Rent Roll'!$H18*'Rent Roll'!$D18/12)*((1+'Rent Roll'!$N18)^DATEDIF('Summary &amp; Assumptions'!$D$18,T$5,"Y")),
OFFSET(S23,0,-DATEDIF(EDATE('Rent Roll'!$K18,'Rent Roll'!$P18*12),T$5,"M"))*((1+'Rent Roll'!$O18)^(DATEDIF(EDATE('Rent Roll'!$K18,'Rent Roll'!$P18*12),T$5,"Y")+1))),('Rent Roll'!$H18*'Rent Roll'!$D18/12)*((1+'Rent Roll'!$N18)^DATEDIF('Summary &amp; Assumptions'!$D$18,T$5,"Y")))))</f>
        <v>-</v>
      </c>
      <c r="U23" s="131" t="str">
        <f ca="1">IF(U$5&gt;='Rent Roll'!$M43,('Rent Roll'!$G43*'Rent Roll'!$D18/12)*((1+'Rent Roll'!$X43)^DATEDIF('Rent Roll'!$M43,U$5,"Y")),
IF(U$5&gt;'Rent Roll'!$L18,"-",
IF('Rent Roll'!$P18&gt;0,
IF(AND('Rent Roll'!$P18&gt;0,EDATE('Rent Roll'!$K18,'Rent Roll'!$P18*12)&gt;='Commercial Lease'!U$5),
('Rent Roll'!$H18*'Rent Roll'!$D18/12)*((1+'Rent Roll'!$N18)^DATEDIF('Summary &amp; Assumptions'!$D$18,U$5,"Y")),
OFFSET(T23,0,-DATEDIF(EDATE('Rent Roll'!$K18,'Rent Roll'!$P18*12),U$5,"M"))*((1+'Rent Roll'!$O18)^(DATEDIF(EDATE('Rent Roll'!$K18,'Rent Roll'!$P18*12),U$5,"Y")+1))),('Rent Roll'!$H18*'Rent Roll'!$D18/12)*((1+'Rent Roll'!$N18)^DATEDIF('Summary &amp; Assumptions'!$D$18,U$5,"Y")))))</f>
        <v>-</v>
      </c>
      <c r="V23" s="131" t="str">
        <f ca="1">IF(V$5&gt;='Rent Roll'!$M43,('Rent Roll'!$G43*'Rent Roll'!$D18/12)*((1+'Rent Roll'!$X43)^DATEDIF('Rent Roll'!$M43,V$5,"Y")),
IF(V$5&gt;'Rent Roll'!$L18,"-",
IF('Rent Roll'!$P18&gt;0,
IF(AND('Rent Roll'!$P18&gt;0,EDATE('Rent Roll'!$K18,'Rent Roll'!$P18*12)&gt;='Commercial Lease'!V$5),
('Rent Roll'!$H18*'Rent Roll'!$D18/12)*((1+'Rent Roll'!$N18)^DATEDIF('Summary &amp; Assumptions'!$D$18,V$5,"Y")),
OFFSET(U23,0,-DATEDIF(EDATE('Rent Roll'!$K18,'Rent Roll'!$P18*12),V$5,"M"))*((1+'Rent Roll'!$O18)^(DATEDIF(EDATE('Rent Roll'!$K18,'Rent Roll'!$P18*12),V$5,"Y")+1))),('Rent Roll'!$H18*'Rent Roll'!$D18/12)*((1+'Rent Roll'!$N18)^DATEDIF('Summary &amp; Assumptions'!$D$18,V$5,"Y")))))</f>
        <v>-</v>
      </c>
      <c r="W23" s="131" t="str">
        <f ca="1">IF(W$5&gt;='Rent Roll'!$M43,('Rent Roll'!$G43*'Rent Roll'!$D18/12)*((1+'Rent Roll'!$X43)^DATEDIF('Rent Roll'!$M43,W$5,"Y")),
IF(W$5&gt;'Rent Roll'!$L18,"-",
IF('Rent Roll'!$P18&gt;0,
IF(AND('Rent Roll'!$P18&gt;0,EDATE('Rent Roll'!$K18,'Rent Roll'!$P18*12)&gt;='Commercial Lease'!W$5),
('Rent Roll'!$H18*'Rent Roll'!$D18/12)*((1+'Rent Roll'!$N18)^DATEDIF('Summary &amp; Assumptions'!$D$18,W$5,"Y")),
OFFSET(V23,0,-DATEDIF(EDATE('Rent Roll'!$K18,'Rent Roll'!$P18*12),W$5,"M"))*((1+'Rent Roll'!$O18)^(DATEDIF(EDATE('Rent Roll'!$K18,'Rent Roll'!$P18*12),W$5,"Y")+1))),('Rent Roll'!$H18*'Rent Roll'!$D18/12)*((1+'Rent Roll'!$N18)^DATEDIF('Summary &amp; Assumptions'!$D$18,W$5,"Y")))))</f>
        <v>-</v>
      </c>
      <c r="X23" s="131" t="str">
        <f ca="1">IF(X$5&gt;='Rent Roll'!$M43,('Rent Roll'!$G43*'Rent Roll'!$D18/12)*((1+'Rent Roll'!$X43)^DATEDIF('Rent Roll'!$M43,X$5,"Y")),
IF(X$5&gt;'Rent Roll'!$L18,"-",
IF('Rent Roll'!$P18&gt;0,
IF(AND('Rent Roll'!$P18&gt;0,EDATE('Rent Roll'!$K18,'Rent Roll'!$P18*12)&gt;='Commercial Lease'!X$5),
('Rent Roll'!$H18*'Rent Roll'!$D18/12)*((1+'Rent Roll'!$N18)^DATEDIF('Summary &amp; Assumptions'!$D$18,X$5,"Y")),
OFFSET(W23,0,-DATEDIF(EDATE('Rent Roll'!$K18,'Rent Roll'!$P18*12),X$5,"M"))*((1+'Rent Roll'!$O18)^(DATEDIF(EDATE('Rent Roll'!$K18,'Rent Roll'!$P18*12),X$5,"Y")+1))),('Rent Roll'!$H18*'Rent Roll'!$D18/12)*((1+'Rent Roll'!$N18)^DATEDIF('Summary &amp; Assumptions'!$D$18,X$5,"Y")))))</f>
        <v>-</v>
      </c>
      <c r="Y23" s="131" t="str">
        <f ca="1">IF(Y$5&gt;='Rent Roll'!$M43,('Rent Roll'!$G43*'Rent Roll'!$D18/12)*((1+'Rent Roll'!$X43)^DATEDIF('Rent Roll'!$M43,Y$5,"Y")),
IF(Y$5&gt;'Rent Roll'!$L18,"-",
IF('Rent Roll'!$P18&gt;0,
IF(AND('Rent Roll'!$P18&gt;0,EDATE('Rent Roll'!$K18,'Rent Roll'!$P18*12)&gt;='Commercial Lease'!Y$5),
('Rent Roll'!$H18*'Rent Roll'!$D18/12)*((1+'Rent Roll'!$N18)^DATEDIF('Summary &amp; Assumptions'!$D$18,Y$5,"Y")),
OFFSET(X23,0,-DATEDIF(EDATE('Rent Roll'!$K18,'Rent Roll'!$P18*12),Y$5,"M"))*((1+'Rent Roll'!$O18)^(DATEDIF(EDATE('Rent Roll'!$K18,'Rent Roll'!$P18*12),Y$5,"Y")+1))),('Rent Roll'!$H18*'Rent Roll'!$D18/12)*((1+'Rent Roll'!$N18)^DATEDIF('Summary &amp; Assumptions'!$D$18,Y$5,"Y")))))</f>
        <v>-</v>
      </c>
      <c r="Z23" s="131" t="str">
        <f ca="1">IF(Z$5&gt;='Rent Roll'!$M43,('Rent Roll'!$G43*'Rent Roll'!$D18/12)*((1+'Rent Roll'!$X43)^DATEDIF('Rent Roll'!$M43,Z$5,"Y")),
IF(Z$5&gt;'Rent Roll'!$L18,"-",
IF('Rent Roll'!$P18&gt;0,
IF(AND('Rent Roll'!$P18&gt;0,EDATE('Rent Roll'!$K18,'Rent Roll'!$P18*12)&gt;='Commercial Lease'!Z$5),
('Rent Roll'!$H18*'Rent Roll'!$D18/12)*((1+'Rent Roll'!$N18)^DATEDIF('Summary &amp; Assumptions'!$D$18,Z$5,"Y")),
OFFSET(Y23,0,-DATEDIF(EDATE('Rent Roll'!$K18,'Rent Roll'!$P18*12),Z$5,"M"))*((1+'Rent Roll'!$O18)^(DATEDIF(EDATE('Rent Roll'!$K18,'Rent Roll'!$P18*12),Z$5,"Y")+1))),('Rent Roll'!$H18*'Rent Roll'!$D18/12)*((1+'Rent Roll'!$N18)^DATEDIF('Summary &amp; Assumptions'!$D$18,Z$5,"Y")))))</f>
        <v>-</v>
      </c>
      <c r="AA23" s="131" t="str">
        <f ca="1">IF(AA$5&gt;='Rent Roll'!$M43,('Rent Roll'!$G43*'Rent Roll'!$D18/12)*((1+'Rent Roll'!$X43)^DATEDIF('Rent Roll'!$M43,AA$5,"Y")),
IF(AA$5&gt;'Rent Roll'!$L18,"-",
IF('Rent Roll'!$P18&gt;0,
IF(AND('Rent Roll'!$P18&gt;0,EDATE('Rent Roll'!$K18,'Rent Roll'!$P18*12)&gt;='Commercial Lease'!AA$5),
('Rent Roll'!$H18*'Rent Roll'!$D18/12)*((1+'Rent Roll'!$N18)^DATEDIF('Summary &amp; Assumptions'!$D$18,AA$5,"Y")),
OFFSET(Z23,0,-DATEDIF(EDATE('Rent Roll'!$K18,'Rent Roll'!$P18*12),AA$5,"M"))*((1+'Rent Roll'!$O18)^(DATEDIF(EDATE('Rent Roll'!$K18,'Rent Roll'!$P18*12),AA$5,"Y")+1))),('Rent Roll'!$H18*'Rent Roll'!$D18/12)*((1+'Rent Roll'!$N18)^DATEDIF('Summary &amp; Assumptions'!$D$18,AA$5,"Y")))))</f>
        <v>-</v>
      </c>
      <c r="AB23" s="131" t="str">
        <f ca="1">IF(AB$5&gt;='Rent Roll'!$M43,('Rent Roll'!$G43*'Rent Roll'!$D18/12)*((1+'Rent Roll'!$X43)^DATEDIF('Rent Roll'!$M43,AB$5,"Y")),
IF(AB$5&gt;'Rent Roll'!$L18,"-",
IF('Rent Roll'!$P18&gt;0,
IF(AND('Rent Roll'!$P18&gt;0,EDATE('Rent Roll'!$K18,'Rent Roll'!$P18*12)&gt;='Commercial Lease'!AB$5),
('Rent Roll'!$H18*'Rent Roll'!$D18/12)*((1+'Rent Roll'!$N18)^DATEDIF('Summary &amp; Assumptions'!$D$18,AB$5,"Y")),
OFFSET(AA23,0,-DATEDIF(EDATE('Rent Roll'!$K18,'Rent Roll'!$P18*12),AB$5,"M"))*((1+'Rent Roll'!$O18)^(DATEDIF(EDATE('Rent Roll'!$K18,'Rent Roll'!$P18*12),AB$5,"Y")+1))),('Rent Roll'!$H18*'Rent Roll'!$D18/12)*((1+'Rent Roll'!$N18)^DATEDIF('Summary &amp; Assumptions'!$D$18,AB$5,"Y")))))</f>
        <v>-</v>
      </c>
      <c r="AC23" s="131" t="str">
        <f ca="1">IF(AC$5&gt;='Rent Roll'!$M43,('Rent Roll'!$G43*'Rent Roll'!$D18/12)*((1+'Rent Roll'!$X43)^DATEDIF('Rent Roll'!$M43,AC$5,"Y")),
IF(AC$5&gt;'Rent Roll'!$L18,"-",
IF('Rent Roll'!$P18&gt;0,
IF(AND('Rent Roll'!$P18&gt;0,EDATE('Rent Roll'!$K18,'Rent Roll'!$P18*12)&gt;='Commercial Lease'!AC$5),
('Rent Roll'!$H18*'Rent Roll'!$D18/12)*((1+'Rent Roll'!$N18)^DATEDIF('Summary &amp; Assumptions'!$D$18,AC$5,"Y")),
OFFSET(AB23,0,-DATEDIF(EDATE('Rent Roll'!$K18,'Rent Roll'!$P18*12),AC$5,"M"))*((1+'Rent Roll'!$O18)^(DATEDIF(EDATE('Rent Roll'!$K18,'Rent Roll'!$P18*12),AC$5,"Y")+1))),('Rent Roll'!$H18*'Rent Roll'!$D18/12)*((1+'Rent Roll'!$N18)^DATEDIF('Summary &amp; Assumptions'!$D$18,AC$5,"Y")))))</f>
        <v>-</v>
      </c>
      <c r="AD23" s="131" t="str">
        <f ca="1">IF(AD$5&gt;='Rent Roll'!$M43,('Rent Roll'!$G43*'Rent Roll'!$D18/12)*((1+'Rent Roll'!$X43)^DATEDIF('Rent Roll'!$M43,AD$5,"Y")),
IF(AD$5&gt;'Rent Roll'!$L18,"-",
IF('Rent Roll'!$P18&gt;0,
IF(AND('Rent Roll'!$P18&gt;0,EDATE('Rent Roll'!$K18,'Rent Roll'!$P18*12)&gt;='Commercial Lease'!AD$5),
('Rent Roll'!$H18*'Rent Roll'!$D18/12)*((1+'Rent Roll'!$N18)^DATEDIF('Summary &amp; Assumptions'!$D$18,AD$5,"Y")),
OFFSET(AC23,0,-DATEDIF(EDATE('Rent Roll'!$K18,'Rent Roll'!$P18*12),AD$5,"M"))*((1+'Rent Roll'!$O18)^(DATEDIF(EDATE('Rent Roll'!$K18,'Rent Roll'!$P18*12),AD$5,"Y")+1))),('Rent Roll'!$H18*'Rent Roll'!$D18/12)*((1+'Rent Roll'!$N18)^DATEDIF('Summary &amp; Assumptions'!$D$18,AD$5,"Y")))))</f>
        <v>-</v>
      </c>
      <c r="AE23" s="131" t="str">
        <f ca="1">IF(AE$5&gt;='Rent Roll'!$M43,('Rent Roll'!$G43*'Rent Roll'!$D18/12)*((1+'Rent Roll'!$X43)^DATEDIF('Rent Roll'!$M43,AE$5,"Y")),
IF(AE$5&gt;'Rent Roll'!$L18,"-",
IF('Rent Roll'!$P18&gt;0,
IF(AND('Rent Roll'!$P18&gt;0,EDATE('Rent Roll'!$K18,'Rent Roll'!$P18*12)&gt;='Commercial Lease'!AE$5),
('Rent Roll'!$H18*'Rent Roll'!$D18/12)*((1+'Rent Roll'!$N18)^DATEDIF('Summary &amp; Assumptions'!$D$18,AE$5,"Y")),
OFFSET(AD23,0,-DATEDIF(EDATE('Rent Roll'!$K18,'Rent Roll'!$P18*12),AE$5,"M"))*((1+'Rent Roll'!$O18)^(DATEDIF(EDATE('Rent Roll'!$K18,'Rent Roll'!$P18*12),AE$5,"Y")+1))),('Rent Roll'!$H18*'Rent Roll'!$D18/12)*((1+'Rent Roll'!$N18)^DATEDIF('Summary &amp; Assumptions'!$D$18,AE$5,"Y")))))</f>
        <v>-</v>
      </c>
      <c r="AF23" s="131" t="str">
        <f ca="1">IF(AF$5&gt;='Rent Roll'!$M43,('Rent Roll'!$G43*'Rent Roll'!$D18/12)*((1+'Rent Roll'!$X43)^DATEDIF('Rent Roll'!$M43,AF$5,"Y")),
IF(AF$5&gt;'Rent Roll'!$L18,"-",
IF('Rent Roll'!$P18&gt;0,
IF(AND('Rent Roll'!$P18&gt;0,EDATE('Rent Roll'!$K18,'Rent Roll'!$P18*12)&gt;='Commercial Lease'!AF$5),
('Rent Roll'!$H18*'Rent Roll'!$D18/12)*((1+'Rent Roll'!$N18)^DATEDIF('Summary &amp; Assumptions'!$D$18,AF$5,"Y")),
OFFSET(AE23,0,-DATEDIF(EDATE('Rent Roll'!$K18,'Rent Roll'!$P18*12),AF$5,"M"))*((1+'Rent Roll'!$O18)^(DATEDIF(EDATE('Rent Roll'!$K18,'Rent Roll'!$P18*12),AF$5,"Y")+1))),('Rent Roll'!$H18*'Rent Roll'!$D18/12)*((1+'Rent Roll'!$N18)^DATEDIF('Summary &amp; Assumptions'!$D$18,AF$5,"Y")))))</f>
        <v>-</v>
      </c>
      <c r="AG23" s="131" t="str">
        <f ca="1">IF(AG$5&gt;='Rent Roll'!$M43,('Rent Roll'!$G43*'Rent Roll'!$D18/12)*((1+'Rent Roll'!$X43)^DATEDIF('Rent Roll'!$M43,AG$5,"Y")),
IF(AG$5&gt;'Rent Roll'!$L18,"-",
IF('Rent Roll'!$P18&gt;0,
IF(AND('Rent Roll'!$P18&gt;0,EDATE('Rent Roll'!$K18,'Rent Roll'!$P18*12)&gt;='Commercial Lease'!AG$5),
('Rent Roll'!$H18*'Rent Roll'!$D18/12)*((1+'Rent Roll'!$N18)^DATEDIF('Summary &amp; Assumptions'!$D$18,AG$5,"Y")),
OFFSET(AF23,0,-DATEDIF(EDATE('Rent Roll'!$K18,'Rent Roll'!$P18*12),AG$5,"M"))*((1+'Rent Roll'!$O18)^(DATEDIF(EDATE('Rent Roll'!$K18,'Rent Roll'!$P18*12),AG$5,"Y")+1))),('Rent Roll'!$H18*'Rent Roll'!$D18/12)*((1+'Rent Roll'!$N18)^DATEDIF('Summary &amp; Assumptions'!$D$18,AG$5,"Y")))))</f>
        <v>-</v>
      </c>
      <c r="AH23" s="131" t="str">
        <f ca="1">IF(AH$5&gt;='Rent Roll'!$M43,('Rent Roll'!$G43*'Rent Roll'!$D18/12)*((1+'Rent Roll'!$X43)^DATEDIF('Rent Roll'!$M43,AH$5,"Y")),
IF(AH$5&gt;'Rent Roll'!$L18,"-",
IF('Rent Roll'!$P18&gt;0,
IF(AND('Rent Roll'!$P18&gt;0,EDATE('Rent Roll'!$K18,'Rent Roll'!$P18*12)&gt;='Commercial Lease'!AH$5),
('Rent Roll'!$H18*'Rent Roll'!$D18/12)*((1+'Rent Roll'!$N18)^DATEDIF('Summary &amp; Assumptions'!$D$18,AH$5,"Y")),
OFFSET(AG23,0,-DATEDIF(EDATE('Rent Roll'!$K18,'Rent Roll'!$P18*12),AH$5,"M"))*((1+'Rent Roll'!$O18)^(DATEDIF(EDATE('Rent Roll'!$K18,'Rent Roll'!$P18*12),AH$5,"Y")+1))),('Rent Roll'!$H18*'Rent Roll'!$D18/12)*((1+'Rent Roll'!$N18)^DATEDIF('Summary &amp; Assumptions'!$D$18,AH$5,"Y")))))</f>
        <v>-</v>
      </c>
      <c r="AI23" s="131" t="str">
        <f ca="1">IF(AI$5&gt;='Rent Roll'!$M43,('Rent Roll'!$G43*'Rent Roll'!$D18/12)*((1+'Rent Roll'!$X43)^DATEDIF('Rent Roll'!$M43,AI$5,"Y")),
IF(AI$5&gt;'Rent Roll'!$L18,"-",
IF('Rent Roll'!$P18&gt;0,
IF(AND('Rent Roll'!$P18&gt;0,EDATE('Rent Roll'!$K18,'Rent Roll'!$P18*12)&gt;='Commercial Lease'!AI$5),
('Rent Roll'!$H18*'Rent Roll'!$D18/12)*((1+'Rent Roll'!$N18)^DATEDIF('Summary &amp; Assumptions'!$D$18,AI$5,"Y")),
OFFSET(AH23,0,-DATEDIF(EDATE('Rent Roll'!$K18,'Rent Roll'!$P18*12),AI$5,"M"))*((1+'Rent Roll'!$O18)^(DATEDIF(EDATE('Rent Roll'!$K18,'Rent Roll'!$P18*12),AI$5,"Y")+1))),('Rent Roll'!$H18*'Rent Roll'!$D18/12)*((1+'Rent Roll'!$N18)^DATEDIF('Summary &amp; Assumptions'!$D$18,AI$5,"Y")))))</f>
        <v>-</v>
      </c>
      <c r="AJ23" s="131" t="str">
        <f ca="1">IF(AJ$5&gt;='Rent Roll'!$M43,('Rent Roll'!$G43*'Rent Roll'!$D18/12)*((1+'Rent Roll'!$X43)^DATEDIF('Rent Roll'!$M43,AJ$5,"Y")),
IF(AJ$5&gt;'Rent Roll'!$L18,"-",
IF('Rent Roll'!$P18&gt;0,
IF(AND('Rent Roll'!$P18&gt;0,EDATE('Rent Roll'!$K18,'Rent Roll'!$P18*12)&gt;='Commercial Lease'!AJ$5),
('Rent Roll'!$H18*'Rent Roll'!$D18/12)*((1+'Rent Roll'!$N18)^DATEDIF('Summary &amp; Assumptions'!$D$18,AJ$5,"Y")),
OFFSET(AI23,0,-DATEDIF(EDATE('Rent Roll'!$K18,'Rent Roll'!$P18*12),AJ$5,"M"))*((1+'Rent Roll'!$O18)^(DATEDIF(EDATE('Rent Roll'!$K18,'Rent Roll'!$P18*12),AJ$5,"Y")+1))),('Rent Roll'!$H18*'Rent Roll'!$D18/12)*((1+'Rent Roll'!$N18)^DATEDIF('Summary &amp; Assumptions'!$D$18,AJ$5,"Y")))))</f>
        <v>-</v>
      </c>
      <c r="AK23" s="131" t="str">
        <f ca="1">IF(AK$5&gt;='Rent Roll'!$M43,('Rent Roll'!$G43*'Rent Roll'!$D18/12)*((1+'Rent Roll'!$X43)^DATEDIF('Rent Roll'!$M43,AK$5,"Y")),
IF(AK$5&gt;'Rent Roll'!$L18,"-",
IF('Rent Roll'!$P18&gt;0,
IF(AND('Rent Roll'!$P18&gt;0,EDATE('Rent Roll'!$K18,'Rent Roll'!$P18*12)&gt;='Commercial Lease'!AK$5),
('Rent Roll'!$H18*'Rent Roll'!$D18/12)*((1+'Rent Roll'!$N18)^DATEDIF('Summary &amp; Assumptions'!$D$18,AK$5,"Y")),
OFFSET(AJ23,0,-DATEDIF(EDATE('Rent Roll'!$K18,'Rent Roll'!$P18*12),AK$5,"M"))*((1+'Rent Roll'!$O18)^(DATEDIF(EDATE('Rent Roll'!$K18,'Rent Roll'!$P18*12),AK$5,"Y")+1))),('Rent Roll'!$H18*'Rent Roll'!$D18/12)*((1+'Rent Roll'!$N18)^DATEDIF('Summary &amp; Assumptions'!$D$18,AK$5,"Y")))))</f>
        <v>-</v>
      </c>
      <c r="AL23" s="131" t="str">
        <f ca="1">IF(AL$5&gt;='Rent Roll'!$M43,('Rent Roll'!$G43*'Rent Roll'!$D18/12)*((1+'Rent Roll'!$X43)^DATEDIF('Rent Roll'!$M43,AL$5,"Y")),
IF(AL$5&gt;'Rent Roll'!$L18,"-",
IF('Rent Roll'!$P18&gt;0,
IF(AND('Rent Roll'!$P18&gt;0,EDATE('Rent Roll'!$K18,'Rent Roll'!$P18*12)&gt;='Commercial Lease'!AL$5),
('Rent Roll'!$H18*'Rent Roll'!$D18/12)*((1+'Rent Roll'!$N18)^DATEDIF('Summary &amp; Assumptions'!$D$18,AL$5,"Y")),
OFFSET(AK23,0,-DATEDIF(EDATE('Rent Roll'!$K18,'Rent Roll'!$P18*12),AL$5,"M"))*((1+'Rent Roll'!$O18)^(DATEDIF(EDATE('Rent Roll'!$K18,'Rent Roll'!$P18*12),AL$5,"Y")+1))),('Rent Roll'!$H18*'Rent Roll'!$D18/12)*((1+'Rent Roll'!$N18)^DATEDIF('Summary &amp; Assumptions'!$D$18,AL$5,"Y")))))</f>
        <v>-</v>
      </c>
      <c r="AM23" s="131" t="str">
        <f ca="1">IF(AM$5&gt;='Rent Roll'!$M43,('Rent Roll'!$G43*'Rent Roll'!$D18/12)*((1+'Rent Roll'!$X43)^DATEDIF('Rent Roll'!$M43,AM$5,"Y")),
IF(AM$5&gt;'Rent Roll'!$L18,"-",
IF('Rent Roll'!$P18&gt;0,
IF(AND('Rent Roll'!$P18&gt;0,EDATE('Rent Roll'!$K18,'Rent Roll'!$P18*12)&gt;='Commercial Lease'!AM$5),
('Rent Roll'!$H18*'Rent Roll'!$D18/12)*((1+'Rent Roll'!$N18)^DATEDIF('Summary &amp; Assumptions'!$D$18,AM$5,"Y")),
OFFSET(AL23,0,-DATEDIF(EDATE('Rent Roll'!$K18,'Rent Roll'!$P18*12),AM$5,"M"))*((1+'Rent Roll'!$O18)^(DATEDIF(EDATE('Rent Roll'!$K18,'Rent Roll'!$P18*12),AM$5,"Y")+1))),('Rent Roll'!$H18*'Rent Roll'!$D18/12)*((1+'Rent Roll'!$N18)^DATEDIF('Summary &amp; Assumptions'!$D$18,AM$5,"Y")))))</f>
        <v>-</v>
      </c>
      <c r="AN23" s="131" t="str">
        <f ca="1">IF(AN$5&gt;='Rent Roll'!$M43,('Rent Roll'!$G43*'Rent Roll'!$D18/12)*((1+'Rent Roll'!$X43)^DATEDIF('Rent Roll'!$M43,AN$5,"Y")),
IF(AN$5&gt;'Rent Roll'!$L18,"-",
IF('Rent Roll'!$P18&gt;0,
IF(AND('Rent Roll'!$P18&gt;0,EDATE('Rent Roll'!$K18,'Rent Roll'!$P18*12)&gt;='Commercial Lease'!AN$5),
('Rent Roll'!$H18*'Rent Roll'!$D18/12)*((1+'Rent Roll'!$N18)^DATEDIF('Summary &amp; Assumptions'!$D$18,AN$5,"Y")),
OFFSET(AM23,0,-DATEDIF(EDATE('Rent Roll'!$K18,'Rent Roll'!$P18*12),AN$5,"M"))*((1+'Rent Roll'!$O18)^(DATEDIF(EDATE('Rent Roll'!$K18,'Rent Roll'!$P18*12),AN$5,"Y")+1))),('Rent Roll'!$H18*'Rent Roll'!$D18/12)*((1+'Rent Roll'!$N18)^DATEDIF('Summary &amp; Assumptions'!$D$18,AN$5,"Y")))))</f>
        <v>-</v>
      </c>
      <c r="AO23" s="131" t="str">
        <f ca="1">IF(AO$5&gt;='Rent Roll'!$M43,('Rent Roll'!$G43*'Rent Roll'!$D18/12)*((1+'Rent Roll'!$X43)^DATEDIF('Rent Roll'!$M43,AO$5,"Y")),
IF(AO$5&gt;'Rent Roll'!$L18,"-",
IF('Rent Roll'!$P18&gt;0,
IF(AND('Rent Roll'!$P18&gt;0,EDATE('Rent Roll'!$K18,'Rent Roll'!$P18*12)&gt;='Commercial Lease'!AO$5),
('Rent Roll'!$H18*'Rent Roll'!$D18/12)*((1+'Rent Roll'!$N18)^DATEDIF('Summary &amp; Assumptions'!$D$18,AO$5,"Y")),
OFFSET(AN23,0,-DATEDIF(EDATE('Rent Roll'!$K18,'Rent Roll'!$P18*12),AO$5,"M"))*((1+'Rent Roll'!$O18)^(DATEDIF(EDATE('Rent Roll'!$K18,'Rent Roll'!$P18*12),AO$5,"Y")+1))),('Rent Roll'!$H18*'Rent Roll'!$D18/12)*((1+'Rent Roll'!$N18)^DATEDIF('Summary &amp; Assumptions'!$D$18,AO$5,"Y")))))</f>
        <v>-</v>
      </c>
      <c r="AP23" s="131" t="str">
        <f ca="1">IF(AP$5&gt;='Rent Roll'!$M43,('Rent Roll'!$G43*'Rent Roll'!$D18/12)*((1+'Rent Roll'!$X43)^DATEDIF('Rent Roll'!$M43,AP$5,"Y")),
IF(AP$5&gt;'Rent Roll'!$L18,"-",
IF('Rent Roll'!$P18&gt;0,
IF(AND('Rent Roll'!$P18&gt;0,EDATE('Rent Roll'!$K18,'Rent Roll'!$P18*12)&gt;='Commercial Lease'!AP$5),
('Rent Roll'!$H18*'Rent Roll'!$D18/12)*((1+'Rent Roll'!$N18)^DATEDIF('Summary &amp; Assumptions'!$D$18,AP$5,"Y")),
OFFSET(AO23,0,-DATEDIF(EDATE('Rent Roll'!$K18,'Rent Roll'!$P18*12),AP$5,"M"))*((1+'Rent Roll'!$O18)^(DATEDIF(EDATE('Rent Roll'!$K18,'Rent Roll'!$P18*12),AP$5,"Y")+1))),('Rent Roll'!$H18*'Rent Roll'!$D18/12)*((1+'Rent Roll'!$N18)^DATEDIF('Summary &amp; Assumptions'!$D$18,AP$5,"Y")))))</f>
        <v>-</v>
      </c>
      <c r="AQ23" s="131" t="str">
        <f ca="1">IF(AQ$5&gt;='Rent Roll'!$M43,('Rent Roll'!$G43*'Rent Roll'!$D18/12)*((1+'Rent Roll'!$X43)^DATEDIF('Rent Roll'!$M43,AQ$5,"Y")),
IF(AQ$5&gt;'Rent Roll'!$L18,"-",
IF('Rent Roll'!$P18&gt;0,
IF(AND('Rent Roll'!$P18&gt;0,EDATE('Rent Roll'!$K18,'Rent Roll'!$P18*12)&gt;='Commercial Lease'!AQ$5),
('Rent Roll'!$H18*'Rent Roll'!$D18/12)*((1+'Rent Roll'!$N18)^DATEDIF('Summary &amp; Assumptions'!$D$18,AQ$5,"Y")),
OFFSET(AP23,0,-DATEDIF(EDATE('Rent Roll'!$K18,'Rent Roll'!$P18*12),AQ$5,"M"))*((1+'Rent Roll'!$O18)^(DATEDIF(EDATE('Rent Roll'!$K18,'Rent Roll'!$P18*12),AQ$5,"Y")+1))),('Rent Roll'!$H18*'Rent Roll'!$D18/12)*((1+'Rent Roll'!$N18)^DATEDIF('Summary &amp; Assumptions'!$D$18,AQ$5,"Y")))))</f>
        <v>-</v>
      </c>
      <c r="AR23" s="131" t="str">
        <f ca="1">IF(AR$5&gt;='Rent Roll'!$M43,('Rent Roll'!$G43*'Rent Roll'!$D18/12)*((1+'Rent Roll'!$X43)^DATEDIF('Rent Roll'!$M43,AR$5,"Y")),
IF(AR$5&gt;'Rent Roll'!$L18,"-",
IF('Rent Roll'!$P18&gt;0,
IF(AND('Rent Roll'!$P18&gt;0,EDATE('Rent Roll'!$K18,'Rent Roll'!$P18*12)&gt;='Commercial Lease'!AR$5),
('Rent Roll'!$H18*'Rent Roll'!$D18/12)*((1+'Rent Roll'!$N18)^DATEDIF('Summary &amp; Assumptions'!$D$18,AR$5,"Y")),
OFFSET(AQ23,0,-DATEDIF(EDATE('Rent Roll'!$K18,'Rent Roll'!$P18*12),AR$5,"M"))*((1+'Rent Roll'!$O18)^(DATEDIF(EDATE('Rent Roll'!$K18,'Rent Roll'!$P18*12),AR$5,"Y")+1))),('Rent Roll'!$H18*'Rent Roll'!$D18/12)*((1+'Rent Roll'!$N18)^DATEDIF('Summary &amp; Assumptions'!$D$18,AR$5,"Y")))))</f>
        <v>-</v>
      </c>
      <c r="AS23" s="131" t="str">
        <f ca="1">IF(AS$5&gt;='Rent Roll'!$M43,('Rent Roll'!$G43*'Rent Roll'!$D18/12)*((1+'Rent Roll'!$X43)^DATEDIF('Rent Roll'!$M43,AS$5,"Y")),
IF(AS$5&gt;'Rent Roll'!$L18,"-",
IF('Rent Roll'!$P18&gt;0,
IF(AND('Rent Roll'!$P18&gt;0,EDATE('Rent Roll'!$K18,'Rent Roll'!$P18*12)&gt;='Commercial Lease'!AS$5),
('Rent Roll'!$H18*'Rent Roll'!$D18/12)*((1+'Rent Roll'!$N18)^DATEDIF('Summary &amp; Assumptions'!$D$18,AS$5,"Y")),
OFFSET(AR23,0,-DATEDIF(EDATE('Rent Roll'!$K18,'Rent Roll'!$P18*12),AS$5,"M"))*((1+'Rent Roll'!$O18)^(DATEDIF(EDATE('Rent Roll'!$K18,'Rent Roll'!$P18*12),AS$5,"Y")+1))),('Rent Roll'!$H18*'Rent Roll'!$D18/12)*((1+'Rent Roll'!$N18)^DATEDIF('Summary &amp; Assumptions'!$D$18,AS$5,"Y")))))</f>
        <v>-</v>
      </c>
      <c r="AT23" s="131" t="str">
        <f ca="1">IF(AT$5&gt;='Rent Roll'!$M43,('Rent Roll'!$G43*'Rent Roll'!$D18/12)*((1+'Rent Roll'!$X43)^DATEDIF('Rent Roll'!$M43,AT$5,"Y")),
IF(AT$5&gt;'Rent Roll'!$L18,"-",
IF('Rent Roll'!$P18&gt;0,
IF(AND('Rent Roll'!$P18&gt;0,EDATE('Rent Roll'!$K18,'Rent Roll'!$P18*12)&gt;='Commercial Lease'!AT$5),
('Rent Roll'!$H18*'Rent Roll'!$D18/12)*((1+'Rent Roll'!$N18)^DATEDIF('Summary &amp; Assumptions'!$D$18,AT$5,"Y")),
OFFSET(AS23,0,-DATEDIF(EDATE('Rent Roll'!$K18,'Rent Roll'!$P18*12),AT$5,"M"))*((1+'Rent Roll'!$O18)^(DATEDIF(EDATE('Rent Roll'!$K18,'Rent Roll'!$P18*12),AT$5,"Y")+1))),('Rent Roll'!$H18*'Rent Roll'!$D18/12)*((1+'Rent Roll'!$N18)^DATEDIF('Summary &amp; Assumptions'!$D$18,AT$5,"Y")))))</f>
        <v>-</v>
      </c>
      <c r="AU23" s="131" t="str">
        <f ca="1">IF(AU$5&gt;='Rent Roll'!$M43,('Rent Roll'!$G43*'Rent Roll'!$D18/12)*((1+'Rent Roll'!$X43)^DATEDIF('Rent Roll'!$M43,AU$5,"Y")),
IF(AU$5&gt;'Rent Roll'!$L18,"-",
IF('Rent Roll'!$P18&gt;0,
IF(AND('Rent Roll'!$P18&gt;0,EDATE('Rent Roll'!$K18,'Rent Roll'!$P18*12)&gt;='Commercial Lease'!AU$5),
('Rent Roll'!$H18*'Rent Roll'!$D18/12)*((1+'Rent Roll'!$N18)^DATEDIF('Summary &amp; Assumptions'!$D$18,AU$5,"Y")),
OFFSET(AT23,0,-DATEDIF(EDATE('Rent Roll'!$K18,'Rent Roll'!$P18*12),AU$5,"M"))*((1+'Rent Roll'!$O18)^(DATEDIF(EDATE('Rent Roll'!$K18,'Rent Roll'!$P18*12),AU$5,"Y")+1))),('Rent Roll'!$H18*'Rent Roll'!$D18/12)*((1+'Rent Roll'!$N18)^DATEDIF('Summary &amp; Assumptions'!$D$18,AU$5,"Y")))))</f>
        <v>-</v>
      </c>
      <c r="AV23" s="131" t="str">
        <f ca="1">IF(AV$5&gt;='Rent Roll'!$M43,('Rent Roll'!$G43*'Rent Roll'!$D18/12)*((1+'Rent Roll'!$X43)^DATEDIF('Rent Roll'!$M43,AV$5,"Y")),
IF(AV$5&gt;'Rent Roll'!$L18,"-",
IF('Rent Roll'!$P18&gt;0,
IF(AND('Rent Roll'!$P18&gt;0,EDATE('Rent Roll'!$K18,'Rent Roll'!$P18*12)&gt;='Commercial Lease'!AV$5),
('Rent Roll'!$H18*'Rent Roll'!$D18/12)*((1+'Rent Roll'!$N18)^DATEDIF('Summary &amp; Assumptions'!$D$18,AV$5,"Y")),
OFFSET(AU23,0,-DATEDIF(EDATE('Rent Roll'!$K18,'Rent Roll'!$P18*12),AV$5,"M"))*((1+'Rent Roll'!$O18)^(DATEDIF(EDATE('Rent Roll'!$K18,'Rent Roll'!$P18*12),AV$5,"Y")+1))),('Rent Roll'!$H18*'Rent Roll'!$D18/12)*((1+'Rent Roll'!$N18)^DATEDIF('Summary &amp; Assumptions'!$D$18,AV$5,"Y")))))</f>
        <v>-</v>
      </c>
      <c r="AW23" s="131" t="str">
        <f ca="1">IF(AW$5&gt;='Rent Roll'!$M43,('Rent Roll'!$G43*'Rent Roll'!$D18/12)*((1+'Rent Roll'!$X43)^DATEDIF('Rent Roll'!$M43,AW$5,"Y")),
IF(AW$5&gt;'Rent Roll'!$L18,"-",
IF('Rent Roll'!$P18&gt;0,
IF(AND('Rent Roll'!$P18&gt;0,EDATE('Rent Roll'!$K18,'Rent Roll'!$P18*12)&gt;='Commercial Lease'!AW$5),
('Rent Roll'!$H18*'Rent Roll'!$D18/12)*((1+'Rent Roll'!$N18)^DATEDIF('Summary &amp; Assumptions'!$D$18,AW$5,"Y")),
OFFSET(AV23,0,-DATEDIF(EDATE('Rent Roll'!$K18,'Rent Roll'!$P18*12),AW$5,"M"))*((1+'Rent Roll'!$O18)^(DATEDIF(EDATE('Rent Roll'!$K18,'Rent Roll'!$P18*12),AW$5,"Y")+1))),('Rent Roll'!$H18*'Rent Roll'!$D18/12)*((1+'Rent Roll'!$N18)^DATEDIF('Summary &amp; Assumptions'!$D$18,AW$5,"Y")))))</f>
        <v>-</v>
      </c>
      <c r="AX23" s="131" t="str">
        <f ca="1">IF(AX$5&gt;='Rent Roll'!$M43,('Rent Roll'!$G43*'Rent Roll'!$D18/12)*((1+'Rent Roll'!$X43)^DATEDIF('Rent Roll'!$M43,AX$5,"Y")),
IF(AX$5&gt;'Rent Roll'!$L18,"-",
IF('Rent Roll'!$P18&gt;0,
IF(AND('Rent Roll'!$P18&gt;0,EDATE('Rent Roll'!$K18,'Rent Roll'!$P18*12)&gt;='Commercial Lease'!AX$5),
('Rent Roll'!$H18*'Rent Roll'!$D18/12)*((1+'Rent Roll'!$N18)^DATEDIF('Summary &amp; Assumptions'!$D$18,AX$5,"Y")),
OFFSET(AW23,0,-DATEDIF(EDATE('Rent Roll'!$K18,'Rent Roll'!$P18*12),AX$5,"M"))*((1+'Rent Roll'!$O18)^(DATEDIF(EDATE('Rent Roll'!$K18,'Rent Roll'!$P18*12),AX$5,"Y")+1))),('Rent Roll'!$H18*'Rent Roll'!$D18/12)*((1+'Rent Roll'!$N18)^DATEDIF('Summary &amp; Assumptions'!$D$18,AX$5,"Y")))))</f>
        <v>-</v>
      </c>
      <c r="AY23" s="131" t="str">
        <f ca="1">IF(AY$5&gt;='Rent Roll'!$M43,('Rent Roll'!$G43*'Rent Roll'!$D18/12)*((1+'Rent Roll'!$X43)^DATEDIF('Rent Roll'!$M43,AY$5,"Y")),
IF(AY$5&gt;'Rent Roll'!$L18,"-",
IF('Rent Roll'!$P18&gt;0,
IF(AND('Rent Roll'!$P18&gt;0,EDATE('Rent Roll'!$K18,'Rent Roll'!$P18*12)&gt;='Commercial Lease'!AY$5),
('Rent Roll'!$H18*'Rent Roll'!$D18/12)*((1+'Rent Roll'!$N18)^DATEDIF('Summary &amp; Assumptions'!$D$18,AY$5,"Y")),
OFFSET(AX23,0,-DATEDIF(EDATE('Rent Roll'!$K18,'Rent Roll'!$P18*12),AY$5,"M"))*((1+'Rent Roll'!$O18)^(DATEDIF(EDATE('Rent Roll'!$K18,'Rent Roll'!$P18*12),AY$5,"Y")+1))),('Rent Roll'!$H18*'Rent Roll'!$D18/12)*((1+'Rent Roll'!$N18)^DATEDIF('Summary &amp; Assumptions'!$D$18,AY$5,"Y")))))</f>
        <v>-</v>
      </c>
      <c r="AZ23" s="131" t="str">
        <f ca="1">IF(AZ$5&gt;='Rent Roll'!$M43,('Rent Roll'!$G43*'Rent Roll'!$D18/12)*((1+'Rent Roll'!$X43)^DATEDIF('Rent Roll'!$M43,AZ$5,"Y")),
IF(AZ$5&gt;'Rent Roll'!$L18,"-",
IF('Rent Roll'!$P18&gt;0,
IF(AND('Rent Roll'!$P18&gt;0,EDATE('Rent Roll'!$K18,'Rent Roll'!$P18*12)&gt;='Commercial Lease'!AZ$5),
('Rent Roll'!$H18*'Rent Roll'!$D18/12)*((1+'Rent Roll'!$N18)^DATEDIF('Summary &amp; Assumptions'!$D$18,AZ$5,"Y")),
OFFSET(AY23,0,-DATEDIF(EDATE('Rent Roll'!$K18,'Rent Roll'!$P18*12),AZ$5,"M"))*((1+'Rent Roll'!$O18)^(DATEDIF(EDATE('Rent Roll'!$K18,'Rent Roll'!$P18*12),AZ$5,"Y")+1))),('Rent Roll'!$H18*'Rent Roll'!$D18/12)*((1+'Rent Roll'!$N18)^DATEDIF('Summary &amp; Assumptions'!$D$18,AZ$5,"Y")))))</f>
        <v>-</v>
      </c>
      <c r="BA23" s="131" t="str">
        <f ca="1">IF(BA$5&gt;='Rent Roll'!$M43,('Rent Roll'!$G43*'Rent Roll'!$D18/12)*((1+'Rent Roll'!$X43)^DATEDIF('Rent Roll'!$M43,BA$5,"Y")),
IF(BA$5&gt;'Rent Roll'!$L18,"-",
IF('Rent Roll'!$P18&gt;0,
IF(AND('Rent Roll'!$P18&gt;0,EDATE('Rent Roll'!$K18,'Rent Roll'!$P18*12)&gt;='Commercial Lease'!BA$5),
('Rent Roll'!$H18*'Rent Roll'!$D18/12)*((1+'Rent Roll'!$N18)^DATEDIF('Summary &amp; Assumptions'!$D$18,BA$5,"Y")),
OFFSET(AZ23,0,-DATEDIF(EDATE('Rent Roll'!$K18,'Rent Roll'!$P18*12),BA$5,"M"))*((1+'Rent Roll'!$O18)^(DATEDIF(EDATE('Rent Roll'!$K18,'Rent Roll'!$P18*12),BA$5,"Y")+1))),('Rent Roll'!$H18*'Rent Roll'!$D18/12)*((1+'Rent Roll'!$N18)^DATEDIF('Summary &amp; Assumptions'!$D$18,BA$5,"Y")))))</f>
        <v>-</v>
      </c>
      <c r="BB23" s="131" t="str">
        <f ca="1">IF(BB$5&gt;='Rent Roll'!$M43,('Rent Roll'!$G43*'Rent Roll'!$D18/12)*((1+'Rent Roll'!$X43)^DATEDIF('Rent Roll'!$M43,BB$5,"Y")),
IF(BB$5&gt;'Rent Roll'!$L18,"-",
IF('Rent Roll'!$P18&gt;0,
IF(AND('Rent Roll'!$P18&gt;0,EDATE('Rent Roll'!$K18,'Rent Roll'!$P18*12)&gt;='Commercial Lease'!BB$5),
('Rent Roll'!$H18*'Rent Roll'!$D18/12)*((1+'Rent Roll'!$N18)^DATEDIF('Summary &amp; Assumptions'!$D$18,BB$5,"Y")),
OFFSET(BA23,0,-DATEDIF(EDATE('Rent Roll'!$K18,'Rent Roll'!$P18*12),BB$5,"M"))*((1+'Rent Roll'!$O18)^(DATEDIF(EDATE('Rent Roll'!$K18,'Rent Roll'!$P18*12),BB$5,"Y")+1))),('Rent Roll'!$H18*'Rent Roll'!$D18/12)*((1+'Rent Roll'!$N18)^DATEDIF('Summary &amp; Assumptions'!$D$18,BB$5,"Y")))))</f>
        <v>-</v>
      </c>
      <c r="BC23" s="131" t="str">
        <f ca="1">IF(BC$5&gt;='Rent Roll'!$M43,('Rent Roll'!$G43*'Rent Roll'!$D18/12)*((1+'Rent Roll'!$X43)^DATEDIF('Rent Roll'!$M43,BC$5,"Y")),
IF(BC$5&gt;'Rent Roll'!$L18,"-",
IF('Rent Roll'!$P18&gt;0,
IF(AND('Rent Roll'!$P18&gt;0,EDATE('Rent Roll'!$K18,'Rent Roll'!$P18*12)&gt;='Commercial Lease'!BC$5),
('Rent Roll'!$H18*'Rent Roll'!$D18/12)*((1+'Rent Roll'!$N18)^DATEDIF('Summary &amp; Assumptions'!$D$18,BC$5,"Y")),
OFFSET(BB23,0,-DATEDIF(EDATE('Rent Roll'!$K18,'Rent Roll'!$P18*12),BC$5,"M"))*((1+'Rent Roll'!$O18)^(DATEDIF(EDATE('Rent Roll'!$K18,'Rent Roll'!$P18*12),BC$5,"Y")+1))),('Rent Roll'!$H18*'Rent Roll'!$D18/12)*((1+'Rent Roll'!$N18)^DATEDIF('Summary &amp; Assumptions'!$D$18,BC$5,"Y")))))</f>
        <v>-</v>
      </c>
      <c r="BD23" s="131" t="str">
        <f ca="1">IF(BD$5&gt;='Rent Roll'!$M43,('Rent Roll'!$G43*'Rent Roll'!$D18/12)*((1+'Rent Roll'!$X43)^DATEDIF('Rent Roll'!$M43,BD$5,"Y")),
IF(BD$5&gt;'Rent Roll'!$L18,"-",
IF('Rent Roll'!$P18&gt;0,
IF(AND('Rent Roll'!$P18&gt;0,EDATE('Rent Roll'!$K18,'Rent Roll'!$P18*12)&gt;='Commercial Lease'!BD$5),
('Rent Roll'!$H18*'Rent Roll'!$D18/12)*((1+'Rent Roll'!$N18)^DATEDIF('Summary &amp; Assumptions'!$D$18,BD$5,"Y")),
OFFSET(BC23,0,-DATEDIF(EDATE('Rent Roll'!$K18,'Rent Roll'!$P18*12),BD$5,"M"))*((1+'Rent Roll'!$O18)^(DATEDIF(EDATE('Rent Roll'!$K18,'Rent Roll'!$P18*12),BD$5,"Y")+1))),('Rent Roll'!$H18*'Rent Roll'!$D18/12)*((1+'Rent Roll'!$N18)^DATEDIF('Summary &amp; Assumptions'!$D$18,BD$5,"Y")))))</f>
        <v>-</v>
      </c>
      <c r="BE23" s="131" t="str">
        <f ca="1">IF(BE$5&gt;='Rent Roll'!$M43,('Rent Roll'!$G43*'Rent Roll'!$D18/12)*((1+'Rent Roll'!$X43)^DATEDIF('Rent Roll'!$M43,BE$5,"Y")),
IF(BE$5&gt;'Rent Roll'!$L18,"-",
IF('Rent Roll'!$P18&gt;0,
IF(AND('Rent Roll'!$P18&gt;0,EDATE('Rent Roll'!$K18,'Rent Roll'!$P18*12)&gt;='Commercial Lease'!BE$5),
('Rent Roll'!$H18*'Rent Roll'!$D18/12)*((1+'Rent Roll'!$N18)^DATEDIF('Summary &amp; Assumptions'!$D$18,BE$5,"Y")),
OFFSET(BD23,0,-DATEDIF(EDATE('Rent Roll'!$K18,'Rent Roll'!$P18*12),BE$5,"M"))*((1+'Rent Roll'!$O18)^(DATEDIF(EDATE('Rent Roll'!$K18,'Rent Roll'!$P18*12),BE$5,"Y")+1))),('Rent Roll'!$H18*'Rent Roll'!$D18/12)*((1+'Rent Roll'!$N18)^DATEDIF('Summary &amp; Assumptions'!$D$18,BE$5,"Y")))))</f>
        <v>-</v>
      </c>
      <c r="BF23" s="131" t="str">
        <f ca="1">IF(BF$5&gt;='Rent Roll'!$M43,('Rent Roll'!$G43*'Rent Roll'!$D18/12)*((1+'Rent Roll'!$X43)^DATEDIF('Rent Roll'!$M43,BF$5,"Y")),
IF(BF$5&gt;'Rent Roll'!$L18,"-",
IF('Rent Roll'!$P18&gt;0,
IF(AND('Rent Roll'!$P18&gt;0,EDATE('Rent Roll'!$K18,'Rent Roll'!$P18*12)&gt;='Commercial Lease'!BF$5),
('Rent Roll'!$H18*'Rent Roll'!$D18/12)*((1+'Rent Roll'!$N18)^DATEDIF('Summary &amp; Assumptions'!$D$18,BF$5,"Y")),
OFFSET(BE23,0,-DATEDIF(EDATE('Rent Roll'!$K18,'Rent Roll'!$P18*12),BF$5,"M"))*((1+'Rent Roll'!$O18)^(DATEDIF(EDATE('Rent Roll'!$K18,'Rent Roll'!$P18*12),BF$5,"Y")+1))),('Rent Roll'!$H18*'Rent Roll'!$D18/12)*((1+'Rent Roll'!$N18)^DATEDIF('Summary &amp; Assumptions'!$D$18,BF$5,"Y")))))</f>
        <v>-</v>
      </c>
      <c r="BG23" s="131" t="str">
        <f ca="1">IF(BG$5&gt;='Rent Roll'!$M43,('Rent Roll'!$G43*'Rent Roll'!$D18/12)*((1+'Rent Roll'!$X43)^DATEDIF('Rent Roll'!$M43,BG$5,"Y")),
IF(BG$5&gt;'Rent Roll'!$L18,"-",
IF('Rent Roll'!$P18&gt;0,
IF(AND('Rent Roll'!$P18&gt;0,EDATE('Rent Roll'!$K18,'Rent Roll'!$P18*12)&gt;='Commercial Lease'!BG$5),
('Rent Roll'!$H18*'Rent Roll'!$D18/12)*((1+'Rent Roll'!$N18)^DATEDIF('Summary &amp; Assumptions'!$D$18,BG$5,"Y")),
OFFSET(BF23,0,-DATEDIF(EDATE('Rent Roll'!$K18,'Rent Roll'!$P18*12),BG$5,"M"))*((1+'Rent Roll'!$O18)^(DATEDIF(EDATE('Rent Roll'!$K18,'Rent Roll'!$P18*12),BG$5,"Y")+1))),('Rent Roll'!$H18*'Rent Roll'!$D18/12)*((1+'Rent Roll'!$N18)^DATEDIF('Summary &amp; Assumptions'!$D$18,BG$5,"Y")))))</f>
        <v>-</v>
      </c>
      <c r="BH23" s="131" t="str">
        <f ca="1">IF(BH$5&gt;='Rent Roll'!$M43,('Rent Roll'!$G43*'Rent Roll'!$D18/12)*((1+'Rent Roll'!$X43)^DATEDIF('Rent Roll'!$M43,BH$5,"Y")),
IF(BH$5&gt;'Rent Roll'!$L18,"-",
IF('Rent Roll'!$P18&gt;0,
IF(AND('Rent Roll'!$P18&gt;0,EDATE('Rent Roll'!$K18,'Rent Roll'!$P18*12)&gt;='Commercial Lease'!BH$5),
('Rent Roll'!$H18*'Rent Roll'!$D18/12)*((1+'Rent Roll'!$N18)^DATEDIF('Summary &amp; Assumptions'!$D$18,BH$5,"Y")),
OFFSET(BG23,0,-DATEDIF(EDATE('Rent Roll'!$K18,'Rent Roll'!$P18*12),BH$5,"M"))*((1+'Rent Roll'!$O18)^(DATEDIF(EDATE('Rent Roll'!$K18,'Rent Roll'!$P18*12),BH$5,"Y")+1))),('Rent Roll'!$H18*'Rent Roll'!$D18/12)*((1+'Rent Roll'!$N18)^DATEDIF('Summary &amp; Assumptions'!$D$18,BH$5,"Y")))))</f>
        <v>-</v>
      </c>
      <c r="BI23" s="131" t="str">
        <f ca="1">IF(BI$5&gt;='Rent Roll'!$M43,('Rent Roll'!$G43*'Rent Roll'!$D18/12)*((1+'Rent Roll'!$X43)^DATEDIF('Rent Roll'!$M43,BI$5,"Y")),
IF(BI$5&gt;'Rent Roll'!$L18,"-",
IF('Rent Roll'!$P18&gt;0,
IF(AND('Rent Roll'!$P18&gt;0,EDATE('Rent Roll'!$K18,'Rent Roll'!$P18*12)&gt;='Commercial Lease'!BI$5),
('Rent Roll'!$H18*'Rent Roll'!$D18/12)*((1+'Rent Roll'!$N18)^DATEDIF('Summary &amp; Assumptions'!$D$18,BI$5,"Y")),
OFFSET(BH23,0,-DATEDIF(EDATE('Rent Roll'!$K18,'Rent Roll'!$P18*12),BI$5,"M"))*((1+'Rent Roll'!$O18)^(DATEDIF(EDATE('Rent Roll'!$K18,'Rent Roll'!$P18*12),BI$5,"Y")+1))),('Rent Roll'!$H18*'Rent Roll'!$D18/12)*((1+'Rent Roll'!$N18)^DATEDIF('Summary &amp; Assumptions'!$D$18,BI$5,"Y")))))</f>
        <v>-</v>
      </c>
      <c r="BJ23" s="131" t="str">
        <f ca="1">IF(BJ$5&gt;='Rent Roll'!$M43,('Rent Roll'!$G43*'Rent Roll'!$D18/12)*((1+'Rent Roll'!$X43)^DATEDIF('Rent Roll'!$M43,BJ$5,"Y")),
IF(BJ$5&gt;'Rent Roll'!$L18,"-",
IF('Rent Roll'!$P18&gt;0,
IF(AND('Rent Roll'!$P18&gt;0,EDATE('Rent Roll'!$K18,'Rent Roll'!$P18*12)&gt;='Commercial Lease'!BJ$5),
('Rent Roll'!$H18*'Rent Roll'!$D18/12)*((1+'Rent Roll'!$N18)^DATEDIF('Summary &amp; Assumptions'!$D$18,BJ$5,"Y")),
OFFSET(BI23,0,-DATEDIF(EDATE('Rent Roll'!$K18,'Rent Roll'!$P18*12),BJ$5,"M"))*((1+'Rent Roll'!$O18)^(DATEDIF(EDATE('Rent Roll'!$K18,'Rent Roll'!$P18*12),BJ$5,"Y")+1))),('Rent Roll'!$H18*'Rent Roll'!$D18/12)*((1+'Rent Roll'!$N18)^DATEDIF('Summary &amp; Assumptions'!$D$18,BJ$5,"Y")))))</f>
        <v>-</v>
      </c>
      <c r="BK23" s="131" t="str">
        <f ca="1">IF(BK$5&gt;='Rent Roll'!$M43,('Rent Roll'!$G43*'Rent Roll'!$D18/12)*((1+'Rent Roll'!$X43)^DATEDIF('Rent Roll'!$M43,BK$5,"Y")),
IF(BK$5&gt;'Rent Roll'!$L18,"-",
IF('Rent Roll'!$P18&gt;0,
IF(AND('Rent Roll'!$P18&gt;0,EDATE('Rent Roll'!$K18,'Rent Roll'!$P18*12)&gt;='Commercial Lease'!BK$5),
('Rent Roll'!$H18*'Rent Roll'!$D18/12)*((1+'Rent Roll'!$N18)^DATEDIF('Summary &amp; Assumptions'!$D$18,BK$5,"Y")),
OFFSET(BJ23,0,-DATEDIF(EDATE('Rent Roll'!$K18,'Rent Roll'!$P18*12),BK$5,"M"))*((1+'Rent Roll'!$O18)^(DATEDIF(EDATE('Rent Roll'!$K18,'Rent Roll'!$P18*12),BK$5,"Y")+1))),('Rent Roll'!$H18*'Rent Roll'!$D18/12)*((1+'Rent Roll'!$N18)^DATEDIF('Summary &amp; Assumptions'!$D$18,BK$5,"Y")))))</f>
        <v>-</v>
      </c>
      <c r="BL23" s="131" t="str">
        <f ca="1">IF(BL$5&gt;='Rent Roll'!$M43,('Rent Roll'!$G43*'Rent Roll'!$D18/12)*((1+'Rent Roll'!$X43)^DATEDIF('Rent Roll'!$M43,BL$5,"Y")),
IF(BL$5&gt;'Rent Roll'!$L18,"-",
IF('Rent Roll'!$P18&gt;0,
IF(AND('Rent Roll'!$P18&gt;0,EDATE('Rent Roll'!$K18,'Rent Roll'!$P18*12)&gt;='Commercial Lease'!BL$5),
('Rent Roll'!$H18*'Rent Roll'!$D18/12)*((1+'Rent Roll'!$N18)^DATEDIF('Summary &amp; Assumptions'!$D$18,BL$5,"Y")),
OFFSET(BK23,0,-DATEDIF(EDATE('Rent Roll'!$K18,'Rent Roll'!$P18*12),BL$5,"M"))*((1+'Rent Roll'!$O18)^(DATEDIF(EDATE('Rent Roll'!$K18,'Rent Roll'!$P18*12),BL$5,"Y")+1))),('Rent Roll'!$H18*'Rent Roll'!$D18/12)*((1+'Rent Roll'!$N18)^DATEDIF('Summary &amp; Assumptions'!$D$18,BL$5,"Y")))))</f>
        <v>-</v>
      </c>
      <c r="BM23" s="131" t="str">
        <f ca="1">IF(BM$5&gt;='Rent Roll'!$M43,('Rent Roll'!$G43*'Rent Roll'!$D18/12)*((1+'Rent Roll'!$X43)^DATEDIF('Rent Roll'!$M43,BM$5,"Y")),
IF(BM$5&gt;'Rent Roll'!$L18,"-",
IF('Rent Roll'!$P18&gt;0,
IF(AND('Rent Roll'!$P18&gt;0,EDATE('Rent Roll'!$K18,'Rent Roll'!$P18*12)&gt;='Commercial Lease'!BM$5),
('Rent Roll'!$H18*'Rent Roll'!$D18/12)*((1+'Rent Roll'!$N18)^DATEDIF('Summary &amp; Assumptions'!$D$18,BM$5,"Y")),
OFFSET(BL23,0,-DATEDIF(EDATE('Rent Roll'!$K18,'Rent Roll'!$P18*12),BM$5,"M"))*((1+'Rent Roll'!$O18)^(DATEDIF(EDATE('Rent Roll'!$K18,'Rent Roll'!$P18*12),BM$5,"Y")+1))),('Rent Roll'!$H18*'Rent Roll'!$D18/12)*((1+'Rent Roll'!$N18)^DATEDIF('Summary &amp; Assumptions'!$D$18,BM$5,"Y")))))</f>
        <v>-</v>
      </c>
      <c r="BN23" s="131" t="str">
        <f ca="1">IF(BN$5&gt;='Rent Roll'!$M43,('Rent Roll'!$G43*'Rent Roll'!$D18/12)*((1+'Rent Roll'!$X43)^DATEDIF('Rent Roll'!$M43,BN$5,"Y")),
IF(BN$5&gt;'Rent Roll'!$L18,"-",
IF('Rent Roll'!$P18&gt;0,
IF(AND('Rent Roll'!$P18&gt;0,EDATE('Rent Roll'!$K18,'Rent Roll'!$P18*12)&gt;='Commercial Lease'!BN$5),
('Rent Roll'!$H18*'Rent Roll'!$D18/12)*((1+'Rent Roll'!$N18)^DATEDIF('Summary &amp; Assumptions'!$D$18,BN$5,"Y")),
OFFSET(BM23,0,-DATEDIF(EDATE('Rent Roll'!$K18,'Rent Roll'!$P18*12),BN$5,"M"))*((1+'Rent Roll'!$O18)^(DATEDIF(EDATE('Rent Roll'!$K18,'Rent Roll'!$P18*12),BN$5,"Y")+1))),('Rent Roll'!$H18*'Rent Roll'!$D18/12)*((1+'Rent Roll'!$N18)^DATEDIF('Summary &amp; Assumptions'!$D$18,BN$5,"Y")))))</f>
        <v>-</v>
      </c>
      <c r="BO23" s="131" t="str">
        <f ca="1">IF(BO$5&gt;='Rent Roll'!$M43,('Rent Roll'!$G43*'Rent Roll'!$D18/12)*((1+'Rent Roll'!$X43)^DATEDIF('Rent Roll'!$M43,BO$5,"Y")),
IF(BO$5&gt;'Rent Roll'!$L18,"-",
IF('Rent Roll'!$P18&gt;0,
IF(AND('Rent Roll'!$P18&gt;0,EDATE('Rent Roll'!$K18,'Rent Roll'!$P18*12)&gt;='Commercial Lease'!BO$5),
('Rent Roll'!$H18*'Rent Roll'!$D18/12)*((1+'Rent Roll'!$N18)^DATEDIF('Summary &amp; Assumptions'!$D$18,BO$5,"Y")),
OFFSET(BN23,0,-DATEDIF(EDATE('Rent Roll'!$K18,'Rent Roll'!$P18*12),BO$5,"M"))*((1+'Rent Roll'!$O18)^(DATEDIF(EDATE('Rent Roll'!$K18,'Rent Roll'!$P18*12),BO$5,"Y")+1))),('Rent Roll'!$H18*'Rent Roll'!$D18/12)*((1+'Rent Roll'!$N18)^DATEDIF('Summary &amp; Assumptions'!$D$18,BO$5,"Y")))))</f>
        <v>-</v>
      </c>
      <c r="BP23" s="131" t="str">
        <f ca="1">IF(BP$5&gt;='Rent Roll'!$M43,('Rent Roll'!$G43*'Rent Roll'!$D18/12)*((1+'Rent Roll'!$X43)^DATEDIF('Rent Roll'!$M43,BP$5,"Y")),
IF(BP$5&gt;'Rent Roll'!$L18,"-",
IF('Rent Roll'!$P18&gt;0,
IF(AND('Rent Roll'!$P18&gt;0,EDATE('Rent Roll'!$K18,'Rent Roll'!$P18*12)&gt;='Commercial Lease'!BP$5),
('Rent Roll'!$H18*'Rent Roll'!$D18/12)*((1+'Rent Roll'!$N18)^DATEDIF('Summary &amp; Assumptions'!$D$18,BP$5,"Y")),
OFFSET(BO23,0,-DATEDIF(EDATE('Rent Roll'!$K18,'Rent Roll'!$P18*12),BP$5,"M"))*((1+'Rent Roll'!$O18)^(DATEDIF(EDATE('Rent Roll'!$K18,'Rent Roll'!$P18*12),BP$5,"Y")+1))),('Rent Roll'!$H18*'Rent Roll'!$D18/12)*((1+'Rent Roll'!$N18)^DATEDIF('Summary &amp; Assumptions'!$D$18,BP$5,"Y")))))</f>
        <v>-</v>
      </c>
      <c r="BQ23" s="131" t="str">
        <f ca="1">IF(BQ$5&gt;='Rent Roll'!$M43,('Rent Roll'!$G43*'Rent Roll'!$D18/12)*((1+'Rent Roll'!$X43)^DATEDIF('Rent Roll'!$M43,BQ$5,"Y")),
IF(BQ$5&gt;'Rent Roll'!$L18,"-",
IF('Rent Roll'!$P18&gt;0,
IF(AND('Rent Roll'!$P18&gt;0,EDATE('Rent Roll'!$K18,'Rent Roll'!$P18*12)&gt;='Commercial Lease'!BQ$5),
('Rent Roll'!$H18*'Rent Roll'!$D18/12)*((1+'Rent Roll'!$N18)^DATEDIF('Summary &amp; Assumptions'!$D$18,BQ$5,"Y")),
OFFSET(BP23,0,-DATEDIF(EDATE('Rent Roll'!$K18,'Rent Roll'!$P18*12),BQ$5,"M"))*((1+'Rent Roll'!$O18)^(DATEDIF(EDATE('Rent Roll'!$K18,'Rent Roll'!$P18*12),BQ$5,"Y")+1))),('Rent Roll'!$H18*'Rent Roll'!$D18/12)*((1+'Rent Roll'!$N18)^DATEDIF('Summary &amp; Assumptions'!$D$18,BQ$5,"Y")))))</f>
        <v>-</v>
      </c>
      <c r="BR23" s="131" t="str">
        <f ca="1">IF(BR$5&gt;='Rent Roll'!$M43,('Rent Roll'!$G43*'Rent Roll'!$D18/12)*((1+'Rent Roll'!$X43)^DATEDIF('Rent Roll'!$M43,BR$5,"Y")),
IF(BR$5&gt;'Rent Roll'!$L18,"-",
IF('Rent Roll'!$P18&gt;0,
IF(AND('Rent Roll'!$P18&gt;0,EDATE('Rent Roll'!$K18,'Rent Roll'!$P18*12)&gt;='Commercial Lease'!BR$5),
('Rent Roll'!$H18*'Rent Roll'!$D18/12)*((1+'Rent Roll'!$N18)^DATEDIF('Summary &amp; Assumptions'!$D$18,BR$5,"Y")),
OFFSET(BQ23,0,-DATEDIF(EDATE('Rent Roll'!$K18,'Rent Roll'!$P18*12),BR$5,"M"))*((1+'Rent Roll'!$O18)^(DATEDIF(EDATE('Rent Roll'!$K18,'Rent Roll'!$P18*12),BR$5,"Y")+1))),('Rent Roll'!$H18*'Rent Roll'!$D18/12)*((1+'Rent Roll'!$N18)^DATEDIF('Summary &amp; Assumptions'!$D$18,BR$5,"Y")))))</f>
        <v>-</v>
      </c>
      <c r="BS23" s="131" t="str">
        <f ca="1">IF(BS$5&gt;='Rent Roll'!$M43,('Rent Roll'!$G43*'Rent Roll'!$D18/12)*((1+'Rent Roll'!$X43)^DATEDIF('Rent Roll'!$M43,BS$5,"Y")),
IF(BS$5&gt;'Rent Roll'!$L18,"-",
IF('Rent Roll'!$P18&gt;0,
IF(AND('Rent Roll'!$P18&gt;0,EDATE('Rent Roll'!$K18,'Rent Roll'!$P18*12)&gt;='Commercial Lease'!BS$5),
('Rent Roll'!$H18*'Rent Roll'!$D18/12)*((1+'Rent Roll'!$N18)^DATEDIF('Summary &amp; Assumptions'!$D$18,BS$5,"Y")),
OFFSET(BR23,0,-DATEDIF(EDATE('Rent Roll'!$K18,'Rent Roll'!$P18*12),BS$5,"M"))*((1+'Rent Roll'!$O18)^(DATEDIF(EDATE('Rent Roll'!$K18,'Rent Roll'!$P18*12),BS$5,"Y")+1))),('Rent Roll'!$H18*'Rent Roll'!$D18/12)*((1+'Rent Roll'!$N18)^DATEDIF('Summary &amp; Assumptions'!$D$18,BS$5,"Y")))))</f>
        <v>-</v>
      </c>
      <c r="BT23" s="131" t="str">
        <f ca="1">IF(BT$5&gt;='Rent Roll'!$M43,('Rent Roll'!$G43*'Rent Roll'!$D18/12)*((1+'Rent Roll'!$X43)^DATEDIF('Rent Roll'!$M43,BT$5,"Y")),
IF(BT$5&gt;'Rent Roll'!$L18,"-",
IF('Rent Roll'!$P18&gt;0,
IF(AND('Rent Roll'!$P18&gt;0,EDATE('Rent Roll'!$K18,'Rent Roll'!$P18*12)&gt;='Commercial Lease'!BT$5),
('Rent Roll'!$H18*'Rent Roll'!$D18/12)*((1+'Rent Roll'!$N18)^DATEDIF('Summary &amp; Assumptions'!$D$18,BT$5,"Y")),
OFFSET(BS23,0,-DATEDIF(EDATE('Rent Roll'!$K18,'Rent Roll'!$P18*12),BT$5,"M"))*((1+'Rent Roll'!$O18)^(DATEDIF(EDATE('Rent Roll'!$K18,'Rent Roll'!$P18*12),BT$5,"Y")+1))),('Rent Roll'!$H18*'Rent Roll'!$D18/12)*((1+'Rent Roll'!$N18)^DATEDIF('Summary &amp; Assumptions'!$D$18,BT$5,"Y")))))</f>
        <v>-</v>
      </c>
      <c r="BU23" s="131" t="str">
        <f ca="1">IF(BU$5&gt;='Rent Roll'!$M43,('Rent Roll'!$G43*'Rent Roll'!$D18/12)*((1+'Rent Roll'!$X43)^DATEDIF('Rent Roll'!$M43,BU$5,"Y")),
IF(BU$5&gt;'Rent Roll'!$L18,"-",
IF('Rent Roll'!$P18&gt;0,
IF(AND('Rent Roll'!$P18&gt;0,EDATE('Rent Roll'!$K18,'Rent Roll'!$P18*12)&gt;='Commercial Lease'!BU$5),
('Rent Roll'!$H18*'Rent Roll'!$D18/12)*((1+'Rent Roll'!$N18)^DATEDIF('Summary &amp; Assumptions'!$D$18,BU$5,"Y")),
OFFSET(BT23,0,-DATEDIF(EDATE('Rent Roll'!$K18,'Rent Roll'!$P18*12),BU$5,"M"))*((1+'Rent Roll'!$O18)^(DATEDIF(EDATE('Rent Roll'!$K18,'Rent Roll'!$P18*12),BU$5,"Y")+1))),('Rent Roll'!$H18*'Rent Roll'!$D18/12)*((1+'Rent Roll'!$N18)^DATEDIF('Summary &amp; Assumptions'!$D$18,BU$5,"Y")))))</f>
        <v>-</v>
      </c>
      <c r="BV23" s="131" t="str">
        <f ca="1">IF(BV$5&gt;='Rent Roll'!$M43,('Rent Roll'!$G43*'Rent Roll'!$D18/12)*((1+'Rent Roll'!$X43)^DATEDIF('Rent Roll'!$M43,BV$5,"Y")),
IF(BV$5&gt;'Rent Roll'!$L18,"-",
IF('Rent Roll'!$P18&gt;0,
IF(AND('Rent Roll'!$P18&gt;0,EDATE('Rent Roll'!$K18,'Rent Roll'!$P18*12)&gt;='Commercial Lease'!BV$5),
('Rent Roll'!$H18*'Rent Roll'!$D18/12)*((1+'Rent Roll'!$N18)^DATEDIF('Summary &amp; Assumptions'!$D$18,BV$5,"Y")),
OFFSET(BU23,0,-DATEDIF(EDATE('Rent Roll'!$K18,'Rent Roll'!$P18*12),BV$5,"M"))*((1+'Rent Roll'!$O18)^(DATEDIF(EDATE('Rent Roll'!$K18,'Rent Roll'!$P18*12),BV$5,"Y")+1))),('Rent Roll'!$H18*'Rent Roll'!$D18/12)*((1+'Rent Roll'!$N18)^DATEDIF('Summary &amp; Assumptions'!$D$18,BV$5,"Y")))))</f>
        <v>-</v>
      </c>
      <c r="BW23" s="131" t="str">
        <f ca="1">IF(BW$5&gt;='Rent Roll'!$M43,('Rent Roll'!$G43*'Rent Roll'!$D18/12)*((1+'Rent Roll'!$X43)^DATEDIF('Rent Roll'!$M43,BW$5,"Y")),
IF(BW$5&gt;'Rent Roll'!$L18,"-",
IF('Rent Roll'!$P18&gt;0,
IF(AND('Rent Roll'!$P18&gt;0,EDATE('Rent Roll'!$K18,'Rent Roll'!$P18*12)&gt;='Commercial Lease'!BW$5),
('Rent Roll'!$H18*'Rent Roll'!$D18/12)*((1+'Rent Roll'!$N18)^DATEDIF('Summary &amp; Assumptions'!$D$18,BW$5,"Y")),
OFFSET(BV23,0,-DATEDIF(EDATE('Rent Roll'!$K18,'Rent Roll'!$P18*12),BW$5,"M"))*((1+'Rent Roll'!$O18)^(DATEDIF(EDATE('Rent Roll'!$K18,'Rent Roll'!$P18*12),BW$5,"Y")+1))),('Rent Roll'!$H18*'Rent Roll'!$D18/12)*((1+'Rent Roll'!$N18)^DATEDIF('Summary &amp; Assumptions'!$D$18,BW$5,"Y")))))</f>
        <v>-</v>
      </c>
      <c r="BX23" s="131" t="str">
        <f ca="1">IF(BX$5&gt;='Rent Roll'!$M43,('Rent Roll'!$G43*'Rent Roll'!$D18/12)*((1+'Rent Roll'!$X43)^DATEDIF('Rent Roll'!$M43,BX$5,"Y")),
IF(BX$5&gt;'Rent Roll'!$L18,"-",
IF('Rent Roll'!$P18&gt;0,
IF(AND('Rent Roll'!$P18&gt;0,EDATE('Rent Roll'!$K18,'Rent Roll'!$P18*12)&gt;='Commercial Lease'!BX$5),
('Rent Roll'!$H18*'Rent Roll'!$D18/12)*((1+'Rent Roll'!$N18)^DATEDIF('Summary &amp; Assumptions'!$D$18,BX$5,"Y")),
OFFSET(BW23,0,-DATEDIF(EDATE('Rent Roll'!$K18,'Rent Roll'!$P18*12),BX$5,"M"))*((1+'Rent Roll'!$O18)^(DATEDIF(EDATE('Rent Roll'!$K18,'Rent Roll'!$P18*12),BX$5,"Y")+1))),('Rent Roll'!$H18*'Rent Roll'!$D18/12)*((1+'Rent Roll'!$N18)^DATEDIF('Summary &amp; Assumptions'!$D$18,BX$5,"Y")))))</f>
        <v>-</v>
      </c>
      <c r="BY23" s="131" t="str">
        <f ca="1">IF(BY$5&gt;='Rent Roll'!$M43,('Rent Roll'!$G43*'Rent Roll'!$D18/12)*((1+'Rent Roll'!$X43)^DATEDIF('Rent Roll'!$M43,BY$5,"Y")),
IF(BY$5&gt;'Rent Roll'!$L18,"-",
IF('Rent Roll'!$P18&gt;0,
IF(AND('Rent Roll'!$P18&gt;0,EDATE('Rent Roll'!$K18,'Rent Roll'!$P18*12)&gt;='Commercial Lease'!BY$5),
('Rent Roll'!$H18*'Rent Roll'!$D18/12)*((1+'Rent Roll'!$N18)^DATEDIF('Summary &amp; Assumptions'!$D$18,BY$5,"Y")),
OFFSET(BX23,0,-DATEDIF(EDATE('Rent Roll'!$K18,'Rent Roll'!$P18*12),BY$5,"M"))*((1+'Rent Roll'!$O18)^(DATEDIF(EDATE('Rent Roll'!$K18,'Rent Roll'!$P18*12),BY$5,"Y")+1))),('Rent Roll'!$H18*'Rent Roll'!$D18/12)*((1+'Rent Roll'!$N18)^DATEDIF('Summary &amp; Assumptions'!$D$18,BY$5,"Y")))))</f>
        <v>-</v>
      </c>
      <c r="BZ23" s="131" t="str">
        <f ca="1">IF(BZ$5&gt;='Rent Roll'!$M43,('Rent Roll'!$G43*'Rent Roll'!$D18/12)*((1+'Rent Roll'!$X43)^DATEDIF('Rent Roll'!$M43,BZ$5,"Y")),
IF(BZ$5&gt;'Rent Roll'!$L18,"-",
IF('Rent Roll'!$P18&gt;0,
IF(AND('Rent Roll'!$P18&gt;0,EDATE('Rent Roll'!$K18,'Rent Roll'!$P18*12)&gt;='Commercial Lease'!BZ$5),
('Rent Roll'!$H18*'Rent Roll'!$D18/12)*((1+'Rent Roll'!$N18)^DATEDIF('Summary &amp; Assumptions'!$D$18,BZ$5,"Y")),
OFFSET(BY23,0,-DATEDIF(EDATE('Rent Roll'!$K18,'Rent Roll'!$P18*12),BZ$5,"M"))*((1+'Rent Roll'!$O18)^(DATEDIF(EDATE('Rent Roll'!$K18,'Rent Roll'!$P18*12),BZ$5,"Y")+1))),('Rent Roll'!$H18*'Rent Roll'!$D18/12)*((1+'Rent Roll'!$N18)^DATEDIF('Summary &amp; Assumptions'!$D$18,BZ$5,"Y")))))</f>
        <v>-</v>
      </c>
      <c r="CA23" s="131" t="str">
        <f ca="1">IF(CA$5&gt;='Rent Roll'!$M43,('Rent Roll'!$G43*'Rent Roll'!$D18/12)*((1+'Rent Roll'!$X43)^DATEDIF('Rent Roll'!$M43,CA$5,"Y")),
IF(CA$5&gt;'Rent Roll'!$L18,"-",
IF('Rent Roll'!$P18&gt;0,
IF(AND('Rent Roll'!$P18&gt;0,EDATE('Rent Roll'!$K18,'Rent Roll'!$P18*12)&gt;='Commercial Lease'!CA$5),
('Rent Roll'!$H18*'Rent Roll'!$D18/12)*((1+'Rent Roll'!$N18)^DATEDIF('Summary &amp; Assumptions'!$D$18,CA$5,"Y")),
OFFSET(BZ23,0,-DATEDIF(EDATE('Rent Roll'!$K18,'Rent Roll'!$P18*12),CA$5,"M"))*((1+'Rent Roll'!$O18)^(DATEDIF(EDATE('Rent Roll'!$K18,'Rent Roll'!$P18*12),CA$5,"Y")+1))),('Rent Roll'!$H18*'Rent Roll'!$D18/12)*((1+'Rent Roll'!$N18)^DATEDIF('Summary &amp; Assumptions'!$D$18,CA$5,"Y")))))</f>
        <v>-</v>
      </c>
      <c r="CB23" s="131" t="str">
        <f ca="1">IF(CB$5&gt;='Rent Roll'!$M43,('Rent Roll'!$G43*'Rent Roll'!$D18/12)*((1+'Rent Roll'!$X43)^DATEDIF('Rent Roll'!$M43,CB$5,"Y")),
IF(CB$5&gt;'Rent Roll'!$L18,"-",
IF('Rent Roll'!$P18&gt;0,
IF(AND('Rent Roll'!$P18&gt;0,EDATE('Rent Roll'!$K18,'Rent Roll'!$P18*12)&gt;='Commercial Lease'!CB$5),
('Rent Roll'!$H18*'Rent Roll'!$D18/12)*((1+'Rent Roll'!$N18)^DATEDIF('Summary &amp; Assumptions'!$D$18,CB$5,"Y")),
OFFSET(CA23,0,-DATEDIF(EDATE('Rent Roll'!$K18,'Rent Roll'!$P18*12),CB$5,"M"))*((1+'Rent Roll'!$O18)^(DATEDIF(EDATE('Rent Roll'!$K18,'Rent Roll'!$P18*12),CB$5,"Y")+1))),('Rent Roll'!$H18*'Rent Roll'!$D18/12)*((1+'Rent Roll'!$N18)^DATEDIF('Summary &amp; Assumptions'!$D$18,CB$5,"Y")))))</f>
        <v>-</v>
      </c>
      <c r="CC23" s="131" t="str">
        <f ca="1">IF(CC$5&gt;='Rent Roll'!$M43,('Rent Roll'!$G43*'Rent Roll'!$D18/12)*((1+'Rent Roll'!$X43)^DATEDIF('Rent Roll'!$M43,CC$5,"Y")),
IF(CC$5&gt;'Rent Roll'!$L18,"-",
IF('Rent Roll'!$P18&gt;0,
IF(AND('Rent Roll'!$P18&gt;0,EDATE('Rent Roll'!$K18,'Rent Roll'!$P18*12)&gt;='Commercial Lease'!CC$5),
('Rent Roll'!$H18*'Rent Roll'!$D18/12)*((1+'Rent Roll'!$N18)^DATEDIF('Summary &amp; Assumptions'!$D$18,CC$5,"Y")),
OFFSET(CB23,0,-DATEDIF(EDATE('Rent Roll'!$K18,'Rent Roll'!$P18*12),CC$5,"M"))*((1+'Rent Roll'!$O18)^(DATEDIF(EDATE('Rent Roll'!$K18,'Rent Roll'!$P18*12),CC$5,"Y")+1))),('Rent Roll'!$H18*'Rent Roll'!$D18/12)*((1+'Rent Roll'!$N18)^DATEDIF('Summary &amp; Assumptions'!$D$18,CC$5,"Y")))))</f>
        <v>-</v>
      </c>
      <c r="CD23" s="131" t="str">
        <f ca="1">IF(CD$5&gt;='Rent Roll'!$M43,('Rent Roll'!$G43*'Rent Roll'!$D18/12)*((1+'Rent Roll'!$X43)^DATEDIF('Rent Roll'!$M43,CD$5,"Y")),
IF(CD$5&gt;'Rent Roll'!$L18,"-",
IF('Rent Roll'!$P18&gt;0,
IF(AND('Rent Roll'!$P18&gt;0,EDATE('Rent Roll'!$K18,'Rent Roll'!$P18*12)&gt;='Commercial Lease'!CD$5),
('Rent Roll'!$H18*'Rent Roll'!$D18/12)*((1+'Rent Roll'!$N18)^DATEDIF('Summary &amp; Assumptions'!$D$18,CD$5,"Y")),
OFFSET(CC23,0,-DATEDIF(EDATE('Rent Roll'!$K18,'Rent Roll'!$P18*12),CD$5,"M"))*((1+'Rent Roll'!$O18)^(DATEDIF(EDATE('Rent Roll'!$K18,'Rent Roll'!$P18*12),CD$5,"Y")+1))),('Rent Roll'!$H18*'Rent Roll'!$D18/12)*((1+'Rent Roll'!$N18)^DATEDIF('Summary &amp; Assumptions'!$D$18,CD$5,"Y")))))</f>
        <v>-</v>
      </c>
      <c r="CE23" s="131" t="str">
        <f ca="1">IF(CE$5&gt;='Rent Roll'!$M43,('Rent Roll'!$G43*'Rent Roll'!$D18/12)*((1+'Rent Roll'!$X43)^DATEDIF('Rent Roll'!$M43,CE$5,"Y")),
IF(CE$5&gt;'Rent Roll'!$L18,"-",
IF('Rent Roll'!$P18&gt;0,
IF(AND('Rent Roll'!$P18&gt;0,EDATE('Rent Roll'!$K18,'Rent Roll'!$P18*12)&gt;='Commercial Lease'!CE$5),
('Rent Roll'!$H18*'Rent Roll'!$D18/12)*((1+'Rent Roll'!$N18)^DATEDIF('Summary &amp; Assumptions'!$D$18,CE$5,"Y")),
OFFSET(CD23,0,-DATEDIF(EDATE('Rent Roll'!$K18,'Rent Roll'!$P18*12),CE$5,"M"))*((1+'Rent Roll'!$O18)^(DATEDIF(EDATE('Rent Roll'!$K18,'Rent Roll'!$P18*12),CE$5,"Y")+1))),('Rent Roll'!$H18*'Rent Roll'!$D18/12)*((1+'Rent Roll'!$N18)^DATEDIF('Summary &amp; Assumptions'!$D$18,CE$5,"Y")))))</f>
        <v>-</v>
      </c>
      <c r="CF23" s="131" t="str">
        <f ca="1">IF(CF$5&gt;='Rent Roll'!$M43,('Rent Roll'!$G43*'Rent Roll'!$D18/12)*((1+'Rent Roll'!$X43)^DATEDIF('Rent Roll'!$M43,CF$5,"Y")),
IF(CF$5&gt;'Rent Roll'!$L18,"-",
IF('Rent Roll'!$P18&gt;0,
IF(AND('Rent Roll'!$P18&gt;0,EDATE('Rent Roll'!$K18,'Rent Roll'!$P18*12)&gt;='Commercial Lease'!CF$5),
('Rent Roll'!$H18*'Rent Roll'!$D18/12)*((1+'Rent Roll'!$N18)^DATEDIF('Summary &amp; Assumptions'!$D$18,CF$5,"Y")),
OFFSET(CE23,0,-DATEDIF(EDATE('Rent Roll'!$K18,'Rent Roll'!$P18*12),CF$5,"M"))*((1+'Rent Roll'!$O18)^(DATEDIF(EDATE('Rent Roll'!$K18,'Rent Roll'!$P18*12),CF$5,"Y")+1))),('Rent Roll'!$H18*'Rent Roll'!$D18/12)*((1+'Rent Roll'!$N18)^DATEDIF('Summary &amp; Assumptions'!$D$18,CF$5,"Y")))))</f>
        <v>-</v>
      </c>
      <c r="CG23" s="131" t="str">
        <f ca="1">IF(CG$5&gt;='Rent Roll'!$M43,('Rent Roll'!$G43*'Rent Roll'!$D18/12)*((1+'Rent Roll'!$X43)^DATEDIF('Rent Roll'!$M43,CG$5,"Y")),
IF(CG$5&gt;'Rent Roll'!$L18,"-",
IF('Rent Roll'!$P18&gt;0,
IF(AND('Rent Roll'!$P18&gt;0,EDATE('Rent Roll'!$K18,'Rent Roll'!$P18*12)&gt;='Commercial Lease'!CG$5),
('Rent Roll'!$H18*'Rent Roll'!$D18/12)*((1+'Rent Roll'!$N18)^DATEDIF('Summary &amp; Assumptions'!$D$18,CG$5,"Y")),
OFFSET(CF23,0,-DATEDIF(EDATE('Rent Roll'!$K18,'Rent Roll'!$P18*12),CG$5,"M"))*((1+'Rent Roll'!$O18)^(DATEDIF(EDATE('Rent Roll'!$K18,'Rent Roll'!$P18*12),CG$5,"Y")+1))),('Rent Roll'!$H18*'Rent Roll'!$D18/12)*((1+'Rent Roll'!$N18)^DATEDIF('Summary &amp; Assumptions'!$D$18,CG$5,"Y")))))</f>
        <v>-</v>
      </c>
      <c r="CH23" s="131" t="str">
        <f ca="1">IF(CH$5&gt;='Rent Roll'!$M43,('Rent Roll'!$G43*'Rent Roll'!$D18/12)*((1+'Rent Roll'!$X43)^DATEDIF('Rent Roll'!$M43,CH$5,"Y")),
IF(CH$5&gt;'Rent Roll'!$L18,"-",
IF('Rent Roll'!$P18&gt;0,
IF(AND('Rent Roll'!$P18&gt;0,EDATE('Rent Roll'!$K18,'Rent Roll'!$P18*12)&gt;='Commercial Lease'!CH$5),
('Rent Roll'!$H18*'Rent Roll'!$D18/12)*((1+'Rent Roll'!$N18)^DATEDIF('Summary &amp; Assumptions'!$D$18,CH$5,"Y")),
OFFSET(CG23,0,-DATEDIF(EDATE('Rent Roll'!$K18,'Rent Roll'!$P18*12),CH$5,"M"))*((1+'Rent Roll'!$O18)^(DATEDIF(EDATE('Rent Roll'!$K18,'Rent Roll'!$P18*12),CH$5,"Y")+1))),('Rent Roll'!$H18*'Rent Roll'!$D18/12)*((1+'Rent Roll'!$N18)^DATEDIF('Summary &amp; Assumptions'!$D$18,CH$5,"Y")))))</f>
        <v>-</v>
      </c>
      <c r="CI23" s="131" t="str">
        <f ca="1">IF(CI$5&gt;='Rent Roll'!$M43,('Rent Roll'!$G43*'Rent Roll'!$D18/12)*((1+'Rent Roll'!$X43)^DATEDIF('Rent Roll'!$M43,CI$5,"Y")),
IF(CI$5&gt;'Rent Roll'!$L18,"-",
IF('Rent Roll'!$P18&gt;0,
IF(AND('Rent Roll'!$P18&gt;0,EDATE('Rent Roll'!$K18,'Rent Roll'!$P18*12)&gt;='Commercial Lease'!CI$5),
('Rent Roll'!$H18*'Rent Roll'!$D18/12)*((1+'Rent Roll'!$N18)^DATEDIF('Summary &amp; Assumptions'!$D$18,CI$5,"Y")),
OFFSET(CH23,0,-DATEDIF(EDATE('Rent Roll'!$K18,'Rent Roll'!$P18*12),CI$5,"M"))*((1+'Rent Roll'!$O18)^(DATEDIF(EDATE('Rent Roll'!$K18,'Rent Roll'!$P18*12),CI$5,"Y")+1))),('Rent Roll'!$H18*'Rent Roll'!$D18/12)*((1+'Rent Roll'!$N18)^DATEDIF('Summary &amp; Assumptions'!$D$18,CI$5,"Y")))))</f>
        <v>-</v>
      </c>
      <c r="CJ23" s="131" t="str">
        <f ca="1">IF(CJ$5&gt;='Rent Roll'!$M43,('Rent Roll'!$G43*'Rent Roll'!$D18/12)*((1+'Rent Roll'!$X43)^DATEDIF('Rent Roll'!$M43,CJ$5,"Y")),
IF(CJ$5&gt;'Rent Roll'!$L18,"-",
IF('Rent Roll'!$P18&gt;0,
IF(AND('Rent Roll'!$P18&gt;0,EDATE('Rent Roll'!$K18,'Rent Roll'!$P18*12)&gt;='Commercial Lease'!CJ$5),
('Rent Roll'!$H18*'Rent Roll'!$D18/12)*((1+'Rent Roll'!$N18)^DATEDIF('Summary &amp; Assumptions'!$D$18,CJ$5,"Y")),
OFFSET(CI23,0,-DATEDIF(EDATE('Rent Roll'!$K18,'Rent Roll'!$P18*12),CJ$5,"M"))*((1+'Rent Roll'!$O18)^(DATEDIF(EDATE('Rent Roll'!$K18,'Rent Roll'!$P18*12),CJ$5,"Y")+1))),('Rent Roll'!$H18*'Rent Roll'!$D18/12)*((1+'Rent Roll'!$N18)^DATEDIF('Summary &amp; Assumptions'!$D$18,CJ$5,"Y")))))</f>
        <v>-</v>
      </c>
      <c r="CK23" s="131" t="str">
        <f ca="1">IF(CK$5&gt;='Rent Roll'!$M43,('Rent Roll'!$G43*'Rent Roll'!$D18/12)*((1+'Rent Roll'!$X43)^DATEDIF('Rent Roll'!$M43,CK$5,"Y")),
IF(CK$5&gt;'Rent Roll'!$L18,"-",
IF('Rent Roll'!$P18&gt;0,
IF(AND('Rent Roll'!$P18&gt;0,EDATE('Rent Roll'!$K18,'Rent Roll'!$P18*12)&gt;='Commercial Lease'!CK$5),
('Rent Roll'!$H18*'Rent Roll'!$D18/12)*((1+'Rent Roll'!$N18)^DATEDIF('Summary &amp; Assumptions'!$D$18,CK$5,"Y")),
OFFSET(CJ23,0,-DATEDIF(EDATE('Rent Roll'!$K18,'Rent Roll'!$P18*12),CK$5,"M"))*((1+'Rent Roll'!$O18)^(DATEDIF(EDATE('Rent Roll'!$K18,'Rent Roll'!$P18*12),CK$5,"Y")+1))),('Rent Roll'!$H18*'Rent Roll'!$D18/12)*((1+'Rent Roll'!$N18)^DATEDIF('Summary &amp; Assumptions'!$D$18,CK$5,"Y")))))</f>
        <v>-</v>
      </c>
      <c r="CL23" s="131" t="str">
        <f ca="1">IF(CL$5&gt;='Rent Roll'!$M43,('Rent Roll'!$G43*'Rent Roll'!$D18/12)*((1+'Rent Roll'!$X43)^DATEDIF('Rent Roll'!$M43,CL$5,"Y")),
IF(CL$5&gt;'Rent Roll'!$L18,"-",
IF('Rent Roll'!$P18&gt;0,
IF(AND('Rent Roll'!$P18&gt;0,EDATE('Rent Roll'!$K18,'Rent Roll'!$P18*12)&gt;='Commercial Lease'!CL$5),
('Rent Roll'!$H18*'Rent Roll'!$D18/12)*((1+'Rent Roll'!$N18)^DATEDIF('Summary &amp; Assumptions'!$D$18,CL$5,"Y")),
OFFSET(CK23,0,-DATEDIF(EDATE('Rent Roll'!$K18,'Rent Roll'!$P18*12),CL$5,"M"))*((1+'Rent Roll'!$O18)^(DATEDIF(EDATE('Rent Roll'!$K18,'Rent Roll'!$P18*12),CL$5,"Y")+1))),('Rent Roll'!$H18*'Rent Roll'!$D18/12)*((1+'Rent Roll'!$N18)^DATEDIF('Summary &amp; Assumptions'!$D$18,CL$5,"Y")))))</f>
        <v>-</v>
      </c>
      <c r="CM23" s="131" t="str">
        <f ca="1">IF(CM$5&gt;='Rent Roll'!$M43,('Rent Roll'!$G43*'Rent Roll'!$D18/12)*((1+'Rent Roll'!$X43)^DATEDIF('Rent Roll'!$M43,CM$5,"Y")),
IF(CM$5&gt;'Rent Roll'!$L18,"-",
IF('Rent Roll'!$P18&gt;0,
IF(AND('Rent Roll'!$P18&gt;0,EDATE('Rent Roll'!$K18,'Rent Roll'!$P18*12)&gt;='Commercial Lease'!CM$5),
('Rent Roll'!$H18*'Rent Roll'!$D18/12)*((1+'Rent Roll'!$N18)^DATEDIF('Summary &amp; Assumptions'!$D$18,CM$5,"Y")),
OFFSET(CL23,0,-DATEDIF(EDATE('Rent Roll'!$K18,'Rent Roll'!$P18*12),CM$5,"M"))*((1+'Rent Roll'!$O18)^(DATEDIF(EDATE('Rent Roll'!$K18,'Rent Roll'!$P18*12),CM$5,"Y")+1))),('Rent Roll'!$H18*'Rent Roll'!$D18/12)*((1+'Rent Roll'!$N18)^DATEDIF('Summary &amp; Assumptions'!$D$18,CM$5,"Y")))))</f>
        <v>-</v>
      </c>
      <c r="CN23" s="131" t="str">
        <f ca="1">IF(CN$5&gt;='Rent Roll'!$M43,('Rent Roll'!$G43*'Rent Roll'!$D18/12)*((1+'Rent Roll'!$X43)^DATEDIF('Rent Roll'!$M43,CN$5,"Y")),
IF(CN$5&gt;'Rent Roll'!$L18,"-",
IF('Rent Roll'!$P18&gt;0,
IF(AND('Rent Roll'!$P18&gt;0,EDATE('Rent Roll'!$K18,'Rent Roll'!$P18*12)&gt;='Commercial Lease'!CN$5),
('Rent Roll'!$H18*'Rent Roll'!$D18/12)*((1+'Rent Roll'!$N18)^DATEDIF('Summary &amp; Assumptions'!$D$18,CN$5,"Y")),
OFFSET(CM23,0,-DATEDIF(EDATE('Rent Roll'!$K18,'Rent Roll'!$P18*12),CN$5,"M"))*((1+'Rent Roll'!$O18)^(DATEDIF(EDATE('Rent Roll'!$K18,'Rent Roll'!$P18*12),CN$5,"Y")+1))),('Rent Roll'!$H18*'Rent Roll'!$D18/12)*((1+'Rent Roll'!$N18)^DATEDIF('Summary &amp; Assumptions'!$D$18,CN$5,"Y")))))</f>
        <v>-</v>
      </c>
      <c r="CO23" s="131" t="str">
        <f ca="1">IF(CO$5&gt;='Rent Roll'!$M43,('Rent Roll'!$G43*'Rent Roll'!$D18/12)*((1+'Rent Roll'!$X43)^DATEDIF('Rent Roll'!$M43,CO$5,"Y")),
IF(CO$5&gt;'Rent Roll'!$L18,"-",
IF('Rent Roll'!$P18&gt;0,
IF(AND('Rent Roll'!$P18&gt;0,EDATE('Rent Roll'!$K18,'Rent Roll'!$P18*12)&gt;='Commercial Lease'!CO$5),
('Rent Roll'!$H18*'Rent Roll'!$D18/12)*((1+'Rent Roll'!$N18)^DATEDIF('Summary &amp; Assumptions'!$D$18,CO$5,"Y")),
OFFSET(CN23,0,-DATEDIF(EDATE('Rent Roll'!$K18,'Rent Roll'!$P18*12),CO$5,"M"))*((1+'Rent Roll'!$O18)^(DATEDIF(EDATE('Rent Roll'!$K18,'Rent Roll'!$P18*12),CO$5,"Y")+1))),('Rent Roll'!$H18*'Rent Roll'!$D18/12)*((1+'Rent Roll'!$N18)^DATEDIF('Summary &amp; Assumptions'!$D$18,CO$5,"Y")))))</f>
        <v>-</v>
      </c>
      <c r="CP23" s="131" t="str">
        <f ca="1">IF(CP$5&gt;='Rent Roll'!$M43,('Rent Roll'!$G43*'Rent Roll'!$D18/12)*((1+'Rent Roll'!$X43)^DATEDIF('Rent Roll'!$M43,CP$5,"Y")),
IF(CP$5&gt;'Rent Roll'!$L18,"-",
IF('Rent Roll'!$P18&gt;0,
IF(AND('Rent Roll'!$P18&gt;0,EDATE('Rent Roll'!$K18,'Rent Roll'!$P18*12)&gt;='Commercial Lease'!CP$5),
('Rent Roll'!$H18*'Rent Roll'!$D18/12)*((1+'Rent Roll'!$N18)^DATEDIF('Summary &amp; Assumptions'!$D$18,CP$5,"Y")),
OFFSET(CO23,0,-DATEDIF(EDATE('Rent Roll'!$K18,'Rent Roll'!$P18*12),CP$5,"M"))*((1+'Rent Roll'!$O18)^(DATEDIF(EDATE('Rent Roll'!$K18,'Rent Roll'!$P18*12),CP$5,"Y")+1))),('Rent Roll'!$H18*'Rent Roll'!$D18/12)*((1+'Rent Roll'!$N18)^DATEDIF('Summary &amp; Assumptions'!$D$18,CP$5,"Y")))))</f>
        <v>-</v>
      </c>
      <c r="CQ23" s="131" t="str">
        <f ca="1">IF(CQ$5&gt;='Rent Roll'!$M43,('Rent Roll'!$G43*'Rent Roll'!$D18/12)*((1+'Rent Roll'!$X43)^DATEDIF('Rent Roll'!$M43,CQ$5,"Y")),
IF(CQ$5&gt;'Rent Roll'!$L18,"-",
IF('Rent Roll'!$P18&gt;0,
IF(AND('Rent Roll'!$P18&gt;0,EDATE('Rent Roll'!$K18,'Rent Roll'!$P18*12)&gt;='Commercial Lease'!CQ$5),
('Rent Roll'!$H18*'Rent Roll'!$D18/12)*((1+'Rent Roll'!$N18)^DATEDIF('Summary &amp; Assumptions'!$D$18,CQ$5,"Y")),
OFFSET(CP23,0,-DATEDIF(EDATE('Rent Roll'!$K18,'Rent Roll'!$P18*12),CQ$5,"M"))*((1+'Rent Roll'!$O18)^(DATEDIF(EDATE('Rent Roll'!$K18,'Rent Roll'!$P18*12),CQ$5,"Y")+1))),('Rent Roll'!$H18*'Rent Roll'!$D18/12)*((1+'Rent Roll'!$N18)^DATEDIF('Summary &amp; Assumptions'!$D$18,CQ$5,"Y")))))</f>
        <v>-</v>
      </c>
      <c r="CR23" s="131" t="str">
        <f ca="1">IF(CR$5&gt;='Rent Roll'!$M43,('Rent Roll'!$G43*'Rent Roll'!$D18/12)*((1+'Rent Roll'!$X43)^DATEDIF('Rent Roll'!$M43,CR$5,"Y")),
IF(CR$5&gt;'Rent Roll'!$L18,"-",
IF('Rent Roll'!$P18&gt;0,
IF(AND('Rent Roll'!$P18&gt;0,EDATE('Rent Roll'!$K18,'Rent Roll'!$P18*12)&gt;='Commercial Lease'!CR$5),
('Rent Roll'!$H18*'Rent Roll'!$D18/12)*((1+'Rent Roll'!$N18)^DATEDIF('Summary &amp; Assumptions'!$D$18,CR$5,"Y")),
OFFSET(CQ23,0,-DATEDIF(EDATE('Rent Roll'!$K18,'Rent Roll'!$P18*12),CR$5,"M"))*((1+'Rent Roll'!$O18)^(DATEDIF(EDATE('Rent Roll'!$K18,'Rent Roll'!$P18*12),CR$5,"Y")+1))),('Rent Roll'!$H18*'Rent Roll'!$D18/12)*((1+'Rent Roll'!$N18)^DATEDIF('Summary &amp; Assumptions'!$D$18,CR$5,"Y")))))</f>
        <v>-</v>
      </c>
      <c r="CS23" s="131" t="str">
        <f ca="1">IF(CS$5&gt;='Rent Roll'!$M43,('Rent Roll'!$G43*'Rent Roll'!$D18/12)*((1+'Rent Roll'!$X43)^DATEDIF('Rent Roll'!$M43,CS$5,"Y")),
IF(CS$5&gt;'Rent Roll'!$L18,"-",
IF('Rent Roll'!$P18&gt;0,
IF(AND('Rent Roll'!$P18&gt;0,EDATE('Rent Roll'!$K18,'Rent Roll'!$P18*12)&gt;='Commercial Lease'!CS$5),
('Rent Roll'!$H18*'Rent Roll'!$D18/12)*((1+'Rent Roll'!$N18)^DATEDIF('Summary &amp; Assumptions'!$D$18,CS$5,"Y")),
OFFSET(CR23,0,-DATEDIF(EDATE('Rent Roll'!$K18,'Rent Roll'!$P18*12),CS$5,"M"))*((1+'Rent Roll'!$O18)^(DATEDIF(EDATE('Rent Roll'!$K18,'Rent Roll'!$P18*12),CS$5,"Y")+1))),('Rent Roll'!$H18*'Rent Roll'!$D18/12)*((1+'Rent Roll'!$N18)^DATEDIF('Summary &amp; Assumptions'!$D$18,CS$5,"Y")))))</f>
        <v>-</v>
      </c>
      <c r="CT23" s="131" t="str">
        <f ca="1">IF(CT$5&gt;='Rent Roll'!$M43,('Rent Roll'!$G43*'Rent Roll'!$D18/12)*((1+'Rent Roll'!$X43)^DATEDIF('Rent Roll'!$M43,CT$5,"Y")),
IF(CT$5&gt;'Rent Roll'!$L18,"-",
IF('Rent Roll'!$P18&gt;0,
IF(AND('Rent Roll'!$P18&gt;0,EDATE('Rent Roll'!$K18,'Rent Roll'!$P18*12)&gt;='Commercial Lease'!CT$5),
('Rent Roll'!$H18*'Rent Roll'!$D18/12)*((1+'Rent Roll'!$N18)^DATEDIF('Summary &amp; Assumptions'!$D$18,CT$5,"Y")),
OFFSET(CS23,0,-DATEDIF(EDATE('Rent Roll'!$K18,'Rent Roll'!$P18*12),CT$5,"M"))*((1+'Rent Roll'!$O18)^(DATEDIF(EDATE('Rent Roll'!$K18,'Rent Roll'!$P18*12),CT$5,"Y")+1))),('Rent Roll'!$H18*'Rent Roll'!$D18/12)*((1+'Rent Roll'!$N18)^DATEDIF('Summary &amp; Assumptions'!$D$18,CT$5,"Y")))))</f>
        <v>-</v>
      </c>
      <c r="CU23" s="131" t="str">
        <f ca="1">IF(CU$5&gt;='Rent Roll'!$M43,('Rent Roll'!$G43*'Rent Roll'!$D18/12)*((1+'Rent Roll'!$X43)^DATEDIF('Rent Roll'!$M43,CU$5,"Y")),
IF(CU$5&gt;'Rent Roll'!$L18,"-",
IF('Rent Roll'!$P18&gt;0,
IF(AND('Rent Roll'!$P18&gt;0,EDATE('Rent Roll'!$K18,'Rent Roll'!$P18*12)&gt;='Commercial Lease'!CU$5),
('Rent Roll'!$H18*'Rent Roll'!$D18/12)*((1+'Rent Roll'!$N18)^DATEDIF('Summary &amp; Assumptions'!$D$18,CU$5,"Y")),
OFFSET(CT23,0,-DATEDIF(EDATE('Rent Roll'!$K18,'Rent Roll'!$P18*12),CU$5,"M"))*((1+'Rent Roll'!$O18)^(DATEDIF(EDATE('Rent Roll'!$K18,'Rent Roll'!$P18*12),CU$5,"Y")+1))),('Rent Roll'!$H18*'Rent Roll'!$D18/12)*((1+'Rent Roll'!$N18)^DATEDIF('Summary &amp; Assumptions'!$D$18,CU$5,"Y")))))</f>
        <v>-</v>
      </c>
      <c r="CV23" s="131" t="str">
        <f ca="1">IF(CV$5&gt;='Rent Roll'!$M43,('Rent Roll'!$G43*'Rent Roll'!$D18/12)*((1+'Rent Roll'!$X43)^DATEDIF('Rent Roll'!$M43,CV$5,"Y")),
IF(CV$5&gt;'Rent Roll'!$L18,"-",
IF('Rent Roll'!$P18&gt;0,
IF(AND('Rent Roll'!$P18&gt;0,EDATE('Rent Roll'!$K18,'Rent Roll'!$P18*12)&gt;='Commercial Lease'!CV$5),
('Rent Roll'!$H18*'Rent Roll'!$D18/12)*((1+'Rent Roll'!$N18)^DATEDIF('Summary &amp; Assumptions'!$D$18,CV$5,"Y")),
OFFSET(CU23,0,-DATEDIF(EDATE('Rent Roll'!$K18,'Rent Roll'!$P18*12),CV$5,"M"))*((1+'Rent Roll'!$O18)^(DATEDIF(EDATE('Rent Roll'!$K18,'Rent Roll'!$P18*12),CV$5,"Y")+1))),('Rent Roll'!$H18*'Rent Roll'!$D18/12)*((1+'Rent Roll'!$N18)^DATEDIF('Summary &amp; Assumptions'!$D$18,CV$5,"Y")))))</f>
        <v>-</v>
      </c>
      <c r="CW23" s="131" t="str">
        <f ca="1">IF(CW$5&gt;='Rent Roll'!$M43,('Rent Roll'!$G43*'Rent Roll'!$D18/12)*((1+'Rent Roll'!$X43)^DATEDIF('Rent Roll'!$M43,CW$5,"Y")),
IF(CW$5&gt;'Rent Roll'!$L18,"-",
IF('Rent Roll'!$P18&gt;0,
IF(AND('Rent Roll'!$P18&gt;0,EDATE('Rent Roll'!$K18,'Rent Roll'!$P18*12)&gt;='Commercial Lease'!CW$5),
('Rent Roll'!$H18*'Rent Roll'!$D18/12)*((1+'Rent Roll'!$N18)^DATEDIF('Summary &amp; Assumptions'!$D$18,CW$5,"Y")),
OFFSET(CV23,0,-DATEDIF(EDATE('Rent Roll'!$K18,'Rent Roll'!$P18*12),CW$5,"M"))*((1+'Rent Roll'!$O18)^(DATEDIF(EDATE('Rent Roll'!$K18,'Rent Roll'!$P18*12),CW$5,"Y")+1))),('Rent Roll'!$H18*'Rent Roll'!$D18/12)*((1+'Rent Roll'!$N18)^DATEDIF('Summary &amp; Assumptions'!$D$18,CW$5,"Y")))))</f>
        <v>-</v>
      </c>
      <c r="CX23" s="131" t="str">
        <f ca="1">IF(CX$5&gt;='Rent Roll'!$M43,('Rent Roll'!$G43*'Rent Roll'!$D18/12)*((1+'Rent Roll'!$X43)^DATEDIF('Rent Roll'!$M43,CX$5,"Y")),
IF(CX$5&gt;'Rent Roll'!$L18,"-",
IF('Rent Roll'!$P18&gt;0,
IF(AND('Rent Roll'!$P18&gt;0,EDATE('Rent Roll'!$K18,'Rent Roll'!$P18*12)&gt;='Commercial Lease'!CX$5),
('Rent Roll'!$H18*'Rent Roll'!$D18/12)*((1+'Rent Roll'!$N18)^DATEDIF('Summary &amp; Assumptions'!$D$18,CX$5,"Y")),
OFFSET(CW23,0,-DATEDIF(EDATE('Rent Roll'!$K18,'Rent Roll'!$P18*12),CX$5,"M"))*((1+'Rent Roll'!$O18)^(DATEDIF(EDATE('Rent Roll'!$K18,'Rent Roll'!$P18*12),CX$5,"Y")+1))),('Rent Roll'!$H18*'Rent Roll'!$D18/12)*((1+'Rent Roll'!$N18)^DATEDIF('Summary &amp; Assumptions'!$D$18,CX$5,"Y")))))</f>
        <v>-</v>
      </c>
      <c r="CY23" s="131" t="str">
        <f ca="1">IF(CY$5&gt;='Rent Roll'!$M43,('Rent Roll'!$G43*'Rent Roll'!$D18/12)*((1+'Rent Roll'!$X43)^DATEDIF('Rent Roll'!$M43,CY$5,"Y")),
IF(CY$5&gt;'Rent Roll'!$L18,"-",
IF('Rent Roll'!$P18&gt;0,
IF(AND('Rent Roll'!$P18&gt;0,EDATE('Rent Roll'!$K18,'Rent Roll'!$P18*12)&gt;='Commercial Lease'!CY$5),
('Rent Roll'!$H18*'Rent Roll'!$D18/12)*((1+'Rent Roll'!$N18)^DATEDIF('Summary &amp; Assumptions'!$D$18,CY$5,"Y")),
OFFSET(CX23,0,-DATEDIF(EDATE('Rent Roll'!$K18,'Rent Roll'!$P18*12),CY$5,"M"))*((1+'Rent Roll'!$O18)^(DATEDIF(EDATE('Rent Roll'!$K18,'Rent Roll'!$P18*12),CY$5,"Y")+1))),('Rent Roll'!$H18*'Rent Roll'!$D18/12)*((1+'Rent Roll'!$N18)^DATEDIF('Summary &amp; Assumptions'!$D$18,CY$5,"Y")))))</f>
        <v>-</v>
      </c>
      <c r="CZ23" s="131" t="str">
        <f ca="1">IF(CZ$5&gt;='Rent Roll'!$M43,('Rent Roll'!$G43*'Rent Roll'!$D18/12)*((1+'Rent Roll'!$X43)^DATEDIF('Rent Roll'!$M43,CZ$5,"Y")),
IF(CZ$5&gt;'Rent Roll'!$L18,"-",
IF('Rent Roll'!$P18&gt;0,
IF(AND('Rent Roll'!$P18&gt;0,EDATE('Rent Roll'!$K18,'Rent Roll'!$P18*12)&gt;='Commercial Lease'!CZ$5),
('Rent Roll'!$H18*'Rent Roll'!$D18/12)*((1+'Rent Roll'!$N18)^DATEDIF('Summary &amp; Assumptions'!$D$18,CZ$5,"Y")),
OFFSET(CY23,0,-DATEDIF(EDATE('Rent Roll'!$K18,'Rent Roll'!$P18*12),CZ$5,"M"))*((1+'Rent Roll'!$O18)^(DATEDIF(EDATE('Rent Roll'!$K18,'Rent Roll'!$P18*12),CZ$5,"Y")+1))),('Rent Roll'!$H18*'Rent Roll'!$D18/12)*((1+'Rent Roll'!$N18)^DATEDIF('Summary &amp; Assumptions'!$D$18,CZ$5,"Y")))))</f>
        <v>-</v>
      </c>
      <c r="DA23" s="131" t="str">
        <f ca="1">IF(DA$5&gt;='Rent Roll'!$M43,('Rent Roll'!$G43*'Rent Roll'!$D18/12)*((1+'Rent Roll'!$X43)^DATEDIF('Rent Roll'!$M43,DA$5,"Y")),
IF(DA$5&gt;'Rent Roll'!$L18,"-",
IF('Rent Roll'!$P18&gt;0,
IF(AND('Rent Roll'!$P18&gt;0,EDATE('Rent Roll'!$K18,'Rent Roll'!$P18*12)&gt;='Commercial Lease'!DA$5),
('Rent Roll'!$H18*'Rent Roll'!$D18/12)*((1+'Rent Roll'!$N18)^DATEDIF('Summary &amp; Assumptions'!$D$18,DA$5,"Y")),
OFFSET(CZ23,0,-DATEDIF(EDATE('Rent Roll'!$K18,'Rent Roll'!$P18*12),DA$5,"M"))*((1+'Rent Roll'!$O18)^(DATEDIF(EDATE('Rent Roll'!$K18,'Rent Roll'!$P18*12),DA$5,"Y")+1))),('Rent Roll'!$H18*'Rent Roll'!$D18/12)*((1+'Rent Roll'!$N18)^DATEDIF('Summary &amp; Assumptions'!$D$18,DA$5,"Y")))))</f>
        <v>-</v>
      </c>
      <c r="DB23" s="131" t="str">
        <f ca="1">IF(DB$5&gt;='Rent Roll'!$M43,('Rent Roll'!$G43*'Rent Roll'!$D18/12)*((1+'Rent Roll'!$X43)^DATEDIF('Rent Roll'!$M43,DB$5,"Y")),
IF(DB$5&gt;'Rent Roll'!$L18,"-",
IF('Rent Roll'!$P18&gt;0,
IF(AND('Rent Roll'!$P18&gt;0,EDATE('Rent Roll'!$K18,'Rent Roll'!$P18*12)&gt;='Commercial Lease'!DB$5),
('Rent Roll'!$H18*'Rent Roll'!$D18/12)*((1+'Rent Roll'!$N18)^DATEDIF('Summary &amp; Assumptions'!$D$18,DB$5,"Y")),
OFFSET(DA23,0,-DATEDIF(EDATE('Rent Roll'!$K18,'Rent Roll'!$P18*12),DB$5,"M"))*((1+'Rent Roll'!$O18)^(DATEDIF(EDATE('Rent Roll'!$K18,'Rent Roll'!$P18*12),DB$5,"Y")+1))),('Rent Roll'!$H18*'Rent Roll'!$D18/12)*((1+'Rent Roll'!$N18)^DATEDIF('Summary &amp; Assumptions'!$D$18,DB$5,"Y")))))</f>
        <v>-</v>
      </c>
      <c r="DC23" s="131" t="str">
        <f ca="1">IF(DC$5&gt;='Rent Roll'!$M43,('Rent Roll'!$G43*'Rent Roll'!$D18/12)*((1+'Rent Roll'!$X43)^DATEDIF('Rent Roll'!$M43,DC$5,"Y")),
IF(DC$5&gt;'Rent Roll'!$L18,"-",
IF('Rent Roll'!$P18&gt;0,
IF(AND('Rent Roll'!$P18&gt;0,EDATE('Rent Roll'!$K18,'Rent Roll'!$P18*12)&gt;='Commercial Lease'!DC$5),
('Rent Roll'!$H18*'Rent Roll'!$D18/12)*((1+'Rent Roll'!$N18)^DATEDIF('Summary &amp; Assumptions'!$D$18,DC$5,"Y")),
OFFSET(DB23,0,-DATEDIF(EDATE('Rent Roll'!$K18,'Rent Roll'!$P18*12),DC$5,"M"))*((1+'Rent Roll'!$O18)^(DATEDIF(EDATE('Rent Roll'!$K18,'Rent Roll'!$P18*12),DC$5,"Y")+1))),('Rent Roll'!$H18*'Rent Roll'!$D18/12)*((1+'Rent Roll'!$N18)^DATEDIF('Summary &amp; Assumptions'!$D$18,DC$5,"Y")))))</f>
        <v>-</v>
      </c>
      <c r="DD23" s="131" t="str">
        <f ca="1">IF(DD$5&gt;='Rent Roll'!$M43,('Rent Roll'!$G43*'Rent Roll'!$D18/12)*((1+'Rent Roll'!$X43)^DATEDIF('Rent Roll'!$M43,DD$5,"Y")),
IF(DD$5&gt;'Rent Roll'!$L18,"-",
IF('Rent Roll'!$P18&gt;0,
IF(AND('Rent Roll'!$P18&gt;0,EDATE('Rent Roll'!$K18,'Rent Roll'!$P18*12)&gt;='Commercial Lease'!DD$5),
('Rent Roll'!$H18*'Rent Roll'!$D18/12)*((1+'Rent Roll'!$N18)^DATEDIF('Summary &amp; Assumptions'!$D$18,DD$5,"Y")),
OFFSET(DC23,0,-DATEDIF(EDATE('Rent Roll'!$K18,'Rent Roll'!$P18*12),DD$5,"M"))*((1+'Rent Roll'!$O18)^(DATEDIF(EDATE('Rent Roll'!$K18,'Rent Roll'!$P18*12),DD$5,"Y")+1))),('Rent Roll'!$H18*'Rent Roll'!$D18/12)*((1+'Rent Roll'!$N18)^DATEDIF('Summary &amp; Assumptions'!$D$18,DD$5,"Y")))))</f>
        <v>-</v>
      </c>
      <c r="DE23" s="131" t="str">
        <f ca="1">IF(DE$5&gt;='Rent Roll'!$M43,('Rent Roll'!$G43*'Rent Roll'!$D18/12)*((1+'Rent Roll'!$X43)^DATEDIF('Rent Roll'!$M43,DE$5,"Y")),
IF(DE$5&gt;'Rent Roll'!$L18,"-",
IF('Rent Roll'!$P18&gt;0,
IF(AND('Rent Roll'!$P18&gt;0,EDATE('Rent Roll'!$K18,'Rent Roll'!$P18*12)&gt;='Commercial Lease'!DE$5),
('Rent Roll'!$H18*'Rent Roll'!$D18/12)*((1+'Rent Roll'!$N18)^DATEDIF('Summary &amp; Assumptions'!$D$18,DE$5,"Y")),
OFFSET(DD23,0,-DATEDIF(EDATE('Rent Roll'!$K18,'Rent Roll'!$P18*12),DE$5,"M"))*((1+'Rent Roll'!$O18)^(DATEDIF(EDATE('Rent Roll'!$K18,'Rent Roll'!$P18*12),DE$5,"Y")+1))),('Rent Roll'!$H18*'Rent Roll'!$D18/12)*((1+'Rent Roll'!$N18)^DATEDIF('Summary &amp; Assumptions'!$D$18,DE$5,"Y")))))</f>
        <v>-</v>
      </c>
      <c r="DF23" s="131" t="str">
        <f ca="1">IF(DF$5&gt;='Rent Roll'!$M43,('Rent Roll'!$G43*'Rent Roll'!$D18/12)*((1+'Rent Roll'!$X43)^DATEDIF('Rent Roll'!$M43,DF$5,"Y")),
IF(DF$5&gt;'Rent Roll'!$L18,"-",
IF('Rent Roll'!$P18&gt;0,
IF(AND('Rent Roll'!$P18&gt;0,EDATE('Rent Roll'!$K18,'Rent Roll'!$P18*12)&gt;='Commercial Lease'!DF$5),
('Rent Roll'!$H18*'Rent Roll'!$D18/12)*((1+'Rent Roll'!$N18)^DATEDIF('Summary &amp; Assumptions'!$D$18,DF$5,"Y")),
OFFSET(DE23,0,-DATEDIF(EDATE('Rent Roll'!$K18,'Rent Roll'!$P18*12),DF$5,"M"))*((1+'Rent Roll'!$O18)^(DATEDIF(EDATE('Rent Roll'!$K18,'Rent Roll'!$P18*12),DF$5,"Y")+1))),('Rent Roll'!$H18*'Rent Roll'!$D18/12)*((1+'Rent Roll'!$N18)^DATEDIF('Summary &amp; Assumptions'!$D$18,DF$5,"Y")))))</f>
        <v>-</v>
      </c>
      <c r="DG23" s="131" t="str">
        <f ca="1">IF(DG$5&gt;='Rent Roll'!$M43,('Rent Roll'!$G43*'Rent Roll'!$D18/12)*((1+'Rent Roll'!$X43)^DATEDIF('Rent Roll'!$M43,DG$5,"Y")),
IF(DG$5&gt;'Rent Roll'!$L18,"-",
IF('Rent Roll'!$P18&gt;0,
IF(AND('Rent Roll'!$P18&gt;0,EDATE('Rent Roll'!$K18,'Rent Roll'!$P18*12)&gt;='Commercial Lease'!DG$5),
('Rent Roll'!$H18*'Rent Roll'!$D18/12)*((1+'Rent Roll'!$N18)^DATEDIF('Summary &amp; Assumptions'!$D$18,DG$5,"Y")),
OFFSET(DF23,0,-DATEDIF(EDATE('Rent Roll'!$K18,'Rent Roll'!$P18*12),DG$5,"M"))*((1+'Rent Roll'!$O18)^(DATEDIF(EDATE('Rent Roll'!$K18,'Rent Roll'!$P18*12),DG$5,"Y")+1))),('Rent Roll'!$H18*'Rent Roll'!$D18/12)*((1+'Rent Roll'!$N18)^DATEDIF('Summary &amp; Assumptions'!$D$18,DG$5,"Y")))))</f>
        <v>-</v>
      </c>
      <c r="DH23" s="131" t="str">
        <f ca="1">IF(DH$5&gt;='Rent Roll'!$M43,('Rent Roll'!$G43*'Rent Roll'!$D18/12)*((1+'Rent Roll'!$X43)^DATEDIF('Rent Roll'!$M43,DH$5,"Y")),
IF(DH$5&gt;'Rent Roll'!$L18,"-",
IF('Rent Roll'!$P18&gt;0,
IF(AND('Rent Roll'!$P18&gt;0,EDATE('Rent Roll'!$K18,'Rent Roll'!$P18*12)&gt;='Commercial Lease'!DH$5),
('Rent Roll'!$H18*'Rent Roll'!$D18/12)*((1+'Rent Roll'!$N18)^DATEDIF('Summary &amp; Assumptions'!$D$18,DH$5,"Y")),
OFFSET(DG23,0,-DATEDIF(EDATE('Rent Roll'!$K18,'Rent Roll'!$P18*12),DH$5,"M"))*((1+'Rent Roll'!$O18)^(DATEDIF(EDATE('Rent Roll'!$K18,'Rent Roll'!$P18*12),DH$5,"Y")+1))),('Rent Roll'!$H18*'Rent Roll'!$D18/12)*((1+'Rent Roll'!$N18)^DATEDIF('Summary &amp; Assumptions'!$D$18,DH$5,"Y")))))</f>
        <v>-</v>
      </c>
      <c r="DI23" s="131" t="str">
        <f ca="1">IF(DI$5&gt;='Rent Roll'!$M43,('Rent Roll'!$G43*'Rent Roll'!$D18/12)*((1+'Rent Roll'!$X43)^DATEDIF('Rent Roll'!$M43,DI$5,"Y")),
IF(DI$5&gt;'Rent Roll'!$L18,"-",
IF('Rent Roll'!$P18&gt;0,
IF(AND('Rent Roll'!$P18&gt;0,EDATE('Rent Roll'!$K18,'Rent Roll'!$P18*12)&gt;='Commercial Lease'!DI$5),
('Rent Roll'!$H18*'Rent Roll'!$D18/12)*((1+'Rent Roll'!$N18)^DATEDIF('Summary &amp; Assumptions'!$D$18,DI$5,"Y")),
OFFSET(DH23,0,-DATEDIF(EDATE('Rent Roll'!$K18,'Rent Roll'!$P18*12),DI$5,"M"))*((1+'Rent Roll'!$O18)^(DATEDIF(EDATE('Rent Roll'!$K18,'Rent Roll'!$P18*12),DI$5,"Y")+1))),('Rent Roll'!$H18*'Rent Roll'!$D18/12)*((1+'Rent Roll'!$N18)^DATEDIF('Summary &amp; Assumptions'!$D$18,DI$5,"Y")))))</f>
        <v>-</v>
      </c>
      <c r="DJ23" s="131" t="str">
        <f ca="1">IF(DJ$5&gt;='Rent Roll'!$M43,('Rent Roll'!$G43*'Rent Roll'!$D18/12)*((1+'Rent Roll'!$X43)^DATEDIF('Rent Roll'!$M43,DJ$5,"Y")),
IF(DJ$5&gt;'Rent Roll'!$L18,"-",
IF('Rent Roll'!$P18&gt;0,
IF(AND('Rent Roll'!$P18&gt;0,EDATE('Rent Roll'!$K18,'Rent Roll'!$P18*12)&gt;='Commercial Lease'!DJ$5),
('Rent Roll'!$H18*'Rent Roll'!$D18/12)*((1+'Rent Roll'!$N18)^DATEDIF('Summary &amp; Assumptions'!$D$18,DJ$5,"Y")),
OFFSET(DI23,0,-DATEDIF(EDATE('Rent Roll'!$K18,'Rent Roll'!$P18*12),DJ$5,"M"))*((1+'Rent Roll'!$O18)^(DATEDIF(EDATE('Rent Roll'!$K18,'Rent Roll'!$P18*12),DJ$5,"Y")+1))),('Rent Roll'!$H18*'Rent Roll'!$D18/12)*((1+'Rent Roll'!$N18)^DATEDIF('Summary &amp; Assumptions'!$D$18,DJ$5,"Y")))))</f>
        <v>-</v>
      </c>
      <c r="DK23" s="131" t="str">
        <f ca="1">IF(DK$5&gt;='Rent Roll'!$M43,('Rent Roll'!$G43*'Rent Roll'!$D18/12)*((1+'Rent Roll'!$X43)^DATEDIF('Rent Roll'!$M43,DK$5,"Y")),
IF(DK$5&gt;'Rent Roll'!$L18,"-",
IF('Rent Roll'!$P18&gt;0,
IF(AND('Rent Roll'!$P18&gt;0,EDATE('Rent Roll'!$K18,'Rent Roll'!$P18*12)&gt;='Commercial Lease'!DK$5),
('Rent Roll'!$H18*'Rent Roll'!$D18/12)*((1+'Rent Roll'!$N18)^DATEDIF('Summary &amp; Assumptions'!$D$18,DK$5,"Y")),
OFFSET(DJ23,0,-DATEDIF(EDATE('Rent Roll'!$K18,'Rent Roll'!$P18*12),DK$5,"M"))*((1+'Rent Roll'!$O18)^(DATEDIF(EDATE('Rent Roll'!$K18,'Rent Roll'!$P18*12),DK$5,"Y")+1))),('Rent Roll'!$H18*'Rent Roll'!$D18/12)*((1+'Rent Roll'!$N18)^DATEDIF('Summary &amp; Assumptions'!$D$18,DK$5,"Y")))))</f>
        <v>-</v>
      </c>
      <c r="DL23" s="131" t="str">
        <f ca="1">IF(DL$5&gt;='Rent Roll'!$M43,('Rent Roll'!$G43*'Rent Roll'!$D18/12)*((1+'Rent Roll'!$X43)^DATEDIF('Rent Roll'!$M43,DL$5,"Y")),
IF(DL$5&gt;'Rent Roll'!$L18,"-",
IF('Rent Roll'!$P18&gt;0,
IF(AND('Rent Roll'!$P18&gt;0,EDATE('Rent Roll'!$K18,'Rent Roll'!$P18*12)&gt;='Commercial Lease'!DL$5),
('Rent Roll'!$H18*'Rent Roll'!$D18/12)*((1+'Rent Roll'!$N18)^DATEDIF('Summary &amp; Assumptions'!$D$18,DL$5,"Y")),
OFFSET(DK23,0,-DATEDIF(EDATE('Rent Roll'!$K18,'Rent Roll'!$P18*12),DL$5,"M"))*((1+'Rent Roll'!$O18)^(DATEDIF(EDATE('Rent Roll'!$K18,'Rent Roll'!$P18*12),DL$5,"Y")+1))),('Rent Roll'!$H18*'Rent Roll'!$D18/12)*((1+'Rent Roll'!$N18)^DATEDIF('Summary &amp; Assumptions'!$D$18,DL$5,"Y")))))</f>
        <v>-</v>
      </c>
      <c r="DM23" s="131" t="str">
        <f ca="1">IF(DM$5&gt;='Rent Roll'!$M43,('Rent Roll'!$G43*'Rent Roll'!$D18/12)*((1+'Rent Roll'!$X43)^DATEDIF('Rent Roll'!$M43,DM$5,"Y")),
IF(DM$5&gt;'Rent Roll'!$L18,"-",
IF('Rent Roll'!$P18&gt;0,
IF(AND('Rent Roll'!$P18&gt;0,EDATE('Rent Roll'!$K18,'Rent Roll'!$P18*12)&gt;='Commercial Lease'!DM$5),
('Rent Roll'!$H18*'Rent Roll'!$D18/12)*((1+'Rent Roll'!$N18)^DATEDIF('Summary &amp; Assumptions'!$D$18,DM$5,"Y")),
OFFSET(DL23,0,-DATEDIF(EDATE('Rent Roll'!$K18,'Rent Roll'!$P18*12),DM$5,"M"))*((1+'Rent Roll'!$O18)^(DATEDIF(EDATE('Rent Roll'!$K18,'Rent Roll'!$P18*12),DM$5,"Y")+1))),('Rent Roll'!$H18*'Rent Roll'!$D18/12)*((1+'Rent Roll'!$N18)^DATEDIF('Summary &amp; Assumptions'!$D$18,DM$5,"Y")))))</f>
        <v>-</v>
      </c>
      <c r="DN23" s="131" t="str">
        <f ca="1">IF(DN$5&gt;='Rent Roll'!$M43,('Rent Roll'!$G43*'Rent Roll'!$D18/12)*((1+'Rent Roll'!$X43)^DATEDIF('Rent Roll'!$M43,DN$5,"Y")),
IF(DN$5&gt;'Rent Roll'!$L18,"-",
IF('Rent Roll'!$P18&gt;0,
IF(AND('Rent Roll'!$P18&gt;0,EDATE('Rent Roll'!$K18,'Rent Roll'!$P18*12)&gt;='Commercial Lease'!DN$5),
('Rent Roll'!$H18*'Rent Roll'!$D18/12)*((1+'Rent Roll'!$N18)^DATEDIF('Summary &amp; Assumptions'!$D$18,DN$5,"Y")),
OFFSET(DM23,0,-DATEDIF(EDATE('Rent Roll'!$K18,'Rent Roll'!$P18*12),DN$5,"M"))*((1+'Rent Roll'!$O18)^(DATEDIF(EDATE('Rent Roll'!$K18,'Rent Roll'!$P18*12),DN$5,"Y")+1))),('Rent Roll'!$H18*'Rent Roll'!$D18/12)*((1+'Rent Roll'!$N18)^DATEDIF('Summary &amp; Assumptions'!$D$18,DN$5,"Y")))))</f>
        <v>-</v>
      </c>
      <c r="DO23" s="131" t="str">
        <f ca="1">IF(DO$5&gt;='Rent Roll'!$M43,('Rent Roll'!$G43*'Rent Roll'!$D18/12)*((1+'Rent Roll'!$X43)^DATEDIF('Rent Roll'!$M43,DO$5,"Y")),
IF(DO$5&gt;'Rent Roll'!$L18,"-",
IF('Rent Roll'!$P18&gt;0,
IF(AND('Rent Roll'!$P18&gt;0,EDATE('Rent Roll'!$K18,'Rent Roll'!$P18*12)&gt;='Commercial Lease'!DO$5),
('Rent Roll'!$H18*'Rent Roll'!$D18/12)*((1+'Rent Roll'!$N18)^DATEDIF('Summary &amp; Assumptions'!$D$18,DO$5,"Y")),
OFFSET(DN23,0,-DATEDIF(EDATE('Rent Roll'!$K18,'Rent Roll'!$P18*12),DO$5,"M"))*((1+'Rent Roll'!$O18)^(DATEDIF(EDATE('Rent Roll'!$K18,'Rent Roll'!$P18*12),DO$5,"Y")+1))),('Rent Roll'!$H18*'Rent Roll'!$D18/12)*((1+'Rent Roll'!$N18)^DATEDIF('Summary &amp; Assumptions'!$D$18,DO$5,"Y")))))</f>
        <v>-</v>
      </c>
      <c r="DP23" s="131" t="str">
        <f ca="1">IF(DP$5&gt;='Rent Roll'!$M43,('Rent Roll'!$G43*'Rent Roll'!$D18/12)*((1+'Rent Roll'!$X43)^DATEDIF('Rent Roll'!$M43,DP$5,"Y")),
IF(DP$5&gt;'Rent Roll'!$L18,"-",
IF('Rent Roll'!$P18&gt;0,
IF(AND('Rent Roll'!$P18&gt;0,EDATE('Rent Roll'!$K18,'Rent Roll'!$P18*12)&gt;='Commercial Lease'!DP$5),
('Rent Roll'!$H18*'Rent Roll'!$D18/12)*((1+'Rent Roll'!$N18)^DATEDIF('Summary &amp; Assumptions'!$D$18,DP$5,"Y")),
OFFSET(DO23,0,-DATEDIF(EDATE('Rent Roll'!$K18,'Rent Roll'!$P18*12),DP$5,"M"))*((1+'Rent Roll'!$O18)^(DATEDIF(EDATE('Rent Roll'!$K18,'Rent Roll'!$P18*12),DP$5,"Y")+1))),('Rent Roll'!$H18*'Rent Roll'!$D18/12)*((1+'Rent Roll'!$N18)^DATEDIF('Summary &amp; Assumptions'!$D$18,DP$5,"Y")))))</f>
        <v>-</v>
      </c>
      <c r="DQ23" s="131" t="str">
        <f ca="1">IF(DQ$5&gt;='Rent Roll'!$M43,('Rent Roll'!$G43*'Rent Roll'!$D18/12)*((1+'Rent Roll'!$X43)^DATEDIF('Rent Roll'!$M43,DQ$5,"Y")),
IF(DQ$5&gt;'Rent Roll'!$L18,"-",
IF('Rent Roll'!$P18&gt;0,
IF(AND('Rent Roll'!$P18&gt;0,EDATE('Rent Roll'!$K18,'Rent Roll'!$P18*12)&gt;='Commercial Lease'!DQ$5),
('Rent Roll'!$H18*'Rent Roll'!$D18/12)*((1+'Rent Roll'!$N18)^DATEDIF('Summary &amp; Assumptions'!$D$18,DQ$5,"Y")),
OFFSET(DP23,0,-DATEDIF(EDATE('Rent Roll'!$K18,'Rent Roll'!$P18*12),DQ$5,"M"))*((1+'Rent Roll'!$O18)^(DATEDIF(EDATE('Rent Roll'!$K18,'Rent Roll'!$P18*12),DQ$5,"Y")+1))),('Rent Roll'!$H18*'Rent Roll'!$D18/12)*((1+'Rent Roll'!$N18)^DATEDIF('Summary &amp; Assumptions'!$D$18,DQ$5,"Y")))))</f>
        <v>-</v>
      </c>
      <c r="DR23" s="131" t="str">
        <f ca="1">IF(DR$5&gt;='Rent Roll'!$M43,('Rent Roll'!$G43*'Rent Roll'!$D18/12)*((1+'Rent Roll'!$X43)^DATEDIF('Rent Roll'!$M43,DR$5,"Y")),
IF(DR$5&gt;'Rent Roll'!$L18,"-",
IF('Rent Roll'!$P18&gt;0,
IF(AND('Rent Roll'!$P18&gt;0,EDATE('Rent Roll'!$K18,'Rent Roll'!$P18*12)&gt;='Commercial Lease'!DR$5),
('Rent Roll'!$H18*'Rent Roll'!$D18/12)*((1+'Rent Roll'!$N18)^DATEDIF('Summary &amp; Assumptions'!$D$18,DR$5,"Y")),
OFFSET(DQ23,0,-DATEDIF(EDATE('Rent Roll'!$K18,'Rent Roll'!$P18*12),DR$5,"M"))*((1+'Rent Roll'!$O18)^(DATEDIF(EDATE('Rent Roll'!$K18,'Rent Roll'!$P18*12),DR$5,"Y")+1))),('Rent Roll'!$H18*'Rent Roll'!$D18/12)*((1+'Rent Roll'!$N18)^DATEDIF('Summary &amp; Assumptions'!$D$18,DR$5,"Y")))))</f>
        <v>-</v>
      </c>
      <c r="DS23" s="131" t="str">
        <f ca="1">IF(DS$5&gt;='Rent Roll'!$M43,('Rent Roll'!$G43*'Rent Roll'!$D18/12)*((1+'Rent Roll'!$X43)^DATEDIF('Rent Roll'!$M43,DS$5,"Y")),
IF(DS$5&gt;'Rent Roll'!$L18,"-",
IF('Rent Roll'!$P18&gt;0,
IF(AND('Rent Roll'!$P18&gt;0,EDATE('Rent Roll'!$K18,'Rent Roll'!$P18*12)&gt;='Commercial Lease'!DS$5),
('Rent Roll'!$H18*'Rent Roll'!$D18/12)*((1+'Rent Roll'!$N18)^DATEDIF('Summary &amp; Assumptions'!$D$18,DS$5,"Y")),
OFFSET(DR23,0,-DATEDIF(EDATE('Rent Roll'!$K18,'Rent Roll'!$P18*12),DS$5,"M"))*((1+'Rent Roll'!$O18)^(DATEDIF(EDATE('Rent Roll'!$K18,'Rent Roll'!$P18*12),DS$5,"Y")+1))),('Rent Roll'!$H18*'Rent Roll'!$D18/12)*((1+'Rent Roll'!$N18)^DATEDIF('Summary &amp; Assumptions'!$D$18,DS$5,"Y")))))</f>
        <v>-</v>
      </c>
      <c r="DT23" s="131" t="str">
        <f ca="1">IF(DT$5&gt;='Rent Roll'!$M43,('Rent Roll'!$G43*'Rent Roll'!$D18/12)*((1+'Rent Roll'!$X43)^DATEDIF('Rent Roll'!$M43,DT$5,"Y")),
IF(DT$5&gt;'Rent Roll'!$L18,"-",
IF('Rent Roll'!$P18&gt;0,
IF(AND('Rent Roll'!$P18&gt;0,EDATE('Rent Roll'!$K18,'Rent Roll'!$P18*12)&gt;='Commercial Lease'!DT$5),
('Rent Roll'!$H18*'Rent Roll'!$D18/12)*((1+'Rent Roll'!$N18)^DATEDIF('Summary &amp; Assumptions'!$D$18,DT$5,"Y")),
OFFSET(DS23,0,-DATEDIF(EDATE('Rent Roll'!$K18,'Rent Roll'!$P18*12),DT$5,"M"))*((1+'Rent Roll'!$O18)^(DATEDIF(EDATE('Rent Roll'!$K18,'Rent Roll'!$P18*12),DT$5,"Y")+1))),('Rent Roll'!$H18*'Rent Roll'!$D18/12)*((1+'Rent Roll'!$N18)^DATEDIF('Summary &amp; Assumptions'!$D$18,DT$5,"Y")))))</f>
        <v>-</v>
      </c>
      <c r="DU23" s="131" t="str">
        <f ca="1">IF(DU$5&gt;='Rent Roll'!$M43,('Rent Roll'!$G43*'Rent Roll'!$D18/12)*((1+'Rent Roll'!$X43)^DATEDIF('Rent Roll'!$M43,DU$5,"Y")),
IF(DU$5&gt;'Rent Roll'!$L18,"-",
IF('Rent Roll'!$P18&gt;0,
IF(AND('Rent Roll'!$P18&gt;0,EDATE('Rent Roll'!$K18,'Rent Roll'!$P18*12)&gt;='Commercial Lease'!DU$5),
('Rent Roll'!$H18*'Rent Roll'!$D18/12)*((1+'Rent Roll'!$N18)^DATEDIF('Summary &amp; Assumptions'!$D$18,DU$5,"Y")),
OFFSET(DT23,0,-DATEDIF(EDATE('Rent Roll'!$K18,'Rent Roll'!$P18*12),DU$5,"M"))*((1+'Rent Roll'!$O18)^(DATEDIF(EDATE('Rent Roll'!$K18,'Rent Roll'!$P18*12),DU$5,"Y")+1))),('Rent Roll'!$H18*'Rent Roll'!$D18/12)*((1+'Rent Roll'!$N18)^DATEDIF('Summary &amp; Assumptions'!$D$18,DU$5,"Y")))))</f>
        <v>-</v>
      </c>
      <c r="DV23" s="131" t="str">
        <f ca="1">IF(DV$5&gt;='Rent Roll'!$M43,('Rent Roll'!$G43*'Rent Roll'!$D18/12)*((1+'Rent Roll'!$X43)^DATEDIF('Rent Roll'!$M43,DV$5,"Y")),
IF(DV$5&gt;'Rent Roll'!$L18,"-",
IF('Rent Roll'!$P18&gt;0,
IF(AND('Rent Roll'!$P18&gt;0,EDATE('Rent Roll'!$K18,'Rent Roll'!$P18*12)&gt;='Commercial Lease'!DV$5),
('Rent Roll'!$H18*'Rent Roll'!$D18/12)*((1+'Rent Roll'!$N18)^DATEDIF('Summary &amp; Assumptions'!$D$18,DV$5,"Y")),
OFFSET(DU23,0,-DATEDIF(EDATE('Rent Roll'!$K18,'Rent Roll'!$P18*12),DV$5,"M"))*((1+'Rent Roll'!$O18)^(DATEDIF(EDATE('Rent Roll'!$K18,'Rent Roll'!$P18*12),DV$5,"Y")+1))),('Rent Roll'!$H18*'Rent Roll'!$D18/12)*((1+'Rent Roll'!$N18)^DATEDIF('Summary &amp; Assumptions'!$D$18,DV$5,"Y")))))</f>
        <v>-</v>
      </c>
      <c r="DW23" s="131" t="str">
        <f ca="1">IF(DW$5&gt;='Rent Roll'!$M43,('Rent Roll'!$G43*'Rent Roll'!$D18/12)*((1+'Rent Roll'!$X43)^DATEDIF('Rent Roll'!$M43,DW$5,"Y")),
IF(DW$5&gt;'Rent Roll'!$L18,"-",
IF('Rent Roll'!$P18&gt;0,
IF(AND('Rent Roll'!$P18&gt;0,EDATE('Rent Roll'!$K18,'Rent Roll'!$P18*12)&gt;='Commercial Lease'!DW$5),
('Rent Roll'!$H18*'Rent Roll'!$D18/12)*((1+'Rent Roll'!$N18)^DATEDIF('Summary &amp; Assumptions'!$D$18,DW$5,"Y")),
OFFSET(DV23,0,-DATEDIF(EDATE('Rent Roll'!$K18,'Rent Roll'!$P18*12),DW$5,"M"))*((1+'Rent Roll'!$O18)^(DATEDIF(EDATE('Rent Roll'!$K18,'Rent Roll'!$P18*12),DW$5,"Y")+1))),('Rent Roll'!$H18*'Rent Roll'!$D18/12)*((1+'Rent Roll'!$N18)^DATEDIF('Summary &amp; Assumptions'!$D$18,DW$5,"Y")))))</f>
        <v>-</v>
      </c>
      <c r="DX23" s="131" t="str">
        <f ca="1">IF(DX$5&gt;='Rent Roll'!$M43,('Rent Roll'!$G43*'Rent Roll'!$D18/12)*((1+'Rent Roll'!$X43)^DATEDIF('Rent Roll'!$M43,DX$5,"Y")),
IF(DX$5&gt;'Rent Roll'!$L18,"-",
IF('Rent Roll'!$P18&gt;0,
IF(AND('Rent Roll'!$P18&gt;0,EDATE('Rent Roll'!$K18,'Rent Roll'!$P18*12)&gt;='Commercial Lease'!DX$5),
('Rent Roll'!$H18*'Rent Roll'!$D18/12)*((1+'Rent Roll'!$N18)^DATEDIF('Summary &amp; Assumptions'!$D$18,DX$5,"Y")),
OFFSET(DW23,0,-DATEDIF(EDATE('Rent Roll'!$K18,'Rent Roll'!$P18*12),DX$5,"M"))*((1+'Rent Roll'!$O18)^(DATEDIF(EDATE('Rent Roll'!$K18,'Rent Roll'!$P18*12),DX$5,"Y")+1))),('Rent Roll'!$H18*'Rent Roll'!$D18/12)*((1+'Rent Roll'!$N18)^DATEDIF('Summary &amp; Assumptions'!$D$18,DX$5,"Y")))))</f>
        <v>-</v>
      </c>
      <c r="DY23" s="131" t="str">
        <f ca="1">IF(DY$5&gt;='Rent Roll'!$M43,('Rent Roll'!$G43*'Rent Roll'!$D18/12)*((1+'Rent Roll'!$X43)^DATEDIF('Rent Roll'!$M43,DY$5,"Y")),
IF(DY$5&gt;'Rent Roll'!$L18,"-",
IF('Rent Roll'!$P18&gt;0,
IF(AND('Rent Roll'!$P18&gt;0,EDATE('Rent Roll'!$K18,'Rent Roll'!$P18*12)&gt;='Commercial Lease'!DY$5),
('Rent Roll'!$H18*'Rent Roll'!$D18/12)*((1+'Rent Roll'!$N18)^DATEDIF('Summary &amp; Assumptions'!$D$18,DY$5,"Y")),
OFFSET(DX23,0,-DATEDIF(EDATE('Rent Roll'!$K18,'Rent Roll'!$P18*12),DY$5,"M"))*((1+'Rent Roll'!$O18)^(DATEDIF(EDATE('Rent Roll'!$K18,'Rent Roll'!$P18*12),DY$5,"Y")+1))),('Rent Roll'!$H18*'Rent Roll'!$D18/12)*((1+'Rent Roll'!$N18)^DATEDIF('Summary &amp; Assumptions'!$D$18,DY$5,"Y")))))</f>
        <v>-</v>
      </c>
      <c r="DZ23" s="131" t="str">
        <f ca="1">IF(DZ$5&gt;='Rent Roll'!$M43,('Rent Roll'!$G43*'Rent Roll'!$D18/12)*((1+'Rent Roll'!$X43)^DATEDIF('Rent Roll'!$M43,DZ$5,"Y")),
IF(DZ$5&gt;'Rent Roll'!$L18,"-",
IF('Rent Roll'!$P18&gt;0,
IF(AND('Rent Roll'!$P18&gt;0,EDATE('Rent Roll'!$K18,'Rent Roll'!$P18*12)&gt;='Commercial Lease'!DZ$5),
('Rent Roll'!$H18*'Rent Roll'!$D18/12)*((1+'Rent Roll'!$N18)^DATEDIF('Summary &amp; Assumptions'!$D$18,DZ$5,"Y")),
OFFSET(DY23,0,-DATEDIF(EDATE('Rent Roll'!$K18,'Rent Roll'!$P18*12),DZ$5,"M"))*((1+'Rent Roll'!$O18)^(DATEDIF(EDATE('Rent Roll'!$K18,'Rent Roll'!$P18*12),DZ$5,"Y")+1))),('Rent Roll'!$H18*'Rent Roll'!$D18/12)*((1+'Rent Roll'!$N18)^DATEDIF('Summary &amp; Assumptions'!$D$18,DZ$5,"Y")))))</f>
        <v>-</v>
      </c>
      <c r="EA23" s="131" t="str">
        <f ca="1">IF(EA$5&gt;='Rent Roll'!$M43,('Rent Roll'!$G43*'Rent Roll'!$D18/12)*((1+'Rent Roll'!$X43)^DATEDIF('Rent Roll'!$M43,EA$5,"Y")),
IF(EA$5&gt;'Rent Roll'!$L18,"-",
IF('Rent Roll'!$P18&gt;0,
IF(AND('Rent Roll'!$P18&gt;0,EDATE('Rent Roll'!$K18,'Rent Roll'!$P18*12)&gt;='Commercial Lease'!EA$5),
('Rent Roll'!$H18*'Rent Roll'!$D18/12)*((1+'Rent Roll'!$N18)^DATEDIF('Summary &amp; Assumptions'!$D$18,EA$5,"Y")),
OFFSET(DZ23,0,-DATEDIF(EDATE('Rent Roll'!$K18,'Rent Roll'!$P18*12),EA$5,"M"))*((1+'Rent Roll'!$O18)^(DATEDIF(EDATE('Rent Roll'!$K18,'Rent Roll'!$P18*12),EA$5,"Y")+1))),('Rent Roll'!$H18*'Rent Roll'!$D18/12)*((1+'Rent Roll'!$N18)^DATEDIF('Summary &amp; Assumptions'!$D$18,EA$5,"Y")))))</f>
        <v>-</v>
      </c>
      <c r="EB23" s="131" t="str">
        <f ca="1">IF(EB$5&gt;='Rent Roll'!$M43,('Rent Roll'!$G43*'Rent Roll'!$D18/12)*((1+'Rent Roll'!$X43)^DATEDIF('Rent Roll'!$M43,EB$5,"Y")),
IF(EB$5&gt;'Rent Roll'!$L18,"-",
IF('Rent Roll'!$P18&gt;0,
IF(AND('Rent Roll'!$P18&gt;0,EDATE('Rent Roll'!$K18,'Rent Roll'!$P18*12)&gt;='Commercial Lease'!EB$5),
('Rent Roll'!$H18*'Rent Roll'!$D18/12)*((1+'Rent Roll'!$N18)^DATEDIF('Summary &amp; Assumptions'!$D$18,EB$5,"Y")),
OFFSET(EA23,0,-DATEDIF(EDATE('Rent Roll'!$K18,'Rent Roll'!$P18*12),EB$5,"M"))*((1+'Rent Roll'!$O18)^(DATEDIF(EDATE('Rent Roll'!$K18,'Rent Roll'!$P18*12),EB$5,"Y")+1))),('Rent Roll'!$H18*'Rent Roll'!$D18/12)*((1+'Rent Roll'!$N18)^DATEDIF('Summary &amp; Assumptions'!$D$18,EB$5,"Y")))))</f>
        <v>-</v>
      </c>
      <c r="EC23" s="131" t="str">
        <f ca="1">IF(EC$5&gt;='Rent Roll'!$M43,('Rent Roll'!$G43*'Rent Roll'!$D18/12)*((1+'Rent Roll'!$X43)^DATEDIF('Rent Roll'!$M43,EC$5,"Y")),
IF(EC$5&gt;'Rent Roll'!$L18,"-",
IF('Rent Roll'!$P18&gt;0,
IF(AND('Rent Roll'!$P18&gt;0,EDATE('Rent Roll'!$K18,'Rent Roll'!$P18*12)&gt;='Commercial Lease'!EC$5),
('Rent Roll'!$H18*'Rent Roll'!$D18/12)*((1+'Rent Roll'!$N18)^DATEDIF('Summary &amp; Assumptions'!$D$18,EC$5,"Y")),
OFFSET(EB23,0,-DATEDIF(EDATE('Rent Roll'!$K18,'Rent Roll'!$P18*12),EC$5,"M"))*((1+'Rent Roll'!$O18)^(DATEDIF(EDATE('Rent Roll'!$K18,'Rent Roll'!$P18*12),EC$5,"Y")+1))),('Rent Roll'!$H18*'Rent Roll'!$D18/12)*((1+'Rent Roll'!$N18)^DATEDIF('Summary &amp; Assumptions'!$D$18,EC$5,"Y")))))</f>
        <v>-</v>
      </c>
      <c r="ED23" s="131" t="str">
        <f ca="1">IF(ED$5&gt;='Rent Roll'!$M43,('Rent Roll'!$G43*'Rent Roll'!$D18/12)*((1+'Rent Roll'!$X43)^DATEDIF('Rent Roll'!$M43,ED$5,"Y")),
IF(ED$5&gt;'Rent Roll'!$L18,"-",
IF('Rent Roll'!$P18&gt;0,
IF(AND('Rent Roll'!$P18&gt;0,EDATE('Rent Roll'!$K18,'Rent Roll'!$P18*12)&gt;='Commercial Lease'!ED$5),
('Rent Roll'!$H18*'Rent Roll'!$D18/12)*((1+'Rent Roll'!$N18)^DATEDIF('Summary &amp; Assumptions'!$D$18,ED$5,"Y")),
OFFSET(EC23,0,-DATEDIF(EDATE('Rent Roll'!$K18,'Rent Roll'!$P18*12),ED$5,"M"))*((1+'Rent Roll'!$O18)^(DATEDIF(EDATE('Rent Roll'!$K18,'Rent Roll'!$P18*12),ED$5,"Y")+1))),('Rent Roll'!$H18*'Rent Roll'!$D18/12)*((1+'Rent Roll'!$N18)^DATEDIF('Summary &amp; Assumptions'!$D$18,ED$5,"Y")))))</f>
        <v>-</v>
      </c>
      <c r="EE23" s="131" t="str">
        <f ca="1">IF(EE$5&gt;='Rent Roll'!$M43,('Rent Roll'!$G43*'Rent Roll'!$D18/12)*((1+'Rent Roll'!$X43)^DATEDIF('Rent Roll'!$M43,EE$5,"Y")),
IF(EE$5&gt;'Rent Roll'!$L18,"-",
IF('Rent Roll'!$P18&gt;0,
IF(AND('Rent Roll'!$P18&gt;0,EDATE('Rent Roll'!$K18,'Rent Roll'!$P18*12)&gt;='Commercial Lease'!EE$5),
('Rent Roll'!$H18*'Rent Roll'!$D18/12)*((1+'Rent Roll'!$N18)^DATEDIF('Summary &amp; Assumptions'!$D$18,EE$5,"Y")),
OFFSET(ED23,0,-DATEDIF(EDATE('Rent Roll'!$K18,'Rent Roll'!$P18*12),EE$5,"M"))*((1+'Rent Roll'!$O18)^(DATEDIF(EDATE('Rent Roll'!$K18,'Rent Roll'!$P18*12),EE$5,"Y")+1))),('Rent Roll'!$H18*'Rent Roll'!$D18/12)*((1+'Rent Roll'!$N18)^DATEDIF('Summary &amp; Assumptions'!$D$18,EE$5,"Y")))))</f>
        <v>-</v>
      </c>
      <c r="EF23" s="132" t="str">
        <f ca="1">IF(EF$5&gt;='Rent Roll'!$M43,('Rent Roll'!$G43*'Rent Roll'!$D18/12)*((1+'Rent Roll'!$X43)^DATEDIF('Rent Roll'!$M43,EF$5,"Y")),
IF(EF$5&gt;'Rent Roll'!$L18,"-",
IF('Rent Roll'!$P18&gt;0,
IF(AND('Rent Roll'!$P18&gt;0,EDATE('Rent Roll'!$K18,'Rent Roll'!$P18*12)&gt;='Commercial Lease'!EF$5),
('Rent Roll'!$H18*'Rent Roll'!$D18/12)*((1+'Rent Roll'!$N18)^DATEDIF('Summary &amp; Assumptions'!$D$18,EF$5,"Y")),
OFFSET(EE23,0,-DATEDIF(EDATE('Rent Roll'!$K18,'Rent Roll'!$P18*12),EF$5,"M"))*((1+'Rent Roll'!$O18)^(DATEDIF(EDATE('Rent Roll'!$K18,'Rent Roll'!$P18*12),EF$5,"Y")+1))),('Rent Roll'!$H18*'Rent Roll'!$D18/12)*((1+'Rent Roll'!$N18)^DATEDIF('Summary &amp; Assumptions'!$D$18,EF$5,"Y")))))</f>
        <v>-</v>
      </c>
      <c r="EG23" s="118" t="s">
        <v>109</v>
      </c>
    </row>
    <row r="24" spans="2:137" x14ac:dyDescent="0.2">
      <c r="B24" s="134"/>
      <c r="C24" s="135" t="str">
        <f>CONCATENATE('Rent Roll'!B19&amp;" - "&amp;'Rent Roll'!C19)</f>
        <v xml:space="preserve"> - </v>
      </c>
      <c r="D24" s="130">
        <f t="shared" ca="1" si="13"/>
        <v>0</v>
      </c>
      <c r="E24" s="131" t="str">
        <f>IF('Rent Roll'!$E19='Data Validation'!$E$2,'Rent Roll'!$I19,"-")</f>
        <v>-</v>
      </c>
      <c r="F24" s="131" t="str">
        <f ca="1">IF(F$5&gt;='Rent Roll'!$M44,('Rent Roll'!$G44*'Rent Roll'!$D19/12)*((1+'Rent Roll'!$X44)^DATEDIF('Rent Roll'!$M44,F$5,"Y")),
IF(F$5&gt;'Rent Roll'!$L19,"-",
IF('Rent Roll'!$P19&gt;0,
IF(AND('Rent Roll'!$P19&gt;0,EDATE('Rent Roll'!$K19,'Rent Roll'!$P19*12)&gt;='Commercial Lease'!F$5),
('Rent Roll'!$H19*'Rent Roll'!$D19/12)*((1+'Rent Roll'!$N19)^DATEDIF('Summary &amp; Assumptions'!$D$18,F$5,"Y")),
OFFSET(E24,0,-DATEDIF(EDATE('Rent Roll'!$K19,'Rent Roll'!$P19*12),F$5,"M"))*((1+'Rent Roll'!$O19)^(DATEDIF(EDATE('Rent Roll'!$K19,'Rent Roll'!$P19*12),F$5,"Y")+1))),('Rent Roll'!$H19*'Rent Roll'!$D19/12)*((1+'Rent Roll'!$N19)^DATEDIF('Summary &amp; Assumptions'!$D$18,F$5,"Y")))))</f>
        <v>-</v>
      </c>
      <c r="G24" s="131" t="str">
        <f ca="1">IF(G$5&gt;='Rent Roll'!$M44,('Rent Roll'!$G44*'Rent Roll'!$D19/12)*((1+'Rent Roll'!$X44)^DATEDIF('Rent Roll'!$M44,G$5,"Y")),
IF(G$5&gt;'Rent Roll'!$L19,"-",
IF('Rent Roll'!$P19&gt;0,
IF(AND('Rent Roll'!$P19&gt;0,EDATE('Rent Roll'!$K19,'Rent Roll'!$P19*12)&gt;='Commercial Lease'!G$5),
('Rent Roll'!$H19*'Rent Roll'!$D19/12)*((1+'Rent Roll'!$N19)^DATEDIF('Summary &amp; Assumptions'!$D$18,G$5,"Y")),
OFFSET(F24,0,-DATEDIF(EDATE('Rent Roll'!$K19,'Rent Roll'!$P19*12),G$5,"M"))*((1+'Rent Roll'!$O19)^(DATEDIF(EDATE('Rent Roll'!$K19,'Rent Roll'!$P19*12),G$5,"Y")+1))),('Rent Roll'!$H19*'Rent Roll'!$D19/12)*((1+'Rent Roll'!$N19)^DATEDIF('Summary &amp; Assumptions'!$D$18,G$5,"Y")))))</f>
        <v>-</v>
      </c>
      <c r="H24" s="131" t="str">
        <f ca="1">IF(H$5&gt;='Rent Roll'!$M44,('Rent Roll'!$G44*'Rent Roll'!$D19/12)*((1+'Rent Roll'!$X44)^DATEDIF('Rent Roll'!$M44,H$5,"Y")),
IF(H$5&gt;'Rent Roll'!$L19,"-",
IF('Rent Roll'!$P19&gt;0,
IF(AND('Rent Roll'!$P19&gt;0,EDATE('Rent Roll'!$K19,'Rent Roll'!$P19*12)&gt;='Commercial Lease'!H$5),
('Rent Roll'!$H19*'Rent Roll'!$D19/12)*((1+'Rent Roll'!$N19)^DATEDIF('Summary &amp; Assumptions'!$D$18,H$5,"Y")),
OFFSET(G24,0,-DATEDIF(EDATE('Rent Roll'!$K19,'Rent Roll'!$P19*12),H$5,"M"))*((1+'Rent Roll'!$O19)^(DATEDIF(EDATE('Rent Roll'!$K19,'Rent Roll'!$P19*12),H$5,"Y")+1))),('Rent Roll'!$H19*'Rent Roll'!$D19/12)*((1+'Rent Roll'!$N19)^DATEDIF('Summary &amp; Assumptions'!$D$18,H$5,"Y")))))</f>
        <v>-</v>
      </c>
      <c r="I24" s="131" t="str">
        <f ca="1">IF(I$5&gt;='Rent Roll'!$M44,('Rent Roll'!$G44*'Rent Roll'!$D19/12)*((1+'Rent Roll'!$X44)^DATEDIF('Rent Roll'!$M44,I$5,"Y")),
IF(I$5&gt;'Rent Roll'!$L19,"-",
IF('Rent Roll'!$P19&gt;0,
IF(AND('Rent Roll'!$P19&gt;0,EDATE('Rent Roll'!$K19,'Rent Roll'!$P19*12)&gt;='Commercial Lease'!I$5),
('Rent Roll'!$H19*'Rent Roll'!$D19/12)*((1+'Rent Roll'!$N19)^DATEDIF('Summary &amp; Assumptions'!$D$18,I$5,"Y")),
OFFSET(H24,0,-DATEDIF(EDATE('Rent Roll'!$K19,'Rent Roll'!$P19*12),I$5,"M"))*((1+'Rent Roll'!$O19)^(DATEDIF(EDATE('Rent Roll'!$K19,'Rent Roll'!$P19*12),I$5,"Y")+1))),('Rent Roll'!$H19*'Rent Roll'!$D19/12)*((1+'Rent Roll'!$N19)^DATEDIF('Summary &amp; Assumptions'!$D$18,I$5,"Y")))))</f>
        <v>-</v>
      </c>
      <c r="J24" s="131" t="str">
        <f ca="1">IF(J$5&gt;='Rent Roll'!$M44,('Rent Roll'!$G44*'Rent Roll'!$D19/12)*((1+'Rent Roll'!$X44)^DATEDIF('Rent Roll'!$M44,J$5,"Y")),
IF(J$5&gt;'Rent Roll'!$L19,"-",
IF('Rent Roll'!$P19&gt;0,
IF(AND('Rent Roll'!$P19&gt;0,EDATE('Rent Roll'!$K19,'Rent Roll'!$P19*12)&gt;='Commercial Lease'!J$5),
('Rent Roll'!$H19*'Rent Roll'!$D19/12)*((1+'Rent Roll'!$N19)^DATEDIF('Summary &amp; Assumptions'!$D$18,J$5,"Y")),
OFFSET(I24,0,-DATEDIF(EDATE('Rent Roll'!$K19,'Rent Roll'!$P19*12),J$5,"M"))*((1+'Rent Roll'!$O19)^(DATEDIF(EDATE('Rent Roll'!$K19,'Rent Roll'!$P19*12),J$5,"Y")+1))),('Rent Roll'!$H19*'Rent Roll'!$D19/12)*((1+'Rent Roll'!$N19)^DATEDIF('Summary &amp; Assumptions'!$D$18,J$5,"Y")))))</f>
        <v>-</v>
      </c>
      <c r="K24" s="131" t="str">
        <f ca="1">IF(K$5&gt;='Rent Roll'!$M44,('Rent Roll'!$G44*'Rent Roll'!$D19/12)*((1+'Rent Roll'!$X44)^DATEDIF('Rent Roll'!$M44,K$5,"Y")),
IF(K$5&gt;'Rent Roll'!$L19,"-",
IF('Rent Roll'!$P19&gt;0,
IF(AND('Rent Roll'!$P19&gt;0,EDATE('Rent Roll'!$K19,'Rent Roll'!$P19*12)&gt;='Commercial Lease'!K$5),
('Rent Roll'!$H19*'Rent Roll'!$D19/12)*((1+'Rent Roll'!$N19)^DATEDIF('Summary &amp; Assumptions'!$D$18,K$5,"Y")),
OFFSET(J24,0,-DATEDIF(EDATE('Rent Roll'!$K19,'Rent Roll'!$P19*12),K$5,"M"))*((1+'Rent Roll'!$O19)^(DATEDIF(EDATE('Rent Roll'!$K19,'Rent Roll'!$P19*12),K$5,"Y")+1))),('Rent Roll'!$H19*'Rent Roll'!$D19/12)*((1+'Rent Roll'!$N19)^DATEDIF('Summary &amp; Assumptions'!$D$18,K$5,"Y")))))</f>
        <v>-</v>
      </c>
      <c r="L24" s="131" t="str">
        <f ca="1">IF(L$5&gt;='Rent Roll'!$M44,('Rent Roll'!$G44*'Rent Roll'!$D19/12)*((1+'Rent Roll'!$X44)^DATEDIF('Rent Roll'!$M44,L$5,"Y")),
IF(L$5&gt;'Rent Roll'!$L19,"-",
IF('Rent Roll'!$P19&gt;0,
IF(AND('Rent Roll'!$P19&gt;0,EDATE('Rent Roll'!$K19,'Rent Roll'!$P19*12)&gt;='Commercial Lease'!L$5),
('Rent Roll'!$H19*'Rent Roll'!$D19/12)*((1+'Rent Roll'!$N19)^DATEDIF('Summary &amp; Assumptions'!$D$18,L$5,"Y")),
OFFSET(K24,0,-DATEDIF(EDATE('Rent Roll'!$K19,'Rent Roll'!$P19*12),L$5,"M"))*((1+'Rent Roll'!$O19)^(DATEDIF(EDATE('Rent Roll'!$K19,'Rent Roll'!$P19*12),L$5,"Y")+1))),('Rent Roll'!$H19*'Rent Roll'!$D19/12)*((1+'Rent Roll'!$N19)^DATEDIF('Summary &amp; Assumptions'!$D$18,L$5,"Y")))))</f>
        <v>-</v>
      </c>
      <c r="M24" s="131" t="str">
        <f ca="1">IF(M$5&gt;='Rent Roll'!$M44,('Rent Roll'!$G44*'Rent Roll'!$D19/12)*((1+'Rent Roll'!$X44)^DATEDIF('Rent Roll'!$M44,M$5,"Y")),
IF(M$5&gt;'Rent Roll'!$L19,"-",
IF('Rent Roll'!$P19&gt;0,
IF(AND('Rent Roll'!$P19&gt;0,EDATE('Rent Roll'!$K19,'Rent Roll'!$P19*12)&gt;='Commercial Lease'!M$5),
('Rent Roll'!$H19*'Rent Roll'!$D19/12)*((1+'Rent Roll'!$N19)^DATEDIF('Summary &amp; Assumptions'!$D$18,M$5,"Y")),
OFFSET(L24,0,-DATEDIF(EDATE('Rent Roll'!$K19,'Rent Roll'!$P19*12),M$5,"M"))*((1+'Rent Roll'!$O19)^(DATEDIF(EDATE('Rent Roll'!$K19,'Rent Roll'!$P19*12),M$5,"Y")+1))),('Rent Roll'!$H19*'Rent Roll'!$D19/12)*((1+'Rent Roll'!$N19)^DATEDIF('Summary &amp; Assumptions'!$D$18,M$5,"Y")))))</f>
        <v>-</v>
      </c>
      <c r="N24" s="131" t="str">
        <f ca="1">IF(N$5&gt;='Rent Roll'!$M44,('Rent Roll'!$G44*'Rent Roll'!$D19/12)*((1+'Rent Roll'!$X44)^DATEDIF('Rent Roll'!$M44,N$5,"Y")),
IF(N$5&gt;'Rent Roll'!$L19,"-",
IF('Rent Roll'!$P19&gt;0,
IF(AND('Rent Roll'!$P19&gt;0,EDATE('Rent Roll'!$K19,'Rent Roll'!$P19*12)&gt;='Commercial Lease'!N$5),
('Rent Roll'!$H19*'Rent Roll'!$D19/12)*((1+'Rent Roll'!$N19)^DATEDIF('Summary &amp; Assumptions'!$D$18,N$5,"Y")),
OFFSET(M24,0,-DATEDIF(EDATE('Rent Roll'!$K19,'Rent Roll'!$P19*12),N$5,"M"))*((1+'Rent Roll'!$O19)^(DATEDIF(EDATE('Rent Roll'!$K19,'Rent Roll'!$P19*12),N$5,"Y")+1))),('Rent Roll'!$H19*'Rent Roll'!$D19/12)*((1+'Rent Roll'!$N19)^DATEDIF('Summary &amp; Assumptions'!$D$18,N$5,"Y")))))</f>
        <v>-</v>
      </c>
      <c r="O24" s="131" t="str">
        <f ca="1">IF(O$5&gt;='Rent Roll'!$M44,('Rent Roll'!$G44*'Rent Roll'!$D19/12)*((1+'Rent Roll'!$X44)^DATEDIF('Rent Roll'!$M44,O$5,"Y")),
IF(O$5&gt;'Rent Roll'!$L19,"-",
IF('Rent Roll'!$P19&gt;0,
IF(AND('Rent Roll'!$P19&gt;0,EDATE('Rent Roll'!$K19,'Rent Roll'!$P19*12)&gt;='Commercial Lease'!O$5),
('Rent Roll'!$H19*'Rent Roll'!$D19/12)*((1+'Rent Roll'!$N19)^DATEDIF('Summary &amp; Assumptions'!$D$18,O$5,"Y")),
OFFSET(N24,0,-DATEDIF(EDATE('Rent Roll'!$K19,'Rent Roll'!$P19*12),O$5,"M"))*((1+'Rent Roll'!$O19)^(DATEDIF(EDATE('Rent Roll'!$K19,'Rent Roll'!$P19*12),O$5,"Y")+1))),('Rent Roll'!$H19*'Rent Roll'!$D19/12)*((1+'Rent Roll'!$N19)^DATEDIF('Summary &amp; Assumptions'!$D$18,O$5,"Y")))))</f>
        <v>-</v>
      </c>
      <c r="P24" s="131" t="str">
        <f ca="1">IF(P$5&gt;='Rent Roll'!$M44,('Rent Roll'!$G44*'Rent Roll'!$D19/12)*((1+'Rent Roll'!$X44)^DATEDIF('Rent Roll'!$M44,P$5,"Y")),
IF(P$5&gt;'Rent Roll'!$L19,"-",
IF('Rent Roll'!$P19&gt;0,
IF(AND('Rent Roll'!$P19&gt;0,EDATE('Rent Roll'!$K19,'Rent Roll'!$P19*12)&gt;='Commercial Lease'!P$5),
('Rent Roll'!$H19*'Rent Roll'!$D19/12)*((1+'Rent Roll'!$N19)^DATEDIF('Summary &amp; Assumptions'!$D$18,P$5,"Y")),
OFFSET(O24,0,-DATEDIF(EDATE('Rent Roll'!$K19,'Rent Roll'!$P19*12),P$5,"M"))*((1+'Rent Roll'!$O19)^(DATEDIF(EDATE('Rent Roll'!$K19,'Rent Roll'!$P19*12),P$5,"Y")+1))),('Rent Roll'!$H19*'Rent Roll'!$D19/12)*((1+'Rent Roll'!$N19)^DATEDIF('Summary &amp; Assumptions'!$D$18,P$5,"Y")))))</f>
        <v>-</v>
      </c>
      <c r="Q24" s="131" t="str">
        <f ca="1">IF(Q$5&gt;='Rent Roll'!$M44,('Rent Roll'!$G44*'Rent Roll'!$D19/12)*((1+'Rent Roll'!$X44)^DATEDIF('Rent Roll'!$M44,Q$5,"Y")),
IF(Q$5&gt;'Rent Roll'!$L19,"-",
IF('Rent Roll'!$P19&gt;0,
IF(AND('Rent Roll'!$P19&gt;0,EDATE('Rent Roll'!$K19,'Rent Roll'!$P19*12)&gt;='Commercial Lease'!Q$5),
('Rent Roll'!$H19*'Rent Roll'!$D19/12)*((1+'Rent Roll'!$N19)^DATEDIF('Summary &amp; Assumptions'!$D$18,Q$5,"Y")),
OFFSET(P24,0,-DATEDIF(EDATE('Rent Roll'!$K19,'Rent Roll'!$P19*12),Q$5,"M"))*((1+'Rent Roll'!$O19)^(DATEDIF(EDATE('Rent Roll'!$K19,'Rent Roll'!$P19*12),Q$5,"Y")+1))),('Rent Roll'!$H19*'Rent Roll'!$D19/12)*((1+'Rent Roll'!$N19)^DATEDIF('Summary &amp; Assumptions'!$D$18,Q$5,"Y")))))</f>
        <v>-</v>
      </c>
      <c r="R24" s="131" t="str">
        <f ca="1">IF(R$5&gt;='Rent Roll'!$M44,('Rent Roll'!$G44*'Rent Roll'!$D19/12)*((1+'Rent Roll'!$X44)^DATEDIF('Rent Roll'!$M44,R$5,"Y")),
IF(R$5&gt;'Rent Roll'!$L19,"-",
IF('Rent Roll'!$P19&gt;0,
IF(AND('Rent Roll'!$P19&gt;0,EDATE('Rent Roll'!$K19,'Rent Roll'!$P19*12)&gt;='Commercial Lease'!R$5),
('Rent Roll'!$H19*'Rent Roll'!$D19/12)*((1+'Rent Roll'!$N19)^DATEDIF('Summary &amp; Assumptions'!$D$18,R$5,"Y")),
OFFSET(Q24,0,-DATEDIF(EDATE('Rent Roll'!$K19,'Rent Roll'!$P19*12),R$5,"M"))*((1+'Rent Roll'!$O19)^(DATEDIF(EDATE('Rent Roll'!$K19,'Rent Roll'!$P19*12),R$5,"Y")+1))),('Rent Roll'!$H19*'Rent Roll'!$D19/12)*((1+'Rent Roll'!$N19)^DATEDIF('Summary &amp; Assumptions'!$D$18,R$5,"Y")))))</f>
        <v>-</v>
      </c>
      <c r="S24" s="131" t="str">
        <f ca="1">IF(S$5&gt;='Rent Roll'!$M44,('Rent Roll'!$G44*'Rent Roll'!$D19/12)*((1+'Rent Roll'!$X44)^DATEDIF('Rent Roll'!$M44,S$5,"Y")),
IF(S$5&gt;'Rent Roll'!$L19,"-",
IF('Rent Roll'!$P19&gt;0,
IF(AND('Rent Roll'!$P19&gt;0,EDATE('Rent Roll'!$K19,'Rent Roll'!$P19*12)&gt;='Commercial Lease'!S$5),
('Rent Roll'!$H19*'Rent Roll'!$D19/12)*((1+'Rent Roll'!$N19)^DATEDIF('Summary &amp; Assumptions'!$D$18,S$5,"Y")),
OFFSET(R24,0,-DATEDIF(EDATE('Rent Roll'!$K19,'Rent Roll'!$P19*12),S$5,"M"))*((1+'Rent Roll'!$O19)^(DATEDIF(EDATE('Rent Roll'!$K19,'Rent Roll'!$P19*12),S$5,"Y")+1))),('Rent Roll'!$H19*'Rent Roll'!$D19/12)*((1+'Rent Roll'!$N19)^DATEDIF('Summary &amp; Assumptions'!$D$18,S$5,"Y")))))</f>
        <v>-</v>
      </c>
      <c r="T24" s="131" t="str">
        <f ca="1">IF(T$5&gt;='Rent Roll'!$M44,('Rent Roll'!$G44*'Rent Roll'!$D19/12)*((1+'Rent Roll'!$X44)^DATEDIF('Rent Roll'!$M44,T$5,"Y")),
IF(T$5&gt;'Rent Roll'!$L19,"-",
IF('Rent Roll'!$P19&gt;0,
IF(AND('Rent Roll'!$P19&gt;0,EDATE('Rent Roll'!$K19,'Rent Roll'!$P19*12)&gt;='Commercial Lease'!T$5),
('Rent Roll'!$H19*'Rent Roll'!$D19/12)*((1+'Rent Roll'!$N19)^DATEDIF('Summary &amp; Assumptions'!$D$18,T$5,"Y")),
OFFSET(S24,0,-DATEDIF(EDATE('Rent Roll'!$K19,'Rent Roll'!$P19*12),T$5,"M"))*((1+'Rent Roll'!$O19)^(DATEDIF(EDATE('Rent Roll'!$K19,'Rent Roll'!$P19*12),T$5,"Y")+1))),('Rent Roll'!$H19*'Rent Roll'!$D19/12)*((1+'Rent Roll'!$N19)^DATEDIF('Summary &amp; Assumptions'!$D$18,T$5,"Y")))))</f>
        <v>-</v>
      </c>
      <c r="U24" s="131" t="str">
        <f ca="1">IF(U$5&gt;='Rent Roll'!$M44,('Rent Roll'!$G44*'Rent Roll'!$D19/12)*((1+'Rent Roll'!$X44)^DATEDIF('Rent Roll'!$M44,U$5,"Y")),
IF(U$5&gt;'Rent Roll'!$L19,"-",
IF('Rent Roll'!$P19&gt;0,
IF(AND('Rent Roll'!$P19&gt;0,EDATE('Rent Roll'!$K19,'Rent Roll'!$P19*12)&gt;='Commercial Lease'!U$5),
('Rent Roll'!$H19*'Rent Roll'!$D19/12)*((1+'Rent Roll'!$N19)^DATEDIF('Summary &amp; Assumptions'!$D$18,U$5,"Y")),
OFFSET(T24,0,-DATEDIF(EDATE('Rent Roll'!$K19,'Rent Roll'!$P19*12),U$5,"M"))*((1+'Rent Roll'!$O19)^(DATEDIF(EDATE('Rent Roll'!$K19,'Rent Roll'!$P19*12),U$5,"Y")+1))),('Rent Roll'!$H19*'Rent Roll'!$D19/12)*((1+'Rent Roll'!$N19)^DATEDIF('Summary &amp; Assumptions'!$D$18,U$5,"Y")))))</f>
        <v>-</v>
      </c>
      <c r="V24" s="131" t="str">
        <f ca="1">IF(V$5&gt;='Rent Roll'!$M44,('Rent Roll'!$G44*'Rent Roll'!$D19/12)*((1+'Rent Roll'!$X44)^DATEDIF('Rent Roll'!$M44,V$5,"Y")),
IF(V$5&gt;'Rent Roll'!$L19,"-",
IF('Rent Roll'!$P19&gt;0,
IF(AND('Rent Roll'!$P19&gt;0,EDATE('Rent Roll'!$K19,'Rent Roll'!$P19*12)&gt;='Commercial Lease'!V$5),
('Rent Roll'!$H19*'Rent Roll'!$D19/12)*((1+'Rent Roll'!$N19)^DATEDIF('Summary &amp; Assumptions'!$D$18,V$5,"Y")),
OFFSET(U24,0,-DATEDIF(EDATE('Rent Roll'!$K19,'Rent Roll'!$P19*12),V$5,"M"))*((1+'Rent Roll'!$O19)^(DATEDIF(EDATE('Rent Roll'!$K19,'Rent Roll'!$P19*12),V$5,"Y")+1))),('Rent Roll'!$H19*'Rent Roll'!$D19/12)*((1+'Rent Roll'!$N19)^DATEDIF('Summary &amp; Assumptions'!$D$18,V$5,"Y")))))</f>
        <v>-</v>
      </c>
      <c r="W24" s="131" t="str">
        <f ca="1">IF(W$5&gt;='Rent Roll'!$M44,('Rent Roll'!$G44*'Rent Roll'!$D19/12)*((1+'Rent Roll'!$X44)^DATEDIF('Rent Roll'!$M44,W$5,"Y")),
IF(W$5&gt;'Rent Roll'!$L19,"-",
IF('Rent Roll'!$P19&gt;0,
IF(AND('Rent Roll'!$P19&gt;0,EDATE('Rent Roll'!$K19,'Rent Roll'!$P19*12)&gt;='Commercial Lease'!W$5),
('Rent Roll'!$H19*'Rent Roll'!$D19/12)*((1+'Rent Roll'!$N19)^DATEDIF('Summary &amp; Assumptions'!$D$18,W$5,"Y")),
OFFSET(V24,0,-DATEDIF(EDATE('Rent Roll'!$K19,'Rent Roll'!$P19*12),W$5,"M"))*((1+'Rent Roll'!$O19)^(DATEDIF(EDATE('Rent Roll'!$K19,'Rent Roll'!$P19*12),W$5,"Y")+1))),('Rent Roll'!$H19*'Rent Roll'!$D19/12)*((1+'Rent Roll'!$N19)^DATEDIF('Summary &amp; Assumptions'!$D$18,W$5,"Y")))))</f>
        <v>-</v>
      </c>
      <c r="X24" s="131" t="str">
        <f ca="1">IF(X$5&gt;='Rent Roll'!$M44,('Rent Roll'!$G44*'Rent Roll'!$D19/12)*((1+'Rent Roll'!$X44)^DATEDIF('Rent Roll'!$M44,X$5,"Y")),
IF(X$5&gt;'Rent Roll'!$L19,"-",
IF('Rent Roll'!$P19&gt;0,
IF(AND('Rent Roll'!$P19&gt;0,EDATE('Rent Roll'!$K19,'Rent Roll'!$P19*12)&gt;='Commercial Lease'!X$5),
('Rent Roll'!$H19*'Rent Roll'!$D19/12)*((1+'Rent Roll'!$N19)^DATEDIF('Summary &amp; Assumptions'!$D$18,X$5,"Y")),
OFFSET(W24,0,-DATEDIF(EDATE('Rent Roll'!$K19,'Rent Roll'!$P19*12),X$5,"M"))*((1+'Rent Roll'!$O19)^(DATEDIF(EDATE('Rent Roll'!$K19,'Rent Roll'!$P19*12),X$5,"Y")+1))),('Rent Roll'!$H19*'Rent Roll'!$D19/12)*((1+'Rent Roll'!$N19)^DATEDIF('Summary &amp; Assumptions'!$D$18,X$5,"Y")))))</f>
        <v>-</v>
      </c>
      <c r="Y24" s="131" t="str">
        <f ca="1">IF(Y$5&gt;='Rent Roll'!$M44,('Rent Roll'!$G44*'Rent Roll'!$D19/12)*((1+'Rent Roll'!$X44)^DATEDIF('Rent Roll'!$M44,Y$5,"Y")),
IF(Y$5&gt;'Rent Roll'!$L19,"-",
IF('Rent Roll'!$P19&gt;0,
IF(AND('Rent Roll'!$P19&gt;0,EDATE('Rent Roll'!$K19,'Rent Roll'!$P19*12)&gt;='Commercial Lease'!Y$5),
('Rent Roll'!$H19*'Rent Roll'!$D19/12)*((1+'Rent Roll'!$N19)^DATEDIF('Summary &amp; Assumptions'!$D$18,Y$5,"Y")),
OFFSET(X24,0,-DATEDIF(EDATE('Rent Roll'!$K19,'Rent Roll'!$P19*12),Y$5,"M"))*((1+'Rent Roll'!$O19)^(DATEDIF(EDATE('Rent Roll'!$K19,'Rent Roll'!$P19*12),Y$5,"Y")+1))),('Rent Roll'!$H19*'Rent Roll'!$D19/12)*((1+'Rent Roll'!$N19)^DATEDIF('Summary &amp; Assumptions'!$D$18,Y$5,"Y")))))</f>
        <v>-</v>
      </c>
      <c r="Z24" s="131" t="str">
        <f ca="1">IF(Z$5&gt;='Rent Roll'!$M44,('Rent Roll'!$G44*'Rent Roll'!$D19/12)*((1+'Rent Roll'!$X44)^DATEDIF('Rent Roll'!$M44,Z$5,"Y")),
IF(Z$5&gt;'Rent Roll'!$L19,"-",
IF('Rent Roll'!$P19&gt;0,
IF(AND('Rent Roll'!$P19&gt;0,EDATE('Rent Roll'!$K19,'Rent Roll'!$P19*12)&gt;='Commercial Lease'!Z$5),
('Rent Roll'!$H19*'Rent Roll'!$D19/12)*((1+'Rent Roll'!$N19)^DATEDIF('Summary &amp; Assumptions'!$D$18,Z$5,"Y")),
OFFSET(Y24,0,-DATEDIF(EDATE('Rent Roll'!$K19,'Rent Roll'!$P19*12),Z$5,"M"))*((1+'Rent Roll'!$O19)^(DATEDIF(EDATE('Rent Roll'!$K19,'Rent Roll'!$P19*12),Z$5,"Y")+1))),('Rent Roll'!$H19*'Rent Roll'!$D19/12)*((1+'Rent Roll'!$N19)^DATEDIF('Summary &amp; Assumptions'!$D$18,Z$5,"Y")))))</f>
        <v>-</v>
      </c>
      <c r="AA24" s="131" t="str">
        <f ca="1">IF(AA$5&gt;='Rent Roll'!$M44,('Rent Roll'!$G44*'Rent Roll'!$D19/12)*((1+'Rent Roll'!$X44)^DATEDIF('Rent Roll'!$M44,AA$5,"Y")),
IF(AA$5&gt;'Rent Roll'!$L19,"-",
IF('Rent Roll'!$P19&gt;0,
IF(AND('Rent Roll'!$P19&gt;0,EDATE('Rent Roll'!$K19,'Rent Roll'!$P19*12)&gt;='Commercial Lease'!AA$5),
('Rent Roll'!$H19*'Rent Roll'!$D19/12)*((1+'Rent Roll'!$N19)^DATEDIF('Summary &amp; Assumptions'!$D$18,AA$5,"Y")),
OFFSET(Z24,0,-DATEDIF(EDATE('Rent Roll'!$K19,'Rent Roll'!$P19*12),AA$5,"M"))*((1+'Rent Roll'!$O19)^(DATEDIF(EDATE('Rent Roll'!$K19,'Rent Roll'!$P19*12),AA$5,"Y")+1))),('Rent Roll'!$H19*'Rent Roll'!$D19/12)*((1+'Rent Roll'!$N19)^DATEDIF('Summary &amp; Assumptions'!$D$18,AA$5,"Y")))))</f>
        <v>-</v>
      </c>
      <c r="AB24" s="131" t="str">
        <f ca="1">IF(AB$5&gt;='Rent Roll'!$M44,('Rent Roll'!$G44*'Rent Roll'!$D19/12)*((1+'Rent Roll'!$X44)^DATEDIF('Rent Roll'!$M44,AB$5,"Y")),
IF(AB$5&gt;'Rent Roll'!$L19,"-",
IF('Rent Roll'!$P19&gt;0,
IF(AND('Rent Roll'!$P19&gt;0,EDATE('Rent Roll'!$K19,'Rent Roll'!$P19*12)&gt;='Commercial Lease'!AB$5),
('Rent Roll'!$H19*'Rent Roll'!$D19/12)*((1+'Rent Roll'!$N19)^DATEDIF('Summary &amp; Assumptions'!$D$18,AB$5,"Y")),
OFFSET(AA24,0,-DATEDIF(EDATE('Rent Roll'!$K19,'Rent Roll'!$P19*12),AB$5,"M"))*((1+'Rent Roll'!$O19)^(DATEDIF(EDATE('Rent Roll'!$K19,'Rent Roll'!$P19*12),AB$5,"Y")+1))),('Rent Roll'!$H19*'Rent Roll'!$D19/12)*((1+'Rent Roll'!$N19)^DATEDIF('Summary &amp; Assumptions'!$D$18,AB$5,"Y")))))</f>
        <v>-</v>
      </c>
      <c r="AC24" s="131" t="str">
        <f ca="1">IF(AC$5&gt;='Rent Roll'!$M44,('Rent Roll'!$G44*'Rent Roll'!$D19/12)*((1+'Rent Roll'!$X44)^DATEDIF('Rent Roll'!$M44,AC$5,"Y")),
IF(AC$5&gt;'Rent Roll'!$L19,"-",
IF('Rent Roll'!$P19&gt;0,
IF(AND('Rent Roll'!$P19&gt;0,EDATE('Rent Roll'!$K19,'Rent Roll'!$P19*12)&gt;='Commercial Lease'!AC$5),
('Rent Roll'!$H19*'Rent Roll'!$D19/12)*((1+'Rent Roll'!$N19)^DATEDIF('Summary &amp; Assumptions'!$D$18,AC$5,"Y")),
OFFSET(AB24,0,-DATEDIF(EDATE('Rent Roll'!$K19,'Rent Roll'!$P19*12),AC$5,"M"))*((1+'Rent Roll'!$O19)^(DATEDIF(EDATE('Rent Roll'!$K19,'Rent Roll'!$P19*12),AC$5,"Y")+1))),('Rent Roll'!$H19*'Rent Roll'!$D19/12)*((1+'Rent Roll'!$N19)^DATEDIF('Summary &amp; Assumptions'!$D$18,AC$5,"Y")))))</f>
        <v>-</v>
      </c>
      <c r="AD24" s="131" t="str">
        <f ca="1">IF(AD$5&gt;='Rent Roll'!$M44,('Rent Roll'!$G44*'Rent Roll'!$D19/12)*((1+'Rent Roll'!$X44)^DATEDIF('Rent Roll'!$M44,AD$5,"Y")),
IF(AD$5&gt;'Rent Roll'!$L19,"-",
IF('Rent Roll'!$P19&gt;0,
IF(AND('Rent Roll'!$P19&gt;0,EDATE('Rent Roll'!$K19,'Rent Roll'!$P19*12)&gt;='Commercial Lease'!AD$5),
('Rent Roll'!$H19*'Rent Roll'!$D19/12)*((1+'Rent Roll'!$N19)^DATEDIF('Summary &amp; Assumptions'!$D$18,AD$5,"Y")),
OFFSET(AC24,0,-DATEDIF(EDATE('Rent Roll'!$K19,'Rent Roll'!$P19*12),AD$5,"M"))*((1+'Rent Roll'!$O19)^(DATEDIF(EDATE('Rent Roll'!$K19,'Rent Roll'!$P19*12),AD$5,"Y")+1))),('Rent Roll'!$H19*'Rent Roll'!$D19/12)*((1+'Rent Roll'!$N19)^DATEDIF('Summary &amp; Assumptions'!$D$18,AD$5,"Y")))))</f>
        <v>-</v>
      </c>
      <c r="AE24" s="131" t="str">
        <f ca="1">IF(AE$5&gt;='Rent Roll'!$M44,('Rent Roll'!$G44*'Rent Roll'!$D19/12)*((1+'Rent Roll'!$X44)^DATEDIF('Rent Roll'!$M44,AE$5,"Y")),
IF(AE$5&gt;'Rent Roll'!$L19,"-",
IF('Rent Roll'!$P19&gt;0,
IF(AND('Rent Roll'!$P19&gt;0,EDATE('Rent Roll'!$K19,'Rent Roll'!$P19*12)&gt;='Commercial Lease'!AE$5),
('Rent Roll'!$H19*'Rent Roll'!$D19/12)*((1+'Rent Roll'!$N19)^DATEDIF('Summary &amp; Assumptions'!$D$18,AE$5,"Y")),
OFFSET(AD24,0,-DATEDIF(EDATE('Rent Roll'!$K19,'Rent Roll'!$P19*12),AE$5,"M"))*((1+'Rent Roll'!$O19)^(DATEDIF(EDATE('Rent Roll'!$K19,'Rent Roll'!$P19*12),AE$5,"Y")+1))),('Rent Roll'!$H19*'Rent Roll'!$D19/12)*((1+'Rent Roll'!$N19)^DATEDIF('Summary &amp; Assumptions'!$D$18,AE$5,"Y")))))</f>
        <v>-</v>
      </c>
      <c r="AF24" s="131" t="str">
        <f ca="1">IF(AF$5&gt;='Rent Roll'!$M44,('Rent Roll'!$G44*'Rent Roll'!$D19/12)*((1+'Rent Roll'!$X44)^DATEDIF('Rent Roll'!$M44,AF$5,"Y")),
IF(AF$5&gt;'Rent Roll'!$L19,"-",
IF('Rent Roll'!$P19&gt;0,
IF(AND('Rent Roll'!$P19&gt;0,EDATE('Rent Roll'!$K19,'Rent Roll'!$P19*12)&gt;='Commercial Lease'!AF$5),
('Rent Roll'!$H19*'Rent Roll'!$D19/12)*((1+'Rent Roll'!$N19)^DATEDIF('Summary &amp; Assumptions'!$D$18,AF$5,"Y")),
OFFSET(AE24,0,-DATEDIF(EDATE('Rent Roll'!$K19,'Rent Roll'!$P19*12),AF$5,"M"))*((1+'Rent Roll'!$O19)^(DATEDIF(EDATE('Rent Roll'!$K19,'Rent Roll'!$P19*12),AF$5,"Y")+1))),('Rent Roll'!$H19*'Rent Roll'!$D19/12)*((1+'Rent Roll'!$N19)^DATEDIF('Summary &amp; Assumptions'!$D$18,AF$5,"Y")))))</f>
        <v>-</v>
      </c>
      <c r="AG24" s="131" t="str">
        <f ca="1">IF(AG$5&gt;='Rent Roll'!$M44,('Rent Roll'!$G44*'Rent Roll'!$D19/12)*((1+'Rent Roll'!$X44)^DATEDIF('Rent Roll'!$M44,AG$5,"Y")),
IF(AG$5&gt;'Rent Roll'!$L19,"-",
IF('Rent Roll'!$P19&gt;0,
IF(AND('Rent Roll'!$P19&gt;0,EDATE('Rent Roll'!$K19,'Rent Roll'!$P19*12)&gt;='Commercial Lease'!AG$5),
('Rent Roll'!$H19*'Rent Roll'!$D19/12)*((1+'Rent Roll'!$N19)^DATEDIF('Summary &amp; Assumptions'!$D$18,AG$5,"Y")),
OFFSET(AF24,0,-DATEDIF(EDATE('Rent Roll'!$K19,'Rent Roll'!$P19*12),AG$5,"M"))*((1+'Rent Roll'!$O19)^(DATEDIF(EDATE('Rent Roll'!$K19,'Rent Roll'!$P19*12),AG$5,"Y")+1))),('Rent Roll'!$H19*'Rent Roll'!$D19/12)*((1+'Rent Roll'!$N19)^DATEDIF('Summary &amp; Assumptions'!$D$18,AG$5,"Y")))))</f>
        <v>-</v>
      </c>
      <c r="AH24" s="131" t="str">
        <f ca="1">IF(AH$5&gt;='Rent Roll'!$M44,('Rent Roll'!$G44*'Rent Roll'!$D19/12)*((1+'Rent Roll'!$X44)^DATEDIF('Rent Roll'!$M44,AH$5,"Y")),
IF(AH$5&gt;'Rent Roll'!$L19,"-",
IF('Rent Roll'!$P19&gt;0,
IF(AND('Rent Roll'!$P19&gt;0,EDATE('Rent Roll'!$K19,'Rent Roll'!$P19*12)&gt;='Commercial Lease'!AH$5),
('Rent Roll'!$H19*'Rent Roll'!$D19/12)*((1+'Rent Roll'!$N19)^DATEDIF('Summary &amp; Assumptions'!$D$18,AH$5,"Y")),
OFFSET(AG24,0,-DATEDIF(EDATE('Rent Roll'!$K19,'Rent Roll'!$P19*12),AH$5,"M"))*((1+'Rent Roll'!$O19)^(DATEDIF(EDATE('Rent Roll'!$K19,'Rent Roll'!$P19*12),AH$5,"Y")+1))),('Rent Roll'!$H19*'Rent Roll'!$D19/12)*((1+'Rent Roll'!$N19)^DATEDIF('Summary &amp; Assumptions'!$D$18,AH$5,"Y")))))</f>
        <v>-</v>
      </c>
      <c r="AI24" s="131" t="str">
        <f ca="1">IF(AI$5&gt;='Rent Roll'!$M44,('Rent Roll'!$G44*'Rent Roll'!$D19/12)*((1+'Rent Roll'!$X44)^DATEDIF('Rent Roll'!$M44,AI$5,"Y")),
IF(AI$5&gt;'Rent Roll'!$L19,"-",
IF('Rent Roll'!$P19&gt;0,
IF(AND('Rent Roll'!$P19&gt;0,EDATE('Rent Roll'!$K19,'Rent Roll'!$P19*12)&gt;='Commercial Lease'!AI$5),
('Rent Roll'!$H19*'Rent Roll'!$D19/12)*((1+'Rent Roll'!$N19)^DATEDIF('Summary &amp; Assumptions'!$D$18,AI$5,"Y")),
OFFSET(AH24,0,-DATEDIF(EDATE('Rent Roll'!$K19,'Rent Roll'!$P19*12),AI$5,"M"))*((1+'Rent Roll'!$O19)^(DATEDIF(EDATE('Rent Roll'!$K19,'Rent Roll'!$P19*12),AI$5,"Y")+1))),('Rent Roll'!$H19*'Rent Roll'!$D19/12)*((1+'Rent Roll'!$N19)^DATEDIF('Summary &amp; Assumptions'!$D$18,AI$5,"Y")))))</f>
        <v>-</v>
      </c>
      <c r="AJ24" s="131" t="str">
        <f ca="1">IF(AJ$5&gt;='Rent Roll'!$M44,('Rent Roll'!$G44*'Rent Roll'!$D19/12)*((1+'Rent Roll'!$X44)^DATEDIF('Rent Roll'!$M44,AJ$5,"Y")),
IF(AJ$5&gt;'Rent Roll'!$L19,"-",
IF('Rent Roll'!$P19&gt;0,
IF(AND('Rent Roll'!$P19&gt;0,EDATE('Rent Roll'!$K19,'Rent Roll'!$P19*12)&gt;='Commercial Lease'!AJ$5),
('Rent Roll'!$H19*'Rent Roll'!$D19/12)*((1+'Rent Roll'!$N19)^DATEDIF('Summary &amp; Assumptions'!$D$18,AJ$5,"Y")),
OFFSET(AI24,0,-DATEDIF(EDATE('Rent Roll'!$K19,'Rent Roll'!$P19*12),AJ$5,"M"))*((1+'Rent Roll'!$O19)^(DATEDIF(EDATE('Rent Roll'!$K19,'Rent Roll'!$P19*12),AJ$5,"Y")+1))),('Rent Roll'!$H19*'Rent Roll'!$D19/12)*((1+'Rent Roll'!$N19)^DATEDIF('Summary &amp; Assumptions'!$D$18,AJ$5,"Y")))))</f>
        <v>-</v>
      </c>
      <c r="AK24" s="131" t="str">
        <f ca="1">IF(AK$5&gt;='Rent Roll'!$M44,('Rent Roll'!$G44*'Rent Roll'!$D19/12)*((1+'Rent Roll'!$X44)^DATEDIF('Rent Roll'!$M44,AK$5,"Y")),
IF(AK$5&gt;'Rent Roll'!$L19,"-",
IF('Rent Roll'!$P19&gt;0,
IF(AND('Rent Roll'!$P19&gt;0,EDATE('Rent Roll'!$K19,'Rent Roll'!$P19*12)&gt;='Commercial Lease'!AK$5),
('Rent Roll'!$H19*'Rent Roll'!$D19/12)*((1+'Rent Roll'!$N19)^DATEDIF('Summary &amp; Assumptions'!$D$18,AK$5,"Y")),
OFFSET(AJ24,0,-DATEDIF(EDATE('Rent Roll'!$K19,'Rent Roll'!$P19*12),AK$5,"M"))*((1+'Rent Roll'!$O19)^(DATEDIF(EDATE('Rent Roll'!$K19,'Rent Roll'!$P19*12),AK$5,"Y")+1))),('Rent Roll'!$H19*'Rent Roll'!$D19/12)*((1+'Rent Roll'!$N19)^DATEDIF('Summary &amp; Assumptions'!$D$18,AK$5,"Y")))))</f>
        <v>-</v>
      </c>
      <c r="AL24" s="131" t="str">
        <f ca="1">IF(AL$5&gt;='Rent Roll'!$M44,('Rent Roll'!$G44*'Rent Roll'!$D19/12)*((1+'Rent Roll'!$X44)^DATEDIF('Rent Roll'!$M44,AL$5,"Y")),
IF(AL$5&gt;'Rent Roll'!$L19,"-",
IF('Rent Roll'!$P19&gt;0,
IF(AND('Rent Roll'!$P19&gt;0,EDATE('Rent Roll'!$K19,'Rent Roll'!$P19*12)&gt;='Commercial Lease'!AL$5),
('Rent Roll'!$H19*'Rent Roll'!$D19/12)*((1+'Rent Roll'!$N19)^DATEDIF('Summary &amp; Assumptions'!$D$18,AL$5,"Y")),
OFFSET(AK24,0,-DATEDIF(EDATE('Rent Roll'!$K19,'Rent Roll'!$P19*12),AL$5,"M"))*((1+'Rent Roll'!$O19)^(DATEDIF(EDATE('Rent Roll'!$K19,'Rent Roll'!$P19*12),AL$5,"Y")+1))),('Rent Roll'!$H19*'Rent Roll'!$D19/12)*((1+'Rent Roll'!$N19)^DATEDIF('Summary &amp; Assumptions'!$D$18,AL$5,"Y")))))</f>
        <v>-</v>
      </c>
      <c r="AM24" s="131" t="str">
        <f ca="1">IF(AM$5&gt;='Rent Roll'!$M44,('Rent Roll'!$G44*'Rent Roll'!$D19/12)*((1+'Rent Roll'!$X44)^DATEDIF('Rent Roll'!$M44,AM$5,"Y")),
IF(AM$5&gt;'Rent Roll'!$L19,"-",
IF('Rent Roll'!$P19&gt;0,
IF(AND('Rent Roll'!$P19&gt;0,EDATE('Rent Roll'!$K19,'Rent Roll'!$P19*12)&gt;='Commercial Lease'!AM$5),
('Rent Roll'!$H19*'Rent Roll'!$D19/12)*((1+'Rent Roll'!$N19)^DATEDIF('Summary &amp; Assumptions'!$D$18,AM$5,"Y")),
OFFSET(AL24,0,-DATEDIF(EDATE('Rent Roll'!$K19,'Rent Roll'!$P19*12),AM$5,"M"))*((1+'Rent Roll'!$O19)^(DATEDIF(EDATE('Rent Roll'!$K19,'Rent Roll'!$P19*12),AM$5,"Y")+1))),('Rent Roll'!$H19*'Rent Roll'!$D19/12)*((1+'Rent Roll'!$N19)^DATEDIF('Summary &amp; Assumptions'!$D$18,AM$5,"Y")))))</f>
        <v>-</v>
      </c>
      <c r="AN24" s="131" t="str">
        <f ca="1">IF(AN$5&gt;='Rent Roll'!$M44,('Rent Roll'!$G44*'Rent Roll'!$D19/12)*((1+'Rent Roll'!$X44)^DATEDIF('Rent Roll'!$M44,AN$5,"Y")),
IF(AN$5&gt;'Rent Roll'!$L19,"-",
IF('Rent Roll'!$P19&gt;0,
IF(AND('Rent Roll'!$P19&gt;0,EDATE('Rent Roll'!$K19,'Rent Roll'!$P19*12)&gt;='Commercial Lease'!AN$5),
('Rent Roll'!$H19*'Rent Roll'!$D19/12)*((1+'Rent Roll'!$N19)^DATEDIF('Summary &amp; Assumptions'!$D$18,AN$5,"Y")),
OFFSET(AM24,0,-DATEDIF(EDATE('Rent Roll'!$K19,'Rent Roll'!$P19*12),AN$5,"M"))*((1+'Rent Roll'!$O19)^(DATEDIF(EDATE('Rent Roll'!$K19,'Rent Roll'!$P19*12),AN$5,"Y")+1))),('Rent Roll'!$H19*'Rent Roll'!$D19/12)*((1+'Rent Roll'!$N19)^DATEDIF('Summary &amp; Assumptions'!$D$18,AN$5,"Y")))))</f>
        <v>-</v>
      </c>
      <c r="AO24" s="131" t="str">
        <f ca="1">IF(AO$5&gt;='Rent Roll'!$M44,('Rent Roll'!$G44*'Rent Roll'!$D19/12)*((1+'Rent Roll'!$X44)^DATEDIF('Rent Roll'!$M44,AO$5,"Y")),
IF(AO$5&gt;'Rent Roll'!$L19,"-",
IF('Rent Roll'!$P19&gt;0,
IF(AND('Rent Roll'!$P19&gt;0,EDATE('Rent Roll'!$K19,'Rent Roll'!$P19*12)&gt;='Commercial Lease'!AO$5),
('Rent Roll'!$H19*'Rent Roll'!$D19/12)*((1+'Rent Roll'!$N19)^DATEDIF('Summary &amp; Assumptions'!$D$18,AO$5,"Y")),
OFFSET(AN24,0,-DATEDIF(EDATE('Rent Roll'!$K19,'Rent Roll'!$P19*12),AO$5,"M"))*((1+'Rent Roll'!$O19)^(DATEDIF(EDATE('Rent Roll'!$K19,'Rent Roll'!$P19*12),AO$5,"Y")+1))),('Rent Roll'!$H19*'Rent Roll'!$D19/12)*((1+'Rent Roll'!$N19)^DATEDIF('Summary &amp; Assumptions'!$D$18,AO$5,"Y")))))</f>
        <v>-</v>
      </c>
      <c r="AP24" s="131" t="str">
        <f ca="1">IF(AP$5&gt;='Rent Roll'!$M44,('Rent Roll'!$G44*'Rent Roll'!$D19/12)*((1+'Rent Roll'!$X44)^DATEDIF('Rent Roll'!$M44,AP$5,"Y")),
IF(AP$5&gt;'Rent Roll'!$L19,"-",
IF('Rent Roll'!$P19&gt;0,
IF(AND('Rent Roll'!$P19&gt;0,EDATE('Rent Roll'!$K19,'Rent Roll'!$P19*12)&gt;='Commercial Lease'!AP$5),
('Rent Roll'!$H19*'Rent Roll'!$D19/12)*((1+'Rent Roll'!$N19)^DATEDIF('Summary &amp; Assumptions'!$D$18,AP$5,"Y")),
OFFSET(AO24,0,-DATEDIF(EDATE('Rent Roll'!$K19,'Rent Roll'!$P19*12),AP$5,"M"))*((1+'Rent Roll'!$O19)^(DATEDIF(EDATE('Rent Roll'!$K19,'Rent Roll'!$P19*12),AP$5,"Y")+1))),('Rent Roll'!$H19*'Rent Roll'!$D19/12)*((1+'Rent Roll'!$N19)^DATEDIF('Summary &amp; Assumptions'!$D$18,AP$5,"Y")))))</f>
        <v>-</v>
      </c>
      <c r="AQ24" s="131" t="str">
        <f ca="1">IF(AQ$5&gt;='Rent Roll'!$M44,('Rent Roll'!$G44*'Rent Roll'!$D19/12)*((1+'Rent Roll'!$X44)^DATEDIF('Rent Roll'!$M44,AQ$5,"Y")),
IF(AQ$5&gt;'Rent Roll'!$L19,"-",
IF('Rent Roll'!$P19&gt;0,
IF(AND('Rent Roll'!$P19&gt;0,EDATE('Rent Roll'!$K19,'Rent Roll'!$P19*12)&gt;='Commercial Lease'!AQ$5),
('Rent Roll'!$H19*'Rent Roll'!$D19/12)*((1+'Rent Roll'!$N19)^DATEDIF('Summary &amp; Assumptions'!$D$18,AQ$5,"Y")),
OFFSET(AP24,0,-DATEDIF(EDATE('Rent Roll'!$K19,'Rent Roll'!$P19*12),AQ$5,"M"))*((1+'Rent Roll'!$O19)^(DATEDIF(EDATE('Rent Roll'!$K19,'Rent Roll'!$P19*12),AQ$5,"Y")+1))),('Rent Roll'!$H19*'Rent Roll'!$D19/12)*((1+'Rent Roll'!$N19)^DATEDIF('Summary &amp; Assumptions'!$D$18,AQ$5,"Y")))))</f>
        <v>-</v>
      </c>
      <c r="AR24" s="131" t="str">
        <f ca="1">IF(AR$5&gt;='Rent Roll'!$M44,('Rent Roll'!$G44*'Rent Roll'!$D19/12)*((1+'Rent Roll'!$X44)^DATEDIF('Rent Roll'!$M44,AR$5,"Y")),
IF(AR$5&gt;'Rent Roll'!$L19,"-",
IF('Rent Roll'!$P19&gt;0,
IF(AND('Rent Roll'!$P19&gt;0,EDATE('Rent Roll'!$K19,'Rent Roll'!$P19*12)&gt;='Commercial Lease'!AR$5),
('Rent Roll'!$H19*'Rent Roll'!$D19/12)*((1+'Rent Roll'!$N19)^DATEDIF('Summary &amp; Assumptions'!$D$18,AR$5,"Y")),
OFFSET(AQ24,0,-DATEDIF(EDATE('Rent Roll'!$K19,'Rent Roll'!$P19*12),AR$5,"M"))*((1+'Rent Roll'!$O19)^(DATEDIF(EDATE('Rent Roll'!$K19,'Rent Roll'!$P19*12),AR$5,"Y")+1))),('Rent Roll'!$H19*'Rent Roll'!$D19/12)*((1+'Rent Roll'!$N19)^DATEDIF('Summary &amp; Assumptions'!$D$18,AR$5,"Y")))))</f>
        <v>-</v>
      </c>
      <c r="AS24" s="131" t="str">
        <f ca="1">IF(AS$5&gt;='Rent Roll'!$M44,('Rent Roll'!$G44*'Rent Roll'!$D19/12)*((1+'Rent Roll'!$X44)^DATEDIF('Rent Roll'!$M44,AS$5,"Y")),
IF(AS$5&gt;'Rent Roll'!$L19,"-",
IF('Rent Roll'!$P19&gt;0,
IF(AND('Rent Roll'!$P19&gt;0,EDATE('Rent Roll'!$K19,'Rent Roll'!$P19*12)&gt;='Commercial Lease'!AS$5),
('Rent Roll'!$H19*'Rent Roll'!$D19/12)*((1+'Rent Roll'!$N19)^DATEDIF('Summary &amp; Assumptions'!$D$18,AS$5,"Y")),
OFFSET(AR24,0,-DATEDIF(EDATE('Rent Roll'!$K19,'Rent Roll'!$P19*12),AS$5,"M"))*((1+'Rent Roll'!$O19)^(DATEDIF(EDATE('Rent Roll'!$K19,'Rent Roll'!$P19*12),AS$5,"Y")+1))),('Rent Roll'!$H19*'Rent Roll'!$D19/12)*((1+'Rent Roll'!$N19)^DATEDIF('Summary &amp; Assumptions'!$D$18,AS$5,"Y")))))</f>
        <v>-</v>
      </c>
      <c r="AT24" s="131" t="str">
        <f ca="1">IF(AT$5&gt;='Rent Roll'!$M44,('Rent Roll'!$G44*'Rent Roll'!$D19/12)*((1+'Rent Roll'!$X44)^DATEDIF('Rent Roll'!$M44,AT$5,"Y")),
IF(AT$5&gt;'Rent Roll'!$L19,"-",
IF('Rent Roll'!$P19&gt;0,
IF(AND('Rent Roll'!$P19&gt;0,EDATE('Rent Roll'!$K19,'Rent Roll'!$P19*12)&gt;='Commercial Lease'!AT$5),
('Rent Roll'!$H19*'Rent Roll'!$D19/12)*((1+'Rent Roll'!$N19)^DATEDIF('Summary &amp; Assumptions'!$D$18,AT$5,"Y")),
OFFSET(AS24,0,-DATEDIF(EDATE('Rent Roll'!$K19,'Rent Roll'!$P19*12),AT$5,"M"))*((1+'Rent Roll'!$O19)^(DATEDIF(EDATE('Rent Roll'!$K19,'Rent Roll'!$P19*12),AT$5,"Y")+1))),('Rent Roll'!$H19*'Rent Roll'!$D19/12)*((1+'Rent Roll'!$N19)^DATEDIF('Summary &amp; Assumptions'!$D$18,AT$5,"Y")))))</f>
        <v>-</v>
      </c>
      <c r="AU24" s="131" t="str">
        <f ca="1">IF(AU$5&gt;='Rent Roll'!$M44,('Rent Roll'!$G44*'Rent Roll'!$D19/12)*((1+'Rent Roll'!$X44)^DATEDIF('Rent Roll'!$M44,AU$5,"Y")),
IF(AU$5&gt;'Rent Roll'!$L19,"-",
IF('Rent Roll'!$P19&gt;0,
IF(AND('Rent Roll'!$P19&gt;0,EDATE('Rent Roll'!$K19,'Rent Roll'!$P19*12)&gt;='Commercial Lease'!AU$5),
('Rent Roll'!$H19*'Rent Roll'!$D19/12)*((1+'Rent Roll'!$N19)^DATEDIF('Summary &amp; Assumptions'!$D$18,AU$5,"Y")),
OFFSET(AT24,0,-DATEDIF(EDATE('Rent Roll'!$K19,'Rent Roll'!$P19*12),AU$5,"M"))*((1+'Rent Roll'!$O19)^(DATEDIF(EDATE('Rent Roll'!$K19,'Rent Roll'!$P19*12),AU$5,"Y")+1))),('Rent Roll'!$H19*'Rent Roll'!$D19/12)*((1+'Rent Roll'!$N19)^DATEDIF('Summary &amp; Assumptions'!$D$18,AU$5,"Y")))))</f>
        <v>-</v>
      </c>
      <c r="AV24" s="131" t="str">
        <f ca="1">IF(AV$5&gt;='Rent Roll'!$M44,('Rent Roll'!$G44*'Rent Roll'!$D19/12)*((1+'Rent Roll'!$X44)^DATEDIF('Rent Roll'!$M44,AV$5,"Y")),
IF(AV$5&gt;'Rent Roll'!$L19,"-",
IF('Rent Roll'!$P19&gt;0,
IF(AND('Rent Roll'!$P19&gt;0,EDATE('Rent Roll'!$K19,'Rent Roll'!$P19*12)&gt;='Commercial Lease'!AV$5),
('Rent Roll'!$H19*'Rent Roll'!$D19/12)*((1+'Rent Roll'!$N19)^DATEDIF('Summary &amp; Assumptions'!$D$18,AV$5,"Y")),
OFFSET(AU24,0,-DATEDIF(EDATE('Rent Roll'!$K19,'Rent Roll'!$P19*12),AV$5,"M"))*((1+'Rent Roll'!$O19)^(DATEDIF(EDATE('Rent Roll'!$K19,'Rent Roll'!$P19*12),AV$5,"Y")+1))),('Rent Roll'!$H19*'Rent Roll'!$D19/12)*((1+'Rent Roll'!$N19)^DATEDIF('Summary &amp; Assumptions'!$D$18,AV$5,"Y")))))</f>
        <v>-</v>
      </c>
      <c r="AW24" s="131" t="str">
        <f ca="1">IF(AW$5&gt;='Rent Roll'!$M44,('Rent Roll'!$G44*'Rent Roll'!$D19/12)*((1+'Rent Roll'!$X44)^DATEDIF('Rent Roll'!$M44,AW$5,"Y")),
IF(AW$5&gt;'Rent Roll'!$L19,"-",
IF('Rent Roll'!$P19&gt;0,
IF(AND('Rent Roll'!$P19&gt;0,EDATE('Rent Roll'!$K19,'Rent Roll'!$P19*12)&gt;='Commercial Lease'!AW$5),
('Rent Roll'!$H19*'Rent Roll'!$D19/12)*((1+'Rent Roll'!$N19)^DATEDIF('Summary &amp; Assumptions'!$D$18,AW$5,"Y")),
OFFSET(AV24,0,-DATEDIF(EDATE('Rent Roll'!$K19,'Rent Roll'!$P19*12),AW$5,"M"))*((1+'Rent Roll'!$O19)^(DATEDIF(EDATE('Rent Roll'!$K19,'Rent Roll'!$P19*12),AW$5,"Y")+1))),('Rent Roll'!$H19*'Rent Roll'!$D19/12)*((1+'Rent Roll'!$N19)^DATEDIF('Summary &amp; Assumptions'!$D$18,AW$5,"Y")))))</f>
        <v>-</v>
      </c>
      <c r="AX24" s="131" t="str">
        <f ca="1">IF(AX$5&gt;='Rent Roll'!$M44,('Rent Roll'!$G44*'Rent Roll'!$D19/12)*((1+'Rent Roll'!$X44)^DATEDIF('Rent Roll'!$M44,AX$5,"Y")),
IF(AX$5&gt;'Rent Roll'!$L19,"-",
IF('Rent Roll'!$P19&gt;0,
IF(AND('Rent Roll'!$P19&gt;0,EDATE('Rent Roll'!$K19,'Rent Roll'!$P19*12)&gt;='Commercial Lease'!AX$5),
('Rent Roll'!$H19*'Rent Roll'!$D19/12)*((1+'Rent Roll'!$N19)^DATEDIF('Summary &amp; Assumptions'!$D$18,AX$5,"Y")),
OFFSET(AW24,0,-DATEDIF(EDATE('Rent Roll'!$K19,'Rent Roll'!$P19*12),AX$5,"M"))*((1+'Rent Roll'!$O19)^(DATEDIF(EDATE('Rent Roll'!$K19,'Rent Roll'!$P19*12),AX$5,"Y")+1))),('Rent Roll'!$H19*'Rent Roll'!$D19/12)*((1+'Rent Roll'!$N19)^DATEDIF('Summary &amp; Assumptions'!$D$18,AX$5,"Y")))))</f>
        <v>-</v>
      </c>
      <c r="AY24" s="131" t="str">
        <f ca="1">IF(AY$5&gt;='Rent Roll'!$M44,('Rent Roll'!$G44*'Rent Roll'!$D19/12)*((1+'Rent Roll'!$X44)^DATEDIF('Rent Roll'!$M44,AY$5,"Y")),
IF(AY$5&gt;'Rent Roll'!$L19,"-",
IF('Rent Roll'!$P19&gt;0,
IF(AND('Rent Roll'!$P19&gt;0,EDATE('Rent Roll'!$K19,'Rent Roll'!$P19*12)&gt;='Commercial Lease'!AY$5),
('Rent Roll'!$H19*'Rent Roll'!$D19/12)*((1+'Rent Roll'!$N19)^DATEDIF('Summary &amp; Assumptions'!$D$18,AY$5,"Y")),
OFFSET(AX24,0,-DATEDIF(EDATE('Rent Roll'!$K19,'Rent Roll'!$P19*12),AY$5,"M"))*((1+'Rent Roll'!$O19)^(DATEDIF(EDATE('Rent Roll'!$K19,'Rent Roll'!$P19*12),AY$5,"Y")+1))),('Rent Roll'!$H19*'Rent Roll'!$D19/12)*((1+'Rent Roll'!$N19)^DATEDIF('Summary &amp; Assumptions'!$D$18,AY$5,"Y")))))</f>
        <v>-</v>
      </c>
      <c r="AZ24" s="131" t="str">
        <f ca="1">IF(AZ$5&gt;='Rent Roll'!$M44,('Rent Roll'!$G44*'Rent Roll'!$D19/12)*((1+'Rent Roll'!$X44)^DATEDIF('Rent Roll'!$M44,AZ$5,"Y")),
IF(AZ$5&gt;'Rent Roll'!$L19,"-",
IF('Rent Roll'!$P19&gt;0,
IF(AND('Rent Roll'!$P19&gt;0,EDATE('Rent Roll'!$K19,'Rent Roll'!$P19*12)&gt;='Commercial Lease'!AZ$5),
('Rent Roll'!$H19*'Rent Roll'!$D19/12)*((1+'Rent Roll'!$N19)^DATEDIF('Summary &amp; Assumptions'!$D$18,AZ$5,"Y")),
OFFSET(AY24,0,-DATEDIF(EDATE('Rent Roll'!$K19,'Rent Roll'!$P19*12),AZ$5,"M"))*((1+'Rent Roll'!$O19)^(DATEDIF(EDATE('Rent Roll'!$K19,'Rent Roll'!$P19*12),AZ$5,"Y")+1))),('Rent Roll'!$H19*'Rent Roll'!$D19/12)*((1+'Rent Roll'!$N19)^DATEDIF('Summary &amp; Assumptions'!$D$18,AZ$5,"Y")))))</f>
        <v>-</v>
      </c>
      <c r="BA24" s="131" t="str">
        <f ca="1">IF(BA$5&gt;='Rent Roll'!$M44,('Rent Roll'!$G44*'Rent Roll'!$D19/12)*((1+'Rent Roll'!$X44)^DATEDIF('Rent Roll'!$M44,BA$5,"Y")),
IF(BA$5&gt;'Rent Roll'!$L19,"-",
IF('Rent Roll'!$P19&gt;0,
IF(AND('Rent Roll'!$P19&gt;0,EDATE('Rent Roll'!$K19,'Rent Roll'!$P19*12)&gt;='Commercial Lease'!BA$5),
('Rent Roll'!$H19*'Rent Roll'!$D19/12)*((1+'Rent Roll'!$N19)^DATEDIF('Summary &amp; Assumptions'!$D$18,BA$5,"Y")),
OFFSET(AZ24,0,-DATEDIF(EDATE('Rent Roll'!$K19,'Rent Roll'!$P19*12),BA$5,"M"))*((1+'Rent Roll'!$O19)^(DATEDIF(EDATE('Rent Roll'!$K19,'Rent Roll'!$P19*12),BA$5,"Y")+1))),('Rent Roll'!$H19*'Rent Roll'!$D19/12)*((1+'Rent Roll'!$N19)^DATEDIF('Summary &amp; Assumptions'!$D$18,BA$5,"Y")))))</f>
        <v>-</v>
      </c>
      <c r="BB24" s="131" t="str">
        <f ca="1">IF(BB$5&gt;='Rent Roll'!$M44,('Rent Roll'!$G44*'Rent Roll'!$D19/12)*((1+'Rent Roll'!$X44)^DATEDIF('Rent Roll'!$M44,BB$5,"Y")),
IF(BB$5&gt;'Rent Roll'!$L19,"-",
IF('Rent Roll'!$P19&gt;0,
IF(AND('Rent Roll'!$P19&gt;0,EDATE('Rent Roll'!$K19,'Rent Roll'!$P19*12)&gt;='Commercial Lease'!BB$5),
('Rent Roll'!$H19*'Rent Roll'!$D19/12)*((1+'Rent Roll'!$N19)^DATEDIF('Summary &amp; Assumptions'!$D$18,BB$5,"Y")),
OFFSET(BA24,0,-DATEDIF(EDATE('Rent Roll'!$K19,'Rent Roll'!$P19*12),BB$5,"M"))*((1+'Rent Roll'!$O19)^(DATEDIF(EDATE('Rent Roll'!$K19,'Rent Roll'!$P19*12),BB$5,"Y")+1))),('Rent Roll'!$H19*'Rent Roll'!$D19/12)*((1+'Rent Roll'!$N19)^DATEDIF('Summary &amp; Assumptions'!$D$18,BB$5,"Y")))))</f>
        <v>-</v>
      </c>
      <c r="BC24" s="131" t="str">
        <f ca="1">IF(BC$5&gt;='Rent Roll'!$M44,('Rent Roll'!$G44*'Rent Roll'!$D19/12)*((1+'Rent Roll'!$X44)^DATEDIF('Rent Roll'!$M44,BC$5,"Y")),
IF(BC$5&gt;'Rent Roll'!$L19,"-",
IF('Rent Roll'!$P19&gt;0,
IF(AND('Rent Roll'!$P19&gt;0,EDATE('Rent Roll'!$K19,'Rent Roll'!$P19*12)&gt;='Commercial Lease'!BC$5),
('Rent Roll'!$H19*'Rent Roll'!$D19/12)*((1+'Rent Roll'!$N19)^DATEDIF('Summary &amp; Assumptions'!$D$18,BC$5,"Y")),
OFFSET(BB24,0,-DATEDIF(EDATE('Rent Roll'!$K19,'Rent Roll'!$P19*12),BC$5,"M"))*((1+'Rent Roll'!$O19)^(DATEDIF(EDATE('Rent Roll'!$K19,'Rent Roll'!$P19*12),BC$5,"Y")+1))),('Rent Roll'!$H19*'Rent Roll'!$D19/12)*((1+'Rent Roll'!$N19)^DATEDIF('Summary &amp; Assumptions'!$D$18,BC$5,"Y")))))</f>
        <v>-</v>
      </c>
      <c r="BD24" s="131" t="str">
        <f ca="1">IF(BD$5&gt;='Rent Roll'!$M44,('Rent Roll'!$G44*'Rent Roll'!$D19/12)*((1+'Rent Roll'!$X44)^DATEDIF('Rent Roll'!$M44,BD$5,"Y")),
IF(BD$5&gt;'Rent Roll'!$L19,"-",
IF('Rent Roll'!$P19&gt;0,
IF(AND('Rent Roll'!$P19&gt;0,EDATE('Rent Roll'!$K19,'Rent Roll'!$P19*12)&gt;='Commercial Lease'!BD$5),
('Rent Roll'!$H19*'Rent Roll'!$D19/12)*((1+'Rent Roll'!$N19)^DATEDIF('Summary &amp; Assumptions'!$D$18,BD$5,"Y")),
OFFSET(BC24,0,-DATEDIF(EDATE('Rent Roll'!$K19,'Rent Roll'!$P19*12),BD$5,"M"))*((1+'Rent Roll'!$O19)^(DATEDIF(EDATE('Rent Roll'!$K19,'Rent Roll'!$P19*12),BD$5,"Y")+1))),('Rent Roll'!$H19*'Rent Roll'!$D19/12)*((1+'Rent Roll'!$N19)^DATEDIF('Summary &amp; Assumptions'!$D$18,BD$5,"Y")))))</f>
        <v>-</v>
      </c>
      <c r="BE24" s="131" t="str">
        <f ca="1">IF(BE$5&gt;='Rent Roll'!$M44,('Rent Roll'!$G44*'Rent Roll'!$D19/12)*((1+'Rent Roll'!$X44)^DATEDIF('Rent Roll'!$M44,BE$5,"Y")),
IF(BE$5&gt;'Rent Roll'!$L19,"-",
IF('Rent Roll'!$P19&gt;0,
IF(AND('Rent Roll'!$P19&gt;0,EDATE('Rent Roll'!$K19,'Rent Roll'!$P19*12)&gt;='Commercial Lease'!BE$5),
('Rent Roll'!$H19*'Rent Roll'!$D19/12)*((1+'Rent Roll'!$N19)^DATEDIF('Summary &amp; Assumptions'!$D$18,BE$5,"Y")),
OFFSET(BD24,0,-DATEDIF(EDATE('Rent Roll'!$K19,'Rent Roll'!$P19*12),BE$5,"M"))*((1+'Rent Roll'!$O19)^(DATEDIF(EDATE('Rent Roll'!$K19,'Rent Roll'!$P19*12),BE$5,"Y")+1))),('Rent Roll'!$H19*'Rent Roll'!$D19/12)*((1+'Rent Roll'!$N19)^DATEDIF('Summary &amp; Assumptions'!$D$18,BE$5,"Y")))))</f>
        <v>-</v>
      </c>
      <c r="BF24" s="131" t="str">
        <f ca="1">IF(BF$5&gt;='Rent Roll'!$M44,('Rent Roll'!$G44*'Rent Roll'!$D19/12)*((1+'Rent Roll'!$X44)^DATEDIF('Rent Roll'!$M44,BF$5,"Y")),
IF(BF$5&gt;'Rent Roll'!$L19,"-",
IF('Rent Roll'!$P19&gt;0,
IF(AND('Rent Roll'!$P19&gt;0,EDATE('Rent Roll'!$K19,'Rent Roll'!$P19*12)&gt;='Commercial Lease'!BF$5),
('Rent Roll'!$H19*'Rent Roll'!$D19/12)*((1+'Rent Roll'!$N19)^DATEDIF('Summary &amp; Assumptions'!$D$18,BF$5,"Y")),
OFFSET(BE24,0,-DATEDIF(EDATE('Rent Roll'!$K19,'Rent Roll'!$P19*12),BF$5,"M"))*((1+'Rent Roll'!$O19)^(DATEDIF(EDATE('Rent Roll'!$K19,'Rent Roll'!$P19*12),BF$5,"Y")+1))),('Rent Roll'!$H19*'Rent Roll'!$D19/12)*((1+'Rent Roll'!$N19)^DATEDIF('Summary &amp; Assumptions'!$D$18,BF$5,"Y")))))</f>
        <v>-</v>
      </c>
      <c r="BG24" s="131" t="str">
        <f ca="1">IF(BG$5&gt;='Rent Roll'!$M44,('Rent Roll'!$G44*'Rent Roll'!$D19/12)*((1+'Rent Roll'!$X44)^DATEDIF('Rent Roll'!$M44,BG$5,"Y")),
IF(BG$5&gt;'Rent Roll'!$L19,"-",
IF('Rent Roll'!$P19&gt;0,
IF(AND('Rent Roll'!$P19&gt;0,EDATE('Rent Roll'!$K19,'Rent Roll'!$P19*12)&gt;='Commercial Lease'!BG$5),
('Rent Roll'!$H19*'Rent Roll'!$D19/12)*((1+'Rent Roll'!$N19)^DATEDIF('Summary &amp; Assumptions'!$D$18,BG$5,"Y")),
OFFSET(BF24,0,-DATEDIF(EDATE('Rent Roll'!$K19,'Rent Roll'!$P19*12),BG$5,"M"))*((1+'Rent Roll'!$O19)^(DATEDIF(EDATE('Rent Roll'!$K19,'Rent Roll'!$P19*12),BG$5,"Y")+1))),('Rent Roll'!$H19*'Rent Roll'!$D19/12)*((1+'Rent Roll'!$N19)^DATEDIF('Summary &amp; Assumptions'!$D$18,BG$5,"Y")))))</f>
        <v>-</v>
      </c>
      <c r="BH24" s="131" t="str">
        <f ca="1">IF(BH$5&gt;='Rent Roll'!$M44,('Rent Roll'!$G44*'Rent Roll'!$D19/12)*((1+'Rent Roll'!$X44)^DATEDIF('Rent Roll'!$M44,BH$5,"Y")),
IF(BH$5&gt;'Rent Roll'!$L19,"-",
IF('Rent Roll'!$P19&gt;0,
IF(AND('Rent Roll'!$P19&gt;0,EDATE('Rent Roll'!$K19,'Rent Roll'!$P19*12)&gt;='Commercial Lease'!BH$5),
('Rent Roll'!$H19*'Rent Roll'!$D19/12)*((1+'Rent Roll'!$N19)^DATEDIF('Summary &amp; Assumptions'!$D$18,BH$5,"Y")),
OFFSET(BG24,0,-DATEDIF(EDATE('Rent Roll'!$K19,'Rent Roll'!$P19*12),BH$5,"M"))*((1+'Rent Roll'!$O19)^(DATEDIF(EDATE('Rent Roll'!$K19,'Rent Roll'!$P19*12),BH$5,"Y")+1))),('Rent Roll'!$H19*'Rent Roll'!$D19/12)*((1+'Rent Roll'!$N19)^DATEDIF('Summary &amp; Assumptions'!$D$18,BH$5,"Y")))))</f>
        <v>-</v>
      </c>
      <c r="BI24" s="131" t="str">
        <f ca="1">IF(BI$5&gt;='Rent Roll'!$M44,('Rent Roll'!$G44*'Rent Roll'!$D19/12)*((1+'Rent Roll'!$X44)^DATEDIF('Rent Roll'!$M44,BI$5,"Y")),
IF(BI$5&gt;'Rent Roll'!$L19,"-",
IF('Rent Roll'!$P19&gt;0,
IF(AND('Rent Roll'!$P19&gt;0,EDATE('Rent Roll'!$K19,'Rent Roll'!$P19*12)&gt;='Commercial Lease'!BI$5),
('Rent Roll'!$H19*'Rent Roll'!$D19/12)*((1+'Rent Roll'!$N19)^DATEDIF('Summary &amp; Assumptions'!$D$18,BI$5,"Y")),
OFFSET(BH24,0,-DATEDIF(EDATE('Rent Roll'!$K19,'Rent Roll'!$P19*12),BI$5,"M"))*((1+'Rent Roll'!$O19)^(DATEDIF(EDATE('Rent Roll'!$K19,'Rent Roll'!$P19*12),BI$5,"Y")+1))),('Rent Roll'!$H19*'Rent Roll'!$D19/12)*((1+'Rent Roll'!$N19)^DATEDIF('Summary &amp; Assumptions'!$D$18,BI$5,"Y")))))</f>
        <v>-</v>
      </c>
      <c r="BJ24" s="131" t="str">
        <f ca="1">IF(BJ$5&gt;='Rent Roll'!$M44,('Rent Roll'!$G44*'Rent Roll'!$D19/12)*((1+'Rent Roll'!$X44)^DATEDIF('Rent Roll'!$M44,BJ$5,"Y")),
IF(BJ$5&gt;'Rent Roll'!$L19,"-",
IF('Rent Roll'!$P19&gt;0,
IF(AND('Rent Roll'!$P19&gt;0,EDATE('Rent Roll'!$K19,'Rent Roll'!$P19*12)&gt;='Commercial Lease'!BJ$5),
('Rent Roll'!$H19*'Rent Roll'!$D19/12)*((1+'Rent Roll'!$N19)^DATEDIF('Summary &amp; Assumptions'!$D$18,BJ$5,"Y")),
OFFSET(BI24,0,-DATEDIF(EDATE('Rent Roll'!$K19,'Rent Roll'!$P19*12),BJ$5,"M"))*((1+'Rent Roll'!$O19)^(DATEDIF(EDATE('Rent Roll'!$K19,'Rent Roll'!$P19*12),BJ$5,"Y")+1))),('Rent Roll'!$H19*'Rent Roll'!$D19/12)*((1+'Rent Roll'!$N19)^DATEDIF('Summary &amp; Assumptions'!$D$18,BJ$5,"Y")))))</f>
        <v>-</v>
      </c>
      <c r="BK24" s="131" t="str">
        <f ca="1">IF(BK$5&gt;='Rent Roll'!$M44,('Rent Roll'!$G44*'Rent Roll'!$D19/12)*((1+'Rent Roll'!$X44)^DATEDIF('Rent Roll'!$M44,BK$5,"Y")),
IF(BK$5&gt;'Rent Roll'!$L19,"-",
IF('Rent Roll'!$P19&gt;0,
IF(AND('Rent Roll'!$P19&gt;0,EDATE('Rent Roll'!$K19,'Rent Roll'!$P19*12)&gt;='Commercial Lease'!BK$5),
('Rent Roll'!$H19*'Rent Roll'!$D19/12)*((1+'Rent Roll'!$N19)^DATEDIF('Summary &amp; Assumptions'!$D$18,BK$5,"Y")),
OFFSET(BJ24,0,-DATEDIF(EDATE('Rent Roll'!$K19,'Rent Roll'!$P19*12),BK$5,"M"))*((1+'Rent Roll'!$O19)^(DATEDIF(EDATE('Rent Roll'!$K19,'Rent Roll'!$P19*12),BK$5,"Y")+1))),('Rent Roll'!$H19*'Rent Roll'!$D19/12)*((1+'Rent Roll'!$N19)^DATEDIF('Summary &amp; Assumptions'!$D$18,BK$5,"Y")))))</f>
        <v>-</v>
      </c>
      <c r="BL24" s="131" t="str">
        <f ca="1">IF(BL$5&gt;='Rent Roll'!$M44,('Rent Roll'!$G44*'Rent Roll'!$D19/12)*((1+'Rent Roll'!$X44)^DATEDIF('Rent Roll'!$M44,BL$5,"Y")),
IF(BL$5&gt;'Rent Roll'!$L19,"-",
IF('Rent Roll'!$P19&gt;0,
IF(AND('Rent Roll'!$P19&gt;0,EDATE('Rent Roll'!$K19,'Rent Roll'!$P19*12)&gt;='Commercial Lease'!BL$5),
('Rent Roll'!$H19*'Rent Roll'!$D19/12)*((1+'Rent Roll'!$N19)^DATEDIF('Summary &amp; Assumptions'!$D$18,BL$5,"Y")),
OFFSET(BK24,0,-DATEDIF(EDATE('Rent Roll'!$K19,'Rent Roll'!$P19*12),BL$5,"M"))*((1+'Rent Roll'!$O19)^(DATEDIF(EDATE('Rent Roll'!$K19,'Rent Roll'!$P19*12),BL$5,"Y")+1))),('Rent Roll'!$H19*'Rent Roll'!$D19/12)*((1+'Rent Roll'!$N19)^DATEDIF('Summary &amp; Assumptions'!$D$18,BL$5,"Y")))))</f>
        <v>-</v>
      </c>
      <c r="BM24" s="131" t="str">
        <f ca="1">IF(BM$5&gt;='Rent Roll'!$M44,('Rent Roll'!$G44*'Rent Roll'!$D19/12)*((1+'Rent Roll'!$X44)^DATEDIF('Rent Roll'!$M44,BM$5,"Y")),
IF(BM$5&gt;'Rent Roll'!$L19,"-",
IF('Rent Roll'!$P19&gt;0,
IF(AND('Rent Roll'!$P19&gt;0,EDATE('Rent Roll'!$K19,'Rent Roll'!$P19*12)&gt;='Commercial Lease'!BM$5),
('Rent Roll'!$H19*'Rent Roll'!$D19/12)*((1+'Rent Roll'!$N19)^DATEDIF('Summary &amp; Assumptions'!$D$18,BM$5,"Y")),
OFFSET(BL24,0,-DATEDIF(EDATE('Rent Roll'!$K19,'Rent Roll'!$P19*12),BM$5,"M"))*((1+'Rent Roll'!$O19)^(DATEDIF(EDATE('Rent Roll'!$K19,'Rent Roll'!$P19*12),BM$5,"Y")+1))),('Rent Roll'!$H19*'Rent Roll'!$D19/12)*((1+'Rent Roll'!$N19)^DATEDIF('Summary &amp; Assumptions'!$D$18,BM$5,"Y")))))</f>
        <v>-</v>
      </c>
      <c r="BN24" s="131" t="str">
        <f ca="1">IF(BN$5&gt;='Rent Roll'!$M44,('Rent Roll'!$G44*'Rent Roll'!$D19/12)*((1+'Rent Roll'!$X44)^DATEDIF('Rent Roll'!$M44,BN$5,"Y")),
IF(BN$5&gt;'Rent Roll'!$L19,"-",
IF('Rent Roll'!$P19&gt;0,
IF(AND('Rent Roll'!$P19&gt;0,EDATE('Rent Roll'!$K19,'Rent Roll'!$P19*12)&gt;='Commercial Lease'!BN$5),
('Rent Roll'!$H19*'Rent Roll'!$D19/12)*((1+'Rent Roll'!$N19)^DATEDIF('Summary &amp; Assumptions'!$D$18,BN$5,"Y")),
OFFSET(BM24,0,-DATEDIF(EDATE('Rent Roll'!$K19,'Rent Roll'!$P19*12),BN$5,"M"))*((1+'Rent Roll'!$O19)^(DATEDIF(EDATE('Rent Roll'!$K19,'Rent Roll'!$P19*12),BN$5,"Y")+1))),('Rent Roll'!$H19*'Rent Roll'!$D19/12)*((1+'Rent Roll'!$N19)^DATEDIF('Summary &amp; Assumptions'!$D$18,BN$5,"Y")))))</f>
        <v>-</v>
      </c>
      <c r="BO24" s="131" t="str">
        <f ca="1">IF(BO$5&gt;='Rent Roll'!$M44,('Rent Roll'!$G44*'Rent Roll'!$D19/12)*((1+'Rent Roll'!$X44)^DATEDIF('Rent Roll'!$M44,BO$5,"Y")),
IF(BO$5&gt;'Rent Roll'!$L19,"-",
IF('Rent Roll'!$P19&gt;0,
IF(AND('Rent Roll'!$P19&gt;0,EDATE('Rent Roll'!$K19,'Rent Roll'!$P19*12)&gt;='Commercial Lease'!BO$5),
('Rent Roll'!$H19*'Rent Roll'!$D19/12)*((1+'Rent Roll'!$N19)^DATEDIF('Summary &amp; Assumptions'!$D$18,BO$5,"Y")),
OFFSET(BN24,0,-DATEDIF(EDATE('Rent Roll'!$K19,'Rent Roll'!$P19*12),BO$5,"M"))*((1+'Rent Roll'!$O19)^(DATEDIF(EDATE('Rent Roll'!$K19,'Rent Roll'!$P19*12),BO$5,"Y")+1))),('Rent Roll'!$H19*'Rent Roll'!$D19/12)*((1+'Rent Roll'!$N19)^DATEDIF('Summary &amp; Assumptions'!$D$18,BO$5,"Y")))))</f>
        <v>-</v>
      </c>
      <c r="BP24" s="131" t="str">
        <f ca="1">IF(BP$5&gt;='Rent Roll'!$M44,('Rent Roll'!$G44*'Rent Roll'!$D19/12)*((1+'Rent Roll'!$X44)^DATEDIF('Rent Roll'!$M44,BP$5,"Y")),
IF(BP$5&gt;'Rent Roll'!$L19,"-",
IF('Rent Roll'!$P19&gt;0,
IF(AND('Rent Roll'!$P19&gt;0,EDATE('Rent Roll'!$K19,'Rent Roll'!$P19*12)&gt;='Commercial Lease'!BP$5),
('Rent Roll'!$H19*'Rent Roll'!$D19/12)*((1+'Rent Roll'!$N19)^DATEDIF('Summary &amp; Assumptions'!$D$18,BP$5,"Y")),
OFFSET(BO24,0,-DATEDIF(EDATE('Rent Roll'!$K19,'Rent Roll'!$P19*12),BP$5,"M"))*((1+'Rent Roll'!$O19)^(DATEDIF(EDATE('Rent Roll'!$K19,'Rent Roll'!$P19*12),BP$5,"Y")+1))),('Rent Roll'!$H19*'Rent Roll'!$D19/12)*((1+'Rent Roll'!$N19)^DATEDIF('Summary &amp; Assumptions'!$D$18,BP$5,"Y")))))</f>
        <v>-</v>
      </c>
      <c r="BQ24" s="131" t="str">
        <f ca="1">IF(BQ$5&gt;='Rent Roll'!$M44,('Rent Roll'!$G44*'Rent Roll'!$D19/12)*((1+'Rent Roll'!$X44)^DATEDIF('Rent Roll'!$M44,BQ$5,"Y")),
IF(BQ$5&gt;'Rent Roll'!$L19,"-",
IF('Rent Roll'!$P19&gt;0,
IF(AND('Rent Roll'!$P19&gt;0,EDATE('Rent Roll'!$K19,'Rent Roll'!$P19*12)&gt;='Commercial Lease'!BQ$5),
('Rent Roll'!$H19*'Rent Roll'!$D19/12)*((1+'Rent Roll'!$N19)^DATEDIF('Summary &amp; Assumptions'!$D$18,BQ$5,"Y")),
OFFSET(BP24,0,-DATEDIF(EDATE('Rent Roll'!$K19,'Rent Roll'!$P19*12),BQ$5,"M"))*((1+'Rent Roll'!$O19)^(DATEDIF(EDATE('Rent Roll'!$K19,'Rent Roll'!$P19*12),BQ$5,"Y")+1))),('Rent Roll'!$H19*'Rent Roll'!$D19/12)*((1+'Rent Roll'!$N19)^DATEDIF('Summary &amp; Assumptions'!$D$18,BQ$5,"Y")))))</f>
        <v>-</v>
      </c>
      <c r="BR24" s="131" t="str">
        <f ca="1">IF(BR$5&gt;='Rent Roll'!$M44,('Rent Roll'!$G44*'Rent Roll'!$D19/12)*((1+'Rent Roll'!$X44)^DATEDIF('Rent Roll'!$M44,BR$5,"Y")),
IF(BR$5&gt;'Rent Roll'!$L19,"-",
IF('Rent Roll'!$P19&gt;0,
IF(AND('Rent Roll'!$P19&gt;0,EDATE('Rent Roll'!$K19,'Rent Roll'!$P19*12)&gt;='Commercial Lease'!BR$5),
('Rent Roll'!$H19*'Rent Roll'!$D19/12)*((1+'Rent Roll'!$N19)^DATEDIF('Summary &amp; Assumptions'!$D$18,BR$5,"Y")),
OFFSET(BQ24,0,-DATEDIF(EDATE('Rent Roll'!$K19,'Rent Roll'!$P19*12),BR$5,"M"))*((1+'Rent Roll'!$O19)^(DATEDIF(EDATE('Rent Roll'!$K19,'Rent Roll'!$P19*12),BR$5,"Y")+1))),('Rent Roll'!$H19*'Rent Roll'!$D19/12)*((1+'Rent Roll'!$N19)^DATEDIF('Summary &amp; Assumptions'!$D$18,BR$5,"Y")))))</f>
        <v>-</v>
      </c>
      <c r="BS24" s="131" t="str">
        <f ca="1">IF(BS$5&gt;='Rent Roll'!$M44,('Rent Roll'!$G44*'Rent Roll'!$D19/12)*((1+'Rent Roll'!$X44)^DATEDIF('Rent Roll'!$M44,BS$5,"Y")),
IF(BS$5&gt;'Rent Roll'!$L19,"-",
IF('Rent Roll'!$P19&gt;0,
IF(AND('Rent Roll'!$P19&gt;0,EDATE('Rent Roll'!$K19,'Rent Roll'!$P19*12)&gt;='Commercial Lease'!BS$5),
('Rent Roll'!$H19*'Rent Roll'!$D19/12)*((1+'Rent Roll'!$N19)^DATEDIF('Summary &amp; Assumptions'!$D$18,BS$5,"Y")),
OFFSET(BR24,0,-DATEDIF(EDATE('Rent Roll'!$K19,'Rent Roll'!$P19*12),BS$5,"M"))*((1+'Rent Roll'!$O19)^(DATEDIF(EDATE('Rent Roll'!$K19,'Rent Roll'!$P19*12),BS$5,"Y")+1))),('Rent Roll'!$H19*'Rent Roll'!$D19/12)*((1+'Rent Roll'!$N19)^DATEDIF('Summary &amp; Assumptions'!$D$18,BS$5,"Y")))))</f>
        <v>-</v>
      </c>
      <c r="BT24" s="131" t="str">
        <f ca="1">IF(BT$5&gt;='Rent Roll'!$M44,('Rent Roll'!$G44*'Rent Roll'!$D19/12)*((1+'Rent Roll'!$X44)^DATEDIF('Rent Roll'!$M44,BT$5,"Y")),
IF(BT$5&gt;'Rent Roll'!$L19,"-",
IF('Rent Roll'!$P19&gt;0,
IF(AND('Rent Roll'!$P19&gt;0,EDATE('Rent Roll'!$K19,'Rent Roll'!$P19*12)&gt;='Commercial Lease'!BT$5),
('Rent Roll'!$H19*'Rent Roll'!$D19/12)*((1+'Rent Roll'!$N19)^DATEDIF('Summary &amp; Assumptions'!$D$18,BT$5,"Y")),
OFFSET(BS24,0,-DATEDIF(EDATE('Rent Roll'!$K19,'Rent Roll'!$P19*12),BT$5,"M"))*((1+'Rent Roll'!$O19)^(DATEDIF(EDATE('Rent Roll'!$K19,'Rent Roll'!$P19*12),BT$5,"Y")+1))),('Rent Roll'!$H19*'Rent Roll'!$D19/12)*((1+'Rent Roll'!$N19)^DATEDIF('Summary &amp; Assumptions'!$D$18,BT$5,"Y")))))</f>
        <v>-</v>
      </c>
      <c r="BU24" s="131" t="str">
        <f ca="1">IF(BU$5&gt;='Rent Roll'!$M44,('Rent Roll'!$G44*'Rent Roll'!$D19/12)*((1+'Rent Roll'!$X44)^DATEDIF('Rent Roll'!$M44,BU$5,"Y")),
IF(BU$5&gt;'Rent Roll'!$L19,"-",
IF('Rent Roll'!$P19&gt;0,
IF(AND('Rent Roll'!$P19&gt;0,EDATE('Rent Roll'!$K19,'Rent Roll'!$P19*12)&gt;='Commercial Lease'!BU$5),
('Rent Roll'!$H19*'Rent Roll'!$D19/12)*((1+'Rent Roll'!$N19)^DATEDIF('Summary &amp; Assumptions'!$D$18,BU$5,"Y")),
OFFSET(BT24,0,-DATEDIF(EDATE('Rent Roll'!$K19,'Rent Roll'!$P19*12),BU$5,"M"))*((1+'Rent Roll'!$O19)^(DATEDIF(EDATE('Rent Roll'!$K19,'Rent Roll'!$P19*12),BU$5,"Y")+1))),('Rent Roll'!$H19*'Rent Roll'!$D19/12)*((1+'Rent Roll'!$N19)^DATEDIF('Summary &amp; Assumptions'!$D$18,BU$5,"Y")))))</f>
        <v>-</v>
      </c>
      <c r="BV24" s="131" t="str">
        <f ca="1">IF(BV$5&gt;='Rent Roll'!$M44,('Rent Roll'!$G44*'Rent Roll'!$D19/12)*((1+'Rent Roll'!$X44)^DATEDIF('Rent Roll'!$M44,BV$5,"Y")),
IF(BV$5&gt;'Rent Roll'!$L19,"-",
IF('Rent Roll'!$P19&gt;0,
IF(AND('Rent Roll'!$P19&gt;0,EDATE('Rent Roll'!$K19,'Rent Roll'!$P19*12)&gt;='Commercial Lease'!BV$5),
('Rent Roll'!$H19*'Rent Roll'!$D19/12)*((1+'Rent Roll'!$N19)^DATEDIF('Summary &amp; Assumptions'!$D$18,BV$5,"Y")),
OFFSET(BU24,0,-DATEDIF(EDATE('Rent Roll'!$K19,'Rent Roll'!$P19*12),BV$5,"M"))*((1+'Rent Roll'!$O19)^(DATEDIF(EDATE('Rent Roll'!$K19,'Rent Roll'!$P19*12),BV$5,"Y")+1))),('Rent Roll'!$H19*'Rent Roll'!$D19/12)*((1+'Rent Roll'!$N19)^DATEDIF('Summary &amp; Assumptions'!$D$18,BV$5,"Y")))))</f>
        <v>-</v>
      </c>
      <c r="BW24" s="131" t="str">
        <f ca="1">IF(BW$5&gt;='Rent Roll'!$M44,('Rent Roll'!$G44*'Rent Roll'!$D19/12)*((1+'Rent Roll'!$X44)^DATEDIF('Rent Roll'!$M44,BW$5,"Y")),
IF(BW$5&gt;'Rent Roll'!$L19,"-",
IF('Rent Roll'!$P19&gt;0,
IF(AND('Rent Roll'!$P19&gt;0,EDATE('Rent Roll'!$K19,'Rent Roll'!$P19*12)&gt;='Commercial Lease'!BW$5),
('Rent Roll'!$H19*'Rent Roll'!$D19/12)*((1+'Rent Roll'!$N19)^DATEDIF('Summary &amp; Assumptions'!$D$18,BW$5,"Y")),
OFFSET(BV24,0,-DATEDIF(EDATE('Rent Roll'!$K19,'Rent Roll'!$P19*12),BW$5,"M"))*((1+'Rent Roll'!$O19)^(DATEDIF(EDATE('Rent Roll'!$K19,'Rent Roll'!$P19*12),BW$5,"Y")+1))),('Rent Roll'!$H19*'Rent Roll'!$D19/12)*((1+'Rent Roll'!$N19)^DATEDIF('Summary &amp; Assumptions'!$D$18,BW$5,"Y")))))</f>
        <v>-</v>
      </c>
      <c r="BX24" s="131" t="str">
        <f ca="1">IF(BX$5&gt;='Rent Roll'!$M44,('Rent Roll'!$G44*'Rent Roll'!$D19/12)*((1+'Rent Roll'!$X44)^DATEDIF('Rent Roll'!$M44,BX$5,"Y")),
IF(BX$5&gt;'Rent Roll'!$L19,"-",
IF('Rent Roll'!$P19&gt;0,
IF(AND('Rent Roll'!$P19&gt;0,EDATE('Rent Roll'!$K19,'Rent Roll'!$P19*12)&gt;='Commercial Lease'!BX$5),
('Rent Roll'!$H19*'Rent Roll'!$D19/12)*((1+'Rent Roll'!$N19)^DATEDIF('Summary &amp; Assumptions'!$D$18,BX$5,"Y")),
OFFSET(BW24,0,-DATEDIF(EDATE('Rent Roll'!$K19,'Rent Roll'!$P19*12),BX$5,"M"))*((1+'Rent Roll'!$O19)^(DATEDIF(EDATE('Rent Roll'!$K19,'Rent Roll'!$P19*12),BX$5,"Y")+1))),('Rent Roll'!$H19*'Rent Roll'!$D19/12)*((1+'Rent Roll'!$N19)^DATEDIF('Summary &amp; Assumptions'!$D$18,BX$5,"Y")))))</f>
        <v>-</v>
      </c>
      <c r="BY24" s="131" t="str">
        <f ca="1">IF(BY$5&gt;='Rent Roll'!$M44,('Rent Roll'!$G44*'Rent Roll'!$D19/12)*((1+'Rent Roll'!$X44)^DATEDIF('Rent Roll'!$M44,BY$5,"Y")),
IF(BY$5&gt;'Rent Roll'!$L19,"-",
IF('Rent Roll'!$P19&gt;0,
IF(AND('Rent Roll'!$P19&gt;0,EDATE('Rent Roll'!$K19,'Rent Roll'!$P19*12)&gt;='Commercial Lease'!BY$5),
('Rent Roll'!$H19*'Rent Roll'!$D19/12)*((1+'Rent Roll'!$N19)^DATEDIF('Summary &amp; Assumptions'!$D$18,BY$5,"Y")),
OFFSET(BX24,0,-DATEDIF(EDATE('Rent Roll'!$K19,'Rent Roll'!$P19*12),BY$5,"M"))*((1+'Rent Roll'!$O19)^(DATEDIF(EDATE('Rent Roll'!$K19,'Rent Roll'!$P19*12),BY$5,"Y")+1))),('Rent Roll'!$H19*'Rent Roll'!$D19/12)*((1+'Rent Roll'!$N19)^DATEDIF('Summary &amp; Assumptions'!$D$18,BY$5,"Y")))))</f>
        <v>-</v>
      </c>
      <c r="BZ24" s="131" t="str">
        <f ca="1">IF(BZ$5&gt;='Rent Roll'!$M44,('Rent Roll'!$G44*'Rent Roll'!$D19/12)*((1+'Rent Roll'!$X44)^DATEDIF('Rent Roll'!$M44,BZ$5,"Y")),
IF(BZ$5&gt;'Rent Roll'!$L19,"-",
IF('Rent Roll'!$P19&gt;0,
IF(AND('Rent Roll'!$P19&gt;0,EDATE('Rent Roll'!$K19,'Rent Roll'!$P19*12)&gt;='Commercial Lease'!BZ$5),
('Rent Roll'!$H19*'Rent Roll'!$D19/12)*((1+'Rent Roll'!$N19)^DATEDIF('Summary &amp; Assumptions'!$D$18,BZ$5,"Y")),
OFFSET(BY24,0,-DATEDIF(EDATE('Rent Roll'!$K19,'Rent Roll'!$P19*12),BZ$5,"M"))*((1+'Rent Roll'!$O19)^(DATEDIF(EDATE('Rent Roll'!$K19,'Rent Roll'!$P19*12),BZ$5,"Y")+1))),('Rent Roll'!$H19*'Rent Roll'!$D19/12)*((1+'Rent Roll'!$N19)^DATEDIF('Summary &amp; Assumptions'!$D$18,BZ$5,"Y")))))</f>
        <v>-</v>
      </c>
      <c r="CA24" s="131" t="str">
        <f ca="1">IF(CA$5&gt;='Rent Roll'!$M44,('Rent Roll'!$G44*'Rent Roll'!$D19/12)*((1+'Rent Roll'!$X44)^DATEDIF('Rent Roll'!$M44,CA$5,"Y")),
IF(CA$5&gt;'Rent Roll'!$L19,"-",
IF('Rent Roll'!$P19&gt;0,
IF(AND('Rent Roll'!$P19&gt;0,EDATE('Rent Roll'!$K19,'Rent Roll'!$P19*12)&gt;='Commercial Lease'!CA$5),
('Rent Roll'!$H19*'Rent Roll'!$D19/12)*((1+'Rent Roll'!$N19)^DATEDIF('Summary &amp; Assumptions'!$D$18,CA$5,"Y")),
OFFSET(BZ24,0,-DATEDIF(EDATE('Rent Roll'!$K19,'Rent Roll'!$P19*12),CA$5,"M"))*((1+'Rent Roll'!$O19)^(DATEDIF(EDATE('Rent Roll'!$K19,'Rent Roll'!$P19*12),CA$5,"Y")+1))),('Rent Roll'!$H19*'Rent Roll'!$D19/12)*((1+'Rent Roll'!$N19)^DATEDIF('Summary &amp; Assumptions'!$D$18,CA$5,"Y")))))</f>
        <v>-</v>
      </c>
      <c r="CB24" s="131" t="str">
        <f ca="1">IF(CB$5&gt;='Rent Roll'!$M44,('Rent Roll'!$G44*'Rent Roll'!$D19/12)*((1+'Rent Roll'!$X44)^DATEDIF('Rent Roll'!$M44,CB$5,"Y")),
IF(CB$5&gt;'Rent Roll'!$L19,"-",
IF('Rent Roll'!$P19&gt;0,
IF(AND('Rent Roll'!$P19&gt;0,EDATE('Rent Roll'!$K19,'Rent Roll'!$P19*12)&gt;='Commercial Lease'!CB$5),
('Rent Roll'!$H19*'Rent Roll'!$D19/12)*((1+'Rent Roll'!$N19)^DATEDIF('Summary &amp; Assumptions'!$D$18,CB$5,"Y")),
OFFSET(CA24,0,-DATEDIF(EDATE('Rent Roll'!$K19,'Rent Roll'!$P19*12),CB$5,"M"))*((1+'Rent Roll'!$O19)^(DATEDIF(EDATE('Rent Roll'!$K19,'Rent Roll'!$P19*12),CB$5,"Y")+1))),('Rent Roll'!$H19*'Rent Roll'!$D19/12)*((1+'Rent Roll'!$N19)^DATEDIF('Summary &amp; Assumptions'!$D$18,CB$5,"Y")))))</f>
        <v>-</v>
      </c>
      <c r="CC24" s="131" t="str">
        <f ca="1">IF(CC$5&gt;='Rent Roll'!$M44,('Rent Roll'!$G44*'Rent Roll'!$D19/12)*((1+'Rent Roll'!$X44)^DATEDIF('Rent Roll'!$M44,CC$5,"Y")),
IF(CC$5&gt;'Rent Roll'!$L19,"-",
IF('Rent Roll'!$P19&gt;0,
IF(AND('Rent Roll'!$P19&gt;0,EDATE('Rent Roll'!$K19,'Rent Roll'!$P19*12)&gt;='Commercial Lease'!CC$5),
('Rent Roll'!$H19*'Rent Roll'!$D19/12)*((1+'Rent Roll'!$N19)^DATEDIF('Summary &amp; Assumptions'!$D$18,CC$5,"Y")),
OFFSET(CB24,0,-DATEDIF(EDATE('Rent Roll'!$K19,'Rent Roll'!$P19*12),CC$5,"M"))*((1+'Rent Roll'!$O19)^(DATEDIF(EDATE('Rent Roll'!$K19,'Rent Roll'!$P19*12),CC$5,"Y")+1))),('Rent Roll'!$H19*'Rent Roll'!$D19/12)*((1+'Rent Roll'!$N19)^DATEDIF('Summary &amp; Assumptions'!$D$18,CC$5,"Y")))))</f>
        <v>-</v>
      </c>
      <c r="CD24" s="131" t="str">
        <f ca="1">IF(CD$5&gt;='Rent Roll'!$M44,('Rent Roll'!$G44*'Rent Roll'!$D19/12)*((1+'Rent Roll'!$X44)^DATEDIF('Rent Roll'!$M44,CD$5,"Y")),
IF(CD$5&gt;'Rent Roll'!$L19,"-",
IF('Rent Roll'!$P19&gt;0,
IF(AND('Rent Roll'!$P19&gt;0,EDATE('Rent Roll'!$K19,'Rent Roll'!$P19*12)&gt;='Commercial Lease'!CD$5),
('Rent Roll'!$H19*'Rent Roll'!$D19/12)*((1+'Rent Roll'!$N19)^DATEDIF('Summary &amp; Assumptions'!$D$18,CD$5,"Y")),
OFFSET(CC24,0,-DATEDIF(EDATE('Rent Roll'!$K19,'Rent Roll'!$P19*12),CD$5,"M"))*((1+'Rent Roll'!$O19)^(DATEDIF(EDATE('Rent Roll'!$K19,'Rent Roll'!$P19*12),CD$5,"Y")+1))),('Rent Roll'!$H19*'Rent Roll'!$D19/12)*((1+'Rent Roll'!$N19)^DATEDIF('Summary &amp; Assumptions'!$D$18,CD$5,"Y")))))</f>
        <v>-</v>
      </c>
      <c r="CE24" s="131" t="str">
        <f ca="1">IF(CE$5&gt;='Rent Roll'!$M44,('Rent Roll'!$G44*'Rent Roll'!$D19/12)*((1+'Rent Roll'!$X44)^DATEDIF('Rent Roll'!$M44,CE$5,"Y")),
IF(CE$5&gt;'Rent Roll'!$L19,"-",
IF('Rent Roll'!$P19&gt;0,
IF(AND('Rent Roll'!$P19&gt;0,EDATE('Rent Roll'!$K19,'Rent Roll'!$P19*12)&gt;='Commercial Lease'!CE$5),
('Rent Roll'!$H19*'Rent Roll'!$D19/12)*((1+'Rent Roll'!$N19)^DATEDIF('Summary &amp; Assumptions'!$D$18,CE$5,"Y")),
OFFSET(CD24,0,-DATEDIF(EDATE('Rent Roll'!$K19,'Rent Roll'!$P19*12),CE$5,"M"))*((1+'Rent Roll'!$O19)^(DATEDIF(EDATE('Rent Roll'!$K19,'Rent Roll'!$P19*12),CE$5,"Y")+1))),('Rent Roll'!$H19*'Rent Roll'!$D19/12)*((1+'Rent Roll'!$N19)^DATEDIF('Summary &amp; Assumptions'!$D$18,CE$5,"Y")))))</f>
        <v>-</v>
      </c>
      <c r="CF24" s="131" t="str">
        <f ca="1">IF(CF$5&gt;='Rent Roll'!$M44,('Rent Roll'!$G44*'Rent Roll'!$D19/12)*((1+'Rent Roll'!$X44)^DATEDIF('Rent Roll'!$M44,CF$5,"Y")),
IF(CF$5&gt;'Rent Roll'!$L19,"-",
IF('Rent Roll'!$P19&gt;0,
IF(AND('Rent Roll'!$P19&gt;0,EDATE('Rent Roll'!$K19,'Rent Roll'!$P19*12)&gt;='Commercial Lease'!CF$5),
('Rent Roll'!$H19*'Rent Roll'!$D19/12)*((1+'Rent Roll'!$N19)^DATEDIF('Summary &amp; Assumptions'!$D$18,CF$5,"Y")),
OFFSET(CE24,0,-DATEDIF(EDATE('Rent Roll'!$K19,'Rent Roll'!$P19*12),CF$5,"M"))*((1+'Rent Roll'!$O19)^(DATEDIF(EDATE('Rent Roll'!$K19,'Rent Roll'!$P19*12),CF$5,"Y")+1))),('Rent Roll'!$H19*'Rent Roll'!$D19/12)*((1+'Rent Roll'!$N19)^DATEDIF('Summary &amp; Assumptions'!$D$18,CF$5,"Y")))))</f>
        <v>-</v>
      </c>
      <c r="CG24" s="131" t="str">
        <f ca="1">IF(CG$5&gt;='Rent Roll'!$M44,('Rent Roll'!$G44*'Rent Roll'!$D19/12)*((1+'Rent Roll'!$X44)^DATEDIF('Rent Roll'!$M44,CG$5,"Y")),
IF(CG$5&gt;'Rent Roll'!$L19,"-",
IF('Rent Roll'!$P19&gt;0,
IF(AND('Rent Roll'!$P19&gt;0,EDATE('Rent Roll'!$K19,'Rent Roll'!$P19*12)&gt;='Commercial Lease'!CG$5),
('Rent Roll'!$H19*'Rent Roll'!$D19/12)*((1+'Rent Roll'!$N19)^DATEDIF('Summary &amp; Assumptions'!$D$18,CG$5,"Y")),
OFFSET(CF24,0,-DATEDIF(EDATE('Rent Roll'!$K19,'Rent Roll'!$P19*12),CG$5,"M"))*((1+'Rent Roll'!$O19)^(DATEDIF(EDATE('Rent Roll'!$K19,'Rent Roll'!$P19*12),CG$5,"Y")+1))),('Rent Roll'!$H19*'Rent Roll'!$D19/12)*((1+'Rent Roll'!$N19)^DATEDIF('Summary &amp; Assumptions'!$D$18,CG$5,"Y")))))</f>
        <v>-</v>
      </c>
      <c r="CH24" s="131" t="str">
        <f ca="1">IF(CH$5&gt;='Rent Roll'!$M44,('Rent Roll'!$G44*'Rent Roll'!$D19/12)*((1+'Rent Roll'!$X44)^DATEDIF('Rent Roll'!$M44,CH$5,"Y")),
IF(CH$5&gt;'Rent Roll'!$L19,"-",
IF('Rent Roll'!$P19&gt;0,
IF(AND('Rent Roll'!$P19&gt;0,EDATE('Rent Roll'!$K19,'Rent Roll'!$P19*12)&gt;='Commercial Lease'!CH$5),
('Rent Roll'!$H19*'Rent Roll'!$D19/12)*((1+'Rent Roll'!$N19)^DATEDIF('Summary &amp; Assumptions'!$D$18,CH$5,"Y")),
OFFSET(CG24,0,-DATEDIF(EDATE('Rent Roll'!$K19,'Rent Roll'!$P19*12),CH$5,"M"))*((1+'Rent Roll'!$O19)^(DATEDIF(EDATE('Rent Roll'!$K19,'Rent Roll'!$P19*12),CH$5,"Y")+1))),('Rent Roll'!$H19*'Rent Roll'!$D19/12)*((1+'Rent Roll'!$N19)^DATEDIF('Summary &amp; Assumptions'!$D$18,CH$5,"Y")))))</f>
        <v>-</v>
      </c>
      <c r="CI24" s="131" t="str">
        <f ca="1">IF(CI$5&gt;='Rent Roll'!$M44,('Rent Roll'!$G44*'Rent Roll'!$D19/12)*((1+'Rent Roll'!$X44)^DATEDIF('Rent Roll'!$M44,CI$5,"Y")),
IF(CI$5&gt;'Rent Roll'!$L19,"-",
IF('Rent Roll'!$P19&gt;0,
IF(AND('Rent Roll'!$P19&gt;0,EDATE('Rent Roll'!$K19,'Rent Roll'!$P19*12)&gt;='Commercial Lease'!CI$5),
('Rent Roll'!$H19*'Rent Roll'!$D19/12)*((1+'Rent Roll'!$N19)^DATEDIF('Summary &amp; Assumptions'!$D$18,CI$5,"Y")),
OFFSET(CH24,0,-DATEDIF(EDATE('Rent Roll'!$K19,'Rent Roll'!$P19*12),CI$5,"M"))*((1+'Rent Roll'!$O19)^(DATEDIF(EDATE('Rent Roll'!$K19,'Rent Roll'!$P19*12),CI$5,"Y")+1))),('Rent Roll'!$H19*'Rent Roll'!$D19/12)*((1+'Rent Roll'!$N19)^DATEDIF('Summary &amp; Assumptions'!$D$18,CI$5,"Y")))))</f>
        <v>-</v>
      </c>
      <c r="CJ24" s="131" t="str">
        <f ca="1">IF(CJ$5&gt;='Rent Roll'!$M44,('Rent Roll'!$G44*'Rent Roll'!$D19/12)*((1+'Rent Roll'!$X44)^DATEDIF('Rent Roll'!$M44,CJ$5,"Y")),
IF(CJ$5&gt;'Rent Roll'!$L19,"-",
IF('Rent Roll'!$P19&gt;0,
IF(AND('Rent Roll'!$P19&gt;0,EDATE('Rent Roll'!$K19,'Rent Roll'!$P19*12)&gt;='Commercial Lease'!CJ$5),
('Rent Roll'!$H19*'Rent Roll'!$D19/12)*((1+'Rent Roll'!$N19)^DATEDIF('Summary &amp; Assumptions'!$D$18,CJ$5,"Y")),
OFFSET(CI24,0,-DATEDIF(EDATE('Rent Roll'!$K19,'Rent Roll'!$P19*12),CJ$5,"M"))*((1+'Rent Roll'!$O19)^(DATEDIF(EDATE('Rent Roll'!$K19,'Rent Roll'!$P19*12),CJ$5,"Y")+1))),('Rent Roll'!$H19*'Rent Roll'!$D19/12)*((1+'Rent Roll'!$N19)^DATEDIF('Summary &amp; Assumptions'!$D$18,CJ$5,"Y")))))</f>
        <v>-</v>
      </c>
      <c r="CK24" s="131" t="str">
        <f ca="1">IF(CK$5&gt;='Rent Roll'!$M44,('Rent Roll'!$G44*'Rent Roll'!$D19/12)*((1+'Rent Roll'!$X44)^DATEDIF('Rent Roll'!$M44,CK$5,"Y")),
IF(CK$5&gt;'Rent Roll'!$L19,"-",
IF('Rent Roll'!$P19&gt;0,
IF(AND('Rent Roll'!$P19&gt;0,EDATE('Rent Roll'!$K19,'Rent Roll'!$P19*12)&gt;='Commercial Lease'!CK$5),
('Rent Roll'!$H19*'Rent Roll'!$D19/12)*((1+'Rent Roll'!$N19)^DATEDIF('Summary &amp; Assumptions'!$D$18,CK$5,"Y")),
OFFSET(CJ24,0,-DATEDIF(EDATE('Rent Roll'!$K19,'Rent Roll'!$P19*12),CK$5,"M"))*((1+'Rent Roll'!$O19)^(DATEDIF(EDATE('Rent Roll'!$K19,'Rent Roll'!$P19*12),CK$5,"Y")+1))),('Rent Roll'!$H19*'Rent Roll'!$D19/12)*((1+'Rent Roll'!$N19)^DATEDIF('Summary &amp; Assumptions'!$D$18,CK$5,"Y")))))</f>
        <v>-</v>
      </c>
      <c r="CL24" s="131" t="str">
        <f ca="1">IF(CL$5&gt;='Rent Roll'!$M44,('Rent Roll'!$G44*'Rent Roll'!$D19/12)*((1+'Rent Roll'!$X44)^DATEDIF('Rent Roll'!$M44,CL$5,"Y")),
IF(CL$5&gt;'Rent Roll'!$L19,"-",
IF('Rent Roll'!$P19&gt;0,
IF(AND('Rent Roll'!$P19&gt;0,EDATE('Rent Roll'!$K19,'Rent Roll'!$P19*12)&gt;='Commercial Lease'!CL$5),
('Rent Roll'!$H19*'Rent Roll'!$D19/12)*((1+'Rent Roll'!$N19)^DATEDIF('Summary &amp; Assumptions'!$D$18,CL$5,"Y")),
OFFSET(CK24,0,-DATEDIF(EDATE('Rent Roll'!$K19,'Rent Roll'!$P19*12),CL$5,"M"))*((1+'Rent Roll'!$O19)^(DATEDIF(EDATE('Rent Roll'!$K19,'Rent Roll'!$P19*12),CL$5,"Y")+1))),('Rent Roll'!$H19*'Rent Roll'!$D19/12)*((1+'Rent Roll'!$N19)^DATEDIF('Summary &amp; Assumptions'!$D$18,CL$5,"Y")))))</f>
        <v>-</v>
      </c>
      <c r="CM24" s="131" t="str">
        <f ca="1">IF(CM$5&gt;='Rent Roll'!$M44,('Rent Roll'!$G44*'Rent Roll'!$D19/12)*((1+'Rent Roll'!$X44)^DATEDIF('Rent Roll'!$M44,CM$5,"Y")),
IF(CM$5&gt;'Rent Roll'!$L19,"-",
IF('Rent Roll'!$P19&gt;0,
IF(AND('Rent Roll'!$P19&gt;0,EDATE('Rent Roll'!$K19,'Rent Roll'!$P19*12)&gt;='Commercial Lease'!CM$5),
('Rent Roll'!$H19*'Rent Roll'!$D19/12)*((1+'Rent Roll'!$N19)^DATEDIF('Summary &amp; Assumptions'!$D$18,CM$5,"Y")),
OFFSET(CL24,0,-DATEDIF(EDATE('Rent Roll'!$K19,'Rent Roll'!$P19*12),CM$5,"M"))*((1+'Rent Roll'!$O19)^(DATEDIF(EDATE('Rent Roll'!$K19,'Rent Roll'!$P19*12),CM$5,"Y")+1))),('Rent Roll'!$H19*'Rent Roll'!$D19/12)*((1+'Rent Roll'!$N19)^DATEDIF('Summary &amp; Assumptions'!$D$18,CM$5,"Y")))))</f>
        <v>-</v>
      </c>
      <c r="CN24" s="131" t="str">
        <f ca="1">IF(CN$5&gt;='Rent Roll'!$M44,('Rent Roll'!$G44*'Rent Roll'!$D19/12)*((1+'Rent Roll'!$X44)^DATEDIF('Rent Roll'!$M44,CN$5,"Y")),
IF(CN$5&gt;'Rent Roll'!$L19,"-",
IF('Rent Roll'!$P19&gt;0,
IF(AND('Rent Roll'!$P19&gt;0,EDATE('Rent Roll'!$K19,'Rent Roll'!$P19*12)&gt;='Commercial Lease'!CN$5),
('Rent Roll'!$H19*'Rent Roll'!$D19/12)*((1+'Rent Roll'!$N19)^DATEDIF('Summary &amp; Assumptions'!$D$18,CN$5,"Y")),
OFFSET(CM24,0,-DATEDIF(EDATE('Rent Roll'!$K19,'Rent Roll'!$P19*12),CN$5,"M"))*((1+'Rent Roll'!$O19)^(DATEDIF(EDATE('Rent Roll'!$K19,'Rent Roll'!$P19*12),CN$5,"Y")+1))),('Rent Roll'!$H19*'Rent Roll'!$D19/12)*((1+'Rent Roll'!$N19)^DATEDIF('Summary &amp; Assumptions'!$D$18,CN$5,"Y")))))</f>
        <v>-</v>
      </c>
      <c r="CO24" s="131" t="str">
        <f ca="1">IF(CO$5&gt;='Rent Roll'!$M44,('Rent Roll'!$G44*'Rent Roll'!$D19/12)*((1+'Rent Roll'!$X44)^DATEDIF('Rent Roll'!$M44,CO$5,"Y")),
IF(CO$5&gt;'Rent Roll'!$L19,"-",
IF('Rent Roll'!$P19&gt;0,
IF(AND('Rent Roll'!$P19&gt;0,EDATE('Rent Roll'!$K19,'Rent Roll'!$P19*12)&gt;='Commercial Lease'!CO$5),
('Rent Roll'!$H19*'Rent Roll'!$D19/12)*((1+'Rent Roll'!$N19)^DATEDIF('Summary &amp; Assumptions'!$D$18,CO$5,"Y")),
OFFSET(CN24,0,-DATEDIF(EDATE('Rent Roll'!$K19,'Rent Roll'!$P19*12),CO$5,"M"))*((1+'Rent Roll'!$O19)^(DATEDIF(EDATE('Rent Roll'!$K19,'Rent Roll'!$P19*12),CO$5,"Y")+1))),('Rent Roll'!$H19*'Rent Roll'!$D19/12)*((1+'Rent Roll'!$N19)^DATEDIF('Summary &amp; Assumptions'!$D$18,CO$5,"Y")))))</f>
        <v>-</v>
      </c>
      <c r="CP24" s="131" t="str">
        <f ca="1">IF(CP$5&gt;='Rent Roll'!$M44,('Rent Roll'!$G44*'Rent Roll'!$D19/12)*((1+'Rent Roll'!$X44)^DATEDIF('Rent Roll'!$M44,CP$5,"Y")),
IF(CP$5&gt;'Rent Roll'!$L19,"-",
IF('Rent Roll'!$P19&gt;0,
IF(AND('Rent Roll'!$P19&gt;0,EDATE('Rent Roll'!$K19,'Rent Roll'!$P19*12)&gt;='Commercial Lease'!CP$5),
('Rent Roll'!$H19*'Rent Roll'!$D19/12)*((1+'Rent Roll'!$N19)^DATEDIF('Summary &amp; Assumptions'!$D$18,CP$5,"Y")),
OFFSET(CO24,0,-DATEDIF(EDATE('Rent Roll'!$K19,'Rent Roll'!$P19*12),CP$5,"M"))*((1+'Rent Roll'!$O19)^(DATEDIF(EDATE('Rent Roll'!$K19,'Rent Roll'!$P19*12),CP$5,"Y")+1))),('Rent Roll'!$H19*'Rent Roll'!$D19/12)*((1+'Rent Roll'!$N19)^DATEDIF('Summary &amp; Assumptions'!$D$18,CP$5,"Y")))))</f>
        <v>-</v>
      </c>
      <c r="CQ24" s="131" t="str">
        <f ca="1">IF(CQ$5&gt;='Rent Roll'!$M44,('Rent Roll'!$G44*'Rent Roll'!$D19/12)*((1+'Rent Roll'!$X44)^DATEDIF('Rent Roll'!$M44,CQ$5,"Y")),
IF(CQ$5&gt;'Rent Roll'!$L19,"-",
IF('Rent Roll'!$P19&gt;0,
IF(AND('Rent Roll'!$P19&gt;0,EDATE('Rent Roll'!$K19,'Rent Roll'!$P19*12)&gt;='Commercial Lease'!CQ$5),
('Rent Roll'!$H19*'Rent Roll'!$D19/12)*((1+'Rent Roll'!$N19)^DATEDIF('Summary &amp; Assumptions'!$D$18,CQ$5,"Y")),
OFFSET(CP24,0,-DATEDIF(EDATE('Rent Roll'!$K19,'Rent Roll'!$P19*12),CQ$5,"M"))*((1+'Rent Roll'!$O19)^(DATEDIF(EDATE('Rent Roll'!$K19,'Rent Roll'!$P19*12),CQ$5,"Y")+1))),('Rent Roll'!$H19*'Rent Roll'!$D19/12)*((1+'Rent Roll'!$N19)^DATEDIF('Summary &amp; Assumptions'!$D$18,CQ$5,"Y")))))</f>
        <v>-</v>
      </c>
      <c r="CR24" s="131" t="str">
        <f ca="1">IF(CR$5&gt;='Rent Roll'!$M44,('Rent Roll'!$G44*'Rent Roll'!$D19/12)*((1+'Rent Roll'!$X44)^DATEDIF('Rent Roll'!$M44,CR$5,"Y")),
IF(CR$5&gt;'Rent Roll'!$L19,"-",
IF('Rent Roll'!$P19&gt;0,
IF(AND('Rent Roll'!$P19&gt;0,EDATE('Rent Roll'!$K19,'Rent Roll'!$P19*12)&gt;='Commercial Lease'!CR$5),
('Rent Roll'!$H19*'Rent Roll'!$D19/12)*((1+'Rent Roll'!$N19)^DATEDIF('Summary &amp; Assumptions'!$D$18,CR$5,"Y")),
OFFSET(CQ24,0,-DATEDIF(EDATE('Rent Roll'!$K19,'Rent Roll'!$P19*12),CR$5,"M"))*((1+'Rent Roll'!$O19)^(DATEDIF(EDATE('Rent Roll'!$K19,'Rent Roll'!$P19*12),CR$5,"Y")+1))),('Rent Roll'!$H19*'Rent Roll'!$D19/12)*((1+'Rent Roll'!$N19)^DATEDIF('Summary &amp; Assumptions'!$D$18,CR$5,"Y")))))</f>
        <v>-</v>
      </c>
      <c r="CS24" s="131" t="str">
        <f ca="1">IF(CS$5&gt;='Rent Roll'!$M44,('Rent Roll'!$G44*'Rent Roll'!$D19/12)*((1+'Rent Roll'!$X44)^DATEDIF('Rent Roll'!$M44,CS$5,"Y")),
IF(CS$5&gt;'Rent Roll'!$L19,"-",
IF('Rent Roll'!$P19&gt;0,
IF(AND('Rent Roll'!$P19&gt;0,EDATE('Rent Roll'!$K19,'Rent Roll'!$P19*12)&gt;='Commercial Lease'!CS$5),
('Rent Roll'!$H19*'Rent Roll'!$D19/12)*((1+'Rent Roll'!$N19)^DATEDIF('Summary &amp; Assumptions'!$D$18,CS$5,"Y")),
OFFSET(CR24,0,-DATEDIF(EDATE('Rent Roll'!$K19,'Rent Roll'!$P19*12),CS$5,"M"))*((1+'Rent Roll'!$O19)^(DATEDIF(EDATE('Rent Roll'!$K19,'Rent Roll'!$P19*12),CS$5,"Y")+1))),('Rent Roll'!$H19*'Rent Roll'!$D19/12)*((1+'Rent Roll'!$N19)^DATEDIF('Summary &amp; Assumptions'!$D$18,CS$5,"Y")))))</f>
        <v>-</v>
      </c>
      <c r="CT24" s="131" t="str">
        <f ca="1">IF(CT$5&gt;='Rent Roll'!$M44,('Rent Roll'!$G44*'Rent Roll'!$D19/12)*((1+'Rent Roll'!$X44)^DATEDIF('Rent Roll'!$M44,CT$5,"Y")),
IF(CT$5&gt;'Rent Roll'!$L19,"-",
IF('Rent Roll'!$P19&gt;0,
IF(AND('Rent Roll'!$P19&gt;0,EDATE('Rent Roll'!$K19,'Rent Roll'!$P19*12)&gt;='Commercial Lease'!CT$5),
('Rent Roll'!$H19*'Rent Roll'!$D19/12)*((1+'Rent Roll'!$N19)^DATEDIF('Summary &amp; Assumptions'!$D$18,CT$5,"Y")),
OFFSET(CS24,0,-DATEDIF(EDATE('Rent Roll'!$K19,'Rent Roll'!$P19*12),CT$5,"M"))*((1+'Rent Roll'!$O19)^(DATEDIF(EDATE('Rent Roll'!$K19,'Rent Roll'!$P19*12),CT$5,"Y")+1))),('Rent Roll'!$H19*'Rent Roll'!$D19/12)*((1+'Rent Roll'!$N19)^DATEDIF('Summary &amp; Assumptions'!$D$18,CT$5,"Y")))))</f>
        <v>-</v>
      </c>
      <c r="CU24" s="131" t="str">
        <f ca="1">IF(CU$5&gt;='Rent Roll'!$M44,('Rent Roll'!$G44*'Rent Roll'!$D19/12)*((1+'Rent Roll'!$X44)^DATEDIF('Rent Roll'!$M44,CU$5,"Y")),
IF(CU$5&gt;'Rent Roll'!$L19,"-",
IF('Rent Roll'!$P19&gt;0,
IF(AND('Rent Roll'!$P19&gt;0,EDATE('Rent Roll'!$K19,'Rent Roll'!$P19*12)&gt;='Commercial Lease'!CU$5),
('Rent Roll'!$H19*'Rent Roll'!$D19/12)*((1+'Rent Roll'!$N19)^DATEDIF('Summary &amp; Assumptions'!$D$18,CU$5,"Y")),
OFFSET(CT24,0,-DATEDIF(EDATE('Rent Roll'!$K19,'Rent Roll'!$P19*12),CU$5,"M"))*((1+'Rent Roll'!$O19)^(DATEDIF(EDATE('Rent Roll'!$K19,'Rent Roll'!$P19*12),CU$5,"Y")+1))),('Rent Roll'!$H19*'Rent Roll'!$D19/12)*((1+'Rent Roll'!$N19)^DATEDIF('Summary &amp; Assumptions'!$D$18,CU$5,"Y")))))</f>
        <v>-</v>
      </c>
      <c r="CV24" s="131" t="str">
        <f ca="1">IF(CV$5&gt;='Rent Roll'!$M44,('Rent Roll'!$G44*'Rent Roll'!$D19/12)*((1+'Rent Roll'!$X44)^DATEDIF('Rent Roll'!$M44,CV$5,"Y")),
IF(CV$5&gt;'Rent Roll'!$L19,"-",
IF('Rent Roll'!$P19&gt;0,
IF(AND('Rent Roll'!$P19&gt;0,EDATE('Rent Roll'!$K19,'Rent Roll'!$P19*12)&gt;='Commercial Lease'!CV$5),
('Rent Roll'!$H19*'Rent Roll'!$D19/12)*((1+'Rent Roll'!$N19)^DATEDIF('Summary &amp; Assumptions'!$D$18,CV$5,"Y")),
OFFSET(CU24,0,-DATEDIF(EDATE('Rent Roll'!$K19,'Rent Roll'!$P19*12),CV$5,"M"))*((1+'Rent Roll'!$O19)^(DATEDIF(EDATE('Rent Roll'!$K19,'Rent Roll'!$P19*12),CV$5,"Y")+1))),('Rent Roll'!$H19*'Rent Roll'!$D19/12)*((1+'Rent Roll'!$N19)^DATEDIF('Summary &amp; Assumptions'!$D$18,CV$5,"Y")))))</f>
        <v>-</v>
      </c>
      <c r="CW24" s="131" t="str">
        <f ca="1">IF(CW$5&gt;='Rent Roll'!$M44,('Rent Roll'!$G44*'Rent Roll'!$D19/12)*((1+'Rent Roll'!$X44)^DATEDIF('Rent Roll'!$M44,CW$5,"Y")),
IF(CW$5&gt;'Rent Roll'!$L19,"-",
IF('Rent Roll'!$P19&gt;0,
IF(AND('Rent Roll'!$P19&gt;0,EDATE('Rent Roll'!$K19,'Rent Roll'!$P19*12)&gt;='Commercial Lease'!CW$5),
('Rent Roll'!$H19*'Rent Roll'!$D19/12)*((1+'Rent Roll'!$N19)^DATEDIF('Summary &amp; Assumptions'!$D$18,CW$5,"Y")),
OFFSET(CV24,0,-DATEDIF(EDATE('Rent Roll'!$K19,'Rent Roll'!$P19*12),CW$5,"M"))*((1+'Rent Roll'!$O19)^(DATEDIF(EDATE('Rent Roll'!$K19,'Rent Roll'!$P19*12),CW$5,"Y")+1))),('Rent Roll'!$H19*'Rent Roll'!$D19/12)*((1+'Rent Roll'!$N19)^DATEDIF('Summary &amp; Assumptions'!$D$18,CW$5,"Y")))))</f>
        <v>-</v>
      </c>
      <c r="CX24" s="131" t="str">
        <f ca="1">IF(CX$5&gt;='Rent Roll'!$M44,('Rent Roll'!$G44*'Rent Roll'!$D19/12)*((1+'Rent Roll'!$X44)^DATEDIF('Rent Roll'!$M44,CX$5,"Y")),
IF(CX$5&gt;'Rent Roll'!$L19,"-",
IF('Rent Roll'!$P19&gt;0,
IF(AND('Rent Roll'!$P19&gt;0,EDATE('Rent Roll'!$K19,'Rent Roll'!$P19*12)&gt;='Commercial Lease'!CX$5),
('Rent Roll'!$H19*'Rent Roll'!$D19/12)*((1+'Rent Roll'!$N19)^DATEDIF('Summary &amp; Assumptions'!$D$18,CX$5,"Y")),
OFFSET(CW24,0,-DATEDIF(EDATE('Rent Roll'!$K19,'Rent Roll'!$P19*12),CX$5,"M"))*((1+'Rent Roll'!$O19)^(DATEDIF(EDATE('Rent Roll'!$K19,'Rent Roll'!$P19*12),CX$5,"Y")+1))),('Rent Roll'!$H19*'Rent Roll'!$D19/12)*((1+'Rent Roll'!$N19)^DATEDIF('Summary &amp; Assumptions'!$D$18,CX$5,"Y")))))</f>
        <v>-</v>
      </c>
      <c r="CY24" s="131" t="str">
        <f ca="1">IF(CY$5&gt;='Rent Roll'!$M44,('Rent Roll'!$G44*'Rent Roll'!$D19/12)*((1+'Rent Roll'!$X44)^DATEDIF('Rent Roll'!$M44,CY$5,"Y")),
IF(CY$5&gt;'Rent Roll'!$L19,"-",
IF('Rent Roll'!$P19&gt;0,
IF(AND('Rent Roll'!$P19&gt;0,EDATE('Rent Roll'!$K19,'Rent Roll'!$P19*12)&gt;='Commercial Lease'!CY$5),
('Rent Roll'!$H19*'Rent Roll'!$D19/12)*((1+'Rent Roll'!$N19)^DATEDIF('Summary &amp; Assumptions'!$D$18,CY$5,"Y")),
OFFSET(CX24,0,-DATEDIF(EDATE('Rent Roll'!$K19,'Rent Roll'!$P19*12),CY$5,"M"))*((1+'Rent Roll'!$O19)^(DATEDIF(EDATE('Rent Roll'!$K19,'Rent Roll'!$P19*12),CY$5,"Y")+1))),('Rent Roll'!$H19*'Rent Roll'!$D19/12)*((1+'Rent Roll'!$N19)^DATEDIF('Summary &amp; Assumptions'!$D$18,CY$5,"Y")))))</f>
        <v>-</v>
      </c>
      <c r="CZ24" s="131" t="str">
        <f ca="1">IF(CZ$5&gt;='Rent Roll'!$M44,('Rent Roll'!$G44*'Rent Roll'!$D19/12)*((1+'Rent Roll'!$X44)^DATEDIF('Rent Roll'!$M44,CZ$5,"Y")),
IF(CZ$5&gt;'Rent Roll'!$L19,"-",
IF('Rent Roll'!$P19&gt;0,
IF(AND('Rent Roll'!$P19&gt;0,EDATE('Rent Roll'!$K19,'Rent Roll'!$P19*12)&gt;='Commercial Lease'!CZ$5),
('Rent Roll'!$H19*'Rent Roll'!$D19/12)*((1+'Rent Roll'!$N19)^DATEDIF('Summary &amp; Assumptions'!$D$18,CZ$5,"Y")),
OFFSET(CY24,0,-DATEDIF(EDATE('Rent Roll'!$K19,'Rent Roll'!$P19*12),CZ$5,"M"))*((1+'Rent Roll'!$O19)^(DATEDIF(EDATE('Rent Roll'!$K19,'Rent Roll'!$P19*12),CZ$5,"Y")+1))),('Rent Roll'!$H19*'Rent Roll'!$D19/12)*((1+'Rent Roll'!$N19)^DATEDIF('Summary &amp; Assumptions'!$D$18,CZ$5,"Y")))))</f>
        <v>-</v>
      </c>
      <c r="DA24" s="131" t="str">
        <f ca="1">IF(DA$5&gt;='Rent Roll'!$M44,('Rent Roll'!$G44*'Rent Roll'!$D19/12)*((1+'Rent Roll'!$X44)^DATEDIF('Rent Roll'!$M44,DA$5,"Y")),
IF(DA$5&gt;'Rent Roll'!$L19,"-",
IF('Rent Roll'!$P19&gt;0,
IF(AND('Rent Roll'!$P19&gt;0,EDATE('Rent Roll'!$K19,'Rent Roll'!$P19*12)&gt;='Commercial Lease'!DA$5),
('Rent Roll'!$H19*'Rent Roll'!$D19/12)*((1+'Rent Roll'!$N19)^DATEDIF('Summary &amp; Assumptions'!$D$18,DA$5,"Y")),
OFFSET(CZ24,0,-DATEDIF(EDATE('Rent Roll'!$K19,'Rent Roll'!$P19*12),DA$5,"M"))*((1+'Rent Roll'!$O19)^(DATEDIF(EDATE('Rent Roll'!$K19,'Rent Roll'!$P19*12),DA$5,"Y")+1))),('Rent Roll'!$H19*'Rent Roll'!$D19/12)*((1+'Rent Roll'!$N19)^DATEDIF('Summary &amp; Assumptions'!$D$18,DA$5,"Y")))))</f>
        <v>-</v>
      </c>
      <c r="DB24" s="131" t="str">
        <f ca="1">IF(DB$5&gt;='Rent Roll'!$M44,('Rent Roll'!$G44*'Rent Roll'!$D19/12)*((1+'Rent Roll'!$X44)^DATEDIF('Rent Roll'!$M44,DB$5,"Y")),
IF(DB$5&gt;'Rent Roll'!$L19,"-",
IF('Rent Roll'!$P19&gt;0,
IF(AND('Rent Roll'!$P19&gt;0,EDATE('Rent Roll'!$K19,'Rent Roll'!$P19*12)&gt;='Commercial Lease'!DB$5),
('Rent Roll'!$H19*'Rent Roll'!$D19/12)*((1+'Rent Roll'!$N19)^DATEDIF('Summary &amp; Assumptions'!$D$18,DB$5,"Y")),
OFFSET(DA24,0,-DATEDIF(EDATE('Rent Roll'!$K19,'Rent Roll'!$P19*12),DB$5,"M"))*((1+'Rent Roll'!$O19)^(DATEDIF(EDATE('Rent Roll'!$K19,'Rent Roll'!$P19*12),DB$5,"Y")+1))),('Rent Roll'!$H19*'Rent Roll'!$D19/12)*((1+'Rent Roll'!$N19)^DATEDIF('Summary &amp; Assumptions'!$D$18,DB$5,"Y")))))</f>
        <v>-</v>
      </c>
      <c r="DC24" s="131" t="str">
        <f ca="1">IF(DC$5&gt;='Rent Roll'!$M44,('Rent Roll'!$G44*'Rent Roll'!$D19/12)*((1+'Rent Roll'!$X44)^DATEDIF('Rent Roll'!$M44,DC$5,"Y")),
IF(DC$5&gt;'Rent Roll'!$L19,"-",
IF('Rent Roll'!$P19&gt;0,
IF(AND('Rent Roll'!$P19&gt;0,EDATE('Rent Roll'!$K19,'Rent Roll'!$P19*12)&gt;='Commercial Lease'!DC$5),
('Rent Roll'!$H19*'Rent Roll'!$D19/12)*((1+'Rent Roll'!$N19)^DATEDIF('Summary &amp; Assumptions'!$D$18,DC$5,"Y")),
OFFSET(DB24,0,-DATEDIF(EDATE('Rent Roll'!$K19,'Rent Roll'!$P19*12),DC$5,"M"))*((1+'Rent Roll'!$O19)^(DATEDIF(EDATE('Rent Roll'!$K19,'Rent Roll'!$P19*12),DC$5,"Y")+1))),('Rent Roll'!$H19*'Rent Roll'!$D19/12)*((1+'Rent Roll'!$N19)^DATEDIF('Summary &amp; Assumptions'!$D$18,DC$5,"Y")))))</f>
        <v>-</v>
      </c>
      <c r="DD24" s="131" t="str">
        <f ca="1">IF(DD$5&gt;='Rent Roll'!$M44,('Rent Roll'!$G44*'Rent Roll'!$D19/12)*((1+'Rent Roll'!$X44)^DATEDIF('Rent Roll'!$M44,DD$5,"Y")),
IF(DD$5&gt;'Rent Roll'!$L19,"-",
IF('Rent Roll'!$P19&gt;0,
IF(AND('Rent Roll'!$P19&gt;0,EDATE('Rent Roll'!$K19,'Rent Roll'!$P19*12)&gt;='Commercial Lease'!DD$5),
('Rent Roll'!$H19*'Rent Roll'!$D19/12)*((1+'Rent Roll'!$N19)^DATEDIF('Summary &amp; Assumptions'!$D$18,DD$5,"Y")),
OFFSET(DC24,0,-DATEDIF(EDATE('Rent Roll'!$K19,'Rent Roll'!$P19*12),DD$5,"M"))*((1+'Rent Roll'!$O19)^(DATEDIF(EDATE('Rent Roll'!$K19,'Rent Roll'!$P19*12),DD$5,"Y")+1))),('Rent Roll'!$H19*'Rent Roll'!$D19/12)*((1+'Rent Roll'!$N19)^DATEDIF('Summary &amp; Assumptions'!$D$18,DD$5,"Y")))))</f>
        <v>-</v>
      </c>
      <c r="DE24" s="131" t="str">
        <f ca="1">IF(DE$5&gt;='Rent Roll'!$M44,('Rent Roll'!$G44*'Rent Roll'!$D19/12)*((1+'Rent Roll'!$X44)^DATEDIF('Rent Roll'!$M44,DE$5,"Y")),
IF(DE$5&gt;'Rent Roll'!$L19,"-",
IF('Rent Roll'!$P19&gt;0,
IF(AND('Rent Roll'!$P19&gt;0,EDATE('Rent Roll'!$K19,'Rent Roll'!$P19*12)&gt;='Commercial Lease'!DE$5),
('Rent Roll'!$H19*'Rent Roll'!$D19/12)*((1+'Rent Roll'!$N19)^DATEDIF('Summary &amp; Assumptions'!$D$18,DE$5,"Y")),
OFFSET(DD24,0,-DATEDIF(EDATE('Rent Roll'!$K19,'Rent Roll'!$P19*12),DE$5,"M"))*((1+'Rent Roll'!$O19)^(DATEDIF(EDATE('Rent Roll'!$K19,'Rent Roll'!$P19*12),DE$5,"Y")+1))),('Rent Roll'!$H19*'Rent Roll'!$D19/12)*((1+'Rent Roll'!$N19)^DATEDIF('Summary &amp; Assumptions'!$D$18,DE$5,"Y")))))</f>
        <v>-</v>
      </c>
      <c r="DF24" s="131" t="str">
        <f ca="1">IF(DF$5&gt;='Rent Roll'!$M44,('Rent Roll'!$G44*'Rent Roll'!$D19/12)*((1+'Rent Roll'!$X44)^DATEDIF('Rent Roll'!$M44,DF$5,"Y")),
IF(DF$5&gt;'Rent Roll'!$L19,"-",
IF('Rent Roll'!$P19&gt;0,
IF(AND('Rent Roll'!$P19&gt;0,EDATE('Rent Roll'!$K19,'Rent Roll'!$P19*12)&gt;='Commercial Lease'!DF$5),
('Rent Roll'!$H19*'Rent Roll'!$D19/12)*((1+'Rent Roll'!$N19)^DATEDIF('Summary &amp; Assumptions'!$D$18,DF$5,"Y")),
OFFSET(DE24,0,-DATEDIF(EDATE('Rent Roll'!$K19,'Rent Roll'!$P19*12),DF$5,"M"))*((1+'Rent Roll'!$O19)^(DATEDIF(EDATE('Rent Roll'!$K19,'Rent Roll'!$P19*12),DF$5,"Y")+1))),('Rent Roll'!$H19*'Rent Roll'!$D19/12)*((1+'Rent Roll'!$N19)^DATEDIF('Summary &amp; Assumptions'!$D$18,DF$5,"Y")))))</f>
        <v>-</v>
      </c>
      <c r="DG24" s="131" t="str">
        <f ca="1">IF(DG$5&gt;='Rent Roll'!$M44,('Rent Roll'!$G44*'Rent Roll'!$D19/12)*((1+'Rent Roll'!$X44)^DATEDIF('Rent Roll'!$M44,DG$5,"Y")),
IF(DG$5&gt;'Rent Roll'!$L19,"-",
IF('Rent Roll'!$P19&gt;0,
IF(AND('Rent Roll'!$P19&gt;0,EDATE('Rent Roll'!$K19,'Rent Roll'!$P19*12)&gt;='Commercial Lease'!DG$5),
('Rent Roll'!$H19*'Rent Roll'!$D19/12)*((1+'Rent Roll'!$N19)^DATEDIF('Summary &amp; Assumptions'!$D$18,DG$5,"Y")),
OFFSET(DF24,0,-DATEDIF(EDATE('Rent Roll'!$K19,'Rent Roll'!$P19*12),DG$5,"M"))*((1+'Rent Roll'!$O19)^(DATEDIF(EDATE('Rent Roll'!$K19,'Rent Roll'!$P19*12),DG$5,"Y")+1))),('Rent Roll'!$H19*'Rent Roll'!$D19/12)*((1+'Rent Roll'!$N19)^DATEDIF('Summary &amp; Assumptions'!$D$18,DG$5,"Y")))))</f>
        <v>-</v>
      </c>
      <c r="DH24" s="131" t="str">
        <f ca="1">IF(DH$5&gt;='Rent Roll'!$M44,('Rent Roll'!$G44*'Rent Roll'!$D19/12)*((1+'Rent Roll'!$X44)^DATEDIF('Rent Roll'!$M44,DH$5,"Y")),
IF(DH$5&gt;'Rent Roll'!$L19,"-",
IF('Rent Roll'!$P19&gt;0,
IF(AND('Rent Roll'!$P19&gt;0,EDATE('Rent Roll'!$K19,'Rent Roll'!$P19*12)&gt;='Commercial Lease'!DH$5),
('Rent Roll'!$H19*'Rent Roll'!$D19/12)*((1+'Rent Roll'!$N19)^DATEDIF('Summary &amp; Assumptions'!$D$18,DH$5,"Y")),
OFFSET(DG24,0,-DATEDIF(EDATE('Rent Roll'!$K19,'Rent Roll'!$P19*12),DH$5,"M"))*((1+'Rent Roll'!$O19)^(DATEDIF(EDATE('Rent Roll'!$K19,'Rent Roll'!$P19*12),DH$5,"Y")+1))),('Rent Roll'!$H19*'Rent Roll'!$D19/12)*((1+'Rent Roll'!$N19)^DATEDIF('Summary &amp; Assumptions'!$D$18,DH$5,"Y")))))</f>
        <v>-</v>
      </c>
      <c r="DI24" s="131" t="str">
        <f ca="1">IF(DI$5&gt;='Rent Roll'!$M44,('Rent Roll'!$G44*'Rent Roll'!$D19/12)*((1+'Rent Roll'!$X44)^DATEDIF('Rent Roll'!$M44,DI$5,"Y")),
IF(DI$5&gt;'Rent Roll'!$L19,"-",
IF('Rent Roll'!$P19&gt;0,
IF(AND('Rent Roll'!$P19&gt;0,EDATE('Rent Roll'!$K19,'Rent Roll'!$P19*12)&gt;='Commercial Lease'!DI$5),
('Rent Roll'!$H19*'Rent Roll'!$D19/12)*((1+'Rent Roll'!$N19)^DATEDIF('Summary &amp; Assumptions'!$D$18,DI$5,"Y")),
OFFSET(DH24,0,-DATEDIF(EDATE('Rent Roll'!$K19,'Rent Roll'!$P19*12),DI$5,"M"))*((1+'Rent Roll'!$O19)^(DATEDIF(EDATE('Rent Roll'!$K19,'Rent Roll'!$P19*12),DI$5,"Y")+1))),('Rent Roll'!$H19*'Rent Roll'!$D19/12)*((1+'Rent Roll'!$N19)^DATEDIF('Summary &amp; Assumptions'!$D$18,DI$5,"Y")))))</f>
        <v>-</v>
      </c>
      <c r="DJ24" s="131" t="str">
        <f ca="1">IF(DJ$5&gt;='Rent Roll'!$M44,('Rent Roll'!$G44*'Rent Roll'!$D19/12)*((1+'Rent Roll'!$X44)^DATEDIF('Rent Roll'!$M44,DJ$5,"Y")),
IF(DJ$5&gt;'Rent Roll'!$L19,"-",
IF('Rent Roll'!$P19&gt;0,
IF(AND('Rent Roll'!$P19&gt;0,EDATE('Rent Roll'!$K19,'Rent Roll'!$P19*12)&gt;='Commercial Lease'!DJ$5),
('Rent Roll'!$H19*'Rent Roll'!$D19/12)*((1+'Rent Roll'!$N19)^DATEDIF('Summary &amp; Assumptions'!$D$18,DJ$5,"Y")),
OFFSET(DI24,0,-DATEDIF(EDATE('Rent Roll'!$K19,'Rent Roll'!$P19*12),DJ$5,"M"))*((1+'Rent Roll'!$O19)^(DATEDIF(EDATE('Rent Roll'!$K19,'Rent Roll'!$P19*12),DJ$5,"Y")+1))),('Rent Roll'!$H19*'Rent Roll'!$D19/12)*((1+'Rent Roll'!$N19)^DATEDIF('Summary &amp; Assumptions'!$D$18,DJ$5,"Y")))))</f>
        <v>-</v>
      </c>
      <c r="DK24" s="131" t="str">
        <f ca="1">IF(DK$5&gt;='Rent Roll'!$M44,('Rent Roll'!$G44*'Rent Roll'!$D19/12)*((1+'Rent Roll'!$X44)^DATEDIF('Rent Roll'!$M44,DK$5,"Y")),
IF(DK$5&gt;'Rent Roll'!$L19,"-",
IF('Rent Roll'!$P19&gt;0,
IF(AND('Rent Roll'!$P19&gt;0,EDATE('Rent Roll'!$K19,'Rent Roll'!$P19*12)&gt;='Commercial Lease'!DK$5),
('Rent Roll'!$H19*'Rent Roll'!$D19/12)*((1+'Rent Roll'!$N19)^DATEDIF('Summary &amp; Assumptions'!$D$18,DK$5,"Y")),
OFFSET(DJ24,0,-DATEDIF(EDATE('Rent Roll'!$K19,'Rent Roll'!$P19*12),DK$5,"M"))*((1+'Rent Roll'!$O19)^(DATEDIF(EDATE('Rent Roll'!$K19,'Rent Roll'!$P19*12),DK$5,"Y")+1))),('Rent Roll'!$H19*'Rent Roll'!$D19/12)*((1+'Rent Roll'!$N19)^DATEDIF('Summary &amp; Assumptions'!$D$18,DK$5,"Y")))))</f>
        <v>-</v>
      </c>
      <c r="DL24" s="131" t="str">
        <f ca="1">IF(DL$5&gt;='Rent Roll'!$M44,('Rent Roll'!$G44*'Rent Roll'!$D19/12)*((1+'Rent Roll'!$X44)^DATEDIF('Rent Roll'!$M44,DL$5,"Y")),
IF(DL$5&gt;'Rent Roll'!$L19,"-",
IF('Rent Roll'!$P19&gt;0,
IF(AND('Rent Roll'!$P19&gt;0,EDATE('Rent Roll'!$K19,'Rent Roll'!$P19*12)&gt;='Commercial Lease'!DL$5),
('Rent Roll'!$H19*'Rent Roll'!$D19/12)*((1+'Rent Roll'!$N19)^DATEDIF('Summary &amp; Assumptions'!$D$18,DL$5,"Y")),
OFFSET(DK24,0,-DATEDIF(EDATE('Rent Roll'!$K19,'Rent Roll'!$P19*12),DL$5,"M"))*((1+'Rent Roll'!$O19)^(DATEDIF(EDATE('Rent Roll'!$K19,'Rent Roll'!$P19*12),DL$5,"Y")+1))),('Rent Roll'!$H19*'Rent Roll'!$D19/12)*((1+'Rent Roll'!$N19)^DATEDIF('Summary &amp; Assumptions'!$D$18,DL$5,"Y")))))</f>
        <v>-</v>
      </c>
      <c r="DM24" s="131" t="str">
        <f ca="1">IF(DM$5&gt;='Rent Roll'!$M44,('Rent Roll'!$G44*'Rent Roll'!$D19/12)*((1+'Rent Roll'!$X44)^DATEDIF('Rent Roll'!$M44,DM$5,"Y")),
IF(DM$5&gt;'Rent Roll'!$L19,"-",
IF('Rent Roll'!$P19&gt;0,
IF(AND('Rent Roll'!$P19&gt;0,EDATE('Rent Roll'!$K19,'Rent Roll'!$P19*12)&gt;='Commercial Lease'!DM$5),
('Rent Roll'!$H19*'Rent Roll'!$D19/12)*((1+'Rent Roll'!$N19)^DATEDIF('Summary &amp; Assumptions'!$D$18,DM$5,"Y")),
OFFSET(DL24,0,-DATEDIF(EDATE('Rent Roll'!$K19,'Rent Roll'!$P19*12),DM$5,"M"))*((1+'Rent Roll'!$O19)^(DATEDIF(EDATE('Rent Roll'!$K19,'Rent Roll'!$P19*12),DM$5,"Y")+1))),('Rent Roll'!$H19*'Rent Roll'!$D19/12)*((1+'Rent Roll'!$N19)^DATEDIF('Summary &amp; Assumptions'!$D$18,DM$5,"Y")))))</f>
        <v>-</v>
      </c>
      <c r="DN24" s="131" t="str">
        <f ca="1">IF(DN$5&gt;='Rent Roll'!$M44,('Rent Roll'!$G44*'Rent Roll'!$D19/12)*((1+'Rent Roll'!$X44)^DATEDIF('Rent Roll'!$M44,DN$5,"Y")),
IF(DN$5&gt;'Rent Roll'!$L19,"-",
IF('Rent Roll'!$P19&gt;0,
IF(AND('Rent Roll'!$P19&gt;0,EDATE('Rent Roll'!$K19,'Rent Roll'!$P19*12)&gt;='Commercial Lease'!DN$5),
('Rent Roll'!$H19*'Rent Roll'!$D19/12)*((1+'Rent Roll'!$N19)^DATEDIF('Summary &amp; Assumptions'!$D$18,DN$5,"Y")),
OFFSET(DM24,0,-DATEDIF(EDATE('Rent Roll'!$K19,'Rent Roll'!$P19*12),DN$5,"M"))*((1+'Rent Roll'!$O19)^(DATEDIF(EDATE('Rent Roll'!$K19,'Rent Roll'!$P19*12),DN$5,"Y")+1))),('Rent Roll'!$H19*'Rent Roll'!$D19/12)*((1+'Rent Roll'!$N19)^DATEDIF('Summary &amp; Assumptions'!$D$18,DN$5,"Y")))))</f>
        <v>-</v>
      </c>
      <c r="DO24" s="131" t="str">
        <f ca="1">IF(DO$5&gt;='Rent Roll'!$M44,('Rent Roll'!$G44*'Rent Roll'!$D19/12)*((1+'Rent Roll'!$X44)^DATEDIF('Rent Roll'!$M44,DO$5,"Y")),
IF(DO$5&gt;'Rent Roll'!$L19,"-",
IF('Rent Roll'!$P19&gt;0,
IF(AND('Rent Roll'!$P19&gt;0,EDATE('Rent Roll'!$K19,'Rent Roll'!$P19*12)&gt;='Commercial Lease'!DO$5),
('Rent Roll'!$H19*'Rent Roll'!$D19/12)*((1+'Rent Roll'!$N19)^DATEDIF('Summary &amp; Assumptions'!$D$18,DO$5,"Y")),
OFFSET(DN24,0,-DATEDIF(EDATE('Rent Roll'!$K19,'Rent Roll'!$P19*12),DO$5,"M"))*((1+'Rent Roll'!$O19)^(DATEDIF(EDATE('Rent Roll'!$K19,'Rent Roll'!$P19*12),DO$5,"Y")+1))),('Rent Roll'!$H19*'Rent Roll'!$D19/12)*((1+'Rent Roll'!$N19)^DATEDIF('Summary &amp; Assumptions'!$D$18,DO$5,"Y")))))</f>
        <v>-</v>
      </c>
      <c r="DP24" s="131" t="str">
        <f ca="1">IF(DP$5&gt;='Rent Roll'!$M44,('Rent Roll'!$G44*'Rent Roll'!$D19/12)*((1+'Rent Roll'!$X44)^DATEDIF('Rent Roll'!$M44,DP$5,"Y")),
IF(DP$5&gt;'Rent Roll'!$L19,"-",
IF('Rent Roll'!$P19&gt;0,
IF(AND('Rent Roll'!$P19&gt;0,EDATE('Rent Roll'!$K19,'Rent Roll'!$P19*12)&gt;='Commercial Lease'!DP$5),
('Rent Roll'!$H19*'Rent Roll'!$D19/12)*((1+'Rent Roll'!$N19)^DATEDIF('Summary &amp; Assumptions'!$D$18,DP$5,"Y")),
OFFSET(DO24,0,-DATEDIF(EDATE('Rent Roll'!$K19,'Rent Roll'!$P19*12),DP$5,"M"))*((1+'Rent Roll'!$O19)^(DATEDIF(EDATE('Rent Roll'!$K19,'Rent Roll'!$P19*12),DP$5,"Y")+1))),('Rent Roll'!$H19*'Rent Roll'!$D19/12)*((1+'Rent Roll'!$N19)^DATEDIF('Summary &amp; Assumptions'!$D$18,DP$5,"Y")))))</f>
        <v>-</v>
      </c>
      <c r="DQ24" s="131" t="str">
        <f ca="1">IF(DQ$5&gt;='Rent Roll'!$M44,('Rent Roll'!$G44*'Rent Roll'!$D19/12)*((1+'Rent Roll'!$X44)^DATEDIF('Rent Roll'!$M44,DQ$5,"Y")),
IF(DQ$5&gt;'Rent Roll'!$L19,"-",
IF('Rent Roll'!$P19&gt;0,
IF(AND('Rent Roll'!$P19&gt;0,EDATE('Rent Roll'!$K19,'Rent Roll'!$P19*12)&gt;='Commercial Lease'!DQ$5),
('Rent Roll'!$H19*'Rent Roll'!$D19/12)*((1+'Rent Roll'!$N19)^DATEDIF('Summary &amp; Assumptions'!$D$18,DQ$5,"Y")),
OFFSET(DP24,0,-DATEDIF(EDATE('Rent Roll'!$K19,'Rent Roll'!$P19*12),DQ$5,"M"))*((1+'Rent Roll'!$O19)^(DATEDIF(EDATE('Rent Roll'!$K19,'Rent Roll'!$P19*12),DQ$5,"Y")+1))),('Rent Roll'!$H19*'Rent Roll'!$D19/12)*((1+'Rent Roll'!$N19)^DATEDIF('Summary &amp; Assumptions'!$D$18,DQ$5,"Y")))))</f>
        <v>-</v>
      </c>
      <c r="DR24" s="131" t="str">
        <f ca="1">IF(DR$5&gt;='Rent Roll'!$M44,('Rent Roll'!$G44*'Rent Roll'!$D19/12)*((1+'Rent Roll'!$X44)^DATEDIF('Rent Roll'!$M44,DR$5,"Y")),
IF(DR$5&gt;'Rent Roll'!$L19,"-",
IF('Rent Roll'!$P19&gt;0,
IF(AND('Rent Roll'!$P19&gt;0,EDATE('Rent Roll'!$K19,'Rent Roll'!$P19*12)&gt;='Commercial Lease'!DR$5),
('Rent Roll'!$H19*'Rent Roll'!$D19/12)*((1+'Rent Roll'!$N19)^DATEDIF('Summary &amp; Assumptions'!$D$18,DR$5,"Y")),
OFFSET(DQ24,0,-DATEDIF(EDATE('Rent Roll'!$K19,'Rent Roll'!$P19*12),DR$5,"M"))*((1+'Rent Roll'!$O19)^(DATEDIF(EDATE('Rent Roll'!$K19,'Rent Roll'!$P19*12),DR$5,"Y")+1))),('Rent Roll'!$H19*'Rent Roll'!$D19/12)*((1+'Rent Roll'!$N19)^DATEDIF('Summary &amp; Assumptions'!$D$18,DR$5,"Y")))))</f>
        <v>-</v>
      </c>
      <c r="DS24" s="131" t="str">
        <f ca="1">IF(DS$5&gt;='Rent Roll'!$M44,('Rent Roll'!$G44*'Rent Roll'!$D19/12)*((1+'Rent Roll'!$X44)^DATEDIF('Rent Roll'!$M44,DS$5,"Y")),
IF(DS$5&gt;'Rent Roll'!$L19,"-",
IF('Rent Roll'!$P19&gt;0,
IF(AND('Rent Roll'!$P19&gt;0,EDATE('Rent Roll'!$K19,'Rent Roll'!$P19*12)&gt;='Commercial Lease'!DS$5),
('Rent Roll'!$H19*'Rent Roll'!$D19/12)*((1+'Rent Roll'!$N19)^DATEDIF('Summary &amp; Assumptions'!$D$18,DS$5,"Y")),
OFFSET(DR24,0,-DATEDIF(EDATE('Rent Roll'!$K19,'Rent Roll'!$P19*12),DS$5,"M"))*((1+'Rent Roll'!$O19)^(DATEDIF(EDATE('Rent Roll'!$K19,'Rent Roll'!$P19*12),DS$5,"Y")+1))),('Rent Roll'!$H19*'Rent Roll'!$D19/12)*((1+'Rent Roll'!$N19)^DATEDIF('Summary &amp; Assumptions'!$D$18,DS$5,"Y")))))</f>
        <v>-</v>
      </c>
      <c r="DT24" s="131" t="str">
        <f ca="1">IF(DT$5&gt;='Rent Roll'!$M44,('Rent Roll'!$G44*'Rent Roll'!$D19/12)*((1+'Rent Roll'!$X44)^DATEDIF('Rent Roll'!$M44,DT$5,"Y")),
IF(DT$5&gt;'Rent Roll'!$L19,"-",
IF('Rent Roll'!$P19&gt;0,
IF(AND('Rent Roll'!$P19&gt;0,EDATE('Rent Roll'!$K19,'Rent Roll'!$P19*12)&gt;='Commercial Lease'!DT$5),
('Rent Roll'!$H19*'Rent Roll'!$D19/12)*((1+'Rent Roll'!$N19)^DATEDIF('Summary &amp; Assumptions'!$D$18,DT$5,"Y")),
OFFSET(DS24,0,-DATEDIF(EDATE('Rent Roll'!$K19,'Rent Roll'!$P19*12),DT$5,"M"))*((1+'Rent Roll'!$O19)^(DATEDIF(EDATE('Rent Roll'!$K19,'Rent Roll'!$P19*12),DT$5,"Y")+1))),('Rent Roll'!$H19*'Rent Roll'!$D19/12)*((1+'Rent Roll'!$N19)^DATEDIF('Summary &amp; Assumptions'!$D$18,DT$5,"Y")))))</f>
        <v>-</v>
      </c>
      <c r="DU24" s="131" t="str">
        <f ca="1">IF(DU$5&gt;='Rent Roll'!$M44,('Rent Roll'!$G44*'Rent Roll'!$D19/12)*((1+'Rent Roll'!$X44)^DATEDIF('Rent Roll'!$M44,DU$5,"Y")),
IF(DU$5&gt;'Rent Roll'!$L19,"-",
IF('Rent Roll'!$P19&gt;0,
IF(AND('Rent Roll'!$P19&gt;0,EDATE('Rent Roll'!$K19,'Rent Roll'!$P19*12)&gt;='Commercial Lease'!DU$5),
('Rent Roll'!$H19*'Rent Roll'!$D19/12)*((1+'Rent Roll'!$N19)^DATEDIF('Summary &amp; Assumptions'!$D$18,DU$5,"Y")),
OFFSET(DT24,0,-DATEDIF(EDATE('Rent Roll'!$K19,'Rent Roll'!$P19*12),DU$5,"M"))*((1+'Rent Roll'!$O19)^(DATEDIF(EDATE('Rent Roll'!$K19,'Rent Roll'!$P19*12),DU$5,"Y")+1))),('Rent Roll'!$H19*'Rent Roll'!$D19/12)*((1+'Rent Roll'!$N19)^DATEDIF('Summary &amp; Assumptions'!$D$18,DU$5,"Y")))))</f>
        <v>-</v>
      </c>
      <c r="DV24" s="131" t="str">
        <f ca="1">IF(DV$5&gt;='Rent Roll'!$M44,('Rent Roll'!$G44*'Rent Roll'!$D19/12)*((1+'Rent Roll'!$X44)^DATEDIF('Rent Roll'!$M44,DV$5,"Y")),
IF(DV$5&gt;'Rent Roll'!$L19,"-",
IF('Rent Roll'!$P19&gt;0,
IF(AND('Rent Roll'!$P19&gt;0,EDATE('Rent Roll'!$K19,'Rent Roll'!$P19*12)&gt;='Commercial Lease'!DV$5),
('Rent Roll'!$H19*'Rent Roll'!$D19/12)*((1+'Rent Roll'!$N19)^DATEDIF('Summary &amp; Assumptions'!$D$18,DV$5,"Y")),
OFFSET(DU24,0,-DATEDIF(EDATE('Rent Roll'!$K19,'Rent Roll'!$P19*12),DV$5,"M"))*((1+'Rent Roll'!$O19)^(DATEDIF(EDATE('Rent Roll'!$K19,'Rent Roll'!$P19*12),DV$5,"Y")+1))),('Rent Roll'!$H19*'Rent Roll'!$D19/12)*((1+'Rent Roll'!$N19)^DATEDIF('Summary &amp; Assumptions'!$D$18,DV$5,"Y")))))</f>
        <v>-</v>
      </c>
      <c r="DW24" s="131" t="str">
        <f ca="1">IF(DW$5&gt;='Rent Roll'!$M44,('Rent Roll'!$G44*'Rent Roll'!$D19/12)*((1+'Rent Roll'!$X44)^DATEDIF('Rent Roll'!$M44,DW$5,"Y")),
IF(DW$5&gt;'Rent Roll'!$L19,"-",
IF('Rent Roll'!$P19&gt;0,
IF(AND('Rent Roll'!$P19&gt;0,EDATE('Rent Roll'!$K19,'Rent Roll'!$P19*12)&gt;='Commercial Lease'!DW$5),
('Rent Roll'!$H19*'Rent Roll'!$D19/12)*((1+'Rent Roll'!$N19)^DATEDIF('Summary &amp; Assumptions'!$D$18,DW$5,"Y")),
OFFSET(DV24,0,-DATEDIF(EDATE('Rent Roll'!$K19,'Rent Roll'!$P19*12),DW$5,"M"))*((1+'Rent Roll'!$O19)^(DATEDIF(EDATE('Rent Roll'!$K19,'Rent Roll'!$P19*12),DW$5,"Y")+1))),('Rent Roll'!$H19*'Rent Roll'!$D19/12)*((1+'Rent Roll'!$N19)^DATEDIF('Summary &amp; Assumptions'!$D$18,DW$5,"Y")))))</f>
        <v>-</v>
      </c>
      <c r="DX24" s="131" t="str">
        <f ca="1">IF(DX$5&gt;='Rent Roll'!$M44,('Rent Roll'!$G44*'Rent Roll'!$D19/12)*((1+'Rent Roll'!$X44)^DATEDIF('Rent Roll'!$M44,DX$5,"Y")),
IF(DX$5&gt;'Rent Roll'!$L19,"-",
IF('Rent Roll'!$P19&gt;0,
IF(AND('Rent Roll'!$P19&gt;0,EDATE('Rent Roll'!$K19,'Rent Roll'!$P19*12)&gt;='Commercial Lease'!DX$5),
('Rent Roll'!$H19*'Rent Roll'!$D19/12)*((1+'Rent Roll'!$N19)^DATEDIF('Summary &amp; Assumptions'!$D$18,DX$5,"Y")),
OFFSET(DW24,0,-DATEDIF(EDATE('Rent Roll'!$K19,'Rent Roll'!$P19*12),DX$5,"M"))*((1+'Rent Roll'!$O19)^(DATEDIF(EDATE('Rent Roll'!$K19,'Rent Roll'!$P19*12),DX$5,"Y")+1))),('Rent Roll'!$H19*'Rent Roll'!$D19/12)*((1+'Rent Roll'!$N19)^DATEDIF('Summary &amp; Assumptions'!$D$18,DX$5,"Y")))))</f>
        <v>-</v>
      </c>
      <c r="DY24" s="131" t="str">
        <f ca="1">IF(DY$5&gt;='Rent Roll'!$M44,('Rent Roll'!$G44*'Rent Roll'!$D19/12)*((1+'Rent Roll'!$X44)^DATEDIF('Rent Roll'!$M44,DY$5,"Y")),
IF(DY$5&gt;'Rent Roll'!$L19,"-",
IF('Rent Roll'!$P19&gt;0,
IF(AND('Rent Roll'!$P19&gt;0,EDATE('Rent Roll'!$K19,'Rent Roll'!$P19*12)&gt;='Commercial Lease'!DY$5),
('Rent Roll'!$H19*'Rent Roll'!$D19/12)*((1+'Rent Roll'!$N19)^DATEDIF('Summary &amp; Assumptions'!$D$18,DY$5,"Y")),
OFFSET(DX24,0,-DATEDIF(EDATE('Rent Roll'!$K19,'Rent Roll'!$P19*12),DY$5,"M"))*((1+'Rent Roll'!$O19)^(DATEDIF(EDATE('Rent Roll'!$K19,'Rent Roll'!$P19*12),DY$5,"Y")+1))),('Rent Roll'!$H19*'Rent Roll'!$D19/12)*((1+'Rent Roll'!$N19)^DATEDIF('Summary &amp; Assumptions'!$D$18,DY$5,"Y")))))</f>
        <v>-</v>
      </c>
      <c r="DZ24" s="131" t="str">
        <f ca="1">IF(DZ$5&gt;='Rent Roll'!$M44,('Rent Roll'!$G44*'Rent Roll'!$D19/12)*((1+'Rent Roll'!$X44)^DATEDIF('Rent Roll'!$M44,DZ$5,"Y")),
IF(DZ$5&gt;'Rent Roll'!$L19,"-",
IF('Rent Roll'!$P19&gt;0,
IF(AND('Rent Roll'!$P19&gt;0,EDATE('Rent Roll'!$K19,'Rent Roll'!$P19*12)&gt;='Commercial Lease'!DZ$5),
('Rent Roll'!$H19*'Rent Roll'!$D19/12)*((1+'Rent Roll'!$N19)^DATEDIF('Summary &amp; Assumptions'!$D$18,DZ$5,"Y")),
OFFSET(DY24,0,-DATEDIF(EDATE('Rent Roll'!$K19,'Rent Roll'!$P19*12),DZ$5,"M"))*((1+'Rent Roll'!$O19)^(DATEDIF(EDATE('Rent Roll'!$K19,'Rent Roll'!$P19*12),DZ$5,"Y")+1))),('Rent Roll'!$H19*'Rent Roll'!$D19/12)*((1+'Rent Roll'!$N19)^DATEDIF('Summary &amp; Assumptions'!$D$18,DZ$5,"Y")))))</f>
        <v>-</v>
      </c>
      <c r="EA24" s="131" t="str">
        <f ca="1">IF(EA$5&gt;='Rent Roll'!$M44,('Rent Roll'!$G44*'Rent Roll'!$D19/12)*((1+'Rent Roll'!$X44)^DATEDIF('Rent Roll'!$M44,EA$5,"Y")),
IF(EA$5&gt;'Rent Roll'!$L19,"-",
IF('Rent Roll'!$P19&gt;0,
IF(AND('Rent Roll'!$P19&gt;0,EDATE('Rent Roll'!$K19,'Rent Roll'!$P19*12)&gt;='Commercial Lease'!EA$5),
('Rent Roll'!$H19*'Rent Roll'!$D19/12)*((1+'Rent Roll'!$N19)^DATEDIF('Summary &amp; Assumptions'!$D$18,EA$5,"Y")),
OFFSET(DZ24,0,-DATEDIF(EDATE('Rent Roll'!$K19,'Rent Roll'!$P19*12),EA$5,"M"))*((1+'Rent Roll'!$O19)^(DATEDIF(EDATE('Rent Roll'!$K19,'Rent Roll'!$P19*12),EA$5,"Y")+1))),('Rent Roll'!$H19*'Rent Roll'!$D19/12)*((1+'Rent Roll'!$N19)^DATEDIF('Summary &amp; Assumptions'!$D$18,EA$5,"Y")))))</f>
        <v>-</v>
      </c>
      <c r="EB24" s="131" t="str">
        <f ca="1">IF(EB$5&gt;='Rent Roll'!$M44,('Rent Roll'!$G44*'Rent Roll'!$D19/12)*((1+'Rent Roll'!$X44)^DATEDIF('Rent Roll'!$M44,EB$5,"Y")),
IF(EB$5&gt;'Rent Roll'!$L19,"-",
IF('Rent Roll'!$P19&gt;0,
IF(AND('Rent Roll'!$P19&gt;0,EDATE('Rent Roll'!$K19,'Rent Roll'!$P19*12)&gt;='Commercial Lease'!EB$5),
('Rent Roll'!$H19*'Rent Roll'!$D19/12)*((1+'Rent Roll'!$N19)^DATEDIF('Summary &amp; Assumptions'!$D$18,EB$5,"Y")),
OFFSET(EA24,0,-DATEDIF(EDATE('Rent Roll'!$K19,'Rent Roll'!$P19*12),EB$5,"M"))*((1+'Rent Roll'!$O19)^(DATEDIF(EDATE('Rent Roll'!$K19,'Rent Roll'!$P19*12),EB$5,"Y")+1))),('Rent Roll'!$H19*'Rent Roll'!$D19/12)*((1+'Rent Roll'!$N19)^DATEDIF('Summary &amp; Assumptions'!$D$18,EB$5,"Y")))))</f>
        <v>-</v>
      </c>
      <c r="EC24" s="131" t="str">
        <f ca="1">IF(EC$5&gt;='Rent Roll'!$M44,('Rent Roll'!$G44*'Rent Roll'!$D19/12)*((1+'Rent Roll'!$X44)^DATEDIF('Rent Roll'!$M44,EC$5,"Y")),
IF(EC$5&gt;'Rent Roll'!$L19,"-",
IF('Rent Roll'!$P19&gt;0,
IF(AND('Rent Roll'!$P19&gt;0,EDATE('Rent Roll'!$K19,'Rent Roll'!$P19*12)&gt;='Commercial Lease'!EC$5),
('Rent Roll'!$H19*'Rent Roll'!$D19/12)*((1+'Rent Roll'!$N19)^DATEDIF('Summary &amp; Assumptions'!$D$18,EC$5,"Y")),
OFFSET(EB24,0,-DATEDIF(EDATE('Rent Roll'!$K19,'Rent Roll'!$P19*12),EC$5,"M"))*((1+'Rent Roll'!$O19)^(DATEDIF(EDATE('Rent Roll'!$K19,'Rent Roll'!$P19*12),EC$5,"Y")+1))),('Rent Roll'!$H19*'Rent Roll'!$D19/12)*((1+'Rent Roll'!$N19)^DATEDIF('Summary &amp; Assumptions'!$D$18,EC$5,"Y")))))</f>
        <v>-</v>
      </c>
      <c r="ED24" s="131" t="str">
        <f ca="1">IF(ED$5&gt;='Rent Roll'!$M44,('Rent Roll'!$G44*'Rent Roll'!$D19/12)*((1+'Rent Roll'!$X44)^DATEDIF('Rent Roll'!$M44,ED$5,"Y")),
IF(ED$5&gt;'Rent Roll'!$L19,"-",
IF('Rent Roll'!$P19&gt;0,
IF(AND('Rent Roll'!$P19&gt;0,EDATE('Rent Roll'!$K19,'Rent Roll'!$P19*12)&gt;='Commercial Lease'!ED$5),
('Rent Roll'!$H19*'Rent Roll'!$D19/12)*((1+'Rent Roll'!$N19)^DATEDIF('Summary &amp; Assumptions'!$D$18,ED$5,"Y")),
OFFSET(EC24,0,-DATEDIF(EDATE('Rent Roll'!$K19,'Rent Roll'!$P19*12),ED$5,"M"))*((1+'Rent Roll'!$O19)^(DATEDIF(EDATE('Rent Roll'!$K19,'Rent Roll'!$P19*12),ED$5,"Y")+1))),('Rent Roll'!$H19*'Rent Roll'!$D19/12)*((1+'Rent Roll'!$N19)^DATEDIF('Summary &amp; Assumptions'!$D$18,ED$5,"Y")))))</f>
        <v>-</v>
      </c>
      <c r="EE24" s="131" t="str">
        <f ca="1">IF(EE$5&gt;='Rent Roll'!$M44,('Rent Roll'!$G44*'Rent Roll'!$D19/12)*((1+'Rent Roll'!$X44)^DATEDIF('Rent Roll'!$M44,EE$5,"Y")),
IF(EE$5&gt;'Rent Roll'!$L19,"-",
IF('Rent Roll'!$P19&gt;0,
IF(AND('Rent Roll'!$P19&gt;0,EDATE('Rent Roll'!$K19,'Rent Roll'!$P19*12)&gt;='Commercial Lease'!EE$5),
('Rent Roll'!$H19*'Rent Roll'!$D19/12)*((1+'Rent Roll'!$N19)^DATEDIF('Summary &amp; Assumptions'!$D$18,EE$5,"Y")),
OFFSET(ED24,0,-DATEDIF(EDATE('Rent Roll'!$K19,'Rent Roll'!$P19*12),EE$5,"M"))*((1+'Rent Roll'!$O19)^(DATEDIF(EDATE('Rent Roll'!$K19,'Rent Roll'!$P19*12),EE$5,"Y")+1))),('Rent Roll'!$H19*'Rent Roll'!$D19/12)*((1+'Rent Roll'!$N19)^DATEDIF('Summary &amp; Assumptions'!$D$18,EE$5,"Y")))))</f>
        <v>-</v>
      </c>
      <c r="EF24" s="132" t="str">
        <f ca="1">IF(EF$5&gt;='Rent Roll'!$M44,('Rent Roll'!$G44*'Rent Roll'!$D19/12)*((1+'Rent Roll'!$X44)^DATEDIF('Rent Roll'!$M44,EF$5,"Y")),
IF(EF$5&gt;'Rent Roll'!$L19,"-",
IF('Rent Roll'!$P19&gt;0,
IF(AND('Rent Roll'!$P19&gt;0,EDATE('Rent Roll'!$K19,'Rent Roll'!$P19*12)&gt;='Commercial Lease'!EF$5),
('Rent Roll'!$H19*'Rent Roll'!$D19/12)*((1+'Rent Roll'!$N19)^DATEDIF('Summary &amp; Assumptions'!$D$18,EF$5,"Y")),
OFFSET(EE24,0,-DATEDIF(EDATE('Rent Roll'!$K19,'Rent Roll'!$P19*12),EF$5,"M"))*((1+'Rent Roll'!$O19)^(DATEDIF(EDATE('Rent Roll'!$K19,'Rent Roll'!$P19*12),EF$5,"Y")+1))),('Rent Roll'!$H19*'Rent Roll'!$D19/12)*((1+'Rent Roll'!$N19)^DATEDIF('Summary &amp; Assumptions'!$D$18,EF$5,"Y")))))</f>
        <v>-</v>
      </c>
      <c r="EG24" s="118" t="s">
        <v>109</v>
      </c>
    </row>
    <row r="25" spans="2:137" x14ac:dyDescent="0.2">
      <c r="B25" s="134"/>
      <c r="C25" s="135" t="str">
        <f>CONCATENATE('Rent Roll'!B20&amp;" - "&amp;'Rent Roll'!C20)</f>
        <v xml:space="preserve"> - </v>
      </c>
      <c r="D25" s="130">
        <f t="shared" ca="1" si="13"/>
        <v>0</v>
      </c>
      <c r="E25" s="131" t="str">
        <f>IF('Rent Roll'!$E20='Data Validation'!$E$2,'Rent Roll'!$I20,"-")</f>
        <v>-</v>
      </c>
      <c r="F25" s="131" t="str">
        <f ca="1">IF(F$5&gt;='Rent Roll'!$M45,('Rent Roll'!$G45*'Rent Roll'!$D20/12)*((1+'Rent Roll'!$X45)^DATEDIF('Rent Roll'!$M45,F$5,"Y")),
IF(F$5&gt;'Rent Roll'!$L20,"-",
IF('Rent Roll'!$P20&gt;0,
IF(AND('Rent Roll'!$P20&gt;0,EDATE('Rent Roll'!$K20,'Rent Roll'!$P20*12)&gt;='Commercial Lease'!F$5),
('Rent Roll'!$H20*'Rent Roll'!$D20/12)*((1+'Rent Roll'!$N20)^DATEDIF('Summary &amp; Assumptions'!$D$18,F$5,"Y")),
OFFSET(E25,0,-DATEDIF(EDATE('Rent Roll'!$K20,'Rent Roll'!$P20*12),F$5,"M"))*((1+'Rent Roll'!$O20)^(DATEDIF(EDATE('Rent Roll'!$K20,'Rent Roll'!$P20*12),F$5,"Y")+1))),('Rent Roll'!$H20*'Rent Roll'!$D20/12)*((1+'Rent Roll'!$N20)^DATEDIF('Summary &amp; Assumptions'!$D$18,F$5,"Y")))))</f>
        <v>-</v>
      </c>
      <c r="G25" s="131" t="str">
        <f ca="1">IF(G$5&gt;='Rent Roll'!$M45,('Rent Roll'!$G45*'Rent Roll'!$D20/12)*((1+'Rent Roll'!$X45)^DATEDIF('Rent Roll'!$M45,G$5,"Y")),
IF(G$5&gt;'Rent Roll'!$L20,"-",
IF('Rent Roll'!$P20&gt;0,
IF(AND('Rent Roll'!$P20&gt;0,EDATE('Rent Roll'!$K20,'Rent Roll'!$P20*12)&gt;='Commercial Lease'!G$5),
('Rent Roll'!$H20*'Rent Roll'!$D20/12)*((1+'Rent Roll'!$N20)^DATEDIF('Summary &amp; Assumptions'!$D$18,G$5,"Y")),
OFFSET(F25,0,-DATEDIF(EDATE('Rent Roll'!$K20,'Rent Roll'!$P20*12),G$5,"M"))*((1+'Rent Roll'!$O20)^(DATEDIF(EDATE('Rent Roll'!$K20,'Rent Roll'!$P20*12),G$5,"Y")+1))),('Rent Roll'!$H20*'Rent Roll'!$D20/12)*((1+'Rent Roll'!$N20)^DATEDIF('Summary &amp; Assumptions'!$D$18,G$5,"Y")))))</f>
        <v>-</v>
      </c>
      <c r="H25" s="131" t="str">
        <f ca="1">IF(H$5&gt;='Rent Roll'!$M45,('Rent Roll'!$G45*'Rent Roll'!$D20/12)*((1+'Rent Roll'!$X45)^DATEDIF('Rent Roll'!$M45,H$5,"Y")),
IF(H$5&gt;'Rent Roll'!$L20,"-",
IF('Rent Roll'!$P20&gt;0,
IF(AND('Rent Roll'!$P20&gt;0,EDATE('Rent Roll'!$K20,'Rent Roll'!$P20*12)&gt;='Commercial Lease'!H$5),
('Rent Roll'!$H20*'Rent Roll'!$D20/12)*((1+'Rent Roll'!$N20)^DATEDIF('Summary &amp; Assumptions'!$D$18,H$5,"Y")),
OFFSET(G25,0,-DATEDIF(EDATE('Rent Roll'!$K20,'Rent Roll'!$P20*12),H$5,"M"))*((1+'Rent Roll'!$O20)^(DATEDIF(EDATE('Rent Roll'!$K20,'Rent Roll'!$P20*12),H$5,"Y")+1))),('Rent Roll'!$H20*'Rent Roll'!$D20/12)*((1+'Rent Roll'!$N20)^DATEDIF('Summary &amp; Assumptions'!$D$18,H$5,"Y")))))</f>
        <v>-</v>
      </c>
      <c r="I25" s="131" t="str">
        <f ca="1">IF(I$5&gt;='Rent Roll'!$M45,('Rent Roll'!$G45*'Rent Roll'!$D20/12)*((1+'Rent Roll'!$X45)^DATEDIF('Rent Roll'!$M45,I$5,"Y")),
IF(I$5&gt;'Rent Roll'!$L20,"-",
IF('Rent Roll'!$P20&gt;0,
IF(AND('Rent Roll'!$P20&gt;0,EDATE('Rent Roll'!$K20,'Rent Roll'!$P20*12)&gt;='Commercial Lease'!I$5),
('Rent Roll'!$H20*'Rent Roll'!$D20/12)*((1+'Rent Roll'!$N20)^DATEDIF('Summary &amp; Assumptions'!$D$18,I$5,"Y")),
OFFSET(H25,0,-DATEDIF(EDATE('Rent Roll'!$K20,'Rent Roll'!$P20*12),I$5,"M"))*((1+'Rent Roll'!$O20)^(DATEDIF(EDATE('Rent Roll'!$K20,'Rent Roll'!$P20*12),I$5,"Y")+1))),('Rent Roll'!$H20*'Rent Roll'!$D20/12)*((1+'Rent Roll'!$N20)^DATEDIF('Summary &amp; Assumptions'!$D$18,I$5,"Y")))))</f>
        <v>-</v>
      </c>
      <c r="J25" s="131" t="str">
        <f ca="1">IF(J$5&gt;='Rent Roll'!$M45,('Rent Roll'!$G45*'Rent Roll'!$D20/12)*((1+'Rent Roll'!$X45)^DATEDIF('Rent Roll'!$M45,J$5,"Y")),
IF(J$5&gt;'Rent Roll'!$L20,"-",
IF('Rent Roll'!$P20&gt;0,
IF(AND('Rent Roll'!$P20&gt;0,EDATE('Rent Roll'!$K20,'Rent Roll'!$P20*12)&gt;='Commercial Lease'!J$5),
('Rent Roll'!$H20*'Rent Roll'!$D20/12)*((1+'Rent Roll'!$N20)^DATEDIF('Summary &amp; Assumptions'!$D$18,J$5,"Y")),
OFFSET(I25,0,-DATEDIF(EDATE('Rent Roll'!$K20,'Rent Roll'!$P20*12),J$5,"M"))*((1+'Rent Roll'!$O20)^(DATEDIF(EDATE('Rent Roll'!$K20,'Rent Roll'!$P20*12),J$5,"Y")+1))),('Rent Roll'!$H20*'Rent Roll'!$D20/12)*((1+'Rent Roll'!$N20)^DATEDIF('Summary &amp; Assumptions'!$D$18,J$5,"Y")))))</f>
        <v>-</v>
      </c>
      <c r="K25" s="131" t="str">
        <f ca="1">IF(K$5&gt;='Rent Roll'!$M45,('Rent Roll'!$G45*'Rent Roll'!$D20/12)*((1+'Rent Roll'!$X45)^DATEDIF('Rent Roll'!$M45,K$5,"Y")),
IF(K$5&gt;'Rent Roll'!$L20,"-",
IF('Rent Roll'!$P20&gt;0,
IF(AND('Rent Roll'!$P20&gt;0,EDATE('Rent Roll'!$K20,'Rent Roll'!$P20*12)&gt;='Commercial Lease'!K$5),
('Rent Roll'!$H20*'Rent Roll'!$D20/12)*((1+'Rent Roll'!$N20)^DATEDIF('Summary &amp; Assumptions'!$D$18,K$5,"Y")),
OFFSET(J25,0,-DATEDIF(EDATE('Rent Roll'!$K20,'Rent Roll'!$P20*12),K$5,"M"))*((1+'Rent Roll'!$O20)^(DATEDIF(EDATE('Rent Roll'!$K20,'Rent Roll'!$P20*12),K$5,"Y")+1))),('Rent Roll'!$H20*'Rent Roll'!$D20/12)*((1+'Rent Roll'!$N20)^DATEDIF('Summary &amp; Assumptions'!$D$18,K$5,"Y")))))</f>
        <v>-</v>
      </c>
      <c r="L25" s="131" t="str">
        <f ca="1">IF(L$5&gt;='Rent Roll'!$M45,('Rent Roll'!$G45*'Rent Roll'!$D20/12)*((1+'Rent Roll'!$X45)^DATEDIF('Rent Roll'!$M45,L$5,"Y")),
IF(L$5&gt;'Rent Roll'!$L20,"-",
IF('Rent Roll'!$P20&gt;0,
IF(AND('Rent Roll'!$P20&gt;0,EDATE('Rent Roll'!$K20,'Rent Roll'!$P20*12)&gt;='Commercial Lease'!L$5),
('Rent Roll'!$H20*'Rent Roll'!$D20/12)*((1+'Rent Roll'!$N20)^DATEDIF('Summary &amp; Assumptions'!$D$18,L$5,"Y")),
OFFSET(K25,0,-DATEDIF(EDATE('Rent Roll'!$K20,'Rent Roll'!$P20*12),L$5,"M"))*((1+'Rent Roll'!$O20)^(DATEDIF(EDATE('Rent Roll'!$K20,'Rent Roll'!$P20*12),L$5,"Y")+1))),('Rent Roll'!$H20*'Rent Roll'!$D20/12)*((1+'Rent Roll'!$N20)^DATEDIF('Summary &amp; Assumptions'!$D$18,L$5,"Y")))))</f>
        <v>-</v>
      </c>
      <c r="M25" s="131" t="str">
        <f ca="1">IF(M$5&gt;='Rent Roll'!$M45,('Rent Roll'!$G45*'Rent Roll'!$D20/12)*((1+'Rent Roll'!$X45)^DATEDIF('Rent Roll'!$M45,M$5,"Y")),
IF(M$5&gt;'Rent Roll'!$L20,"-",
IF('Rent Roll'!$P20&gt;0,
IF(AND('Rent Roll'!$P20&gt;0,EDATE('Rent Roll'!$K20,'Rent Roll'!$P20*12)&gt;='Commercial Lease'!M$5),
('Rent Roll'!$H20*'Rent Roll'!$D20/12)*((1+'Rent Roll'!$N20)^DATEDIF('Summary &amp; Assumptions'!$D$18,M$5,"Y")),
OFFSET(L25,0,-DATEDIF(EDATE('Rent Roll'!$K20,'Rent Roll'!$P20*12),M$5,"M"))*((1+'Rent Roll'!$O20)^(DATEDIF(EDATE('Rent Roll'!$K20,'Rent Roll'!$P20*12),M$5,"Y")+1))),('Rent Roll'!$H20*'Rent Roll'!$D20/12)*((1+'Rent Roll'!$N20)^DATEDIF('Summary &amp; Assumptions'!$D$18,M$5,"Y")))))</f>
        <v>-</v>
      </c>
      <c r="N25" s="131" t="str">
        <f ca="1">IF(N$5&gt;='Rent Roll'!$M45,('Rent Roll'!$G45*'Rent Roll'!$D20/12)*((1+'Rent Roll'!$X45)^DATEDIF('Rent Roll'!$M45,N$5,"Y")),
IF(N$5&gt;'Rent Roll'!$L20,"-",
IF('Rent Roll'!$P20&gt;0,
IF(AND('Rent Roll'!$P20&gt;0,EDATE('Rent Roll'!$K20,'Rent Roll'!$P20*12)&gt;='Commercial Lease'!N$5),
('Rent Roll'!$H20*'Rent Roll'!$D20/12)*((1+'Rent Roll'!$N20)^DATEDIF('Summary &amp; Assumptions'!$D$18,N$5,"Y")),
OFFSET(M25,0,-DATEDIF(EDATE('Rent Roll'!$K20,'Rent Roll'!$P20*12),N$5,"M"))*((1+'Rent Roll'!$O20)^(DATEDIF(EDATE('Rent Roll'!$K20,'Rent Roll'!$P20*12),N$5,"Y")+1))),('Rent Roll'!$H20*'Rent Roll'!$D20/12)*((1+'Rent Roll'!$N20)^DATEDIF('Summary &amp; Assumptions'!$D$18,N$5,"Y")))))</f>
        <v>-</v>
      </c>
      <c r="O25" s="131" t="str">
        <f ca="1">IF(O$5&gt;='Rent Roll'!$M45,('Rent Roll'!$G45*'Rent Roll'!$D20/12)*((1+'Rent Roll'!$X45)^DATEDIF('Rent Roll'!$M45,O$5,"Y")),
IF(O$5&gt;'Rent Roll'!$L20,"-",
IF('Rent Roll'!$P20&gt;0,
IF(AND('Rent Roll'!$P20&gt;0,EDATE('Rent Roll'!$K20,'Rent Roll'!$P20*12)&gt;='Commercial Lease'!O$5),
('Rent Roll'!$H20*'Rent Roll'!$D20/12)*((1+'Rent Roll'!$N20)^DATEDIF('Summary &amp; Assumptions'!$D$18,O$5,"Y")),
OFFSET(N25,0,-DATEDIF(EDATE('Rent Roll'!$K20,'Rent Roll'!$P20*12),O$5,"M"))*((1+'Rent Roll'!$O20)^(DATEDIF(EDATE('Rent Roll'!$K20,'Rent Roll'!$P20*12),O$5,"Y")+1))),('Rent Roll'!$H20*'Rent Roll'!$D20/12)*((1+'Rent Roll'!$N20)^DATEDIF('Summary &amp; Assumptions'!$D$18,O$5,"Y")))))</f>
        <v>-</v>
      </c>
      <c r="P25" s="131" t="str">
        <f ca="1">IF(P$5&gt;='Rent Roll'!$M45,('Rent Roll'!$G45*'Rent Roll'!$D20/12)*((1+'Rent Roll'!$X45)^DATEDIF('Rent Roll'!$M45,P$5,"Y")),
IF(P$5&gt;'Rent Roll'!$L20,"-",
IF('Rent Roll'!$P20&gt;0,
IF(AND('Rent Roll'!$P20&gt;0,EDATE('Rent Roll'!$K20,'Rent Roll'!$P20*12)&gt;='Commercial Lease'!P$5),
('Rent Roll'!$H20*'Rent Roll'!$D20/12)*((1+'Rent Roll'!$N20)^DATEDIF('Summary &amp; Assumptions'!$D$18,P$5,"Y")),
OFFSET(O25,0,-DATEDIF(EDATE('Rent Roll'!$K20,'Rent Roll'!$P20*12),P$5,"M"))*((1+'Rent Roll'!$O20)^(DATEDIF(EDATE('Rent Roll'!$K20,'Rent Roll'!$P20*12),P$5,"Y")+1))),('Rent Roll'!$H20*'Rent Roll'!$D20/12)*((1+'Rent Roll'!$N20)^DATEDIF('Summary &amp; Assumptions'!$D$18,P$5,"Y")))))</f>
        <v>-</v>
      </c>
      <c r="Q25" s="131" t="str">
        <f ca="1">IF(Q$5&gt;='Rent Roll'!$M45,('Rent Roll'!$G45*'Rent Roll'!$D20/12)*((1+'Rent Roll'!$X45)^DATEDIF('Rent Roll'!$M45,Q$5,"Y")),
IF(Q$5&gt;'Rent Roll'!$L20,"-",
IF('Rent Roll'!$P20&gt;0,
IF(AND('Rent Roll'!$P20&gt;0,EDATE('Rent Roll'!$K20,'Rent Roll'!$P20*12)&gt;='Commercial Lease'!Q$5),
('Rent Roll'!$H20*'Rent Roll'!$D20/12)*((1+'Rent Roll'!$N20)^DATEDIF('Summary &amp; Assumptions'!$D$18,Q$5,"Y")),
OFFSET(P25,0,-DATEDIF(EDATE('Rent Roll'!$K20,'Rent Roll'!$P20*12),Q$5,"M"))*((1+'Rent Roll'!$O20)^(DATEDIF(EDATE('Rent Roll'!$K20,'Rent Roll'!$P20*12),Q$5,"Y")+1))),('Rent Roll'!$H20*'Rent Roll'!$D20/12)*((1+'Rent Roll'!$N20)^DATEDIF('Summary &amp; Assumptions'!$D$18,Q$5,"Y")))))</f>
        <v>-</v>
      </c>
      <c r="R25" s="131" t="str">
        <f ca="1">IF(R$5&gt;='Rent Roll'!$M45,('Rent Roll'!$G45*'Rent Roll'!$D20/12)*((1+'Rent Roll'!$X45)^DATEDIF('Rent Roll'!$M45,R$5,"Y")),
IF(R$5&gt;'Rent Roll'!$L20,"-",
IF('Rent Roll'!$P20&gt;0,
IF(AND('Rent Roll'!$P20&gt;0,EDATE('Rent Roll'!$K20,'Rent Roll'!$P20*12)&gt;='Commercial Lease'!R$5),
('Rent Roll'!$H20*'Rent Roll'!$D20/12)*((1+'Rent Roll'!$N20)^DATEDIF('Summary &amp; Assumptions'!$D$18,R$5,"Y")),
OFFSET(Q25,0,-DATEDIF(EDATE('Rent Roll'!$K20,'Rent Roll'!$P20*12),R$5,"M"))*((1+'Rent Roll'!$O20)^(DATEDIF(EDATE('Rent Roll'!$K20,'Rent Roll'!$P20*12),R$5,"Y")+1))),('Rent Roll'!$H20*'Rent Roll'!$D20/12)*((1+'Rent Roll'!$N20)^DATEDIF('Summary &amp; Assumptions'!$D$18,R$5,"Y")))))</f>
        <v>-</v>
      </c>
      <c r="S25" s="131" t="str">
        <f ca="1">IF(S$5&gt;='Rent Roll'!$M45,('Rent Roll'!$G45*'Rent Roll'!$D20/12)*((1+'Rent Roll'!$X45)^DATEDIF('Rent Roll'!$M45,S$5,"Y")),
IF(S$5&gt;'Rent Roll'!$L20,"-",
IF('Rent Roll'!$P20&gt;0,
IF(AND('Rent Roll'!$P20&gt;0,EDATE('Rent Roll'!$K20,'Rent Roll'!$P20*12)&gt;='Commercial Lease'!S$5),
('Rent Roll'!$H20*'Rent Roll'!$D20/12)*((1+'Rent Roll'!$N20)^DATEDIF('Summary &amp; Assumptions'!$D$18,S$5,"Y")),
OFFSET(R25,0,-DATEDIF(EDATE('Rent Roll'!$K20,'Rent Roll'!$P20*12),S$5,"M"))*((1+'Rent Roll'!$O20)^(DATEDIF(EDATE('Rent Roll'!$K20,'Rent Roll'!$P20*12),S$5,"Y")+1))),('Rent Roll'!$H20*'Rent Roll'!$D20/12)*((1+'Rent Roll'!$N20)^DATEDIF('Summary &amp; Assumptions'!$D$18,S$5,"Y")))))</f>
        <v>-</v>
      </c>
      <c r="T25" s="131" t="str">
        <f ca="1">IF(T$5&gt;='Rent Roll'!$M45,('Rent Roll'!$G45*'Rent Roll'!$D20/12)*((1+'Rent Roll'!$X45)^DATEDIF('Rent Roll'!$M45,T$5,"Y")),
IF(T$5&gt;'Rent Roll'!$L20,"-",
IF('Rent Roll'!$P20&gt;0,
IF(AND('Rent Roll'!$P20&gt;0,EDATE('Rent Roll'!$K20,'Rent Roll'!$P20*12)&gt;='Commercial Lease'!T$5),
('Rent Roll'!$H20*'Rent Roll'!$D20/12)*((1+'Rent Roll'!$N20)^DATEDIF('Summary &amp; Assumptions'!$D$18,T$5,"Y")),
OFFSET(S25,0,-DATEDIF(EDATE('Rent Roll'!$K20,'Rent Roll'!$P20*12),T$5,"M"))*((1+'Rent Roll'!$O20)^(DATEDIF(EDATE('Rent Roll'!$K20,'Rent Roll'!$P20*12),T$5,"Y")+1))),('Rent Roll'!$H20*'Rent Roll'!$D20/12)*((1+'Rent Roll'!$N20)^DATEDIF('Summary &amp; Assumptions'!$D$18,T$5,"Y")))))</f>
        <v>-</v>
      </c>
      <c r="U25" s="131" t="str">
        <f ca="1">IF(U$5&gt;='Rent Roll'!$M45,('Rent Roll'!$G45*'Rent Roll'!$D20/12)*((1+'Rent Roll'!$X45)^DATEDIF('Rent Roll'!$M45,U$5,"Y")),
IF(U$5&gt;'Rent Roll'!$L20,"-",
IF('Rent Roll'!$P20&gt;0,
IF(AND('Rent Roll'!$P20&gt;0,EDATE('Rent Roll'!$K20,'Rent Roll'!$P20*12)&gt;='Commercial Lease'!U$5),
('Rent Roll'!$H20*'Rent Roll'!$D20/12)*((1+'Rent Roll'!$N20)^DATEDIF('Summary &amp; Assumptions'!$D$18,U$5,"Y")),
OFFSET(T25,0,-DATEDIF(EDATE('Rent Roll'!$K20,'Rent Roll'!$P20*12),U$5,"M"))*((1+'Rent Roll'!$O20)^(DATEDIF(EDATE('Rent Roll'!$K20,'Rent Roll'!$P20*12),U$5,"Y")+1))),('Rent Roll'!$H20*'Rent Roll'!$D20/12)*((1+'Rent Roll'!$N20)^DATEDIF('Summary &amp; Assumptions'!$D$18,U$5,"Y")))))</f>
        <v>-</v>
      </c>
      <c r="V25" s="131" t="str">
        <f ca="1">IF(V$5&gt;='Rent Roll'!$M45,('Rent Roll'!$G45*'Rent Roll'!$D20/12)*((1+'Rent Roll'!$X45)^DATEDIF('Rent Roll'!$M45,V$5,"Y")),
IF(V$5&gt;'Rent Roll'!$L20,"-",
IF('Rent Roll'!$P20&gt;0,
IF(AND('Rent Roll'!$P20&gt;0,EDATE('Rent Roll'!$K20,'Rent Roll'!$P20*12)&gt;='Commercial Lease'!V$5),
('Rent Roll'!$H20*'Rent Roll'!$D20/12)*((1+'Rent Roll'!$N20)^DATEDIF('Summary &amp; Assumptions'!$D$18,V$5,"Y")),
OFFSET(U25,0,-DATEDIF(EDATE('Rent Roll'!$K20,'Rent Roll'!$P20*12),V$5,"M"))*((1+'Rent Roll'!$O20)^(DATEDIF(EDATE('Rent Roll'!$K20,'Rent Roll'!$P20*12),V$5,"Y")+1))),('Rent Roll'!$H20*'Rent Roll'!$D20/12)*((1+'Rent Roll'!$N20)^DATEDIF('Summary &amp; Assumptions'!$D$18,V$5,"Y")))))</f>
        <v>-</v>
      </c>
      <c r="W25" s="131" t="str">
        <f ca="1">IF(W$5&gt;='Rent Roll'!$M45,('Rent Roll'!$G45*'Rent Roll'!$D20/12)*((1+'Rent Roll'!$X45)^DATEDIF('Rent Roll'!$M45,W$5,"Y")),
IF(W$5&gt;'Rent Roll'!$L20,"-",
IF('Rent Roll'!$P20&gt;0,
IF(AND('Rent Roll'!$P20&gt;0,EDATE('Rent Roll'!$K20,'Rent Roll'!$P20*12)&gt;='Commercial Lease'!W$5),
('Rent Roll'!$H20*'Rent Roll'!$D20/12)*((1+'Rent Roll'!$N20)^DATEDIF('Summary &amp; Assumptions'!$D$18,W$5,"Y")),
OFFSET(V25,0,-DATEDIF(EDATE('Rent Roll'!$K20,'Rent Roll'!$P20*12),W$5,"M"))*((1+'Rent Roll'!$O20)^(DATEDIF(EDATE('Rent Roll'!$K20,'Rent Roll'!$P20*12),W$5,"Y")+1))),('Rent Roll'!$H20*'Rent Roll'!$D20/12)*((1+'Rent Roll'!$N20)^DATEDIF('Summary &amp; Assumptions'!$D$18,W$5,"Y")))))</f>
        <v>-</v>
      </c>
      <c r="X25" s="131" t="str">
        <f ca="1">IF(X$5&gt;='Rent Roll'!$M45,('Rent Roll'!$G45*'Rent Roll'!$D20/12)*((1+'Rent Roll'!$X45)^DATEDIF('Rent Roll'!$M45,X$5,"Y")),
IF(X$5&gt;'Rent Roll'!$L20,"-",
IF('Rent Roll'!$P20&gt;0,
IF(AND('Rent Roll'!$P20&gt;0,EDATE('Rent Roll'!$K20,'Rent Roll'!$P20*12)&gt;='Commercial Lease'!X$5),
('Rent Roll'!$H20*'Rent Roll'!$D20/12)*((1+'Rent Roll'!$N20)^DATEDIF('Summary &amp; Assumptions'!$D$18,X$5,"Y")),
OFFSET(W25,0,-DATEDIF(EDATE('Rent Roll'!$K20,'Rent Roll'!$P20*12),X$5,"M"))*((1+'Rent Roll'!$O20)^(DATEDIF(EDATE('Rent Roll'!$K20,'Rent Roll'!$P20*12),X$5,"Y")+1))),('Rent Roll'!$H20*'Rent Roll'!$D20/12)*((1+'Rent Roll'!$N20)^DATEDIF('Summary &amp; Assumptions'!$D$18,X$5,"Y")))))</f>
        <v>-</v>
      </c>
      <c r="Y25" s="131" t="str">
        <f ca="1">IF(Y$5&gt;='Rent Roll'!$M45,('Rent Roll'!$G45*'Rent Roll'!$D20/12)*((1+'Rent Roll'!$X45)^DATEDIF('Rent Roll'!$M45,Y$5,"Y")),
IF(Y$5&gt;'Rent Roll'!$L20,"-",
IF('Rent Roll'!$P20&gt;0,
IF(AND('Rent Roll'!$P20&gt;0,EDATE('Rent Roll'!$K20,'Rent Roll'!$P20*12)&gt;='Commercial Lease'!Y$5),
('Rent Roll'!$H20*'Rent Roll'!$D20/12)*((1+'Rent Roll'!$N20)^DATEDIF('Summary &amp; Assumptions'!$D$18,Y$5,"Y")),
OFFSET(X25,0,-DATEDIF(EDATE('Rent Roll'!$K20,'Rent Roll'!$P20*12),Y$5,"M"))*((1+'Rent Roll'!$O20)^(DATEDIF(EDATE('Rent Roll'!$K20,'Rent Roll'!$P20*12),Y$5,"Y")+1))),('Rent Roll'!$H20*'Rent Roll'!$D20/12)*((1+'Rent Roll'!$N20)^DATEDIF('Summary &amp; Assumptions'!$D$18,Y$5,"Y")))))</f>
        <v>-</v>
      </c>
      <c r="Z25" s="131" t="str">
        <f ca="1">IF(Z$5&gt;='Rent Roll'!$M45,('Rent Roll'!$G45*'Rent Roll'!$D20/12)*((1+'Rent Roll'!$X45)^DATEDIF('Rent Roll'!$M45,Z$5,"Y")),
IF(Z$5&gt;'Rent Roll'!$L20,"-",
IF('Rent Roll'!$P20&gt;0,
IF(AND('Rent Roll'!$P20&gt;0,EDATE('Rent Roll'!$K20,'Rent Roll'!$P20*12)&gt;='Commercial Lease'!Z$5),
('Rent Roll'!$H20*'Rent Roll'!$D20/12)*((1+'Rent Roll'!$N20)^DATEDIF('Summary &amp; Assumptions'!$D$18,Z$5,"Y")),
OFFSET(Y25,0,-DATEDIF(EDATE('Rent Roll'!$K20,'Rent Roll'!$P20*12),Z$5,"M"))*((1+'Rent Roll'!$O20)^(DATEDIF(EDATE('Rent Roll'!$K20,'Rent Roll'!$P20*12),Z$5,"Y")+1))),('Rent Roll'!$H20*'Rent Roll'!$D20/12)*((1+'Rent Roll'!$N20)^DATEDIF('Summary &amp; Assumptions'!$D$18,Z$5,"Y")))))</f>
        <v>-</v>
      </c>
      <c r="AA25" s="131" t="str">
        <f ca="1">IF(AA$5&gt;='Rent Roll'!$M45,('Rent Roll'!$G45*'Rent Roll'!$D20/12)*((1+'Rent Roll'!$X45)^DATEDIF('Rent Roll'!$M45,AA$5,"Y")),
IF(AA$5&gt;'Rent Roll'!$L20,"-",
IF('Rent Roll'!$P20&gt;0,
IF(AND('Rent Roll'!$P20&gt;0,EDATE('Rent Roll'!$K20,'Rent Roll'!$P20*12)&gt;='Commercial Lease'!AA$5),
('Rent Roll'!$H20*'Rent Roll'!$D20/12)*((1+'Rent Roll'!$N20)^DATEDIF('Summary &amp; Assumptions'!$D$18,AA$5,"Y")),
OFFSET(Z25,0,-DATEDIF(EDATE('Rent Roll'!$K20,'Rent Roll'!$P20*12),AA$5,"M"))*((1+'Rent Roll'!$O20)^(DATEDIF(EDATE('Rent Roll'!$K20,'Rent Roll'!$P20*12),AA$5,"Y")+1))),('Rent Roll'!$H20*'Rent Roll'!$D20/12)*((1+'Rent Roll'!$N20)^DATEDIF('Summary &amp; Assumptions'!$D$18,AA$5,"Y")))))</f>
        <v>-</v>
      </c>
      <c r="AB25" s="131" t="str">
        <f ca="1">IF(AB$5&gt;='Rent Roll'!$M45,('Rent Roll'!$G45*'Rent Roll'!$D20/12)*((1+'Rent Roll'!$X45)^DATEDIF('Rent Roll'!$M45,AB$5,"Y")),
IF(AB$5&gt;'Rent Roll'!$L20,"-",
IF('Rent Roll'!$P20&gt;0,
IF(AND('Rent Roll'!$P20&gt;0,EDATE('Rent Roll'!$K20,'Rent Roll'!$P20*12)&gt;='Commercial Lease'!AB$5),
('Rent Roll'!$H20*'Rent Roll'!$D20/12)*((1+'Rent Roll'!$N20)^DATEDIF('Summary &amp; Assumptions'!$D$18,AB$5,"Y")),
OFFSET(AA25,0,-DATEDIF(EDATE('Rent Roll'!$K20,'Rent Roll'!$P20*12),AB$5,"M"))*((1+'Rent Roll'!$O20)^(DATEDIF(EDATE('Rent Roll'!$K20,'Rent Roll'!$P20*12),AB$5,"Y")+1))),('Rent Roll'!$H20*'Rent Roll'!$D20/12)*((1+'Rent Roll'!$N20)^DATEDIF('Summary &amp; Assumptions'!$D$18,AB$5,"Y")))))</f>
        <v>-</v>
      </c>
      <c r="AC25" s="131" t="str">
        <f ca="1">IF(AC$5&gt;='Rent Roll'!$M45,('Rent Roll'!$G45*'Rent Roll'!$D20/12)*((1+'Rent Roll'!$X45)^DATEDIF('Rent Roll'!$M45,AC$5,"Y")),
IF(AC$5&gt;'Rent Roll'!$L20,"-",
IF('Rent Roll'!$P20&gt;0,
IF(AND('Rent Roll'!$P20&gt;0,EDATE('Rent Roll'!$K20,'Rent Roll'!$P20*12)&gt;='Commercial Lease'!AC$5),
('Rent Roll'!$H20*'Rent Roll'!$D20/12)*((1+'Rent Roll'!$N20)^DATEDIF('Summary &amp; Assumptions'!$D$18,AC$5,"Y")),
OFFSET(AB25,0,-DATEDIF(EDATE('Rent Roll'!$K20,'Rent Roll'!$P20*12),AC$5,"M"))*((1+'Rent Roll'!$O20)^(DATEDIF(EDATE('Rent Roll'!$K20,'Rent Roll'!$P20*12),AC$5,"Y")+1))),('Rent Roll'!$H20*'Rent Roll'!$D20/12)*((1+'Rent Roll'!$N20)^DATEDIF('Summary &amp; Assumptions'!$D$18,AC$5,"Y")))))</f>
        <v>-</v>
      </c>
      <c r="AD25" s="131" t="str">
        <f ca="1">IF(AD$5&gt;='Rent Roll'!$M45,('Rent Roll'!$G45*'Rent Roll'!$D20/12)*((1+'Rent Roll'!$X45)^DATEDIF('Rent Roll'!$M45,AD$5,"Y")),
IF(AD$5&gt;'Rent Roll'!$L20,"-",
IF('Rent Roll'!$P20&gt;0,
IF(AND('Rent Roll'!$P20&gt;0,EDATE('Rent Roll'!$K20,'Rent Roll'!$P20*12)&gt;='Commercial Lease'!AD$5),
('Rent Roll'!$H20*'Rent Roll'!$D20/12)*((1+'Rent Roll'!$N20)^DATEDIF('Summary &amp; Assumptions'!$D$18,AD$5,"Y")),
OFFSET(AC25,0,-DATEDIF(EDATE('Rent Roll'!$K20,'Rent Roll'!$P20*12),AD$5,"M"))*((1+'Rent Roll'!$O20)^(DATEDIF(EDATE('Rent Roll'!$K20,'Rent Roll'!$P20*12),AD$5,"Y")+1))),('Rent Roll'!$H20*'Rent Roll'!$D20/12)*((1+'Rent Roll'!$N20)^DATEDIF('Summary &amp; Assumptions'!$D$18,AD$5,"Y")))))</f>
        <v>-</v>
      </c>
      <c r="AE25" s="131" t="str">
        <f ca="1">IF(AE$5&gt;='Rent Roll'!$M45,('Rent Roll'!$G45*'Rent Roll'!$D20/12)*((1+'Rent Roll'!$X45)^DATEDIF('Rent Roll'!$M45,AE$5,"Y")),
IF(AE$5&gt;'Rent Roll'!$L20,"-",
IF('Rent Roll'!$P20&gt;0,
IF(AND('Rent Roll'!$P20&gt;0,EDATE('Rent Roll'!$K20,'Rent Roll'!$P20*12)&gt;='Commercial Lease'!AE$5),
('Rent Roll'!$H20*'Rent Roll'!$D20/12)*((1+'Rent Roll'!$N20)^DATEDIF('Summary &amp; Assumptions'!$D$18,AE$5,"Y")),
OFFSET(AD25,0,-DATEDIF(EDATE('Rent Roll'!$K20,'Rent Roll'!$P20*12),AE$5,"M"))*((1+'Rent Roll'!$O20)^(DATEDIF(EDATE('Rent Roll'!$K20,'Rent Roll'!$P20*12),AE$5,"Y")+1))),('Rent Roll'!$H20*'Rent Roll'!$D20/12)*((1+'Rent Roll'!$N20)^DATEDIF('Summary &amp; Assumptions'!$D$18,AE$5,"Y")))))</f>
        <v>-</v>
      </c>
      <c r="AF25" s="131" t="str">
        <f ca="1">IF(AF$5&gt;='Rent Roll'!$M45,('Rent Roll'!$G45*'Rent Roll'!$D20/12)*((1+'Rent Roll'!$X45)^DATEDIF('Rent Roll'!$M45,AF$5,"Y")),
IF(AF$5&gt;'Rent Roll'!$L20,"-",
IF('Rent Roll'!$P20&gt;0,
IF(AND('Rent Roll'!$P20&gt;0,EDATE('Rent Roll'!$K20,'Rent Roll'!$P20*12)&gt;='Commercial Lease'!AF$5),
('Rent Roll'!$H20*'Rent Roll'!$D20/12)*((1+'Rent Roll'!$N20)^DATEDIF('Summary &amp; Assumptions'!$D$18,AF$5,"Y")),
OFFSET(AE25,0,-DATEDIF(EDATE('Rent Roll'!$K20,'Rent Roll'!$P20*12),AF$5,"M"))*((1+'Rent Roll'!$O20)^(DATEDIF(EDATE('Rent Roll'!$K20,'Rent Roll'!$P20*12),AF$5,"Y")+1))),('Rent Roll'!$H20*'Rent Roll'!$D20/12)*((1+'Rent Roll'!$N20)^DATEDIF('Summary &amp; Assumptions'!$D$18,AF$5,"Y")))))</f>
        <v>-</v>
      </c>
      <c r="AG25" s="131" t="str">
        <f ca="1">IF(AG$5&gt;='Rent Roll'!$M45,('Rent Roll'!$G45*'Rent Roll'!$D20/12)*((1+'Rent Roll'!$X45)^DATEDIF('Rent Roll'!$M45,AG$5,"Y")),
IF(AG$5&gt;'Rent Roll'!$L20,"-",
IF('Rent Roll'!$P20&gt;0,
IF(AND('Rent Roll'!$P20&gt;0,EDATE('Rent Roll'!$K20,'Rent Roll'!$P20*12)&gt;='Commercial Lease'!AG$5),
('Rent Roll'!$H20*'Rent Roll'!$D20/12)*((1+'Rent Roll'!$N20)^DATEDIF('Summary &amp; Assumptions'!$D$18,AG$5,"Y")),
OFFSET(AF25,0,-DATEDIF(EDATE('Rent Roll'!$K20,'Rent Roll'!$P20*12),AG$5,"M"))*((1+'Rent Roll'!$O20)^(DATEDIF(EDATE('Rent Roll'!$K20,'Rent Roll'!$P20*12),AG$5,"Y")+1))),('Rent Roll'!$H20*'Rent Roll'!$D20/12)*((1+'Rent Roll'!$N20)^DATEDIF('Summary &amp; Assumptions'!$D$18,AG$5,"Y")))))</f>
        <v>-</v>
      </c>
      <c r="AH25" s="131" t="str">
        <f ca="1">IF(AH$5&gt;='Rent Roll'!$M45,('Rent Roll'!$G45*'Rent Roll'!$D20/12)*((1+'Rent Roll'!$X45)^DATEDIF('Rent Roll'!$M45,AH$5,"Y")),
IF(AH$5&gt;'Rent Roll'!$L20,"-",
IF('Rent Roll'!$P20&gt;0,
IF(AND('Rent Roll'!$P20&gt;0,EDATE('Rent Roll'!$K20,'Rent Roll'!$P20*12)&gt;='Commercial Lease'!AH$5),
('Rent Roll'!$H20*'Rent Roll'!$D20/12)*((1+'Rent Roll'!$N20)^DATEDIF('Summary &amp; Assumptions'!$D$18,AH$5,"Y")),
OFFSET(AG25,0,-DATEDIF(EDATE('Rent Roll'!$K20,'Rent Roll'!$P20*12),AH$5,"M"))*((1+'Rent Roll'!$O20)^(DATEDIF(EDATE('Rent Roll'!$K20,'Rent Roll'!$P20*12),AH$5,"Y")+1))),('Rent Roll'!$H20*'Rent Roll'!$D20/12)*((1+'Rent Roll'!$N20)^DATEDIF('Summary &amp; Assumptions'!$D$18,AH$5,"Y")))))</f>
        <v>-</v>
      </c>
      <c r="AI25" s="131" t="str">
        <f ca="1">IF(AI$5&gt;='Rent Roll'!$M45,('Rent Roll'!$G45*'Rent Roll'!$D20/12)*((1+'Rent Roll'!$X45)^DATEDIF('Rent Roll'!$M45,AI$5,"Y")),
IF(AI$5&gt;'Rent Roll'!$L20,"-",
IF('Rent Roll'!$P20&gt;0,
IF(AND('Rent Roll'!$P20&gt;0,EDATE('Rent Roll'!$K20,'Rent Roll'!$P20*12)&gt;='Commercial Lease'!AI$5),
('Rent Roll'!$H20*'Rent Roll'!$D20/12)*((1+'Rent Roll'!$N20)^DATEDIF('Summary &amp; Assumptions'!$D$18,AI$5,"Y")),
OFFSET(AH25,0,-DATEDIF(EDATE('Rent Roll'!$K20,'Rent Roll'!$P20*12),AI$5,"M"))*((1+'Rent Roll'!$O20)^(DATEDIF(EDATE('Rent Roll'!$K20,'Rent Roll'!$P20*12),AI$5,"Y")+1))),('Rent Roll'!$H20*'Rent Roll'!$D20/12)*((1+'Rent Roll'!$N20)^DATEDIF('Summary &amp; Assumptions'!$D$18,AI$5,"Y")))))</f>
        <v>-</v>
      </c>
      <c r="AJ25" s="131" t="str">
        <f ca="1">IF(AJ$5&gt;='Rent Roll'!$M45,('Rent Roll'!$G45*'Rent Roll'!$D20/12)*((1+'Rent Roll'!$X45)^DATEDIF('Rent Roll'!$M45,AJ$5,"Y")),
IF(AJ$5&gt;'Rent Roll'!$L20,"-",
IF('Rent Roll'!$P20&gt;0,
IF(AND('Rent Roll'!$P20&gt;0,EDATE('Rent Roll'!$K20,'Rent Roll'!$P20*12)&gt;='Commercial Lease'!AJ$5),
('Rent Roll'!$H20*'Rent Roll'!$D20/12)*((1+'Rent Roll'!$N20)^DATEDIF('Summary &amp; Assumptions'!$D$18,AJ$5,"Y")),
OFFSET(AI25,0,-DATEDIF(EDATE('Rent Roll'!$K20,'Rent Roll'!$P20*12),AJ$5,"M"))*((1+'Rent Roll'!$O20)^(DATEDIF(EDATE('Rent Roll'!$K20,'Rent Roll'!$P20*12),AJ$5,"Y")+1))),('Rent Roll'!$H20*'Rent Roll'!$D20/12)*((1+'Rent Roll'!$N20)^DATEDIF('Summary &amp; Assumptions'!$D$18,AJ$5,"Y")))))</f>
        <v>-</v>
      </c>
      <c r="AK25" s="131" t="str">
        <f ca="1">IF(AK$5&gt;='Rent Roll'!$M45,('Rent Roll'!$G45*'Rent Roll'!$D20/12)*((1+'Rent Roll'!$X45)^DATEDIF('Rent Roll'!$M45,AK$5,"Y")),
IF(AK$5&gt;'Rent Roll'!$L20,"-",
IF('Rent Roll'!$P20&gt;0,
IF(AND('Rent Roll'!$P20&gt;0,EDATE('Rent Roll'!$K20,'Rent Roll'!$P20*12)&gt;='Commercial Lease'!AK$5),
('Rent Roll'!$H20*'Rent Roll'!$D20/12)*((1+'Rent Roll'!$N20)^DATEDIF('Summary &amp; Assumptions'!$D$18,AK$5,"Y")),
OFFSET(AJ25,0,-DATEDIF(EDATE('Rent Roll'!$K20,'Rent Roll'!$P20*12),AK$5,"M"))*((1+'Rent Roll'!$O20)^(DATEDIF(EDATE('Rent Roll'!$K20,'Rent Roll'!$P20*12),AK$5,"Y")+1))),('Rent Roll'!$H20*'Rent Roll'!$D20/12)*((1+'Rent Roll'!$N20)^DATEDIF('Summary &amp; Assumptions'!$D$18,AK$5,"Y")))))</f>
        <v>-</v>
      </c>
      <c r="AL25" s="131" t="str">
        <f ca="1">IF(AL$5&gt;='Rent Roll'!$M45,('Rent Roll'!$G45*'Rent Roll'!$D20/12)*((1+'Rent Roll'!$X45)^DATEDIF('Rent Roll'!$M45,AL$5,"Y")),
IF(AL$5&gt;'Rent Roll'!$L20,"-",
IF('Rent Roll'!$P20&gt;0,
IF(AND('Rent Roll'!$P20&gt;0,EDATE('Rent Roll'!$K20,'Rent Roll'!$P20*12)&gt;='Commercial Lease'!AL$5),
('Rent Roll'!$H20*'Rent Roll'!$D20/12)*((1+'Rent Roll'!$N20)^DATEDIF('Summary &amp; Assumptions'!$D$18,AL$5,"Y")),
OFFSET(AK25,0,-DATEDIF(EDATE('Rent Roll'!$K20,'Rent Roll'!$P20*12),AL$5,"M"))*((1+'Rent Roll'!$O20)^(DATEDIF(EDATE('Rent Roll'!$K20,'Rent Roll'!$P20*12),AL$5,"Y")+1))),('Rent Roll'!$H20*'Rent Roll'!$D20/12)*((1+'Rent Roll'!$N20)^DATEDIF('Summary &amp; Assumptions'!$D$18,AL$5,"Y")))))</f>
        <v>-</v>
      </c>
      <c r="AM25" s="131" t="str">
        <f ca="1">IF(AM$5&gt;='Rent Roll'!$M45,('Rent Roll'!$G45*'Rent Roll'!$D20/12)*((1+'Rent Roll'!$X45)^DATEDIF('Rent Roll'!$M45,AM$5,"Y")),
IF(AM$5&gt;'Rent Roll'!$L20,"-",
IF('Rent Roll'!$P20&gt;0,
IF(AND('Rent Roll'!$P20&gt;0,EDATE('Rent Roll'!$K20,'Rent Roll'!$P20*12)&gt;='Commercial Lease'!AM$5),
('Rent Roll'!$H20*'Rent Roll'!$D20/12)*((1+'Rent Roll'!$N20)^DATEDIF('Summary &amp; Assumptions'!$D$18,AM$5,"Y")),
OFFSET(AL25,0,-DATEDIF(EDATE('Rent Roll'!$K20,'Rent Roll'!$P20*12),AM$5,"M"))*((1+'Rent Roll'!$O20)^(DATEDIF(EDATE('Rent Roll'!$K20,'Rent Roll'!$P20*12),AM$5,"Y")+1))),('Rent Roll'!$H20*'Rent Roll'!$D20/12)*((1+'Rent Roll'!$N20)^DATEDIF('Summary &amp; Assumptions'!$D$18,AM$5,"Y")))))</f>
        <v>-</v>
      </c>
      <c r="AN25" s="131" t="str">
        <f ca="1">IF(AN$5&gt;='Rent Roll'!$M45,('Rent Roll'!$G45*'Rent Roll'!$D20/12)*((1+'Rent Roll'!$X45)^DATEDIF('Rent Roll'!$M45,AN$5,"Y")),
IF(AN$5&gt;'Rent Roll'!$L20,"-",
IF('Rent Roll'!$P20&gt;0,
IF(AND('Rent Roll'!$P20&gt;0,EDATE('Rent Roll'!$K20,'Rent Roll'!$P20*12)&gt;='Commercial Lease'!AN$5),
('Rent Roll'!$H20*'Rent Roll'!$D20/12)*((1+'Rent Roll'!$N20)^DATEDIF('Summary &amp; Assumptions'!$D$18,AN$5,"Y")),
OFFSET(AM25,0,-DATEDIF(EDATE('Rent Roll'!$K20,'Rent Roll'!$P20*12),AN$5,"M"))*((1+'Rent Roll'!$O20)^(DATEDIF(EDATE('Rent Roll'!$K20,'Rent Roll'!$P20*12),AN$5,"Y")+1))),('Rent Roll'!$H20*'Rent Roll'!$D20/12)*((1+'Rent Roll'!$N20)^DATEDIF('Summary &amp; Assumptions'!$D$18,AN$5,"Y")))))</f>
        <v>-</v>
      </c>
      <c r="AO25" s="131" t="str">
        <f ca="1">IF(AO$5&gt;='Rent Roll'!$M45,('Rent Roll'!$G45*'Rent Roll'!$D20/12)*((1+'Rent Roll'!$X45)^DATEDIF('Rent Roll'!$M45,AO$5,"Y")),
IF(AO$5&gt;'Rent Roll'!$L20,"-",
IF('Rent Roll'!$P20&gt;0,
IF(AND('Rent Roll'!$P20&gt;0,EDATE('Rent Roll'!$K20,'Rent Roll'!$P20*12)&gt;='Commercial Lease'!AO$5),
('Rent Roll'!$H20*'Rent Roll'!$D20/12)*((1+'Rent Roll'!$N20)^DATEDIF('Summary &amp; Assumptions'!$D$18,AO$5,"Y")),
OFFSET(AN25,0,-DATEDIF(EDATE('Rent Roll'!$K20,'Rent Roll'!$P20*12),AO$5,"M"))*((1+'Rent Roll'!$O20)^(DATEDIF(EDATE('Rent Roll'!$K20,'Rent Roll'!$P20*12),AO$5,"Y")+1))),('Rent Roll'!$H20*'Rent Roll'!$D20/12)*((1+'Rent Roll'!$N20)^DATEDIF('Summary &amp; Assumptions'!$D$18,AO$5,"Y")))))</f>
        <v>-</v>
      </c>
      <c r="AP25" s="131" t="str">
        <f ca="1">IF(AP$5&gt;='Rent Roll'!$M45,('Rent Roll'!$G45*'Rent Roll'!$D20/12)*((1+'Rent Roll'!$X45)^DATEDIF('Rent Roll'!$M45,AP$5,"Y")),
IF(AP$5&gt;'Rent Roll'!$L20,"-",
IF('Rent Roll'!$P20&gt;0,
IF(AND('Rent Roll'!$P20&gt;0,EDATE('Rent Roll'!$K20,'Rent Roll'!$P20*12)&gt;='Commercial Lease'!AP$5),
('Rent Roll'!$H20*'Rent Roll'!$D20/12)*((1+'Rent Roll'!$N20)^DATEDIF('Summary &amp; Assumptions'!$D$18,AP$5,"Y")),
OFFSET(AO25,0,-DATEDIF(EDATE('Rent Roll'!$K20,'Rent Roll'!$P20*12),AP$5,"M"))*((1+'Rent Roll'!$O20)^(DATEDIF(EDATE('Rent Roll'!$K20,'Rent Roll'!$P20*12),AP$5,"Y")+1))),('Rent Roll'!$H20*'Rent Roll'!$D20/12)*((1+'Rent Roll'!$N20)^DATEDIF('Summary &amp; Assumptions'!$D$18,AP$5,"Y")))))</f>
        <v>-</v>
      </c>
      <c r="AQ25" s="131" t="str">
        <f ca="1">IF(AQ$5&gt;='Rent Roll'!$M45,('Rent Roll'!$G45*'Rent Roll'!$D20/12)*((1+'Rent Roll'!$X45)^DATEDIF('Rent Roll'!$M45,AQ$5,"Y")),
IF(AQ$5&gt;'Rent Roll'!$L20,"-",
IF('Rent Roll'!$P20&gt;0,
IF(AND('Rent Roll'!$P20&gt;0,EDATE('Rent Roll'!$K20,'Rent Roll'!$P20*12)&gt;='Commercial Lease'!AQ$5),
('Rent Roll'!$H20*'Rent Roll'!$D20/12)*((1+'Rent Roll'!$N20)^DATEDIF('Summary &amp; Assumptions'!$D$18,AQ$5,"Y")),
OFFSET(AP25,0,-DATEDIF(EDATE('Rent Roll'!$K20,'Rent Roll'!$P20*12),AQ$5,"M"))*((1+'Rent Roll'!$O20)^(DATEDIF(EDATE('Rent Roll'!$K20,'Rent Roll'!$P20*12),AQ$5,"Y")+1))),('Rent Roll'!$H20*'Rent Roll'!$D20/12)*((1+'Rent Roll'!$N20)^DATEDIF('Summary &amp; Assumptions'!$D$18,AQ$5,"Y")))))</f>
        <v>-</v>
      </c>
      <c r="AR25" s="131" t="str">
        <f ca="1">IF(AR$5&gt;='Rent Roll'!$M45,('Rent Roll'!$G45*'Rent Roll'!$D20/12)*((1+'Rent Roll'!$X45)^DATEDIF('Rent Roll'!$M45,AR$5,"Y")),
IF(AR$5&gt;'Rent Roll'!$L20,"-",
IF('Rent Roll'!$P20&gt;0,
IF(AND('Rent Roll'!$P20&gt;0,EDATE('Rent Roll'!$K20,'Rent Roll'!$P20*12)&gt;='Commercial Lease'!AR$5),
('Rent Roll'!$H20*'Rent Roll'!$D20/12)*((1+'Rent Roll'!$N20)^DATEDIF('Summary &amp; Assumptions'!$D$18,AR$5,"Y")),
OFFSET(AQ25,0,-DATEDIF(EDATE('Rent Roll'!$K20,'Rent Roll'!$P20*12),AR$5,"M"))*((1+'Rent Roll'!$O20)^(DATEDIF(EDATE('Rent Roll'!$K20,'Rent Roll'!$P20*12),AR$5,"Y")+1))),('Rent Roll'!$H20*'Rent Roll'!$D20/12)*((1+'Rent Roll'!$N20)^DATEDIF('Summary &amp; Assumptions'!$D$18,AR$5,"Y")))))</f>
        <v>-</v>
      </c>
      <c r="AS25" s="131" t="str">
        <f ca="1">IF(AS$5&gt;='Rent Roll'!$M45,('Rent Roll'!$G45*'Rent Roll'!$D20/12)*((1+'Rent Roll'!$X45)^DATEDIF('Rent Roll'!$M45,AS$5,"Y")),
IF(AS$5&gt;'Rent Roll'!$L20,"-",
IF('Rent Roll'!$P20&gt;0,
IF(AND('Rent Roll'!$P20&gt;0,EDATE('Rent Roll'!$K20,'Rent Roll'!$P20*12)&gt;='Commercial Lease'!AS$5),
('Rent Roll'!$H20*'Rent Roll'!$D20/12)*((1+'Rent Roll'!$N20)^DATEDIF('Summary &amp; Assumptions'!$D$18,AS$5,"Y")),
OFFSET(AR25,0,-DATEDIF(EDATE('Rent Roll'!$K20,'Rent Roll'!$P20*12),AS$5,"M"))*((1+'Rent Roll'!$O20)^(DATEDIF(EDATE('Rent Roll'!$K20,'Rent Roll'!$P20*12),AS$5,"Y")+1))),('Rent Roll'!$H20*'Rent Roll'!$D20/12)*((1+'Rent Roll'!$N20)^DATEDIF('Summary &amp; Assumptions'!$D$18,AS$5,"Y")))))</f>
        <v>-</v>
      </c>
      <c r="AT25" s="131" t="str">
        <f ca="1">IF(AT$5&gt;='Rent Roll'!$M45,('Rent Roll'!$G45*'Rent Roll'!$D20/12)*((1+'Rent Roll'!$X45)^DATEDIF('Rent Roll'!$M45,AT$5,"Y")),
IF(AT$5&gt;'Rent Roll'!$L20,"-",
IF('Rent Roll'!$P20&gt;0,
IF(AND('Rent Roll'!$P20&gt;0,EDATE('Rent Roll'!$K20,'Rent Roll'!$P20*12)&gt;='Commercial Lease'!AT$5),
('Rent Roll'!$H20*'Rent Roll'!$D20/12)*((1+'Rent Roll'!$N20)^DATEDIF('Summary &amp; Assumptions'!$D$18,AT$5,"Y")),
OFFSET(AS25,0,-DATEDIF(EDATE('Rent Roll'!$K20,'Rent Roll'!$P20*12),AT$5,"M"))*((1+'Rent Roll'!$O20)^(DATEDIF(EDATE('Rent Roll'!$K20,'Rent Roll'!$P20*12),AT$5,"Y")+1))),('Rent Roll'!$H20*'Rent Roll'!$D20/12)*((1+'Rent Roll'!$N20)^DATEDIF('Summary &amp; Assumptions'!$D$18,AT$5,"Y")))))</f>
        <v>-</v>
      </c>
      <c r="AU25" s="131" t="str">
        <f ca="1">IF(AU$5&gt;='Rent Roll'!$M45,('Rent Roll'!$G45*'Rent Roll'!$D20/12)*((1+'Rent Roll'!$X45)^DATEDIF('Rent Roll'!$M45,AU$5,"Y")),
IF(AU$5&gt;'Rent Roll'!$L20,"-",
IF('Rent Roll'!$P20&gt;0,
IF(AND('Rent Roll'!$P20&gt;0,EDATE('Rent Roll'!$K20,'Rent Roll'!$P20*12)&gt;='Commercial Lease'!AU$5),
('Rent Roll'!$H20*'Rent Roll'!$D20/12)*((1+'Rent Roll'!$N20)^DATEDIF('Summary &amp; Assumptions'!$D$18,AU$5,"Y")),
OFFSET(AT25,0,-DATEDIF(EDATE('Rent Roll'!$K20,'Rent Roll'!$P20*12),AU$5,"M"))*((1+'Rent Roll'!$O20)^(DATEDIF(EDATE('Rent Roll'!$K20,'Rent Roll'!$P20*12),AU$5,"Y")+1))),('Rent Roll'!$H20*'Rent Roll'!$D20/12)*((1+'Rent Roll'!$N20)^DATEDIF('Summary &amp; Assumptions'!$D$18,AU$5,"Y")))))</f>
        <v>-</v>
      </c>
      <c r="AV25" s="131" t="str">
        <f ca="1">IF(AV$5&gt;='Rent Roll'!$M45,('Rent Roll'!$G45*'Rent Roll'!$D20/12)*((1+'Rent Roll'!$X45)^DATEDIF('Rent Roll'!$M45,AV$5,"Y")),
IF(AV$5&gt;'Rent Roll'!$L20,"-",
IF('Rent Roll'!$P20&gt;0,
IF(AND('Rent Roll'!$P20&gt;0,EDATE('Rent Roll'!$K20,'Rent Roll'!$P20*12)&gt;='Commercial Lease'!AV$5),
('Rent Roll'!$H20*'Rent Roll'!$D20/12)*((1+'Rent Roll'!$N20)^DATEDIF('Summary &amp; Assumptions'!$D$18,AV$5,"Y")),
OFFSET(AU25,0,-DATEDIF(EDATE('Rent Roll'!$K20,'Rent Roll'!$P20*12),AV$5,"M"))*((1+'Rent Roll'!$O20)^(DATEDIF(EDATE('Rent Roll'!$K20,'Rent Roll'!$P20*12),AV$5,"Y")+1))),('Rent Roll'!$H20*'Rent Roll'!$D20/12)*((1+'Rent Roll'!$N20)^DATEDIF('Summary &amp; Assumptions'!$D$18,AV$5,"Y")))))</f>
        <v>-</v>
      </c>
      <c r="AW25" s="131" t="str">
        <f ca="1">IF(AW$5&gt;='Rent Roll'!$M45,('Rent Roll'!$G45*'Rent Roll'!$D20/12)*((1+'Rent Roll'!$X45)^DATEDIF('Rent Roll'!$M45,AW$5,"Y")),
IF(AW$5&gt;'Rent Roll'!$L20,"-",
IF('Rent Roll'!$P20&gt;0,
IF(AND('Rent Roll'!$P20&gt;0,EDATE('Rent Roll'!$K20,'Rent Roll'!$P20*12)&gt;='Commercial Lease'!AW$5),
('Rent Roll'!$H20*'Rent Roll'!$D20/12)*((1+'Rent Roll'!$N20)^DATEDIF('Summary &amp; Assumptions'!$D$18,AW$5,"Y")),
OFFSET(AV25,0,-DATEDIF(EDATE('Rent Roll'!$K20,'Rent Roll'!$P20*12),AW$5,"M"))*((1+'Rent Roll'!$O20)^(DATEDIF(EDATE('Rent Roll'!$K20,'Rent Roll'!$P20*12),AW$5,"Y")+1))),('Rent Roll'!$H20*'Rent Roll'!$D20/12)*((1+'Rent Roll'!$N20)^DATEDIF('Summary &amp; Assumptions'!$D$18,AW$5,"Y")))))</f>
        <v>-</v>
      </c>
      <c r="AX25" s="131" t="str">
        <f ca="1">IF(AX$5&gt;='Rent Roll'!$M45,('Rent Roll'!$G45*'Rent Roll'!$D20/12)*((1+'Rent Roll'!$X45)^DATEDIF('Rent Roll'!$M45,AX$5,"Y")),
IF(AX$5&gt;'Rent Roll'!$L20,"-",
IF('Rent Roll'!$P20&gt;0,
IF(AND('Rent Roll'!$P20&gt;0,EDATE('Rent Roll'!$K20,'Rent Roll'!$P20*12)&gt;='Commercial Lease'!AX$5),
('Rent Roll'!$H20*'Rent Roll'!$D20/12)*((1+'Rent Roll'!$N20)^DATEDIF('Summary &amp; Assumptions'!$D$18,AX$5,"Y")),
OFFSET(AW25,0,-DATEDIF(EDATE('Rent Roll'!$K20,'Rent Roll'!$P20*12),AX$5,"M"))*((1+'Rent Roll'!$O20)^(DATEDIF(EDATE('Rent Roll'!$K20,'Rent Roll'!$P20*12),AX$5,"Y")+1))),('Rent Roll'!$H20*'Rent Roll'!$D20/12)*((1+'Rent Roll'!$N20)^DATEDIF('Summary &amp; Assumptions'!$D$18,AX$5,"Y")))))</f>
        <v>-</v>
      </c>
      <c r="AY25" s="131" t="str">
        <f ca="1">IF(AY$5&gt;='Rent Roll'!$M45,('Rent Roll'!$G45*'Rent Roll'!$D20/12)*((1+'Rent Roll'!$X45)^DATEDIF('Rent Roll'!$M45,AY$5,"Y")),
IF(AY$5&gt;'Rent Roll'!$L20,"-",
IF('Rent Roll'!$P20&gt;0,
IF(AND('Rent Roll'!$P20&gt;0,EDATE('Rent Roll'!$K20,'Rent Roll'!$P20*12)&gt;='Commercial Lease'!AY$5),
('Rent Roll'!$H20*'Rent Roll'!$D20/12)*((1+'Rent Roll'!$N20)^DATEDIF('Summary &amp; Assumptions'!$D$18,AY$5,"Y")),
OFFSET(AX25,0,-DATEDIF(EDATE('Rent Roll'!$K20,'Rent Roll'!$P20*12),AY$5,"M"))*((1+'Rent Roll'!$O20)^(DATEDIF(EDATE('Rent Roll'!$K20,'Rent Roll'!$P20*12),AY$5,"Y")+1))),('Rent Roll'!$H20*'Rent Roll'!$D20/12)*((1+'Rent Roll'!$N20)^DATEDIF('Summary &amp; Assumptions'!$D$18,AY$5,"Y")))))</f>
        <v>-</v>
      </c>
      <c r="AZ25" s="131" t="str">
        <f ca="1">IF(AZ$5&gt;='Rent Roll'!$M45,('Rent Roll'!$G45*'Rent Roll'!$D20/12)*((1+'Rent Roll'!$X45)^DATEDIF('Rent Roll'!$M45,AZ$5,"Y")),
IF(AZ$5&gt;'Rent Roll'!$L20,"-",
IF('Rent Roll'!$P20&gt;0,
IF(AND('Rent Roll'!$P20&gt;0,EDATE('Rent Roll'!$K20,'Rent Roll'!$P20*12)&gt;='Commercial Lease'!AZ$5),
('Rent Roll'!$H20*'Rent Roll'!$D20/12)*((1+'Rent Roll'!$N20)^DATEDIF('Summary &amp; Assumptions'!$D$18,AZ$5,"Y")),
OFFSET(AY25,0,-DATEDIF(EDATE('Rent Roll'!$K20,'Rent Roll'!$P20*12),AZ$5,"M"))*((1+'Rent Roll'!$O20)^(DATEDIF(EDATE('Rent Roll'!$K20,'Rent Roll'!$P20*12),AZ$5,"Y")+1))),('Rent Roll'!$H20*'Rent Roll'!$D20/12)*((1+'Rent Roll'!$N20)^DATEDIF('Summary &amp; Assumptions'!$D$18,AZ$5,"Y")))))</f>
        <v>-</v>
      </c>
      <c r="BA25" s="131" t="str">
        <f ca="1">IF(BA$5&gt;='Rent Roll'!$M45,('Rent Roll'!$G45*'Rent Roll'!$D20/12)*((1+'Rent Roll'!$X45)^DATEDIF('Rent Roll'!$M45,BA$5,"Y")),
IF(BA$5&gt;'Rent Roll'!$L20,"-",
IF('Rent Roll'!$P20&gt;0,
IF(AND('Rent Roll'!$P20&gt;0,EDATE('Rent Roll'!$K20,'Rent Roll'!$P20*12)&gt;='Commercial Lease'!BA$5),
('Rent Roll'!$H20*'Rent Roll'!$D20/12)*((1+'Rent Roll'!$N20)^DATEDIF('Summary &amp; Assumptions'!$D$18,BA$5,"Y")),
OFFSET(AZ25,0,-DATEDIF(EDATE('Rent Roll'!$K20,'Rent Roll'!$P20*12),BA$5,"M"))*((1+'Rent Roll'!$O20)^(DATEDIF(EDATE('Rent Roll'!$K20,'Rent Roll'!$P20*12),BA$5,"Y")+1))),('Rent Roll'!$H20*'Rent Roll'!$D20/12)*((1+'Rent Roll'!$N20)^DATEDIF('Summary &amp; Assumptions'!$D$18,BA$5,"Y")))))</f>
        <v>-</v>
      </c>
      <c r="BB25" s="131" t="str">
        <f ca="1">IF(BB$5&gt;='Rent Roll'!$M45,('Rent Roll'!$G45*'Rent Roll'!$D20/12)*((1+'Rent Roll'!$X45)^DATEDIF('Rent Roll'!$M45,BB$5,"Y")),
IF(BB$5&gt;'Rent Roll'!$L20,"-",
IF('Rent Roll'!$P20&gt;0,
IF(AND('Rent Roll'!$P20&gt;0,EDATE('Rent Roll'!$K20,'Rent Roll'!$P20*12)&gt;='Commercial Lease'!BB$5),
('Rent Roll'!$H20*'Rent Roll'!$D20/12)*((1+'Rent Roll'!$N20)^DATEDIF('Summary &amp; Assumptions'!$D$18,BB$5,"Y")),
OFFSET(BA25,0,-DATEDIF(EDATE('Rent Roll'!$K20,'Rent Roll'!$P20*12),BB$5,"M"))*((1+'Rent Roll'!$O20)^(DATEDIF(EDATE('Rent Roll'!$K20,'Rent Roll'!$P20*12),BB$5,"Y")+1))),('Rent Roll'!$H20*'Rent Roll'!$D20/12)*((1+'Rent Roll'!$N20)^DATEDIF('Summary &amp; Assumptions'!$D$18,BB$5,"Y")))))</f>
        <v>-</v>
      </c>
      <c r="BC25" s="131" t="str">
        <f ca="1">IF(BC$5&gt;='Rent Roll'!$M45,('Rent Roll'!$G45*'Rent Roll'!$D20/12)*((1+'Rent Roll'!$X45)^DATEDIF('Rent Roll'!$M45,BC$5,"Y")),
IF(BC$5&gt;'Rent Roll'!$L20,"-",
IF('Rent Roll'!$P20&gt;0,
IF(AND('Rent Roll'!$P20&gt;0,EDATE('Rent Roll'!$K20,'Rent Roll'!$P20*12)&gt;='Commercial Lease'!BC$5),
('Rent Roll'!$H20*'Rent Roll'!$D20/12)*((1+'Rent Roll'!$N20)^DATEDIF('Summary &amp; Assumptions'!$D$18,BC$5,"Y")),
OFFSET(BB25,0,-DATEDIF(EDATE('Rent Roll'!$K20,'Rent Roll'!$P20*12),BC$5,"M"))*((1+'Rent Roll'!$O20)^(DATEDIF(EDATE('Rent Roll'!$K20,'Rent Roll'!$P20*12),BC$5,"Y")+1))),('Rent Roll'!$H20*'Rent Roll'!$D20/12)*((1+'Rent Roll'!$N20)^DATEDIF('Summary &amp; Assumptions'!$D$18,BC$5,"Y")))))</f>
        <v>-</v>
      </c>
      <c r="BD25" s="131" t="str">
        <f ca="1">IF(BD$5&gt;='Rent Roll'!$M45,('Rent Roll'!$G45*'Rent Roll'!$D20/12)*((1+'Rent Roll'!$X45)^DATEDIF('Rent Roll'!$M45,BD$5,"Y")),
IF(BD$5&gt;'Rent Roll'!$L20,"-",
IF('Rent Roll'!$P20&gt;0,
IF(AND('Rent Roll'!$P20&gt;0,EDATE('Rent Roll'!$K20,'Rent Roll'!$P20*12)&gt;='Commercial Lease'!BD$5),
('Rent Roll'!$H20*'Rent Roll'!$D20/12)*((1+'Rent Roll'!$N20)^DATEDIF('Summary &amp; Assumptions'!$D$18,BD$5,"Y")),
OFFSET(BC25,0,-DATEDIF(EDATE('Rent Roll'!$K20,'Rent Roll'!$P20*12),BD$5,"M"))*((1+'Rent Roll'!$O20)^(DATEDIF(EDATE('Rent Roll'!$K20,'Rent Roll'!$P20*12),BD$5,"Y")+1))),('Rent Roll'!$H20*'Rent Roll'!$D20/12)*((1+'Rent Roll'!$N20)^DATEDIF('Summary &amp; Assumptions'!$D$18,BD$5,"Y")))))</f>
        <v>-</v>
      </c>
      <c r="BE25" s="131" t="str">
        <f ca="1">IF(BE$5&gt;='Rent Roll'!$M45,('Rent Roll'!$G45*'Rent Roll'!$D20/12)*((1+'Rent Roll'!$X45)^DATEDIF('Rent Roll'!$M45,BE$5,"Y")),
IF(BE$5&gt;'Rent Roll'!$L20,"-",
IF('Rent Roll'!$P20&gt;0,
IF(AND('Rent Roll'!$P20&gt;0,EDATE('Rent Roll'!$K20,'Rent Roll'!$P20*12)&gt;='Commercial Lease'!BE$5),
('Rent Roll'!$H20*'Rent Roll'!$D20/12)*((1+'Rent Roll'!$N20)^DATEDIF('Summary &amp; Assumptions'!$D$18,BE$5,"Y")),
OFFSET(BD25,0,-DATEDIF(EDATE('Rent Roll'!$K20,'Rent Roll'!$P20*12),BE$5,"M"))*((1+'Rent Roll'!$O20)^(DATEDIF(EDATE('Rent Roll'!$K20,'Rent Roll'!$P20*12),BE$5,"Y")+1))),('Rent Roll'!$H20*'Rent Roll'!$D20/12)*((1+'Rent Roll'!$N20)^DATEDIF('Summary &amp; Assumptions'!$D$18,BE$5,"Y")))))</f>
        <v>-</v>
      </c>
      <c r="BF25" s="131" t="str">
        <f ca="1">IF(BF$5&gt;='Rent Roll'!$M45,('Rent Roll'!$G45*'Rent Roll'!$D20/12)*((1+'Rent Roll'!$X45)^DATEDIF('Rent Roll'!$M45,BF$5,"Y")),
IF(BF$5&gt;'Rent Roll'!$L20,"-",
IF('Rent Roll'!$P20&gt;0,
IF(AND('Rent Roll'!$P20&gt;0,EDATE('Rent Roll'!$K20,'Rent Roll'!$P20*12)&gt;='Commercial Lease'!BF$5),
('Rent Roll'!$H20*'Rent Roll'!$D20/12)*((1+'Rent Roll'!$N20)^DATEDIF('Summary &amp; Assumptions'!$D$18,BF$5,"Y")),
OFFSET(BE25,0,-DATEDIF(EDATE('Rent Roll'!$K20,'Rent Roll'!$P20*12),BF$5,"M"))*((1+'Rent Roll'!$O20)^(DATEDIF(EDATE('Rent Roll'!$K20,'Rent Roll'!$P20*12),BF$5,"Y")+1))),('Rent Roll'!$H20*'Rent Roll'!$D20/12)*((1+'Rent Roll'!$N20)^DATEDIF('Summary &amp; Assumptions'!$D$18,BF$5,"Y")))))</f>
        <v>-</v>
      </c>
      <c r="BG25" s="131" t="str">
        <f ca="1">IF(BG$5&gt;='Rent Roll'!$M45,('Rent Roll'!$G45*'Rent Roll'!$D20/12)*((1+'Rent Roll'!$X45)^DATEDIF('Rent Roll'!$M45,BG$5,"Y")),
IF(BG$5&gt;'Rent Roll'!$L20,"-",
IF('Rent Roll'!$P20&gt;0,
IF(AND('Rent Roll'!$P20&gt;0,EDATE('Rent Roll'!$K20,'Rent Roll'!$P20*12)&gt;='Commercial Lease'!BG$5),
('Rent Roll'!$H20*'Rent Roll'!$D20/12)*((1+'Rent Roll'!$N20)^DATEDIF('Summary &amp; Assumptions'!$D$18,BG$5,"Y")),
OFFSET(BF25,0,-DATEDIF(EDATE('Rent Roll'!$K20,'Rent Roll'!$P20*12),BG$5,"M"))*((1+'Rent Roll'!$O20)^(DATEDIF(EDATE('Rent Roll'!$K20,'Rent Roll'!$P20*12),BG$5,"Y")+1))),('Rent Roll'!$H20*'Rent Roll'!$D20/12)*((1+'Rent Roll'!$N20)^DATEDIF('Summary &amp; Assumptions'!$D$18,BG$5,"Y")))))</f>
        <v>-</v>
      </c>
      <c r="BH25" s="131" t="str">
        <f ca="1">IF(BH$5&gt;='Rent Roll'!$M45,('Rent Roll'!$G45*'Rent Roll'!$D20/12)*((1+'Rent Roll'!$X45)^DATEDIF('Rent Roll'!$M45,BH$5,"Y")),
IF(BH$5&gt;'Rent Roll'!$L20,"-",
IF('Rent Roll'!$P20&gt;0,
IF(AND('Rent Roll'!$P20&gt;0,EDATE('Rent Roll'!$K20,'Rent Roll'!$P20*12)&gt;='Commercial Lease'!BH$5),
('Rent Roll'!$H20*'Rent Roll'!$D20/12)*((1+'Rent Roll'!$N20)^DATEDIF('Summary &amp; Assumptions'!$D$18,BH$5,"Y")),
OFFSET(BG25,0,-DATEDIF(EDATE('Rent Roll'!$K20,'Rent Roll'!$P20*12),BH$5,"M"))*((1+'Rent Roll'!$O20)^(DATEDIF(EDATE('Rent Roll'!$K20,'Rent Roll'!$P20*12),BH$5,"Y")+1))),('Rent Roll'!$H20*'Rent Roll'!$D20/12)*((1+'Rent Roll'!$N20)^DATEDIF('Summary &amp; Assumptions'!$D$18,BH$5,"Y")))))</f>
        <v>-</v>
      </c>
      <c r="BI25" s="131" t="str">
        <f ca="1">IF(BI$5&gt;='Rent Roll'!$M45,('Rent Roll'!$G45*'Rent Roll'!$D20/12)*((1+'Rent Roll'!$X45)^DATEDIF('Rent Roll'!$M45,BI$5,"Y")),
IF(BI$5&gt;'Rent Roll'!$L20,"-",
IF('Rent Roll'!$P20&gt;0,
IF(AND('Rent Roll'!$P20&gt;0,EDATE('Rent Roll'!$K20,'Rent Roll'!$P20*12)&gt;='Commercial Lease'!BI$5),
('Rent Roll'!$H20*'Rent Roll'!$D20/12)*((1+'Rent Roll'!$N20)^DATEDIF('Summary &amp; Assumptions'!$D$18,BI$5,"Y")),
OFFSET(BH25,0,-DATEDIF(EDATE('Rent Roll'!$K20,'Rent Roll'!$P20*12),BI$5,"M"))*((1+'Rent Roll'!$O20)^(DATEDIF(EDATE('Rent Roll'!$K20,'Rent Roll'!$P20*12),BI$5,"Y")+1))),('Rent Roll'!$H20*'Rent Roll'!$D20/12)*((1+'Rent Roll'!$N20)^DATEDIF('Summary &amp; Assumptions'!$D$18,BI$5,"Y")))))</f>
        <v>-</v>
      </c>
      <c r="BJ25" s="131" t="str">
        <f ca="1">IF(BJ$5&gt;='Rent Roll'!$M45,('Rent Roll'!$G45*'Rent Roll'!$D20/12)*((1+'Rent Roll'!$X45)^DATEDIF('Rent Roll'!$M45,BJ$5,"Y")),
IF(BJ$5&gt;'Rent Roll'!$L20,"-",
IF('Rent Roll'!$P20&gt;0,
IF(AND('Rent Roll'!$P20&gt;0,EDATE('Rent Roll'!$K20,'Rent Roll'!$P20*12)&gt;='Commercial Lease'!BJ$5),
('Rent Roll'!$H20*'Rent Roll'!$D20/12)*((1+'Rent Roll'!$N20)^DATEDIF('Summary &amp; Assumptions'!$D$18,BJ$5,"Y")),
OFFSET(BI25,0,-DATEDIF(EDATE('Rent Roll'!$K20,'Rent Roll'!$P20*12),BJ$5,"M"))*((1+'Rent Roll'!$O20)^(DATEDIF(EDATE('Rent Roll'!$K20,'Rent Roll'!$P20*12),BJ$5,"Y")+1))),('Rent Roll'!$H20*'Rent Roll'!$D20/12)*((1+'Rent Roll'!$N20)^DATEDIF('Summary &amp; Assumptions'!$D$18,BJ$5,"Y")))))</f>
        <v>-</v>
      </c>
      <c r="BK25" s="131" t="str">
        <f ca="1">IF(BK$5&gt;='Rent Roll'!$M45,('Rent Roll'!$G45*'Rent Roll'!$D20/12)*((1+'Rent Roll'!$X45)^DATEDIF('Rent Roll'!$M45,BK$5,"Y")),
IF(BK$5&gt;'Rent Roll'!$L20,"-",
IF('Rent Roll'!$P20&gt;0,
IF(AND('Rent Roll'!$P20&gt;0,EDATE('Rent Roll'!$K20,'Rent Roll'!$P20*12)&gt;='Commercial Lease'!BK$5),
('Rent Roll'!$H20*'Rent Roll'!$D20/12)*((1+'Rent Roll'!$N20)^DATEDIF('Summary &amp; Assumptions'!$D$18,BK$5,"Y")),
OFFSET(BJ25,0,-DATEDIF(EDATE('Rent Roll'!$K20,'Rent Roll'!$P20*12),BK$5,"M"))*((1+'Rent Roll'!$O20)^(DATEDIF(EDATE('Rent Roll'!$K20,'Rent Roll'!$P20*12),BK$5,"Y")+1))),('Rent Roll'!$H20*'Rent Roll'!$D20/12)*((1+'Rent Roll'!$N20)^DATEDIF('Summary &amp; Assumptions'!$D$18,BK$5,"Y")))))</f>
        <v>-</v>
      </c>
      <c r="BL25" s="131" t="str">
        <f ca="1">IF(BL$5&gt;='Rent Roll'!$M45,('Rent Roll'!$G45*'Rent Roll'!$D20/12)*((1+'Rent Roll'!$X45)^DATEDIF('Rent Roll'!$M45,BL$5,"Y")),
IF(BL$5&gt;'Rent Roll'!$L20,"-",
IF('Rent Roll'!$P20&gt;0,
IF(AND('Rent Roll'!$P20&gt;0,EDATE('Rent Roll'!$K20,'Rent Roll'!$P20*12)&gt;='Commercial Lease'!BL$5),
('Rent Roll'!$H20*'Rent Roll'!$D20/12)*((1+'Rent Roll'!$N20)^DATEDIF('Summary &amp; Assumptions'!$D$18,BL$5,"Y")),
OFFSET(BK25,0,-DATEDIF(EDATE('Rent Roll'!$K20,'Rent Roll'!$P20*12),BL$5,"M"))*((1+'Rent Roll'!$O20)^(DATEDIF(EDATE('Rent Roll'!$K20,'Rent Roll'!$P20*12),BL$5,"Y")+1))),('Rent Roll'!$H20*'Rent Roll'!$D20/12)*((1+'Rent Roll'!$N20)^DATEDIF('Summary &amp; Assumptions'!$D$18,BL$5,"Y")))))</f>
        <v>-</v>
      </c>
      <c r="BM25" s="131" t="str">
        <f ca="1">IF(BM$5&gt;='Rent Roll'!$M45,('Rent Roll'!$G45*'Rent Roll'!$D20/12)*((1+'Rent Roll'!$X45)^DATEDIF('Rent Roll'!$M45,BM$5,"Y")),
IF(BM$5&gt;'Rent Roll'!$L20,"-",
IF('Rent Roll'!$P20&gt;0,
IF(AND('Rent Roll'!$P20&gt;0,EDATE('Rent Roll'!$K20,'Rent Roll'!$P20*12)&gt;='Commercial Lease'!BM$5),
('Rent Roll'!$H20*'Rent Roll'!$D20/12)*((1+'Rent Roll'!$N20)^DATEDIF('Summary &amp; Assumptions'!$D$18,BM$5,"Y")),
OFFSET(BL25,0,-DATEDIF(EDATE('Rent Roll'!$K20,'Rent Roll'!$P20*12),BM$5,"M"))*((1+'Rent Roll'!$O20)^(DATEDIF(EDATE('Rent Roll'!$K20,'Rent Roll'!$P20*12),BM$5,"Y")+1))),('Rent Roll'!$H20*'Rent Roll'!$D20/12)*((1+'Rent Roll'!$N20)^DATEDIF('Summary &amp; Assumptions'!$D$18,BM$5,"Y")))))</f>
        <v>-</v>
      </c>
      <c r="BN25" s="131" t="str">
        <f ca="1">IF(BN$5&gt;='Rent Roll'!$M45,('Rent Roll'!$G45*'Rent Roll'!$D20/12)*((1+'Rent Roll'!$X45)^DATEDIF('Rent Roll'!$M45,BN$5,"Y")),
IF(BN$5&gt;'Rent Roll'!$L20,"-",
IF('Rent Roll'!$P20&gt;0,
IF(AND('Rent Roll'!$P20&gt;0,EDATE('Rent Roll'!$K20,'Rent Roll'!$P20*12)&gt;='Commercial Lease'!BN$5),
('Rent Roll'!$H20*'Rent Roll'!$D20/12)*((1+'Rent Roll'!$N20)^DATEDIF('Summary &amp; Assumptions'!$D$18,BN$5,"Y")),
OFFSET(BM25,0,-DATEDIF(EDATE('Rent Roll'!$K20,'Rent Roll'!$P20*12),BN$5,"M"))*((1+'Rent Roll'!$O20)^(DATEDIF(EDATE('Rent Roll'!$K20,'Rent Roll'!$P20*12),BN$5,"Y")+1))),('Rent Roll'!$H20*'Rent Roll'!$D20/12)*((1+'Rent Roll'!$N20)^DATEDIF('Summary &amp; Assumptions'!$D$18,BN$5,"Y")))))</f>
        <v>-</v>
      </c>
      <c r="BO25" s="131" t="str">
        <f ca="1">IF(BO$5&gt;='Rent Roll'!$M45,('Rent Roll'!$G45*'Rent Roll'!$D20/12)*((1+'Rent Roll'!$X45)^DATEDIF('Rent Roll'!$M45,BO$5,"Y")),
IF(BO$5&gt;'Rent Roll'!$L20,"-",
IF('Rent Roll'!$P20&gt;0,
IF(AND('Rent Roll'!$P20&gt;0,EDATE('Rent Roll'!$K20,'Rent Roll'!$P20*12)&gt;='Commercial Lease'!BO$5),
('Rent Roll'!$H20*'Rent Roll'!$D20/12)*((1+'Rent Roll'!$N20)^DATEDIF('Summary &amp; Assumptions'!$D$18,BO$5,"Y")),
OFFSET(BN25,0,-DATEDIF(EDATE('Rent Roll'!$K20,'Rent Roll'!$P20*12),BO$5,"M"))*((1+'Rent Roll'!$O20)^(DATEDIF(EDATE('Rent Roll'!$K20,'Rent Roll'!$P20*12),BO$5,"Y")+1))),('Rent Roll'!$H20*'Rent Roll'!$D20/12)*((1+'Rent Roll'!$N20)^DATEDIF('Summary &amp; Assumptions'!$D$18,BO$5,"Y")))))</f>
        <v>-</v>
      </c>
      <c r="BP25" s="131" t="str">
        <f ca="1">IF(BP$5&gt;='Rent Roll'!$M45,('Rent Roll'!$G45*'Rent Roll'!$D20/12)*((1+'Rent Roll'!$X45)^DATEDIF('Rent Roll'!$M45,BP$5,"Y")),
IF(BP$5&gt;'Rent Roll'!$L20,"-",
IF('Rent Roll'!$P20&gt;0,
IF(AND('Rent Roll'!$P20&gt;0,EDATE('Rent Roll'!$K20,'Rent Roll'!$P20*12)&gt;='Commercial Lease'!BP$5),
('Rent Roll'!$H20*'Rent Roll'!$D20/12)*((1+'Rent Roll'!$N20)^DATEDIF('Summary &amp; Assumptions'!$D$18,BP$5,"Y")),
OFFSET(BO25,0,-DATEDIF(EDATE('Rent Roll'!$K20,'Rent Roll'!$P20*12),BP$5,"M"))*((1+'Rent Roll'!$O20)^(DATEDIF(EDATE('Rent Roll'!$K20,'Rent Roll'!$P20*12),BP$5,"Y")+1))),('Rent Roll'!$H20*'Rent Roll'!$D20/12)*((1+'Rent Roll'!$N20)^DATEDIF('Summary &amp; Assumptions'!$D$18,BP$5,"Y")))))</f>
        <v>-</v>
      </c>
      <c r="BQ25" s="131" t="str">
        <f ca="1">IF(BQ$5&gt;='Rent Roll'!$M45,('Rent Roll'!$G45*'Rent Roll'!$D20/12)*((1+'Rent Roll'!$X45)^DATEDIF('Rent Roll'!$M45,BQ$5,"Y")),
IF(BQ$5&gt;'Rent Roll'!$L20,"-",
IF('Rent Roll'!$P20&gt;0,
IF(AND('Rent Roll'!$P20&gt;0,EDATE('Rent Roll'!$K20,'Rent Roll'!$P20*12)&gt;='Commercial Lease'!BQ$5),
('Rent Roll'!$H20*'Rent Roll'!$D20/12)*((1+'Rent Roll'!$N20)^DATEDIF('Summary &amp; Assumptions'!$D$18,BQ$5,"Y")),
OFFSET(BP25,0,-DATEDIF(EDATE('Rent Roll'!$K20,'Rent Roll'!$P20*12),BQ$5,"M"))*((1+'Rent Roll'!$O20)^(DATEDIF(EDATE('Rent Roll'!$K20,'Rent Roll'!$P20*12),BQ$5,"Y")+1))),('Rent Roll'!$H20*'Rent Roll'!$D20/12)*((1+'Rent Roll'!$N20)^DATEDIF('Summary &amp; Assumptions'!$D$18,BQ$5,"Y")))))</f>
        <v>-</v>
      </c>
      <c r="BR25" s="131" t="str">
        <f ca="1">IF(BR$5&gt;='Rent Roll'!$M45,('Rent Roll'!$G45*'Rent Roll'!$D20/12)*((1+'Rent Roll'!$X45)^DATEDIF('Rent Roll'!$M45,BR$5,"Y")),
IF(BR$5&gt;'Rent Roll'!$L20,"-",
IF('Rent Roll'!$P20&gt;0,
IF(AND('Rent Roll'!$P20&gt;0,EDATE('Rent Roll'!$K20,'Rent Roll'!$P20*12)&gt;='Commercial Lease'!BR$5),
('Rent Roll'!$H20*'Rent Roll'!$D20/12)*((1+'Rent Roll'!$N20)^DATEDIF('Summary &amp; Assumptions'!$D$18,BR$5,"Y")),
OFFSET(BQ25,0,-DATEDIF(EDATE('Rent Roll'!$K20,'Rent Roll'!$P20*12),BR$5,"M"))*((1+'Rent Roll'!$O20)^(DATEDIF(EDATE('Rent Roll'!$K20,'Rent Roll'!$P20*12),BR$5,"Y")+1))),('Rent Roll'!$H20*'Rent Roll'!$D20/12)*((1+'Rent Roll'!$N20)^DATEDIF('Summary &amp; Assumptions'!$D$18,BR$5,"Y")))))</f>
        <v>-</v>
      </c>
      <c r="BS25" s="131" t="str">
        <f ca="1">IF(BS$5&gt;='Rent Roll'!$M45,('Rent Roll'!$G45*'Rent Roll'!$D20/12)*((1+'Rent Roll'!$X45)^DATEDIF('Rent Roll'!$M45,BS$5,"Y")),
IF(BS$5&gt;'Rent Roll'!$L20,"-",
IF('Rent Roll'!$P20&gt;0,
IF(AND('Rent Roll'!$P20&gt;0,EDATE('Rent Roll'!$K20,'Rent Roll'!$P20*12)&gt;='Commercial Lease'!BS$5),
('Rent Roll'!$H20*'Rent Roll'!$D20/12)*((1+'Rent Roll'!$N20)^DATEDIF('Summary &amp; Assumptions'!$D$18,BS$5,"Y")),
OFFSET(BR25,0,-DATEDIF(EDATE('Rent Roll'!$K20,'Rent Roll'!$P20*12),BS$5,"M"))*((1+'Rent Roll'!$O20)^(DATEDIF(EDATE('Rent Roll'!$K20,'Rent Roll'!$P20*12),BS$5,"Y")+1))),('Rent Roll'!$H20*'Rent Roll'!$D20/12)*((1+'Rent Roll'!$N20)^DATEDIF('Summary &amp; Assumptions'!$D$18,BS$5,"Y")))))</f>
        <v>-</v>
      </c>
      <c r="BT25" s="131" t="str">
        <f ca="1">IF(BT$5&gt;='Rent Roll'!$M45,('Rent Roll'!$G45*'Rent Roll'!$D20/12)*((1+'Rent Roll'!$X45)^DATEDIF('Rent Roll'!$M45,BT$5,"Y")),
IF(BT$5&gt;'Rent Roll'!$L20,"-",
IF('Rent Roll'!$P20&gt;0,
IF(AND('Rent Roll'!$P20&gt;0,EDATE('Rent Roll'!$K20,'Rent Roll'!$P20*12)&gt;='Commercial Lease'!BT$5),
('Rent Roll'!$H20*'Rent Roll'!$D20/12)*((1+'Rent Roll'!$N20)^DATEDIF('Summary &amp; Assumptions'!$D$18,BT$5,"Y")),
OFFSET(BS25,0,-DATEDIF(EDATE('Rent Roll'!$K20,'Rent Roll'!$P20*12),BT$5,"M"))*((1+'Rent Roll'!$O20)^(DATEDIF(EDATE('Rent Roll'!$K20,'Rent Roll'!$P20*12),BT$5,"Y")+1))),('Rent Roll'!$H20*'Rent Roll'!$D20/12)*((1+'Rent Roll'!$N20)^DATEDIF('Summary &amp; Assumptions'!$D$18,BT$5,"Y")))))</f>
        <v>-</v>
      </c>
      <c r="BU25" s="131" t="str">
        <f ca="1">IF(BU$5&gt;='Rent Roll'!$M45,('Rent Roll'!$G45*'Rent Roll'!$D20/12)*((1+'Rent Roll'!$X45)^DATEDIF('Rent Roll'!$M45,BU$5,"Y")),
IF(BU$5&gt;'Rent Roll'!$L20,"-",
IF('Rent Roll'!$P20&gt;0,
IF(AND('Rent Roll'!$P20&gt;0,EDATE('Rent Roll'!$K20,'Rent Roll'!$P20*12)&gt;='Commercial Lease'!BU$5),
('Rent Roll'!$H20*'Rent Roll'!$D20/12)*((1+'Rent Roll'!$N20)^DATEDIF('Summary &amp; Assumptions'!$D$18,BU$5,"Y")),
OFFSET(BT25,0,-DATEDIF(EDATE('Rent Roll'!$K20,'Rent Roll'!$P20*12),BU$5,"M"))*((1+'Rent Roll'!$O20)^(DATEDIF(EDATE('Rent Roll'!$K20,'Rent Roll'!$P20*12),BU$5,"Y")+1))),('Rent Roll'!$H20*'Rent Roll'!$D20/12)*((1+'Rent Roll'!$N20)^DATEDIF('Summary &amp; Assumptions'!$D$18,BU$5,"Y")))))</f>
        <v>-</v>
      </c>
      <c r="BV25" s="131" t="str">
        <f ca="1">IF(BV$5&gt;='Rent Roll'!$M45,('Rent Roll'!$G45*'Rent Roll'!$D20/12)*((1+'Rent Roll'!$X45)^DATEDIF('Rent Roll'!$M45,BV$5,"Y")),
IF(BV$5&gt;'Rent Roll'!$L20,"-",
IF('Rent Roll'!$P20&gt;0,
IF(AND('Rent Roll'!$P20&gt;0,EDATE('Rent Roll'!$K20,'Rent Roll'!$P20*12)&gt;='Commercial Lease'!BV$5),
('Rent Roll'!$H20*'Rent Roll'!$D20/12)*((1+'Rent Roll'!$N20)^DATEDIF('Summary &amp; Assumptions'!$D$18,BV$5,"Y")),
OFFSET(BU25,0,-DATEDIF(EDATE('Rent Roll'!$K20,'Rent Roll'!$P20*12),BV$5,"M"))*((1+'Rent Roll'!$O20)^(DATEDIF(EDATE('Rent Roll'!$K20,'Rent Roll'!$P20*12),BV$5,"Y")+1))),('Rent Roll'!$H20*'Rent Roll'!$D20/12)*((1+'Rent Roll'!$N20)^DATEDIF('Summary &amp; Assumptions'!$D$18,BV$5,"Y")))))</f>
        <v>-</v>
      </c>
      <c r="BW25" s="131" t="str">
        <f ca="1">IF(BW$5&gt;='Rent Roll'!$M45,('Rent Roll'!$G45*'Rent Roll'!$D20/12)*((1+'Rent Roll'!$X45)^DATEDIF('Rent Roll'!$M45,BW$5,"Y")),
IF(BW$5&gt;'Rent Roll'!$L20,"-",
IF('Rent Roll'!$P20&gt;0,
IF(AND('Rent Roll'!$P20&gt;0,EDATE('Rent Roll'!$K20,'Rent Roll'!$P20*12)&gt;='Commercial Lease'!BW$5),
('Rent Roll'!$H20*'Rent Roll'!$D20/12)*((1+'Rent Roll'!$N20)^DATEDIF('Summary &amp; Assumptions'!$D$18,BW$5,"Y")),
OFFSET(BV25,0,-DATEDIF(EDATE('Rent Roll'!$K20,'Rent Roll'!$P20*12),BW$5,"M"))*((1+'Rent Roll'!$O20)^(DATEDIF(EDATE('Rent Roll'!$K20,'Rent Roll'!$P20*12),BW$5,"Y")+1))),('Rent Roll'!$H20*'Rent Roll'!$D20/12)*((1+'Rent Roll'!$N20)^DATEDIF('Summary &amp; Assumptions'!$D$18,BW$5,"Y")))))</f>
        <v>-</v>
      </c>
      <c r="BX25" s="131" t="str">
        <f ca="1">IF(BX$5&gt;='Rent Roll'!$M45,('Rent Roll'!$G45*'Rent Roll'!$D20/12)*((1+'Rent Roll'!$X45)^DATEDIF('Rent Roll'!$M45,BX$5,"Y")),
IF(BX$5&gt;'Rent Roll'!$L20,"-",
IF('Rent Roll'!$P20&gt;0,
IF(AND('Rent Roll'!$P20&gt;0,EDATE('Rent Roll'!$K20,'Rent Roll'!$P20*12)&gt;='Commercial Lease'!BX$5),
('Rent Roll'!$H20*'Rent Roll'!$D20/12)*((1+'Rent Roll'!$N20)^DATEDIF('Summary &amp; Assumptions'!$D$18,BX$5,"Y")),
OFFSET(BW25,0,-DATEDIF(EDATE('Rent Roll'!$K20,'Rent Roll'!$P20*12),BX$5,"M"))*((1+'Rent Roll'!$O20)^(DATEDIF(EDATE('Rent Roll'!$K20,'Rent Roll'!$P20*12),BX$5,"Y")+1))),('Rent Roll'!$H20*'Rent Roll'!$D20/12)*((1+'Rent Roll'!$N20)^DATEDIF('Summary &amp; Assumptions'!$D$18,BX$5,"Y")))))</f>
        <v>-</v>
      </c>
      <c r="BY25" s="131" t="str">
        <f ca="1">IF(BY$5&gt;='Rent Roll'!$M45,('Rent Roll'!$G45*'Rent Roll'!$D20/12)*((1+'Rent Roll'!$X45)^DATEDIF('Rent Roll'!$M45,BY$5,"Y")),
IF(BY$5&gt;'Rent Roll'!$L20,"-",
IF('Rent Roll'!$P20&gt;0,
IF(AND('Rent Roll'!$P20&gt;0,EDATE('Rent Roll'!$K20,'Rent Roll'!$P20*12)&gt;='Commercial Lease'!BY$5),
('Rent Roll'!$H20*'Rent Roll'!$D20/12)*((1+'Rent Roll'!$N20)^DATEDIF('Summary &amp; Assumptions'!$D$18,BY$5,"Y")),
OFFSET(BX25,0,-DATEDIF(EDATE('Rent Roll'!$K20,'Rent Roll'!$P20*12),BY$5,"M"))*((1+'Rent Roll'!$O20)^(DATEDIF(EDATE('Rent Roll'!$K20,'Rent Roll'!$P20*12),BY$5,"Y")+1))),('Rent Roll'!$H20*'Rent Roll'!$D20/12)*((1+'Rent Roll'!$N20)^DATEDIF('Summary &amp; Assumptions'!$D$18,BY$5,"Y")))))</f>
        <v>-</v>
      </c>
      <c r="BZ25" s="131" t="str">
        <f ca="1">IF(BZ$5&gt;='Rent Roll'!$M45,('Rent Roll'!$G45*'Rent Roll'!$D20/12)*((1+'Rent Roll'!$X45)^DATEDIF('Rent Roll'!$M45,BZ$5,"Y")),
IF(BZ$5&gt;'Rent Roll'!$L20,"-",
IF('Rent Roll'!$P20&gt;0,
IF(AND('Rent Roll'!$P20&gt;0,EDATE('Rent Roll'!$K20,'Rent Roll'!$P20*12)&gt;='Commercial Lease'!BZ$5),
('Rent Roll'!$H20*'Rent Roll'!$D20/12)*((1+'Rent Roll'!$N20)^DATEDIF('Summary &amp; Assumptions'!$D$18,BZ$5,"Y")),
OFFSET(BY25,0,-DATEDIF(EDATE('Rent Roll'!$K20,'Rent Roll'!$P20*12),BZ$5,"M"))*((1+'Rent Roll'!$O20)^(DATEDIF(EDATE('Rent Roll'!$K20,'Rent Roll'!$P20*12),BZ$5,"Y")+1))),('Rent Roll'!$H20*'Rent Roll'!$D20/12)*((1+'Rent Roll'!$N20)^DATEDIF('Summary &amp; Assumptions'!$D$18,BZ$5,"Y")))))</f>
        <v>-</v>
      </c>
      <c r="CA25" s="131" t="str">
        <f ca="1">IF(CA$5&gt;='Rent Roll'!$M45,('Rent Roll'!$G45*'Rent Roll'!$D20/12)*((1+'Rent Roll'!$X45)^DATEDIF('Rent Roll'!$M45,CA$5,"Y")),
IF(CA$5&gt;'Rent Roll'!$L20,"-",
IF('Rent Roll'!$P20&gt;0,
IF(AND('Rent Roll'!$P20&gt;0,EDATE('Rent Roll'!$K20,'Rent Roll'!$P20*12)&gt;='Commercial Lease'!CA$5),
('Rent Roll'!$H20*'Rent Roll'!$D20/12)*((1+'Rent Roll'!$N20)^DATEDIF('Summary &amp; Assumptions'!$D$18,CA$5,"Y")),
OFFSET(BZ25,0,-DATEDIF(EDATE('Rent Roll'!$K20,'Rent Roll'!$P20*12),CA$5,"M"))*((1+'Rent Roll'!$O20)^(DATEDIF(EDATE('Rent Roll'!$K20,'Rent Roll'!$P20*12),CA$5,"Y")+1))),('Rent Roll'!$H20*'Rent Roll'!$D20/12)*((1+'Rent Roll'!$N20)^DATEDIF('Summary &amp; Assumptions'!$D$18,CA$5,"Y")))))</f>
        <v>-</v>
      </c>
      <c r="CB25" s="131" t="str">
        <f ca="1">IF(CB$5&gt;='Rent Roll'!$M45,('Rent Roll'!$G45*'Rent Roll'!$D20/12)*((1+'Rent Roll'!$X45)^DATEDIF('Rent Roll'!$M45,CB$5,"Y")),
IF(CB$5&gt;'Rent Roll'!$L20,"-",
IF('Rent Roll'!$P20&gt;0,
IF(AND('Rent Roll'!$P20&gt;0,EDATE('Rent Roll'!$K20,'Rent Roll'!$P20*12)&gt;='Commercial Lease'!CB$5),
('Rent Roll'!$H20*'Rent Roll'!$D20/12)*((1+'Rent Roll'!$N20)^DATEDIF('Summary &amp; Assumptions'!$D$18,CB$5,"Y")),
OFFSET(CA25,0,-DATEDIF(EDATE('Rent Roll'!$K20,'Rent Roll'!$P20*12),CB$5,"M"))*((1+'Rent Roll'!$O20)^(DATEDIF(EDATE('Rent Roll'!$K20,'Rent Roll'!$P20*12),CB$5,"Y")+1))),('Rent Roll'!$H20*'Rent Roll'!$D20/12)*((1+'Rent Roll'!$N20)^DATEDIF('Summary &amp; Assumptions'!$D$18,CB$5,"Y")))))</f>
        <v>-</v>
      </c>
      <c r="CC25" s="131" t="str">
        <f ca="1">IF(CC$5&gt;='Rent Roll'!$M45,('Rent Roll'!$G45*'Rent Roll'!$D20/12)*((1+'Rent Roll'!$X45)^DATEDIF('Rent Roll'!$M45,CC$5,"Y")),
IF(CC$5&gt;'Rent Roll'!$L20,"-",
IF('Rent Roll'!$P20&gt;0,
IF(AND('Rent Roll'!$P20&gt;0,EDATE('Rent Roll'!$K20,'Rent Roll'!$P20*12)&gt;='Commercial Lease'!CC$5),
('Rent Roll'!$H20*'Rent Roll'!$D20/12)*((1+'Rent Roll'!$N20)^DATEDIF('Summary &amp; Assumptions'!$D$18,CC$5,"Y")),
OFFSET(CB25,0,-DATEDIF(EDATE('Rent Roll'!$K20,'Rent Roll'!$P20*12),CC$5,"M"))*((1+'Rent Roll'!$O20)^(DATEDIF(EDATE('Rent Roll'!$K20,'Rent Roll'!$P20*12),CC$5,"Y")+1))),('Rent Roll'!$H20*'Rent Roll'!$D20/12)*((1+'Rent Roll'!$N20)^DATEDIF('Summary &amp; Assumptions'!$D$18,CC$5,"Y")))))</f>
        <v>-</v>
      </c>
      <c r="CD25" s="131" t="str">
        <f ca="1">IF(CD$5&gt;='Rent Roll'!$M45,('Rent Roll'!$G45*'Rent Roll'!$D20/12)*((1+'Rent Roll'!$X45)^DATEDIF('Rent Roll'!$M45,CD$5,"Y")),
IF(CD$5&gt;'Rent Roll'!$L20,"-",
IF('Rent Roll'!$P20&gt;0,
IF(AND('Rent Roll'!$P20&gt;0,EDATE('Rent Roll'!$K20,'Rent Roll'!$P20*12)&gt;='Commercial Lease'!CD$5),
('Rent Roll'!$H20*'Rent Roll'!$D20/12)*((1+'Rent Roll'!$N20)^DATEDIF('Summary &amp; Assumptions'!$D$18,CD$5,"Y")),
OFFSET(CC25,0,-DATEDIF(EDATE('Rent Roll'!$K20,'Rent Roll'!$P20*12),CD$5,"M"))*((1+'Rent Roll'!$O20)^(DATEDIF(EDATE('Rent Roll'!$K20,'Rent Roll'!$P20*12),CD$5,"Y")+1))),('Rent Roll'!$H20*'Rent Roll'!$D20/12)*((1+'Rent Roll'!$N20)^DATEDIF('Summary &amp; Assumptions'!$D$18,CD$5,"Y")))))</f>
        <v>-</v>
      </c>
      <c r="CE25" s="131" t="str">
        <f ca="1">IF(CE$5&gt;='Rent Roll'!$M45,('Rent Roll'!$G45*'Rent Roll'!$D20/12)*((1+'Rent Roll'!$X45)^DATEDIF('Rent Roll'!$M45,CE$5,"Y")),
IF(CE$5&gt;'Rent Roll'!$L20,"-",
IF('Rent Roll'!$P20&gt;0,
IF(AND('Rent Roll'!$P20&gt;0,EDATE('Rent Roll'!$K20,'Rent Roll'!$P20*12)&gt;='Commercial Lease'!CE$5),
('Rent Roll'!$H20*'Rent Roll'!$D20/12)*((1+'Rent Roll'!$N20)^DATEDIF('Summary &amp; Assumptions'!$D$18,CE$5,"Y")),
OFFSET(CD25,0,-DATEDIF(EDATE('Rent Roll'!$K20,'Rent Roll'!$P20*12),CE$5,"M"))*((1+'Rent Roll'!$O20)^(DATEDIF(EDATE('Rent Roll'!$K20,'Rent Roll'!$P20*12),CE$5,"Y")+1))),('Rent Roll'!$H20*'Rent Roll'!$D20/12)*((1+'Rent Roll'!$N20)^DATEDIF('Summary &amp; Assumptions'!$D$18,CE$5,"Y")))))</f>
        <v>-</v>
      </c>
      <c r="CF25" s="131" t="str">
        <f ca="1">IF(CF$5&gt;='Rent Roll'!$M45,('Rent Roll'!$G45*'Rent Roll'!$D20/12)*((1+'Rent Roll'!$X45)^DATEDIF('Rent Roll'!$M45,CF$5,"Y")),
IF(CF$5&gt;'Rent Roll'!$L20,"-",
IF('Rent Roll'!$P20&gt;0,
IF(AND('Rent Roll'!$P20&gt;0,EDATE('Rent Roll'!$K20,'Rent Roll'!$P20*12)&gt;='Commercial Lease'!CF$5),
('Rent Roll'!$H20*'Rent Roll'!$D20/12)*((1+'Rent Roll'!$N20)^DATEDIF('Summary &amp; Assumptions'!$D$18,CF$5,"Y")),
OFFSET(CE25,0,-DATEDIF(EDATE('Rent Roll'!$K20,'Rent Roll'!$P20*12),CF$5,"M"))*((1+'Rent Roll'!$O20)^(DATEDIF(EDATE('Rent Roll'!$K20,'Rent Roll'!$P20*12),CF$5,"Y")+1))),('Rent Roll'!$H20*'Rent Roll'!$D20/12)*((1+'Rent Roll'!$N20)^DATEDIF('Summary &amp; Assumptions'!$D$18,CF$5,"Y")))))</f>
        <v>-</v>
      </c>
      <c r="CG25" s="131" t="str">
        <f ca="1">IF(CG$5&gt;='Rent Roll'!$M45,('Rent Roll'!$G45*'Rent Roll'!$D20/12)*((1+'Rent Roll'!$X45)^DATEDIF('Rent Roll'!$M45,CG$5,"Y")),
IF(CG$5&gt;'Rent Roll'!$L20,"-",
IF('Rent Roll'!$P20&gt;0,
IF(AND('Rent Roll'!$P20&gt;0,EDATE('Rent Roll'!$K20,'Rent Roll'!$P20*12)&gt;='Commercial Lease'!CG$5),
('Rent Roll'!$H20*'Rent Roll'!$D20/12)*((1+'Rent Roll'!$N20)^DATEDIF('Summary &amp; Assumptions'!$D$18,CG$5,"Y")),
OFFSET(CF25,0,-DATEDIF(EDATE('Rent Roll'!$K20,'Rent Roll'!$P20*12),CG$5,"M"))*((1+'Rent Roll'!$O20)^(DATEDIF(EDATE('Rent Roll'!$K20,'Rent Roll'!$P20*12),CG$5,"Y")+1))),('Rent Roll'!$H20*'Rent Roll'!$D20/12)*((1+'Rent Roll'!$N20)^DATEDIF('Summary &amp; Assumptions'!$D$18,CG$5,"Y")))))</f>
        <v>-</v>
      </c>
      <c r="CH25" s="131" t="str">
        <f ca="1">IF(CH$5&gt;='Rent Roll'!$M45,('Rent Roll'!$G45*'Rent Roll'!$D20/12)*((1+'Rent Roll'!$X45)^DATEDIF('Rent Roll'!$M45,CH$5,"Y")),
IF(CH$5&gt;'Rent Roll'!$L20,"-",
IF('Rent Roll'!$P20&gt;0,
IF(AND('Rent Roll'!$P20&gt;0,EDATE('Rent Roll'!$K20,'Rent Roll'!$P20*12)&gt;='Commercial Lease'!CH$5),
('Rent Roll'!$H20*'Rent Roll'!$D20/12)*((1+'Rent Roll'!$N20)^DATEDIF('Summary &amp; Assumptions'!$D$18,CH$5,"Y")),
OFFSET(CG25,0,-DATEDIF(EDATE('Rent Roll'!$K20,'Rent Roll'!$P20*12),CH$5,"M"))*((1+'Rent Roll'!$O20)^(DATEDIF(EDATE('Rent Roll'!$K20,'Rent Roll'!$P20*12),CH$5,"Y")+1))),('Rent Roll'!$H20*'Rent Roll'!$D20/12)*((1+'Rent Roll'!$N20)^DATEDIF('Summary &amp; Assumptions'!$D$18,CH$5,"Y")))))</f>
        <v>-</v>
      </c>
      <c r="CI25" s="131" t="str">
        <f ca="1">IF(CI$5&gt;='Rent Roll'!$M45,('Rent Roll'!$G45*'Rent Roll'!$D20/12)*((1+'Rent Roll'!$X45)^DATEDIF('Rent Roll'!$M45,CI$5,"Y")),
IF(CI$5&gt;'Rent Roll'!$L20,"-",
IF('Rent Roll'!$P20&gt;0,
IF(AND('Rent Roll'!$P20&gt;0,EDATE('Rent Roll'!$K20,'Rent Roll'!$P20*12)&gt;='Commercial Lease'!CI$5),
('Rent Roll'!$H20*'Rent Roll'!$D20/12)*((1+'Rent Roll'!$N20)^DATEDIF('Summary &amp; Assumptions'!$D$18,CI$5,"Y")),
OFFSET(CH25,0,-DATEDIF(EDATE('Rent Roll'!$K20,'Rent Roll'!$P20*12),CI$5,"M"))*((1+'Rent Roll'!$O20)^(DATEDIF(EDATE('Rent Roll'!$K20,'Rent Roll'!$P20*12),CI$5,"Y")+1))),('Rent Roll'!$H20*'Rent Roll'!$D20/12)*((1+'Rent Roll'!$N20)^DATEDIF('Summary &amp; Assumptions'!$D$18,CI$5,"Y")))))</f>
        <v>-</v>
      </c>
      <c r="CJ25" s="131" t="str">
        <f ca="1">IF(CJ$5&gt;='Rent Roll'!$M45,('Rent Roll'!$G45*'Rent Roll'!$D20/12)*((1+'Rent Roll'!$X45)^DATEDIF('Rent Roll'!$M45,CJ$5,"Y")),
IF(CJ$5&gt;'Rent Roll'!$L20,"-",
IF('Rent Roll'!$P20&gt;0,
IF(AND('Rent Roll'!$P20&gt;0,EDATE('Rent Roll'!$K20,'Rent Roll'!$P20*12)&gt;='Commercial Lease'!CJ$5),
('Rent Roll'!$H20*'Rent Roll'!$D20/12)*((1+'Rent Roll'!$N20)^DATEDIF('Summary &amp; Assumptions'!$D$18,CJ$5,"Y")),
OFFSET(CI25,0,-DATEDIF(EDATE('Rent Roll'!$K20,'Rent Roll'!$P20*12),CJ$5,"M"))*((1+'Rent Roll'!$O20)^(DATEDIF(EDATE('Rent Roll'!$K20,'Rent Roll'!$P20*12),CJ$5,"Y")+1))),('Rent Roll'!$H20*'Rent Roll'!$D20/12)*((1+'Rent Roll'!$N20)^DATEDIF('Summary &amp; Assumptions'!$D$18,CJ$5,"Y")))))</f>
        <v>-</v>
      </c>
      <c r="CK25" s="131" t="str">
        <f ca="1">IF(CK$5&gt;='Rent Roll'!$M45,('Rent Roll'!$G45*'Rent Roll'!$D20/12)*((1+'Rent Roll'!$X45)^DATEDIF('Rent Roll'!$M45,CK$5,"Y")),
IF(CK$5&gt;'Rent Roll'!$L20,"-",
IF('Rent Roll'!$P20&gt;0,
IF(AND('Rent Roll'!$P20&gt;0,EDATE('Rent Roll'!$K20,'Rent Roll'!$P20*12)&gt;='Commercial Lease'!CK$5),
('Rent Roll'!$H20*'Rent Roll'!$D20/12)*((1+'Rent Roll'!$N20)^DATEDIF('Summary &amp; Assumptions'!$D$18,CK$5,"Y")),
OFFSET(CJ25,0,-DATEDIF(EDATE('Rent Roll'!$K20,'Rent Roll'!$P20*12),CK$5,"M"))*((1+'Rent Roll'!$O20)^(DATEDIF(EDATE('Rent Roll'!$K20,'Rent Roll'!$P20*12),CK$5,"Y")+1))),('Rent Roll'!$H20*'Rent Roll'!$D20/12)*((1+'Rent Roll'!$N20)^DATEDIF('Summary &amp; Assumptions'!$D$18,CK$5,"Y")))))</f>
        <v>-</v>
      </c>
      <c r="CL25" s="131" t="str">
        <f ca="1">IF(CL$5&gt;='Rent Roll'!$M45,('Rent Roll'!$G45*'Rent Roll'!$D20/12)*((1+'Rent Roll'!$X45)^DATEDIF('Rent Roll'!$M45,CL$5,"Y")),
IF(CL$5&gt;'Rent Roll'!$L20,"-",
IF('Rent Roll'!$P20&gt;0,
IF(AND('Rent Roll'!$P20&gt;0,EDATE('Rent Roll'!$K20,'Rent Roll'!$P20*12)&gt;='Commercial Lease'!CL$5),
('Rent Roll'!$H20*'Rent Roll'!$D20/12)*((1+'Rent Roll'!$N20)^DATEDIF('Summary &amp; Assumptions'!$D$18,CL$5,"Y")),
OFFSET(CK25,0,-DATEDIF(EDATE('Rent Roll'!$K20,'Rent Roll'!$P20*12),CL$5,"M"))*((1+'Rent Roll'!$O20)^(DATEDIF(EDATE('Rent Roll'!$K20,'Rent Roll'!$P20*12),CL$5,"Y")+1))),('Rent Roll'!$H20*'Rent Roll'!$D20/12)*((1+'Rent Roll'!$N20)^DATEDIF('Summary &amp; Assumptions'!$D$18,CL$5,"Y")))))</f>
        <v>-</v>
      </c>
      <c r="CM25" s="131" t="str">
        <f ca="1">IF(CM$5&gt;='Rent Roll'!$M45,('Rent Roll'!$G45*'Rent Roll'!$D20/12)*((1+'Rent Roll'!$X45)^DATEDIF('Rent Roll'!$M45,CM$5,"Y")),
IF(CM$5&gt;'Rent Roll'!$L20,"-",
IF('Rent Roll'!$P20&gt;0,
IF(AND('Rent Roll'!$P20&gt;0,EDATE('Rent Roll'!$K20,'Rent Roll'!$P20*12)&gt;='Commercial Lease'!CM$5),
('Rent Roll'!$H20*'Rent Roll'!$D20/12)*((1+'Rent Roll'!$N20)^DATEDIF('Summary &amp; Assumptions'!$D$18,CM$5,"Y")),
OFFSET(CL25,0,-DATEDIF(EDATE('Rent Roll'!$K20,'Rent Roll'!$P20*12),CM$5,"M"))*((1+'Rent Roll'!$O20)^(DATEDIF(EDATE('Rent Roll'!$K20,'Rent Roll'!$P20*12),CM$5,"Y")+1))),('Rent Roll'!$H20*'Rent Roll'!$D20/12)*((1+'Rent Roll'!$N20)^DATEDIF('Summary &amp; Assumptions'!$D$18,CM$5,"Y")))))</f>
        <v>-</v>
      </c>
      <c r="CN25" s="131" t="str">
        <f ca="1">IF(CN$5&gt;='Rent Roll'!$M45,('Rent Roll'!$G45*'Rent Roll'!$D20/12)*((1+'Rent Roll'!$X45)^DATEDIF('Rent Roll'!$M45,CN$5,"Y")),
IF(CN$5&gt;'Rent Roll'!$L20,"-",
IF('Rent Roll'!$P20&gt;0,
IF(AND('Rent Roll'!$P20&gt;0,EDATE('Rent Roll'!$K20,'Rent Roll'!$P20*12)&gt;='Commercial Lease'!CN$5),
('Rent Roll'!$H20*'Rent Roll'!$D20/12)*((1+'Rent Roll'!$N20)^DATEDIF('Summary &amp; Assumptions'!$D$18,CN$5,"Y")),
OFFSET(CM25,0,-DATEDIF(EDATE('Rent Roll'!$K20,'Rent Roll'!$P20*12),CN$5,"M"))*((1+'Rent Roll'!$O20)^(DATEDIF(EDATE('Rent Roll'!$K20,'Rent Roll'!$P20*12),CN$5,"Y")+1))),('Rent Roll'!$H20*'Rent Roll'!$D20/12)*((1+'Rent Roll'!$N20)^DATEDIF('Summary &amp; Assumptions'!$D$18,CN$5,"Y")))))</f>
        <v>-</v>
      </c>
      <c r="CO25" s="131" t="str">
        <f ca="1">IF(CO$5&gt;='Rent Roll'!$M45,('Rent Roll'!$G45*'Rent Roll'!$D20/12)*((1+'Rent Roll'!$X45)^DATEDIF('Rent Roll'!$M45,CO$5,"Y")),
IF(CO$5&gt;'Rent Roll'!$L20,"-",
IF('Rent Roll'!$P20&gt;0,
IF(AND('Rent Roll'!$P20&gt;0,EDATE('Rent Roll'!$K20,'Rent Roll'!$P20*12)&gt;='Commercial Lease'!CO$5),
('Rent Roll'!$H20*'Rent Roll'!$D20/12)*((1+'Rent Roll'!$N20)^DATEDIF('Summary &amp; Assumptions'!$D$18,CO$5,"Y")),
OFFSET(CN25,0,-DATEDIF(EDATE('Rent Roll'!$K20,'Rent Roll'!$P20*12),CO$5,"M"))*((1+'Rent Roll'!$O20)^(DATEDIF(EDATE('Rent Roll'!$K20,'Rent Roll'!$P20*12),CO$5,"Y")+1))),('Rent Roll'!$H20*'Rent Roll'!$D20/12)*((1+'Rent Roll'!$N20)^DATEDIF('Summary &amp; Assumptions'!$D$18,CO$5,"Y")))))</f>
        <v>-</v>
      </c>
      <c r="CP25" s="131" t="str">
        <f ca="1">IF(CP$5&gt;='Rent Roll'!$M45,('Rent Roll'!$G45*'Rent Roll'!$D20/12)*((1+'Rent Roll'!$X45)^DATEDIF('Rent Roll'!$M45,CP$5,"Y")),
IF(CP$5&gt;'Rent Roll'!$L20,"-",
IF('Rent Roll'!$P20&gt;0,
IF(AND('Rent Roll'!$P20&gt;0,EDATE('Rent Roll'!$K20,'Rent Roll'!$P20*12)&gt;='Commercial Lease'!CP$5),
('Rent Roll'!$H20*'Rent Roll'!$D20/12)*((1+'Rent Roll'!$N20)^DATEDIF('Summary &amp; Assumptions'!$D$18,CP$5,"Y")),
OFFSET(CO25,0,-DATEDIF(EDATE('Rent Roll'!$K20,'Rent Roll'!$P20*12),CP$5,"M"))*((1+'Rent Roll'!$O20)^(DATEDIF(EDATE('Rent Roll'!$K20,'Rent Roll'!$P20*12),CP$5,"Y")+1))),('Rent Roll'!$H20*'Rent Roll'!$D20/12)*((1+'Rent Roll'!$N20)^DATEDIF('Summary &amp; Assumptions'!$D$18,CP$5,"Y")))))</f>
        <v>-</v>
      </c>
      <c r="CQ25" s="131" t="str">
        <f ca="1">IF(CQ$5&gt;='Rent Roll'!$M45,('Rent Roll'!$G45*'Rent Roll'!$D20/12)*((1+'Rent Roll'!$X45)^DATEDIF('Rent Roll'!$M45,CQ$5,"Y")),
IF(CQ$5&gt;'Rent Roll'!$L20,"-",
IF('Rent Roll'!$P20&gt;0,
IF(AND('Rent Roll'!$P20&gt;0,EDATE('Rent Roll'!$K20,'Rent Roll'!$P20*12)&gt;='Commercial Lease'!CQ$5),
('Rent Roll'!$H20*'Rent Roll'!$D20/12)*((1+'Rent Roll'!$N20)^DATEDIF('Summary &amp; Assumptions'!$D$18,CQ$5,"Y")),
OFFSET(CP25,0,-DATEDIF(EDATE('Rent Roll'!$K20,'Rent Roll'!$P20*12),CQ$5,"M"))*((1+'Rent Roll'!$O20)^(DATEDIF(EDATE('Rent Roll'!$K20,'Rent Roll'!$P20*12),CQ$5,"Y")+1))),('Rent Roll'!$H20*'Rent Roll'!$D20/12)*((1+'Rent Roll'!$N20)^DATEDIF('Summary &amp; Assumptions'!$D$18,CQ$5,"Y")))))</f>
        <v>-</v>
      </c>
      <c r="CR25" s="131" t="str">
        <f ca="1">IF(CR$5&gt;='Rent Roll'!$M45,('Rent Roll'!$G45*'Rent Roll'!$D20/12)*((1+'Rent Roll'!$X45)^DATEDIF('Rent Roll'!$M45,CR$5,"Y")),
IF(CR$5&gt;'Rent Roll'!$L20,"-",
IF('Rent Roll'!$P20&gt;0,
IF(AND('Rent Roll'!$P20&gt;0,EDATE('Rent Roll'!$K20,'Rent Roll'!$P20*12)&gt;='Commercial Lease'!CR$5),
('Rent Roll'!$H20*'Rent Roll'!$D20/12)*((1+'Rent Roll'!$N20)^DATEDIF('Summary &amp; Assumptions'!$D$18,CR$5,"Y")),
OFFSET(CQ25,0,-DATEDIF(EDATE('Rent Roll'!$K20,'Rent Roll'!$P20*12),CR$5,"M"))*((1+'Rent Roll'!$O20)^(DATEDIF(EDATE('Rent Roll'!$K20,'Rent Roll'!$P20*12),CR$5,"Y")+1))),('Rent Roll'!$H20*'Rent Roll'!$D20/12)*((1+'Rent Roll'!$N20)^DATEDIF('Summary &amp; Assumptions'!$D$18,CR$5,"Y")))))</f>
        <v>-</v>
      </c>
      <c r="CS25" s="131" t="str">
        <f ca="1">IF(CS$5&gt;='Rent Roll'!$M45,('Rent Roll'!$G45*'Rent Roll'!$D20/12)*((1+'Rent Roll'!$X45)^DATEDIF('Rent Roll'!$M45,CS$5,"Y")),
IF(CS$5&gt;'Rent Roll'!$L20,"-",
IF('Rent Roll'!$P20&gt;0,
IF(AND('Rent Roll'!$P20&gt;0,EDATE('Rent Roll'!$K20,'Rent Roll'!$P20*12)&gt;='Commercial Lease'!CS$5),
('Rent Roll'!$H20*'Rent Roll'!$D20/12)*((1+'Rent Roll'!$N20)^DATEDIF('Summary &amp; Assumptions'!$D$18,CS$5,"Y")),
OFFSET(CR25,0,-DATEDIF(EDATE('Rent Roll'!$K20,'Rent Roll'!$P20*12),CS$5,"M"))*((1+'Rent Roll'!$O20)^(DATEDIF(EDATE('Rent Roll'!$K20,'Rent Roll'!$P20*12),CS$5,"Y")+1))),('Rent Roll'!$H20*'Rent Roll'!$D20/12)*((1+'Rent Roll'!$N20)^DATEDIF('Summary &amp; Assumptions'!$D$18,CS$5,"Y")))))</f>
        <v>-</v>
      </c>
      <c r="CT25" s="131" t="str">
        <f ca="1">IF(CT$5&gt;='Rent Roll'!$M45,('Rent Roll'!$G45*'Rent Roll'!$D20/12)*((1+'Rent Roll'!$X45)^DATEDIF('Rent Roll'!$M45,CT$5,"Y")),
IF(CT$5&gt;'Rent Roll'!$L20,"-",
IF('Rent Roll'!$P20&gt;0,
IF(AND('Rent Roll'!$P20&gt;0,EDATE('Rent Roll'!$K20,'Rent Roll'!$P20*12)&gt;='Commercial Lease'!CT$5),
('Rent Roll'!$H20*'Rent Roll'!$D20/12)*((1+'Rent Roll'!$N20)^DATEDIF('Summary &amp; Assumptions'!$D$18,CT$5,"Y")),
OFFSET(CS25,0,-DATEDIF(EDATE('Rent Roll'!$K20,'Rent Roll'!$P20*12),CT$5,"M"))*((1+'Rent Roll'!$O20)^(DATEDIF(EDATE('Rent Roll'!$K20,'Rent Roll'!$P20*12),CT$5,"Y")+1))),('Rent Roll'!$H20*'Rent Roll'!$D20/12)*((1+'Rent Roll'!$N20)^DATEDIF('Summary &amp; Assumptions'!$D$18,CT$5,"Y")))))</f>
        <v>-</v>
      </c>
      <c r="CU25" s="131" t="str">
        <f ca="1">IF(CU$5&gt;='Rent Roll'!$M45,('Rent Roll'!$G45*'Rent Roll'!$D20/12)*((1+'Rent Roll'!$X45)^DATEDIF('Rent Roll'!$M45,CU$5,"Y")),
IF(CU$5&gt;'Rent Roll'!$L20,"-",
IF('Rent Roll'!$P20&gt;0,
IF(AND('Rent Roll'!$P20&gt;0,EDATE('Rent Roll'!$K20,'Rent Roll'!$P20*12)&gt;='Commercial Lease'!CU$5),
('Rent Roll'!$H20*'Rent Roll'!$D20/12)*((1+'Rent Roll'!$N20)^DATEDIF('Summary &amp; Assumptions'!$D$18,CU$5,"Y")),
OFFSET(CT25,0,-DATEDIF(EDATE('Rent Roll'!$K20,'Rent Roll'!$P20*12),CU$5,"M"))*((1+'Rent Roll'!$O20)^(DATEDIF(EDATE('Rent Roll'!$K20,'Rent Roll'!$P20*12),CU$5,"Y")+1))),('Rent Roll'!$H20*'Rent Roll'!$D20/12)*((1+'Rent Roll'!$N20)^DATEDIF('Summary &amp; Assumptions'!$D$18,CU$5,"Y")))))</f>
        <v>-</v>
      </c>
      <c r="CV25" s="131" t="str">
        <f ca="1">IF(CV$5&gt;='Rent Roll'!$M45,('Rent Roll'!$G45*'Rent Roll'!$D20/12)*((1+'Rent Roll'!$X45)^DATEDIF('Rent Roll'!$M45,CV$5,"Y")),
IF(CV$5&gt;'Rent Roll'!$L20,"-",
IF('Rent Roll'!$P20&gt;0,
IF(AND('Rent Roll'!$P20&gt;0,EDATE('Rent Roll'!$K20,'Rent Roll'!$P20*12)&gt;='Commercial Lease'!CV$5),
('Rent Roll'!$H20*'Rent Roll'!$D20/12)*((1+'Rent Roll'!$N20)^DATEDIF('Summary &amp; Assumptions'!$D$18,CV$5,"Y")),
OFFSET(CU25,0,-DATEDIF(EDATE('Rent Roll'!$K20,'Rent Roll'!$P20*12),CV$5,"M"))*((1+'Rent Roll'!$O20)^(DATEDIF(EDATE('Rent Roll'!$K20,'Rent Roll'!$P20*12),CV$5,"Y")+1))),('Rent Roll'!$H20*'Rent Roll'!$D20/12)*((1+'Rent Roll'!$N20)^DATEDIF('Summary &amp; Assumptions'!$D$18,CV$5,"Y")))))</f>
        <v>-</v>
      </c>
      <c r="CW25" s="131" t="str">
        <f ca="1">IF(CW$5&gt;='Rent Roll'!$M45,('Rent Roll'!$G45*'Rent Roll'!$D20/12)*((1+'Rent Roll'!$X45)^DATEDIF('Rent Roll'!$M45,CW$5,"Y")),
IF(CW$5&gt;'Rent Roll'!$L20,"-",
IF('Rent Roll'!$P20&gt;0,
IF(AND('Rent Roll'!$P20&gt;0,EDATE('Rent Roll'!$K20,'Rent Roll'!$P20*12)&gt;='Commercial Lease'!CW$5),
('Rent Roll'!$H20*'Rent Roll'!$D20/12)*((1+'Rent Roll'!$N20)^DATEDIF('Summary &amp; Assumptions'!$D$18,CW$5,"Y")),
OFFSET(CV25,0,-DATEDIF(EDATE('Rent Roll'!$K20,'Rent Roll'!$P20*12),CW$5,"M"))*((1+'Rent Roll'!$O20)^(DATEDIF(EDATE('Rent Roll'!$K20,'Rent Roll'!$P20*12),CW$5,"Y")+1))),('Rent Roll'!$H20*'Rent Roll'!$D20/12)*((1+'Rent Roll'!$N20)^DATEDIF('Summary &amp; Assumptions'!$D$18,CW$5,"Y")))))</f>
        <v>-</v>
      </c>
      <c r="CX25" s="131" t="str">
        <f ca="1">IF(CX$5&gt;='Rent Roll'!$M45,('Rent Roll'!$G45*'Rent Roll'!$D20/12)*((1+'Rent Roll'!$X45)^DATEDIF('Rent Roll'!$M45,CX$5,"Y")),
IF(CX$5&gt;'Rent Roll'!$L20,"-",
IF('Rent Roll'!$P20&gt;0,
IF(AND('Rent Roll'!$P20&gt;0,EDATE('Rent Roll'!$K20,'Rent Roll'!$P20*12)&gt;='Commercial Lease'!CX$5),
('Rent Roll'!$H20*'Rent Roll'!$D20/12)*((1+'Rent Roll'!$N20)^DATEDIF('Summary &amp; Assumptions'!$D$18,CX$5,"Y")),
OFFSET(CW25,0,-DATEDIF(EDATE('Rent Roll'!$K20,'Rent Roll'!$P20*12),CX$5,"M"))*((1+'Rent Roll'!$O20)^(DATEDIF(EDATE('Rent Roll'!$K20,'Rent Roll'!$P20*12),CX$5,"Y")+1))),('Rent Roll'!$H20*'Rent Roll'!$D20/12)*((1+'Rent Roll'!$N20)^DATEDIF('Summary &amp; Assumptions'!$D$18,CX$5,"Y")))))</f>
        <v>-</v>
      </c>
      <c r="CY25" s="131" t="str">
        <f ca="1">IF(CY$5&gt;='Rent Roll'!$M45,('Rent Roll'!$G45*'Rent Roll'!$D20/12)*((1+'Rent Roll'!$X45)^DATEDIF('Rent Roll'!$M45,CY$5,"Y")),
IF(CY$5&gt;'Rent Roll'!$L20,"-",
IF('Rent Roll'!$P20&gt;0,
IF(AND('Rent Roll'!$P20&gt;0,EDATE('Rent Roll'!$K20,'Rent Roll'!$P20*12)&gt;='Commercial Lease'!CY$5),
('Rent Roll'!$H20*'Rent Roll'!$D20/12)*((1+'Rent Roll'!$N20)^DATEDIF('Summary &amp; Assumptions'!$D$18,CY$5,"Y")),
OFFSET(CX25,0,-DATEDIF(EDATE('Rent Roll'!$K20,'Rent Roll'!$P20*12),CY$5,"M"))*((1+'Rent Roll'!$O20)^(DATEDIF(EDATE('Rent Roll'!$K20,'Rent Roll'!$P20*12),CY$5,"Y")+1))),('Rent Roll'!$H20*'Rent Roll'!$D20/12)*((1+'Rent Roll'!$N20)^DATEDIF('Summary &amp; Assumptions'!$D$18,CY$5,"Y")))))</f>
        <v>-</v>
      </c>
      <c r="CZ25" s="131" t="str">
        <f ca="1">IF(CZ$5&gt;='Rent Roll'!$M45,('Rent Roll'!$G45*'Rent Roll'!$D20/12)*((1+'Rent Roll'!$X45)^DATEDIF('Rent Roll'!$M45,CZ$5,"Y")),
IF(CZ$5&gt;'Rent Roll'!$L20,"-",
IF('Rent Roll'!$P20&gt;0,
IF(AND('Rent Roll'!$P20&gt;0,EDATE('Rent Roll'!$K20,'Rent Roll'!$P20*12)&gt;='Commercial Lease'!CZ$5),
('Rent Roll'!$H20*'Rent Roll'!$D20/12)*((1+'Rent Roll'!$N20)^DATEDIF('Summary &amp; Assumptions'!$D$18,CZ$5,"Y")),
OFFSET(CY25,0,-DATEDIF(EDATE('Rent Roll'!$K20,'Rent Roll'!$P20*12),CZ$5,"M"))*((1+'Rent Roll'!$O20)^(DATEDIF(EDATE('Rent Roll'!$K20,'Rent Roll'!$P20*12),CZ$5,"Y")+1))),('Rent Roll'!$H20*'Rent Roll'!$D20/12)*((1+'Rent Roll'!$N20)^DATEDIF('Summary &amp; Assumptions'!$D$18,CZ$5,"Y")))))</f>
        <v>-</v>
      </c>
      <c r="DA25" s="131" t="str">
        <f ca="1">IF(DA$5&gt;='Rent Roll'!$M45,('Rent Roll'!$G45*'Rent Roll'!$D20/12)*((1+'Rent Roll'!$X45)^DATEDIF('Rent Roll'!$M45,DA$5,"Y")),
IF(DA$5&gt;'Rent Roll'!$L20,"-",
IF('Rent Roll'!$P20&gt;0,
IF(AND('Rent Roll'!$P20&gt;0,EDATE('Rent Roll'!$K20,'Rent Roll'!$P20*12)&gt;='Commercial Lease'!DA$5),
('Rent Roll'!$H20*'Rent Roll'!$D20/12)*((1+'Rent Roll'!$N20)^DATEDIF('Summary &amp; Assumptions'!$D$18,DA$5,"Y")),
OFFSET(CZ25,0,-DATEDIF(EDATE('Rent Roll'!$K20,'Rent Roll'!$P20*12),DA$5,"M"))*((1+'Rent Roll'!$O20)^(DATEDIF(EDATE('Rent Roll'!$K20,'Rent Roll'!$P20*12),DA$5,"Y")+1))),('Rent Roll'!$H20*'Rent Roll'!$D20/12)*((1+'Rent Roll'!$N20)^DATEDIF('Summary &amp; Assumptions'!$D$18,DA$5,"Y")))))</f>
        <v>-</v>
      </c>
      <c r="DB25" s="131" t="str">
        <f ca="1">IF(DB$5&gt;='Rent Roll'!$M45,('Rent Roll'!$G45*'Rent Roll'!$D20/12)*((1+'Rent Roll'!$X45)^DATEDIF('Rent Roll'!$M45,DB$5,"Y")),
IF(DB$5&gt;'Rent Roll'!$L20,"-",
IF('Rent Roll'!$P20&gt;0,
IF(AND('Rent Roll'!$P20&gt;0,EDATE('Rent Roll'!$K20,'Rent Roll'!$P20*12)&gt;='Commercial Lease'!DB$5),
('Rent Roll'!$H20*'Rent Roll'!$D20/12)*((1+'Rent Roll'!$N20)^DATEDIF('Summary &amp; Assumptions'!$D$18,DB$5,"Y")),
OFFSET(DA25,0,-DATEDIF(EDATE('Rent Roll'!$K20,'Rent Roll'!$P20*12),DB$5,"M"))*((1+'Rent Roll'!$O20)^(DATEDIF(EDATE('Rent Roll'!$K20,'Rent Roll'!$P20*12),DB$5,"Y")+1))),('Rent Roll'!$H20*'Rent Roll'!$D20/12)*((1+'Rent Roll'!$N20)^DATEDIF('Summary &amp; Assumptions'!$D$18,DB$5,"Y")))))</f>
        <v>-</v>
      </c>
      <c r="DC25" s="131" t="str">
        <f ca="1">IF(DC$5&gt;='Rent Roll'!$M45,('Rent Roll'!$G45*'Rent Roll'!$D20/12)*((1+'Rent Roll'!$X45)^DATEDIF('Rent Roll'!$M45,DC$5,"Y")),
IF(DC$5&gt;'Rent Roll'!$L20,"-",
IF('Rent Roll'!$P20&gt;0,
IF(AND('Rent Roll'!$P20&gt;0,EDATE('Rent Roll'!$K20,'Rent Roll'!$P20*12)&gt;='Commercial Lease'!DC$5),
('Rent Roll'!$H20*'Rent Roll'!$D20/12)*((1+'Rent Roll'!$N20)^DATEDIF('Summary &amp; Assumptions'!$D$18,DC$5,"Y")),
OFFSET(DB25,0,-DATEDIF(EDATE('Rent Roll'!$K20,'Rent Roll'!$P20*12),DC$5,"M"))*((1+'Rent Roll'!$O20)^(DATEDIF(EDATE('Rent Roll'!$K20,'Rent Roll'!$P20*12),DC$5,"Y")+1))),('Rent Roll'!$H20*'Rent Roll'!$D20/12)*((1+'Rent Roll'!$N20)^DATEDIF('Summary &amp; Assumptions'!$D$18,DC$5,"Y")))))</f>
        <v>-</v>
      </c>
      <c r="DD25" s="131" t="str">
        <f ca="1">IF(DD$5&gt;='Rent Roll'!$M45,('Rent Roll'!$G45*'Rent Roll'!$D20/12)*((1+'Rent Roll'!$X45)^DATEDIF('Rent Roll'!$M45,DD$5,"Y")),
IF(DD$5&gt;'Rent Roll'!$L20,"-",
IF('Rent Roll'!$P20&gt;0,
IF(AND('Rent Roll'!$P20&gt;0,EDATE('Rent Roll'!$K20,'Rent Roll'!$P20*12)&gt;='Commercial Lease'!DD$5),
('Rent Roll'!$H20*'Rent Roll'!$D20/12)*((1+'Rent Roll'!$N20)^DATEDIF('Summary &amp; Assumptions'!$D$18,DD$5,"Y")),
OFFSET(DC25,0,-DATEDIF(EDATE('Rent Roll'!$K20,'Rent Roll'!$P20*12),DD$5,"M"))*((1+'Rent Roll'!$O20)^(DATEDIF(EDATE('Rent Roll'!$K20,'Rent Roll'!$P20*12),DD$5,"Y")+1))),('Rent Roll'!$H20*'Rent Roll'!$D20/12)*((1+'Rent Roll'!$N20)^DATEDIF('Summary &amp; Assumptions'!$D$18,DD$5,"Y")))))</f>
        <v>-</v>
      </c>
      <c r="DE25" s="131" t="str">
        <f ca="1">IF(DE$5&gt;='Rent Roll'!$M45,('Rent Roll'!$G45*'Rent Roll'!$D20/12)*((1+'Rent Roll'!$X45)^DATEDIF('Rent Roll'!$M45,DE$5,"Y")),
IF(DE$5&gt;'Rent Roll'!$L20,"-",
IF('Rent Roll'!$P20&gt;0,
IF(AND('Rent Roll'!$P20&gt;0,EDATE('Rent Roll'!$K20,'Rent Roll'!$P20*12)&gt;='Commercial Lease'!DE$5),
('Rent Roll'!$H20*'Rent Roll'!$D20/12)*((1+'Rent Roll'!$N20)^DATEDIF('Summary &amp; Assumptions'!$D$18,DE$5,"Y")),
OFFSET(DD25,0,-DATEDIF(EDATE('Rent Roll'!$K20,'Rent Roll'!$P20*12),DE$5,"M"))*((1+'Rent Roll'!$O20)^(DATEDIF(EDATE('Rent Roll'!$K20,'Rent Roll'!$P20*12),DE$5,"Y")+1))),('Rent Roll'!$H20*'Rent Roll'!$D20/12)*((1+'Rent Roll'!$N20)^DATEDIF('Summary &amp; Assumptions'!$D$18,DE$5,"Y")))))</f>
        <v>-</v>
      </c>
      <c r="DF25" s="131" t="str">
        <f ca="1">IF(DF$5&gt;='Rent Roll'!$M45,('Rent Roll'!$G45*'Rent Roll'!$D20/12)*((1+'Rent Roll'!$X45)^DATEDIF('Rent Roll'!$M45,DF$5,"Y")),
IF(DF$5&gt;'Rent Roll'!$L20,"-",
IF('Rent Roll'!$P20&gt;0,
IF(AND('Rent Roll'!$P20&gt;0,EDATE('Rent Roll'!$K20,'Rent Roll'!$P20*12)&gt;='Commercial Lease'!DF$5),
('Rent Roll'!$H20*'Rent Roll'!$D20/12)*((1+'Rent Roll'!$N20)^DATEDIF('Summary &amp; Assumptions'!$D$18,DF$5,"Y")),
OFFSET(DE25,0,-DATEDIF(EDATE('Rent Roll'!$K20,'Rent Roll'!$P20*12),DF$5,"M"))*((1+'Rent Roll'!$O20)^(DATEDIF(EDATE('Rent Roll'!$K20,'Rent Roll'!$P20*12),DF$5,"Y")+1))),('Rent Roll'!$H20*'Rent Roll'!$D20/12)*((1+'Rent Roll'!$N20)^DATEDIF('Summary &amp; Assumptions'!$D$18,DF$5,"Y")))))</f>
        <v>-</v>
      </c>
      <c r="DG25" s="131" t="str">
        <f ca="1">IF(DG$5&gt;='Rent Roll'!$M45,('Rent Roll'!$G45*'Rent Roll'!$D20/12)*((1+'Rent Roll'!$X45)^DATEDIF('Rent Roll'!$M45,DG$5,"Y")),
IF(DG$5&gt;'Rent Roll'!$L20,"-",
IF('Rent Roll'!$P20&gt;0,
IF(AND('Rent Roll'!$P20&gt;0,EDATE('Rent Roll'!$K20,'Rent Roll'!$P20*12)&gt;='Commercial Lease'!DG$5),
('Rent Roll'!$H20*'Rent Roll'!$D20/12)*((1+'Rent Roll'!$N20)^DATEDIF('Summary &amp; Assumptions'!$D$18,DG$5,"Y")),
OFFSET(DF25,0,-DATEDIF(EDATE('Rent Roll'!$K20,'Rent Roll'!$P20*12),DG$5,"M"))*((1+'Rent Roll'!$O20)^(DATEDIF(EDATE('Rent Roll'!$K20,'Rent Roll'!$P20*12),DG$5,"Y")+1))),('Rent Roll'!$H20*'Rent Roll'!$D20/12)*((1+'Rent Roll'!$N20)^DATEDIF('Summary &amp; Assumptions'!$D$18,DG$5,"Y")))))</f>
        <v>-</v>
      </c>
      <c r="DH25" s="131" t="str">
        <f ca="1">IF(DH$5&gt;='Rent Roll'!$M45,('Rent Roll'!$G45*'Rent Roll'!$D20/12)*((1+'Rent Roll'!$X45)^DATEDIF('Rent Roll'!$M45,DH$5,"Y")),
IF(DH$5&gt;'Rent Roll'!$L20,"-",
IF('Rent Roll'!$P20&gt;0,
IF(AND('Rent Roll'!$P20&gt;0,EDATE('Rent Roll'!$K20,'Rent Roll'!$P20*12)&gt;='Commercial Lease'!DH$5),
('Rent Roll'!$H20*'Rent Roll'!$D20/12)*((1+'Rent Roll'!$N20)^DATEDIF('Summary &amp; Assumptions'!$D$18,DH$5,"Y")),
OFFSET(DG25,0,-DATEDIF(EDATE('Rent Roll'!$K20,'Rent Roll'!$P20*12),DH$5,"M"))*((1+'Rent Roll'!$O20)^(DATEDIF(EDATE('Rent Roll'!$K20,'Rent Roll'!$P20*12),DH$5,"Y")+1))),('Rent Roll'!$H20*'Rent Roll'!$D20/12)*((1+'Rent Roll'!$N20)^DATEDIF('Summary &amp; Assumptions'!$D$18,DH$5,"Y")))))</f>
        <v>-</v>
      </c>
      <c r="DI25" s="131" t="str">
        <f ca="1">IF(DI$5&gt;='Rent Roll'!$M45,('Rent Roll'!$G45*'Rent Roll'!$D20/12)*((1+'Rent Roll'!$X45)^DATEDIF('Rent Roll'!$M45,DI$5,"Y")),
IF(DI$5&gt;'Rent Roll'!$L20,"-",
IF('Rent Roll'!$P20&gt;0,
IF(AND('Rent Roll'!$P20&gt;0,EDATE('Rent Roll'!$K20,'Rent Roll'!$P20*12)&gt;='Commercial Lease'!DI$5),
('Rent Roll'!$H20*'Rent Roll'!$D20/12)*((1+'Rent Roll'!$N20)^DATEDIF('Summary &amp; Assumptions'!$D$18,DI$5,"Y")),
OFFSET(DH25,0,-DATEDIF(EDATE('Rent Roll'!$K20,'Rent Roll'!$P20*12),DI$5,"M"))*((1+'Rent Roll'!$O20)^(DATEDIF(EDATE('Rent Roll'!$K20,'Rent Roll'!$P20*12),DI$5,"Y")+1))),('Rent Roll'!$H20*'Rent Roll'!$D20/12)*((1+'Rent Roll'!$N20)^DATEDIF('Summary &amp; Assumptions'!$D$18,DI$5,"Y")))))</f>
        <v>-</v>
      </c>
      <c r="DJ25" s="131" t="str">
        <f ca="1">IF(DJ$5&gt;='Rent Roll'!$M45,('Rent Roll'!$G45*'Rent Roll'!$D20/12)*((1+'Rent Roll'!$X45)^DATEDIF('Rent Roll'!$M45,DJ$5,"Y")),
IF(DJ$5&gt;'Rent Roll'!$L20,"-",
IF('Rent Roll'!$P20&gt;0,
IF(AND('Rent Roll'!$P20&gt;0,EDATE('Rent Roll'!$K20,'Rent Roll'!$P20*12)&gt;='Commercial Lease'!DJ$5),
('Rent Roll'!$H20*'Rent Roll'!$D20/12)*((1+'Rent Roll'!$N20)^DATEDIF('Summary &amp; Assumptions'!$D$18,DJ$5,"Y")),
OFFSET(DI25,0,-DATEDIF(EDATE('Rent Roll'!$K20,'Rent Roll'!$P20*12),DJ$5,"M"))*((1+'Rent Roll'!$O20)^(DATEDIF(EDATE('Rent Roll'!$K20,'Rent Roll'!$P20*12),DJ$5,"Y")+1))),('Rent Roll'!$H20*'Rent Roll'!$D20/12)*((1+'Rent Roll'!$N20)^DATEDIF('Summary &amp; Assumptions'!$D$18,DJ$5,"Y")))))</f>
        <v>-</v>
      </c>
      <c r="DK25" s="131" t="str">
        <f ca="1">IF(DK$5&gt;='Rent Roll'!$M45,('Rent Roll'!$G45*'Rent Roll'!$D20/12)*((1+'Rent Roll'!$X45)^DATEDIF('Rent Roll'!$M45,DK$5,"Y")),
IF(DK$5&gt;'Rent Roll'!$L20,"-",
IF('Rent Roll'!$P20&gt;0,
IF(AND('Rent Roll'!$P20&gt;0,EDATE('Rent Roll'!$K20,'Rent Roll'!$P20*12)&gt;='Commercial Lease'!DK$5),
('Rent Roll'!$H20*'Rent Roll'!$D20/12)*((1+'Rent Roll'!$N20)^DATEDIF('Summary &amp; Assumptions'!$D$18,DK$5,"Y")),
OFFSET(DJ25,0,-DATEDIF(EDATE('Rent Roll'!$K20,'Rent Roll'!$P20*12),DK$5,"M"))*((1+'Rent Roll'!$O20)^(DATEDIF(EDATE('Rent Roll'!$K20,'Rent Roll'!$P20*12),DK$5,"Y")+1))),('Rent Roll'!$H20*'Rent Roll'!$D20/12)*((1+'Rent Roll'!$N20)^DATEDIF('Summary &amp; Assumptions'!$D$18,DK$5,"Y")))))</f>
        <v>-</v>
      </c>
      <c r="DL25" s="131" t="str">
        <f ca="1">IF(DL$5&gt;='Rent Roll'!$M45,('Rent Roll'!$G45*'Rent Roll'!$D20/12)*((1+'Rent Roll'!$X45)^DATEDIF('Rent Roll'!$M45,DL$5,"Y")),
IF(DL$5&gt;'Rent Roll'!$L20,"-",
IF('Rent Roll'!$P20&gt;0,
IF(AND('Rent Roll'!$P20&gt;0,EDATE('Rent Roll'!$K20,'Rent Roll'!$P20*12)&gt;='Commercial Lease'!DL$5),
('Rent Roll'!$H20*'Rent Roll'!$D20/12)*((1+'Rent Roll'!$N20)^DATEDIF('Summary &amp; Assumptions'!$D$18,DL$5,"Y")),
OFFSET(DK25,0,-DATEDIF(EDATE('Rent Roll'!$K20,'Rent Roll'!$P20*12),DL$5,"M"))*((1+'Rent Roll'!$O20)^(DATEDIF(EDATE('Rent Roll'!$K20,'Rent Roll'!$P20*12),DL$5,"Y")+1))),('Rent Roll'!$H20*'Rent Roll'!$D20/12)*((1+'Rent Roll'!$N20)^DATEDIF('Summary &amp; Assumptions'!$D$18,DL$5,"Y")))))</f>
        <v>-</v>
      </c>
      <c r="DM25" s="131" t="str">
        <f ca="1">IF(DM$5&gt;='Rent Roll'!$M45,('Rent Roll'!$G45*'Rent Roll'!$D20/12)*((1+'Rent Roll'!$X45)^DATEDIF('Rent Roll'!$M45,DM$5,"Y")),
IF(DM$5&gt;'Rent Roll'!$L20,"-",
IF('Rent Roll'!$P20&gt;0,
IF(AND('Rent Roll'!$P20&gt;0,EDATE('Rent Roll'!$K20,'Rent Roll'!$P20*12)&gt;='Commercial Lease'!DM$5),
('Rent Roll'!$H20*'Rent Roll'!$D20/12)*((1+'Rent Roll'!$N20)^DATEDIF('Summary &amp; Assumptions'!$D$18,DM$5,"Y")),
OFFSET(DL25,0,-DATEDIF(EDATE('Rent Roll'!$K20,'Rent Roll'!$P20*12),DM$5,"M"))*((1+'Rent Roll'!$O20)^(DATEDIF(EDATE('Rent Roll'!$K20,'Rent Roll'!$P20*12),DM$5,"Y")+1))),('Rent Roll'!$H20*'Rent Roll'!$D20/12)*((1+'Rent Roll'!$N20)^DATEDIF('Summary &amp; Assumptions'!$D$18,DM$5,"Y")))))</f>
        <v>-</v>
      </c>
      <c r="DN25" s="131" t="str">
        <f ca="1">IF(DN$5&gt;='Rent Roll'!$M45,('Rent Roll'!$G45*'Rent Roll'!$D20/12)*((1+'Rent Roll'!$X45)^DATEDIF('Rent Roll'!$M45,DN$5,"Y")),
IF(DN$5&gt;'Rent Roll'!$L20,"-",
IF('Rent Roll'!$P20&gt;0,
IF(AND('Rent Roll'!$P20&gt;0,EDATE('Rent Roll'!$K20,'Rent Roll'!$P20*12)&gt;='Commercial Lease'!DN$5),
('Rent Roll'!$H20*'Rent Roll'!$D20/12)*((1+'Rent Roll'!$N20)^DATEDIF('Summary &amp; Assumptions'!$D$18,DN$5,"Y")),
OFFSET(DM25,0,-DATEDIF(EDATE('Rent Roll'!$K20,'Rent Roll'!$P20*12),DN$5,"M"))*((1+'Rent Roll'!$O20)^(DATEDIF(EDATE('Rent Roll'!$K20,'Rent Roll'!$P20*12),DN$5,"Y")+1))),('Rent Roll'!$H20*'Rent Roll'!$D20/12)*((1+'Rent Roll'!$N20)^DATEDIF('Summary &amp; Assumptions'!$D$18,DN$5,"Y")))))</f>
        <v>-</v>
      </c>
      <c r="DO25" s="131" t="str">
        <f ca="1">IF(DO$5&gt;='Rent Roll'!$M45,('Rent Roll'!$G45*'Rent Roll'!$D20/12)*((1+'Rent Roll'!$X45)^DATEDIF('Rent Roll'!$M45,DO$5,"Y")),
IF(DO$5&gt;'Rent Roll'!$L20,"-",
IF('Rent Roll'!$P20&gt;0,
IF(AND('Rent Roll'!$P20&gt;0,EDATE('Rent Roll'!$K20,'Rent Roll'!$P20*12)&gt;='Commercial Lease'!DO$5),
('Rent Roll'!$H20*'Rent Roll'!$D20/12)*((1+'Rent Roll'!$N20)^DATEDIF('Summary &amp; Assumptions'!$D$18,DO$5,"Y")),
OFFSET(DN25,0,-DATEDIF(EDATE('Rent Roll'!$K20,'Rent Roll'!$P20*12),DO$5,"M"))*((1+'Rent Roll'!$O20)^(DATEDIF(EDATE('Rent Roll'!$K20,'Rent Roll'!$P20*12),DO$5,"Y")+1))),('Rent Roll'!$H20*'Rent Roll'!$D20/12)*((1+'Rent Roll'!$N20)^DATEDIF('Summary &amp; Assumptions'!$D$18,DO$5,"Y")))))</f>
        <v>-</v>
      </c>
      <c r="DP25" s="131" t="str">
        <f ca="1">IF(DP$5&gt;='Rent Roll'!$M45,('Rent Roll'!$G45*'Rent Roll'!$D20/12)*((1+'Rent Roll'!$X45)^DATEDIF('Rent Roll'!$M45,DP$5,"Y")),
IF(DP$5&gt;'Rent Roll'!$L20,"-",
IF('Rent Roll'!$P20&gt;0,
IF(AND('Rent Roll'!$P20&gt;0,EDATE('Rent Roll'!$K20,'Rent Roll'!$P20*12)&gt;='Commercial Lease'!DP$5),
('Rent Roll'!$H20*'Rent Roll'!$D20/12)*((1+'Rent Roll'!$N20)^DATEDIF('Summary &amp; Assumptions'!$D$18,DP$5,"Y")),
OFFSET(DO25,0,-DATEDIF(EDATE('Rent Roll'!$K20,'Rent Roll'!$P20*12),DP$5,"M"))*((1+'Rent Roll'!$O20)^(DATEDIF(EDATE('Rent Roll'!$K20,'Rent Roll'!$P20*12),DP$5,"Y")+1))),('Rent Roll'!$H20*'Rent Roll'!$D20/12)*((1+'Rent Roll'!$N20)^DATEDIF('Summary &amp; Assumptions'!$D$18,DP$5,"Y")))))</f>
        <v>-</v>
      </c>
      <c r="DQ25" s="131" t="str">
        <f ca="1">IF(DQ$5&gt;='Rent Roll'!$M45,('Rent Roll'!$G45*'Rent Roll'!$D20/12)*((1+'Rent Roll'!$X45)^DATEDIF('Rent Roll'!$M45,DQ$5,"Y")),
IF(DQ$5&gt;'Rent Roll'!$L20,"-",
IF('Rent Roll'!$P20&gt;0,
IF(AND('Rent Roll'!$P20&gt;0,EDATE('Rent Roll'!$K20,'Rent Roll'!$P20*12)&gt;='Commercial Lease'!DQ$5),
('Rent Roll'!$H20*'Rent Roll'!$D20/12)*((1+'Rent Roll'!$N20)^DATEDIF('Summary &amp; Assumptions'!$D$18,DQ$5,"Y")),
OFFSET(DP25,0,-DATEDIF(EDATE('Rent Roll'!$K20,'Rent Roll'!$P20*12),DQ$5,"M"))*((1+'Rent Roll'!$O20)^(DATEDIF(EDATE('Rent Roll'!$K20,'Rent Roll'!$P20*12),DQ$5,"Y")+1))),('Rent Roll'!$H20*'Rent Roll'!$D20/12)*((1+'Rent Roll'!$N20)^DATEDIF('Summary &amp; Assumptions'!$D$18,DQ$5,"Y")))))</f>
        <v>-</v>
      </c>
      <c r="DR25" s="131" t="str">
        <f ca="1">IF(DR$5&gt;='Rent Roll'!$M45,('Rent Roll'!$G45*'Rent Roll'!$D20/12)*((1+'Rent Roll'!$X45)^DATEDIF('Rent Roll'!$M45,DR$5,"Y")),
IF(DR$5&gt;'Rent Roll'!$L20,"-",
IF('Rent Roll'!$P20&gt;0,
IF(AND('Rent Roll'!$P20&gt;0,EDATE('Rent Roll'!$K20,'Rent Roll'!$P20*12)&gt;='Commercial Lease'!DR$5),
('Rent Roll'!$H20*'Rent Roll'!$D20/12)*((1+'Rent Roll'!$N20)^DATEDIF('Summary &amp; Assumptions'!$D$18,DR$5,"Y")),
OFFSET(DQ25,0,-DATEDIF(EDATE('Rent Roll'!$K20,'Rent Roll'!$P20*12),DR$5,"M"))*((1+'Rent Roll'!$O20)^(DATEDIF(EDATE('Rent Roll'!$K20,'Rent Roll'!$P20*12),DR$5,"Y")+1))),('Rent Roll'!$H20*'Rent Roll'!$D20/12)*((1+'Rent Roll'!$N20)^DATEDIF('Summary &amp; Assumptions'!$D$18,DR$5,"Y")))))</f>
        <v>-</v>
      </c>
      <c r="DS25" s="131" t="str">
        <f ca="1">IF(DS$5&gt;='Rent Roll'!$M45,('Rent Roll'!$G45*'Rent Roll'!$D20/12)*((1+'Rent Roll'!$X45)^DATEDIF('Rent Roll'!$M45,DS$5,"Y")),
IF(DS$5&gt;'Rent Roll'!$L20,"-",
IF('Rent Roll'!$P20&gt;0,
IF(AND('Rent Roll'!$P20&gt;0,EDATE('Rent Roll'!$K20,'Rent Roll'!$P20*12)&gt;='Commercial Lease'!DS$5),
('Rent Roll'!$H20*'Rent Roll'!$D20/12)*((1+'Rent Roll'!$N20)^DATEDIF('Summary &amp; Assumptions'!$D$18,DS$5,"Y")),
OFFSET(DR25,0,-DATEDIF(EDATE('Rent Roll'!$K20,'Rent Roll'!$P20*12),DS$5,"M"))*((1+'Rent Roll'!$O20)^(DATEDIF(EDATE('Rent Roll'!$K20,'Rent Roll'!$P20*12),DS$5,"Y")+1))),('Rent Roll'!$H20*'Rent Roll'!$D20/12)*((1+'Rent Roll'!$N20)^DATEDIF('Summary &amp; Assumptions'!$D$18,DS$5,"Y")))))</f>
        <v>-</v>
      </c>
      <c r="DT25" s="131" t="str">
        <f ca="1">IF(DT$5&gt;='Rent Roll'!$M45,('Rent Roll'!$G45*'Rent Roll'!$D20/12)*((1+'Rent Roll'!$X45)^DATEDIF('Rent Roll'!$M45,DT$5,"Y")),
IF(DT$5&gt;'Rent Roll'!$L20,"-",
IF('Rent Roll'!$P20&gt;0,
IF(AND('Rent Roll'!$P20&gt;0,EDATE('Rent Roll'!$K20,'Rent Roll'!$P20*12)&gt;='Commercial Lease'!DT$5),
('Rent Roll'!$H20*'Rent Roll'!$D20/12)*((1+'Rent Roll'!$N20)^DATEDIF('Summary &amp; Assumptions'!$D$18,DT$5,"Y")),
OFFSET(DS25,0,-DATEDIF(EDATE('Rent Roll'!$K20,'Rent Roll'!$P20*12),DT$5,"M"))*((1+'Rent Roll'!$O20)^(DATEDIF(EDATE('Rent Roll'!$K20,'Rent Roll'!$P20*12),DT$5,"Y")+1))),('Rent Roll'!$H20*'Rent Roll'!$D20/12)*((1+'Rent Roll'!$N20)^DATEDIF('Summary &amp; Assumptions'!$D$18,DT$5,"Y")))))</f>
        <v>-</v>
      </c>
      <c r="DU25" s="131" t="str">
        <f ca="1">IF(DU$5&gt;='Rent Roll'!$M45,('Rent Roll'!$G45*'Rent Roll'!$D20/12)*((1+'Rent Roll'!$X45)^DATEDIF('Rent Roll'!$M45,DU$5,"Y")),
IF(DU$5&gt;'Rent Roll'!$L20,"-",
IF('Rent Roll'!$P20&gt;0,
IF(AND('Rent Roll'!$P20&gt;0,EDATE('Rent Roll'!$K20,'Rent Roll'!$P20*12)&gt;='Commercial Lease'!DU$5),
('Rent Roll'!$H20*'Rent Roll'!$D20/12)*((1+'Rent Roll'!$N20)^DATEDIF('Summary &amp; Assumptions'!$D$18,DU$5,"Y")),
OFFSET(DT25,0,-DATEDIF(EDATE('Rent Roll'!$K20,'Rent Roll'!$P20*12),DU$5,"M"))*((1+'Rent Roll'!$O20)^(DATEDIF(EDATE('Rent Roll'!$K20,'Rent Roll'!$P20*12),DU$5,"Y")+1))),('Rent Roll'!$H20*'Rent Roll'!$D20/12)*((1+'Rent Roll'!$N20)^DATEDIF('Summary &amp; Assumptions'!$D$18,DU$5,"Y")))))</f>
        <v>-</v>
      </c>
      <c r="DV25" s="131" t="str">
        <f ca="1">IF(DV$5&gt;='Rent Roll'!$M45,('Rent Roll'!$G45*'Rent Roll'!$D20/12)*((1+'Rent Roll'!$X45)^DATEDIF('Rent Roll'!$M45,DV$5,"Y")),
IF(DV$5&gt;'Rent Roll'!$L20,"-",
IF('Rent Roll'!$P20&gt;0,
IF(AND('Rent Roll'!$P20&gt;0,EDATE('Rent Roll'!$K20,'Rent Roll'!$P20*12)&gt;='Commercial Lease'!DV$5),
('Rent Roll'!$H20*'Rent Roll'!$D20/12)*((1+'Rent Roll'!$N20)^DATEDIF('Summary &amp; Assumptions'!$D$18,DV$5,"Y")),
OFFSET(DU25,0,-DATEDIF(EDATE('Rent Roll'!$K20,'Rent Roll'!$P20*12),DV$5,"M"))*((1+'Rent Roll'!$O20)^(DATEDIF(EDATE('Rent Roll'!$K20,'Rent Roll'!$P20*12),DV$5,"Y")+1))),('Rent Roll'!$H20*'Rent Roll'!$D20/12)*((1+'Rent Roll'!$N20)^DATEDIF('Summary &amp; Assumptions'!$D$18,DV$5,"Y")))))</f>
        <v>-</v>
      </c>
      <c r="DW25" s="131" t="str">
        <f ca="1">IF(DW$5&gt;='Rent Roll'!$M45,('Rent Roll'!$G45*'Rent Roll'!$D20/12)*((1+'Rent Roll'!$X45)^DATEDIF('Rent Roll'!$M45,DW$5,"Y")),
IF(DW$5&gt;'Rent Roll'!$L20,"-",
IF('Rent Roll'!$P20&gt;0,
IF(AND('Rent Roll'!$P20&gt;0,EDATE('Rent Roll'!$K20,'Rent Roll'!$P20*12)&gt;='Commercial Lease'!DW$5),
('Rent Roll'!$H20*'Rent Roll'!$D20/12)*((1+'Rent Roll'!$N20)^DATEDIF('Summary &amp; Assumptions'!$D$18,DW$5,"Y")),
OFFSET(DV25,0,-DATEDIF(EDATE('Rent Roll'!$K20,'Rent Roll'!$P20*12),DW$5,"M"))*((1+'Rent Roll'!$O20)^(DATEDIF(EDATE('Rent Roll'!$K20,'Rent Roll'!$P20*12),DW$5,"Y")+1))),('Rent Roll'!$H20*'Rent Roll'!$D20/12)*((1+'Rent Roll'!$N20)^DATEDIF('Summary &amp; Assumptions'!$D$18,DW$5,"Y")))))</f>
        <v>-</v>
      </c>
      <c r="DX25" s="131" t="str">
        <f ca="1">IF(DX$5&gt;='Rent Roll'!$M45,('Rent Roll'!$G45*'Rent Roll'!$D20/12)*((1+'Rent Roll'!$X45)^DATEDIF('Rent Roll'!$M45,DX$5,"Y")),
IF(DX$5&gt;'Rent Roll'!$L20,"-",
IF('Rent Roll'!$P20&gt;0,
IF(AND('Rent Roll'!$P20&gt;0,EDATE('Rent Roll'!$K20,'Rent Roll'!$P20*12)&gt;='Commercial Lease'!DX$5),
('Rent Roll'!$H20*'Rent Roll'!$D20/12)*((1+'Rent Roll'!$N20)^DATEDIF('Summary &amp; Assumptions'!$D$18,DX$5,"Y")),
OFFSET(DW25,0,-DATEDIF(EDATE('Rent Roll'!$K20,'Rent Roll'!$P20*12),DX$5,"M"))*((1+'Rent Roll'!$O20)^(DATEDIF(EDATE('Rent Roll'!$K20,'Rent Roll'!$P20*12),DX$5,"Y")+1))),('Rent Roll'!$H20*'Rent Roll'!$D20/12)*((1+'Rent Roll'!$N20)^DATEDIF('Summary &amp; Assumptions'!$D$18,DX$5,"Y")))))</f>
        <v>-</v>
      </c>
      <c r="DY25" s="131" t="str">
        <f ca="1">IF(DY$5&gt;='Rent Roll'!$M45,('Rent Roll'!$G45*'Rent Roll'!$D20/12)*((1+'Rent Roll'!$X45)^DATEDIF('Rent Roll'!$M45,DY$5,"Y")),
IF(DY$5&gt;'Rent Roll'!$L20,"-",
IF('Rent Roll'!$P20&gt;0,
IF(AND('Rent Roll'!$P20&gt;0,EDATE('Rent Roll'!$K20,'Rent Roll'!$P20*12)&gt;='Commercial Lease'!DY$5),
('Rent Roll'!$H20*'Rent Roll'!$D20/12)*((1+'Rent Roll'!$N20)^DATEDIF('Summary &amp; Assumptions'!$D$18,DY$5,"Y")),
OFFSET(DX25,0,-DATEDIF(EDATE('Rent Roll'!$K20,'Rent Roll'!$P20*12),DY$5,"M"))*((1+'Rent Roll'!$O20)^(DATEDIF(EDATE('Rent Roll'!$K20,'Rent Roll'!$P20*12),DY$5,"Y")+1))),('Rent Roll'!$H20*'Rent Roll'!$D20/12)*((1+'Rent Roll'!$N20)^DATEDIF('Summary &amp; Assumptions'!$D$18,DY$5,"Y")))))</f>
        <v>-</v>
      </c>
      <c r="DZ25" s="131" t="str">
        <f ca="1">IF(DZ$5&gt;='Rent Roll'!$M45,('Rent Roll'!$G45*'Rent Roll'!$D20/12)*((1+'Rent Roll'!$X45)^DATEDIF('Rent Roll'!$M45,DZ$5,"Y")),
IF(DZ$5&gt;'Rent Roll'!$L20,"-",
IF('Rent Roll'!$P20&gt;0,
IF(AND('Rent Roll'!$P20&gt;0,EDATE('Rent Roll'!$K20,'Rent Roll'!$P20*12)&gt;='Commercial Lease'!DZ$5),
('Rent Roll'!$H20*'Rent Roll'!$D20/12)*((1+'Rent Roll'!$N20)^DATEDIF('Summary &amp; Assumptions'!$D$18,DZ$5,"Y")),
OFFSET(DY25,0,-DATEDIF(EDATE('Rent Roll'!$K20,'Rent Roll'!$P20*12),DZ$5,"M"))*((1+'Rent Roll'!$O20)^(DATEDIF(EDATE('Rent Roll'!$K20,'Rent Roll'!$P20*12),DZ$5,"Y")+1))),('Rent Roll'!$H20*'Rent Roll'!$D20/12)*((1+'Rent Roll'!$N20)^DATEDIF('Summary &amp; Assumptions'!$D$18,DZ$5,"Y")))))</f>
        <v>-</v>
      </c>
      <c r="EA25" s="131" t="str">
        <f ca="1">IF(EA$5&gt;='Rent Roll'!$M45,('Rent Roll'!$G45*'Rent Roll'!$D20/12)*((1+'Rent Roll'!$X45)^DATEDIF('Rent Roll'!$M45,EA$5,"Y")),
IF(EA$5&gt;'Rent Roll'!$L20,"-",
IF('Rent Roll'!$P20&gt;0,
IF(AND('Rent Roll'!$P20&gt;0,EDATE('Rent Roll'!$K20,'Rent Roll'!$P20*12)&gt;='Commercial Lease'!EA$5),
('Rent Roll'!$H20*'Rent Roll'!$D20/12)*((1+'Rent Roll'!$N20)^DATEDIF('Summary &amp; Assumptions'!$D$18,EA$5,"Y")),
OFFSET(DZ25,0,-DATEDIF(EDATE('Rent Roll'!$K20,'Rent Roll'!$P20*12),EA$5,"M"))*((1+'Rent Roll'!$O20)^(DATEDIF(EDATE('Rent Roll'!$K20,'Rent Roll'!$P20*12),EA$5,"Y")+1))),('Rent Roll'!$H20*'Rent Roll'!$D20/12)*((1+'Rent Roll'!$N20)^DATEDIF('Summary &amp; Assumptions'!$D$18,EA$5,"Y")))))</f>
        <v>-</v>
      </c>
      <c r="EB25" s="131" t="str">
        <f ca="1">IF(EB$5&gt;='Rent Roll'!$M45,('Rent Roll'!$G45*'Rent Roll'!$D20/12)*((1+'Rent Roll'!$X45)^DATEDIF('Rent Roll'!$M45,EB$5,"Y")),
IF(EB$5&gt;'Rent Roll'!$L20,"-",
IF('Rent Roll'!$P20&gt;0,
IF(AND('Rent Roll'!$P20&gt;0,EDATE('Rent Roll'!$K20,'Rent Roll'!$P20*12)&gt;='Commercial Lease'!EB$5),
('Rent Roll'!$H20*'Rent Roll'!$D20/12)*((1+'Rent Roll'!$N20)^DATEDIF('Summary &amp; Assumptions'!$D$18,EB$5,"Y")),
OFFSET(EA25,0,-DATEDIF(EDATE('Rent Roll'!$K20,'Rent Roll'!$P20*12),EB$5,"M"))*((1+'Rent Roll'!$O20)^(DATEDIF(EDATE('Rent Roll'!$K20,'Rent Roll'!$P20*12),EB$5,"Y")+1))),('Rent Roll'!$H20*'Rent Roll'!$D20/12)*((1+'Rent Roll'!$N20)^DATEDIF('Summary &amp; Assumptions'!$D$18,EB$5,"Y")))))</f>
        <v>-</v>
      </c>
      <c r="EC25" s="131" t="str">
        <f ca="1">IF(EC$5&gt;='Rent Roll'!$M45,('Rent Roll'!$G45*'Rent Roll'!$D20/12)*((1+'Rent Roll'!$X45)^DATEDIF('Rent Roll'!$M45,EC$5,"Y")),
IF(EC$5&gt;'Rent Roll'!$L20,"-",
IF('Rent Roll'!$P20&gt;0,
IF(AND('Rent Roll'!$P20&gt;0,EDATE('Rent Roll'!$K20,'Rent Roll'!$P20*12)&gt;='Commercial Lease'!EC$5),
('Rent Roll'!$H20*'Rent Roll'!$D20/12)*((1+'Rent Roll'!$N20)^DATEDIF('Summary &amp; Assumptions'!$D$18,EC$5,"Y")),
OFFSET(EB25,0,-DATEDIF(EDATE('Rent Roll'!$K20,'Rent Roll'!$P20*12),EC$5,"M"))*((1+'Rent Roll'!$O20)^(DATEDIF(EDATE('Rent Roll'!$K20,'Rent Roll'!$P20*12),EC$5,"Y")+1))),('Rent Roll'!$H20*'Rent Roll'!$D20/12)*((1+'Rent Roll'!$N20)^DATEDIF('Summary &amp; Assumptions'!$D$18,EC$5,"Y")))))</f>
        <v>-</v>
      </c>
      <c r="ED25" s="131" t="str">
        <f ca="1">IF(ED$5&gt;='Rent Roll'!$M45,('Rent Roll'!$G45*'Rent Roll'!$D20/12)*((1+'Rent Roll'!$X45)^DATEDIF('Rent Roll'!$M45,ED$5,"Y")),
IF(ED$5&gt;'Rent Roll'!$L20,"-",
IF('Rent Roll'!$P20&gt;0,
IF(AND('Rent Roll'!$P20&gt;0,EDATE('Rent Roll'!$K20,'Rent Roll'!$P20*12)&gt;='Commercial Lease'!ED$5),
('Rent Roll'!$H20*'Rent Roll'!$D20/12)*((1+'Rent Roll'!$N20)^DATEDIF('Summary &amp; Assumptions'!$D$18,ED$5,"Y")),
OFFSET(EC25,0,-DATEDIF(EDATE('Rent Roll'!$K20,'Rent Roll'!$P20*12),ED$5,"M"))*((1+'Rent Roll'!$O20)^(DATEDIF(EDATE('Rent Roll'!$K20,'Rent Roll'!$P20*12),ED$5,"Y")+1))),('Rent Roll'!$H20*'Rent Roll'!$D20/12)*((1+'Rent Roll'!$N20)^DATEDIF('Summary &amp; Assumptions'!$D$18,ED$5,"Y")))))</f>
        <v>-</v>
      </c>
      <c r="EE25" s="131" t="str">
        <f ca="1">IF(EE$5&gt;='Rent Roll'!$M45,('Rent Roll'!$G45*'Rent Roll'!$D20/12)*((1+'Rent Roll'!$X45)^DATEDIF('Rent Roll'!$M45,EE$5,"Y")),
IF(EE$5&gt;'Rent Roll'!$L20,"-",
IF('Rent Roll'!$P20&gt;0,
IF(AND('Rent Roll'!$P20&gt;0,EDATE('Rent Roll'!$K20,'Rent Roll'!$P20*12)&gt;='Commercial Lease'!EE$5),
('Rent Roll'!$H20*'Rent Roll'!$D20/12)*((1+'Rent Roll'!$N20)^DATEDIF('Summary &amp; Assumptions'!$D$18,EE$5,"Y")),
OFFSET(ED25,0,-DATEDIF(EDATE('Rent Roll'!$K20,'Rent Roll'!$P20*12),EE$5,"M"))*((1+'Rent Roll'!$O20)^(DATEDIF(EDATE('Rent Roll'!$K20,'Rent Roll'!$P20*12),EE$5,"Y")+1))),('Rent Roll'!$H20*'Rent Roll'!$D20/12)*((1+'Rent Roll'!$N20)^DATEDIF('Summary &amp; Assumptions'!$D$18,EE$5,"Y")))))</f>
        <v>-</v>
      </c>
      <c r="EF25" s="132" t="str">
        <f ca="1">IF(EF$5&gt;='Rent Roll'!$M45,('Rent Roll'!$G45*'Rent Roll'!$D20/12)*((1+'Rent Roll'!$X45)^DATEDIF('Rent Roll'!$M45,EF$5,"Y")),
IF(EF$5&gt;'Rent Roll'!$L20,"-",
IF('Rent Roll'!$P20&gt;0,
IF(AND('Rent Roll'!$P20&gt;0,EDATE('Rent Roll'!$K20,'Rent Roll'!$P20*12)&gt;='Commercial Lease'!EF$5),
('Rent Roll'!$H20*'Rent Roll'!$D20/12)*((1+'Rent Roll'!$N20)^DATEDIF('Summary &amp; Assumptions'!$D$18,EF$5,"Y")),
OFFSET(EE25,0,-DATEDIF(EDATE('Rent Roll'!$K20,'Rent Roll'!$P20*12),EF$5,"M"))*((1+'Rent Roll'!$O20)^(DATEDIF(EDATE('Rent Roll'!$K20,'Rent Roll'!$P20*12),EF$5,"Y")+1))),('Rent Roll'!$H20*'Rent Roll'!$D20/12)*((1+'Rent Roll'!$N20)^DATEDIF('Summary &amp; Assumptions'!$D$18,EF$5,"Y")))))</f>
        <v>-</v>
      </c>
      <c r="EG25" s="118" t="s">
        <v>109</v>
      </c>
    </row>
    <row r="26" spans="2:137" x14ac:dyDescent="0.2">
      <c r="B26" s="134"/>
      <c r="C26" s="135" t="str">
        <f>CONCATENATE('Rent Roll'!B21&amp;" - "&amp;'Rent Roll'!C21)</f>
        <v xml:space="preserve"> - </v>
      </c>
      <c r="D26" s="130">
        <f t="shared" ca="1" si="13"/>
        <v>0</v>
      </c>
      <c r="E26" s="131" t="str">
        <f>IF('Rent Roll'!$E21='Data Validation'!$E$2,'Rent Roll'!$I21,"-")</f>
        <v>-</v>
      </c>
      <c r="F26" s="131" t="str">
        <f ca="1">IF(F$5&gt;='Rent Roll'!$M46,('Rent Roll'!$G46*'Rent Roll'!$D21/12)*((1+'Rent Roll'!$X46)^DATEDIF('Rent Roll'!$M46,F$5,"Y")),
IF(F$5&gt;'Rent Roll'!$L21,"-",
IF('Rent Roll'!$P21&gt;0,
IF(AND('Rent Roll'!$P21&gt;0,EDATE('Rent Roll'!$K21,'Rent Roll'!$P21*12)&gt;='Commercial Lease'!F$5),
('Rent Roll'!$H21*'Rent Roll'!$D21/12)*((1+'Rent Roll'!$N21)^DATEDIF('Summary &amp; Assumptions'!$D$18,F$5,"Y")),
OFFSET(E26,0,-DATEDIF(EDATE('Rent Roll'!$K21,'Rent Roll'!$P21*12),F$5,"M"))*((1+'Rent Roll'!$O21)^(DATEDIF(EDATE('Rent Roll'!$K21,'Rent Roll'!$P21*12),F$5,"Y")+1))),('Rent Roll'!$H21*'Rent Roll'!$D21/12)*((1+'Rent Roll'!$N21)^DATEDIF('Summary &amp; Assumptions'!$D$18,F$5,"Y")))))</f>
        <v>-</v>
      </c>
      <c r="G26" s="131" t="str">
        <f ca="1">IF(G$5&gt;='Rent Roll'!$M46,('Rent Roll'!$G46*'Rent Roll'!$D21/12)*((1+'Rent Roll'!$X46)^DATEDIF('Rent Roll'!$M46,G$5,"Y")),
IF(G$5&gt;'Rent Roll'!$L21,"-",
IF('Rent Roll'!$P21&gt;0,
IF(AND('Rent Roll'!$P21&gt;0,EDATE('Rent Roll'!$K21,'Rent Roll'!$P21*12)&gt;='Commercial Lease'!G$5),
('Rent Roll'!$H21*'Rent Roll'!$D21/12)*((1+'Rent Roll'!$N21)^DATEDIF('Summary &amp; Assumptions'!$D$18,G$5,"Y")),
OFFSET(F26,0,-DATEDIF(EDATE('Rent Roll'!$K21,'Rent Roll'!$P21*12),G$5,"M"))*((1+'Rent Roll'!$O21)^(DATEDIF(EDATE('Rent Roll'!$K21,'Rent Roll'!$P21*12),G$5,"Y")+1))),('Rent Roll'!$H21*'Rent Roll'!$D21/12)*((1+'Rent Roll'!$N21)^DATEDIF('Summary &amp; Assumptions'!$D$18,G$5,"Y")))))</f>
        <v>-</v>
      </c>
      <c r="H26" s="131" t="str">
        <f ca="1">IF(H$5&gt;='Rent Roll'!$M46,('Rent Roll'!$G46*'Rent Roll'!$D21/12)*((1+'Rent Roll'!$X46)^DATEDIF('Rent Roll'!$M46,H$5,"Y")),
IF(H$5&gt;'Rent Roll'!$L21,"-",
IF('Rent Roll'!$P21&gt;0,
IF(AND('Rent Roll'!$P21&gt;0,EDATE('Rent Roll'!$K21,'Rent Roll'!$P21*12)&gt;='Commercial Lease'!H$5),
('Rent Roll'!$H21*'Rent Roll'!$D21/12)*((1+'Rent Roll'!$N21)^DATEDIF('Summary &amp; Assumptions'!$D$18,H$5,"Y")),
OFFSET(G26,0,-DATEDIF(EDATE('Rent Roll'!$K21,'Rent Roll'!$P21*12),H$5,"M"))*((1+'Rent Roll'!$O21)^(DATEDIF(EDATE('Rent Roll'!$K21,'Rent Roll'!$P21*12),H$5,"Y")+1))),('Rent Roll'!$H21*'Rent Roll'!$D21/12)*((1+'Rent Roll'!$N21)^DATEDIF('Summary &amp; Assumptions'!$D$18,H$5,"Y")))))</f>
        <v>-</v>
      </c>
      <c r="I26" s="131" t="str">
        <f ca="1">IF(I$5&gt;='Rent Roll'!$M46,('Rent Roll'!$G46*'Rent Roll'!$D21/12)*((1+'Rent Roll'!$X46)^DATEDIF('Rent Roll'!$M46,I$5,"Y")),
IF(I$5&gt;'Rent Roll'!$L21,"-",
IF('Rent Roll'!$P21&gt;0,
IF(AND('Rent Roll'!$P21&gt;0,EDATE('Rent Roll'!$K21,'Rent Roll'!$P21*12)&gt;='Commercial Lease'!I$5),
('Rent Roll'!$H21*'Rent Roll'!$D21/12)*((1+'Rent Roll'!$N21)^DATEDIF('Summary &amp; Assumptions'!$D$18,I$5,"Y")),
OFFSET(H26,0,-DATEDIF(EDATE('Rent Roll'!$K21,'Rent Roll'!$P21*12),I$5,"M"))*((1+'Rent Roll'!$O21)^(DATEDIF(EDATE('Rent Roll'!$K21,'Rent Roll'!$P21*12),I$5,"Y")+1))),('Rent Roll'!$H21*'Rent Roll'!$D21/12)*((1+'Rent Roll'!$N21)^DATEDIF('Summary &amp; Assumptions'!$D$18,I$5,"Y")))))</f>
        <v>-</v>
      </c>
      <c r="J26" s="131" t="str">
        <f ca="1">IF(J$5&gt;='Rent Roll'!$M46,('Rent Roll'!$G46*'Rent Roll'!$D21/12)*((1+'Rent Roll'!$X46)^DATEDIF('Rent Roll'!$M46,J$5,"Y")),
IF(J$5&gt;'Rent Roll'!$L21,"-",
IF('Rent Roll'!$P21&gt;0,
IF(AND('Rent Roll'!$P21&gt;0,EDATE('Rent Roll'!$K21,'Rent Roll'!$P21*12)&gt;='Commercial Lease'!J$5),
('Rent Roll'!$H21*'Rent Roll'!$D21/12)*((1+'Rent Roll'!$N21)^DATEDIF('Summary &amp; Assumptions'!$D$18,J$5,"Y")),
OFFSET(I26,0,-DATEDIF(EDATE('Rent Roll'!$K21,'Rent Roll'!$P21*12),J$5,"M"))*((1+'Rent Roll'!$O21)^(DATEDIF(EDATE('Rent Roll'!$K21,'Rent Roll'!$P21*12),J$5,"Y")+1))),('Rent Roll'!$H21*'Rent Roll'!$D21/12)*((1+'Rent Roll'!$N21)^DATEDIF('Summary &amp; Assumptions'!$D$18,J$5,"Y")))))</f>
        <v>-</v>
      </c>
      <c r="K26" s="131" t="str">
        <f ca="1">IF(K$5&gt;='Rent Roll'!$M46,('Rent Roll'!$G46*'Rent Roll'!$D21/12)*((1+'Rent Roll'!$X46)^DATEDIF('Rent Roll'!$M46,K$5,"Y")),
IF(K$5&gt;'Rent Roll'!$L21,"-",
IF('Rent Roll'!$P21&gt;0,
IF(AND('Rent Roll'!$P21&gt;0,EDATE('Rent Roll'!$K21,'Rent Roll'!$P21*12)&gt;='Commercial Lease'!K$5),
('Rent Roll'!$H21*'Rent Roll'!$D21/12)*((1+'Rent Roll'!$N21)^DATEDIF('Summary &amp; Assumptions'!$D$18,K$5,"Y")),
OFFSET(J26,0,-DATEDIF(EDATE('Rent Roll'!$K21,'Rent Roll'!$P21*12),K$5,"M"))*((1+'Rent Roll'!$O21)^(DATEDIF(EDATE('Rent Roll'!$K21,'Rent Roll'!$P21*12),K$5,"Y")+1))),('Rent Roll'!$H21*'Rent Roll'!$D21/12)*((1+'Rent Roll'!$N21)^DATEDIF('Summary &amp; Assumptions'!$D$18,K$5,"Y")))))</f>
        <v>-</v>
      </c>
      <c r="L26" s="131" t="str">
        <f ca="1">IF(L$5&gt;='Rent Roll'!$M46,('Rent Roll'!$G46*'Rent Roll'!$D21/12)*((1+'Rent Roll'!$X46)^DATEDIF('Rent Roll'!$M46,L$5,"Y")),
IF(L$5&gt;'Rent Roll'!$L21,"-",
IF('Rent Roll'!$P21&gt;0,
IF(AND('Rent Roll'!$P21&gt;0,EDATE('Rent Roll'!$K21,'Rent Roll'!$P21*12)&gt;='Commercial Lease'!L$5),
('Rent Roll'!$H21*'Rent Roll'!$D21/12)*((1+'Rent Roll'!$N21)^DATEDIF('Summary &amp; Assumptions'!$D$18,L$5,"Y")),
OFFSET(K26,0,-DATEDIF(EDATE('Rent Roll'!$K21,'Rent Roll'!$P21*12),L$5,"M"))*((1+'Rent Roll'!$O21)^(DATEDIF(EDATE('Rent Roll'!$K21,'Rent Roll'!$P21*12),L$5,"Y")+1))),('Rent Roll'!$H21*'Rent Roll'!$D21/12)*((1+'Rent Roll'!$N21)^DATEDIF('Summary &amp; Assumptions'!$D$18,L$5,"Y")))))</f>
        <v>-</v>
      </c>
      <c r="M26" s="131" t="str">
        <f ca="1">IF(M$5&gt;='Rent Roll'!$M46,('Rent Roll'!$G46*'Rent Roll'!$D21/12)*((1+'Rent Roll'!$X46)^DATEDIF('Rent Roll'!$M46,M$5,"Y")),
IF(M$5&gt;'Rent Roll'!$L21,"-",
IF('Rent Roll'!$P21&gt;0,
IF(AND('Rent Roll'!$P21&gt;0,EDATE('Rent Roll'!$K21,'Rent Roll'!$P21*12)&gt;='Commercial Lease'!M$5),
('Rent Roll'!$H21*'Rent Roll'!$D21/12)*((1+'Rent Roll'!$N21)^DATEDIF('Summary &amp; Assumptions'!$D$18,M$5,"Y")),
OFFSET(L26,0,-DATEDIF(EDATE('Rent Roll'!$K21,'Rent Roll'!$P21*12),M$5,"M"))*((1+'Rent Roll'!$O21)^(DATEDIF(EDATE('Rent Roll'!$K21,'Rent Roll'!$P21*12),M$5,"Y")+1))),('Rent Roll'!$H21*'Rent Roll'!$D21/12)*((1+'Rent Roll'!$N21)^DATEDIF('Summary &amp; Assumptions'!$D$18,M$5,"Y")))))</f>
        <v>-</v>
      </c>
      <c r="N26" s="131" t="str">
        <f ca="1">IF(N$5&gt;='Rent Roll'!$M46,('Rent Roll'!$G46*'Rent Roll'!$D21/12)*((1+'Rent Roll'!$X46)^DATEDIF('Rent Roll'!$M46,N$5,"Y")),
IF(N$5&gt;'Rent Roll'!$L21,"-",
IF('Rent Roll'!$P21&gt;0,
IF(AND('Rent Roll'!$P21&gt;0,EDATE('Rent Roll'!$K21,'Rent Roll'!$P21*12)&gt;='Commercial Lease'!N$5),
('Rent Roll'!$H21*'Rent Roll'!$D21/12)*((1+'Rent Roll'!$N21)^DATEDIF('Summary &amp; Assumptions'!$D$18,N$5,"Y")),
OFFSET(M26,0,-DATEDIF(EDATE('Rent Roll'!$K21,'Rent Roll'!$P21*12),N$5,"M"))*((1+'Rent Roll'!$O21)^(DATEDIF(EDATE('Rent Roll'!$K21,'Rent Roll'!$P21*12),N$5,"Y")+1))),('Rent Roll'!$H21*'Rent Roll'!$D21/12)*((1+'Rent Roll'!$N21)^DATEDIF('Summary &amp; Assumptions'!$D$18,N$5,"Y")))))</f>
        <v>-</v>
      </c>
      <c r="O26" s="131" t="str">
        <f ca="1">IF(O$5&gt;='Rent Roll'!$M46,('Rent Roll'!$G46*'Rent Roll'!$D21/12)*((1+'Rent Roll'!$X46)^DATEDIF('Rent Roll'!$M46,O$5,"Y")),
IF(O$5&gt;'Rent Roll'!$L21,"-",
IF('Rent Roll'!$P21&gt;0,
IF(AND('Rent Roll'!$P21&gt;0,EDATE('Rent Roll'!$K21,'Rent Roll'!$P21*12)&gt;='Commercial Lease'!O$5),
('Rent Roll'!$H21*'Rent Roll'!$D21/12)*((1+'Rent Roll'!$N21)^DATEDIF('Summary &amp; Assumptions'!$D$18,O$5,"Y")),
OFFSET(N26,0,-DATEDIF(EDATE('Rent Roll'!$K21,'Rent Roll'!$P21*12),O$5,"M"))*((1+'Rent Roll'!$O21)^(DATEDIF(EDATE('Rent Roll'!$K21,'Rent Roll'!$P21*12),O$5,"Y")+1))),('Rent Roll'!$H21*'Rent Roll'!$D21/12)*((1+'Rent Roll'!$N21)^DATEDIF('Summary &amp; Assumptions'!$D$18,O$5,"Y")))))</f>
        <v>-</v>
      </c>
      <c r="P26" s="131" t="str">
        <f ca="1">IF(P$5&gt;='Rent Roll'!$M46,('Rent Roll'!$G46*'Rent Roll'!$D21/12)*((1+'Rent Roll'!$X46)^DATEDIF('Rent Roll'!$M46,P$5,"Y")),
IF(P$5&gt;'Rent Roll'!$L21,"-",
IF('Rent Roll'!$P21&gt;0,
IF(AND('Rent Roll'!$P21&gt;0,EDATE('Rent Roll'!$K21,'Rent Roll'!$P21*12)&gt;='Commercial Lease'!P$5),
('Rent Roll'!$H21*'Rent Roll'!$D21/12)*((1+'Rent Roll'!$N21)^DATEDIF('Summary &amp; Assumptions'!$D$18,P$5,"Y")),
OFFSET(O26,0,-DATEDIF(EDATE('Rent Roll'!$K21,'Rent Roll'!$P21*12),P$5,"M"))*((1+'Rent Roll'!$O21)^(DATEDIF(EDATE('Rent Roll'!$K21,'Rent Roll'!$P21*12),P$5,"Y")+1))),('Rent Roll'!$H21*'Rent Roll'!$D21/12)*((1+'Rent Roll'!$N21)^DATEDIF('Summary &amp; Assumptions'!$D$18,P$5,"Y")))))</f>
        <v>-</v>
      </c>
      <c r="Q26" s="131" t="str">
        <f ca="1">IF(Q$5&gt;='Rent Roll'!$M46,('Rent Roll'!$G46*'Rent Roll'!$D21/12)*((1+'Rent Roll'!$X46)^DATEDIF('Rent Roll'!$M46,Q$5,"Y")),
IF(Q$5&gt;'Rent Roll'!$L21,"-",
IF('Rent Roll'!$P21&gt;0,
IF(AND('Rent Roll'!$P21&gt;0,EDATE('Rent Roll'!$K21,'Rent Roll'!$P21*12)&gt;='Commercial Lease'!Q$5),
('Rent Roll'!$H21*'Rent Roll'!$D21/12)*((1+'Rent Roll'!$N21)^DATEDIF('Summary &amp; Assumptions'!$D$18,Q$5,"Y")),
OFFSET(P26,0,-DATEDIF(EDATE('Rent Roll'!$K21,'Rent Roll'!$P21*12),Q$5,"M"))*((1+'Rent Roll'!$O21)^(DATEDIF(EDATE('Rent Roll'!$K21,'Rent Roll'!$P21*12),Q$5,"Y")+1))),('Rent Roll'!$H21*'Rent Roll'!$D21/12)*((1+'Rent Roll'!$N21)^DATEDIF('Summary &amp; Assumptions'!$D$18,Q$5,"Y")))))</f>
        <v>-</v>
      </c>
      <c r="R26" s="131" t="str">
        <f ca="1">IF(R$5&gt;='Rent Roll'!$M46,('Rent Roll'!$G46*'Rent Roll'!$D21/12)*((1+'Rent Roll'!$X46)^DATEDIF('Rent Roll'!$M46,R$5,"Y")),
IF(R$5&gt;'Rent Roll'!$L21,"-",
IF('Rent Roll'!$P21&gt;0,
IF(AND('Rent Roll'!$P21&gt;0,EDATE('Rent Roll'!$K21,'Rent Roll'!$P21*12)&gt;='Commercial Lease'!R$5),
('Rent Roll'!$H21*'Rent Roll'!$D21/12)*((1+'Rent Roll'!$N21)^DATEDIF('Summary &amp; Assumptions'!$D$18,R$5,"Y")),
OFFSET(Q26,0,-DATEDIF(EDATE('Rent Roll'!$K21,'Rent Roll'!$P21*12),R$5,"M"))*((1+'Rent Roll'!$O21)^(DATEDIF(EDATE('Rent Roll'!$K21,'Rent Roll'!$P21*12),R$5,"Y")+1))),('Rent Roll'!$H21*'Rent Roll'!$D21/12)*((1+'Rent Roll'!$N21)^DATEDIF('Summary &amp; Assumptions'!$D$18,R$5,"Y")))))</f>
        <v>-</v>
      </c>
      <c r="S26" s="131" t="str">
        <f ca="1">IF(S$5&gt;='Rent Roll'!$M46,('Rent Roll'!$G46*'Rent Roll'!$D21/12)*((1+'Rent Roll'!$X46)^DATEDIF('Rent Roll'!$M46,S$5,"Y")),
IF(S$5&gt;'Rent Roll'!$L21,"-",
IF('Rent Roll'!$P21&gt;0,
IF(AND('Rent Roll'!$P21&gt;0,EDATE('Rent Roll'!$K21,'Rent Roll'!$P21*12)&gt;='Commercial Lease'!S$5),
('Rent Roll'!$H21*'Rent Roll'!$D21/12)*((1+'Rent Roll'!$N21)^DATEDIF('Summary &amp; Assumptions'!$D$18,S$5,"Y")),
OFFSET(R26,0,-DATEDIF(EDATE('Rent Roll'!$K21,'Rent Roll'!$P21*12),S$5,"M"))*((1+'Rent Roll'!$O21)^(DATEDIF(EDATE('Rent Roll'!$K21,'Rent Roll'!$P21*12),S$5,"Y")+1))),('Rent Roll'!$H21*'Rent Roll'!$D21/12)*((1+'Rent Roll'!$N21)^DATEDIF('Summary &amp; Assumptions'!$D$18,S$5,"Y")))))</f>
        <v>-</v>
      </c>
      <c r="T26" s="131" t="str">
        <f ca="1">IF(T$5&gt;='Rent Roll'!$M46,('Rent Roll'!$G46*'Rent Roll'!$D21/12)*((1+'Rent Roll'!$X46)^DATEDIF('Rent Roll'!$M46,T$5,"Y")),
IF(T$5&gt;'Rent Roll'!$L21,"-",
IF('Rent Roll'!$P21&gt;0,
IF(AND('Rent Roll'!$P21&gt;0,EDATE('Rent Roll'!$K21,'Rent Roll'!$P21*12)&gt;='Commercial Lease'!T$5),
('Rent Roll'!$H21*'Rent Roll'!$D21/12)*((1+'Rent Roll'!$N21)^DATEDIF('Summary &amp; Assumptions'!$D$18,T$5,"Y")),
OFFSET(S26,0,-DATEDIF(EDATE('Rent Roll'!$K21,'Rent Roll'!$P21*12),T$5,"M"))*((1+'Rent Roll'!$O21)^(DATEDIF(EDATE('Rent Roll'!$K21,'Rent Roll'!$P21*12),T$5,"Y")+1))),('Rent Roll'!$H21*'Rent Roll'!$D21/12)*((1+'Rent Roll'!$N21)^DATEDIF('Summary &amp; Assumptions'!$D$18,T$5,"Y")))))</f>
        <v>-</v>
      </c>
      <c r="U26" s="131" t="str">
        <f ca="1">IF(U$5&gt;='Rent Roll'!$M46,('Rent Roll'!$G46*'Rent Roll'!$D21/12)*((1+'Rent Roll'!$X46)^DATEDIF('Rent Roll'!$M46,U$5,"Y")),
IF(U$5&gt;'Rent Roll'!$L21,"-",
IF('Rent Roll'!$P21&gt;0,
IF(AND('Rent Roll'!$P21&gt;0,EDATE('Rent Roll'!$K21,'Rent Roll'!$P21*12)&gt;='Commercial Lease'!U$5),
('Rent Roll'!$H21*'Rent Roll'!$D21/12)*((1+'Rent Roll'!$N21)^DATEDIF('Summary &amp; Assumptions'!$D$18,U$5,"Y")),
OFFSET(T26,0,-DATEDIF(EDATE('Rent Roll'!$K21,'Rent Roll'!$P21*12),U$5,"M"))*((1+'Rent Roll'!$O21)^(DATEDIF(EDATE('Rent Roll'!$K21,'Rent Roll'!$P21*12),U$5,"Y")+1))),('Rent Roll'!$H21*'Rent Roll'!$D21/12)*((1+'Rent Roll'!$N21)^DATEDIF('Summary &amp; Assumptions'!$D$18,U$5,"Y")))))</f>
        <v>-</v>
      </c>
      <c r="V26" s="131" t="str">
        <f ca="1">IF(V$5&gt;='Rent Roll'!$M46,('Rent Roll'!$G46*'Rent Roll'!$D21/12)*((1+'Rent Roll'!$X46)^DATEDIF('Rent Roll'!$M46,V$5,"Y")),
IF(V$5&gt;'Rent Roll'!$L21,"-",
IF('Rent Roll'!$P21&gt;0,
IF(AND('Rent Roll'!$P21&gt;0,EDATE('Rent Roll'!$K21,'Rent Roll'!$P21*12)&gt;='Commercial Lease'!V$5),
('Rent Roll'!$H21*'Rent Roll'!$D21/12)*((1+'Rent Roll'!$N21)^DATEDIF('Summary &amp; Assumptions'!$D$18,V$5,"Y")),
OFFSET(U26,0,-DATEDIF(EDATE('Rent Roll'!$K21,'Rent Roll'!$P21*12),V$5,"M"))*((1+'Rent Roll'!$O21)^(DATEDIF(EDATE('Rent Roll'!$K21,'Rent Roll'!$P21*12),V$5,"Y")+1))),('Rent Roll'!$H21*'Rent Roll'!$D21/12)*((1+'Rent Roll'!$N21)^DATEDIF('Summary &amp; Assumptions'!$D$18,V$5,"Y")))))</f>
        <v>-</v>
      </c>
      <c r="W26" s="131" t="str">
        <f ca="1">IF(W$5&gt;='Rent Roll'!$M46,('Rent Roll'!$G46*'Rent Roll'!$D21/12)*((1+'Rent Roll'!$X46)^DATEDIF('Rent Roll'!$M46,W$5,"Y")),
IF(W$5&gt;'Rent Roll'!$L21,"-",
IF('Rent Roll'!$P21&gt;0,
IF(AND('Rent Roll'!$P21&gt;0,EDATE('Rent Roll'!$K21,'Rent Roll'!$P21*12)&gt;='Commercial Lease'!W$5),
('Rent Roll'!$H21*'Rent Roll'!$D21/12)*((1+'Rent Roll'!$N21)^DATEDIF('Summary &amp; Assumptions'!$D$18,W$5,"Y")),
OFFSET(V26,0,-DATEDIF(EDATE('Rent Roll'!$K21,'Rent Roll'!$P21*12),W$5,"M"))*((1+'Rent Roll'!$O21)^(DATEDIF(EDATE('Rent Roll'!$K21,'Rent Roll'!$P21*12),W$5,"Y")+1))),('Rent Roll'!$H21*'Rent Roll'!$D21/12)*((1+'Rent Roll'!$N21)^DATEDIF('Summary &amp; Assumptions'!$D$18,W$5,"Y")))))</f>
        <v>-</v>
      </c>
      <c r="X26" s="131" t="str">
        <f ca="1">IF(X$5&gt;='Rent Roll'!$M46,('Rent Roll'!$G46*'Rent Roll'!$D21/12)*((1+'Rent Roll'!$X46)^DATEDIF('Rent Roll'!$M46,X$5,"Y")),
IF(X$5&gt;'Rent Roll'!$L21,"-",
IF('Rent Roll'!$P21&gt;0,
IF(AND('Rent Roll'!$P21&gt;0,EDATE('Rent Roll'!$K21,'Rent Roll'!$P21*12)&gt;='Commercial Lease'!X$5),
('Rent Roll'!$H21*'Rent Roll'!$D21/12)*((1+'Rent Roll'!$N21)^DATEDIF('Summary &amp; Assumptions'!$D$18,X$5,"Y")),
OFFSET(W26,0,-DATEDIF(EDATE('Rent Roll'!$K21,'Rent Roll'!$P21*12),X$5,"M"))*((1+'Rent Roll'!$O21)^(DATEDIF(EDATE('Rent Roll'!$K21,'Rent Roll'!$P21*12),X$5,"Y")+1))),('Rent Roll'!$H21*'Rent Roll'!$D21/12)*((1+'Rent Roll'!$N21)^DATEDIF('Summary &amp; Assumptions'!$D$18,X$5,"Y")))))</f>
        <v>-</v>
      </c>
      <c r="Y26" s="131" t="str">
        <f ca="1">IF(Y$5&gt;='Rent Roll'!$M46,('Rent Roll'!$G46*'Rent Roll'!$D21/12)*((1+'Rent Roll'!$X46)^DATEDIF('Rent Roll'!$M46,Y$5,"Y")),
IF(Y$5&gt;'Rent Roll'!$L21,"-",
IF('Rent Roll'!$P21&gt;0,
IF(AND('Rent Roll'!$P21&gt;0,EDATE('Rent Roll'!$K21,'Rent Roll'!$P21*12)&gt;='Commercial Lease'!Y$5),
('Rent Roll'!$H21*'Rent Roll'!$D21/12)*((1+'Rent Roll'!$N21)^DATEDIF('Summary &amp; Assumptions'!$D$18,Y$5,"Y")),
OFFSET(X26,0,-DATEDIF(EDATE('Rent Roll'!$K21,'Rent Roll'!$P21*12),Y$5,"M"))*((1+'Rent Roll'!$O21)^(DATEDIF(EDATE('Rent Roll'!$K21,'Rent Roll'!$P21*12),Y$5,"Y")+1))),('Rent Roll'!$H21*'Rent Roll'!$D21/12)*((1+'Rent Roll'!$N21)^DATEDIF('Summary &amp; Assumptions'!$D$18,Y$5,"Y")))))</f>
        <v>-</v>
      </c>
      <c r="Z26" s="131" t="str">
        <f ca="1">IF(Z$5&gt;='Rent Roll'!$M46,('Rent Roll'!$G46*'Rent Roll'!$D21/12)*((1+'Rent Roll'!$X46)^DATEDIF('Rent Roll'!$M46,Z$5,"Y")),
IF(Z$5&gt;'Rent Roll'!$L21,"-",
IF('Rent Roll'!$P21&gt;0,
IF(AND('Rent Roll'!$P21&gt;0,EDATE('Rent Roll'!$K21,'Rent Roll'!$P21*12)&gt;='Commercial Lease'!Z$5),
('Rent Roll'!$H21*'Rent Roll'!$D21/12)*((1+'Rent Roll'!$N21)^DATEDIF('Summary &amp; Assumptions'!$D$18,Z$5,"Y")),
OFFSET(Y26,0,-DATEDIF(EDATE('Rent Roll'!$K21,'Rent Roll'!$P21*12),Z$5,"M"))*((1+'Rent Roll'!$O21)^(DATEDIF(EDATE('Rent Roll'!$K21,'Rent Roll'!$P21*12),Z$5,"Y")+1))),('Rent Roll'!$H21*'Rent Roll'!$D21/12)*((1+'Rent Roll'!$N21)^DATEDIF('Summary &amp; Assumptions'!$D$18,Z$5,"Y")))))</f>
        <v>-</v>
      </c>
      <c r="AA26" s="131" t="str">
        <f ca="1">IF(AA$5&gt;='Rent Roll'!$M46,('Rent Roll'!$G46*'Rent Roll'!$D21/12)*((1+'Rent Roll'!$X46)^DATEDIF('Rent Roll'!$M46,AA$5,"Y")),
IF(AA$5&gt;'Rent Roll'!$L21,"-",
IF('Rent Roll'!$P21&gt;0,
IF(AND('Rent Roll'!$P21&gt;0,EDATE('Rent Roll'!$K21,'Rent Roll'!$P21*12)&gt;='Commercial Lease'!AA$5),
('Rent Roll'!$H21*'Rent Roll'!$D21/12)*((1+'Rent Roll'!$N21)^DATEDIF('Summary &amp; Assumptions'!$D$18,AA$5,"Y")),
OFFSET(Z26,0,-DATEDIF(EDATE('Rent Roll'!$K21,'Rent Roll'!$P21*12),AA$5,"M"))*((1+'Rent Roll'!$O21)^(DATEDIF(EDATE('Rent Roll'!$K21,'Rent Roll'!$P21*12),AA$5,"Y")+1))),('Rent Roll'!$H21*'Rent Roll'!$D21/12)*((1+'Rent Roll'!$N21)^DATEDIF('Summary &amp; Assumptions'!$D$18,AA$5,"Y")))))</f>
        <v>-</v>
      </c>
      <c r="AB26" s="131" t="str">
        <f ca="1">IF(AB$5&gt;='Rent Roll'!$M46,('Rent Roll'!$G46*'Rent Roll'!$D21/12)*((1+'Rent Roll'!$X46)^DATEDIF('Rent Roll'!$M46,AB$5,"Y")),
IF(AB$5&gt;'Rent Roll'!$L21,"-",
IF('Rent Roll'!$P21&gt;0,
IF(AND('Rent Roll'!$P21&gt;0,EDATE('Rent Roll'!$K21,'Rent Roll'!$P21*12)&gt;='Commercial Lease'!AB$5),
('Rent Roll'!$H21*'Rent Roll'!$D21/12)*((1+'Rent Roll'!$N21)^DATEDIF('Summary &amp; Assumptions'!$D$18,AB$5,"Y")),
OFFSET(AA26,0,-DATEDIF(EDATE('Rent Roll'!$K21,'Rent Roll'!$P21*12),AB$5,"M"))*((1+'Rent Roll'!$O21)^(DATEDIF(EDATE('Rent Roll'!$K21,'Rent Roll'!$P21*12),AB$5,"Y")+1))),('Rent Roll'!$H21*'Rent Roll'!$D21/12)*((1+'Rent Roll'!$N21)^DATEDIF('Summary &amp; Assumptions'!$D$18,AB$5,"Y")))))</f>
        <v>-</v>
      </c>
      <c r="AC26" s="131" t="str">
        <f ca="1">IF(AC$5&gt;='Rent Roll'!$M46,('Rent Roll'!$G46*'Rent Roll'!$D21/12)*((1+'Rent Roll'!$X46)^DATEDIF('Rent Roll'!$M46,AC$5,"Y")),
IF(AC$5&gt;'Rent Roll'!$L21,"-",
IF('Rent Roll'!$P21&gt;0,
IF(AND('Rent Roll'!$P21&gt;0,EDATE('Rent Roll'!$K21,'Rent Roll'!$P21*12)&gt;='Commercial Lease'!AC$5),
('Rent Roll'!$H21*'Rent Roll'!$D21/12)*((1+'Rent Roll'!$N21)^DATEDIF('Summary &amp; Assumptions'!$D$18,AC$5,"Y")),
OFFSET(AB26,0,-DATEDIF(EDATE('Rent Roll'!$K21,'Rent Roll'!$P21*12),AC$5,"M"))*((1+'Rent Roll'!$O21)^(DATEDIF(EDATE('Rent Roll'!$K21,'Rent Roll'!$P21*12),AC$5,"Y")+1))),('Rent Roll'!$H21*'Rent Roll'!$D21/12)*((1+'Rent Roll'!$N21)^DATEDIF('Summary &amp; Assumptions'!$D$18,AC$5,"Y")))))</f>
        <v>-</v>
      </c>
      <c r="AD26" s="131" t="str">
        <f ca="1">IF(AD$5&gt;='Rent Roll'!$M46,('Rent Roll'!$G46*'Rent Roll'!$D21/12)*((1+'Rent Roll'!$X46)^DATEDIF('Rent Roll'!$M46,AD$5,"Y")),
IF(AD$5&gt;'Rent Roll'!$L21,"-",
IF('Rent Roll'!$P21&gt;0,
IF(AND('Rent Roll'!$P21&gt;0,EDATE('Rent Roll'!$K21,'Rent Roll'!$P21*12)&gt;='Commercial Lease'!AD$5),
('Rent Roll'!$H21*'Rent Roll'!$D21/12)*((1+'Rent Roll'!$N21)^DATEDIF('Summary &amp; Assumptions'!$D$18,AD$5,"Y")),
OFFSET(AC26,0,-DATEDIF(EDATE('Rent Roll'!$K21,'Rent Roll'!$P21*12),AD$5,"M"))*((1+'Rent Roll'!$O21)^(DATEDIF(EDATE('Rent Roll'!$K21,'Rent Roll'!$P21*12),AD$5,"Y")+1))),('Rent Roll'!$H21*'Rent Roll'!$D21/12)*((1+'Rent Roll'!$N21)^DATEDIF('Summary &amp; Assumptions'!$D$18,AD$5,"Y")))))</f>
        <v>-</v>
      </c>
      <c r="AE26" s="131" t="str">
        <f ca="1">IF(AE$5&gt;='Rent Roll'!$M46,('Rent Roll'!$G46*'Rent Roll'!$D21/12)*((1+'Rent Roll'!$X46)^DATEDIF('Rent Roll'!$M46,AE$5,"Y")),
IF(AE$5&gt;'Rent Roll'!$L21,"-",
IF('Rent Roll'!$P21&gt;0,
IF(AND('Rent Roll'!$P21&gt;0,EDATE('Rent Roll'!$K21,'Rent Roll'!$P21*12)&gt;='Commercial Lease'!AE$5),
('Rent Roll'!$H21*'Rent Roll'!$D21/12)*((1+'Rent Roll'!$N21)^DATEDIF('Summary &amp; Assumptions'!$D$18,AE$5,"Y")),
OFFSET(AD26,0,-DATEDIF(EDATE('Rent Roll'!$K21,'Rent Roll'!$P21*12),AE$5,"M"))*((1+'Rent Roll'!$O21)^(DATEDIF(EDATE('Rent Roll'!$K21,'Rent Roll'!$P21*12),AE$5,"Y")+1))),('Rent Roll'!$H21*'Rent Roll'!$D21/12)*((1+'Rent Roll'!$N21)^DATEDIF('Summary &amp; Assumptions'!$D$18,AE$5,"Y")))))</f>
        <v>-</v>
      </c>
      <c r="AF26" s="131" t="str">
        <f ca="1">IF(AF$5&gt;='Rent Roll'!$M46,('Rent Roll'!$G46*'Rent Roll'!$D21/12)*((1+'Rent Roll'!$X46)^DATEDIF('Rent Roll'!$M46,AF$5,"Y")),
IF(AF$5&gt;'Rent Roll'!$L21,"-",
IF('Rent Roll'!$P21&gt;0,
IF(AND('Rent Roll'!$P21&gt;0,EDATE('Rent Roll'!$K21,'Rent Roll'!$P21*12)&gt;='Commercial Lease'!AF$5),
('Rent Roll'!$H21*'Rent Roll'!$D21/12)*((1+'Rent Roll'!$N21)^DATEDIF('Summary &amp; Assumptions'!$D$18,AF$5,"Y")),
OFFSET(AE26,0,-DATEDIF(EDATE('Rent Roll'!$K21,'Rent Roll'!$P21*12),AF$5,"M"))*((1+'Rent Roll'!$O21)^(DATEDIF(EDATE('Rent Roll'!$K21,'Rent Roll'!$P21*12),AF$5,"Y")+1))),('Rent Roll'!$H21*'Rent Roll'!$D21/12)*((1+'Rent Roll'!$N21)^DATEDIF('Summary &amp; Assumptions'!$D$18,AF$5,"Y")))))</f>
        <v>-</v>
      </c>
      <c r="AG26" s="131" t="str">
        <f ca="1">IF(AG$5&gt;='Rent Roll'!$M46,('Rent Roll'!$G46*'Rent Roll'!$D21/12)*((1+'Rent Roll'!$X46)^DATEDIF('Rent Roll'!$M46,AG$5,"Y")),
IF(AG$5&gt;'Rent Roll'!$L21,"-",
IF('Rent Roll'!$P21&gt;0,
IF(AND('Rent Roll'!$P21&gt;0,EDATE('Rent Roll'!$K21,'Rent Roll'!$P21*12)&gt;='Commercial Lease'!AG$5),
('Rent Roll'!$H21*'Rent Roll'!$D21/12)*((1+'Rent Roll'!$N21)^DATEDIF('Summary &amp; Assumptions'!$D$18,AG$5,"Y")),
OFFSET(AF26,0,-DATEDIF(EDATE('Rent Roll'!$K21,'Rent Roll'!$P21*12),AG$5,"M"))*((1+'Rent Roll'!$O21)^(DATEDIF(EDATE('Rent Roll'!$K21,'Rent Roll'!$P21*12),AG$5,"Y")+1))),('Rent Roll'!$H21*'Rent Roll'!$D21/12)*((1+'Rent Roll'!$N21)^DATEDIF('Summary &amp; Assumptions'!$D$18,AG$5,"Y")))))</f>
        <v>-</v>
      </c>
      <c r="AH26" s="131" t="str">
        <f ca="1">IF(AH$5&gt;='Rent Roll'!$M46,('Rent Roll'!$G46*'Rent Roll'!$D21/12)*((1+'Rent Roll'!$X46)^DATEDIF('Rent Roll'!$M46,AH$5,"Y")),
IF(AH$5&gt;'Rent Roll'!$L21,"-",
IF('Rent Roll'!$P21&gt;0,
IF(AND('Rent Roll'!$P21&gt;0,EDATE('Rent Roll'!$K21,'Rent Roll'!$P21*12)&gt;='Commercial Lease'!AH$5),
('Rent Roll'!$H21*'Rent Roll'!$D21/12)*((1+'Rent Roll'!$N21)^DATEDIF('Summary &amp; Assumptions'!$D$18,AH$5,"Y")),
OFFSET(AG26,0,-DATEDIF(EDATE('Rent Roll'!$K21,'Rent Roll'!$P21*12),AH$5,"M"))*((1+'Rent Roll'!$O21)^(DATEDIF(EDATE('Rent Roll'!$K21,'Rent Roll'!$P21*12),AH$5,"Y")+1))),('Rent Roll'!$H21*'Rent Roll'!$D21/12)*((1+'Rent Roll'!$N21)^DATEDIF('Summary &amp; Assumptions'!$D$18,AH$5,"Y")))))</f>
        <v>-</v>
      </c>
      <c r="AI26" s="131" t="str">
        <f ca="1">IF(AI$5&gt;='Rent Roll'!$M46,('Rent Roll'!$G46*'Rent Roll'!$D21/12)*((1+'Rent Roll'!$X46)^DATEDIF('Rent Roll'!$M46,AI$5,"Y")),
IF(AI$5&gt;'Rent Roll'!$L21,"-",
IF('Rent Roll'!$P21&gt;0,
IF(AND('Rent Roll'!$P21&gt;0,EDATE('Rent Roll'!$K21,'Rent Roll'!$P21*12)&gt;='Commercial Lease'!AI$5),
('Rent Roll'!$H21*'Rent Roll'!$D21/12)*((1+'Rent Roll'!$N21)^DATEDIF('Summary &amp; Assumptions'!$D$18,AI$5,"Y")),
OFFSET(AH26,0,-DATEDIF(EDATE('Rent Roll'!$K21,'Rent Roll'!$P21*12),AI$5,"M"))*((1+'Rent Roll'!$O21)^(DATEDIF(EDATE('Rent Roll'!$K21,'Rent Roll'!$P21*12),AI$5,"Y")+1))),('Rent Roll'!$H21*'Rent Roll'!$D21/12)*((1+'Rent Roll'!$N21)^DATEDIF('Summary &amp; Assumptions'!$D$18,AI$5,"Y")))))</f>
        <v>-</v>
      </c>
      <c r="AJ26" s="131" t="str">
        <f ca="1">IF(AJ$5&gt;='Rent Roll'!$M46,('Rent Roll'!$G46*'Rent Roll'!$D21/12)*((1+'Rent Roll'!$X46)^DATEDIF('Rent Roll'!$M46,AJ$5,"Y")),
IF(AJ$5&gt;'Rent Roll'!$L21,"-",
IF('Rent Roll'!$P21&gt;0,
IF(AND('Rent Roll'!$P21&gt;0,EDATE('Rent Roll'!$K21,'Rent Roll'!$P21*12)&gt;='Commercial Lease'!AJ$5),
('Rent Roll'!$H21*'Rent Roll'!$D21/12)*((1+'Rent Roll'!$N21)^DATEDIF('Summary &amp; Assumptions'!$D$18,AJ$5,"Y")),
OFFSET(AI26,0,-DATEDIF(EDATE('Rent Roll'!$K21,'Rent Roll'!$P21*12),AJ$5,"M"))*((1+'Rent Roll'!$O21)^(DATEDIF(EDATE('Rent Roll'!$K21,'Rent Roll'!$P21*12),AJ$5,"Y")+1))),('Rent Roll'!$H21*'Rent Roll'!$D21/12)*((1+'Rent Roll'!$N21)^DATEDIF('Summary &amp; Assumptions'!$D$18,AJ$5,"Y")))))</f>
        <v>-</v>
      </c>
      <c r="AK26" s="131" t="str">
        <f ca="1">IF(AK$5&gt;='Rent Roll'!$M46,('Rent Roll'!$G46*'Rent Roll'!$D21/12)*((1+'Rent Roll'!$X46)^DATEDIF('Rent Roll'!$M46,AK$5,"Y")),
IF(AK$5&gt;'Rent Roll'!$L21,"-",
IF('Rent Roll'!$P21&gt;0,
IF(AND('Rent Roll'!$P21&gt;0,EDATE('Rent Roll'!$K21,'Rent Roll'!$P21*12)&gt;='Commercial Lease'!AK$5),
('Rent Roll'!$H21*'Rent Roll'!$D21/12)*((1+'Rent Roll'!$N21)^DATEDIF('Summary &amp; Assumptions'!$D$18,AK$5,"Y")),
OFFSET(AJ26,0,-DATEDIF(EDATE('Rent Roll'!$K21,'Rent Roll'!$P21*12),AK$5,"M"))*((1+'Rent Roll'!$O21)^(DATEDIF(EDATE('Rent Roll'!$K21,'Rent Roll'!$P21*12),AK$5,"Y")+1))),('Rent Roll'!$H21*'Rent Roll'!$D21/12)*((1+'Rent Roll'!$N21)^DATEDIF('Summary &amp; Assumptions'!$D$18,AK$5,"Y")))))</f>
        <v>-</v>
      </c>
      <c r="AL26" s="131" t="str">
        <f ca="1">IF(AL$5&gt;='Rent Roll'!$M46,('Rent Roll'!$G46*'Rent Roll'!$D21/12)*((1+'Rent Roll'!$X46)^DATEDIF('Rent Roll'!$M46,AL$5,"Y")),
IF(AL$5&gt;'Rent Roll'!$L21,"-",
IF('Rent Roll'!$P21&gt;0,
IF(AND('Rent Roll'!$P21&gt;0,EDATE('Rent Roll'!$K21,'Rent Roll'!$P21*12)&gt;='Commercial Lease'!AL$5),
('Rent Roll'!$H21*'Rent Roll'!$D21/12)*((1+'Rent Roll'!$N21)^DATEDIF('Summary &amp; Assumptions'!$D$18,AL$5,"Y")),
OFFSET(AK26,0,-DATEDIF(EDATE('Rent Roll'!$K21,'Rent Roll'!$P21*12),AL$5,"M"))*((1+'Rent Roll'!$O21)^(DATEDIF(EDATE('Rent Roll'!$K21,'Rent Roll'!$P21*12),AL$5,"Y")+1))),('Rent Roll'!$H21*'Rent Roll'!$D21/12)*((1+'Rent Roll'!$N21)^DATEDIF('Summary &amp; Assumptions'!$D$18,AL$5,"Y")))))</f>
        <v>-</v>
      </c>
      <c r="AM26" s="131" t="str">
        <f ca="1">IF(AM$5&gt;='Rent Roll'!$M46,('Rent Roll'!$G46*'Rent Roll'!$D21/12)*((1+'Rent Roll'!$X46)^DATEDIF('Rent Roll'!$M46,AM$5,"Y")),
IF(AM$5&gt;'Rent Roll'!$L21,"-",
IF('Rent Roll'!$P21&gt;0,
IF(AND('Rent Roll'!$P21&gt;0,EDATE('Rent Roll'!$K21,'Rent Roll'!$P21*12)&gt;='Commercial Lease'!AM$5),
('Rent Roll'!$H21*'Rent Roll'!$D21/12)*((1+'Rent Roll'!$N21)^DATEDIF('Summary &amp; Assumptions'!$D$18,AM$5,"Y")),
OFFSET(AL26,0,-DATEDIF(EDATE('Rent Roll'!$K21,'Rent Roll'!$P21*12),AM$5,"M"))*((1+'Rent Roll'!$O21)^(DATEDIF(EDATE('Rent Roll'!$K21,'Rent Roll'!$P21*12),AM$5,"Y")+1))),('Rent Roll'!$H21*'Rent Roll'!$D21/12)*((1+'Rent Roll'!$N21)^DATEDIF('Summary &amp; Assumptions'!$D$18,AM$5,"Y")))))</f>
        <v>-</v>
      </c>
      <c r="AN26" s="131" t="str">
        <f ca="1">IF(AN$5&gt;='Rent Roll'!$M46,('Rent Roll'!$G46*'Rent Roll'!$D21/12)*((1+'Rent Roll'!$X46)^DATEDIF('Rent Roll'!$M46,AN$5,"Y")),
IF(AN$5&gt;'Rent Roll'!$L21,"-",
IF('Rent Roll'!$P21&gt;0,
IF(AND('Rent Roll'!$P21&gt;0,EDATE('Rent Roll'!$K21,'Rent Roll'!$P21*12)&gt;='Commercial Lease'!AN$5),
('Rent Roll'!$H21*'Rent Roll'!$D21/12)*((1+'Rent Roll'!$N21)^DATEDIF('Summary &amp; Assumptions'!$D$18,AN$5,"Y")),
OFFSET(AM26,0,-DATEDIF(EDATE('Rent Roll'!$K21,'Rent Roll'!$P21*12),AN$5,"M"))*((1+'Rent Roll'!$O21)^(DATEDIF(EDATE('Rent Roll'!$K21,'Rent Roll'!$P21*12),AN$5,"Y")+1))),('Rent Roll'!$H21*'Rent Roll'!$D21/12)*((1+'Rent Roll'!$N21)^DATEDIF('Summary &amp; Assumptions'!$D$18,AN$5,"Y")))))</f>
        <v>-</v>
      </c>
      <c r="AO26" s="131" t="str">
        <f ca="1">IF(AO$5&gt;='Rent Roll'!$M46,('Rent Roll'!$G46*'Rent Roll'!$D21/12)*((1+'Rent Roll'!$X46)^DATEDIF('Rent Roll'!$M46,AO$5,"Y")),
IF(AO$5&gt;'Rent Roll'!$L21,"-",
IF('Rent Roll'!$P21&gt;0,
IF(AND('Rent Roll'!$P21&gt;0,EDATE('Rent Roll'!$K21,'Rent Roll'!$P21*12)&gt;='Commercial Lease'!AO$5),
('Rent Roll'!$H21*'Rent Roll'!$D21/12)*((1+'Rent Roll'!$N21)^DATEDIF('Summary &amp; Assumptions'!$D$18,AO$5,"Y")),
OFFSET(AN26,0,-DATEDIF(EDATE('Rent Roll'!$K21,'Rent Roll'!$P21*12),AO$5,"M"))*((1+'Rent Roll'!$O21)^(DATEDIF(EDATE('Rent Roll'!$K21,'Rent Roll'!$P21*12),AO$5,"Y")+1))),('Rent Roll'!$H21*'Rent Roll'!$D21/12)*((1+'Rent Roll'!$N21)^DATEDIF('Summary &amp; Assumptions'!$D$18,AO$5,"Y")))))</f>
        <v>-</v>
      </c>
      <c r="AP26" s="131" t="str">
        <f ca="1">IF(AP$5&gt;='Rent Roll'!$M46,('Rent Roll'!$G46*'Rent Roll'!$D21/12)*((1+'Rent Roll'!$X46)^DATEDIF('Rent Roll'!$M46,AP$5,"Y")),
IF(AP$5&gt;'Rent Roll'!$L21,"-",
IF('Rent Roll'!$P21&gt;0,
IF(AND('Rent Roll'!$P21&gt;0,EDATE('Rent Roll'!$K21,'Rent Roll'!$P21*12)&gt;='Commercial Lease'!AP$5),
('Rent Roll'!$H21*'Rent Roll'!$D21/12)*((1+'Rent Roll'!$N21)^DATEDIF('Summary &amp; Assumptions'!$D$18,AP$5,"Y")),
OFFSET(AO26,0,-DATEDIF(EDATE('Rent Roll'!$K21,'Rent Roll'!$P21*12),AP$5,"M"))*((1+'Rent Roll'!$O21)^(DATEDIF(EDATE('Rent Roll'!$K21,'Rent Roll'!$P21*12),AP$5,"Y")+1))),('Rent Roll'!$H21*'Rent Roll'!$D21/12)*((1+'Rent Roll'!$N21)^DATEDIF('Summary &amp; Assumptions'!$D$18,AP$5,"Y")))))</f>
        <v>-</v>
      </c>
      <c r="AQ26" s="131" t="str">
        <f ca="1">IF(AQ$5&gt;='Rent Roll'!$M46,('Rent Roll'!$G46*'Rent Roll'!$D21/12)*((1+'Rent Roll'!$X46)^DATEDIF('Rent Roll'!$M46,AQ$5,"Y")),
IF(AQ$5&gt;'Rent Roll'!$L21,"-",
IF('Rent Roll'!$P21&gt;0,
IF(AND('Rent Roll'!$P21&gt;0,EDATE('Rent Roll'!$K21,'Rent Roll'!$P21*12)&gt;='Commercial Lease'!AQ$5),
('Rent Roll'!$H21*'Rent Roll'!$D21/12)*((1+'Rent Roll'!$N21)^DATEDIF('Summary &amp; Assumptions'!$D$18,AQ$5,"Y")),
OFFSET(AP26,0,-DATEDIF(EDATE('Rent Roll'!$K21,'Rent Roll'!$P21*12),AQ$5,"M"))*((1+'Rent Roll'!$O21)^(DATEDIF(EDATE('Rent Roll'!$K21,'Rent Roll'!$P21*12),AQ$5,"Y")+1))),('Rent Roll'!$H21*'Rent Roll'!$D21/12)*((1+'Rent Roll'!$N21)^DATEDIF('Summary &amp; Assumptions'!$D$18,AQ$5,"Y")))))</f>
        <v>-</v>
      </c>
      <c r="AR26" s="131" t="str">
        <f ca="1">IF(AR$5&gt;='Rent Roll'!$M46,('Rent Roll'!$G46*'Rent Roll'!$D21/12)*((1+'Rent Roll'!$X46)^DATEDIF('Rent Roll'!$M46,AR$5,"Y")),
IF(AR$5&gt;'Rent Roll'!$L21,"-",
IF('Rent Roll'!$P21&gt;0,
IF(AND('Rent Roll'!$P21&gt;0,EDATE('Rent Roll'!$K21,'Rent Roll'!$P21*12)&gt;='Commercial Lease'!AR$5),
('Rent Roll'!$H21*'Rent Roll'!$D21/12)*((1+'Rent Roll'!$N21)^DATEDIF('Summary &amp; Assumptions'!$D$18,AR$5,"Y")),
OFFSET(AQ26,0,-DATEDIF(EDATE('Rent Roll'!$K21,'Rent Roll'!$P21*12),AR$5,"M"))*((1+'Rent Roll'!$O21)^(DATEDIF(EDATE('Rent Roll'!$K21,'Rent Roll'!$P21*12),AR$5,"Y")+1))),('Rent Roll'!$H21*'Rent Roll'!$D21/12)*((1+'Rent Roll'!$N21)^DATEDIF('Summary &amp; Assumptions'!$D$18,AR$5,"Y")))))</f>
        <v>-</v>
      </c>
      <c r="AS26" s="131" t="str">
        <f ca="1">IF(AS$5&gt;='Rent Roll'!$M46,('Rent Roll'!$G46*'Rent Roll'!$D21/12)*((1+'Rent Roll'!$X46)^DATEDIF('Rent Roll'!$M46,AS$5,"Y")),
IF(AS$5&gt;'Rent Roll'!$L21,"-",
IF('Rent Roll'!$P21&gt;0,
IF(AND('Rent Roll'!$P21&gt;0,EDATE('Rent Roll'!$K21,'Rent Roll'!$P21*12)&gt;='Commercial Lease'!AS$5),
('Rent Roll'!$H21*'Rent Roll'!$D21/12)*((1+'Rent Roll'!$N21)^DATEDIF('Summary &amp; Assumptions'!$D$18,AS$5,"Y")),
OFFSET(AR26,0,-DATEDIF(EDATE('Rent Roll'!$K21,'Rent Roll'!$P21*12),AS$5,"M"))*((1+'Rent Roll'!$O21)^(DATEDIF(EDATE('Rent Roll'!$K21,'Rent Roll'!$P21*12),AS$5,"Y")+1))),('Rent Roll'!$H21*'Rent Roll'!$D21/12)*((1+'Rent Roll'!$N21)^DATEDIF('Summary &amp; Assumptions'!$D$18,AS$5,"Y")))))</f>
        <v>-</v>
      </c>
      <c r="AT26" s="131" t="str">
        <f ca="1">IF(AT$5&gt;='Rent Roll'!$M46,('Rent Roll'!$G46*'Rent Roll'!$D21/12)*((1+'Rent Roll'!$X46)^DATEDIF('Rent Roll'!$M46,AT$5,"Y")),
IF(AT$5&gt;'Rent Roll'!$L21,"-",
IF('Rent Roll'!$P21&gt;0,
IF(AND('Rent Roll'!$P21&gt;0,EDATE('Rent Roll'!$K21,'Rent Roll'!$P21*12)&gt;='Commercial Lease'!AT$5),
('Rent Roll'!$H21*'Rent Roll'!$D21/12)*((1+'Rent Roll'!$N21)^DATEDIF('Summary &amp; Assumptions'!$D$18,AT$5,"Y")),
OFFSET(AS26,0,-DATEDIF(EDATE('Rent Roll'!$K21,'Rent Roll'!$P21*12),AT$5,"M"))*((1+'Rent Roll'!$O21)^(DATEDIF(EDATE('Rent Roll'!$K21,'Rent Roll'!$P21*12),AT$5,"Y")+1))),('Rent Roll'!$H21*'Rent Roll'!$D21/12)*((1+'Rent Roll'!$N21)^DATEDIF('Summary &amp; Assumptions'!$D$18,AT$5,"Y")))))</f>
        <v>-</v>
      </c>
      <c r="AU26" s="131" t="str">
        <f ca="1">IF(AU$5&gt;='Rent Roll'!$M46,('Rent Roll'!$G46*'Rent Roll'!$D21/12)*((1+'Rent Roll'!$X46)^DATEDIF('Rent Roll'!$M46,AU$5,"Y")),
IF(AU$5&gt;'Rent Roll'!$L21,"-",
IF('Rent Roll'!$P21&gt;0,
IF(AND('Rent Roll'!$P21&gt;0,EDATE('Rent Roll'!$K21,'Rent Roll'!$P21*12)&gt;='Commercial Lease'!AU$5),
('Rent Roll'!$H21*'Rent Roll'!$D21/12)*((1+'Rent Roll'!$N21)^DATEDIF('Summary &amp; Assumptions'!$D$18,AU$5,"Y")),
OFFSET(AT26,0,-DATEDIF(EDATE('Rent Roll'!$K21,'Rent Roll'!$P21*12),AU$5,"M"))*((1+'Rent Roll'!$O21)^(DATEDIF(EDATE('Rent Roll'!$K21,'Rent Roll'!$P21*12),AU$5,"Y")+1))),('Rent Roll'!$H21*'Rent Roll'!$D21/12)*((1+'Rent Roll'!$N21)^DATEDIF('Summary &amp; Assumptions'!$D$18,AU$5,"Y")))))</f>
        <v>-</v>
      </c>
      <c r="AV26" s="131" t="str">
        <f ca="1">IF(AV$5&gt;='Rent Roll'!$M46,('Rent Roll'!$G46*'Rent Roll'!$D21/12)*((1+'Rent Roll'!$X46)^DATEDIF('Rent Roll'!$M46,AV$5,"Y")),
IF(AV$5&gt;'Rent Roll'!$L21,"-",
IF('Rent Roll'!$P21&gt;0,
IF(AND('Rent Roll'!$P21&gt;0,EDATE('Rent Roll'!$K21,'Rent Roll'!$P21*12)&gt;='Commercial Lease'!AV$5),
('Rent Roll'!$H21*'Rent Roll'!$D21/12)*((1+'Rent Roll'!$N21)^DATEDIF('Summary &amp; Assumptions'!$D$18,AV$5,"Y")),
OFFSET(AU26,0,-DATEDIF(EDATE('Rent Roll'!$K21,'Rent Roll'!$P21*12),AV$5,"M"))*((1+'Rent Roll'!$O21)^(DATEDIF(EDATE('Rent Roll'!$K21,'Rent Roll'!$P21*12),AV$5,"Y")+1))),('Rent Roll'!$H21*'Rent Roll'!$D21/12)*((1+'Rent Roll'!$N21)^DATEDIF('Summary &amp; Assumptions'!$D$18,AV$5,"Y")))))</f>
        <v>-</v>
      </c>
      <c r="AW26" s="131" t="str">
        <f ca="1">IF(AW$5&gt;='Rent Roll'!$M46,('Rent Roll'!$G46*'Rent Roll'!$D21/12)*((1+'Rent Roll'!$X46)^DATEDIF('Rent Roll'!$M46,AW$5,"Y")),
IF(AW$5&gt;'Rent Roll'!$L21,"-",
IF('Rent Roll'!$P21&gt;0,
IF(AND('Rent Roll'!$P21&gt;0,EDATE('Rent Roll'!$K21,'Rent Roll'!$P21*12)&gt;='Commercial Lease'!AW$5),
('Rent Roll'!$H21*'Rent Roll'!$D21/12)*((1+'Rent Roll'!$N21)^DATEDIF('Summary &amp; Assumptions'!$D$18,AW$5,"Y")),
OFFSET(AV26,0,-DATEDIF(EDATE('Rent Roll'!$K21,'Rent Roll'!$P21*12),AW$5,"M"))*((1+'Rent Roll'!$O21)^(DATEDIF(EDATE('Rent Roll'!$K21,'Rent Roll'!$P21*12),AW$5,"Y")+1))),('Rent Roll'!$H21*'Rent Roll'!$D21/12)*((1+'Rent Roll'!$N21)^DATEDIF('Summary &amp; Assumptions'!$D$18,AW$5,"Y")))))</f>
        <v>-</v>
      </c>
      <c r="AX26" s="131" t="str">
        <f ca="1">IF(AX$5&gt;='Rent Roll'!$M46,('Rent Roll'!$G46*'Rent Roll'!$D21/12)*((1+'Rent Roll'!$X46)^DATEDIF('Rent Roll'!$M46,AX$5,"Y")),
IF(AX$5&gt;'Rent Roll'!$L21,"-",
IF('Rent Roll'!$P21&gt;0,
IF(AND('Rent Roll'!$P21&gt;0,EDATE('Rent Roll'!$K21,'Rent Roll'!$P21*12)&gt;='Commercial Lease'!AX$5),
('Rent Roll'!$H21*'Rent Roll'!$D21/12)*((1+'Rent Roll'!$N21)^DATEDIF('Summary &amp; Assumptions'!$D$18,AX$5,"Y")),
OFFSET(AW26,0,-DATEDIF(EDATE('Rent Roll'!$K21,'Rent Roll'!$P21*12),AX$5,"M"))*((1+'Rent Roll'!$O21)^(DATEDIF(EDATE('Rent Roll'!$K21,'Rent Roll'!$P21*12),AX$5,"Y")+1))),('Rent Roll'!$H21*'Rent Roll'!$D21/12)*((1+'Rent Roll'!$N21)^DATEDIF('Summary &amp; Assumptions'!$D$18,AX$5,"Y")))))</f>
        <v>-</v>
      </c>
      <c r="AY26" s="131" t="str">
        <f ca="1">IF(AY$5&gt;='Rent Roll'!$M46,('Rent Roll'!$G46*'Rent Roll'!$D21/12)*((1+'Rent Roll'!$X46)^DATEDIF('Rent Roll'!$M46,AY$5,"Y")),
IF(AY$5&gt;'Rent Roll'!$L21,"-",
IF('Rent Roll'!$P21&gt;0,
IF(AND('Rent Roll'!$P21&gt;0,EDATE('Rent Roll'!$K21,'Rent Roll'!$P21*12)&gt;='Commercial Lease'!AY$5),
('Rent Roll'!$H21*'Rent Roll'!$D21/12)*((1+'Rent Roll'!$N21)^DATEDIF('Summary &amp; Assumptions'!$D$18,AY$5,"Y")),
OFFSET(AX26,0,-DATEDIF(EDATE('Rent Roll'!$K21,'Rent Roll'!$P21*12),AY$5,"M"))*((1+'Rent Roll'!$O21)^(DATEDIF(EDATE('Rent Roll'!$K21,'Rent Roll'!$P21*12),AY$5,"Y")+1))),('Rent Roll'!$H21*'Rent Roll'!$D21/12)*((1+'Rent Roll'!$N21)^DATEDIF('Summary &amp; Assumptions'!$D$18,AY$5,"Y")))))</f>
        <v>-</v>
      </c>
      <c r="AZ26" s="131" t="str">
        <f ca="1">IF(AZ$5&gt;='Rent Roll'!$M46,('Rent Roll'!$G46*'Rent Roll'!$D21/12)*((1+'Rent Roll'!$X46)^DATEDIF('Rent Roll'!$M46,AZ$5,"Y")),
IF(AZ$5&gt;'Rent Roll'!$L21,"-",
IF('Rent Roll'!$P21&gt;0,
IF(AND('Rent Roll'!$P21&gt;0,EDATE('Rent Roll'!$K21,'Rent Roll'!$P21*12)&gt;='Commercial Lease'!AZ$5),
('Rent Roll'!$H21*'Rent Roll'!$D21/12)*((1+'Rent Roll'!$N21)^DATEDIF('Summary &amp; Assumptions'!$D$18,AZ$5,"Y")),
OFFSET(AY26,0,-DATEDIF(EDATE('Rent Roll'!$K21,'Rent Roll'!$P21*12),AZ$5,"M"))*((1+'Rent Roll'!$O21)^(DATEDIF(EDATE('Rent Roll'!$K21,'Rent Roll'!$P21*12),AZ$5,"Y")+1))),('Rent Roll'!$H21*'Rent Roll'!$D21/12)*((1+'Rent Roll'!$N21)^DATEDIF('Summary &amp; Assumptions'!$D$18,AZ$5,"Y")))))</f>
        <v>-</v>
      </c>
      <c r="BA26" s="131" t="str">
        <f ca="1">IF(BA$5&gt;='Rent Roll'!$M46,('Rent Roll'!$G46*'Rent Roll'!$D21/12)*((1+'Rent Roll'!$X46)^DATEDIF('Rent Roll'!$M46,BA$5,"Y")),
IF(BA$5&gt;'Rent Roll'!$L21,"-",
IF('Rent Roll'!$P21&gt;0,
IF(AND('Rent Roll'!$P21&gt;0,EDATE('Rent Roll'!$K21,'Rent Roll'!$P21*12)&gt;='Commercial Lease'!BA$5),
('Rent Roll'!$H21*'Rent Roll'!$D21/12)*((1+'Rent Roll'!$N21)^DATEDIF('Summary &amp; Assumptions'!$D$18,BA$5,"Y")),
OFFSET(AZ26,0,-DATEDIF(EDATE('Rent Roll'!$K21,'Rent Roll'!$P21*12),BA$5,"M"))*((1+'Rent Roll'!$O21)^(DATEDIF(EDATE('Rent Roll'!$K21,'Rent Roll'!$P21*12),BA$5,"Y")+1))),('Rent Roll'!$H21*'Rent Roll'!$D21/12)*((1+'Rent Roll'!$N21)^DATEDIF('Summary &amp; Assumptions'!$D$18,BA$5,"Y")))))</f>
        <v>-</v>
      </c>
      <c r="BB26" s="131" t="str">
        <f ca="1">IF(BB$5&gt;='Rent Roll'!$M46,('Rent Roll'!$G46*'Rent Roll'!$D21/12)*((1+'Rent Roll'!$X46)^DATEDIF('Rent Roll'!$M46,BB$5,"Y")),
IF(BB$5&gt;'Rent Roll'!$L21,"-",
IF('Rent Roll'!$P21&gt;0,
IF(AND('Rent Roll'!$P21&gt;0,EDATE('Rent Roll'!$K21,'Rent Roll'!$P21*12)&gt;='Commercial Lease'!BB$5),
('Rent Roll'!$H21*'Rent Roll'!$D21/12)*((1+'Rent Roll'!$N21)^DATEDIF('Summary &amp; Assumptions'!$D$18,BB$5,"Y")),
OFFSET(BA26,0,-DATEDIF(EDATE('Rent Roll'!$K21,'Rent Roll'!$P21*12),BB$5,"M"))*((1+'Rent Roll'!$O21)^(DATEDIF(EDATE('Rent Roll'!$K21,'Rent Roll'!$P21*12),BB$5,"Y")+1))),('Rent Roll'!$H21*'Rent Roll'!$D21/12)*((1+'Rent Roll'!$N21)^DATEDIF('Summary &amp; Assumptions'!$D$18,BB$5,"Y")))))</f>
        <v>-</v>
      </c>
      <c r="BC26" s="131" t="str">
        <f ca="1">IF(BC$5&gt;='Rent Roll'!$M46,('Rent Roll'!$G46*'Rent Roll'!$D21/12)*((1+'Rent Roll'!$X46)^DATEDIF('Rent Roll'!$M46,BC$5,"Y")),
IF(BC$5&gt;'Rent Roll'!$L21,"-",
IF('Rent Roll'!$P21&gt;0,
IF(AND('Rent Roll'!$P21&gt;0,EDATE('Rent Roll'!$K21,'Rent Roll'!$P21*12)&gt;='Commercial Lease'!BC$5),
('Rent Roll'!$H21*'Rent Roll'!$D21/12)*((1+'Rent Roll'!$N21)^DATEDIF('Summary &amp; Assumptions'!$D$18,BC$5,"Y")),
OFFSET(BB26,0,-DATEDIF(EDATE('Rent Roll'!$K21,'Rent Roll'!$P21*12),BC$5,"M"))*((1+'Rent Roll'!$O21)^(DATEDIF(EDATE('Rent Roll'!$K21,'Rent Roll'!$P21*12),BC$5,"Y")+1))),('Rent Roll'!$H21*'Rent Roll'!$D21/12)*((1+'Rent Roll'!$N21)^DATEDIF('Summary &amp; Assumptions'!$D$18,BC$5,"Y")))))</f>
        <v>-</v>
      </c>
      <c r="BD26" s="131" t="str">
        <f ca="1">IF(BD$5&gt;='Rent Roll'!$M46,('Rent Roll'!$G46*'Rent Roll'!$D21/12)*((1+'Rent Roll'!$X46)^DATEDIF('Rent Roll'!$M46,BD$5,"Y")),
IF(BD$5&gt;'Rent Roll'!$L21,"-",
IF('Rent Roll'!$P21&gt;0,
IF(AND('Rent Roll'!$P21&gt;0,EDATE('Rent Roll'!$K21,'Rent Roll'!$P21*12)&gt;='Commercial Lease'!BD$5),
('Rent Roll'!$H21*'Rent Roll'!$D21/12)*((1+'Rent Roll'!$N21)^DATEDIF('Summary &amp; Assumptions'!$D$18,BD$5,"Y")),
OFFSET(BC26,0,-DATEDIF(EDATE('Rent Roll'!$K21,'Rent Roll'!$P21*12),BD$5,"M"))*((1+'Rent Roll'!$O21)^(DATEDIF(EDATE('Rent Roll'!$K21,'Rent Roll'!$P21*12),BD$5,"Y")+1))),('Rent Roll'!$H21*'Rent Roll'!$D21/12)*((1+'Rent Roll'!$N21)^DATEDIF('Summary &amp; Assumptions'!$D$18,BD$5,"Y")))))</f>
        <v>-</v>
      </c>
      <c r="BE26" s="131" t="str">
        <f ca="1">IF(BE$5&gt;='Rent Roll'!$M46,('Rent Roll'!$G46*'Rent Roll'!$D21/12)*((1+'Rent Roll'!$X46)^DATEDIF('Rent Roll'!$M46,BE$5,"Y")),
IF(BE$5&gt;'Rent Roll'!$L21,"-",
IF('Rent Roll'!$P21&gt;0,
IF(AND('Rent Roll'!$P21&gt;0,EDATE('Rent Roll'!$K21,'Rent Roll'!$P21*12)&gt;='Commercial Lease'!BE$5),
('Rent Roll'!$H21*'Rent Roll'!$D21/12)*((1+'Rent Roll'!$N21)^DATEDIF('Summary &amp; Assumptions'!$D$18,BE$5,"Y")),
OFFSET(BD26,0,-DATEDIF(EDATE('Rent Roll'!$K21,'Rent Roll'!$P21*12),BE$5,"M"))*((1+'Rent Roll'!$O21)^(DATEDIF(EDATE('Rent Roll'!$K21,'Rent Roll'!$P21*12),BE$5,"Y")+1))),('Rent Roll'!$H21*'Rent Roll'!$D21/12)*((1+'Rent Roll'!$N21)^DATEDIF('Summary &amp; Assumptions'!$D$18,BE$5,"Y")))))</f>
        <v>-</v>
      </c>
      <c r="BF26" s="131" t="str">
        <f ca="1">IF(BF$5&gt;='Rent Roll'!$M46,('Rent Roll'!$G46*'Rent Roll'!$D21/12)*((1+'Rent Roll'!$X46)^DATEDIF('Rent Roll'!$M46,BF$5,"Y")),
IF(BF$5&gt;'Rent Roll'!$L21,"-",
IF('Rent Roll'!$P21&gt;0,
IF(AND('Rent Roll'!$P21&gt;0,EDATE('Rent Roll'!$K21,'Rent Roll'!$P21*12)&gt;='Commercial Lease'!BF$5),
('Rent Roll'!$H21*'Rent Roll'!$D21/12)*((1+'Rent Roll'!$N21)^DATEDIF('Summary &amp; Assumptions'!$D$18,BF$5,"Y")),
OFFSET(BE26,0,-DATEDIF(EDATE('Rent Roll'!$K21,'Rent Roll'!$P21*12),BF$5,"M"))*((1+'Rent Roll'!$O21)^(DATEDIF(EDATE('Rent Roll'!$K21,'Rent Roll'!$P21*12),BF$5,"Y")+1))),('Rent Roll'!$H21*'Rent Roll'!$D21/12)*((1+'Rent Roll'!$N21)^DATEDIF('Summary &amp; Assumptions'!$D$18,BF$5,"Y")))))</f>
        <v>-</v>
      </c>
      <c r="BG26" s="131" t="str">
        <f ca="1">IF(BG$5&gt;='Rent Roll'!$M46,('Rent Roll'!$G46*'Rent Roll'!$D21/12)*((1+'Rent Roll'!$X46)^DATEDIF('Rent Roll'!$M46,BG$5,"Y")),
IF(BG$5&gt;'Rent Roll'!$L21,"-",
IF('Rent Roll'!$P21&gt;0,
IF(AND('Rent Roll'!$P21&gt;0,EDATE('Rent Roll'!$K21,'Rent Roll'!$P21*12)&gt;='Commercial Lease'!BG$5),
('Rent Roll'!$H21*'Rent Roll'!$D21/12)*((1+'Rent Roll'!$N21)^DATEDIF('Summary &amp; Assumptions'!$D$18,BG$5,"Y")),
OFFSET(BF26,0,-DATEDIF(EDATE('Rent Roll'!$K21,'Rent Roll'!$P21*12),BG$5,"M"))*((1+'Rent Roll'!$O21)^(DATEDIF(EDATE('Rent Roll'!$K21,'Rent Roll'!$P21*12),BG$5,"Y")+1))),('Rent Roll'!$H21*'Rent Roll'!$D21/12)*((1+'Rent Roll'!$N21)^DATEDIF('Summary &amp; Assumptions'!$D$18,BG$5,"Y")))))</f>
        <v>-</v>
      </c>
      <c r="BH26" s="131" t="str">
        <f ca="1">IF(BH$5&gt;='Rent Roll'!$M46,('Rent Roll'!$G46*'Rent Roll'!$D21/12)*((1+'Rent Roll'!$X46)^DATEDIF('Rent Roll'!$M46,BH$5,"Y")),
IF(BH$5&gt;'Rent Roll'!$L21,"-",
IF('Rent Roll'!$P21&gt;0,
IF(AND('Rent Roll'!$P21&gt;0,EDATE('Rent Roll'!$K21,'Rent Roll'!$P21*12)&gt;='Commercial Lease'!BH$5),
('Rent Roll'!$H21*'Rent Roll'!$D21/12)*((1+'Rent Roll'!$N21)^DATEDIF('Summary &amp; Assumptions'!$D$18,BH$5,"Y")),
OFFSET(BG26,0,-DATEDIF(EDATE('Rent Roll'!$K21,'Rent Roll'!$P21*12),BH$5,"M"))*((1+'Rent Roll'!$O21)^(DATEDIF(EDATE('Rent Roll'!$K21,'Rent Roll'!$P21*12),BH$5,"Y")+1))),('Rent Roll'!$H21*'Rent Roll'!$D21/12)*((1+'Rent Roll'!$N21)^DATEDIF('Summary &amp; Assumptions'!$D$18,BH$5,"Y")))))</f>
        <v>-</v>
      </c>
      <c r="BI26" s="131" t="str">
        <f ca="1">IF(BI$5&gt;='Rent Roll'!$M46,('Rent Roll'!$G46*'Rent Roll'!$D21/12)*((1+'Rent Roll'!$X46)^DATEDIF('Rent Roll'!$M46,BI$5,"Y")),
IF(BI$5&gt;'Rent Roll'!$L21,"-",
IF('Rent Roll'!$P21&gt;0,
IF(AND('Rent Roll'!$P21&gt;0,EDATE('Rent Roll'!$K21,'Rent Roll'!$P21*12)&gt;='Commercial Lease'!BI$5),
('Rent Roll'!$H21*'Rent Roll'!$D21/12)*((1+'Rent Roll'!$N21)^DATEDIF('Summary &amp; Assumptions'!$D$18,BI$5,"Y")),
OFFSET(BH26,0,-DATEDIF(EDATE('Rent Roll'!$K21,'Rent Roll'!$P21*12),BI$5,"M"))*((1+'Rent Roll'!$O21)^(DATEDIF(EDATE('Rent Roll'!$K21,'Rent Roll'!$P21*12),BI$5,"Y")+1))),('Rent Roll'!$H21*'Rent Roll'!$D21/12)*((1+'Rent Roll'!$N21)^DATEDIF('Summary &amp; Assumptions'!$D$18,BI$5,"Y")))))</f>
        <v>-</v>
      </c>
      <c r="BJ26" s="131" t="str">
        <f ca="1">IF(BJ$5&gt;='Rent Roll'!$M46,('Rent Roll'!$G46*'Rent Roll'!$D21/12)*((1+'Rent Roll'!$X46)^DATEDIF('Rent Roll'!$M46,BJ$5,"Y")),
IF(BJ$5&gt;'Rent Roll'!$L21,"-",
IF('Rent Roll'!$P21&gt;0,
IF(AND('Rent Roll'!$P21&gt;0,EDATE('Rent Roll'!$K21,'Rent Roll'!$P21*12)&gt;='Commercial Lease'!BJ$5),
('Rent Roll'!$H21*'Rent Roll'!$D21/12)*((1+'Rent Roll'!$N21)^DATEDIF('Summary &amp; Assumptions'!$D$18,BJ$5,"Y")),
OFFSET(BI26,0,-DATEDIF(EDATE('Rent Roll'!$K21,'Rent Roll'!$P21*12),BJ$5,"M"))*((1+'Rent Roll'!$O21)^(DATEDIF(EDATE('Rent Roll'!$K21,'Rent Roll'!$P21*12),BJ$5,"Y")+1))),('Rent Roll'!$H21*'Rent Roll'!$D21/12)*((1+'Rent Roll'!$N21)^DATEDIF('Summary &amp; Assumptions'!$D$18,BJ$5,"Y")))))</f>
        <v>-</v>
      </c>
      <c r="BK26" s="131" t="str">
        <f ca="1">IF(BK$5&gt;='Rent Roll'!$M46,('Rent Roll'!$G46*'Rent Roll'!$D21/12)*((1+'Rent Roll'!$X46)^DATEDIF('Rent Roll'!$M46,BK$5,"Y")),
IF(BK$5&gt;'Rent Roll'!$L21,"-",
IF('Rent Roll'!$P21&gt;0,
IF(AND('Rent Roll'!$P21&gt;0,EDATE('Rent Roll'!$K21,'Rent Roll'!$P21*12)&gt;='Commercial Lease'!BK$5),
('Rent Roll'!$H21*'Rent Roll'!$D21/12)*((1+'Rent Roll'!$N21)^DATEDIF('Summary &amp; Assumptions'!$D$18,BK$5,"Y")),
OFFSET(BJ26,0,-DATEDIF(EDATE('Rent Roll'!$K21,'Rent Roll'!$P21*12),BK$5,"M"))*((1+'Rent Roll'!$O21)^(DATEDIF(EDATE('Rent Roll'!$K21,'Rent Roll'!$P21*12),BK$5,"Y")+1))),('Rent Roll'!$H21*'Rent Roll'!$D21/12)*((1+'Rent Roll'!$N21)^DATEDIF('Summary &amp; Assumptions'!$D$18,BK$5,"Y")))))</f>
        <v>-</v>
      </c>
      <c r="BL26" s="131" t="str">
        <f ca="1">IF(BL$5&gt;='Rent Roll'!$M46,('Rent Roll'!$G46*'Rent Roll'!$D21/12)*((1+'Rent Roll'!$X46)^DATEDIF('Rent Roll'!$M46,BL$5,"Y")),
IF(BL$5&gt;'Rent Roll'!$L21,"-",
IF('Rent Roll'!$P21&gt;0,
IF(AND('Rent Roll'!$P21&gt;0,EDATE('Rent Roll'!$K21,'Rent Roll'!$P21*12)&gt;='Commercial Lease'!BL$5),
('Rent Roll'!$H21*'Rent Roll'!$D21/12)*((1+'Rent Roll'!$N21)^DATEDIF('Summary &amp; Assumptions'!$D$18,BL$5,"Y")),
OFFSET(BK26,0,-DATEDIF(EDATE('Rent Roll'!$K21,'Rent Roll'!$P21*12),BL$5,"M"))*((1+'Rent Roll'!$O21)^(DATEDIF(EDATE('Rent Roll'!$K21,'Rent Roll'!$P21*12),BL$5,"Y")+1))),('Rent Roll'!$H21*'Rent Roll'!$D21/12)*((1+'Rent Roll'!$N21)^DATEDIF('Summary &amp; Assumptions'!$D$18,BL$5,"Y")))))</f>
        <v>-</v>
      </c>
      <c r="BM26" s="131" t="str">
        <f ca="1">IF(BM$5&gt;='Rent Roll'!$M46,('Rent Roll'!$G46*'Rent Roll'!$D21/12)*((1+'Rent Roll'!$X46)^DATEDIF('Rent Roll'!$M46,BM$5,"Y")),
IF(BM$5&gt;'Rent Roll'!$L21,"-",
IF('Rent Roll'!$P21&gt;0,
IF(AND('Rent Roll'!$P21&gt;0,EDATE('Rent Roll'!$K21,'Rent Roll'!$P21*12)&gt;='Commercial Lease'!BM$5),
('Rent Roll'!$H21*'Rent Roll'!$D21/12)*((1+'Rent Roll'!$N21)^DATEDIF('Summary &amp; Assumptions'!$D$18,BM$5,"Y")),
OFFSET(BL26,0,-DATEDIF(EDATE('Rent Roll'!$K21,'Rent Roll'!$P21*12),BM$5,"M"))*((1+'Rent Roll'!$O21)^(DATEDIF(EDATE('Rent Roll'!$K21,'Rent Roll'!$P21*12),BM$5,"Y")+1))),('Rent Roll'!$H21*'Rent Roll'!$D21/12)*((1+'Rent Roll'!$N21)^DATEDIF('Summary &amp; Assumptions'!$D$18,BM$5,"Y")))))</f>
        <v>-</v>
      </c>
      <c r="BN26" s="131" t="str">
        <f ca="1">IF(BN$5&gt;='Rent Roll'!$M46,('Rent Roll'!$G46*'Rent Roll'!$D21/12)*((1+'Rent Roll'!$X46)^DATEDIF('Rent Roll'!$M46,BN$5,"Y")),
IF(BN$5&gt;'Rent Roll'!$L21,"-",
IF('Rent Roll'!$P21&gt;0,
IF(AND('Rent Roll'!$P21&gt;0,EDATE('Rent Roll'!$K21,'Rent Roll'!$P21*12)&gt;='Commercial Lease'!BN$5),
('Rent Roll'!$H21*'Rent Roll'!$D21/12)*((1+'Rent Roll'!$N21)^DATEDIF('Summary &amp; Assumptions'!$D$18,BN$5,"Y")),
OFFSET(BM26,0,-DATEDIF(EDATE('Rent Roll'!$K21,'Rent Roll'!$P21*12),BN$5,"M"))*((1+'Rent Roll'!$O21)^(DATEDIF(EDATE('Rent Roll'!$K21,'Rent Roll'!$P21*12),BN$5,"Y")+1))),('Rent Roll'!$H21*'Rent Roll'!$D21/12)*((1+'Rent Roll'!$N21)^DATEDIF('Summary &amp; Assumptions'!$D$18,BN$5,"Y")))))</f>
        <v>-</v>
      </c>
      <c r="BO26" s="131" t="str">
        <f ca="1">IF(BO$5&gt;='Rent Roll'!$M46,('Rent Roll'!$G46*'Rent Roll'!$D21/12)*((1+'Rent Roll'!$X46)^DATEDIF('Rent Roll'!$M46,BO$5,"Y")),
IF(BO$5&gt;'Rent Roll'!$L21,"-",
IF('Rent Roll'!$P21&gt;0,
IF(AND('Rent Roll'!$P21&gt;0,EDATE('Rent Roll'!$K21,'Rent Roll'!$P21*12)&gt;='Commercial Lease'!BO$5),
('Rent Roll'!$H21*'Rent Roll'!$D21/12)*((1+'Rent Roll'!$N21)^DATEDIF('Summary &amp; Assumptions'!$D$18,BO$5,"Y")),
OFFSET(BN26,0,-DATEDIF(EDATE('Rent Roll'!$K21,'Rent Roll'!$P21*12),BO$5,"M"))*((1+'Rent Roll'!$O21)^(DATEDIF(EDATE('Rent Roll'!$K21,'Rent Roll'!$P21*12),BO$5,"Y")+1))),('Rent Roll'!$H21*'Rent Roll'!$D21/12)*((1+'Rent Roll'!$N21)^DATEDIF('Summary &amp; Assumptions'!$D$18,BO$5,"Y")))))</f>
        <v>-</v>
      </c>
      <c r="BP26" s="131" t="str">
        <f ca="1">IF(BP$5&gt;='Rent Roll'!$M46,('Rent Roll'!$G46*'Rent Roll'!$D21/12)*((1+'Rent Roll'!$X46)^DATEDIF('Rent Roll'!$M46,BP$5,"Y")),
IF(BP$5&gt;'Rent Roll'!$L21,"-",
IF('Rent Roll'!$P21&gt;0,
IF(AND('Rent Roll'!$P21&gt;0,EDATE('Rent Roll'!$K21,'Rent Roll'!$P21*12)&gt;='Commercial Lease'!BP$5),
('Rent Roll'!$H21*'Rent Roll'!$D21/12)*((1+'Rent Roll'!$N21)^DATEDIF('Summary &amp; Assumptions'!$D$18,BP$5,"Y")),
OFFSET(BO26,0,-DATEDIF(EDATE('Rent Roll'!$K21,'Rent Roll'!$P21*12),BP$5,"M"))*((1+'Rent Roll'!$O21)^(DATEDIF(EDATE('Rent Roll'!$K21,'Rent Roll'!$P21*12),BP$5,"Y")+1))),('Rent Roll'!$H21*'Rent Roll'!$D21/12)*((1+'Rent Roll'!$N21)^DATEDIF('Summary &amp; Assumptions'!$D$18,BP$5,"Y")))))</f>
        <v>-</v>
      </c>
      <c r="BQ26" s="131" t="str">
        <f ca="1">IF(BQ$5&gt;='Rent Roll'!$M46,('Rent Roll'!$G46*'Rent Roll'!$D21/12)*((1+'Rent Roll'!$X46)^DATEDIF('Rent Roll'!$M46,BQ$5,"Y")),
IF(BQ$5&gt;'Rent Roll'!$L21,"-",
IF('Rent Roll'!$P21&gt;0,
IF(AND('Rent Roll'!$P21&gt;0,EDATE('Rent Roll'!$K21,'Rent Roll'!$P21*12)&gt;='Commercial Lease'!BQ$5),
('Rent Roll'!$H21*'Rent Roll'!$D21/12)*((1+'Rent Roll'!$N21)^DATEDIF('Summary &amp; Assumptions'!$D$18,BQ$5,"Y")),
OFFSET(BP26,0,-DATEDIF(EDATE('Rent Roll'!$K21,'Rent Roll'!$P21*12),BQ$5,"M"))*((1+'Rent Roll'!$O21)^(DATEDIF(EDATE('Rent Roll'!$K21,'Rent Roll'!$P21*12),BQ$5,"Y")+1))),('Rent Roll'!$H21*'Rent Roll'!$D21/12)*((1+'Rent Roll'!$N21)^DATEDIF('Summary &amp; Assumptions'!$D$18,BQ$5,"Y")))))</f>
        <v>-</v>
      </c>
      <c r="BR26" s="131" t="str">
        <f ca="1">IF(BR$5&gt;='Rent Roll'!$M46,('Rent Roll'!$G46*'Rent Roll'!$D21/12)*((1+'Rent Roll'!$X46)^DATEDIF('Rent Roll'!$M46,BR$5,"Y")),
IF(BR$5&gt;'Rent Roll'!$L21,"-",
IF('Rent Roll'!$P21&gt;0,
IF(AND('Rent Roll'!$P21&gt;0,EDATE('Rent Roll'!$K21,'Rent Roll'!$P21*12)&gt;='Commercial Lease'!BR$5),
('Rent Roll'!$H21*'Rent Roll'!$D21/12)*((1+'Rent Roll'!$N21)^DATEDIF('Summary &amp; Assumptions'!$D$18,BR$5,"Y")),
OFFSET(BQ26,0,-DATEDIF(EDATE('Rent Roll'!$K21,'Rent Roll'!$P21*12),BR$5,"M"))*((1+'Rent Roll'!$O21)^(DATEDIF(EDATE('Rent Roll'!$K21,'Rent Roll'!$P21*12),BR$5,"Y")+1))),('Rent Roll'!$H21*'Rent Roll'!$D21/12)*((1+'Rent Roll'!$N21)^DATEDIF('Summary &amp; Assumptions'!$D$18,BR$5,"Y")))))</f>
        <v>-</v>
      </c>
      <c r="BS26" s="131" t="str">
        <f ca="1">IF(BS$5&gt;='Rent Roll'!$M46,('Rent Roll'!$G46*'Rent Roll'!$D21/12)*((1+'Rent Roll'!$X46)^DATEDIF('Rent Roll'!$M46,BS$5,"Y")),
IF(BS$5&gt;'Rent Roll'!$L21,"-",
IF('Rent Roll'!$P21&gt;0,
IF(AND('Rent Roll'!$P21&gt;0,EDATE('Rent Roll'!$K21,'Rent Roll'!$P21*12)&gt;='Commercial Lease'!BS$5),
('Rent Roll'!$H21*'Rent Roll'!$D21/12)*((1+'Rent Roll'!$N21)^DATEDIF('Summary &amp; Assumptions'!$D$18,BS$5,"Y")),
OFFSET(BR26,0,-DATEDIF(EDATE('Rent Roll'!$K21,'Rent Roll'!$P21*12),BS$5,"M"))*((1+'Rent Roll'!$O21)^(DATEDIF(EDATE('Rent Roll'!$K21,'Rent Roll'!$P21*12),BS$5,"Y")+1))),('Rent Roll'!$H21*'Rent Roll'!$D21/12)*((1+'Rent Roll'!$N21)^DATEDIF('Summary &amp; Assumptions'!$D$18,BS$5,"Y")))))</f>
        <v>-</v>
      </c>
      <c r="BT26" s="131" t="str">
        <f ca="1">IF(BT$5&gt;='Rent Roll'!$M46,('Rent Roll'!$G46*'Rent Roll'!$D21/12)*((1+'Rent Roll'!$X46)^DATEDIF('Rent Roll'!$M46,BT$5,"Y")),
IF(BT$5&gt;'Rent Roll'!$L21,"-",
IF('Rent Roll'!$P21&gt;0,
IF(AND('Rent Roll'!$P21&gt;0,EDATE('Rent Roll'!$K21,'Rent Roll'!$P21*12)&gt;='Commercial Lease'!BT$5),
('Rent Roll'!$H21*'Rent Roll'!$D21/12)*((1+'Rent Roll'!$N21)^DATEDIF('Summary &amp; Assumptions'!$D$18,BT$5,"Y")),
OFFSET(BS26,0,-DATEDIF(EDATE('Rent Roll'!$K21,'Rent Roll'!$P21*12),BT$5,"M"))*((1+'Rent Roll'!$O21)^(DATEDIF(EDATE('Rent Roll'!$K21,'Rent Roll'!$P21*12),BT$5,"Y")+1))),('Rent Roll'!$H21*'Rent Roll'!$D21/12)*((1+'Rent Roll'!$N21)^DATEDIF('Summary &amp; Assumptions'!$D$18,BT$5,"Y")))))</f>
        <v>-</v>
      </c>
      <c r="BU26" s="131" t="str">
        <f ca="1">IF(BU$5&gt;='Rent Roll'!$M46,('Rent Roll'!$G46*'Rent Roll'!$D21/12)*((1+'Rent Roll'!$X46)^DATEDIF('Rent Roll'!$M46,BU$5,"Y")),
IF(BU$5&gt;'Rent Roll'!$L21,"-",
IF('Rent Roll'!$P21&gt;0,
IF(AND('Rent Roll'!$P21&gt;0,EDATE('Rent Roll'!$K21,'Rent Roll'!$P21*12)&gt;='Commercial Lease'!BU$5),
('Rent Roll'!$H21*'Rent Roll'!$D21/12)*((1+'Rent Roll'!$N21)^DATEDIF('Summary &amp; Assumptions'!$D$18,BU$5,"Y")),
OFFSET(BT26,0,-DATEDIF(EDATE('Rent Roll'!$K21,'Rent Roll'!$P21*12),BU$5,"M"))*((1+'Rent Roll'!$O21)^(DATEDIF(EDATE('Rent Roll'!$K21,'Rent Roll'!$P21*12),BU$5,"Y")+1))),('Rent Roll'!$H21*'Rent Roll'!$D21/12)*((1+'Rent Roll'!$N21)^DATEDIF('Summary &amp; Assumptions'!$D$18,BU$5,"Y")))))</f>
        <v>-</v>
      </c>
      <c r="BV26" s="131" t="str">
        <f ca="1">IF(BV$5&gt;='Rent Roll'!$M46,('Rent Roll'!$G46*'Rent Roll'!$D21/12)*((1+'Rent Roll'!$X46)^DATEDIF('Rent Roll'!$M46,BV$5,"Y")),
IF(BV$5&gt;'Rent Roll'!$L21,"-",
IF('Rent Roll'!$P21&gt;0,
IF(AND('Rent Roll'!$P21&gt;0,EDATE('Rent Roll'!$K21,'Rent Roll'!$P21*12)&gt;='Commercial Lease'!BV$5),
('Rent Roll'!$H21*'Rent Roll'!$D21/12)*((1+'Rent Roll'!$N21)^DATEDIF('Summary &amp; Assumptions'!$D$18,BV$5,"Y")),
OFFSET(BU26,0,-DATEDIF(EDATE('Rent Roll'!$K21,'Rent Roll'!$P21*12),BV$5,"M"))*((1+'Rent Roll'!$O21)^(DATEDIF(EDATE('Rent Roll'!$K21,'Rent Roll'!$P21*12),BV$5,"Y")+1))),('Rent Roll'!$H21*'Rent Roll'!$D21/12)*((1+'Rent Roll'!$N21)^DATEDIF('Summary &amp; Assumptions'!$D$18,BV$5,"Y")))))</f>
        <v>-</v>
      </c>
      <c r="BW26" s="131" t="str">
        <f ca="1">IF(BW$5&gt;='Rent Roll'!$M46,('Rent Roll'!$G46*'Rent Roll'!$D21/12)*((1+'Rent Roll'!$X46)^DATEDIF('Rent Roll'!$M46,BW$5,"Y")),
IF(BW$5&gt;'Rent Roll'!$L21,"-",
IF('Rent Roll'!$P21&gt;0,
IF(AND('Rent Roll'!$P21&gt;0,EDATE('Rent Roll'!$K21,'Rent Roll'!$P21*12)&gt;='Commercial Lease'!BW$5),
('Rent Roll'!$H21*'Rent Roll'!$D21/12)*((1+'Rent Roll'!$N21)^DATEDIF('Summary &amp; Assumptions'!$D$18,BW$5,"Y")),
OFFSET(BV26,0,-DATEDIF(EDATE('Rent Roll'!$K21,'Rent Roll'!$P21*12),BW$5,"M"))*((1+'Rent Roll'!$O21)^(DATEDIF(EDATE('Rent Roll'!$K21,'Rent Roll'!$P21*12),BW$5,"Y")+1))),('Rent Roll'!$H21*'Rent Roll'!$D21/12)*((1+'Rent Roll'!$N21)^DATEDIF('Summary &amp; Assumptions'!$D$18,BW$5,"Y")))))</f>
        <v>-</v>
      </c>
      <c r="BX26" s="131" t="str">
        <f ca="1">IF(BX$5&gt;='Rent Roll'!$M46,('Rent Roll'!$G46*'Rent Roll'!$D21/12)*((1+'Rent Roll'!$X46)^DATEDIF('Rent Roll'!$M46,BX$5,"Y")),
IF(BX$5&gt;'Rent Roll'!$L21,"-",
IF('Rent Roll'!$P21&gt;0,
IF(AND('Rent Roll'!$P21&gt;0,EDATE('Rent Roll'!$K21,'Rent Roll'!$P21*12)&gt;='Commercial Lease'!BX$5),
('Rent Roll'!$H21*'Rent Roll'!$D21/12)*((1+'Rent Roll'!$N21)^DATEDIF('Summary &amp; Assumptions'!$D$18,BX$5,"Y")),
OFFSET(BW26,0,-DATEDIF(EDATE('Rent Roll'!$K21,'Rent Roll'!$P21*12),BX$5,"M"))*((1+'Rent Roll'!$O21)^(DATEDIF(EDATE('Rent Roll'!$K21,'Rent Roll'!$P21*12),BX$5,"Y")+1))),('Rent Roll'!$H21*'Rent Roll'!$D21/12)*((1+'Rent Roll'!$N21)^DATEDIF('Summary &amp; Assumptions'!$D$18,BX$5,"Y")))))</f>
        <v>-</v>
      </c>
      <c r="BY26" s="131" t="str">
        <f ca="1">IF(BY$5&gt;='Rent Roll'!$M46,('Rent Roll'!$G46*'Rent Roll'!$D21/12)*((1+'Rent Roll'!$X46)^DATEDIF('Rent Roll'!$M46,BY$5,"Y")),
IF(BY$5&gt;'Rent Roll'!$L21,"-",
IF('Rent Roll'!$P21&gt;0,
IF(AND('Rent Roll'!$P21&gt;0,EDATE('Rent Roll'!$K21,'Rent Roll'!$P21*12)&gt;='Commercial Lease'!BY$5),
('Rent Roll'!$H21*'Rent Roll'!$D21/12)*((1+'Rent Roll'!$N21)^DATEDIF('Summary &amp; Assumptions'!$D$18,BY$5,"Y")),
OFFSET(BX26,0,-DATEDIF(EDATE('Rent Roll'!$K21,'Rent Roll'!$P21*12),BY$5,"M"))*((1+'Rent Roll'!$O21)^(DATEDIF(EDATE('Rent Roll'!$K21,'Rent Roll'!$P21*12),BY$5,"Y")+1))),('Rent Roll'!$H21*'Rent Roll'!$D21/12)*((1+'Rent Roll'!$N21)^DATEDIF('Summary &amp; Assumptions'!$D$18,BY$5,"Y")))))</f>
        <v>-</v>
      </c>
      <c r="BZ26" s="131" t="str">
        <f ca="1">IF(BZ$5&gt;='Rent Roll'!$M46,('Rent Roll'!$G46*'Rent Roll'!$D21/12)*((1+'Rent Roll'!$X46)^DATEDIF('Rent Roll'!$M46,BZ$5,"Y")),
IF(BZ$5&gt;'Rent Roll'!$L21,"-",
IF('Rent Roll'!$P21&gt;0,
IF(AND('Rent Roll'!$P21&gt;0,EDATE('Rent Roll'!$K21,'Rent Roll'!$P21*12)&gt;='Commercial Lease'!BZ$5),
('Rent Roll'!$H21*'Rent Roll'!$D21/12)*((1+'Rent Roll'!$N21)^DATEDIF('Summary &amp; Assumptions'!$D$18,BZ$5,"Y")),
OFFSET(BY26,0,-DATEDIF(EDATE('Rent Roll'!$K21,'Rent Roll'!$P21*12),BZ$5,"M"))*((1+'Rent Roll'!$O21)^(DATEDIF(EDATE('Rent Roll'!$K21,'Rent Roll'!$P21*12),BZ$5,"Y")+1))),('Rent Roll'!$H21*'Rent Roll'!$D21/12)*((1+'Rent Roll'!$N21)^DATEDIF('Summary &amp; Assumptions'!$D$18,BZ$5,"Y")))))</f>
        <v>-</v>
      </c>
      <c r="CA26" s="131" t="str">
        <f ca="1">IF(CA$5&gt;='Rent Roll'!$M46,('Rent Roll'!$G46*'Rent Roll'!$D21/12)*((1+'Rent Roll'!$X46)^DATEDIF('Rent Roll'!$M46,CA$5,"Y")),
IF(CA$5&gt;'Rent Roll'!$L21,"-",
IF('Rent Roll'!$P21&gt;0,
IF(AND('Rent Roll'!$P21&gt;0,EDATE('Rent Roll'!$K21,'Rent Roll'!$P21*12)&gt;='Commercial Lease'!CA$5),
('Rent Roll'!$H21*'Rent Roll'!$D21/12)*((1+'Rent Roll'!$N21)^DATEDIF('Summary &amp; Assumptions'!$D$18,CA$5,"Y")),
OFFSET(BZ26,0,-DATEDIF(EDATE('Rent Roll'!$K21,'Rent Roll'!$P21*12),CA$5,"M"))*((1+'Rent Roll'!$O21)^(DATEDIF(EDATE('Rent Roll'!$K21,'Rent Roll'!$P21*12),CA$5,"Y")+1))),('Rent Roll'!$H21*'Rent Roll'!$D21/12)*((1+'Rent Roll'!$N21)^DATEDIF('Summary &amp; Assumptions'!$D$18,CA$5,"Y")))))</f>
        <v>-</v>
      </c>
      <c r="CB26" s="131" t="str">
        <f ca="1">IF(CB$5&gt;='Rent Roll'!$M46,('Rent Roll'!$G46*'Rent Roll'!$D21/12)*((1+'Rent Roll'!$X46)^DATEDIF('Rent Roll'!$M46,CB$5,"Y")),
IF(CB$5&gt;'Rent Roll'!$L21,"-",
IF('Rent Roll'!$P21&gt;0,
IF(AND('Rent Roll'!$P21&gt;0,EDATE('Rent Roll'!$K21,'Rent Roll'!$P21*12)&gt;='Commercial Lease'!CB$5),
('Rent Roll'!$H21*'Rent Roll'!$D21/12)*((1+'Rent Roll'!$N21)^DATEDIF('Summary &amp; Assumptions'!$D$18,CB$5,"Y")),
OFFSET(CA26,0,-DATEDIF(EDATE('Rent Roll'!$K21,'Rent Roll'!$P21*12),CB$5,"M"))*((1+'Rent Roll'!$O21)^(DATEDIF(EDATE('Rent Roll'!$K21,'Rent Roll'!$P21*12),CB$5,"Y")+1))),('Rent Roll'!$H21*'Rent Roll'!$D21/12)*((1+'Rent Roll'!$N21)^DATEDIF('Summary &amp; Assumptions'!$D$18,CB$5,"Y")))))</f>
        <v>-</v>
      </c>
      <c r="CC26" s="131" t="str">
        <f ca="1">IF(CC$5&gt;='Rent Roll'!$M46,('Rent Roll'!$G46*'Rent Roll'!$D21/12)*((1+'Rent Roll'!$X46)^DATEDIF('Rent Roll'!$M46,CC$5,"Y")),
IF(CC$5&gt;'Rent Roll'!$L21,"-",
IF('Rent Roll'!$P21&gt;0,
IF(AND('Rent Roll'!$P21&gt;0,EDATE('Rent Roll'!$K21,'Rent Roll'!$P21*12)&gt;='Commercial Lease'!CC$5),
('Rent Roll'!$H21*'Rent Roll'!$D21/12)*((1+'Rent Roll'!$N21)^DATEDIF('Summary &amp; Assumptions'!$D$18,CC$5,"Y")),
OFFSET(CB26,0,-DATEDIF(EDATE('Rent Roll'!$K21,'Rent Roll'!$P21*12),CC$5,"M"))*((1+'Rent Roll'!$O21)^(DATEDIF(EDATE('Rent Roll'!$K21,'Rent Roll'!$P21*12),CC$5,"Y")+1))),('Rent Roll'!$H21*'Rent Roll'!$D21/12)*((1+'Rent Roll'!$N21)^DATEDIF('Summary &amp; Assumptions'!$D$18,CC$5,"Y")))))</f>
        <v>-</v>
      </c>
      <c r="CD26" s="131" t="str">
        <f ca="1">IF(CD$5&gt;='Rent Roll'!$M46,('Rent Roll'!$G46*'Rent Roll'!$D21/12)*((1+'Rent Roll'!$X46)^DATEDIF('Rent Roll'!$M46,CD$5,"Y")),
IF(CD$5&gt;'Rent Roll'!$L21,"-",
IF('Rent Roll'!$P21&gt;0,
IF(AND('Rent Roll'!$P21&gt;0,EDATE('Rent Roll'!$K21,'Rent Roll'!$P21*12)&gt;='Commercial Lease'!CD$5),
('Rent Roll'!$H21*'Rent Roll'!$D21/12)*((1+'Rent Roll'!$N21)^DATEDIF('Summary &amp; Assumptions'!$D$18,CD$5,"Y")),
OFFSET(CC26,0,-DATEDIF(EDATE('Rent Roll'!$K21,'Rent Roll'!$P21*12),CD$5,"M"))*((1+'Rent Roll'!$O21)^(DATEDIF(EDATE('Rent Roll'!$K21,'Rent Roll'!$P21*12),CD$5,"Y")+1))),('Rent Roll'!$H21*'Rent Roll'!$D21/12)*((1+'Rent Roll'!$N21)^DATEDIF('Summary &amp; Assumptions'!$D$18,CD$5,"Y")))))</f>
        <v>-</v>
      </c>
      <c r="CE26" s="131" t="str">
        <f ca="1">IF(CE$5&gt;='Rent Roll'!$M46,('Rent Roll'!$G46*'Rent Roll'!$D21/12)*((1+'Rent Roll'!$X46)^DATEDIF('Rent Roll'!$M46,CE$5,"Y")),
IF(CE$5&gt;'Rent Roll'!$L21,"-",
IF('Rent Roll'!$P21&gt;0,
IF(AND('Rent Roll'!$P21&gt;0,EDATE('Rent Roll'!$K21,'Rent Roll'!$P21*12)&gt;='Commercial Lease'!CE$5),
('Rent Roll'!$H21*'Rent Roll'!$D21/12)*((1+'Rent Roll'!$N21)^DATEDIF('Summary &amp; Assumptions'!$D$18,CE$5,"Y")),
OFFSET(CD26,0,-DATEDIF(EDATE('Rent Roll'!$K21,'Rent Roll'!$P21*12),CE$5,"M"))*((1+'Rent Roll'!$O21)^(DATEDIF(EDATE('Rent Roll'!$K21,'Rent Roll'!$P21*12),CE$5,"Y")+1))),('Rent Roll'!$H21*'Rent Roll'!$D21/12)*((1+'Rent Roll'!$N21)^DATEDIF('Summary &amp; Assumptions'!$D$18,CE$5,"Y")))))</f>
        <v>-</v>
      </c>
      <c r="CF26" s="131" t="str">
        <f ca="1">IF(CF$5&gt;='Rent Roll'!$M46,('Rent Roll'!$G46*'Rent Roll'!$D21/12)*((1+'Rent Roll'!$X46)^DATEDIF('Rent Roll'!$M46,CF$5,"Y")),
IF(CF$5&gt;'Rent Roll'!$L21,"-",
IF('Rent Roll'!$P21&gt;0,
IF(AND('Rent Roll'!$P21&gt;0,EDATE('Rent Roll'!$K21,'Rent Roll'!$P21*12)&gt;='Commercial Lease'!CF$5),
('Rent Roll'!$H21*'Rent Roll'!$D21/12)*((1+'Rent Roll'!$N21)^DATEDIF('Summary &amp; Assumptions'!$D$18,CF$5,"Y")),
OFFSET(CE26,0,-DATEDIF(EDATE('Rent Roll'!$K21,'Rent Roll'!$P21*12),CF$5,"M"))*((1+'Rent Roll'!$O21)^(DATEDIF(EDATE('Rent Roll'!$K21,'Rent Roll'!$P21*12),CF$5,"Y")+1))),('Rent Roll'!$H21*'Rent Roll'!$D21/12)*((1+'Rent Roll'!$N21)^DATEDIF('Summary &amp; Assumptions'!$D$18,CF$5,"Y")))))</f>
        <v>-</v>
      </c>
      <c r="CG26" s="131" t="str">
        <f ca="1">IF(CG$5&gt;='Rent Roll'!$M46,('Rent Roll'!$G46*'Rent Roll'!$D21/12)*((1+'Rent Roll'!$X46)^DATEDIF('Rent Roll'!$M46,CG$5,"Y")),
IF(CG$5&gt;'Rent Roll'!$L21,"-",
IF('Rent Roll'!$P21&gt;0,
IF(AND('Rent Roll'!$P21&gt;0,EDATE('Rent Roll'!$K21,'Rent Roll'!$P21*12)&gt;='Commercial Lease'!CG$5),
('Rent Roll'!$H21*'Rent Roll'!$D21/12)*((1+'Rent Roll'!$N21)^DATEDIF('Summary &amp; Assumptions'!$D$18,CG$5,"Y")),
OFFSET(CF26,0,-DATEDIF(EDATE('Rent Roll'!$K21,'Rent Roll'!$P21*12),CG$5,"M"))*((1+'Rent Roll'!$O21)^(DATEDIF(EDATE('Rent Roll'!$K21,'Rent Roll'!$P21*12),CG$5,"Y")+1))),('Rent Roll'!$H21*'Rent Roll'!$D21/12)*((1+'Rent Roll'!$N21)^DATEDIF('Summary &amp; Assumptions'!$D$18,CG$5,"Y")))))</f>
        <v>-</v>
      </c>
      <c r="CH26" s="131" t="str">
        <f ca="1">IF(CH$5&gt;='Rent Roll'!$M46,('Rent Roll'!$G46*'Rent Roll'!$D21/12)*((1+'Rent Roll'!$X46)^DATEDIF('Rent Roll'!$M46,CH$5,"Y")),
IF(CH$5&gt;'Rent Roll'!$L21,"-",
IF('Rent Roll'!$P21&gt;0,
IF(AND('Rent Roll'!$P21&gt;0,EDATE('Rent Roll'!$K21,'Rent Roll'!$P21*12)&gt;='Commercial Lease'!CH$5),
('Rent Roll'!$H21*'Rent Roll'!$D21/12)*((1+'Rent Roll'!$N21)^DATEDIF('Summary &amp; Assumptions'!$D$18,CH$5,"Y")),
OFFSET(CG26,0,-DATEDIF(EDATE('Rent Roll'!$K21,'Rent Roll'!$P21*12),CH$5,"M"))*((1+'Rent Roll'!$O21)^(DATEDIF(EDATE('Rent Roll'!$K21,'Rent Roll'!$P21*12),CH$5,"Y")+1))),('Rent Roll'!$H21*'Rent Roll'!$D21/12)*((1+'Rent Roll'!$N21)^DATEDIF('Summary &amp; Assumptions'!$D$18,CH$5,"Y")))))</f>
        <v>-</v>
      </c>
      <c r="CI26" s="131" t="str">
        <f ca="1">IF(CI$5&gt;='Rent Roll'!$M46,('Rent Roll'!$G46*'Rent Roll'!$D21/12)*((1+'Rent Roll'!$X46)^DATEDIF('Rent Roll'!$M46,CI$5,"Y")),
IF(CI$5&gt;'Rent Roll'!$L21,"-",
IF('Rent Roll'!$P21&gt;0,
IF(AND('Rent Roll'!$P21&gt;0,EDATE('Rent Roll'!$K21,'Rent Roll'!$P21*12)&gt;='Commercial Lease'!CI$5),
('Rent Roll'!$H21*'Rent Roll'!$D21/12)*((1+'Rent Roll'!$N21)^DATEDIF('Summary &amp; Assumptions'!$D$18,CI$5,"Y")),
OFFSET(CH26,0,-DATEDIF(EDATE('Rent Roll'!$K21,'Rent Roll'!$P21*12),CI$5,"M"))*((1+'Rent Roll'!$O21)^(DATEDIF(EDATE('Rent Roll'!$K21,'Rent Roll'!$P21*12),CI$5,"Y")+1))),('Rent Roll'!$H21*'Rent Roll'!$D21/12)*((1+'Rent Roll'!$N21)^DATEDIF('Summary &amp; Assumptions'!$D$18,CI$5,"Y")))))</f>
        <v>-</v>
      </c>
      <c r="CJ26" s="131" t="str">
        <f ca="1">IF(CJ$5&gt;='Rent Roll'!$M46,('Rent Roll'!$G46*'Rent Roll'!$D21/12)*((1+'Rent Roll'!$X46)^DATEDIF('Rent Roll'!$M46,CJ$5,"Y")),
IF(CJ$5&gt;'Rent Roll'!$L21,"-",
IF('Rent Roll'!$P21&gt;0,
IF(AND('Rent Roll'!$P21&gt;0,EDATE('Rent Roll'!$K21,'Rent Roll'!$P21*12)&gt;='Commercial Lease'!CJ$5),
('Rent Roll'!$H21*'Rent Roll'!$D21/12)*((1+'Rent Roll'!$N21)^DATEDIF('Summary &amp; Assumptions'!$D$18,CJ$5,"Y")),
OFFSET(CI26,0,-DATEDIF(EDATE('Rent Roll'!$K21,'Rent Roll'!$P21*12),CJ$5,"M"))*((1+'Rent Roll'!$O21)^(DATEDIF(EDATE('Rent Roll'!$K21,'Rent Roll'!$P21*12),CJ$5,"Y")+1))),('Rent Roll'!$H21*'Rent Roll'!$D21/12)*((1+'Rent Roll'!$N21)^DATEDIF('Summary &amp; Assumptions'!$D$18,CJ$5,"Y")))))</f>
        <v>-</v>
      </c>
      <c r="CK26" s="131" t="str">
        <f ca="1">IF(CK$5&gt;='Rent Roll'!$M46,('Rent Roll'!$G46*'Rent Roll'!$D21/12)*((1+'Rent Roll'!$X46)^DATEDIF('Rent Roll'!$M46,CK$5,"Y")),
IF(CK$5&gt;'Rent Roll'!$L21,"-",
IF('Rent Roll'!$P21&gt;0,
IF(AND('Rent Roll'!$P21&gt;0,EDATE('Rent Roll'!$K21,'Rent Roll'!$P21*12)&gt;='Commercial Lease'!CK$5),
('Rent Roll'!$H21*'Rent Roll'!$D21/12)*((1+'Rent Roll'!$N21)^DATEDIF('Summary &amp; Assumptions'!$D$18,CK$5,"Y")),
OFFSET(CJ26,0,-DATEDIF(EDATE('Rent Roll'!$K21,'Rent Roll'!$P21*12),CK$5,"M"))*((1+'Rent Roll'!$O21)^(DATEDIF(EDATE('Rent Roll'!$K21,'Rent Roll'!$P21*12),CK$5,"Y")+1))),('Rent Roll'!$H21*'Rent Roll'!$D21/12)*((1+'Rent Roll'!$N21)^DATEDIF('Summary &amp; Assumptions'!$D$18,CK$5,"Y")))))</f>
        <v>-</v>
      </c>
      <c r="CL26" s="131" t="str">
        <f ca="1">IF(CL$5&gt;='Rent Roll'!$M46,('Rent Roll'!$G46*'Rent Roll'!$D21/12)*((1+'Rent Roll'!$X46)^DATEDIF('Rent Roll'!$M46,CL$5,"Y")),
IF(CL$5&gt;'Rent Roll'!$L21,"-",
IF('Rent Roll'!$P21&gt;0,
IF(AND('Rent Roll'!$P21&gt;0,EDATE('Rent Roll'!$K21,'Rent Roll'!$P21*12)&gt;='Commercial Lease'!CL$5),
('Rent Roll'!$H21*'Rent Roll'!$D21/12)*((1+'Rent Roll'!$N21)^DATEDIF('Summary &amp; Assumptions'!$D$18,CL$5,"Y")),
OFFSET(CK26,0,-DATEDIF(EDATE('Rent Roll'!$K21,'Rent Roll'!$P21*12),CL$5,"M"))*((1+'Rent Roll'!$O21)^(DATEDIF(EDATE('Rent Roll'!$K21,'Rent Roll'!$P21*12),CL$5,"Y")+1))),('Rent Roll'!$H21*'Rent Roll'!$D21/12)*((1+'Rent Roll'!$N21)^DATEDIF('Summary &amp; Assumptions'!$D$18,CL$5,"Y")))))</f>
        <v>-</v>
      </c>
      <c r="CM26" s="131" t="str">
        <f ca="1">IF(CM$5&gt;='Rent Roll'!$M46,('Rent Roll'!$G46*'Rent Roll'!$D21/12)*((1+'Rent Roll'!$X46)^DATEDIF('Rent Roll'!$M46,CM$5,"Y")),
IF(CM$5&gt;'Rent Roll'!$L21,"-",
IF('Rent Roll'!$P21&gt;0,
IF(AND('Rent Roll'!$P21&gt;0,EDATE('Rent Roll'!$K21,'Rent Roll'!$P21*12)&gt;='Commercial Lease'!CM$5),
('Rent Roll'!$H21*'Rent Roll'!$D21/12)*((1+'Rent Roll'!$N21)^DATEDIF('Summary &amp; Assumptions'!$D$18,CM$5,"Y")),
OFFSET(CL26,0,-DATEDIF(EDATE('Rent Roll'!$K21,'Rent Roll'!$P21*12),CM$5,"M"))*((1+'Rent Roll'!$O21)^(DATEDIF(EDATE('Rent Roll'!$K21,'Rent Roll'!$P21*12),CM$5,"Y")+1))),('Rent Roll'!$H21*'Rent Roll'!$D21/12)*((1+'Rent Roll'!$N21)^DATEDIF('Summary &amp; Assumptions'!$D$18,CM$5,"Y")))))</f>
        <v>-</v>
      </c>
      <c r="CN26" s="131" t="str">
        <f ca="1">IF(CN$5&gt;='Rent Roll'!$M46,('Rent Roll'!$G46*'Rent Roll'!$D21/12)*((1+'Rent Roll'!$X46)^DATEDIF('Rent Roll'!$M46,CN$5,"Y")),
IF(CN$5&gt;'Rent Roll'!$L21,"-",
IF('Rent Roll'!$P21&gt;0,
IF(AND('Rent Roll'!$P21&gt;0,EDATE('Rent Roll'!$K21,'Rent Roll'!$P21*12)&gt;='Commercial Lease'!CN$5),
('Rent Roll'!$H21*'Rent Roll'!$D21/12)*((1+'Rent Roll'!$N21)^DATEDIF('Summary &amp; Assumptions'!$D$18,CN$5,"Y")),
OFFSET(CM26,0,-DATEDIF(EDATE('Rent Roll'!$K21,'Rent Roll'!$P21*12),CN$5,"M"))*((1+'Rent Roll'!$O21)^(DATEDIF(EDATE('Rent Roll'!$K21,'Rent Roll'!$P21*12),CN$5,"Y")+1))),('Rent Roll'!$H21*'Rent Roll'!$D21/12)*((1+'Rent Roll'!$N21)^DATEDIF('Summary &amp; Assumptions'!$D$18,CN$5,"Y")))))</f>
        <v>-</v>
      </c>
      <c r="CO26" s="131" t="str">
        <f ca="1">IF(CO$5&gt;='Rent Roll'!$M46,('Rent Roll'!$G46*'Rent Roll'!$D21/12)*((1+'Rent Roll'!$X46)^DATEDIF('Rent Roll'!$M46,CO$5,"Y")),
IF(CO$5&gt;'Rent Roll'!$L21,"-",
IF('Rent Roll'!$P21&gt;0,
IF(AND('Rent Roll'!$P21&gt;0,EDATE('Rent Roll'!$K21,'Rent Roll'!$P21*12)&gt;='Commercial Lease'!CO$5),
('Rent Roll'!$H21*'Rent Roll'!$D21/12)*((1+'Rent Roll'!$N21)^DATEDIF('Summary &amp; Assumptions'!$D$18,CO$5,"Y")),
OFFSET(CN26,0,-DATEDIF(EDATE('Rent Roll'!$K21,'Rent Roll'!$P21*12),CO$5,"M"))*((1+'Rent Roll'!$O21)^(DATEDIF(EDATE('Rent Roll'!$K21,'Rent Roll'!$P21*12),CO$5,"Y")+1))),('Rent Roll'!$H21*'Rent Roll'!$D21/12)*((1+'Rent Roll'!$N21)^DATEDIF('Summary &amp; Assumptions'!$D$18,CO$5,"Y")))))</f>
        <v>-</v>
      </c>
      <c r="CP26" s="131" t="str">
        <f ca="1">IF(CP$5&gt;='Rent Roll'!$M46,('Rent Roll'!$G46*'Rent Roll'!$D21/12)*((1+'Rent Roll'!$X46)^DATEDIF('Rent Roll'!$M46,CP$5,"Y")),
IF(CP$5&gt;'Rent Roll'!$L21,"-",
IF('Rent Roll'!$P21&gt;0,
IF(AND('Rent Roll'!$P21&gt;0,EDATE('Rent Roll'!$K21,'Rent Roll'!$P21*12)&gt;='Commercial Lease'!CP$5),
('Rent Roll'!$H21*'Rent Roll'!$D21/12)*((1+'Rent Roll'!$N21)^DATEDIF('Summary &amp; Assumptions'!$D$18,CP$5,"Y")),
OFFSET(CO26,0,-DATEDIF(EDATE('Rent Roll'!$K21,'Rent Roll'!$P21*12),CP$5,"M"))*((1+'Rent Roll'!$O21)^(DATEDIF(EDATE('Rent Roll'!$K21,'Rent Roll'!$P21*12),CP$5,"Y")+1))),('Rent Roll'!$H21*'Rent Roll'!$D21/12)*((1+'Rent Roll'!$N21)^DATEDIF('Summary &amp; Assumptions'!$D$18,CP$5,"Y")))))</f>
        <v>-</v>
      </c>
      <c r="CQ26" s="131" t="str">
        <f ca="1">IF(CQ$5&gt;='Rent Roll'!$M46,('Rent Roll'!$G46*'Rent Roll'!$D21/12)*((1+'Rent Roll'!$X46)^DATEDIF('Rent Roll'!$M46,CQ$5,"Y")),
IF(CQ$5&gt;'Rent Roll'!$L21,"-",
IF('Rent Roll'!$P21&gt;0,
IF(AND('Rent Roll'!$P21&gt;0,EDATE('Rent Roll'!$K21,'Rent Roll'!$P21*12)&gt;='Commercial Lease'!CQ$5),
('Rent Roll'!$H21*'Rent Roll'!$D21/12)*((1+'Rent Roll'!$N21)^DATEDIF('Summary &amp; Assumptions'!$D$18,CQ$5,"Y")),
OFFSET(CP26,0,-DATEDIF(EDATE('Rent Roll'!$K21,'Rent Roll'!$P21*12),CQ$5,"M"))*((1+'Rent Roll'!$O21)^(DATEDIF(EDATE('Rent Roll'!$K21,'Rent Roll'!$P21*12),CQ$5,"Y")+1))),('Rent Roll'!$H21*'Rent Roll'!$D21/12)*((1+'Rent Roll'!$N21)^DATEDIF('Summary &amp; Assumptions'!$D$18,CQ$5,"Y")))))</f>
        <v>-</v>
      </c>
      <c r="CR26" s="131" t="str">
        <f ca="1">IF(CR$5&gt;='Rent Roll'!$M46,('Rent Roll'!$G46*'Rent Roll'!$D21/12)*((1+'Rent Roll'!$X46)^DATEDIF('Rent Roll'!$M46,CR$5,"Y")),
IF(CR$5&gt;'Rent Roll'!$L21,"-",
IF('Rent Roll'!$P21&gt;0,
IF(AND('Rent Roll'!$P21&gt;0,EDATE('Rent Roll'!$K21,'Rent Roll'!$P21*12)&gt;='Commercial Lease'!CR$5),
('Rent Roll'!$H21*'Rent Roll'!$D21/12)*((1+'Rent Roll'!$N21)^DATEDIF('Summary &amp; Assumptions'!$D$18,CR$5,"Y")),
OFFSET(CQ26,0,-DATEDIF(EDATE('Rent Roll'!$K21,'Rent Roll'!$P21*12),CR$5,"M"))*((1+'Rent Roll'!$O21)^(DATEDIF(EDATE('Rent Roll'!$K21,'Rent Roll'!$P21*12),CR$5,"Y")+1))),('Rent Roll'!$H21*'Rent Roll'!$D21/12)*((1+'Rent Roll'!$N21)^DATEDIF('Summary &amp; Assumptions'!$D$18,CR$5,"Y")))))</f>
        <v>-</v>
      </c>
      <c r="CS26" s="131" t="str">
        <f ca="1">IF(CS$5&gt;='Rent Roll'!$M46,('Rent Roll'!$G46*'Rent Roll'!$D21/12)*((1+'Rent Roll'!$X46)^DATEDIF('Rent Roll'!$M46,CS$5,"Y")),
IF(CS$5&gt;'Rent Roll'!$L21,"-",
IF('Rent Roll'!$P21&gt;0,
IF(AND('Rent Roll'!$P21&gt;0,EDATE('Rent Roll'!$K21,'Rent Roll'!$P21*12)&gt;='Commercial Lease'!CS$5),
('Rent Roll'!$H21*'Rent Roll'!$D21/12)*((1+'Rent Roll'!$N21)^DATEDIF('Summary &amp; Assumptions'!$D$18,CS$5,"Y")),
OFFSET(CR26,0,-DATEDIF(EDATE('Rent Roll'!$K21,'Rent Roll'!$P21*12),CS$5,"M"))*((1+'Rent Roll'!$O21)^(DATEDIF(EDATE('Rent Roll'!$K21,'Rent Roll'!$P21*12),CS$5,"Y")+1))),('Rent Roll'!$H21*'Rent Roll'!$D21/12)*((1+'Rent Roll'!$N21)^DATEDIF('Summary &amp; Assumptions'!$D$18,CS$5,"Y")))))</f>
        <v>-</v>
      </c>
      <c r="CT26" s="131" t="str">
        <f ca="1">IF(CT$5&gt;='Rent Roll'!$M46,('Rent Roll'!$G46*'Rent Roll'!$D21/12)*((1+'Rent Roll'!$X46)^DATEDIF('Rent Roll'!$M46,CT$5,"Y")),
IF(CT$5&gt;'Rent Roll'!$L21,"-",
IF('Rent Roll'!$P21&gt;0,
IF(AND('Rent Roll'!$P21&gt;0,EDATE('Rent Roll'!$K21,'Rent Roll'!$P21*12)&gt;='Commercial Lease'!CT$5),
('Rent Roll'!$H21*'Rent Roll'!$D21/12)*((1+'Rent Roll'!$N21)^DATEDIF('Summary &amp; Assumptions'!$D$18,CT$5,"Y")),
OFFSET(CS26,0,-DATEDIF(EDATE('Rent Roll'!$K21,'Rent Roll'!$P21*12),CT$5,"M"))*((1+'Rent Roll'!$O21)^(DATEDIF(EDATE('Rent Roll'!$K21,'Rent Roll'!$P21*12),CT$5,"Y")+1))),('Rent Roll'!$H21*'Rent Roll'!$D21/12)*((1+'Rent Roll'!$N21)^DATEDIF('Summary &amp; Assumptions'!$D$18,CT$5,"Y")))))</f>
        <v>-</v>
      </c>
      <c r="CU26" s="131" t="str">
        <f ca="1">IF(CU$5&gt;='Rent Roll'!$M46,('Rent Roll'!$G46*'Rent Roll'!$D21/12)*((1+'Rent Roll'!$X46)^DATEDIF('Rent Roll'!$M46,CU$5,"Y")),
IF(CU$5&gt;'Rent Roll'!$L21,"-",
IF('Rent Roll'!$P21&gt;0,
IF(AND('Rent Roll'!$P21&gt;0,EDATE('Rent Roll'!$K21,'Rent Roll'!$P21*12)&gt;='Commercial Lease'!CU$5),
('Rent Roll'!$H21*'Rent Roll'!$D21/12)*((1+'Rent Roll'!$N21)^DATEDIF('Summary &amp; Assumptions'!$D$18,CU$5,"Y")),
OFFSET(CT26,0,-DATEDIF(EDATE('Rent Roll'!$K21,'Rent Roll'!$P21*12),CU$5,"M"))*((1+'Rent Roll'!$O21)^(DATEDIF(EDATE('Rent Roll'!$K21,'Rent Roll'!$P21*12),CU$5,"Y")+1))),('Rent Roll'!$H21*'Rent Roll'!$D21/12)*((1+'Rent Roll'!$N21)^DATEDIF('Summary &amp; Assumptions'!$D$18,CU$5,"Y")))))</f>
        <v>-</v>
      </c>
      <c r="CV26" s="131" t="str">
        <f ca="1">IF(CV$5&gt;='Rent Roll'!$M46,('Rent Roll'!$G46*'Rent Roll'!$D21/12)*((1+'Rent Roll'!$X46)^DATEDIF('Rent Roll'!$M46,CV$5,"Y")),
IF(CV$5&gt;'Rent Roll'!$L21,"-",
IF('Rent Roll'!$P21&gt;0,
IF(AND('Rent Roll'!$P21&gt;0,EDATE('Rent Roll'!$K21,'Rent Roll'!$P21*12)&gt;='Commercial Lease'!CV$5),
('Rent Roll'!$H21*'Rent Roll'!$D21/12)*((1+'Rent Roll'!$N21)^DATEDIF('Summary &amp; Assumptions'!$D$18,CV$5,"Y")),
OFFSET(CU26,0,-DATEDIF(EDATE('Rent Roll'!$K21,'Rent Roll'!$P21*12),CV$5,"M"))*((1+'Rent Roll'!$O21)^(DATEDIF(EDATE('Rent Roll'!$K21,'Rent Roll'!$P21*12),CV$5,"Y")+1))),('Rent Roll'!$H21*'Rent Roll'!$D21/12)*((1+'Rent Roll'!$N21)^DATEDIF('Summary &amp; Assumptions'!$D$18,CV$5,"Y")))))</f>
        <v>-</v>
      </c>
      <c r="CW26" s="131" t="str">
        <f ca="1">IF(CW$5&gt;='Rent Roll'!$M46,('Rent Roll'!$G46*'Rent Roll'!$D21/12)*((1+'Rent Roll'!$X46)^DATEDIF('Rent Roll'!$M46,CW$5,"Y")),
IF(CW$5&gt;'Rent Roll'!$L21,"-",
IF('Rent Roll'!$P21&gt;0,
IF(AND('Rent Roll'!$P21&gt;0,EDATE('Rent Roll'!$K21,'Rent Roll'!$P21*12)&gt;='Commercial Lease'!CW$5),
('Rent Roll'!$H21*'Rent Roll'!$D21/12)*((1+'Rent Roll'!$N21)^DATEDIF('Summary &amp; Assumptions'!$D$18,CW$5,"Y")),
OFFSET(CV26,0,-DATEDIF(EDATE('Rent Roll'!$K21,'Rent Roll'!$P21*12),CW$5,"M"))*((1+'Rent Roll'!$O21)^(DATEDIF(EDATE('Rent Roll'!$K21,'Rent Roll'!$P21*12),CW$5,"Y")+1))),('Rent Roll'!$H21*'Rent Roll'!$D21/12)*((1+'Rent Roll'!$N21)^DATEDIF('Summary &amp; Assumptions'!$D$18,CW$5,"Y")))))</f>
        <v>-</v>
      </c>
      <c r="CX26" s="131" t="str">
        <f ca="1">IF(CX$5&gt;='Rent Roll'!$M46,('Rent Roll'!$G46*'Rent Roll'!$D21/12)*((1+'Rent Roll'!$X46)^DATEDIF('Rent Roll'!$M46,CX$5,"Y")),
IF(CX$5&gt;'Rent Roll'!$L21,"-",
IF('Rent Roll'!$P21&gt;0,
IF(AND('Rent Roll'!$P21&gt;0,EDATE('Rent Roll'!$K21,'Rent Roll'!$P21*12)&gt;='Commercial Lease'!CX$5),
('Rent Roll'!$H21*'Rent Roll'!$D21/12)*((1+'Rent Roll'!$N21)^DATEDIF('Summary &amp; Assumptions'!$D$18,CX$5,"Y")),
OFFSET(CW26,0,-DATEDIF(EDATE('Rent Roll'!$K21,'Rent Roll'!$P21*12),CX$5,"M"))*((1+'Rent Roll'!$O21)^(DATEDIF(EDATE('Rent Roll'!$K21,'Rent Roll'!$P21*12),CX$5,"Y")+1))),('Rent Roll'!$H21*'Rent Roll'!$D21/12)*((1+'Rent Roll'!$N21)^DATEDIF('Summary &amp; Assumptions'!$D$18,CX$5,"Y")))))</f>
        <v>-</v>
      </c>
      <c r="CY26" s="131" t="str">
        <f ca="1">IF(CY$5&gt;='Rent Roll'!$M46,('Rent Roll'!$G46*'Rent Roll'!$D21/12)*((1+'Rent Roll'!$X46)^DATEDIF('Rent Roll'!$M46,CY$5,"Y")),
IF(CY$5&gt;'Rent Roll'!$L21,"-",
IF('Rent Roll'!$P21&gt;0,
IF(AND('Rent Roll'!$P21&gt;0,EDATE('Rent Roll'!$K21,'Rent Roll'!$P21*12)&gt;='Commercial Lease'!CY$5),
('Rent Roll'!$H21*'Rent Roll'!$D21/12)*((1+'Rent Roll'!$N21)^DATEDIF('Summary &amp; Assumptions'!$D$18,CY$5,"Y")),
OFFSET(CX26,0,-DATEDIF(EDATE('Rent Roll'!$K21,'Rent Roll'!$P21*12),CY$5,"M"))*((1+'Rent Roll'!$O21)^(DATEDIF(EDATE('Rent Roll'!$K21,'Rent Roll'!$P21*12),CY$5,"Y")+1))),('Rent Roll'!$H21*'Rent Roll'!$D21/12)*((1+'Rent Roll'!$N21)^DATEDIF('Summary &amp; Assumptions'!$D$18,CY$5,"Y")))))</f>
        <v>-</v>
      </c>
      <c r="CZ26" s="131" t="str">
        <f ca="1">IF(CZ$5&gt;='Rent Roll'!$M46,('Rent Roll'!$G46*'Rent Roll'!$D21/12)*((1+'Rent Roll'!$X46)^DATEDIF('Rent Roll'!$M46,CZ$5,"Y")),
IF(CZ$5&gt;'Rent Roll'!$L21,"-",
IF('Rent Roll'!$P21&gt;0,
IF(AND('Rent Roll'!$P21&gt;0,EDATE('Rent Roll'!$K21,'Rent Roll'!$P21*12)&gt;='Commercial Lease'!CZ$5),
('Rent Roll'!$H21*'Rent Roll'!$D21/12)*((1+'Rent Roll'!$N21)^DATEDIF('Summary &amp; Assumptions'!$D$18,CZ$5,"Y")),
OFFSET(CY26,0,-DATEDIF(EDATE('Rent Roll'!$K21,'Rent Roll'!$P21*12),CZ$5,"M"))*((1+'Rent Roll'!$O21)^(DATEDIF(EDATE('Rent Roll'!$K21,'Rent Roll'!$P21*12),CZ$5,"Y")+1))),('Rent Roll'!$H21*'Rent Roll'!$D21/12)*((1+'Rent Roll'!$N21)^DATEDIF('Summary &amp; Assumptions'!$D$18,CZ$5,"Y")))))</f>
        <v>-</v>
      </c>
      <c r="DA26" s="131" t="str">
        <f ca="1">IF(DA$5&gt;='Rent Roll'!$M46,('Rent Roll'!$G46*'Rent Roll'!$D21/12)*((1+'Rent Roll'!$X46)^DATEDIF('Rent Roll'!$M46,DA$5,"Y")),
IF(DA$5&gt;'Rent Roll'!$L21,"-",
IF('Rent Roll'!$P21&gt;0,
IF(AND('Rent Roll'!$P21&gt;0,EDATE('Rent Roll'!$K21,'Rent Roll'!$P21*12)&gt;='Commercial Lease'!DA$5),
('Rent Roll'!$H21*'Rent Roll'!$D21/12)*((1+'Rent Roll'!$N21)^DATEDIF('Summary &amp; Assumptions'!$D$18,DA$5,"Y")),
OFFSET(CZ26,0,-DATEDIF(EDATE('Rent Roll'!$K21,'Rent Roll'!$P21*12),DA$5,"M"))*((1+'Rent Roll'!$O21)^(DATEDIF(EDATE('Rent Roll'!$K21,'Rent Roll'!$P21*12),DA$5,"Y")+1))),('Rent Roll'!$H21*'Rent Roll'!$D21/12)*((1+'Rent Roll'!$N21)^DATEDIF('Summary &amp; Assumptions'!$D$18,DA$5,"Y")))))</f>
        <v>-</v>
      </c>
      <c r="DB26" s="131" t="str">
        <f ca="1">IF(DB$5&gt;='Rent Roll'!$M46,('Rent Roll'!$G46*'Rent Roll'!$D21/12)*((1+'Rent Roll'!$X46)^DATEDIF('Rent Roll'!$M46,DB$5,"Y")),
IF(DB$5&gt;'Rent Roll'!$L21,"-",
IF('Rent Roll'!$P21&gt;0,
IF(AND('Rent Roll'!$P21&gt;0,EDATE('Rent Roll'!$K21,'Rent Roll'!$P21*12)&gt;='Commercial Lease'!DB$5),
('Rent Roll'!$H21*'Rent Roll'!$D21/12)*((1+'Rent Roll'!$N21)^DATEDIF('Summary &amp; Assumptions'!$D$18,DB$5,"Y")),
OFFSET(DA26,0,-DATEDIF(EDATE('Rent Roll'!$K21,'Rent Roll'!$P21*12),DB$5,"M"))*((1+'Rent Roll'!$O21)^(DATEDIF(EDATE('Rent Roll'!$K21,'Rent Roll'!$P21*12),DB$5,"Y")+1))),('Rent Roll'!$H21*'Rent Roll'!$D21/12)*((1+'Rent Roll'!$N21)^DATEDIF('Summary &amp; Assumptions'!$D$18,DB$5,"Y")))))</f>
        <v>-</v>
      </c>
      <c r="DC26" s="131" t="str">
        <f ca="1">IF(DC$5&gt;='Rent Roll'!$M46,('Rent Roll'!$G46*'Rent Roll'!$D21/12)*((1+'Rent Roll'!$X46)^DATEDIF('Rent Roll'!$M46,DC$5,"Y")),
IF(DC$5&gt;'Rent Roll'!$L21,"-",
IF('Rent Roll'!$P21&gt;0,
IF(AND('Rent Roll'!$P21&gt;0,EDATE('Rent Roll'!$K21,'Rent Roll'!$P21*12)&gt;='Commercial Lease'!DC$5),
('Rent Roll'!$H21*'Rent Roll'!$D21/12)*((1+'Rent Roll'!$N21)^DATEDIF('Summary &amp; Assumptions'!$D$18,DC$5,"Y")),
OFFSET(DB26,0,-DATEDIF(EDATE('Rent Roll'!$K21,'Rent Roll'!$P21*12),DC$5,"M"))*((1+'Rent Roll'!$O21)^(DATEDIF(EDATE('Rent Roll'!$K21,'Rent Roll'!$P21*12),DC$5,"Y")+1))),('Rent Roll'!$H21*'Rent Roll'!$D21/12)*((1+'Rent Roll'!$N21)^DATEDIF('Summary &amp; Assumptions'!$D$18,DC$5,"Y")))))</f>
        <v>-</v>
      </c>
      <c r="DD26" s="131" t="str">
        <f ca="1">IF(DD$5&gt;='Rent Roll'!$M46,('Rent Roll'!$G46*'Rent Roll'!$D21/12)*((1+'Rent Roll'!$X46)^DATEDIF('Rent Roll'!$M46,DD$5,"Y")),
IF(DD$5&gt;'Rent Roll'!$L21,"-",
IF('Rent Roll'!$P21&gt;0,
IF(AND('Rent Roll'!$P21&gt;0,EDATE('Rent Roll'!$K21,'Rent Roll'!$P21*12)&gt;='Commercial Lease'!DD$5),
('Rent Roll'!$H21*'Rent Roll'!$D21/12)*((1+'Rent Roll'!$N21)^DATEDIF('Summary &amp; Assumptions'!$D$18,DD$5,"Y")),
OFFSET(DC26,0,-DATEDIF(EDATE('Rent Roll'!$K21,'Rent Roll'!$P21*12),DD$5,"M"))*((1+'Rent Roll'!$O21)^(DATEDIF(EDATE('Rent Roll'!$K21,'Rent Roll'!$P21*12),DD$5,"Y")+1))),('Rent Roll'!$H21*'Rent Roll'!$D21/12)*((1+'Rent Roll'!$N21)^DATEDIF('Summary &amp; Assumptions'!$D$18,DD$5,"Y")))))</f>
        <v>-</v>
      </c>
      <c r="DE26" s="131" t="str">
        <f ca="1">IF(DE$5&gt;='Rent Roll'!$M46,('Rent Roll'!$G46*'Rent Roll'!$D21/12)*((1+'Rent Roll'!$X46)^DATEDIF('Rent Roll'!$M46,DE$5,"Y")),
IF(DE$5&gt;'Rent Roll'!$L21,"-",
IF('Rent Roll'!$P21&gt;0,
IF(AND('Rent Roll'!$P21&gt;0,EDATE('Rent Roll'!$K21,'Rent Roll'!$P21*12)&gt;='Commercial Lease'!DE$5),
('Rent Roll'!$H21*'Rent Roll'!$D21/12)*((1+'Rent Roll'!$N21)^DATEDIF('Summary &amp; Assumptions'!$D$18,DE$5,"Y")),
OFFSET(DD26,0,-DATEDIF(EDATE('Rent Roll'!$K21,'Rent Roll'!$P21*12),DE$5,"M"))*((1+'Rent Roll'!$O21)^(DATEDIF(EDATE('Rent Roll'!$K21,'Rent Roll'!$P21*12),DE$5,"Y")+1))),('Rent Roll'!$H21*'Rent Roll'!$D21/12)*((1+'Rent Roll'!$N21)^DATEDIF('Summary &amp; Assumptions'!$D$18,DE$5,"Y")))))</f>
        <v>-</v>
      </c>
      <c r="DF26" s="131" t="str">
        <f ca="1">IF(DF$5&gt;='Rent Roll'!$M46,('Rent Roll'!$G46*'Rent Roll'!$D21/12)*((1+'Rent Roll'!$X46)^DATEDIF('Rent Roll'!$M46,DF$5,"Y")),
IF(DF$5&gt;'Rent Roll'!$L21,"-",
IF('Rent Roll'!$P21&gt;0,
IF(AND('Rent Roll'!$P21&gt;0,EDATE('Rent Roll'!$K21,'Rent Roll'!$P21*12)&gt;='Commercial Lease'!DF$5),
('Rent Roll'!$H21*'Rent Roll'!$D21/12)*((1+'Rent Roll'!$N21)^DATEDIF('Summary &amp; Assumptions'!$D$18,DF$5,"Y")),
OFFSET(DE26,0,-DATEDIF(EDATE('Rent Roll'!$K21,'Rent Roll'!$P21*12),DF$5,"M"))*((1+'Rent Roll'!$O21)^(DATEDIF(EDATE('Rent Roll'!$K21,'Rent Roll'!$P21*12),DF$5,"Y")+1))),('Rent Roll'!$H21*'Rent Roll'!$D21/12)*((1+'Rent Roll'!$N21)^DATEDIF('Summary &amp; Assumptions'!$D$18,DF$5,"Y")))))</f>
        <v>-</v>
      </c>
      <c r="DG26" s="131" t="str">
        <f ca="1">IF(DG$5&gt;='Rent Roll'!$M46,('Rent Roll'!$G46*'Rent Roll'!$D21/12)*((1+'Rent Roll'!$X46)^DATEDIF('Rent Roll'!$M46,DG$5,"Y")),
IF(DG$5&gt;'Rent Roll'!$L21,"-",
IF('Rent Roll'!$P21&gt;0,
IF(AND('Rent Roll'!$P21&gt;0,EDATE('Rent Roll'!$K21,'Rent Roll'!$P21*12)&gt;='Commercial Lease'!DG$5),
('Rent Roll'!$H21*'Rent Roll'!$D21/12)*((1+'Rent Roll'!$N21)^DATEDIF('Summary &amp; Assumptions'!$D$18,DG$5,"Y")),
OFFSET(DF26,0,-DATEDIF(EDATE('Rent Roll'!$K21,'Rent Roll'!$P21*12),DG$5,"M"))*((1+'Rent Roll'!$O21)^(DATEDIF(EDATE('Rent Roll'!$K21,'Rent Roll'!$P21*12),DG$5,"Y")+1))),('Rent Roll'!$H21*'Rent Roll'!$D21/12)*((1+'Rent Roll'!$N21)^DATEDIF('Summary &amp; Assumptions'!$D$18,DG$5,"Y")))))</f>
        <v>-</v>
      </c>
      <c r="DH26" s="131" t="str">
        <f ca="1">IF(DH$5&gt;='Rent Roll'!$M46,('Rent Roll'!$G46*'Rent Roll'!$D21/12)*((1+'Rent Roll'!$X46)^DATEDIF('Rent Roll'!$M46,DH$5,"Y")),
IF(DH$5&gt;'Rent Roll'!$L21,"-",
IF('Rent Roll'!$P21&gt;0,
IF(AND('Rent Roll'!$P21&gt;0,EDATE('Rent Roll'!$K21,'Rent Roll'!$P21*12)&gt;='Commercial Lease'!DH$5),
('Rent Roll'!$H21*'Rent Roll'!$D21/12)*((1+'Rent Roll'!$N21)^DATEDIF('Summary &amp; Assumptions'!$D$18,DH$5,"Y")),
OFFSET(DG26,0,-DATEDIF(EDATE('Rent Roll'!$K21,'Rent Roll'!$P21*12),DH$5,"M"))*((1+'Rent Roll'!$O21)^(DATEDIF(EDATE('Rent Roll'!$K21,'Rent Roll'!$P21*12),DH$5,"Y")+1))),('Rent Roll'!$H21*'Rent Roll'!$D21/12)*((1+'Rent Roll'!$N21)^DATEDIF('Summary &amp; Assumptions'!$D$18,DH$5,"Y")))))</f>
        <v>-</v>
      </c>
      <c r="DI26" s="131" t="str">
        <f ca="1">IF(DI$5&gt;='Rent Roll'!$M46,('Rent Roll'!$G46*'Rent Roll'!$D21/12)*((1+'Rent Roll'!$X46)^DATEDIF('Rent Roll'!$M46,DI$5,"Y")),
IF(DI$5&gt;'Rent Roll'!$L21,"-",
IF('Rent Roll'!$P21&gt;0,
IF(AND('Rent Roll'!$P21&gt;0,EDATE('Rent Roll'!$K21,'Rent Roll'!$P21*12)&gt;='Commercial Lease'!DI$5),
('Rent Roll'!$H21*'Rent Roll'!$D21/12)*((1+'Rent Roll'!$N21)^DATEDIF('Summary &amp; Assumptions'!$D$18,DI$5,"Y")),
OFFSET(DH26,0,-DATEDIF(EDATE('Rent Roll'!$K21,'Rent Roll'!$P21*12),DI$5,"M"))*((1+'Rent Roll'!$O21)^(DATEDIF(EDATE('Rent Roll'!$K21,'Rent Roll'!$P21*12),DI$5,"Y")+1))),('Rent Roll'!$H21*'Rent Roll'!$D21/12)*((1+'Rent Roll'!$N21)^DATEDIF('Summary &amp; Assumptions'!$D$18,DI$5,"Y")))))</f>
        <v>-</v>
      </c>
      <c r="DJ26" s="131" t="str">
        <f ca="1">IF(DJ$5&gt;='Rent Roll'!$M46,('Rent Roll'!$G46*'Rent Roll'!$D21/12)*((1+'Rent Roll'!$X46)^DATEDIF('Rent Roll'!$M46,DJ$5,"Y")),
IF(DJ$5&gt;'Rent Roll'!$L21,"-",
IF('Rent Roll'!$P21&gt;0,
IF(AND('Rent Roll'!$P21&gt;0,EDATE('Rent Roll'!$K21,'Rent Roll'!$P21*12)&gt;='Commercial Lease'!DJ$5),
('Rent Roll'!$H21*'Rent Roll'!$D21/12)*((1+'Rent Roll'!$N21)^DATEDIF('Summary &amp; Assumptions'!$D$18,DJ$5,"Y")),
OFFSET(DI26,0,-DATEDIF(EDATE('Rent Roll'!$K21,'Rent Roll'!$P21*12),DJ$5,"M"))*((1+'Rent Roll'!$O21)^(DATEDIF(EDATE('Rent Roll'!$K21,'Rent Roll'!$P21*12),DJ$5,"Y")+1))),('Rent Roll'!$H21*'Rent Roll'!$D21/12)*((1+'Rent Roll'!$N21)^DATEDIF('Summary &amp; Assumptions'!$D$18,DJ$5,"Y")))))</f>
        <v>-</v>
      </c>
      <c r="DK26" s="131" t="str">
        <f ca="1">IF(DK$5&gt;='Rent Roll'!$M46,('Rent Roll'!$G46*'Rent Roll'!$D21/12)*((1+'Rent Roll'!$X46)^DATEDIF('Rent Roll'!$M46,DK$5,"Y")),
IF(DK$5&gt;'Rent Roll'!$L21,"-",
IF('Rent Roll'!$P21&gt;0,
IF(AND('Rent Roll'!$P21&gt;0,EDATE('Rent Roll'!$K21,'Rent Roll'!$P21*12)&gt;='Commercial Lease'!DK$5),
('Rent Roll'!$H21*'Rent Roll'!$D21/12)*((1+'Rent Roll'!$N21)^DATEDIF('Summary &amp; Assumptions'!$D$18,DK$5,"Y")),
OFFSET(DJ26,0,-DATEDIF(EDATE('Rent Roll'!$K21,'Rent Roll'!$P21*12),DK$5,"M"))*((1+'Rent Roll'!$O21)^(DATEDIF(EDATE('Rent Roll'!$K21,'Rent Roll'!$P21*12),DK$5,"Y")+1))),('Rent Roll'!$H21*'Rent Roll'!$D21/12)*((1+'Rent Roll'!$N21)^DATEDIF('Summary &amp; Assumptions'!$D$18,DK$5,"Y")))))</f>
        <v>-</v>
      </c>
      <c r="DL26" s="131" t="str">
        <f ca="1">IF(DL$5&gt;='Rent Roll'!$M46,('Rent Roll'!$G46*'Rent Roll'!$D21/12)*((1+'Rent Roll'!$X46)^DATEDIF('Rent Roll'!$M46,DL$5,"Y")),
IF(DL$5&gt;'Rent Roll'!$L21,"-",
IF('Rent Roll'!$P21&gt;0,
IF(AND('Rent Roll'!$P21&gt;0,EDATE('Rent Roll'!$K21,'Rent Roll'!$P21*12)&gt;='Commercial Lease'!DL$5),
('Rent Roll'!$H21*'Rent Roll'!$D21/12)*((1+'Rent Roll'!$N21)^DATEDIF('Summary &amp; Assumptions'!$D$18,DL$5,"Y")),
OFFSET(DK26,0,-DATEDIF(EDATE('Rent Roll'!$K21,'Rent Roll'!$P21*12),DL$5,"M"))*((1+'Rent Roll'!$O21)^(DATEDIF(EDATE('Rent Roll'!$K21,'Rent Roll'!$P21*12),DL$5,"Y")+1))),('Rent Roll'!$H21*'Rent Roll'!$D21/12)*((1+'Rent Roll'!$N21)^DATEDIF('Summary &amp; Assumptions'!$D$18,DL$5,"Y")))))</f>
        <v>-</v>
      </c>
      <c r="DM26" s="131" t="str">
        <f ca="1">IF(DM$5&gt;='Rent Roll'!$M46,('Rent Roll'!$G46*'Rent Roll'!$D21/12)*((1+'Rent Roll'!$X46)^DATEDIF('Rent Roll'!$M46,DM$5,"Y")),
IF(DM$5&gt;'Rent Roll'!$L21,"-",
IF('Rent Roll'!$P21&gt;0,
IF(AND('Rent Roll'!$P21&gt;0,EDATE('Rent Roll'!$K21,'Rent Roll'!$P21*12)&gt;='Commercial Lease'!DM$5),
('Rent Roll'!$H21*'Rent Roll'!$D21/12)*((1+'Rent Roll'!$N21)^DATEDIF('Summary &amp; Assumptions'!$D$18,DM$5,"Y")),
OFFSET(DL26,0,-DATEDIF(EDATE('Rent Roll'!$K21,'Rent Roll'!$P21*12),DM$5,"M"))*((1+'Rent Roll'!$O21)^(DATEDIF(EDATE('Rent Roll'!$K21,'Rent Roll'!$P21*12),DM$5,"Y")+1))),('Rent Roll'!$H21*'Rent Roll'!$D21/12)*((1+'Rent Roll'!$N21)^DATEDIF('Summary &amp; Assumptions'!$D$18,DM$5,"Y")))))</f>
        <v>-</v>
      </c>
      <c r="DN26" s="131" t="str">
        <f ca="1">IF(DN$5&gt;='Rent Roll'!$M46,('Rent Roll'!$G46*'Rent Roll'!$D21/12)*((1+'Rent Roll'!$X46)^DATEDIF('Rent Roll'!$M46,DN$5,"Y")),
IF(DN$5&gt;'Rent Roll'!$L21,"-",
IF('Rent Roll'!$P21&gt;0,
IF(AND('Rent Roll'!$P21&gt;0,EDATE('Rent Roll'!$K21,'Rent Roll'!$P21*12)&gt;='Commercial Lease'!DN$5),
('Rent Roll'!$H21*'Rent Roll'!$D21/12)*((1+'Rent Roll'!$N21)^DATEDIF('Summary &amp; Assumptions'!$D$18,DN$5,"Y")),
OFFSET(DM26,0,-DATEDIF(EDATE('Rent Roll'!$K21,'Rent Roll'!$P21*12),DN$5,"M"))*((1+'Rent Roll'!$O21)^(DATEDIF(EDATE('Rent Roll'!$K21,'Rent Roll'!$P21*12),DN$5,"Y")+1))),('Rent Roll'!$H21*'Rent Roll'!$D21/12)*((1+'Rent Roll'!$N21)^DATEDIF('Summary &amp; Assumptions'!$D$18,DN$5,"Y")))))</f>
        <v>-</v>
      </c>
      <c r="DO26" s="131" t="str">
        <f ca="1">IF(DO$5&gt;='Rent Roll'!$M46,('Rent Roll'!$G46*'Rent Roll'!$D21/12)*((1+'Rent Roll'!$X46)^DATEDIF('Rent Roll'!$M46,DO$5,"Y")),
IF(DO$5&gt;'Rent Roll'!$L21,"-",
IF('Rent Roll'!$P21&gt;0,
IF(AND('Rent Roll'!$P21&gt;0,EDATE('Rent Roll'!$K21,'Rent Roll'!$P21*12)&gt;='Commercial Lease'!DO$5),
('Rent Roll'!$H21*'Rent Roll'!$D21/12)*((1+'Rent Roll'!$N21)^DATEDIF('Summary &amp; Assumptions'!$D$18,DO$5,"Y")),
OFFSET(DN26,0,-DATEDIF(EDATE('Rent Roll'!$K21,'Rent Roll'!$P21*12),DO$5,"M"))*((1+'Rent Roll'!$O21)^(DATEDIF(EDATE('Rent Roll'!$K21,'Rent Roll'!$P21*12),DO$5,"Y")+1))),('Rent Roll'!$H21*'Rent Roll'!$D21/12)*((1+'Rent Roll'!$N21)^DATEDIF('Summary &amp; Assumptions'!$D$18,DO$5,"Y")))))</f>
        <v>-</v>
      </c>
      <c r="DP26" s="131" t="str">
        <f ca="1">IF(DP$5&gt;='Rent Roll'!$M46,('Rent Roll'!$G46*'Rent Roll'!$D21/12)*((1+'Rent Roll'!$X46)^DATEDIF('Rent Roll'!$M46,DP$5,"Y")),
IF(DP$5&gt;'Rent Roll'!$L21,"-",
IF('Rent Roll'!$P21&gt;0,
IF(AND('Rent Roll'!$P21&gt;0,EDATE('Rent Roll'!$K21,'Rent Roll'!$P21*12)&gt;='Commercial Lease'!DP$5),
('Rent Roll'!$H21*'Rent Roll'!$D21/12)*((1+'Rent Roll'!$N21)^DATEDIF('Summary &amp; Assumptions'!$D$18,DP$5,"Y")),
OFFSET(DO26,0,-DATEDIF(EDATE('Rent Roll'!$K21,'Rent Roll'!$P21*12),DP$5,"M"))*((1+'Rent Roll'!$O21)^(DATEDIF(EDATE('Rent Roll'!$K21,'Rent Roll'!$P21*12),DP$5,"Y")+1))),('Rent Roll'!$H21*'Rent Roll'!$D21/12)*((1+'Rent Roll'!$N21)^DATEDIF('Summary &amp; Assumptions'!$D$18,DP$5,"Y")))))</f>
        <v>-</v>
      </c>
      <c r="DQ26" s="131" t="str">
        <f ca="1">IF(DQ$5&gt;='Rent Roll'!$M46,('Rent Roll'!$G46*'Rent Roll'!$D21/12)*((1+'Rent Roll'!$X46)^DATEDIF('Rent Roll'!$M46,DQ$5,"Y")),
IF(DQ$5&gt;'Rent Roll'!$L21,"-",
IF('Rent Roll'!$P21&gt;0,
IF(AND('Rent Roll'!$P21&gt;0,EDATE('Rent Roll'!$K21,'Rent Roll'!$P21*12)&gt;='Commercial Lease'!DQ$5),
('Rent Roll'!$H21*'Rent Roll'!$D21/12)*((1+'Rent Roll'!$N21)^DATEDIF('Summary &amp; Assumptions'!$D$18,DQ$5,"Y")),
OFFSET(DP26,0,-DATEDIF(EDATE('Rent Roll'!$K21,'Rent Roll'!$P21*12),DQ$5,"M"))*((1+'Rent Roll'!$O21)^(DATEDIF(EDATE('Rent Roll'!$K21,'Rent Roll'!$P21*12),DQ$5,"Y")+1))),('Rent Roll'!$H21*'Rent Roll'!$D21/12)*((1+'Rent Roll'!$N21)^DATEDIF('Summary &amp; Assumptions'!$D$18,DQ$5,"Y")))))</f>
        <v>-</v>
      </c>
      <c r="DR26" s="131" t="str">
        <f ca="1">IF(DR$5&gt;='Rent Roll'!$M46,('Rent Roll'!$G46*'Rent Roll'!$D21/12)*((1+'Rent Roll'!$X46)^DATEDIF('Rent Roll'!$M46,DR$5,"Y")),
IF(DR$5&gt;'Rent Roll'!$L21,"-",
IF('Rent Roll'!$P21&gt;0,
IF(AND('Rent Roll'!$P21&gt;0,EDATE('Rent Roll'!$K21,'Rent Roll'!$P21*12)&gt;='Commercial Lease'!DR$5),
('Rent Roll'!$H21*'Rent Roll'!$D21/12)*((1+'Rent Roll'!$N21)^DATEDIF('Summary &amp; Assumptions'!$D$18,DR$5,"Y")),
OFFSET(DQ26,0,-DATEDIF(EDATE('Rent Roll'!$K21,'Rent Roll'!$P21*12),DR$5,"M"))*((1+'Rent Roll'!$O21)^(DATEDIF(EDATE('Rent Roll'!$K21,'Rent Roll'!$P21*12),DR$5,"Y")+1))),('Rent Roll'!$H21*'Rent Roll'!$D21/12)*((1+'Rent Roll'!$N21)^DATEDIF('Summary &amp; Assumptions'!$D$18,DR$5,"Y")))))</f>
        <v>-</v>
      </c>
      <c r="DS26" s="131" t="str">
        <f ca="1">IF(DS$5&gt;='Rent Roll'!$M46,('Rent Roll'!$G46*'Rent Roll'!$D21/12)*((1+'Rent Roll'!$X46)^DATEDIF('Rent Roll'!$M46,DS$5,"Y")),
IF(DS$5&gt;'Rent Roll'!$L21,"-",
IF('Rent Roll'!$P21&gt;0,
IF(AND('Rent Roll'!$P21&gt;0,EDATE('Rent Roll'!$K21,'Rent Roll'!$P21*12)&gt;='Commercial Lease'!DS$5),
('Rent Roll'!$H21*'Rent Roll'!$D21/12)*((1+'Rent Roll'!$N21)^DATEDIF('Summary &amp; Assumptions'!$D$18,DS$5,"Y")),
OFFSET(DR26,0,-DATEDIF(EDATE('Rent Roll'!$K21,'Rent Roll'!$P21*12),DS$5,"M"))*((1+'Rent Roll'!$O21)^(DATEDIF(EDATE('Rent Roll'!$K21,'Rent Roll'!$P21*12),DS$5,"Y")+1))),('Rent Roll'!$H21*'Rent Roll'!$D21/12)*((1+'Rent Roll'!$N21)^DATEDIF('Summary &amp; Assumptions'!$D$18,DS$5,"Y")))))</f>
        <v>-</v>
      </c>
      <c r="DT26" s="131" t="str">
        <f ca="1">IF(DT$5&gt;='Rent Roll'!$M46,('Rent Roll'!$G46*'Rent Roll'!$D21/12)*((1+'Rent Roll'!$X46)^DATEDIF('Rent Roll'!$M46,DT$5,"Y")),
IF(DT$5&gt;'Rent Roll'!$L21,"-",
IF('Rent Roll'!$P21&gt;0,
IF(AND('Rent Roll'!$P21&gt;0,EDATE('Rent Roll'!$K21,'Rent Roll'!$P21*12)&gt;='Commercial Lease'!DT$5),
('Rent Roll'!$H21*'Rent Roll'!$D21/12)*((1+'Rent Roll'!$N21)^DATEDIF('Summary &amp; Assumptions'!$D$18,DT$5,"Y")),
OFFSET(DS26,0,-DATEDIF(EDATE('Rent Roll'!$K21,'Rent Roll'!$P21*12),DT$5,"M"))*((1+'Rent Roll'!$O21)^(DATEDIF(EDATE('Rent Roll'!$K21,'Rent Roll'!$P21*12),DT$5,"Y")+1))),('Rent Roll'!$H21*'Rent Roll'!$D21/12)*((1+'Rent Roll'!$N21)^DATEDIF('Summary &amp; Assumptions'!$D$18,DT$5,"Y")))))</f>
        <v>-</v>
      </c>
      <c r="DU26" s="131" t="str">
        <f ca="1">IF(DU$5&gt;='Rent Roll'!$M46,('Rent Roll'!$G46*'Rent Roll'!$D21/12)*((1+'Rent Roll'!$X46)^DATEDIF('Rent Roll'!$M46,DU$5,"Y")),
IF(DU$5&gt;'Rent Roll'!$L21,"-",
IF('Rent Roll'!$P21&gt;0,
IF(AND('Rent Roll'!$P21&gt;0,EDATE('Rent Roll'!$K21,'Rent Roll'!$P21*12)&gt;='Commercial Lease'!DU$5),
('Rent Roll'!$H21*'Rent Roll'!$D21/12)*((1+'Rent Roll'!$N21)^DATEDIF('Summary &amp; Assumptions'!$D$18,DU$5,"Y")),
OFFSET(DT26,0,-DATEDIF(EDATE('Rent Roll'!$K21,'Rent Roll'!$P21*12),DU$5,"M"))*((1+'Rent Roll'!$O21)^(DATEDIF(EDATE('Rent Roll'!$K21,'Rent Roll'!$P21*12),DU$5,"Y")+1))),('Rent Roll'!$H21*'Rent Roll'!$D21/12)*((1+'Rent Roll'!$N21)^DATEDIF('Summary &amp; Assumptions'!$D$18,DU$5,"Y")))))</f>
        <v>-</v>
      </c>
      <c r="DV26" s="131" t="str">
        <f ca="1">IF(DV$5&gt;='Rent Roll'!$M46,('Rent Roll'!$G46*'Rent Roll'!$D21/12)*((1+'Rent Roll'!$X46)^DATEDIF('Rent Roll'!$M46,DV$5,"Y")),
IF(DV$5&gt;'Rent Roll'!$L21,"-",
IF('Rent Roll'!$P21&gt;0,
IF(AND('Rent Roll'!$P21&gt;0,EDATE('Rent Roll'!$K21,'Rent Roll'!$P21*12)&gt;='Commercial Lease'!DV$5),
('Rent Roll'!$H21*'Rent Roll'!$D21/12)*((1+'Rent Roll'!$N21)^DATEDIF('Summary &amp; Assumptions'!$D$18,DV$5,"Y")),
OFFSET(DU26,0,-DATEDIF(EDATE('Rent Roll'!$K21,'Rent Roll'!$P21*12),DV$5,"M"))*((1+'Rent Roll'!$O21)^(DATEDIF(EDATE('Rent Roll'!$K21,'Rent Roll'!$P21*12),DV$5,"Y")+1))),('Rent Roll'!$H21*'Rent Roll'!$D21/12)*((1+'Rent Roll'!$N21)^DATEDIF('Summary &amp; Assumptions'!$D$18,DV$5,"Y")))))</f>
        <v>-</v>
      </c>
      <c r="DW26" s="131" t="str">
        <f ca="1">IF(DW$5&gt;='Rent Roll'!$M46,('Rent Roll'!$G46*'Rent Roll'!$D21/12)*((1+'Rent Roll'!$X46)^DATEDIF('Rent Roll'!$M46,DW$5,"Y")),
IF(DW$5&gt;'Rent Roll'!$L21,"-",
IF('Rent Roll'!$P21&gt;0,
IF(AND('Rent Roll'!$P21&gt;0,EDATE('Rent Roll'!$K21,'Rent Roll'!$P21*12)&gt;='Commercial Lease'!DW$5),
('Rent Roll'!$H21*'Rent Roll'!$D21/12)*((1+'Rent Roll'!$N21)^DATEDIF('Summary &amp; Assumptions'!$D$18,DW$5,"Y")),
OFFSET(DV26,0,-DATEDIF(EDATE('Rent Roll'!$K21,'Rent Roll'!$P21*12),DW$5,"M"))*((1+'Rent Roll'!$O21)^(DATEDIF(EDATE('Rent Roll'!$K21,'Rent Roll'!$P21*12),DW$5,"Y")+1))),('Rent Roll'!$H21*'Rent Roll'!$D21/12)*((1+'Rent Roll'!$N21)^DATEDIF('Summary &amp; Assumptions'!$D$18,DW$5,"Y")))))</f>
        <v>-</v>
      </c>
      <c r="DX26" s="131" t="str">
        <f ca="1">IF(DX$5&gt;='Rent Roll'!$M46,('Rent Roll'!$G46*'Rent Roll'!$D21/12)*((1+'Rent Roll'!$X46)^DATEDIF('Rent Roll'!$M46,DX$5,"Y")),
IF(DX$5&gt;'Rent Roll'!$L21,"-",
IF('Rent Roll'!$P21&gt;0,
IF(AND('Rent Roll'!$P21&gt;0,EDATE('Rent Roll'!$K21,'Rent Roll'!$P21*12)&gt;='Commercial Lease'!DX$5),
('Rent Roll'!$H21*'Rent Roll'!$D21/12)*((1+'Rent Roll'!$N21)^DATEDIF('Summary &amp; Assumptions'!$D$18,DX$5,"Y")),
OFFSET(DW26,0,-DATEDIF(EDATE('Rent Roll'!$K21,'Rent Roll'!$P21*12),DX$5,"M"))*((1+'Rent Roll'!$O21)^(DATEDIF(EDATE('Rent Roll'!$K21,'Rent Roll'!$P21*12),DX$5,"Y")+1))),('Rent Roll'!$H21*'Rent Roll'!$D21/12)*((1+'Rent Roll'!$N21)^DATEDIF('Summary &amp; Assumptions'!$D$18,DX$5,"Y")))))</f>
        <v>-</v>
      </c>
      <c r="DY26" s="131" t="str">
        <f ca="1">IF(DY$5&gt;='Rent Roll'!$M46,('Rent Roll'!$G46*'Rent Roll'!$D21/12)*((1+'Rent Roll'!$X46)^DATEDIF('Rent Roll'!$M46,DY$5,"Y")),
IF(DY$5&gt;'Rent Roll'!$L21,"-",
IF('Rent Roll'!$P21&gt;0,
IF(AND('Rent Roll'!$P21&gt;0,EDATE('Rent Roll'!$K21,'Rent Roll'!$P21*12)&gt;='Commercial Lease'!DY$5),
('Rent Roll'!$H21*'Rent Roll'!$D21/12)*((1+'Rent Roll'!$N21)^DATEDIF('Summary &amp; Assumptions'!$D$18,DY$5,"Y")),
OFFSET(DX26,0,-DATEDIF(EDATE('Rent Roll'!$K21,'Rent Roll'!$P21*12),DY$5,"M"))*((1+'Rent Roll'!$O21)^(DATEDIF(EDATE('Rent Roll'!$K21,'Rent Roll'!$P21*12),DY$5,"Y")+1))),('Rent Roll'!$H21*'Rent Roll'!$D21/12)*((1+'Rent Roll'!$N21)^DATEDIF('Summary &amp; Assumptions'!$D$18,DY$5,"Y")))))</f>
        <v>-</v>
      </c>
      <c r="DZ26" s="131" t="str">
        <f ca="1">IF(DZ$5&gt;='Rent Roll'!$M46,('Rent Roll'!$G46*'Rent Roll'!$D21/12)*((1+'Rent Roll'!$X46)^DATEDIF('Rent Roll'!$M46,DZ$5,"Y")),
IF(DZ$5&gt;'Rent Roll'!$L21,"-",
IF('Rent Roll'!$P21&gt;0,
IF(AND('Rent Roll'!$P21&gt;0,EDATE('Rent Roll'!$K21,'Rent Roll'!$P21*12)&gt;='Commercial Lease'!DZ$5),
('Rent Roll'!$H21*'Rent Roll'!$D21/12)*((1+'Rent Roll'!$N21)^DATEDIF('Summary &amp; Assumptions'!$D$18,DZ$5,"Y")),
OFFSET(DY26,0,-DATEDIF(EDATE('Rent Roll'!$K21,'Rent Roll'!$P21*12),DZ$5,"M"))*((1+'Rent Roll'!$O21)^(DATEDIF(EDATE('Rent Roll'!$K21,'Rent Roll'!$P21*12),DZ$5,"Y")+1))),('Rent Roll'!$H21*'Rent Roll'!$D21/12)*((1+'Rent Roll'!$N21)^DATEDIF('Summary &amp; Assumptions'!$D$18,DZ$5,"Y")))))</f>
        <v>-</v>
      </c>
      <c r="EA26" s="131" t="str">
        <f ca="1">IF(EA$5&gt;='Rent Roll'!$M46,('Rent Roll'!$G46*'Rent Roll'!$D21/12)*((1+'Rent Roll'!$X46)^DATEDIF('Rent Roll'!$M46,EA$5,"Y")),
IF(EA$5&gt;'Rent Roll'!$L21,"-",
IF('Rent Roll'!$P21&gt;0,
IF(AND('Rent Roll'!$P21&gt;0,EDATE('Rent Roll'!$K21,'Rent Roll'!$P21*12)&gt;='Commercial Lease'!EA$5),
('Rent Roll'!$H21*'Rent Roll'!$D21/12)*((1+'Rent Roll'!$N21)^DATEDIF('Summary &amp; Assumptions'!$D$18,EA$5,"Y")),
OFFSET(DZ26,0,-DATEDIF(EDATE('Rent Roll'!$K21,'Rent Roll'!$P21*12),EA$5,"M"))*((1+'Rent Roll'!$O21)^(DATEDIF(EDATE('Rent Roll'!$K21,'Rent Roll'!$P21*12),EA$5,"Y")+1))),('Rent Roll'!$H21*'Rent Roll'!$D21/12)*((1+'Rent Roll'!$N21)^DATEDIF('Summary &amp; Assumptions'!$D$18,EA$5,"Y")))))</f>
        <v>-</v>
      </c>
      <c r="EB26" s="131" t="str">
        <f ca="1">IF(EB$5&gt;='Rent Roll'!$M46,('Rent Roll'!$G46*'Rent Roll'!$D21/12)*((1+'Rent Roll'!$X46)^DATEDIF('Rent Roll'!$M46,EB$5,"Y")),
IF(EB$5&gt;'Rent Roll'!$L21,"-",
IF('Rent Roll'!$P21&gt;0,
IF(AND('Rent Roll'!$P21&gt;0,EDATE('Rent Roll'!$K21,'Rent Roll'!$P21*12)&gt;='Commercial Lease'!EB$5),
('Rent Roll'!$H21*'Rent Roll'!$D21/12)*((1+'Rent Roll'!$N21)^DATEDIF('Summary &amp; Assumptions'!$D$18,EB$5,"Y")),
OFFSET(EA26,0,-DATEDIF(EDATE('Rent Roll'!$K21,'Rent Roll'!$P21*12),EB$5,"M"))*((1+'Rent Roll'!$O21)^(DATEDIF(EDATE('Rent Roll'!$K21,'Rent Roll'!$P21*12),EB$5,"Y")+1))),('Rent Roll'!$H21*'Rent Roll'!$D21/12)*((1+'Rent Roll'!$N21)^DATEDIF('Summary &amp; Assumptions'!$D$18,EB$5,"Y")))))</f>
        <v>-</v>
      </c>
      <c r="EC26" s="131" t="str">
        <f ca="1">IF(EC$5&gt;='Rent Roll'!$M46,('Rent Roll'!$G46*'Rent Roll'!$D21/12)*((1+'Rent Roll'!$X46)^DATEDIF('Rent Roll'!$M46,EC$5,"Y")),
IF(EC$5&gt;'Rent Roll'!$L21,"-",
IF('Rent Roll'!$P21&gt;0,
IF(AND('Rent Roll'!$P21&gt;0,EDATE('Rent Roll'!$K21,'Rent Roll'!$P21*12)&gt;='Commercial Lease'!EC$5),
('Rent Roll'!$H21*'Rent Roll'!$D21/12)*((1+'Rent Roll'!$N21)^DATEDIF('Summary &amp; Assumptions'!$D$18,EC$5,"Y")),
OFFSET(EB26,0,-DATEDIF(EDATE('Rent Roll'!$K21,'Rent Roll'!$P21*12),EC$5,"M"))*((1+'Rent Roll'!$O21)^(DATEDIF(EDATE('Rent Roll'!$K21,'Rent Roll'!$P21*12),EC$5,"Y")+1))),('Rent Roll'!$H21*'Rent Roll'!$D21/12)*((1+'Rent Roll'!$N21)^DATEDIF('Summary &amp; Assumptions'!$D$18,EC$5,"Y")))))</f>
        <v>-</v>
      </c>
      <c r="ED26" s="131" t="str">
        <f ca="1">IF(ED$5&gt;='Rent Roll'!$M46,('Rent Roll'!$G46*'Rent Roll'!$D21/12)*((1+'Rent Roll'!$X46)^DATEDIF('Rent Roll'!$M46,ED$5,"Y")),
IF(ED$5&gt;'Rent Roll'!$L21,"-",
IF('Rent Roll'!$P21&gt;0,
IF(AND('Rent Roll'!$P21&gt;0,EDATE('Rent Roll'!$K21,'Rent Roll'!$P21*12)&gt;='Commercial Lease'!ED$5),
('Rent Roll'!$H21*'Rent Roll'!$D21/12)*((1+'Rent Roll'!$N21)^DATEDIF('Summary &amp; Assumptions'!$D$18,ED$5,"Y")),
OFFSET(EC26,0,-DATEDIF(EDATE('Rent Roll'!$K21,'Rent Roll'!$P21*12),ED$5,"M"))*((1+'Rent Roll'!$O21)^(DATEDIF(EDATE('Rent Roll'!$K21,'Rent Roll'!$P21*12),ED$5,"Y")+1))),('Rent Roll'!$H21*'Rent Roll'!$D21/12)*((1+'Rent Roll'!$N21)^DATEDIF('Summary &amp; Assumptions'!$D$18,ED$5,"Y")))))</f>
        <v>-</v>
      </c>
      <c r="EE26" s="131" t="str">
        <f ca="1">IF(EE$5&gt;='Rent Roll'!$M46,('Rent Roll'!$G46*'Rent Roll'!$D21/12)*((1+'Rent Roll'!$X46)^DATEDIF('Rent Roll'!$M46,EE$5,"Y")),
IF(EE$5&gt;'Rent Roll'!$L21,"-",
IF('Rent Roll'!$P21&gt;0,
IF(AND('Rent Roll'!$P21&gt;0,EDATE('Rent Roll'!$K21,'Rent Roll'!$P21*12)&gt;='Commercial Lease'!EE$5),
('Rent Roll'!$H21*'Rent Roll'!$D21/12)*((1+'Rent Roll'!$N21)^DATEDIF('Summary &amp; Assumptions'!$D$18,EE$5,"Y")),
OFFSET(ED26,0,-DATEDIF(EDATE('Rent Roll'!$K21,'Rent Roll'!$P21*12),EE$5,"M"))*((1+'Rent Roll'!$O21)^(DATEDIF(EDATE('Rent Roll'!$K21,'Rent Roll'!$P21*12),EE$5,"Y")+1))),('Rent Roll'!$H21*'Rent Roll'!$D21/12)*((1+'Rent Roll'!$N21)^DATEDIF('Summary &amp; Assumptions'!$D$18,EE$5,"Y")))))</f>
        <v>-</v>
      </c>
      <c r="EF26" s="132" t="str">
        <f ca="1">IF(EF$5&gt;='Rent Roll'!$M46,('Rent Roll'!$G46*'Rent Roll'!$D21/12)*((1+'Rent Roll'!$X46)^DATEDIF('Rent Roll'!$M46,EF$5,"Y")),
IF(EF$5&gt;'Rent Roll'!$L21,"-",
IF('Rent Roll'!$P21&gt;0,
IF(AND('Rent Roll'!$P21&gt;0,EDATE('Rent Roll'!$K21,'Rent Roll'!$P21*12)&gt;='Commercial Lease'!EF$5),
('Rent Roll'!$H21*'Rent Roll'!$D21/12)*((1+'Rent Roll'!$N21)^DATEDIF('Summary &amp; Assumptions'!$D$18,EF$5,"Y")),
OFFSET(EE26,0,-DATEDIF(EDATE('Rent Roll'!$K21,'Rent Roll'!$P21*12),EF$5,"M"))*((1+'Rent Roll'!$O21)^(DATEDIF(EDATE('Rent Roll'!$K21,'Rent Roll'!$P21*12),EF$5,"Y")+1))),('Rent Roll'!$H21*'Rent Roll'!$D21/12)*((1+'Rent Roll'!$N21)^DATEDIF('Summary &amp; Assumptions'!$D$18,EF$5,"Y")))))</f>
        <v>-</v>
      </c>
      <c r="EG26" s="118" t="s">
        <v>109</v>
      </c>
    </row>
    <row r="27" spans="2:137" x14ac:dyDescent="0.2">
      <c r="B27" s="134"/>
      <c r="C27" s="135" t="str">
        <f>CONCATENATE('Rent Roll'!B22&amp;" - "&amp;'Rent Roll'!C22)</f>
        <v xml:space="preserve"> - </v>
      </c>
      <c r="D27" s="130">
        <f t="shared" ca="1" si="13"/>
        <v>0</v>
      </c>
      <c r="E27" s="131" t="str">
        <f>IF('Rent Roll'!$E22='Data Validation'!$E$2,'Rent Roll'!$I22,"-")</f>
        <v>-</v>
      </c>
      <c r="F27" s="131" t="str">
        <f ca="1">IF(F$5&gt;='Rent Roll'!$M47,('Rent Roll'!$G47*'Rent Roll'!$D22/12)*((1+'Rent Roll'!$X47)^DATEDIF('Rent Roll'!$M47,F$5,"Y")),
IF(F$5&gt;'Rent Roll'!$L22,"-",
IF('Rent Roll'!$P22&gt;0,
IF(AND('Rent Roll'!$P22&gt;0,EDATE('Rent Roll'!$K22,'Rent Roll'!$P22*12)&gt;='Commercial Lease'!F$5),
('Rent Roll'!$H22*'Rent Roll'!$D22/12)*((1+'Rent Roll'!$N22)^DATEDIF('Summary &amp; Assumptions'!$D$18,F$5,"Y")),
OFFSET(E27,0,-DATEDIF(EDATE('Rent Roll'!$K22,'Rent Roll'!$P22*12),F$5,"M"))*((1+'Rent Roll'!$O22)^(DATEDIF(EDATE('Rent Roll'!$K22,'Rent Roll'!$P22*12),F$5,"Y")+1))),('Rent Roll'!$H22*'Rent Roll'!$D22/12)*((1+'Rent Roll'!$N22)^DATEDIF('Summary &amp; Assumptions'!$D$18,F$5,"Y")))))</f>
        <v>-</v>
      </c>
      <c r="G27" s="131" t="str">
        <f ca="1">IF(G$5&gt;='Rent Roll'!$M47,('Rent Roll'!$G47*'Rent Roll'!$D22/12)*((1+'Rent Roll'!$X47)^DATEDIF('Rent Roll'!$M47,G$5,"Y")),
IF(G$5&gt;'Rent Roll'!$L22,"-",
IF('Rent Roll'!$P22&gt;0,
IF(AND('Rent Roll'!$P22&gt;0,EDATE('Rent Roll'!$K22,'Rent Roll'!$P22*12)&gt;='Commercial Lease'!G$5),
('Rent Roll'!$H22*'Rent Roll'!$D22/12)*((1+'Rent Roll'!$N22)^DATEDIF('Summary &amp; Assumptions'!$D$18,G$5,"Y")),
OFFSET(F27,0,-DATEDIF(EDATE('Rent Roll'!$K22,'Rent Roll'!$P22*12),G$5,"M"))*((1+'Rent Roll'!$O22)^(DATEDIF(EDATE('Rent Roll'!$K22,'Rent Roll'!$P22*12),G$5,"Y")+1))),('Rent Roll'!$H22*'Rent Roll'!$D22/12)*((1+'Rent Roll'!$N22)^DATEDIF('Summary &amp; Assumptions'!$D$18,G$5,"Y")))))</f>
        <v>-</v>
      </c>
      <c r="H27" s="131" t="str">
        <f ca="1">IF(H$5&gt;='Rent Roll'!$M47,('Rent Roll'!$G47*'Rent Roll'!$D22/12)*((1+'Rent Roll'!$X47)^DATEDIF('Rent Roll'!$M47,H$5,"Y")),
IF(H$5&gt;'Rent Roll'!$L22,"-",
IF('Rent Roll'!$P22&gt;0,
IF(AND('Rent Roll'!$P22&gt;0,EDATE('Rent Roll'!$K22,'Rent Roll'!$P22*12)&gt;='Commercial Lease'!H$5),
('Rent Roll'!$H22*'Rent Roll'!$D22/12)*((1+'Rent Roll'!$N22)^DATEDIF('Summary &amp; Assumptions'!$D$18,H$5,"Y")),
OFFSET(G27,0,-DATEDIF(EDATE('Rent Roll'!$K22,'Rent Roll'!$P22*12),H$5,"M"))*((1+'Rent Roll'!$O22)^(DATEDIF(EDATE('Rent Roll'!$K22,'Rent Roll'!$P22*12),H$5,"Y")+1))),('Rent Roll'!$H22*'Rent Roll'!$D22/12)*((1+'Rent Roll'!$N22)^DATEDIF('Summary &amp; Assumptions'!$D$18,H$5,"Y")))))</f>
        <v>-</v>
      </c>
      <c r="I27" s="131" t="str">
        <f ca="1">IF(I$5&gt;='Rent Roll'!$M47,('Rent Roll'!$G47*'Rent Roll'!$D22/12)*((1+'Rent Roll'!$X47)^DATEDIF('Rent Roll'!$M47,I$5,"Y")),
IF(I$5&gt;'Rent Roll'!$L22,"-",
IF('Rent Roll'!$P22&gt;0,
IF(AND('Rent Roll'!$P22&gt;0,EDATE('Rent Roll'!$K22,'Rent Roll'!$P22*12)&gt;='Commercial Lease'!I$5),
('Rent Roll'!$H22*'Rent Roll'!$D22/12)*((1+'Rent Roll'!$N22)^DATEDIF('Summary &amp; Assumptions'!$D$18,I$5,"Y")),
OFFSET(H27,0,-DATEDIF(EDATE('Rent Roll'!$K22,'Rent Roll'!$P22*12),I$5,"M"))*((1+'Rent Roll'!$O22)^(DATEDIF(EDATE('Rent Roll'!$K22,'Rent Roll'!$P22*12),I$5,"Y")+1))),('Rent Roll'!$H22*'Rent Roll'!$D22/12)*((1+'Rent Roll'!$N22)^DATEDIF('Summary &amp; Assumptions'!$D$18,I$5,"Y")))))</f>
        <v>-</v>
      </c>
      <c r="J27" s="131" t="str">
        <f ca="1">IF(J$5&gt;='Rent Roll'!$M47,('Rent Roll'!$G47*'Rent Roll'!$D22/12)*((1+'Rent Roll'!$X47)^DATEDIF('Rent Roll'!$M47,J$5,"Y")),
IF(J$5&gt;'Rent Roll'!$L22,"-",
IF('Rent Roll'!$P22&gt;0,
IF(AND('Rent Roll'!$P22&gt;0,EDATE('Rent Roll'!$K22,'Rent Roll'!$P22*12)&gt;='Commercial Lease'!J$5),
('Rent Roll'!$H22*'Rent Roll'!$D22/12)*((1+'Rent Roll'!$N22)^DATEDIF('Summary &amp; Assumptions'!$D$18,J$5,"Y")),
OFFSET(I27,0,-DATEDIF(EDATE('Rent Roll'!$K22,'Rent Roll'!$P22*12),J$5,"M"))*((1+'Rent Roll'!$O22)^(DATEDIF(EDATE('Rent Roll'!$K22,'Rent Roll'!$P22*12),J$5,"Y")+1))),('Rent Roll'!$H22*'Rent Roll'!$D22/12)*((1+'Rent Roll'!$N22)^DATEDIF('Summary &amp; Assumptions'!$D$18,J$5,"Y")))))</f>
        <v>-</v>
      </c>
      <c r="K27" s="131" t="str">
        <f ca="1">IF(K$5&gt;='Rent Roll'!$M47,('Rent Roll'!$G47*'Rent Roll'!$D22/12)*((1+'Rent Roll'!$X47)^DATEDIF('Rent Roll'!$M47,K$5,"Y")),
IF(K$5&gt;'Rent Roll'!$L22,"-",
IF('Rent Roll'!$P22&gt;0,
IF(AND('Rent Roll'!$P22&gt;0,EDATE('Rent Roll'!$K22,'Rent Roll'!$P22*12)&gt;='Commercial Lease'!K$5),
('Rent Roll'!$H22*'Rent Roll'!$D22/12)*((1+'Rent Roll'!$N22)^DATEDIF('Summary &amp; Assumptions'!$D$18,K$5,"Y")),
OFFSET(J27,0,-DATEDIF(EDATE('Rent Roll'!$K22,'Rent Roll'!$P22*12),K$5,"M"))*((1+'Rent Roll'!$O22)^(DATEDIF(EDATE('Rent Roll'!$K22,'Rent Roll'!$P22*12),K$5,"Y")+1))),('Rent Roll'!$H22*'Rent Roll'!$D22/12)*((1+'Rent Roll'!$N22)^DATEDIF('Summary &amp; Assumptions'!$D$18,K$5,"Y")))))</f>
        <v>-</v>
      </c>
      <c r="L27" s="131" t="str">
        <f ca="1">IF(L$5&gt;='Rent Roll'!$M47,('Rent Roll'!$G47*'Rent Roll'!$D22/12)*((1+'Rent Roll'!$X47)^DATEDIF('Rent Roll'!$M47,L$5,"Y")),
IF(L$5&gt;'Rent Roll'!$L22,"-",
IF('Rent Roll'!$P22&gt;0,
IF(AND('Rent Roll'!$P22&gt;0,EDATE('Rent Roll'!$K22,'Rent Roll'!$P22*12)&gt;='Commercial Lease'!L$5),
('Rent Roll'!$H22*'Rent Roll'!$D22/12)*((1+'Rent Roll'!$N22)^DATEDIF('Summary &amp; Assumptions'!$D$18,L$5,"Y")),
OFFSET(K27,0,-DATEDIF(EDATE('Rent Roll'!$K22,'Rent Roll'!$P22*12),L$5,"M"))*((1+'Rent Roll'!$O22)^(DATEDIF(EDATE('Rent Roll'!$K22,'Rent Roll'!$P22*12),L$5,"Y")+1))),('Rent Roll'!$H22*'Rent Roll'!$D22/12)*((1+'Rent Roll'!$N22)^DATEDIF('Summary &amp; Assumptions'!$D$18,L$5,"Y")))))</f>
        <v>-</v>
      </c>
      <c r="M27" s="131" t="str">
        <f ca="1">IF(M$5&gt;='Rent Roll'!$M47,('Rent Roll'!$G47*'Rent Roll'!$D22/12)*((1+'Rent Roll'!$X47)^DATEDIF('Rent Roll'!$M47,M$5,"Y")),
IF(M$5&gt;'Rent Roll'!$L22,"-",
IF('Rent Roll'!$P22&gt;0,
IF(AND('Rent Roll'!$P22&gt;0,EDATE('Rent Roll'!$K22,'Rent Roll'!$P22*12)&gt;='Commercial Lease'!M$5),
('Rent Roll'!$H22*'Rent Roll'!$D22/12)*((1+'Rent Roll'!$N22)^DATEDIF('Summary &amp; Assumptions'!$D$18,M$5,"Y")),
OFFSET(L27,0,-DATEDIF(EDATE('Rent Roll'!$K22,'Rent Roll'!$P22*12),M$5,"M"))*((1+'Rent Roll'!$O22)^(DATEDIF(EDATE('Rent Roll'!$K22,'Rent Roll'!$P22*12),M$5,"Y")+1))),('Rent Roll'!$H22*'Rent Roll'!$D22/12)*((1+'Rent Roll'!$N22)^DATEDIF('Summary &amp; Assumptions'!$D$18,M$5,"Y")))))</f>
        <v>-</v>
      </c>
      <c r="N27" s="131" t="str">
        <f ca="1">IF(N$5&gt;='Rent Roll'!$M47,('Rent Roll'!$G47*'Rent Roll'!$D22/12)*((1+'Rent Roll'!$X47)^DATEDIF('Rent Roll'!$M47,N$5,"Y")),
IF(N$5&gt;'Rent Roll'!$L22,"-",
IF('Rent Roll'!$P22&gt;0,
IF(AND('Rent Roll'!$P22&gt;0,EDATE('Rent Roll'!$K22,'Rent Roll'!$P22*12)&gt;='Commercial Lease'!N$5),
('Rent Roll'!$H22*'Rent Roll'!$D22/12)*((1+'Rent Roll'!$N22)^DATEDIF('Summary &amp; Assumptions'!$D$18,N$5,"Y")),
OFFSET(M27,0,-DATEDIF(EDATE('Rent Roll'!$K22,'Rent Roll'!$P22*12),N$5,"M"))*((1+'Rent Roll'!$O22)^(DATEDIF(EDATE('Rent Roll'!$K22,'Rent Roll'!$P22*12),N$5,"Y")+1))),('Rent Roll'!$H22*'Rent Roll'!$D22/12)*((1+'Rent Roll'!$N22)^DATEDIF('Summary &amp; Assumptions'!$D$18,N$5,"Y")))))</f>
        <v>-</v>
      </c>
      <c r="O27" s="131" t="str">
        <f ca="1">IF(O$5&gt;='Rent Roll'!$M47,('Rent Roll'!$G47*'Rent Roll'!$D22/12)*((1+'Rent Roll'!$X47)^DATEDIF('Rent Roll'!$M47,O$5,"Y")),
IF(O$5&gt;'Rent Roll'!$L22,"-",
IF('Rent Roll'!$P22&gt;0,
IF(AND('Rent Roll'!$P22&gt;0,EDATE('Rent Roll'!$K22,'Rent Roll'!$P22*12)&gt;='Commercial Lease'!O$5),
('Rent Roll'!$H22*'Rent Roll'!$D22/12)*((1+'Rent Roll'!$N22)^DATEDIF('Summary &amp; Assumptions'!$D$18,O$5,"Y")),
OFFSET(N27,0,-DATEDIF(EDATE('Rent Roll'!$K22,'Rent Roll'!$P22*12),O$5,"M"))*((1+'Rent Roll'!$O22)^(DATEDIF(EDATE('Rent Roll'!$K22,'Rent Roll'!$P22*12),O$5,"Y")+1))),('Rent Roll'!$H22*'Rent Roll'!$D22/12)*((1+'Rent Roll'!$N22)^DATEDIF('Summary &amp; Assumptions'!$D$18,O$5,"Y")))))</f>
        <v>-</v>
      </c>
      <c r="P27" s="131" t="str">
        <f ca="1">IF(P$5&gt;='Rent Roll'!$M47,('Rent Roll'!$G47*'Rent Roll'!$D22/12)*((1+'Rent Roll'!$X47)^DATEDIF('Rent Roll'!$M47,P$5,"Y")),
IF(P$5&gt;'Rent Roll'!$L22,"-",
IF('Rent Roll'!$P22&gt;0,
IF(AND('Rent Roll'!$P22&gt;0,EDATE('Rent Roll'!$K22,'Rent Roll'!$P22*12)&gt;='Commercial Lease'!P$5),
('Rent Roll'!$H22*'Rent Roll'!$D22/12)*((1+'Rent Roll'!$N22)^DATEDIF('Summary &amp; Assumptions'!$D$18,P$5,"Y")),
OFFSET(O27,0,-DATEDIF(EDATE('Rent Roll'!$K22,'Rent Roll'!$P22*12),P$5,"M"))*((1+'Rent Roll'!$O22)^(DATEDIF(EDATE('Rent Roll'!$K22,'Rent Roll'!$P22*12),P$5,"Y")+1))),('Rent Roll'!$H22*'Rent Roll'!$D22/12)*((1+'Rent Roll'!$N22)^DATEDIF('Summary &amp; Assumptions'!$D$18,P$5,"Y")))))</f>
        <v>-</v>
      </c>
      <c r="Q27" s="131" t="str">
        <f ca="1">IF(Q$5&gt;='Rent Roll'!$M47,('Rent Roll'!$G47*'Rent Roll'!$D22/12)*((1+'Rent Roll'!$X47)^DATEDIF('Rent Roll'!$M47,Q$5,"Y")),
IF(Q$5&gt;'Rent Roll'!$L22,"-",
IF('Rent Roll'!$P22&gt;0,
IF(AND('Rent Roll'!$P22&gt;0,EDATE('Rent Roll'!$K22,'Rent Roll'!$P22*12)&gt;='Commercial Lease'!Q$5),
('Rent Roll'!$H22*'Rent Roll'!$D22/12)*((1+'Rent Roll'!$N22)^DATEDIF('Summary &amp; Assumptions'!$D$18,Q$5,"Y")),
OFFSET(P27,0,-DATEDIF(EDATE('Rent Roll'!$K22,'Rent Roll'!$P22*12),Q$5,"M"))*((1+'Rent Roll'!$O22)^(DATEDIF(EDATE('Rent Roll'!$K22,'Rent Roll'!$P22*12),Q$5,"Y")+1))),('Rent Roll'!$H22*'Rent Roll'!$D22/12)*((1+'Rent Roll'!$N22)^DATEDIF('Summary &amp; Assumptions'!$D$18,Q$5,"Y")))))</f>
        <v>-</v>
      </c>
      <c r="R27" s="131" t="str">
        <f ca="1">IF(R$5&gt;='Rent Roll'!$M47,('Rent Roll'!$G47*'Rent Roll'!$D22/12)*((1+'Rent Roll'!$X47)^DATEDIF('Rent Roll'!$M47,R$5,"Y")),
IF(R$5&gt;'Rent Roll'!$L22,"-",
IF('Rent Roll'!$P22&gt;0,
IF(AND('Rent Roll'!$P22&gt;0,EDATE('Rent Roll'!$K22,'Rent Roll'!$P22*12)&gt;='Commercial Lease'!R$5),
('Rent Roll'!$H22*'Rent Roll'!$D22/12)*((1+'Rent Roll'!$N22)^DATEDIF('Summary &amp; Assumptions'!$D$18,R$5,"Y")),
OFFSET(Q27,0,-DATEDIF(EDATE('Rent Roll'!$K22,'Rent Roll'!$P22*12),R$5,"M"))*((1+'Rent Roll'!$O22)^(DATEDIF(EDATE('Rent Roll'!$K22,'Rent Roll'!$P22*12),R$5,"Y")+1))),('Rent Roll'!$H22*'Rent Roll'!$D22/12)*((1+'Rent Roll'!$N22)^DATEDIF('Summary &amp; Assumptions'!$D$18,R$5,"Y")))))</f>
        <v>-</v>
      </c>
      <c r="S27" s="131" t="str">
        <f ca="1">IF(S$5&gt;='Rent Roll'!$M47,('Rent Roll'!$G47*'Rent Roll'!$D22/12)*((1+'Rent Roll'!$X47)^DATEDIF('Rent Roll'!$M47,S$5,"Y")),
IF(S$5&gt;'Rent Roll'!$L22,"-",
IF('Rent Roll'!$P22&gt;0,
IF(AND('Rent Roll'!$P22&gt;0,EDATE('Rent Roll'!$K22,'Rent Roll'!$P22*12)&gt;='Commercial Lease'!S$5),
('Rent Roll'!$H22*'Rent Roll'!$D22/12)*((1+'Rent Roll'!$N22)^DATEDIF('Summary &amp; Assumptions'!$D$18,S$5,"Y")),
OFFSET(R27,0,-DATEDIF(EDATE('Rent Roll'!$K22,'Rent Roll'!$P22*12),S$5,"M"))*((1+'Rent Roll'!$O22)^(DATEDIF(EDATE('Rent Roll'!$K22,'Rent Roll'!$P22*12),S$5,"Y")+1))),('Rent Roll'!$H22*'Rent Roll'!$D22/12)*((1+'Rent Roll'!$N22)^DATEDIF('Summary &amp; Assumptions'!$D$18,S$5,"Y")))))</f>
        <v>-</v>
      </c>
      <c r="T27" s="131" t="str">
        <f ca="1">IF(T$5&gt;='Rent Roll'!$M47,('Rent Roll'!$G47*'Rent Roll'!$D22/12)*((1+'Rent Roll'!$X47)^DATEDIF('Rent Roll'!$M47,T$5,"Y")),
IF(T$5&gt;'Rent Roll'!$L22,"-",
IF('Rent Roll'!$P22&gt;0,
IF(AND('Rent Roll'!$P22&gt;0,EDATE('Rent Roll'!$K22,'Rent Roll'!$P22*12)&gt;='Commercial Lease'!T$5),
('Rent Roll'!$H22*'Rent Roll'!$D22/12)*((1+'Rent Roll'!$N22)^DATEDIF('Summary &amp; Assumptions'!$D$18,T$5,"Y")),
OFFSET(S27,0,-DATEDIF(EDATE('Rent Roll'!$K22,'Rent Roll'!$P22*12),T$5,"M"))*((1+'Rent Roll'!$O22)^(DATEDIF(EDATE('Rent Roll'!$K22,'Rent Roll'!$P22*12),T$5,"Y")+1))),('Rent Roll'!$H22*'Rent Roll'!$D22/12)*((1+'Rent Roll'!$N22)^DATEDIF('Summary &amp; Assumptions'!$D$18,T$5,"Y")))))</f>
        <v>-</v>
      </c>
      <c r="U27" s="131" t="str">
        <f ca="1">IF(U$5&gt;='Rent Roll'!$M47,('Rent Roll'!$G47*'Rent Roll'!$D22/12)*((1+'Rent Roll'!$X47)^DATEDIF('Rent Roll'!$M47,U$5,"Y")),
IF(U$5&gt;'Rent Roll'!$L22,"-",
IF('Rent Roll'!$P22&gt;0,
IF(AND('Rent Roll'!$P22&gt;0,EDATE('Rent Roll'!$K22,'Rent Roll'!$P22*12)&gt;='Commercial Lease'!U$5),
('Rent Roll'!$H22*'Rent Roll'!$D22/12)*((1+'Rent Roll'!$N22)^DATEDIF('Summary &amp; Assumptions'!$D$18,U$5,"Y")),
OFFSET(T27,0,-DATEDIF(EDATE('Rent Roll'!$K22,'Rent Roll'!$P22*12),U$5,"M"))*((1+'Rent Roll'!$O22)^(DATEDIF(EDATE('Rent Roll'!$K22,'Rent Roll'!$P22*12),U$5,"Y")+1))),('Rent Roll'!$H22*'Rent Roll'!$D22/12)*((1+'Rent Roll'!$N22)^DATEDIF('Summary &amp; Assumptions'!$D$18,U$5,"Y")))))</f>
        <v>-</v>
      </c>
      <c r="V27" s="131" t="str">
        <f ca="1">IF(V$5&gt;='Rent Roll'!$M47,('Rent Roll'!$G47*'Rent Roll'!$D22/12)*((1+'Rent Roll'!$X47)^DATEDIF('Rent Roll'!$M47,V$5,"Y")),
IF(V$5&gt;'Rent Roll'!$L22,"-",
IF('Rent Roll'!$P22&gt;0,
IF(AND('Rent Roll'!$P22&gt;0,EDATE('Rent Roll'!$K22,'Rent Roll'!$P22*12)&gt;='Commercial Lease'!V$5),
('Rent Roll'!$H22*'Rent Roll'!$D22/12)*((1+'Rent Roll'!$N22)^DATEDIF('Summary &amp; Assumptions'!$D$18,V$5,"Y")),
OFFSET(U27,0,-DATEDIF(EDATE('Rent Roll'!$K22,'Rent Roll'!$P22*12),V$5,"M"))*((1+'Rent Roll'!$O22)^(DATEDIF(EDATE('Rent Roll'!$K22,'Rent Roll'!$P22*12),V$5,"Y")+1))),('Rent Roll'!$H22*'Rent Roll'!$D22/12)*((1+'Rent Roll'!$N22)^DATEDIF('Summary &amp; Assumptions'!$D$18,V$5,"Y")))))</f>
        <v>-</v>
      </c>
      <c r="W27" s="131" t="str">
        <f ca="1">IF(W$5&gt;='Rent Roll'!$M47,('Rent Roll'!$G47*'Rent Roll'!$D22/12)*((1+'Rent Roll'!$X47)^DATEDIF('Rent Roll'!$M47,W$5,"Y")),
IF(W$5&gt;'Rent Roll'!$L22,"-",
IF('Rent Roll'!$P22&gt;0,
IF(AND('Rent Roll'!$P22&gt;0,EDATE('Rent Roll'!$K22,'Rent Roll'!$P22*12)&gt;='Commercial Lease'!W$5),
('Rent Roll'!$H22*'Rent Roll'!$D22/12)*((1+'Rent Roll'!$N22)^DATEDIF('Summary &amp; Assumptions'!$D$18,W$5,"Y")),
OFFSET(V27,0,-DATEDIF(EDATE('Rent Roll'!$K22,'Rent Roll'!$P22*12),W$5,"M"))*((1+'Rent Roll'!$O22)^(DATEDIF(EDATE('Rent Roll'!$K22,'Rent Roll'!$P22*12),W$5,"Y")+1))),('Rent Roll'!$H22*'Rent Roll'!$D22/12)*((1+'Rent Roll'!$N22)^DATEDIF('Summary &amp; Assumptions'!$D$18,W$5,"Y")))))</f>
        <v>-</v>
      </c>
      <c r="X27" s="131" t="str">
        <f ca="1">IF(X$5&gt;='Rent Roll'!$M47,('Rent Roll'!$G47*'Rent Roll'!$D22/12)*((1+'Rent Roll'!$X47)^DATEDIF('Rent Roll'!$M47,X$5,"Y")),
IF(X$5&gt;'Rent Roll'!$L22,"-",
IF('Rent Roll'!$P22&gt;0,
IF(AND('Rent Roll'!$P22&gt;0,EDATE('Rent Roll'!$K22,'Rent Roll'!$P22*12)&gt;='Commercial Lease'!X$5),
('Rent Roll'!$H22*'Rent Roll'!$D22/12)*((1+'Rent Roll'!$N22)^DATEDIF('Summary &amp; Assumptions'!$D$18,X$5,"Y")),
OFFSET(W27,0,-DATEDIF(EDATE('Rent Roll'!$K22,'Rent Roll'!$P22*12),X$5,"M"))*((1+'Rent Roll'!$O22)^(DATEDIF(EDATE('Rent Roll'!$K22,'Rent Roll'!$P22*12),X$5,"Y")+1))),('Rent Roll'!$H22*'Rent Roll'!$D22/12)*((1+'Rent Roll'!$N22)^DATEDIF('Summary &amp; Assumptions'!$D$18,X$5,"Y")))))</f>
        <v>-</v>
      </c>
      <c r="Y27" s="131" t="str">
        <f ca="1">IF(Y$5&gt;='Rent Roll'!$M47,('Rent Roll'!$G47*'Rent Roll'!$D22/12)*((1+'Rent Roll'!$X47)^DATEDIF('Rent Roll'!$M47,Y$5,"Y")),
IF(Y$5&gt;'Rent Roll'!$L22,"-",
IF('Rent Roll'!$P22&gt;0,
IF(AND('Rent Roll'!$P22&gt;0,EDATE('Rent Roll'!$K22,'Rent Roll'!$P22*12)&gt;='Commercial Lease'!Y$5),
('Rent Roll'!$H22*'Rent Roll'!$D22/12)*((1+'Rent Roll'!$N22)^DATEDIF('Summary &amp; Assumptions'!$D$18,Y$5,"Y")),
OFFSET(X27,0,-DATEDIF(EDATE('Rent Roll'!$K22,'Rent Roll'!$P22*12),Y$5,"M"))*((1+'Rent Roll'!$O22)^(DATEDIF(EDATE('Rent Roll'!$K22,'Rent Roll'!$P22*12),Y$5,"Y")+1))),('Rent Roll'!$H22*'Rent Roll'!$D22/12)*((1+'Rent Roll'!$N22)^DATEDIF('Summary &amp; Assumptions'!$D$18,Y$5,"Y")))))</f>
        <v>-</v>
      </c>
      <c r="Z27" s="131" t="str">
        <f ca="1">IF(Z$5&gt;='Rent Roll'!$M47,('Rent Roll'!$G47*'Rent Roll'!$D22/12)*((1+'Rent Roll'!$X47)^DATEDIF('Rent Roll'!$M47,Z$5,"Y")),
IF(Z$5&gt;'Rent Roll'!$L22,"-",
IF('Rent Roll'!$P22&gt;0,
IF(AND('Rent Roll'!$P22&gt;0,EDATE('Rent Roll'!$K22,'Rent Roll'!$P22*12)&gt;='Commercial Lease'!Z$5),
('Rent Roll'!$H22*'Rent Roll'!$D22/12)*((1+'Rent Roll'!$N22)^DATEDIF('Summary &amp; Assumptions'!$D$18,Z$5,"Y")),
OFFSET(Y27,0,-DATEDIF(EDATE('Rent Roll'!$K22,'Rent Roll'!$P22*12),Z$5,"M"))*((1+'Rent Roll'!$O22)^(DATEDIF(EDATE('Rent Roll'!$K22,'Rent Roll'!$P22*12),Z$5,"Y")+1))),('Rent Roll'!$H22*'Rent Roll'!$D22/12)*((1+'Rent Roll'!$N22)^DATEDIF('Summary &amp; Assumptions'!$D$18,Z$5,"Y")))))</f>
        <v>-</v>
      </c>
      <c r="AA27" s="131" t="str">
        <f ca="1">IF(AA$5&gt;='Rent Roll'!$M47,('Rent Roll'!$G47*'Rent Roll'!$D22/12)*((1+'Rent Roll'!$X47)^DATEDIF('Rent Roll'!$M47,AA$5,"Y")),
IF(AA$5&gt;'Rent Roll'!$L22,"-",
IF('Rent Roll'!$P22&gt;0,
IF(AND('Rent Roll'!$P22&gt;0,EDATE('Rent Roll'!$K22,'Rent Roll'!$P22*12)&gt;='Commercial Lease'!AA$5),
('Rent Roll'!$H22*'Rent Roll'!$D22/12)*((1+'Rent Roll'!$N22)^DATEDIF('Summary &amp; Assumptions'!$D$18,AA$5,"Y")),
OFFSET(Z27,0,-DATEDIF(EDATE('Rent Roll'!$K22,'Rent Roll'!$P22*12),AA$5,"M"))*((1+'Rent Roll'!$O22)^(DATEDIF(EDATE('Rent Roll'!$K22,'Rent Roll'!$P22*12),AA$5,"Y")+1))),('Rent Roll'!$H22*'Rent Roll'!$D22/12)*((1+'Rent Roll'!$N22)^DATEDIF('Summary &amp; Assumptions'!$D$18,AA$5,"Y")))))</f>
        <v>-</v>
      </c>
      <c r="AB27" s="131" t="str">
        <f ca="1">IF(AB$5&gt;='Rent Roll'!$M47,('Rent Roll'!$G47*'Rent Roll'!$D22/12)*((1+'Rent Roll'!$X47)^DATEDIF('Rent Roll'!$M47,AB$5,"Y")),
IF(AB$5&gt;'Rent Roll'!$L22,"-",
IF('Rent Roll'!$P22&gt;0,
IF(AND('Rent Roll'!$P22&gt;0,EDATE('Rent Roll'!$K22,'Rent Roll'!$P22*12)&gt;='Commercial Lease'!AB$5),
('Rent Roll'!$H22*'Rent Roll'!$D22/12)*((1+'Rent Roll'!$N22)^DATEDIF('Summary &amp; Assumptions'!$D$18,AB$5,"Y")),
OFFSET(AA27,0,-DATEDIF(EDATE('Rent Roll'!$K22,'Rent Roll'!$P22*12),AB$5,"M"))*((1+'Rent Roll'!$O22)^(DATEDIF(EDATE('Rent Roll'!$K22,'Rent Roll'!$P22*12),AB$5,"Y")+1))),('Rent Roll'!$H22*'Rent Roll'!$D22/12)*((1+'Rent Roll'!$N22)^DATEDIF('Summary &amp; Assumptions'!$D$18,AB$5,"Y")))))</f>
        <v>-</v>
      </c>
      <c r="AC27" s="131" t="str">
        <f ca="1">IF(AC$5&gt;='Rent Roll'!$M47,('Rent Roll'!$G47*'Rent Roll'!$D22/12)*((1+'Rent Roll'!$X47)^DATEDIF('Rent Roll'!$M47,AC$5,"Y")),
IF(AC$5&gt;'Rent Roll'!$L22,"-",
IF('Rent Roll'!$P22&gt;0,
IF(AND('Rent Roll'!$P22&gt;0,EDATE('Rent Roll'!$K22,'Rent Roll'!$P22*12)&gt;='Commercial Lease'!AC$5),
('Rent Roll'!$H22*'Rent Roll'!$D22/12)*((1+'Rent Roll'!$N22)^DATEDIF('Summary &amp; Assumptions'!$D$18,AC$5,"Y")),
OFFSET(AB27,0,-DATEDIF(EDATE('Rent Roll'!$K22,'Rent Roll'!$P22*12),AC$5,"M"))*((1+'Rent Roll'!$O22)^(DATEDIF(EDATE('Rent Roll'!$K22,'Rent Roll'!$P22*12),AC$5,"Y")+1))),('Rent Roll'!$H22*'Rent Roll'!$D22/12)*((1+'Rent Roll'!$N22)^DATEDIF('Summary &amp; Assumptions'!$D$18,AC$5,"Y")))))</f>
        <v>-</v>
      </c>
      <c r="AD27" s="131" t="str">
        <f ca="1">IF(AD$5&gt;='Rent Roll'!$M47,('Rent Roll'!$G47*'Rent Roll'!$D22/12)*((1+'Rent Roll'!$X47)^DATEDIF('Rent Roll'!$M47,AD$5,"Y")),
IF(AD$5&gt;'Rent Roll'!$L22,"-",
IF('Rent Roll'!$P22&gt;0,
IF(AND('Rent Roll'!$P22&gt;0,EDATE('Rent Roll'!$K22,'Rent Roll'!$P22*12)&gt;='Commercial Lease'!AD$5),
('Rent Roll'!$H22*'Rent Roll'!$D22/12)*((1+'Rent Roll'!$N22)^DATEDIF('Summary &amp; Assumptions'!$D$18,AD$5,"Y")),
OFFSET(AC27,0,-DATEDIF(EDATE('Rent Roll'!$K22,'Rent Roll'!$P22*12),AD$5,"M"))*((1+'Rent Roll'!$O22)^(DATEDIF(EDATE('Rent Roll'!$K22,'Rent Roll'!$P22*12),AD$5,"Y")+1))),('Rent Roll'!$H22*'Rent Roll'!$D22/12)*((1+'Rent Roll'!$N22)^DATEDIF('Summary &amp; Assumptions'!$D$18,AD$5,"Y")))))</f>
        <v>-</v>
      </c>
      <c r="AE27" s="131" t="str">
        <f ca="1">IF(AE$5&gt;='Rent Roll'!$M47,('Rent Roll'!$G47*'Rent Roll'!$D22/12)*((1+'Rent Roll'!$X47)^DATEDIF('Rent Roll'!$M47,AE$5,"Y")),
IF(AE$5&gt;'Rent Roll'!$L22,"-",
IF('Rent Roll'!$P22&gt;0,
IF(AND('Rent Roll'!$P22&gt;0,EDATE('Rent Roll'!$K22,'Rent Roll'!$P22*12)&gt;='Commercial Lease'!AE$5),
('Rent Roll'!$H22*'Rent Roll'!$D22/12)*((1+'Rent Roll'!$N22)^DATEDIF('Summary &amp; Assumptions'!$D$18,AE$5,"Y")),
OFFSET(AD27,0,-DATEDIF(EDATE('Rent Roll'!$K22,'Rent Roll'!$P22*12),AE$5,"M"))*((1+'Rent Roll'!$O22)^(DATEDIF(EDATE('Rent Roll'!$K22,'Rent Roll'!$P22*12),AE$5,"Y")+1))),('Rent Roll'!$H22*'Rent Roll'!$D22/12)*((1+'Rent Roll'!$N22)^DATEDIF('Summary &amp; Assumptions'!$D$18,AE$5,"Y")))))</f>
        <v>-</v>
      </c>
      <c r="AF27" s="131" t="str">
        <f ca="1">IF(AF$5&gt;='Rent Roll'!$M47,('Rent Roll'!$G47*'Rent Roll'!$D22/12)*((1+'Rent Roll'!$X47)^DATEDIF('Rent Roll'!$M47,AF$5,"Y")),
IF(AF$5&gt;'Rent Roll'!$L22,"-",
IF('Rent Roll'!$P22&gt;0,
IF(AND('Rent Roll'!$P22&gt;0,EDATE('Rent Roll'!$K22,'Rent Roll'!$P22*12)&gt;='Commercial Lease'!AF$5),
('Rent Roll'!$H22*'Rent Roll'!$D22/12)*((1+'Rent Roll'!$N22)^DATEDIF('Summary &amp; Assumptions'!$D$18,AF$5,"Y")),
OFFSET(AE27,0,-DATEDIF(EDATE('Rent Roll'!$K22,'Rent Roll'!$P22*12),AF$5,"M"))*((1+'Rent Roll'!$O22)^(DATEDIF(EDATE('Rent Roll'!$K22,'Rent Roll'!$P22*12),AF$5,"Y")+1))),('Rent Roll'!$H22*'Rent Roll'!$D22/12)*((1+'Rent Roll'!$N22)^DATEDIF('Summary &amp; Assumptions'!$D$18,AF$5,"Y")))))</f>
        <v>-</v>
      </c>
      <c r="AG27" s="131" t="str">
        <f ca="1">IF(AG$5&gt;='Rent Roll'!$M47,('Rent Roll'!$G47*'Rent Roll'!$D22/12)*((1+'Rent Roll'!$X47)^DATEDIF('Rent Roll'!$M47,AG$5,"Y")),
IF(AG$5&gt;'Rent Roll'!$L22,"-",
IF('Rent Roll'!$P22&gt;0,
IF(AND('Rent Roll'!$P22&gt;0,EDATE('Rent Roll'!$K22,'Rent Roll'!$P22*12)&gt;='Commercial Lease'!AG$5),
('Rent Roll'!$H22*'Rent Roll'!$D22/12)*((1+'Rent Roll'!$N22)^DATEDIF('Summary &amp; Assumptions'!$D$18,AG$5,"Y")),
OFFSET(AF27,0,-DATEDIF(EDATE('Rent Roll'!$K22,'Rent Roll'!$P22*12),AG$5,"M"))*((1+'Rent Roll'!$O22)^(DATEDIF(EDATE('Rent Roll'!$K22,'Rent Roll'!$P22*12),AG$5,"Y")+1))),('Rent Roll'!$H22*'Rent Roll'!$D22/12)*((1+'Rent Roll'!$N22)^DATEDIF('Summary &amp; Assumptions'!$D$18,AG$5,"Y")))))</f>
        <v>-</v>
      </c>
      <c r="AH27" s="131" t="str">
        <f ca="1">IF(AH$5&gt;='Rent Roll'!$M47,('Rent Roll'!$G47*'Rent Roll'!$D22/12)*((1+'Rent Roll'!$X47)^DATEDIF('Rent Roll'!$M47,AH$5,"Y")),
IF(AH$5&gt;'Rent Roll'!$L22,"-",
IF('Rent Roll'!$P22&gt;0,
IF(AND('Rent Roll'!$P22&gt;0,EDATE('Rent Roll'!$K22,'Rent Roll'!$P22*12)&gt;='Commercial Lease'!AH$5),
('Rent Roll'!$H22*'Rent Roll'!$D22/12)*((1+'Rent Roll'!$N22)^DATEDIF('Summary &amp; Assumptions'!$D$18,AH$5,"Y")),
OFFSET(AG27,0,-DATEDIF(EDATE('Rent Roll'!$K22,'Rent Roll'!$P22*12),AH$5,"M"))*((1+'Rent Roll'!$O22)^(DATEDIF(EDATE('Rent Roll'!$K22,'Rent Roll'!$P22*12),AH$5,"Y")+1))),('Rent Roll'!$H22*'Rent Roll'!$D22/12)*((1+'Rent Roll'!$N22)^DATEDIF('Summary &amp; Assumptions'!$D$18,AH$5,"Y")))))</f>
        <v>-</v>
      </c>
      <c r="AI27" s="131" t="str">
        <f ca="1">IF(AI$5&gt;='Rent Roll'!$M47,('Rent Roll'!$G47*'Rent Roll'!$D22/12)*((1+'Rent Roll'!$X47)^DATEDIF('Rent Roll'!$M47,AI$5,"Y")),
IF(AI$5&gt;'Rent Roll'!$L22,"-",
IF('Rent Roll'!$P22&gt;0,
IF(AND('Rent Roll'!$P22&gt;0,EDATE('Rent Roll'!$K22,'Rent Roll'!$P22*12)&gt;='Commercial Lease'!AI$5),
('Rent Roll'!$H22*'Rent Roll'!$D22/12)*((1+'Rent Roll'!$N22)^DATEDIF('Summary &amp; Assumptions'!$D$18,AI$5,"Y")),
OFFSET(AH27,0,-DATEDIF(EDATE('Rent Roll'!$K22,'Rent Roll'!$P22*12),AI$5,"M"))*((1+'Rent Roll'!$O22)^(DATEDIF(EDATE('Rent Roll'!$K22,'Rent Roll'!$P22*12),AI$5,"Y")+1))),('Rent Roll'!$H22*'Rent Roll'!$D22/12)*((1+'Rent Roll'!$N22)^DATEDIF('Summary &amp; Assumptions'!$D$18,AI$5,"Y")))))</f>
        <v>-</v>
      </c>
      <c r="AJ27" s="131" t="str">
        <f ca="1">IF(AJ$5&gt;='Rent Roll'!$M47,('Rent Roll'!$G47*'Rent Roll'!$D22/12)*((1+'Rent Roll'!$X47)^DATEDIF('Rent Roll'!$M47,AJ$5,"Y")),
IF(AJ$5&gt;'Rent Roll'!$L22,"-",
IF('Rent Roll'!$P22&gt;0,
IF(AND('Rent Roll'!$P22&gt;0,EDATE('Rent Roll'!$K22,'Rent Roll'!$P22*12)&gt;='Commercial Lease'!AJ$5),
('Rent Roll'!$H22*'Rent Roll'!$D22/12)*((1+'Rent Roll'!$N22)^DATEDIF('Summary &amp; Assumptions'!$D$18,AJ$5,"Y")),
OFFSET(AI27,0,-DATEDIF(EDATE('Rent Roll'!$K22,'Rent Roll'!$P22*12),AJ$5,"M"))*((1+'Rent Roll'!$O22)^(DATEDIF(EDATE('Rent Roll'!$K22,'Rent Roll'!$P22*12),AJ$5,"Y")+1))),('Rent Roll'!$H22*'Rent Roll'!$D22/12)*((1+'Rent Roll'!$N22)^DATEDIF('Summary &amp; Assumptions'!$D$18,AJ$5,"Y")))))</f>
        <v>-</v>
      </c>
      <c r="AK27" s="131" t="str">
        <f ca="1">IF(AK$5&gt;='Rent Roll'!$M47,('Rent Roll'!$G47*'Rent Roll'!$D22/12)*((1+'Rent Roll'!$X47)^DATEDIF('Rent Roll'!$M47,AK$5,"Y")),
IF(AK$5&gt;'Rent Roll'!$L22,"-",
IF('Rent Roll'!$P22&gt;0,
IF(AND('Rent Roll'!$P22&gt;0,EDATE('Rent Roll'!$K22,'Rent Roll'!$P22*12)&gt;='Commercial Lease'!AK$5),
('Rent Roll'!$H22*'Rent Roll'!$D22/12)*((1+'Rent Roll'!$N22)^DATEDIF('Summary &amp; Assumptions'!$D$18,AK$5,"Y")),
OFFSET(AJ27,0,-DATEDIF(EDATE('Rent Roll'!$K22,'Rent Roll'!$P22*12),AK$5,"M"))*((1+'Rent Roll'!$O22)^(DATEDIF(EDATE('Rent Roll'!$K22,'Rent Roll'!$P22*12),AK$5,"Y")+1))),('Rent Roll'!$H22*'Rent Roll'!$D22/12)*((1+'Rent Roll'!$N22)^DATEDIF('Summary &amp; Assumptions'!$D$18,AK$5,"Y")))))</f>
        <v>-</v>
      </c>
      <c r="AL27" s="131" t="str">
        <f ca="1">IF(AL$5&gt;='Rent Roll'!$M47,('Rent Roll'!$G47*'Rent Roll'!$D22/12)*((1+'Rent Roll'!$X47)^DATEDIF('Rent Roll'!$M47,AL$5,"Y")),
IF(AL$5&gt;'Rent Roll'!$L22,"-",
IF('Rent Roll'!$P22&gt;0,
IF(AND('Rent Roll'!$P22&gt;0,EDATE('Rent Roll'!$K22,'Rent Roll'!$P22*12)&gt;='Commercial Lease'!AL$5),
('Rent Roll'!$H22*'Rent Roll'!$D22/12)*((1+'Rent Roll'!$N22)^DATEDIF('Summary &amp; Assumptions'!$D$18,AL$5,"Y")),
OFFSET(AK27,0,-DATEDIF(EDATE('Rent Roll'!$K22,'Rent Roll'!$P22*12),AL$5,"M"))*((1+'Rent Roll'!$O22)^(DATEDIF(EDATE('Rent Roll'!$K22,'Rent Roll'!$P22*12),AL$5,"Y")+1))),('Rent Roll'!$H22*'Rent Roll'!$D22/12)*((1+'Rent Roll'!$N22)^DATEDIF('Summary &amp; Assumptions'!$D$18,AL$5,"Y")))))</f>
        <v>-</v>
      </c>
      <c r="AM27" s="131" t="str">
        <f ca="1">IF(AM$5&gt;='Rent Roll'!$M47,('Rent Roll'!$G47*'Rent Roll'!$D22/12)*((1+'Rent Roll'!$X47)^DATEDIF('Rent Roll'!$M47,AM$5,"Y")),
IF(AM$5&gt;'Rent Roll'!$L22,"-",
IF('Rent Roll'!$P22&gt;0,
IF(AND('Rent Roll'!$P22&gt;0,EDATE('Rent Roll'!$K22,'Rent Roll'!$P22*12)&gt;='Commercial Lease'!AM$5),
('Rent Roll'!$H22*'Rent Roll'!$D22/12)*((1+'Rent Roll'!$N22)^DATEDIF('Summary &amp; Assumptions'!$D$18,AM$5,"Y")),
OFFSET(AL27,0,-DATEDIF(EDATE('Rent Roll'!$K22,'Rent Roll'!$P22*12),AM$5,"M"))*((1+'Rent Roll'!$O22)^(DATEDIF(EDATE('Rent Roll'!$K22,'Rent Roll'!$P22*12),AM$5,"Y")+1))),('Rent Roll'!$H22*'Rent Roll'!$D22/12)*((1+'Rent Roll'!$N22)^DATEDIF('Summary &amp; Assumptions'!$D$18,AM$5,"Y")))))</f>
        <v>-</v>
      </c>
      <c r="AN27" s="131" t="str">
        <f ca="1">IF(AN$5&gt;='Rent Roll'!$M47,('Rent Roll'!$G47*'Rent Roll'!$D22/12)*((1+'Rent Roll'!$X47)^DATEDIF('Rent Roll'!$M47,AN$5,"Y")),
IF(AN$5&gt;'Rent Roll'!$L22,"-",
IF('Rent Roll'!$P22&gt;0,
IF(AND('Rent Roll'!$P22&gt;0,EDATE('Rent Roll'!$K22,'Rent Roll'!$P22*12)&gt;='Commercial Lease'!AN$5),
('Rent Roll'!$H22*'Rent Roll'!$D22/12)*((1+'Rent Roll'!$N22)^DATEDIF('Summary &amp; Assumptions'!$D$18,AN$5,"Y")),
OFFSET(AM27,0,-DATEDIF(EDATE('Rent Roll'!$K22,'Rent Roll'!$P22*12),AN$5,"M"))*((1+'Rent Roll'!$O22)^(DATEDIF(EDATE('Rent Roll'!$K22,'Rent Roll'!$P22*12),AN$5,"Y")+1))),('Rent Roll'!$H22*'Rent Roll'!$D22/12)*((1+'Rent Roll'!$N22)^DATEDIF('Summary &amp; Assumptions'!$D$18,AN$5,"Y")))))</f>
        <v>-</v>
      </c>
      <c r="AO27" s="131" t="str">
        <f ca="1">IF(AO$5&gt;='Rent Roll'!$M47,('Rent Roll'!$G47*'Rent Roll'!$D22/12)*((1+'Rent Roll'!$X47)^DATEDIF('Rent Roll'!$M47,AO$5,"Y")),
IF(AO$5&gt;'Rent Roll'!$L22,"-",
IF('Rent Roll'!$P22&gt;0,
IF(AND('Rent Roll'!$P22&gt;0,EDATE('Rent Roll'!$K22,'Rent Roll'!$P22*12)&gt;='Commercial Lease'!AO$5),
('Rent Roll'!$H22*'Rent Roll'!$D22/12)*((1+'Rent Roll'!$N22)^DATEDIF('Summary &amp; Assumptions'!$D$18,AO$5,"Y")),
OFFSET(AN27,0,-DATEDIF(EDATE('Rent Roll'!$K22,'Rent Roll'!$P22*12),AO$5,"M"))*((1+'Rent Roll'!$O22)^(DATEDIF(EDATE('Rent Roll'!$K22,'Rent Roll'!$P22*12),AO$5,"Y")+1))),('Rent Roll'!$H22*'Rent Roll'!$D22/12)*((1+'Rent Roll'!$N22)^DATEDIF('Summary &amp; Assumptions'!$D$18,AO$5,"Y")))))</f>
        <v>-</v>
      </c>
      <c r="AP27" s="131" t="str">
        <f ca="1">IF(AP$5&gt;='Rent Roll'!$M47,('Rent Roll'!$G47*'Rent Roll'!$D22/12)*((1+'Rent Roll'!$X47)^DATEDIF('Rent Roll'!$M47,AP$5,"Y")),
IF(AP$5&gt;'Rent Roll'!$L22,"-",
IF('Rent Roll'!$P22&gt;0,
IF(AND('Rent Roll'!$P22&gt;0,EDATE('Rent Roll'!$K22,'Rent Roll'!$P22*12)&gt;='Commercial Lease'!AP$5),
('Rent Roll'!$H22*'Rent Roll'!$D22/12)*((1+'Rent Roll'!$N22)^DATEDIF('Summary &amp; Assumptions'!$D$18,AP$5,"Y")),
OFFSET(AO27,0,-DATEDIF(EDATE('Rent Roll'!$K22,'Rent Roll'!$P22*12),AP$5,"M"))*((1+'Rent Roll'!$O22)^(DATEDIF(EDATE('Rent Roll'!$K22,'Rent Roll'!$P22*12),AP$5,"Y")+1))),('Rent Roll'!$H22*'Rent Roll'!$D22/12)*((1+'Rent Roll'!$N22)^DATEDIF('Summary &amp; Assumptions'!$D$18,AP$5,"Y")))))</f>
        <v>-</v>
      </c>
      <c r="AQ27" s="131" t="str">
        <f ca="1">IF(AQ$5&gt;='Rent Roll'!$M47,('Rent Roll'!$G47*'Rent Roll'!$D22/12)*((1+'Rent Roll'!$X47)^DATEDIF('Rent Roll'!$M47,AQ$5,"Y")),
IF(AQ$5&gt;'Rent Roll'!$L22,"-",
IF('Rent Roll'!$P22&gt;0,
IF(AND('Rent Roll'!$P22&gt;0,EDATE('Rent Roll'!$K22,'Rent Roll'!$P22*12)&gt;='Commercial Lease'!AQ$5),
('Rent Roll'!$H22*'Rent Roll'!$D22/12)*((1+'Rent Roll'!$N22)^DATEDIF('Summary &amp; Assumptions'!$D$18,AQ$5,"Y")),
OFFSET(AP27,0,-DATEDIF(EDATE('Rent Roll'!$K22,'Rent Roll'!$P22*12),AQ$5,"M"))*((1+'Rent Roll'!$O22)^(DATEDIF(EDATE('Rent Roll'!$K22,'Rent Roll'!$P22*12),AQ$5,"Y")+1))),('Rent Roll'!$H22*'Rent Roll'!$D22/12)*((1+'Rent Roll'!$N22)^DATEDIF('Summary &amp; Assumptions'!$D$18,AQ$5,"Y")))))</f>
        <v>-</v>
      </c>
      <c r="AR27" s="131" t="str">
        <f ca="1">IF(AR$5&gt;='Rent Roll'!$M47,('Rent Roll'!$G47*'Rent Roll'!$D22/12)*((1+'Rent Roll'!$X47)^DATEDIF('Rent Roll'!$M47,AR$5,"Y")),
IF(AR$5&gt;'Rent Roll'!$L22,"-",
IF('Rent Roll'!$P22&gt;0,
IF(AND('Rent Roll'!$P22&gt;0,EDATE('Rent Roll'!$K22,'Rent Roll'!$P22*12)&gt;='Commercial Lease'!AR$5),
('Rent Roll'!$H22*'Rent Roll'!$D22/12)*((1+'Rent Roll'!$N22)^DATEDIF('Summary &amp; Assumptions'!$D$18,AR$5,"Y")),
OFFSET(AQ27,0,-DATEDIF(EDATE('Rent Roll'!$K22,'Rent Roll'!$P22*12),AR$5,"M"))*((1+'Rent Roll'!$O22)^(DATEDIF(EDATE('Rent Roll'!$K22,'Rent Roll'!$P22*12),AR$5,"Y")+1))),('Rent Roll'!$H22*'Rent Roll'!$D22/12)*((1+'Rent Roll'!$N22)^DATEDIF('Summary &amp; Assumptions'!$D$18,AR$5,"Y")))))</f>
        <v>-</v>
      </c>
      <c r="AS27" s="131" t="str">
        <f ca="1">IF(AS$5&gt;='Rent Roll'!$M47,('Rent Roll'!$G47*'Rent Roll'!$D22/12)*((1+'Rent Roll'!$X47)^DATEDIF('Rent Roll'!$M47,AS$5,"Y")),
IF(AS$5&gt;'Rent Roll'!$L22,"-",
IF('Rent Roll'!$P22&gt;0,
IF(AND('Rent Roll'!$P22&gt;0,EDATE('Rent Roll'!$K22,'Rent Roll'!$P22*12)&gt;='Commercial Lease'!AS$5),
('Rent Roll'!$H22*'Rent Roll'!$D22/12)*((1+'Rent Roll'!$N22)^DATEDIF('Summary &amp; Assumptions'!$D$18,AS$5,"Y")),
OFFSET(AR27,0,-DATEDIF(EDATE('Rent Roll'!$K22,'Rent Roll'!$P22*12),AS$5,"M"))*((1+'Rent Roll'!$O22)^(DATEDIF(EDATE('Rent Roll'!$K22,'Rent Roll'!$P22*12),AS$5,"Y")+1))),('Rent Roll'!$H22*'Rent Roll'!$D22/12)*((1+'Rent Roll'!$N22)^DATEDIF('Summary &amp; Assumptions'!$D$18,AS$5,"Y")))))</f>
        <v>-</v>
      </c>
      <c r="AT27" s="131" t="str">
        <f ca="1">IF(AT$5&gt;='Rent Roll'!$M47,('Rent Roll'!$G47*'Rent Roll'!$D22/12)*((1+'Rent Roll'!$X47)^DATEDIF('Rent Roll'!$M47,AT$5,"Y")),
IF(AT$5&gt;'Rent Roll'!$L22,"-",
IF('Rent Roll'!$P22&gt;0,
IF(AND('Rent Roll'!$P22&gt;0,EDATE('Rent Roll'!$K22,'Rent Roll'!$P22*12)&gt;='Commercial Lease'!AT$5),
('Rent Roll'!$H22*'Rent Roll'!$D22/12)*((1+'Rent Roll'!$N22)^DATEDIF('Summary &amp; Assumptions'!$D$18,AT$5,"Y")),
OFFSET(AS27,0,-DATEDIF(EDATE('Rent Roll'!$K22,'Rent Roll'!$P22*12),AT$5,"M"))*((1+'Rent Roll'!$O22)^(DATEDIF(EDATE('Rent Roll'!$K22,'Rent Roll'!$P22*12),AT$5,"Y")+1))),('Rent Roll'!$H22*'Rent Roll'!$D22/12)*((1+'Rent Roll'!$N22)^DATEDIF('Summary &amp; Assumptions'!$D$18,AT$5,"Y")))))</f>
        <v>-</v>
      </c>
      <c r="AU27" s="131" t="str">
        <f ca="1">IF(AU$5&gt;='Rent Roll'!$M47,('Rent Roll'!$G47*'Rent Roll'!$D22/12)*((1+'Rent Roll'!$X47)^DATEDIF('Rent Roll'!$M47,AU$5,"Y")),
IF(AU$5&gt;'Rent Roll'!$L22,"-",
IF('Rent Roll'!$P22&gt;0,
IF(AND('Rent Roll'!$P22&gt;0,EDATE('Rent Roll'!$K22,'Rent Roll'!$P22*12)&gt;='Commercial Lease'!AU$5),
('Rent Roll'!$H22*'Rent Roll'!$D22/12)*((1+'Rent Roll'!$N22)^DATEDIF('Summary &amp; Assumptions'!$D$18,AU$5,"Y")),
OFFSET(AT27,0,-DATEDIF(EDATE('Rent Roll'!$K22,'Rent Roll'!$P22*12),AU$5,"M"))*((1+'Rent Roll'!$O22)^(DATEDIF(EDATE('Rent Roll'!$K22,'Rent Roll'!$P22*12),AU$5,"Y")+1))),('Rent Roll'!$H22*'Rent Roll'!$D22/12)*((1+'Rent Roll'!$N22)^DATEDIF('Summary &amp; Assumptions'!$D$18,AU$5,"Y")))))</f>
        <v>-</v>
      </c>
      <c r="AV27" s="131" t="str">
        <f ca="1">IF(AV$5&gt;='Rent Roll'!$M47,('Rent Roll'!$G47*'Rent Roll'!$D22/12)*((1+'Rent Roll'!$X47)^DATEDIF('Rent Roll'!$M47,AV$5,"Y")),
IF(AV$5&gt;'Rent Roll'!$L22,"-",
IF('Rent Roll'!$P22&gt;0,
IF(AND('Rent Roll'!$P22&gt;0,EDATE('Rent Roll'!$K22,'Rent Roll'!$P22*12)&gt;='Commercial Lease'!AV$5),
('Rent Roll'!$H22*'Rent Roll'!$D22/12)*((1+'Rent Roll'!$N22)^DATEDIF('Summary &amp; Assumptions'!$D$18,AV$5,"Y")),
OFFSET(AU27,0,-DATEDIF(EDATE('Rent Roll'!$K22,'Rent Roll'!$P22*12),AV$5,"M"))*((1+'Rent Roll'!$O22)^(DATEDIF(EDATE('Rent Roll'!$K22,'Rent Roll'!$P22*12),AV$5,"Y")+1))),('Rent Roll'!$H22*'Rent Roll'!$D22/12)*((1+'Rent Roll'!$N22)^DATEDIF('Summary &amp; Assumptions'!$D$18,AV$5,"Y")))))</f>
        <v>-</v>
      </c>
      <c r="AW27" s="131" t="str">
        <f ca="1">IF(AW$5&gt;='Rent Roll'!$M47,('Rent Roll'!$G47*'Rent Roll'!$D22/12)*((1+'Rent Roll'!$X47)^DATEDIF('Rent Roll'!$M47,AW$5,"Y")),
IF(AW$5&gt;'Rent Roll'!$L22,"-",
IF('Rent Roll'!$P22&gt;0,
IF(AND('Rent Roll'!$P22&gt;0,EDATE('Rent Roll'!$K22,'Rent Roll'!$P22*12)&gt;='Commercial Lease'!AW$5),
('Rent Roll'!$H22*'Rent Roll'!$D22/12)*((1+'Rent Roll'!$N22)^DATEDIF('Summary &amp; Assumptions'!$D$18,AW$5,"Y")),
OFFSET(AV27,0,-DATEDIF(EDATE('Rent Roll'!$K22,'Rent Roll'!$P22*12),AW$5,"M"))*((1+'Rent Roll'!$O22)^(DATEDIF(EDATE('Rent Roll'!$K22,'Rent Roll'!$P22*12),AW$5,"Y")+1))),('Rent Roll'!$H22*'Rent Roll'!$D22/12)*((1+'Rent Roll'!$N22)^DATEDIF('Summary &amp; Assumptions'!$D$18,AW$5,"Y")))))</f>
        <v>-</v>
      </c>
      <c r="AX27" s="131" t="str">
        <f ca="1">IF(AX$5&gt;='Rent Roll'!$M47,('Rent Roll'!$G47*'Rent Roll'!$D22/12)*((1+'Rent Roll'!$X47)^DATEDIF('Rent Roll'!$M47,AX$5,"Y")),
IF(AX$5&gt;'Rent Roll'!$L22,"-",
IF('Rent Roll'!$P22&gt;0,
IF(AND('Rent Roll'!$P22&gt;0,EDATE('Rent Roll'!$K22,'Rent Roll'!$P22*12)&gt;='Commercial Lease'!AX$5),
('Rent Roll'!$H22*'Rent Roll'!$D22/12)*((1+'Rent Roll'!$N22)^DATEDIF('Summary &amp; Assumptions'!$D$18,AX$5,"Y")),
OFFSET(AW27,0,-DATEDIF(EDATE('Rent Roll'!$K22,'Rent Roll'!$P22*12),AX$5,"M"))*((1+'Rent Roll'!$O22)^(DATEDIF(EDATE('Rent Roll'!$K22,'Rent Roll'!$P22*12),AX$5,"Y")+1))),('Rent Roll'!$H22*'Rent Roll'!$D22/12)*((1+'Rent Roll'!$N22)^DATEDIF('Summary &amp; Assumptions'!$D$18,AX$5,"Y")))))</f>
        <v>-</v>
      </c>
      <c r="AY27" s="131" t="str">
        <f ca="1">IF(AY$5&gt;='Rent Roll'!$M47,('Rent Roll'!$G47*'Rent Roll'!$D22/12)*((1+'Rent Roll'!$X47)^DATEDIF('Rent Roll'!$M47,AY$5,"Y")),
IF(AY$5&gt;'Rent Roll'!$L22,"-",
IF('Rent Roll'!$P22&gt;0,
IF(AND('Rent Roll'!$P22&gt;0,EDATE('Rent Roll'!$K22,'Rent Roll'!$P22*12)&gt;='Commercial Lease'!AY$5),
('Rent Roll'!$H22*'Rent Roll'!$D22/12)*((1+'Rent Roll'!$N22)^DATEDIF('Summary &amp; Assumptions'!$D$18,AY$5,"Y")),
OFFSET(AX27,0,-DATEDIF(EDATE('Rent Roll'!$K22,'Rent Roll'!$P22*12),AY$5,"M"))*((1+'Rent Roll'!$O22)^(DATEDIF(EDATE('Rent Roll'!$K22,'Rent Roll'!$P22*12),AY$5,"Y")+1))),('Rent Roll'!$H22*'Rent Roll'!$D22/12)*((1+'Rent Roll'!$N22)^DATEDIF('Summary &amp; Assumptions'!$D$18,AY$5,"Y")))))</f>
        <v>-</v>
      </c>
      <c r="AZ27" s="131" t="str">
        <f ca="1">IF(AZ$5&gt;='Rent Roll'!$M47,('Rent Roll'!$G47*'Rent Roll'!$D22/12)*((1+'Rent Roll'!$X47)^DATEDIF('Rent Roll'!$M47,AZ$5,"Y")),
IF(AZ$5&gt;'Rent Roll'!$L22,"-",
IF('Rent Roll'!$P22&gt;0,
IF(AND('Rent Roll'!$P22&gt;0,EDATE('Rent Roll'!$K22,'Rent Roll'!$P22*12)&gt;='Commercial Lease'!AZ$5),
('Rent Roll'!$H22*'Rent Roll'!$D22/12)*((1+'Rent Roll'!$N22)^DATEDIF('Summary &amp; Assumptions'!$D$18,AZ$5,"Y")),
OFFSET(AY27,0,-DATEDIF(EDATE('Rent Roll'!$K22,'Rent Roll'!$P22*12),AZ$5,"M"))*((1+'Rent Roll'!$O22)^(DATEDIF(EDATE('Rent Roll'!$K22,'Rent Roll'!$P22*12),AZ$5,"Y")+1))),('Rent Roll'!$H22*'Rent Roll'!$D22/12)*((1+'Rent Roll'!$N22)^DATEDIF('Summary &amp; Assumptions'!$D$18,AZ$5,"Y")))))</f>
        <v>-</v>
      </c>
      <c r="BA27" s="131" t="str">
        <f ca="1">IF(BA$5&gt;='Rent Roll'!$M47,('Rent Roll'!$G47*'Rent Roll'!$D22/12)*((1+'Rent Roll'!$X47)^DATEDIF('Rent Roll'!$M47,BA$5,"Y")),
IF(BA$5&gt;'Rent Roll'!$L22,"-",
IF('Rent Roll'!$P22&gt;0,
IF(AND('Rent Roll'!$P22&gt;0,EDATE('Rent Roll'!$K22,'Rent Roll'!$P22*12)&gt;='Commercial Lease'!BA$5),
('Rent Roll'!$H22*'Rent Roll'!$D22/12)*((1+'Rent Roll'!$N22)^DATEDIF('Summary &amp; Assumptions'!$D$18,BA$5,"Y")),
OFFSET(AZ27,0,-DATEDIF(EDATE('Rent Roll'!$K22,'Rent Roll'!$P22*12),BA$5,"M"))*((1+'Rent Roll'!$O22)^(DATEDIF(EDATE('Rent Roll'!$K22,'Rent Roll'!$P22*12),BA$5,"Y")+1))),('Rent Roll'!$H22*'Rent Roll'!$D22/12)*((1+'Rent Roll'!$N22)^DATEDIF('Summary &amp; Assumptions'!$D$18,BA$5,"Y")))))</f>
        <v>-</v>
      </c>
      <c r="BB27" s="131" t="str">
        <f ca="1">IF(BB$5&gt;='Rent Roll'!$M47,('Rent Roll'!$G47*'Rent Roll'!$D22/12)*((1+'Rent Roll'!$X47)^DATEDIF('Rent Roll'!$M47,BB$5,"Y")),
IF(BB$5&gt;'Rent Roll'!$L22,"-",
IF('Rent Roll'!$P22&gt;0,
IF(AND('Rent Roll'!$P22&gt;0,EDATE('Rent Roll'!$K22,'Rent Roll'!$P22*12)&gt;='Commercial Lease'!BB$5),
('Rent Roll'!$H22*'Rent Roll'!$D22/12)*((1+'Rent Roll'!$N22)^DATEDIF('Summary &amp; Assumptions'!$D$18,BB$5,"Y")),
OFFSET(BA27,0,-DATEDIF(EDATE('Rent Roll'!$K22,'Rent Roll'!$P22*12),BB$5,"M"))*((1+'Rent Roll'!$O22)^(DATEDIF(EDATE('Rent Roll'!$K22,'Rent Roll'!$P22*12),BB$5,"Y")+1))),('Rent Roll'!$H22*'Rent Roll'!$D22/12)*((1+'Rent Roll'!$N22)^DATEDIF('Summary &amp; Assumptions'!$D$18,BB$5,"Y")))))</f>
        <v>-</v>
      </c>
      <c r="BC27" s="131" t="str">
        <f ca="1">IF(BC$5&gt;='Rent Roll'!$M47,('Rent Roll'!$G47*'Rent Roll'!$D22/12)*((1+'Rent Roll'!$X47)^DATEDIF('Rent Roll'!$M47,BC$5,"Y")),
IF(BC$5&gt;'Rent Roll'!$L22,"-",
IF('Rent Roll'!$P22&gt;0,
IF(AND('Rent Roll'!$P22&gt;0,EDATE('Rent Roll'!$K22,'Rent Roll'!$P22*12)&gt;='Commercial Lease'!BC$5),
('Rent Roll'!$H22*'Rent Roll'!$D22/12)*((1+'Rent Roll'!$N22)^DATEDIF('Summary &amp; Assumptions'!$D$18,BC$5,"Y")),
OFFSET(BB27,0,-DATEDIF(EDATE('Rent Roll'!$K22,'Rent Roll'!$P22*12),BC$5,"M"))*((1+'Rent Roll'!$O22)^(DATEDIF(EDATE('Rent Roll'!$K22,'Rent Roll'!$P22*12),BC$5,"Y")+1))),('Rent Roll'!$H22*'Rent Roll'!$D22/12)*((1+'Rent Roll'!$N22)^DATEDIF('Summary &amp; Assumptions'!$D$18,BC$5,"Y")))))</f>
        <v>-</v>
      </c>
      <c r="BD27" s="131" t="str">
        <f ca="1">IF(BD$5&gt;='Rent Roll'!$M47,('Rent Roll'!$G47*'Rent Roll'!$D22/12)*((1+'Rent Roll'!$X47)^DATEDIF('Rent Roll'!$M47,BD$5,"Y")),
IF(BD$5&gt;'Rent Roll'!$L22,"-",
IF('Rent Roll'!$P22&gt;0,
IF(AND('Rent Roll'!$P22&gt;0,EDATE('Rent Roll'!$K22,'Rent Roll'!$P22*12)&gt;='Commercial Lease'!BD$5),
('Rent Roll'!$H22*'Rent Roll'!$D22/12)*((1+'Rent Roll'!$N22)^DATEDIF('Summary &amp; Assumptions'!$D$18,BD$5,"Y")),
OFFSET(BC27,0,-DATEDIF(EDATE('Rent Roll'!$K22,'Rent Roll'!$P22*12),BD$5,"M"))*((1+'Rent Roll'!$O22)^(DATEDIF(EDATE('Rent Roll'!$K22,'Rent Roll'!$P22*12),BD$5,"Y")+1))),('Rent Roll'!$H22*'Rent Roll'!$D22/12)*((1+'Rent Roll'!$N22)^DATEDIF('Summary &amp; Assumptions'!$D$18,BD$5,"Y")))))</f>
        <v>-</v>
      </c>
      <c r="BE27" s="131" t="str">
        <f ca="1">IF(BE$5&gt;='Rent Roll'!$M47,('Rent Roll'!$G47*'Rent Roll'!$D22/12)*((1+'Rent Roll'!$X47)^DATEDIF('Rent Roll'!$M47,BE$5,"Y")),
IF(BE$5&gt;'Rent Roll'!$L22,"-",
IF('Rent Roll'!$P22&gt;0,
IF(AND('Rent Roll'!$P22&gt;0,EDATE('Rent Roll'!$K22,'Rent Roll'!$P22*12)&gt;='Commercial Lease'!BE$5),
('Rent Roll'!$H22*'Rent Roll'!$D22/12)*((1+'Rent Roll'!$N22)^DATEDIF('Summary &amp; Assumptions'!$D$18,BE$5,"Y")),
OFFSET(BD27,0,-DATEDIF(EDATE('Rent Roll'!$K22,'Rent Roll'!$P22*12),BE$5,"M"))*((1+'Rent Roll'!$O22)^(DATEDIF(EDATE('Rent Roll'!$K22,'Rent Roll'!$P22*12),BE$5,"Y")+1))),('Rent Roll'!$H22*'Rent Roll'!$D22/12)*((1+'Rent Roll'!$N22)^DATEDIF('Summary &amp; Assumptions'!$D$18,BE$5,"Y")))))</f>
        <v>-</v>
      </c>
      <c r="BF27" s="131" t="str">
        <f ca="1">IF(BF$5&gt;='Rent Roll'!$M47,('Rent Roll'!$G47*'Rent Roll'!$D22/12)*((1+'Rent Roll'!$X47)^DATEDIF('Rent Roll'!$M47,BF$5,"Y")),
IF(BF$5&gt;'Rent Roll'!$L22,"-",
IF('Rent Roll'!$P22&gt;0,
IF(AND('Rent Roll'!$P22&gt;0,EDATE('Rent Roll'!$K22,'Rent Roll'!$P22*12)&gt;='Commercial Lease'!BF$5),
('Rent Roll'!$H22*'Rent Roll'!$D22/12)*((1+'Rent Roll'!$N22)^DATEDIF('Summary &amp; Assumptions'!$D$18,BF$5,"Y")),
OFFSET(BE27,0,-DATEDIF(EDATE('Rent Roll'!$K22,'Rent Roll'!$P22*12),BF$5,"M"))*((1+'Rent Roll'!$O22)^(DATEDIF(EDATE('Rent Roll'!$K22,'Rent Roll'!$P22*12),BF$5,"Y")+1))),('Rent Roll'!$H22*'Rent Roll'!$D22/12)*((1+'Rent Roll'!$N22)^DATEDIF('Summary &amp; Assumptions'!$D$18,BF$5,"Y")))))</f>
        <v>-</v>
      </c>
      <c r="BG27" s="131" t="str">
        <f ca="1">IF(BG$5&gt;='Rent Roll'!$M47,('Rent Roll'!$G47*'Rent Roll'!$D22/12)*((1+'Rent Roll'!$X47)^DATEDIF('Rent Roll'!$M47,BG$5,"Y")),
IF(BG$5&gt;'Rent Roll'!$L22,"-",
IF('Rent Roll'!$P22&gt;0,
IF(AND('Rent Roll'!$P22&gt;0,EDATE('Rent Roll'!$K22,'Rent Roll'!$P22*12)&gt;='Commercial Lease'!BG$5),
('Rent Roll'!$H22*'Rent Roll'!$D22/12)*((1+'Rent Roll'!$N22)^DATEDIF('Summary &amp; Assumptions'!$D$18,BG$5,"Y")),
OFFSET(BF27,0,-DATEDIF(EDATE('Rent Roll'!$K22,'Rent Roll'!$P22*12),BG$5,"M"))*((1+'Rent Roll'!$O22)^(DATEDIF(EDATE('Rent Roll'!$K22,'Rent Roll'!$P22*12),BG$5,"Y")+1))),('Rent Roll'!$H22*'Rent Roll'!$D22/12)*((1+'Rent Roll'!$N22)^DATEDIF('Summary &amp; Assumptions'!$D$18,BG$5,"Y")))))</f>
        <v>-</v>
      </c>
      <c r="BH27" s="131" t="str">
        <f ca="1">IF(BH$5&gt;='Rent Roll'!$M47,('Rent Roll'!$G47*'Rent Roll'!$D22/12)*((1+'Rent Roll'!$X47)^DATEDIF('Rent Roll'!$M47,BH$5,"Y")),
IF(BH$5&gt;'Rent Roll'!$L22,"-",
IF('Rent Roll'!$P22&gt;0,
IF(AND('Rent Roll'!$P22&gt;0,EDATE('Rent Roll'!$K22,'Rent Roll'!$P22*12)&gt;='Commercial Lease'!BH$5),
('Rent Roll'!$H22*'Rent Roll'!$D22/12)*((1+'Rent Roll'!$N22)^DATEDIF('Summary &amp; Assumptions'!$D$18,BH$5,"Y")),
OFFSET(BG27,0,-DATEDIF(EDATE('Rent Roll'!$K22,'Rent Roll'!$P22*12),BH$5,"M"))*((1+'Rent Roll'!$O22)^(DATEDIF(EDATE('Rent Roll'!$K22,'Rent Roll'!$P22*12),BH$5,"Y")+1))),('Rent Roll'!$H22*'Rent Roll'!$D22/12)*((1+'Rent Roll'!$N22)^DATEDIF('Summary &amp; Assumptions'!$D$18,BH$5,"Y")))))</f>
        <v>-</v>
      </c>
      <c r="BI27" s="131" t="str">
        <f ca="1">IF(BI$5&gt;='Rent Roll'!$M47,('Rent Roll'!$G47*'Rent Roll'!$D22/12)*((1+'Rent Roll'!$X47)^DATEDIF('Rent Roll'!$M47,BI$5,"Y")),
IF(BI$5&gt;'Rent Roll'!$L22,"-",
IF('Rent Roll'!$P22&gt;0,
IF(AND('Rent Roll'!$P22&gt;0,EDATE('Rent Roll'!$K22,'Rent Roll'!$P22*12)&gt;='Commercial Lease'!BI$5),
('Rent Roll'!$H22*'Rent Roll'!$D22/12)*((1+'Rent Roll'!$N22)^DATEDIF('Summary &amp; Assumptions'!$D$18,BI$5,"Y")),
OFFSET(BH27,0,-DATEDIF(EDATE('Rent Roll'!$K22,'Rent Roll'!$P22*12),BI$5,"M"))*((1+'Rent Roll'!$O22)^(DATEDIF(EDATE('Rent Roll'!$K22,'Rent Roll'!$P22*12),BI$5,"Y")+1))),('Rent Roll'!$H22*'Rent Roll'!$D22/12)*((1+'Rent Roll'!$N22)^DATEDIF('Summary &amp; Assumptions'!$D$18,BI$5,"Y")))))</f>
        <v>-</v>
      </c>
      <c r="BJ27" s="131" t="str">
        <f ca="1">IF(BJ$5&gt;='Rent Roll'!$M47,('Rent Roll'!$G47*'Rent Roll'!$D22/12)*((1+'Rent Roll'!$X47)^DATEDIF('Rent Roll'!$M47,BJ$5,"Y")),
IF(BJ$5&gt;'Rent Roll'!$L22,"-",
IF('Rent Roll'!$P22&gt;0,
IF(AND('Rent Roll'!$P22&gt;0,EDATE('Rent Roll'!$K22,'Rent Roll'!$P22*12)&gt;='Commercial Lease'!BJ$5),
('Rent Roll'!$H22*'Rent Roll'!$D22/12)*((1+'Rent Roll'!$N22)^DATEDIF('Summary &amp; Assumptions'!$D$18,BJ$5,"Y")),
OFFSET(BI27,0,-DATEDIF(EDATE('Rent Roll'!$K22,'Rent Roll'!$P22*12),BJ$5,"M"))*((1+'Rent Roll'!$O22)^(DATEDIF(EDATE('Rent Roll'!$K22,'Rent Roll'!$P22*12),BJ$5,"Y")+1))),('Rent Roll'!$H22*'Rent Roll'!$D22/12)*((1+'Rent Roll'!$N22)^DATEDIF('Summary &amp; Assumptions'!$D$18,BJ$5,"Y")))))</f>
        <v>-</v>
      </c>
      <c r="BK27" s="131" t="str">
        <f ca="1">IF(BK$5&gt;='Rent Roll'!$M47,('Rent Roll'!$G47*'Rent Roll'!$D22/12)*((1+'Rent Roll'!$X47)^DATEDIF('Rent Roll'!$M47,BK$5,"Y")),
IF(BK$5&gt;'Rent Roll'!$L22,"-",
IF('Rent Roll'!$P22&gt;0,
IF(AND('Rent Roll'!$P22&gt;0,EDATE('Rent Roll'!$K22,'Rent Roll'!$P22*12)&gt;='Commercial Lease'!BK$5),
('Rent Roll'!$H22*'Rent Roll'!$D22/12)*((1+'Rent Roll'!$N22)^DATEDIF('Summary &amp; Assumptions'!$D$18,BK$5,"Y")),
OFFSET(BJ27,0,-DATEDIF(EDATE('Rent Roll'!$K22,'Rent Roll'!$P22*12),BK$5,"M"))*((1+'Rent Roll'!$O22)^(DATEDIF(EDATE('Rent Roll'!$K22,'Rent Roll'!$P22*12),BK$5,"Y")+1))),('Rent Roll'!$H22*'Rent Roll'!$D22/12)*((1+'Rent Roll'!$N22)^DATEDIF('Summary &amp; Assumptions'!$D$18,BK$5,"Y")))))</f>
        <v>-</v>
      </c>
      <c r="BL27" s="131" t="str">
        <f ca="1">IF(BL$5&gt;='Rent Roll'!$M47,('Rent Roll'!$G47*'Rent Roll'!$D22/12)*((1+'Rent Roll'!$X47)^DATEDIF('Rent Roll'!$M47,BL$5,"Y")),
IF(BL$5&gt;'Rent Roll'!$L22,"-",
IF('Rent Roll'!$P22&gt;0,
IF(AND('Rent Roll'!$P22&gt;0,EDATE('Rent Roll'!$K22,'Rent Roll'!$P22*12)&gt;='Commercial Lease'!BL$5),
('Rent Roll'!$H22*'Rent Roll'!$D22/12)*((1+'Rent Roll'!$N22)^DATEDIF('Summary &amp; Assumptions'!$D$18,BL$5,"Y")),
OFFSET(BK27,0,-DATEDIF(EDATE('Rent Roll'!$K22,'Rent Roll'!$P22*12),BL$5,"M"))*((1+'Rent Roll'!$O22)^(DATEDIF(EDATE('Rent Roll'!$K22,'Rent Roll'!$P22*12),BL$5,"Y")+1))),('Rent Roll'!$H22*'Rent Roll'!$D22/12)*((1+'Rent Roll'!$N22)^DATEDIF('Summary &amp; Assumptions'!$D$18,BL$5,"Y")))))</f>
        <v>-</v>
      </c>
      <c r="BM27" s="131" t="str">
        <f ca="1">IF(BM$5&gt;='Rent Roll'!$M47,('Rent Roll'!$G47*'Rent Roll'!$D22/12)*((1+'Rent Roll'!$X47)^DATEDIF('Rent Roll'!$M47,BM$5,"Y")),
IF(BM$5&gt;'Rent Roll'!$L22,"-",
IF('Rent Roll'!$P22&gt;0,
IF(AND('Rent Roll'!$P22&gt;0,EDATE('Rent Roll'!$K22,'Rent Roll'!$P22*12)&gt;='Commercial Lease'!BM$5),
('Rent Roll'!$H22*'Rent Roll'!$D22/12)*((1+'Rent Roll'!$N22)^DATEDIF('Summary &amp; Assumptions'!$D$18,BM$5,"Y")),
OFFSET(BL27,0,-DATEDIF(EDATE('Rent Roll'!$K22,'Rent Roll'!$P22*12),BM$5,"M"))*((1+'Rent Roll'!$O22)^(DATEDIF(EDATE('Rent Roll'!$K22,'Rent Roll'!$P22*12),BM$5,"Y")+1))),('Rent Roll'!$H22*'Rent Roll'!$D22/12)*((1+'Rent Roll'!$N22)^DATEDIF('Summary &amp; Assumptions'!$D$18,BM$5,"Y")))))</f>
        <v>-</v>
      </c>
      <c r="BN27" s="131" t="str">
        <f ca="1">IF(BN$5&gt;='Rent Roll'!$M47,('Rent Roll'!$G47*'Rent Roll'!$D22/12)*((1+'Rent Roll'!$X47)^DATEDIF('Rent Roll'!$M47,BN$5,"Y")),
IF(BN$5&gt;'Rent Roll'!$L22,"-",
IF('Rent Roll'!$P22&gt;0,
IF(AND('Rent Roll'!$P22&gt;0,EDATE('Rent Roll'!$K22,'Rent Roll'!$P22*12)&gt;='Commercial Lease'!BN$5),
('Rent Roll'!$H22*'Rent Roll'!$D22/12)*((1+'Rent Roll'!$N22)^DATEDIF('Summary &amp; Assumptions'!$D$18,BN$5,"Y")),
OFFSET(BM27,0,-DATEDIF(EDATE('Rent Roll'!$K22,'Rent Roll'!$P22*12),BN$5,"M"))*((1+'Rent Roll'!$O22)^(DATEDIF(EDATE('Rent Roll'!$K22,'Rent Roll'!$P22*12),BN$5,"Y")+1))),('Rent Roll'!$H22*'Rent Roll'!$D22/12)*((1+'Rent Roll'!$N22)^DATEDIF('Summary &amp; Assumptions'!$D$18,BN$5,"Y")))))</f>
        <v>-</v>
      </c>
      <c r="BO27" s="131" t="str">
        <f ca="1">IF(BO$5&gt;='Rent Roll'!$M47,('Rent Roll'!$G47*'Rent Roll'!$D22/12)*((1+'Rent Roll'!$X47)^DATEDIF('Rent Roll'!$M47,BO$5,"Y")),
IF(BO$5&gt;'Rent Roll'!$L22,"-",
IF('Rent Roll'!$P22&gt;0,
IF(AND('Rent Roll'!$P22&gt;0,EDATE('Rent Roll'!$K22,'Rent Roll'!$P22*12)&gt;='Commercial Lease'!BO$5),
('Rent Roll'!$H22*'Rent Roll'!$D22/12)*((1+'Rent Roll'!$N22)^DATEDIF('Summary &amp; Assumptions'!$D$18,BO$5,"Y")),
OFFSET(BN27,0,-DATEDIF(EDATE('Rent Roll'!$K22,'Rent Roll'!$P22*12),BO$5,"M"))*((1+'Rent Roll'!$O22)^(DATEDIF(EDATE('Rent Roll'!$K22,'Rent Roll'!$P22*12),BO$5,"Y")+1))),('Rent Roll'!$H22*'Rent Roll'!$D22/12)*((1+'Rent Roll'!$N22)^DATEDIF('Summary &amp; Assumptions'!$D$18,BO$5,"Y")))))</f>
        <v>-</v>
      </c>
      <c r="BP27" s="131" t="str">
        <f ca="1">IF(BP$5&gt;='Rent Roll'!$M47,('Rent Roll'!$G47*'Rent Roll'!$D22/12)*((1+'Rent Roll'!$X47)^DATEDIF('Rent Roll'!$M47,BP$5,"Y")),
IF(BP$5&gt;'Rent Roll'!$L22,"-",
IF('Rent Roll'!$P22&gt;0,
IF(AND('Rent Roll'!$P22&gt;0,EDATE('Rent Roll'!$K22,'Rent Roll'!$P22*12)&gt;='Commercial Lease'!BP$5),
('Rent Roll'!$H22*'Rent Roll'!$D22/12)*((1+'Rent Roll'!$N22)^DATEDIF('Summary &amp; Assumptions'!$D$18,BP$5,"Y")),
OFFSET(BO27,0,-DATEDIF(EDATE('Rent Roll'!$K22,'Rent Roll'!$P22*12),BP$5,"M"))*((1+'Rent Roll'!$O22)^(DATEDIF(EDATE('Rent Roll'!$K22,'Rent Roll'!$P22*12),BP$5,"Y")+1))),('Rent Roll'!$H22*'Rent Roll'!$D22/12)*((1+'Rent Roll'!$N22)^DATEDIF('Summary &amp; Assumptions'!$D$18,BP$5,"Y")))))</f>
        <v>-</v>
      </c>
      <c r="BQ27" s="131" t="str">
        <f ca="1">IF(BQ$5&gt;='Rent Roll'!$M47,('Rent Roll'!$G47*'Rent Roll'!$D22/12)*((1+'Rent Roll'!$X47)^DATEDIF('Rent Roll'!$M47,BQ$5,"Y")),
IF(BQ$5&gt;'Rent Roll'!$L22,"-",
IF('Rent Roll'!$P22&gt;0,
IF(AND('Rent Roll'!$P22&gt;0,EDATE('Rent Roll'!$K22,'Rent Roll'!$P22*12)&gt;='Commercial Lease'!BQ$5),
('Rent Roll'!$H22*'Rent Roll'!$D22/12)*((1+'Rent Roll'!$N22)^DATEDIF('Summary &amp; Assumptions'!$D$18,BQ$5,"Y")),
OFFSET(BP27,0,-DATEDIF(EDATE('Rent Roll'!$K22,'Rent Roll'!$P22*12),BQ$5,"M"))*((1+'Rent Roll'!$O22)^(DATEDIF(EDATE('Rent Roll'!$K22,'Rent Roll'!$P22*12),BQ$5,"Y")+1))),('Rent Roll'!$H22*'Rent Roll'!$D22/12)*((1+'Rent Roll'!$N22)^DATEDIF('Summary &amp; Assumptions'!$D$18,BQ$5,"Y")))))</f>
        <v>-</v>
      </c>
      <c r="BR27" s="131" t="str">
        <f ca="1">IF(BR$5&gt;='Rent Roll'!$M47,('Rent Roll'!$G47*'Rent Roll'!$D22/12)*((1+'Rent Roll'!$X47)^DATEDIF('Rent Roll'!$M47,BR$5,"Y")),
IF(BR$5&gt;'Rent Roll'!$L22,"-",
IF('Rent Roll'!$P22&gt;0,
IF(AND('Rent Roll'!$P22&gt;0,EDATE('Rent Roll'!$K22,'Rent Roll'!$P22*12)&gt;='Commercial Lease'!BR$5),
('Rent Roll'!$H22*'Rent Roll'!$D22/12)*((1+'Rent Roll'!$N22)^DATEDIF('Summary &amp; Assumptions'!$D$18,BR$5,"Y")),
OFFSET(BQ27,0,-DATEDIF(EDATE('Rent Roll'!$K22,'Rent Roll'!$P22*12),BR$5,"M"))*((1+'Rent Roll'!$O22)^(DATEDIF(EDATE('Rent Roll'!$K22,'Rent Roll'!$P22*12),BR$5,"Y")+1))),('Rent Roll'!$H22*'Rent Roll'!$D22/12)*((1+'Rent Roll'!$N22)^DATEDIF('Summary &amp; Assumptions'!$D$18,BR$5,"Y")))))</f>
        <v>-</v>
      </c>
      <c r="BS27" s="131" t="str">
        <f ca="1">IF(BS$5&gt;='Rent Roll'!$M47,('Rent Roll'!$G47*'Rent Roll'!$D22/12)*((1+'Rent Roll'!$X47)^DATEDIF('Rent Roll'!$M47,BS$5,"Y")),
IF(BS$5&gt;'Rent Roll'!$L22,"-",
IF('Rent Roll'!$P22&gt;0,
IF(AND('Rent Roll'!$P22&gt;0,EDATE('Rent Roll'!$K22,'Rent Roll'!$P22*12)&gt;='Commercial Lease'!BS$5),
('Rent Roll'!$H22*'Rent Roll'!$D22/12)*((1+'Rent Roll'!$N22)^DATEDIF('Summary &amp; Assumptions'!$D$18,BS$5,"Y")),
OFFSET(BR27,0,-DATEDIF(EDATE('Rent Roll'!$K22,'Rent Roll'!$P22*12),BS$5,"M"))*((1+'Rent Roll'!$O22)^(DATEDIF(EDATE('Rent Roll'!$K22,'Rent Roll'!$P22*12),BS$5,"Y")+1))),('Rent Roll'!$H22*'Rent Roll'!$D22/12)*((1+'Rent Roll'!$N22)^DATEDIF('Summary &amp; Assumptions'!$D$18,BS$5,"Y")))))</f>
        <v>-</v>
      </c>
      <c r="BT27" s="131" t="str">
        <f ca="1">IF(BT$5&gt;='Rent Roll'!$M47,('Rent Roll'!$G47*'Rent Roll'!$D22/12)*((1+'Rent Roll'!$X47)^DATEDIF('Rent Roll'!$M47,BT$5,"Y")),
IF(BT$5&gt;'Rent Roll'!$L22,"-",
IF('Rent Roll'!$P22&gt;0,
IF(AND('Rent Roll'!$P22&gt;0,EDATE('Rent Roll'!$K22,'Rent Roll'!$P22*12)&gt;='Commercial Lease'!BT$5),
('Rent Roll'!$H22*'Rent Roll'!$D22/12)*((1+'Rent Roll'!$N22)^DATEDIF('Summary &amp; Assumptions'!$D$18,BT$5,"Y")),
OFFSET(BS27,0,-DATEDIF(EDATE('Rent Roll'!$K22,'Rent Roll'!$P22*12),BT$5,"M"))*((1+'Rent Roll'!$O22)^(DATEDIF(EDATE('Rent Roll'!$K22,'Rent Roll'!$P22*12),BT$5,"Y")+1))),('Rent Roll'!$H22*'Rent Roll'!$D22/12)*((1+'Rent Roll'!$N22)^DATEDIF('Summary &amp; Assumptions'!$D$18,BT$5,"Y")))))</f>
        <v>-</v>
      </c>
      <c r="BU27" s="131" t="str">
        <f ca="1">IF(BU$5&gt;='Rent Roll'!$M47,('Rent Roll'!$G47*'Rent Roll'!$D22/12)*((1+'Rent Roll'!$X47)^DATEDIF('Rent Roll'!$M47,BU$5,"Y")),
IF(BU$5&gt;'Rent Roll'!$L22,"-",
IF('Rent Roll'!$P22&gt;0,
IF(AND('Rent Roll'!$P22&gt;0,EDATE('Rent Roll'!$K22,'Rent Roll'!$P22*12)&gt;='Commercial Lease'!BU$5),
('Rent Roll'!$H22*'Rent Roll'!$D22/12)*((1+'Rent Roll'!$N22)^DATEDIF('Summary &amp; Assumptions'!$D$18,BU$5,"Y")),
OFFSET(BT27,0,-DATEDIF(EDATE('Rent Roll'!$K22,'Rent Roll'!$P22*12),BU$5,"M"))*((1+'Rent Roll'!$O22)^(DATEDIF(EDATE('Rent Roll'!$K22,'Rent Roll'!$P22*12),BU$5,"Y")+1))),('Rent Roll'!$H22*'Rent Roll'!$D22/12)*((1+'Rent Roll'!$N22)^DATEDIF('Summary &amp; Assumptions'!$D$18,BU$5,"Y")))))</f>
        <v>-</v>
      </c>
      <c r="BV27" s="131" t="str">
        <f ca="1">IF(BV$5&gt;='Rent Roll'!$M47,('Rent Roll'!$G47*'Rent Roll'!$D22/12)*((1+'Rent Roll'!$X47)^DATEDIF('Rent Roll'!$M47,BV$5,"Y")),
IF(BV$5&gt;'Rent Roll'!$L22,"-",
IF('Rent Roll'!$P22&gt;0,
IF(AND('Rent Roll'!$P22&gt;0,EDATE('Rent Roll'!$K22,'Rent Roll'!$P22*12)&gt;='Commercial Lease'!BV$5),
('Rent Roll'!$H22*'Rent Roll'!$D22/12)*((1+'Rent Roll'!$N22)^DATEDIF('Summary &amp; Assumptions'!$D$18,BV$5,"Y")),
OFFSET(BU27,0,-DATEDIF(EDATE('Rent Roll'!$K22,'Rent Roll'!$P22*12),BV$5,"M"))*((1+'Rent Roll'!$O22)^(DATEDIF(EDATE('Rent Roll'!$K22,'Rent Roll'!$P22*12),BV$5,"Y")+1))),('Rent Roll'!$H22*'Rent Roll'!$D22/12)*((1+'Rent Roll'!$N22)^DATEDIF('Summary &amp; Assumptions'!$D$18,BV$5,"Y")))))</f>
        <v>-</v>
      </c>
      <c r="BW27" s="131" t="str">
        <f ca="1">IF(BW$5&gt;='Rent Roll'!$M47,('Rent Roll'!$G47*'Rent Roll'!$D22/12)*((1+'Rent Roll'!$X47)^DATEDIF('Rent Roll'!$M47,BW$5,"Y")),
IF(BW$5&gt;'Rent Roll'!$L22,"-",
IF('Rent Roll'!$P22&gt;0,
IF(AND('Rent Roll'!$P22&gt;0,EDATE('Rent Roll'!$K22,'Rent Roll'!$P22*12)&gt;='Commercial Lease'!BW$5),
('Rent Roll'!$H22*'Rent Roll'!$D22/12)*((1+'Rent Roll'!$N22)^DATEDIF('Summary &amp; Assumptions'!$D$18,BW$5,"Y")),
OFFSET(BV27,0,-DATEDIF(EDATE('Rent Roll'!$K22,'Rent Roll'!$P22*12),BW$5,"M"))*((1+'Rent Roll'!$O22)^(DATEDIF(EDATE('Rent Roll'!$K22,'Rent Roll'!$P22*12),BW$5,"Y")+1))),('Rent Roll'!$H22*'Rent Roll'!$D22/12)*((1+'Rent Roll'!$N22)^DATEDIF('Summary &amp; Assumptions'!$D$18,BW$5,"Y")))))</f>
        <v>-</v>
      </c>
      <c r="BX27" s="131" t="str">
        <f ca="1">IF(BX$5&gt;='Rent Roll'!$M47,('Rent Roll'!$G47*'Rent Roll'!$D22/12)*((1+'Rent Roll'!$X47)^DATEDIF('Rent Roll'!$M47,BX$5,"Y")),
IF(BX$5&gt;'Rent Roll'!$L22,"-",
IF('Rent Roll'!$P22&gt;0,
IF(AND('Rent Roll'!$P22&gt;0,EDATE('Rent Roll'!$K22,'Rent Roll'!$P22*12)&gt;='Commercial Lease'!BX$5),
('Rent Roll'!$H22*'Rent Roll'!$D22/12)*((1+'Rent Roll'!$N22)^DATEDIF('Summary &amp; Assumptions'!$D$18,BX$5,"Y")),
OFFSET(BW27,0,-DATEDIF(EDATE('Rent Roll'!$K22,'Rent Roll'!$P22*12),BX$5,"M"))*((1+'Rent Roll'!$O22)^(DATEDIF(EDATE('Rent Roll'!$K22,'Rent Roll'!$P22*12),BX$5,"Y")+1))),('Rent Roll'!$H22*'Rent Roll'!$D22/12)*((1+'Rent Roll'!$N22)^DATEDIF('Summary &amp; Assumptions'!$D$18,BX$5,"Y")))))</f>
        <v>-</v>
      </c>
      <c r="BY27" s="131" t="str">
        <f ca="1">IF(BY$5&gt;='Rent Roll'!$M47,('Rent Roll'!$G47*'Rent Roll'!$D22/12)*((1+'Rent Roll'!$X47)^DATEDIF('Rent Roll'!$M47,BY$5,"Y")),
IF(BY$5&gt;'Rent Roll'!$L22,"-",
IF('Rent Roll'!$P22&gt;0,
IF(AND('Rent Roll'!$P22&gt;0,EDATE('Rent Roll'!$K22,'Rent Roll'!$P22*12)&gt;='Commercial Lease'!BY$5),
('Rent Roll'!$H22*'Rent Roll'!$D22/12)*((1+'Rent Roll'!$N22)^DATEDIF('Summary &amp; Assumptions'!$D$18,BY$5,"Y")),
OFFSET(BX27,0,-DATEDIF(EDATE('Rent Roll'!$K22,'Rent Roll'!$P22*12),BY$5,"M"))*((1+'Rent Roll'!$O22)^(DATEDIF(EDATE('Rent Roll'!$K22,'Rent Roll'!$P22*12),BY$5,"Y")+1))),('Rent Roll'!$H22*'Rent Roll'!$D22/12)*((1+'Rent Roll'!$N22)^DATEDIF('Summary &amp; Assumptions'!$D$18,BY$5,"Y")))))</f>
        <v>-</v>
      </c>
      <c r="BZ27" s="131" t="str">
        <f ca="1">IF(BZ$5&gt;='Rent Roll'!$M47,('Rent Roll'!$G47*'Rent Roll'!$D22/12)*((1+'Rent Roll'!$X47)^DATEDIF('Rent Roll'!$M47,BZ$5,"Y")),
IF(BZ$5&gt;'Rent Roll'!$L22,"-",
IF('Rent Roll'!$P22&gt;0,
IF(AND('Rent Roll'!$P22&gt;0,EDATE('Rent Roll'!$K22,'Rent Roll'!$P22*12)&gt;='Commercial Lease'!BZ$5),
('Rent Roll'!$H22*'Rent Roll'!$D22/12)*((1+'Rent Roll'!$N22)^DATEDIF('Summary &amp; Assumptions'!$D$18,BZ$5,"Y")),
OFFSET(BY27,0,-DATEDIF(EDATE('Rent Roll'!$K22,'Rent Roll'!$P22*12),BZ$5,"M"))*((1+'Rent Roll'!$O22)^(DATEDIF(EDATE('Rent Roll'!$K22,'Rent Roll'!$P22*12),BZ$5,"Y")+1))),('Rent Roll'!$H22*'Rent Roll'!$D22/12)*((1+'Rent Roll'!$N22)^DATEDIF('Summary &amp; Assumptions'!$D$18,BZ$5,"Y")))))</f>
        <v>-</v>
      </c>
      <c r="CA27" s="131" t="str">
        <f ca="1">IF(CA$5&gt;='Rent Roll'!$M47,('Rent Roll'!$G47*'Rent Roll'!$D22/12)*((1+'Rent Roll'!$X47)^DATEDIF('Rent Roll'!$M47,CA$5,"Y")),
IF(CA$5&gt;'Rent Roll'!$L22,"-",
IF('Rent Roll'!$P22&gt;0,
IF(AND('Rent Roll'!$P22&gt;0,EDATE('Rent Roll'!$K22,'Rent Roll'!$P22*12)&gt;='Commercial Lease'!CA$5),
('Rent Roll'!$H22*'Rent Roll'!$D22/12)*((1+'Rent Roll'!$N22)^DATEDIF('Summary &amp; Assumptions'!$D$18,CA$5,"Y")),
OFFSET(BZ27,0,-DATEDIF(EDATE('Rent Roll'!$K22,'Rent Roll'!$P22*12),CA$5,"M"))*((1+'Rent Roll'!$O22)^(DATEDIF(EDATE('Rent Roll'!$K22,'Rent Roll'!$P22*12),CA$5,"Y")+1))),('Rent Roll'!$H22*'Rent Roll'!$D22/12)*((1+'Rent Roll'!$N22)^DATEDIF('Summary &amp; Assumptions'!$D$18,CA$5,"Y")))))</f>
        <v>-</v>
      </c>
      <c r="CB27" s="131" t="str">
        <f ca="1">IF(CB$5&gt;='Rent Roll'!$M47,('Rent Roll'!$G47*'Rent Roll'!$D22/12)*((1+'Rent Roll'!$X47)^DATEDIF('Rent Roll'!$M47,CB$5,"Y")),
IF(CB$5&gt;'Rent Roll'!$L22,"-",
IF('Rent Roll'!$P22&gt;0,
IF(AND('Rent Roll'!$P22&gt;0,EDATE('Rent Roll'!$K22,'Rent Roll'!$P22*12)&gt;='Commercial Lease'!CB$5),
('Rent Roll'!$H22*'Rent Roll'!$D22/12)*((1+'Rent Roll'!$N22)^DATEDIF('Summary &amp; Assumptions'!$D$18,CB$5,"Y")),
OFFSET(CA27,0,-DATEDIF(EDATE('Rent Roll'!$K22,'Rent Roll'!$P22*12),CB$5,"M"))*((1+'Rent Roll'!$O22)^(DATEDIF(EDATE('Rent Roll'!$K22,'Rent Roll'!$P22*12),CB$5,"Y")+1))),('Rent Roll'!$H22*'Rent Roll'!$D22/12)*((1+'Rent Roll'!$N22)^DATEDIF('Summary &amp; Assumptions'!$D$18,CB$5,"Y")))))</f>
        <v>-</v>
      </c>
      <c r="CC27" s="131" t="str">
        <f ca="1">IF(CC$5&gt;='Rent Roll'!$M47,('Rent Roll'!$G47*'Rent Roll'!$D22/12)*((1+'Rent Roll'!$X47)^DATEDIF('Rent Roll'!$M47,CC$5,"Y")),
IF(CC$5&gt;'Rent Roll'!$L22,"-",
IF('Rent Roll'!$P22&gt;0,
IF(AND('Rent Roll'!$P22&gt;0,EDATE('Rent Roll'!$K22,'Rent Roll'!$P22*12)&gt;='Commercial Lease'!CC$5),
('Rent Roll'!$H22*'Rent Roll'!$D22/12)*((1+'Rent Roll'!$N22)^DATEDIF('Summary &amp; Assumptions'!$D$18,CC$5,"Y")),
OFFSET(CB27,0,-DATEDIF(EDATE('Rent Roll'!$K22,'Rent Roll'!$P22*12),CC$5,"M"))*((1+'Rent Roll'!$O22)^(DATEDIF(EDATE('Rent Roll'!$K22,'Rent Roll'!$P22*12),CC$5,"Y")+1))),('Rent Roll'!$H22*'Rent Roll'!$D22/12)*((1+'Rent Roll'!$N22)^DATEDIF('Summary &amp; Assumptions'!$D$18,CC$5,"Y")))))</f>
        <v>-</v>
      </c>
      <c r="CD27" s="131" t="str">
        <f ca="1">IF(CD$5&gt;='Rent Roll'!$M47,('Rent Roll'!$G47*'Rent Roll'!$D22/12)*((1+'Rent Roll'!$X47)^DATEDIF('Rent Roll'!$M47,CD$5,"Y")),
IF(CD$5&gt;'Rent Roll'!$L22,"-",
IF('Rent Roll'!$P22&gt;0,
IF(AND('Rent Roll'!$P22&gt;0,EDATE('Rent Roll'!$K22,'Rent Roll'!$P22*12)&gt;='Commercial Lease'!CD$5),
('Rent Roll'!$H22*'Rent Roll'!$D22/12)*((1+'Rent Roll'!$N22)^DATEDIF('Summary &amp; Assumptions'!$D$18,CD$5,"Y")),
OFFSET(CC27,0,-DATEDIF(EDATE('Rent Roll'!$K22,'Rent Roll'!$P22*12),CD$5,"M"))*((1+'Rent Roll'!$O22)^(DATEDIF(EDATE('Rent Roll'!$K22,'Rent Roll'!$P22*12),CD$5,"Y")+1))),('Rent Roll'!$H22*'Rent Roll'!$D22/12)*((1+'Rent Roll'!$N22)^DATEDIF('Summary &amp; Assumptions'!$D$18,CD$5,"Y")))))</f>
        <v>-</v>
      </c>
      <c r="CE27" s="131" t="str">
        <f ca="1">IF(CE$5&gt;='Rent Roll'!$M47,('Rent Roll'!$G47*'Rent Roll'!$D22/12)*((1+'Rent Roll'!$X47)^DATEDIF('Rent Roll'!$M47,CE$5,"Y")),
IF(CE$5&gt;'Rent Roll'!$L22,"-",
IF('Rent Roll'!$P22&gt;0,
IF(AND('Rent Roll'!$P22&gt;0,EDATE('Rent Roll'!$K22,'Rent Roll'!$P22*12)&gt;='Commercial Lease'!CE$5),
('Rent Roll'!$H22*'Rent Roll'!$D22/12)*((1+'Rent Roll'!$N22)^DATEDIF('Summary &amp; Assumptions'!$D$18,CE$5,"Y")),
OFFSET(CD27,0,-DATEDIF(EDATE('Rent Roll'!$K22,'Rent Roll'!$P22*12),CE$5,"M"))*((1+'Rent Roll'!$O22)^(DATEDIF(EDATE('Rent Roll'!$K22,'Rent Roll'!$P22*12),CE$5,"Y")+1))),('Rent Roll'!$H22*'Rent Roll'!$D22/12)*((1+'Rent Roll'!$N22)^DATEDIF('Summary &amp; Assumptions'!$D$18,CE$5,"Y")))))</f>
        <v>-</v>
      </c>
      <c r="CF27" s="131" t="str">
        <f ca="1">IF(CF$5&gt;='Rent Roll'!$M47,('Rent Roll'!$G47*'Rent Roll'!$D22/12)*((1+'Rent Roll'!$X47)^DATEDIF('Rent Roll'!$M47,CF$5,"Y")),
IF(CF$5&gt;'Rent Roll'!$L22,"-",
IF('Rent Roll'!$P22&gt;0,
IF(AND('Rent Roll'!$P22&gt;0,EDATE('Rent Roll'!$K22,'Rent Roll'!$P22*12)&gt;='Commercial Lease'!CF$5),
('Rent Roll'!$H22*'Rent Roll'!$D22/12)*((1+'Rent Roll'!$N22)^DATEDIF('Summary &amp; Assumptions'!$D$18,CF$5,"Y")),
OFFSET(CE27,0,-DATEDIF(EDATE('Rent Roll'!$K22,'Rent Roll'!$P22*12),CF$5,"M"))*((1+'Rent Roll'!$O22)^(DATEDIF(EDATE('Rent Roll'!$K22,'Rent Roll'!$P22*12),CF$5,"Y")+1))),('Rent Roll'!$H22*'Rent Roll'!$D22/12)*((1+'Rent Roll'!$N22)^DATEDIF('Summary &amp; Assumptions'!$D$18,CF$5,"Y")))))</f>
        <v>-</v>
      </c>
      <c r="CG27" s="131" t="str">
        <f ca="1">IF(CG$5&gt;='Rent Roll'!$M47,('Rent Roll'!$G47*'Rent Roll'!$D22/12)*((1+'Rent Roll'!$X47)^DATEDIF('Rent Roll'!$M47,CG$5,"Y")),
IF(CG$5&gt;'Rent Roll'!$L22,"-",
IF('Rent Roll'!$P22&gt;0,
IF(AND('Rent Roll'!$P22&gt;0,EDATE('Rent Roll'!$K22,'Rent Roll'!$P22*12)&gt;='Commercial Lease'!CG$5),
('Rent Roll'!$H22*'Rent Roll'!$D22/12)*((1+'Rent Roll'!$N22)^DATEDIF('Summary &amp; Assumptions'!$D$18,CG$5,"Y")),
OFFSET(CF27,0,-DATEDIF(EDATE('Rent Roll'!$K22,'Rent Roll'!$P22*12),CG$5,"M"))*((1+'Rent Roll'!$O22)^(DATEDIF(EDATE('Rent Roll'!$K22,'Rent Roll'!$P22*12),CG$5,"Y")+1))),('Rent Roll'!$H22*'Rent Roll'!$D22/12)*((1+'Rent Roll'!$N22)^DATEDIF('Summary &amp; Assumptions'!$D$18,CG$5,"Y")))))</f>
        <v>-</v>
      </c>
      <c r="CH27" s="131" t="str">
        <f ca="1">IF(CH$5&gt;='Rent Roll'!$M47,('Rent Roll'!$G47*'Rent Roll'!$D22/12)*((1+'Rent Roll'!$X47)^DATEDIF('Rent Roll'!$M47,CH$5,"Y")),
IF(CH$5&gt;'Rent Roll'!$L22,"-",
IF('Rent Roll'!$P22&gt;0,
IF(AND('Rent Roll'!$P22&gt;0,EDATE('Rent Roll'!$K22,'Rent Roll'!$P22*12)&gt;='Commercial Lease'!CH$5),
('Rent Roll'!$H22*'Rent Roll'!$D22/12)*((1+'Rent Roll'!$N22)^DATEDIF('Summary &amp; Assumptions'!$D$18,CH$5,"Y")),
OFFSET(CG27,0,-DATEDIF(EDATE('Rent Roll'!$K22,'Rent Roll'!$P22*12),CH$5,"M"))*((1+'Rent Roll'!$O22)^(DATEDIF(EDATE('Rent Roll'!$K22,'Rent Roll'!$P22*12),CH$5,"Y")+1))),('Rent Roll'!$H22*'Rent Roll'!$D22/12)*((1+'Rent Roll'!$N22)^DATEDIF('Summary &amp; Assumptions'!$D$18,CH$5,"Y")))))</f>
        <v>-</v>
      </c>
      <c r="CI27" s="131" t="str">
        <f ca="1">IF(CI$5&gt;='Rent Roll'!$M47,('Rent Roll'!$G47*'Rent Roll'!$D22/12)*((1+'Rent Roll'!$X47)^DATEDIF('Rent Roll'!$M47,CI$5,"Y")),
IF(CI$5&gt;'Rent Roll'!$L22,"-",
IF('Rent Roll'!$P22&gt;0,
IF(AND('Rent Roll'!$P22&gt;0,EDATE('Rent Roll'!$K22,'Rent Roll'!$P22*12)&gt;='Commercial Lease'!CI$5),
('Rent Roll'!$H22*'Rent Roll'!$D22/12)*((1+'Rent Roll'!$N22)^DATEDIF('Summary &amp; Assumptions'!$D$18,CI$5,"Y")),
OFFSET(CH27,0,-DATEDIF(EDATE('Rent Roll'!$K22,'Rent Roll'!$P22*12),CI$5,"M"))*((1+'Rent Roll'!$O22)^(DATEDIF(EDATE('Rent Roll'!$K22,'Rent Roll'!$P22*12),CI$5,"Y")+1))),('Rent Roll'!$H22*'Rent Roll'!$D22/12)*((1+'Rent Roll'!$N22)^DATEDIF('Summary &amp; Assumptions'!$D$18,CI$5,"Y")))))</f>
        <v>-</v>
      </c>
      <c r="CJ27" s="131" t="str">
        <f ca="1">IF(CJ$5&gt;='Rent Roll'!$M47,('Rent Roll'!$G47*'Rent Roll'!$D22/12)*((1+'Rent Roll'!$X47)^DATEDIF('Rent Roll'!$M47,CJ$5,"Y")),
IF(CJ$5&gt;'Rent Roll'!$L22,"-",
IF('Rent Roll'!$P22&gt;0,
IF(AND('Rent Roll'!$P22&gt;0,EDATE('Rent Roll'!$K22,'Rent Roll'!$P22*12)&gt;='Commercial Lease'!CJ$5),
('Rent Roll'!$H22*'Rent Roll'!$D22/12)*((1+'Rent Roll'!$N22)^DATEDIF('Summary &amp; Assumptions'!$D$18,CJ$5,"Y")),
OFFSET(CI27,0,-DATEDIF(EDATE('Rent Roll'!$K22,'Rent Roll'!$P22*12),CJ$5,"M"))*((1+'Rent Roll'!$O22)^(DATEDIF(EDATE('Rent Roll'!$K22,'Rent Roll'!$P22*12),CJ$5,"Y")+1))),('Rent Roll'!$H22*'Rent Roll'!$D22/12)*((1+'Rent Roll'!$N22)^DATEDIF('Summary &amp; Assumptions'!$D$18,CJ$5,"Y")))))</f>
        <v>-</v>
      </c>
      <c r="CK27" s="131" t="str">
        <f ca="1">IF(CK$5&gt;='Rent Roll'!$M47,('Rent Roll'!$G47*'Rent Roll'!$D22/12)*((1+'Rent Roll'!$X47)^DATEDIF('Rent Roll'!$M47,CK$5,"Y")),
IF(CK$5&gt;'Rent Roll'!$L22,"-",
IF('Rent Roll'!$P22&gt;0,
IF(AND('Rent Roll'!$P22&gt;0,EDATE('Rent Roll'!$K22,'Rent Roll'!$P22*12)&gt;='Commercial Lease'!CK$5),
('Rent Roll'!$H22*'Rent Roll'!$D22/12)*((1+'Rent Roll'!$N22)^DATEDIF('Summary &amp; Assumptions'!$D$18,CK$5,"Y")),
OFFSET(CJ27,0,-DATEDIF(EDATE('Rent Roll'!$K22,'Rent Roll'!$P22*12),CK$5,"M"))*((1+'Rent Roll'!$O22)^(DATEDIF(EDATE('Rent Roll'!$K22,'Rent Roll'!$P22*12),CK$5,"Y")+1))),('Rent Roll'!$H22*'Rent Roll'!$D22/12)*((1+'Rent Roll'!$N22)^DATEDIF('Summary &amp; Assumptions'!$D$18,CK$5,"Y")))))</f>
        <v>-</v>
      </c>
      <c r="CL27" s="131" t="str">
        <f ca="1">IF(CL$5&gt;='Rent Roll'!$M47,('Rent Roll'!$G47*'Rent Roll'!$D22/12)*((1+'Rent Roll'!$X47)^DATEDIF('Rent Roll'!$M47,CL$5,"Y")),
IF(CL$5&gt;'Rent Roll'!$L22,"-",
IF('Rent Roll'!$P22&gt;0,
IF(AND('Rent Roll'!$P22&gt;0,EDATE('Rent Roll'!$K22,'Rent Roll'!$P22*12)&gt;='Commercial Lease'!CL$5),
('Rent Roll'!$H22*'Rent Roll'!$D22/12)*((1+'Rent Roll'!$N22)^DATEDIF('Summary &amp; Assumptions'!$D$18,CL$5,"Y")),
OFFSET(CK27,0,-DATEDIF(EDATE('Rent Roll'!$K22,'Rent Roll'!$P22*12),CL$5,"M"))*((1+'Rent Roll'!$O22)^(DATEDIF(EDATE('Rent Roll'!$K22,'Rent Roll'!$P22*12),CL$5,"Y")+1))),('Rent Roll'!$H22*'Rent Roll'!$D22/12)*((1+'Rent Roll'!$N22)^DATEDIF('Summary &amp; Assumptions'!$D$18,CL$5,"Y")))))</f>
        <v>-</v>
      </c>
      <c r="CM27" s="131" t="str">
        <f ca="1">IF(CM$5&gt;='Rent Roll'!$M47,('Rent Roll'!$G47*'Rent Roll'!$D22/12)*((1+'Rent Roll'!$X47)^DATEDIF('Rent Roll'!$M47,CM$5,"Y")),
IF(CM$5&gt;'Rent Roll'!$L22,"-",
IF('Rent Roll'!$P22&gt;0,
IF(AND('Rent Roll'!$P22&gt;0,EDATE('Rent Roll'!$K22,'Rent Roll'!$P22*12)&gt;='Commercial Lease'!CM$5),
('Rent Roll'!$H22*'Rent Roll'!$D22/12)*((1+'Rent Roll'!$N22)^DATEDIF('Summary &amp; Assumptions'!$D$18,CM$5,"Y")),
OFFSET(CL27,0,-DATEDIF(EDATE('Rent Roll'!$K22,'Rent Roll'!$P22*12),CM$5,"M"))*((1+'Rent Roll'!$O22)^(DATEDIF(EDATE('Rent Roll'!$K22,'Rent Roll'!$P22*12),CM$5,"Y")+1))),('Rent Roll'!$H22*'Rent Roll'!$D22/12)*((1+'Rent Roll'!$N22)^DATEDIF('Summary &amp; Assumptions'!$D$18,CM$5,"Y")))))</f>
        <v>-</v>
      </c>
      <c r="CN27" s="131" t="str">
        <f ca="1">IF(CN$5&gt;='Rent Roll'!$M47,('Rent Roll'!$G47*'Rent Roll'!$D22/12)*((1+'Rent Roll'!$X47)^DATEDIF('Rent Roll'!$M47,CN$5,"Y")),
IF(CN$5&gt;'Rent Roll'!$L22,"-",
IF('Rent Roll'!$P22&gt;0,
IF(AND('Rent Roll'!$P22&gt;0,EDATE('Rent Roll'!$K22,'Rent Roll'!$P22*12)&gt;='Commercial Lease'!CN$5),
('Rent Roll'!$H22*'Rent Roll'!$D22/12)*((1+'Rent Roll'!$N22)^DATEDIF('Summary &amp; Assumptions'!$D$18,CN$5,"Y")),
OFFSET(CM27,0,-DATEDIF(EDATE('Rent Roll'!$K22,'Rent Roll'!$P22*12),CN$5,"M"))*((1+'Rent Roll'!$O22)^(DATEDIF(EDATE('Rent Roll'!$K22,'Rent Roll'!$P22*12),CN$5,"Y")+1))),('Rent Roll'!$H22*'Rent Roll'!$D22/12)*((1+'Rent Roll'!$N22)^DATEDIF('Summary &amp; Assumptions'!$D$18,CN$5,"Y")))))</f>
        <v>-</v>
      </c>
      <c r="CO27" s="131" t="str">
        <f ca="1">IF(CO$5&gt;='Rent Roll'!$M47,('Rent Roll'!$G47*'Rent Roll'!$D22/12)*((1+'Rent Roll'!$X47)^DATEDIF('Rent Roll'!$M47,CO$5,"Y")),
IF(CO$5&gt;'Rent Roll'!$L22,"-",
IF('Rent Roll'!$P22&gt;0,
IF(AND('Rent Roll'!$P22&gt;0,EDATE('Rent Roll'!$K22,'Rent Roll'!$P22*12)&gt;='Commercial Lease'!CO$5),
('Rent Roll'!$H22*'Rent Roll'!$D22/12)*((1+'Rent Roll'!$N22)^DATEDIF('Summary &amp; Assumptions'!$D$18,CO$5,"Y")),
OFFSET(CN27,0,-DATEDIF(EDATE('Rent Roll'!$K22,'Rent Roll'!$P22*12),CO$5,"M"))*((1+'Rent Roll'!$O22)^(DATEDIF(EDATE('Rent Roll'!$K22,'Rent Roll'!$P22*12),CO$5,"Y")+1))),('Rent Roll'!$H22*'Rent Roll'!$D22/12)*((1+'Rent Roll'!$N22)^DATEDIF('Summary &amp; Assumptions'!$D$18,CO$5,"Y")))))</f>
        <v>-</v>
      </c>
      <c r="CP27" s="131" t="str">
        <f ca="1">IF(CP$5&gt;='Rent Roll'!$M47,('Rent Roll'!$G47*'Rent Roll'!$D22/12)*((1+'Rent Roll'!$X47)^DATEDIF('Rent Roll'!$M47,CP$5,"Y")),
IF(CP$5&gt;'Rent Roll'!$L22,"-",
IF('Rent Roll'!$P22&gt;0,
IF(AND('Rent Roll'!$P22&gt;0,EDATE('Rent Roll'!$K22,'Rent Roll'!$P22*12)&gt;='Commercial Lease'!CP$5),
('Rent Roll'!$H22*'Rent Roll'!$D22/12)*((1+'Rent Roll'!$N22)^DATEDIF('Summary &amp; Assumptions'!$D$18,CP$5,"Y")),
OFFSET(CO27,0,-DATEDIF(EDATE('Rent Roll'!$K22,'Rent Roll'!$P22*12),CP$5,"M"))*((1+'Rent Roll'!$O22)^(DATEDIF(EDATE('Rent Roll'!$K22,'Rent Roll'!$P22*12),CP$5,"Y")+1))),('Rent Roll'!$H22*'Rent Roll'!$D22/12)*((1+'Rent Roll'!$N22)^DATEDIF('Summary &amp; Assumptions'!$D$18,CP$5,"Y")))))</f>
        <v>-</v>
      </c>
      <c r="CQ27" s="131" t="str">
        <f ca="1">IF(CQ$5&gt;='Rent Roll'!$M47,('Rent Roll'!$G47*'Rent Roll'!$D22/12)*((1+'Rent Roll'!$X47)^DATEDIF('Rent Roll'!$M47,CQ$5,"Y")),
IF(CQ$5&gt;'Rent Roll'!$L22,"-",
IF('Rent Roll'!$P22&gt;0,
IF(AND('Rent Roll'!$P22&gt;0,EDATE('Rent Roll'!$K22,'Rent Roll'!$P22*12)&gt;='Commercial Lease'!CQ$5),
('Rent Roll'!$H22*'Rent Roll'!$D22/12)*((1+'Rent Roll'!$N22)^DATEDIF('Summary &amp; Assumptions'!$D$18,CQ$5,"Y")),
OFFSET(CP27,0,-DATEDIF(EDATE('Rent Roll'!$K22,'Rent Roll'!$P22*12),CQ$5,"M"))*((1+'Rent Roll'!$O22)^(DATEDIF(EDATE('Rent Roll'!$K22,'Rent Roll'!$P22*12),CQ$5,"Y")+1))),('Rent Roll'!$H22*'Rent Roll'!$D22/12)*((1+'Rent Roll'!$N22)^DATEDIF('Summary &amp; Assumptions'!$D$18,CQ$5,"Y")))))</f>
        <v>-</v>
      </c>
      <c r="CR27" s="131" t="str">
        <f ca="1">IF(CR$5&gt;='Rent Roll'!$M47,('Rent Roll'!$G47*'Rent Roll'!$D22/12)*((1+'Rent Roll'!$X47)^DATEDIF('Rent Roll'!$M47,CR$5,"Y")),
IF(CR$5&gt;'Rent Roll'!$L22,"-",
IF('Rent Roll'!$P22&gt;0,
IF(AND('Rent Roll'!$P22&gt;0,EDATE('Rent Roll'!$K22,'Rent Roll'!$P22*12)&gt;='Commercial Lease'!CR$5),
('Rent Roll'!$H22*'Rent Roll'!$D22/12)*((1+'Rent Roll'!$N22)^DATEDIF('Summary &amp; Assumptions'!$D$18,CR$5,"Y")),
OFFSET(CQ27,0,-DATEDIF(EDATE('Rent Roll'!$K22,'Rent Roll'!$P22*12),CR$5,"M"))*((1+'Rent Roll'!$O22)^(DATEDIF(EDATE('Rent Roll'!$K22,'Rent Roll'!$P22*12),CR$5,"Y")+1))),('Rent Roll'!$H22*'Rent Roll'!$D22/12)*((1+'Rent Roll'!$N22)^DATEDIF('Summary &amp; Assumptions'!$D$18,CR$5,"Y")))))</f>
        <v>-</v>
      </c>
      <c r="CS27" s="131" t="str">
        <f ca="1">IF(CS$5&gt;='Rent Roll'!$M47,('Rent Roll'!$G47*'Rent Roll'!$D22/12)*((1+'Rent Roll'!$X47)^DATEDIF('Rent Roll'!$M47,CS$5,"Y")),
IF(CS$5&gt;'Rent Roll'!$L22,"-",
IF('Rent Roll'!$P22&gt;0,
IF(AND('Rent Roll'!$P22&gt;0,EDATE('Rent Roll'!$K22,'Rent Roll'!$P22*12)&gt;='Commercial Lease'!CS$5),
('Rent Roll'!$H22*'Rent Roll'!$D22/12)*((1+'Rent Roll'!$N22)^DATEDIF('Summary &amp; Assumptions'!$D$18,CS$5,"Y")),
OFFSET(CR27,0,-DATEDIF(EDATE('Rent Roll'!$K22,'Rent Roll'!$P22*12),CS$5,"M"))*((1+'Rent Roll'!$O22)^(DATEDIF(EDATE('Rent Roll'!$K22,'Rent Roll'!$P22*12),CS$5,"Y")+1))),('Rent Roll'!$H22*'Rent Roll'!$D22/12)*((1+'Rent Roll'!$N22)^DATEDIF('Summary &amp; Assumptions'!$D$18,CS$5,"Y")))))</f>
        <v>-</v>
      </c>
      <c r="CT27" s="131" t="str">
        <f ca="1">IF(CT$5&gt;='Rent Roll'!$M47,('Rent Roll'!$G47*'Rent Roll'!$D22/12)*((1+'Rent Roll'!$X47)^DATEDIF('Rent Roll'!$M47,CT$5,"Y")),
IF(CT$5&gt;'Rent Roll'!$L22,"-",
IF('Rent Roll'!$P22&gt;0,
IF(AND('Rent Roll'!$P22&gt;0,EDATE('Rent Roll'!$K22,'Rent Roll'!$P22*12)&gt;='Commercial Lease'!CT$5),
('Rent Roll'!$H22*'Rent Roll'!$D22/12)*((1+'Rent Roll'!$N22)^DATEDIF('Summary &amp; Assumptions'!$D$18,CT$5,"Y")),
OFFSET(CS27,0,-DATEDIF(EDATE('Rent Roll'!$K22,'Rent Roll'!$P22*12),CT$5,"M"))*((1+'Rent Roll'!$O22)^(DATEDIF(EDATE('Rent Roll'!$K22,'Rent Roll'!$P22*12),CT$5,"Y")+1))),('Rent Roll'!$H22*'Rent Roll'!$D22/12)*((1+'Rent Roll'!$N22)^DATEDIF('Summary &amp; Assumptions'!$D$18,CT$5,"Y")))))</f>
        <v>-</v>
      </c>
      <c r="CU27" s="131" t="str">
        <f ca="1">IF(CU$5&gt;='Rent Roll'!$M47,('Rent Roll'!$G47*'Rent Roll'!$D22/12)*((1+'Rent Roll'!$X47)^DATEDIF('Rent Roll'!$M47,CU$5,"Y")),
IF(CU$5&gt;'Rent Roll'!$L22,"-",
IF('Rent Roll'!$P22&gt;0,
IF(AND('Rent Roll'!$P22&gt;0,EDATE('Rent Roll'!$K22,'Rent Roll'!$P22*12)&gt;='Commercial Lease'!CU$5),
('Rent Roll'!$H22*'Rent Roll'!$D22/12)*((1+'Rent Roll'!$N22)^DATEDIF('Summary &amp; Assumptions'!$D$18,CU$5,"Y")),
OFFSET(CT27,0,-DATEDIF(EDATE('Rent Roll'!$K22,'Rent Roll'!$P22*12),CU$5,"M"))*((1+'Rent Roll'!$O22)^(DATEDIF(EDATE('Rent Roll'!$K22,'Rent Roll'!$P22*12),CU$5,"Y")+1))),('Rent Roll'!$H22*'Rent Roll'!$D22/12)*((1+'Rent Roll'!$N22)^DATEDIF('Summary &amp; Assumptions'!$D$18,CU$5,"Y")))))</f>
        <v>-</v>
      </c>
      <c r="CV27" s="131" t="str">
        <f ca="1">IF(CV$5&gt;='Rent Roll'!$M47,('Rent Roll'!$G47*'Rent Roll'!$D22/12)*((1+'Rent Roll'!$X47)^DATEDIF('Rent Roll'!$M47,CV$5,"Y")),
IF(CV$5&gt;'Rent Roll'!$L22,"-",
IF('Rent Roll'!$P22&gt;0,
IF(AND('Rent Roll'!$P22&gt;0,EDATE('Rent Roll'!$K22,'Rent Roll'!$P22*12)&gt;='Commercial Lease'!CV$5),
('Rent Roll'!$H22*'Rent Roll'!$D22/12)*((1+'Rent Roll'!$N22)^DATEDIF('Summary &amp; Assumptions'!$D$18,CV$5,"Y")),
OFFSET(CU27,0,-DATEDIF(EDATE('Rent Roll'!$K22,'Rent Roll'!$P22*12),CV$5,"M"))*((1+'Rent Roll'!$O22)^(DATEDIF(EDATE('Rent Roll'!$K22,'Rent Roll'!$P22*12),CV$5,"Y")+1))),('Rent Roll'!$H22*'Rent Roll'!$D22/12)*((1+'Rent Roll'!$N22)^DATEDIF('Summary &amp; Assumptions'!$D$18,CV$5,"Y")))))</f>
        <v>-</v>
      </c>
      <c r="CW27" s="131" t="str">
        <f ca="1">IF(CW$5&gt;='Rent Roll'!$M47,('Rent Roll'!$G47*'Rent Roll'!$D22/12)*((1+'Rent Roll'!$X47)^DATEDIF('Rent Roll'!$M47,CW$5,"Y")),
IF(CW$5&gt;'Rent Roll'!$L22,"-",
IF('Rent Roll'!$P22&gt;0,
IF(AND('Rent Roll'!$P22&gt;0,EDATE('Rent Roll'!$K22,'Rent Roll'!$P22*12)&gt;='Commercial Lease'!CW$5),
('Rent Roll'!$H22*'Rent Roll'!$D22/12)*((1+'Rent Roll'!$N22)^DATEDIF('Summary &amp; Assumptions'!$D$18,CW$5,"Y")),
OFFSET(CV27,0,-DATEDIF(EDATE('Rent Roll'!$K22,'Rent Roll'!$P22*12),CW$5,"M"))*((1+'Rent Roll'!$O22)^(DATEDIF(EDATE('Rent Roll'!$K22,'Rent Roll'!$P22*12),CW$5,"Y")+1))),('Rent Roll'!$H22*'Rent Roll'!$D22/12)*((1+'Rent Roll'!$N22)^DATEDIF('Summary &amp; Assumptions'!$D$18,CW$5,"Y")))))</f>
        <v>-</v>
      </c>
      <c r="CX27" s="131" t="str">
        <f ca="1">IF(CX$5&gt;='Rent Roll'!$M47,('Rent Roll'!$G47*'Rent Roll'!$D22/12)*((1+'Rent Roll'!$X47)^DATEDIF('Rent Roll'!$M47,CX$5,"Y")),
IF(CX$5&gt;'Rent Roll'!$L22,"-",
IF('Rent Roll'!$P22&gt;0,
IF(AND('Rent Roll'!$P22&gt;0,EDATE('Rent Roll'!$K22,'Rent Roll'!$P22*12)&gt;='Commercial Lease'!CX$5),
('Rent Roll'!$H22*'Rent Roll'!$D22/12)*((1+'Rent Roll'!$N22)^DATEDIF('Summary &amp; Assumptions'!$D$18,CX$5,"Y")),
OFFSET(CW27,0,-DATEDIF(EDATE('Rent Roll'!$K22,'Rent Roll'!$P22*12),CX$5,"M"))*((1+'Rent Roll'!$O22)^(DATEDIF(EDATE('Rent Roll'!$K22,'Rent Roll'!$P22*12),CX$5,"Y")+1))),('Rent Roll'!$H22*'Rent Roll'!$D22/12)*((1+'Rent Roll'!$N22)^DATEDIF('Summary &amp; Assumptions'!$D$18,CX$5,"Y")))))</f>
        <v>-</v>
      </c>
      <c r="CY27" s="131" t="str">
        <f ca="1">IF(CY$5&gt;='Rent Roll'!$M47,('Rent Roll'!$G47*'Rent Roll'!$D22/12)*((1+'Rent Roll'!$X47)^DATEDIF('Rent Roll'!$M47,CY$5,"Y")),
IF(CY$5&gt;'Rent Roll'!$L22,"-",
IF('Rent Roll'!$P22&gt;0,
IF(AND('Rent Roll'!$P22&gt;0,EDATE('Rent Roll'!$K22,'Rent Roll'!$P22*12)&gt;='Commercial Lease'!CY$5),
('Rent Roll'!$H22*'Rent Roll'!$D22/12)*((1+'Rent Roll'!$N22)^DATEDIF('Summary &amp; Assumptions'!$D$18,CY$5,"Y")),
OFFSET(CX27,0,-DATEDIF(EDATE('Rent Roll'!$K22,'Rent Roll'!$P22*12),CY$5,"M"))*((1+'Rent Roll'!$O22)^(DATEDIF(EDATE('Rent Roll'!$K22,'Rent Roll'!$P22*12),CY$5,"Y")+1))),('Rent Roll'!$H22*'Rent Roll'!$D22/12)*((1+'Rent Roll'!$N22)^DATEDIF('Summary &amp; Assumptions'!$D$18,CY$5,"Y")))))</f>
        <v>-</v>
      </c>
      <c r="CZ27" s="131" t="str">
        <f ca="1">IF(CZ$5&gt;='Rent Roll'!$M47,('Rent Roll'!$G47*'Rent Roll'!$D22/12)*((1+'Rent Roll'!$X47)^DATEDIF('Rent Roll'!$M47,CZ$5,"Y")),
IF(CZ$5&gt;'Rent Roll'!$L22,"-",
IF('Rent Roll'!$P22&gt;0,
IF(AND('Rent Roll'!$P22&gt;0,EDATE('Rent Roll'!$K22,'Rent Roll'!$P22*12)&gt;='Commercial Lease'!CZ$5),
('Rent Roll'!$H22*'Rent Roll'!$D22/12)*((1+'Rent Roll'!$N22)^DATEDIF('Summary &amp; Assumptions'!$D$18,CZ$5,"Y")),
OFFSET(CY27,0,-DATEDIF(EDATE('Rent Roll'!$K22,'Rent Roll'!$P22*12),CZ$5,"M"))*((1+'Rent Roll'!$O22)^(DATEDIF(EDATE('Rent Roll'!$K22,'Rent Roll'!$P22*12),CZ$5,"Y")+1))),('Rent Roll'!$H22*'Rent Roll'!$D22/12)*((1+'Rent Roll'!$N22)^DATEDIF('Summary &amp; Assumptions'!$D$18,CZ$5,"Y")))))</f>
        <v>-</v>
      </c>
      <c r="DA27" s="131" t="str">
        <f ca="1">IF(DA$5&gt;='Rent Roll'!$M47,('Rent Roll'!$G47*'Rent Roll'!$D22/12)*((1+'Rent Roll'!$X47)^DATEDIF('Rent Roll'!$M47,DA$5,"Y")),
IF(DA$5&gt;'Rent Roll'!$L22,"-",
IF('Rent Roll'!$P22&gt;0,
IF(AND('Rent Roll'!$P22&gt;0,EDATE('Rent Roll'!$K22,'Rent Roll'!$P22*12)&gt;='Commercial Lease'!DA$5),
('Rent Roll'!$H22*'Rent Roll'!$D22/12)*((1+'Rent Roll'!$N22)^DATEDIF('Summary &amp; Assumptions'!$D$18,DA$5,"Y")),
OFFSET(CZ27,0,-DATEDIF(EDATE('Rent Roll'!$K22,'Rent Roll'!$P22*12),DA$5,"M"))*((1+'Rent Roll'!$O22)^(DATEDIF(EDATE('Rent Roll'!$K22,'Rent Roll'!$P22*12),DA$5,"Y")+1))),('Rent Roll'!$H22*'Rent Roll'!$D22/12)*((1+'Rent Roll'!$N22)^DATEDIF('Summary &amp; Assumptions'!$D$18,DA$5,"Y")))))</f>
        <v>-</v>
      </c>
      <c r="DB27" s="131" t="str">
        <f ca="1">IF(DB$5&gt;='Rent Roll'!$M47,('Rent Roll'!$G47*'Rent Roll'!$D22/12)*((1+'Rent Roll'!$X47)^DATEDIF('Rent Roll'!$M47,DB$5,"Y")),
IF(DB$5&gt;'Rent Roll'!$L22,"-",
IF('Rent Roll'!$P22&gt;0,
IF(AND('Rent Roll'!$P22&gt;0,EDATE('Rent Roll'!$K22,'Rent Roll'!$P22*12)&gt;='Commercial Lease'!DB$5),
('Rent Roll'!$H22*'Rent Roll'!$D22/12)*((1+'Rent Roll'!$N22)^DATEDIF('Summary &amp; Assumptions'!$D$18,DB$5,"Y")),
OFFSET(DA27,0,-DATEDIF(EDATE('Rent Roll'!$K22,'Rent Roll'!$P22*12),DB$5,"M"))*((1+'Rent Roll'!$O22)^(DATEDIF(EDATE('Rent Roll'!$K22,'Rent Roll'!$P22*12),DB$5,"Y")+1))),('Rent Roll'!$H22*'Rent Roll'!$D22/12)*((1+'Rent Roll'!$N22)^DATEDIF('Summary &amp; Assumptions'!$D$18,DB$5,"Y")))))</f>
        <v>-</v>
      </c>
      <c r="DC27" s="131" t="str">
        <f ca="1">IF(DC$5&gt;='Rent Roll'!$M47,('Rent Roll'!$G47*'Rent Roll'!$D22/12)*((1+'Rent Roll'!$X47)^DATEDIF('Rent Roll'!$M47,DC$5,"Y")),
IF(DC$5&gt;'Rent Roll'!$L22,"-",
IF('Rent Roll'!$P22&gt;0,
IF(AND('Rent Roll'!$P22&gt;0,EDATE('Rent Roll'!$K22,'Rent Roll'!$P22*12)&gt;='Commercial Lease'!DC$5),
('Rent Roll'!$H22*'Rent Roll'!$D22/12)*((1+'Rent Roll'!$N22)^DATEDIF('Summary &amp; Assumptions'!$D$18,DC$5,"Y")),
OFFSET(DB27,0,-DATEDIF(EDATE('Rent Roll'!$K22,'Rent Roll'!$P22*12),DC$5,"M"))*((1+'Rent Roll'!$O22)^(DATEDIF(EDATE('Rent Roll'!$K22,'Rent Roll'!$P22*12),DC$5,"Y")+1))),('Rent Roll'!$H22*'Rent Roll'!$D22/12)*((1+'Rent Roll'!$N22)^DATEDIF('Summary &amp; Assumptions'!$D$18,DC$5,"Y")))))</f>
        <v>-</v>
      </c>
      <c r="DD27" s="131" t="str">
        <f ca="1">IF(DD$5&gt;='Rent Roll'!$M47,('Rent Roll'!$G47*'Rent Roll'!$D22/12)*((1+'Rent Roll'!$X47)^DATEDIF('Rent Roll'!$M47,DD$5,"Y")),
IF(DD$5&gt;'Rent Roll'!$L22,"-",
IF('Rent Roll'!$P22&gt;0,
IF(AND('Rent Roll'!$P22&gt;0,EDATE('Rent Roll'!$K22,'Rent Roll'!$P22*12)&gt;='Commercial Lease'!DD$5),
('Rent Roll'!$H22*'Rent Roll'!$D22/12)*((1+'Rent Roll'!$N22)^DATEDIF('Summary &amp; Assumptions'!$D$18,DD$5,"Y")),
OFFSET(DC27,0,-DATEDIF(EDATE('Rent Roll'!$K22,'Rent Roll'!$P22*12),DD$5,"M"))*((1+'Rent Roll'!$O22)^(DATEDIF(EDATE('Rent Roll'!$K22,'Rent Roll'!$P22*12),DD$5,"Y")+1))),('Rent Roll'!$H22*'Rent Roll'!$D22/12)*((1+'Rent Roll'!$N22)^DATEDIF('Summary &amp; Assumptions'!$D$18,DD$5,"Y")))))</f>
        <v>-</v>
      </c>
      <c r="DE27" s="131" t="str">
        <f ca="1">IF(DE$5&gt;='Rent Roll'!$M47,('Rent Roll'!$G47*'Rent Roll'!$D22/12)*((1+'Rent Roll'!$X47)^DATEDIF('Rent Roll'!$M47,DE$5,"Y")),
IF(DE$5&gt;'Rent Roll'!$L22,"-",
IF('Rent Roll'!$P22&gt;0,
IF(AND('Rent Roll'!$P22&gt;0,EDATE('Rent Roll'!$K22,'Rent Roll'!$P22*12)&gt;='Commercial Lease'!DE$5),
('Rent Roll'!$H22*'Rent Roll'!$D22/12)*((1+'Rent Roll'!$N22)^DATEDIF('Summary &amp; Assumptions'!$D$18,DE$5,"Y")),
OFFSET(DD27,0,-DATEDIF(EDATE('Rent Roll'!$K22,'Rent Roll'!$P22*12),DE$5,"M"))*((1+'Rent Roll'!$O22)^(DATEDIF(EDATE('Rent Roll'!$K22,'Rent Roll'!$P22*12),DE$5,"Y")+1))),('Rent Roll'!$H22*'Rent Roll'!$D22/12)*((1+'Rent Roll'!$N22)^DATEDIF('Summary &amp; Assumptions'!$D$18,DE$5,"Y")))))</f>
        <v>-</v>
      </c>
      <c r="DF27" s="131" t="str">
        <f ca="1">IF(DF$5&gt;='Rent Roll'!$M47,('Rent Roll'!$G47*'Rent Roll'!$D22/12)*((1+'Rent Roll'!$X47)^DATEDIF('Rent Roll'!$M47,DF$5,"Y")),
IF(DF$5&gt;'Rent Roll'!$L22,"-",
IF('Rent Roll'!$P22&gt;0,
IF(AND('Rent Roll'!$P22&gt;0,EDATE('Rent Roll'!$K22,'Rent Roll'!$P22*12)&gt;='Commercial Lease'!DF$5),
('Rent Roll'!$H22*'Rent Roll'!$D22/12)*((1+'Rent Roll'!$N22)^DATEDIF('Summary &amp; Assumptions'!$D$18,DF$5,"Y")),
OFFSET(DE27,0,-DATEDIF(EDATE('Rent Roll'!$K22,'Rent Roll'!$P22*12),DF$5,"M"))*((1+'Rent Roll'!$O22)^(DATEDIF(EDATE('Rent Roll'!$K22,'Rent Roll'!$P22*12),DF$5,"Y")+1))),('Rent Roll'!$H22*'Rent Roll'!$D22/12)*((1+'Rent Roll'!$N22)^DATEDIF('Summary &amp; Assumptions'!$D$18,DF$5,"Y")))))</f>
        <v>-</v>
      </c>
      <c r="DG27" s="131" t="str">
        <f ca="1">IF(DG$5&gt;='Rent Roll'!$M47,('Rent Roll'!$G47*'Rent Roll'!$D22/12)*((1+'Rent Roll'!$X47)^DATEDIF('Rent Roll'!$M47,DG$5,"Y")),
IF(DG$5&gt;'Rent Roll'!$L22,"-",
IF('Rent Roll'!$P22&gt;0,
IF(AND('Rent Roll'!$P22&gt;0,EDATE('Rent Roll'!$K22,'Rent Roll'!$P22*12)&gt;='Commercial Lease'!DG$5),
('Rent Roll'!$H22*'Rent Roll'!$D22/12)*((1+'Rent Roll'!$N22)^DATEDIF('Summary &amp; Assumptions'!$D$18,DG$5,"Y")),
OFFSET(DF27,0,-DATEDIF(EDATE('Rent Roll'!$K22,'Rent Roll'!$P22*12),DG$5,"M"))*((1+'Rent Roll'!$O22)^(DATEDIF(EDATE('Rent Roll'!$K22,'Rent Roll'!$P22*12),DG$5,"Y")+1))),('Rent Roll'!$H22*'Rent Roll'!$D22/12)*((1+'Rent Roll'!$N22)^DATEDIF('Summary &amp; Assumptions'!$D$18,DG$5,"Y")))))</f>
        <v>-</v>
      </c>
      <c r="DH27" s="131" t="str">
        <f ca="1">IF(DH$5&gt;='Rent Roll'!$M47,('Rent Roll'!$G47*'Rent Roll'!$D22/12)*((1+'Rent Roll'!$X47)^DATEDIF('Rent Roll'!$M47,DH$5,"Y")),
IF(DH$5&gt;'Rent Roll'!$L22,"-",
IF('Rent Roll'!$P22&gt;0,
IF(AND('Rent Roll'!$P22&gt;0,EDATE('Rent Roll'!$K22,'Rent Roll'!$P22*12)&gt;='Commercial Lease'!DH$5),
('Rent Roll'!$H22*'Rent Roll'!$D22/12)*((1+'Rent Roll'!$N22)^DATEDIF('Summary &amp; Assumptions'!$D$18,DH$5,"Y")),
OFFSET(DG27,0,-DATEDIF(EDATE('Rent Roll'!$K22,'Rent Roll'!$P22*12),DH$5,"M"))*((1+'Rent Roll'!$O22)^(DATEDIF(EDATE('Rent Roll'!$K22,'Rent Roll'!$P22*12),DH$5,"Y")+1))),('Rent Roll'!$H22*'Rent Roll'!$D22/12)*((1+'Rent Roll'!$N22)^DATEDIF('Summary &amp; Assumptions'!$D$18,DH$5,"Y")))))</f>
        <v>-</v>
      </c>
      <c r="DI27" s="131" t="str">
        <f ca="1">IF(DI$5&gt;='Rent Roll'!$M47,('Rent Roll'!$G47*'Rent Roll'!$D22/12)*((1+'Rent Roll'!$X47)^DATEDIF('Rent Roll'!$M47,DI$5,"Y")),
IF(DI$5&gt;'Rent Roll'!$L22,"-",
IF('Rent Roll'!$P22&gt;0,
IF(AND('Rent Roll'!$P22&gt;0,EDATE('Rent Roll'!$K22,'Rent Roll'!$P22*12)&gt;='Commercial Lease'!DI$5),
('Rent Roll'!$H22*'Rent Roll'!$D22/12)*((1+'Rent Roll'!$N22)^DATEDIF('Summary &amp; Assumptions'!$D$18,DI$5,"Y")),
OFFSET(DH27,0,-DATEDIF(EDATE('Rent Roll'!$K22,'Rent Roll'!$P22*12),DI$5,"M"))*((1+'Rent Roll'!$O22)^(DATEDIF(EDATE('Rent Roll'!$K22,'Rent Roll'!$P22*12),DI$5,"Y")+1))),('Rent Roll'!$H22*'Rent Roll'!$D22/12)*((1+'Rent Roll'!$N22)^DATEDIF('Summary &amp; Assumptions'!$D$18,DI$5,"Y")))))</f>
        <v>-</v>
      </c>
      <c r="DJ27" s="131" t="str">
        <f ca="1">IF(DJ$5&gt;='Rent Roll'!$M47,('Rent Roll'!$G47*'Rent Roll'!$D22/12)*((1+'Rent Roll'!$X47)^DATEDIF('Rent Roll'!$M47,DJ$5,"Y")),
IF(DJ$5&gt;'Rent Roll'!$L22,"-",
IF('Rent Roll'!$P22&gt;0,
IF(AND('Rent Roll'!$P22&gt;0,EDATE('Rent Roll'!$K22,'Rent Roll'!$P22*12)&gt;='Commercial Lease'!DJ$5),
('Rent Roll'!$H22*'Rent Roll'!$D22/12)*((1+'Rent Roll'!$N22)^DATEDIF('Summary &amp; Assumptions'!$D$18,DJ$5,"Y")),
OFFSET(DI27,0,-DATEDIF(EDATE('Rent Roll'!$K22,'Rent Roll'!$P22*12),DJ$5,"M"))*((1+'Rent Roll'!$O22)^(DATEDIF(EDATE('Rent Roll'!$K22,'Rent Roll'!$P22*12),DJ$5,"Y")+1))),('Rent Roll'!$H22*'Rent Roll'!$D22/12)*((1+'Rent Roll'!$N22)^DATEDIF('Summary &amp; Assumptions'!$D$18,DJ$5,"Y")))))</f>
        <v>-</v>
      </c>
      <c r="DK27" s="131" t="str">
        <f ca="1">IF(DK$5&gt;='Rent Roll'!$M47,('Rent Roll'!$G47*'Rent Roll'!$D22/12)*((1+'Rent Roll'!$X47)^DATEDIF('Rent Roll'!$M47,DK$5,"Y")),
IF(DK$5&gt;'Rent Roll'!$L22,"-",
IF('Rent Roll'!$P22&gt;0,
IF(AND('Rent Roll'!$P22&gt;0,EDATE('Rent Roll'!$K22,'Rent Roll'!$P22*12)&gt;='Commercial Lease'!DK$5),
('Rent Roll'!$H22*'Rent Roll'!$D22/12)*((1+'Rent Roll'!$N22)^DATEDIF('Summary &amp; Assumptions'!$D$18,DK$5,"Y")),
OFFSET(DJ27,0,-DATEDIF(EDATE('Rent Roll'!$K22,'Rent Roll'!$P22*12),DK$5,"M"))*((1+'Rent Roll'!$O22)^(DATEDIF(EDATE('Rent Roll'!$K22,'Rent Roll'!$P22*12),DK$5,"Y")+1))),('Rent Roll'!$H22*'Rent Roll'!$D22/12)*((1+'Rent Roll'!$N22)^DATEDIF('Summary &amp; Assumptions'!$D$18,DK$5,"Y")))))</f>
        <v>-</v>
      </c>
      <c r="DL27" s="131" t="str">
        <f ca="1">IF(DL$5&gt;='Rent Roll'!$M47,('Rent Roll'!$G47*'Rent Roll'!$D22/12)*((1+'Rent Roll'!$X47)^DATEDIF('Rent Roll'!$M47,DL$5,"Y")),
IF(DL$5&gt;'Rent Roll'!$L22,"-",
IF('Rent Roll'!$P22&gt;0,
IF(AND('Rent Roll'!$P22&gt;0,EDATE('Rent Roll'!$K22,'Rent Roll'!$P22*12)&gt;='Commercial Lease'!DL$5),
('Rent Roll'!$H22*'Rent Roll'!$D22/12)*((1+'Rent Roll'!$N22)^DATEDIF('Summary &amp; Assumptions'!$D$18,DL$5,"Y")),
OFFSET(DK27,0,-DATEDIF(EDATE('Rent Roll'!$K22,'Rent Roll'!$P22*12),DL$5,"M"))*((1+'Rent Roll'!$O22)^(DATEDIF(EDATE('Rent Roll'!$K22,'Rent Roll'!$P22*12),DL$5,"Y")+1))),('Rent Roll'!$H22*'Rent Roll'!$D22/12)*((1+'Rent Roll'!$N22)^DATEDIF('Summary &amp; Assumptions'!$D$18,DL$5,"Y")))))</f>
        <v>-</v>
      </c>
      <c r="DM27" s="131" t="str">
        <f ca="1">IF(DM$5&gt;='Rent Roll'!$M47,('Rent Roll'!$G47*'Rent Roll'!$D22/12)*((1+'Rent Roll'!$X47)^DATEDIF('Rent Roll'!$M47,DM$5,"Y")),
IF(DM$5&gt;'Rent Roll'!$L22,"-",
IF('Rent Roll'!$P22&gt;0,
IF(AND('Rent Roll'!$P22&gt;0,EDATE('Rent Roll'!$K22,'Rent Roll'!$P22*12)&gt;='Commercial Lease'!DM$5),
('Rent Roll'!$H22*'Rent Roll'!$D22/12)*((1+'Rent Roll'!$N22)^DATEDIF('Summary &amp; Assumptions'!$D$18,DM$5,"Y")),
OFFSET(DL27,0,-DATEDIF(EDATE('Rent Roll'!$K22,'Rent Roll'!$P22*12),DM$5,"M"))*((1+'Rent Roll'!$O22)^(DATEDIF(EDATE('Rent Roll'!$K22,'Rent Roll'!$P22*12),DM$5,"Y")+1))),('Rent Roll'!$H22*'Rent Roll'!$D22/12)*((1+'Rent Roll'!$N22)^DATEDIF('Summary &amp; Assumptions'!$D$18,DM$5,"Y")))))</f>
        <v>-</v>
      </c>
      <c r="DN27" s="131" t="str">
        <f ca="1">IF(DN$5&gt;='Rent Roll'!$M47,('Rent Roll'!$G47*'Rent Roll'!$D22/12)*((1+'Rent Roll'!$X47)^DATEDIF('Rent Roll'!$M47,DN$5,"Y")),
IF(DN$5&gt;'Rent Roll'!$L22,"-",
IF('Rent Roll'!$P22&gt;0,
IF(AND('Rent Roll'!$P22&gt;0,EDATE('Rent Roll'!$K22,'Rent Roll'!$P22*12)&gt;='Commercial Lease'!DN$5),
('Rent Roll'!$H22*'Rent Roll'!$D22/12)*((1+'Rent Roll'!$N22)^DATEDIF('Summary &amp; Assumptions'!$D$18,DN$5,"Y")),
OFFSET(DM27,0,-DATEDIF(EDATE('Rent Roll'!$K22,'Rent Roll'!$P22*12),DN$5,"M"))*((1+'Rent Roll'!$O22)^(DATEDIF(EDATE('Rent Roll'!$K22,'Rent Roll'!$P22*12),DN$5,"Y")+1))),('Rent Roll'!$H22*'Rent Roll'!$D22/12)*((1+'Rent Roll'!$N22)^DATEDIF('Summary &amp; Assumptions'!$D$18,DN$5,"Y")))))</f>
        <v>-</v>
      </c>
      <c r="DO27" s="131" t="str">
        <f ca="1">IF(DO$5&gt;='Rent Roll'!$M47,('Rent Roll'!$G47*'Rent Roll'!$D22/12)*((1+'Rent Roll'!$X47)^DATEDIF('Rent Roll'!$M47,DO$5,"Y")),
IF(DO$5&gt;'Rent Roll'!$L22,"-",
IF('Rent Roll'!$P22&gt;0,
IF(AND('Rent Roll'!$P22&gt;0,EDATE('Rent Roll'!$K22,'Rent Roll'!$P22*12)&gt;='Commercial Lease'!DO$5),
('Rent Roll'!$H22*'Rent Roll'!$D22/12)*((1+'Rent Roll'!$N22)^DATEDIF('Summary &amp; Assumptions'!$D$18,DO$5,"Y")),
OFFSET(DN27,0,-DATEDIF(EDATE('Rent Roll'!$K22,'Rent Roll'!$P22*12),DO$5,"M"))*((1+'Rent Roll'!$O22)^(DATEDIF(EDATE('Rent Roll'!$K22,'Rent Roll'!$P22*12),DO$5,"Y")+1))),('Rent Roll'!$H22*'Rent Roll'!$D22/12)*((1+'Rent Roll'!$N22)^DATEDIF('Summary &amp; Assumptions'!$D$18,DO$5,"Y")))))</f>
        <v>-</v>
      </c>
      <c r="DP27" s="131" t="str">
        <f ca="1">IF(DP$5&gt;='Rent Roll'!$M47,('Rent Roll'!$G47*'Rent Roll'!$D22/12)*((1+'Rent Roll'!$X47)^DATEDIF('Rent Roll'!$M47,DP$5,"Y")),
IF(DP$5&gt;'Rent Roll'!$L22,"-",
IF('Rent Roll'!$P22&gt;0,
IF(AND('Rent Roll'!$P22&gt;0,EDATE('Rent Roll'!$K22,'Rent Roll'!$P22*12)&gt;='Commercial Lease'!DP$5),
('Rent Roll'!$H22*'Rent Roll'!$D22/12)*((1+'Rent Roll'!$N22)^DATEDIF('Summary &amp; Assumptions'!$D$18,DP$5,"Y")),
OFFSET(DO27,0,-DATEDIF(EDATE('Rent Roll'!$K22,'Rent Roll'!$P22*12),DP$5,"M"))*((1+'Rent Roll'!$O22)^(DATEDIF(EDATE('Rent Roll'!$K22,'Rent Roll'!$P22*12),DP$5,"Y")+1))),('Rent Roll'!$H22*'Rent Roll'!$D22/12)*((1+'Rent Roll'!$N22)^DATEDIF('Summary &amp; Assumptions'!$D$18,DP$5,"Y")))))</f>
        <v>-</v>
      </c>
      <c r="DQ27" s="131" t="str">
        <f ca="1">IF(DQ$5&gt;='Rent Roll'!$M47,('Rent Roll'!$G47*'Rent Roll'!$D22/12)*((1+'Rent Roll'!$X47)^DATEDIF('Rent Roll'!$M47,DQ$5,"Y")),
IF(DQ$5&gt;'Rent Roll'!$L22,"-",
IF('Rent Roll'!$P22&gt;0,
IF(AND('Rent Roll'!$P22&gt;0,EDATE('Rent Roll'!$K22,'Rent Roll'!$P22*12)&gt;='Commercial Lease'!DQ$5),
('Rent Roll'!$H22*'Rent Roll'!$D22/12)*((1+'Rent Roll'!$N22)^DATEDIF('Summary &amp; Assumptions'!$D$18,DQ$5,"Y")),
OFFSET(DP27,0,-DATEDIF(EDATE('Rent Roll'!$K22,'Rent Roll'!$P22*12),DQ$5,"M"))*((1+'Rent Roll'!$O22)^(DATEDIF(EDATE('Rent Roll'!$K22,'Rent Roll'!$P22*12),DQ$5,"Y")+1))),('Rent Roll'!$H22*'Rent Roll'!$D22/12)*((1+'Rent Roll'!$N22)^DATEDIF('Summary &amp; Assumptions'!$D$18,DQ$5,"Y")))))</f>
        <v>-</v>
      </c>
      <c r="DR27" s="131" t="str">
        <f ca="1">IF(DR$5&gt;='Rent Roll'!$M47,('Rent Roll'!$G47*'Rent Roll'!$D22/12)*((1+'Rent Roll'!$X47)^DATEDIF('Rent Roll'!$M47,DR$5,"Y")),
IF(DR$5&gt;'Rent Roll'!$L22,"-",
IF('Rent Roll'!$P22&gt;0,
IF(AND('Rent Roll'!$P22&gt;0,EDATE('Rent Roll'!$K22,'Rent Roll'!$P22*12)&gt;='Commercial Lease'!DR$5),
('Rent Roll'!$H22*'Rent Roll'!$D22/12)*((1+'Rent Roll'!$N22)^DATEDIF('Summary &amp; Assumptions'!$D$18,DR$5,"Y")),
OFFSET(DQ27,0,-DATEDIF(EDATE('Rent Roll'!$K22,'Rent Roll'!$P22*12),DR$5,"M"))*((1+'Rent Roll'!$O22)^(DATEDIF(EDATE('Rent Roll'!$K22,'Rent Roll'!$P22*12),DR$5,"Y")+1))),('Rent Roll'!$H22*'Rent Roll'!$D22/12)*((1+'Rent Roll'!$N22)^DATEDIF('Summary &amp; Assumptions'!$D$18,DR$5,"Y")))))</f>
        <v>-</v>
      </c>
      <c r="DS27" s="131" t="str">
        <f ca="1">IF(DS$5&gt;='Rent Roll'!$M47,('Rent Roll'!$G47*'Rent Roll'!$D22/12)*((1+'Rent Roll'!$X47)^DATEDIF('Rent Roll'!$M47,DS$5,"Y")),
IF(DS$5&gt;'Rent Roll'!$L22,"-",
IF('Rent Roll'!$P22&gt;0,
IF(AND('Rent Roll'!$P22&gt;0,EDATE('Rent Roll'!$K22,'Rent Roll'!$P22*12)&gt;='Commercial Lease'!DS$5),
('Rent Roll'!$H22*'Rent Roll'!$D22/12)*((1+'Rent Roll'!$N22)^DATEDIF('Summary &amp; Assumptions'!$D$18,DS$5,"Y")),
OFFSET(DR27,0,-DATEDIF(EDATE('Rent Roll'!$K22,'Rent Roll'!$P22*12),DS$5,"M"))*((1+'Rent Roll'!$O22)^(DATEDIF(EDATE('Rent Roll'!$K22,'Rent Roll'!$P22*12),DS$5,"Y")+1))),('Rent Roll'!$H22*'Rent Roll'!$D22/12)*((1+'Rent Roll'!$N22)^DATEDIF('Summary &amp; Assumptions'!$D$18,DS$5,"Y")))))</f>
        <v>-</v>
      </c>
      <c r="DT27" s="131" t="str">
        <f ca="1">IF(DT$5&gt;='Rent Roll'!$M47,('Rent Roll'!$G47*'Rent Roll'!$D22/12)*((1+'Rent Roll'!$X47)^DATEDIF('Rent Roll'!$M47,DT$5,"Y")),
IF(DT$5&gt;'Rent Roll'!$L22,"-",
IF('Rent Roll'!$P22&gt;0,
IF(AND('Rent Roll'!$P22&gt;0,EDATE('Rent Roll'!$K22,'Rent Roll'!$P22*12)&gt;='Commercial Lease'!DT$5),
('Rent Roll'!$H22*'Rent Roll'!$D22/12)*((1+'Rent Roll'!$N22)^DATEDIF('Summary &amp; Assumptions'!$D$18,DT$5,"Y")),
OFFSET(DS27,0,-DATEDIF(EDATE('Rent Roll'!$K22,'Rent Roll'!$P22*12),DT$5,"M"))*((1+'Rent Roll'!$O22)^(DATEDIF(EDATE('Rent Roll'!$K22,'Rent Roll'!$P22*12),DT$5,"Y")+1))),('Rent Roll'!$H22*'Rent Roll'!$D22/12)*((1+'Rent Roll'!$N22)^DATEDIF('Summary &amp; Assumptions'!$D$18,DT$5,"Y")))))</f>
        <v>-</v>
      </c>
      <c r="DU27" s="131" t="str">
        <f ca="1">IF(DU$5&gt;='Rent Roll'!$M47,('Rent Roll'!$G47*'Rent Roll'!$D22/12)*((1+'Rent Roll'!$X47)^DATEDIF('Rent Roll'!$M47,DU$5,"Y")),
IF(DU$5&gt;'Rent Roll'!$L22,"-",
IF('Rent Roll'!$P22&gt;0,
IF(AND('Rent Roll'!$P22&gt;0,EDATE('Rent Roll'!$K22,'Rent Roll'!$P22*12)&gt;='Commercial Lease'!DU$5),
('Rent Roll'!$H22*'Rent Roll'!$D22/12)*((1+'Rent Roll'!$N22)^DATEDIF('Summary &amp; Assumptions'!$D$18,DU$5,"Y")),
OFFSET(DT27,0,-DATEDIF(EDATE('Rent Roll'!$K22,'Rent Roll'!$P22*12),DU$5,"M"))*((1+'Rent Roll'!$O22)^(DATEDIF(EDATE('Rent Roll'!$K22,'Rent Roll'!$P22*12),DU$5,"Y")+1))),('Rent Roll'!$H22*'Rent Roll'!$D22/12)*((1+'Rent Roll'!$N22)^DATEDIF('Summary &amp; Assumptions'!$D$18,DU$5,"Y")))))</f>
        <v>-</v>
      </c>
      <c r="DV27" s="131" t="str">
        <f ca="1">IF(DV$5&gt;='Rent Roll'!$M47,('Rent Roll'!$G47*'Rent Roll'!$D22/12)*((1+'Rent Roll'!$X47)^DATEDIF('Rent Roll'!$M47,DV$5,"Y")),
IF(DV$5&gt;'Rent Roll'!$L22,"-",
IF('Rent Roll'!$P22&gt;0,
IF(AND('Rent Roll'!$P22&gt;0,EDATE('Rent Roll'!$K22,'Rent Roll'!$P22*12)&gt;='Commercial Lease'!DV$5),
('Rent Roll'!$H22*'Rent Roll'!$D22/12)*((1+'Rent Roll'!$N22)^DATEDIF('Summary &amp; Assumptions'!$D$18,DV$5,"Y")),
OFFSET(DU27,0,-DATEDIF(EDATE('Rent Roll'!$K22,'Rent Roll'!$P22*12),DV$5,"M"))*((1+'Rent Roll'!$O22)^(DATEDIF(EDATE('Rent Roll'!$K22,'Rent Roll'!$P22*12),DV$5,"Y")+1))),('Rent Roll'!$H22*'Rent Roll'!$D22/12)*((1+'Rent Roll'!$N22)^DATEDIF('Summary &amp; Assumptions'!$D$18,DV$5,"Y")))))</f>
        <v>-</v>
      </c>
      <c r="DW27" s="131" t="str">
        <f ca="1">IF(DW$5&gt;='Rent Roll'!$M47,('Rent Roll'!$G47*'Rent Roll'!$D22/12)*((1+'Rent Roll'!$X47)^DATEDIF('Rent Roll'!$M47,DW$5,"Y")),
IF(DW$5&gt;'Rent Roll'!$L22,"-",
IF('Rent Roll'!$P22&gt;0,
IF(AND('Rent Roll'!$P22&gt;0,EDATE('Rent Roll'!$K22,'Rent Roll'!$P22*12)&gt;='Commercial Lease'!DW$5),
('Rent Roll'!$H22*'Rent Roll'!$D22/12)*((1+'Rent Roll'!$N22)^DATEDIF('Summary &amp; Assumptions'!$D$18,DW$5,"Y")),
OFFSET(DV27,0,-DATEDIF(EDATE('Rent Roll'!$K22,'Rent Roll'!$P22*12),DW$5,"M"))*((1+'Rent Roll'!$O22)^(DATEDIF(EDATE('Rent Roll'!$K22,'Rent Roll'!$P22*12),DW$5,"Y")+1))),('Rent Roll'!$H22*'Rent Roll'!$D22/12)*((1+'Rent Roll'!$N22)^DATEDIF('Summary &amp; Assumptions'!$D$18,DW$5,"Y")))))</f>
        <v>-</v>
      </c>
      <c r="DX27" s="131" t="str">
        <f ca="1">IF(DX$5&gt;='Rent Roll'!$M47,('Rent Roll'!$G47*'Rent Roll'!$D22/12)*((1+'Rent Roll'!$X47)^DATEDIF('Rent Roll'!$M47,DX$5,"Y")),
IF(DX$5&gt;'Rent Roll'!$L22,"-",
IF('Rent Roll'!$P22&gt;0,
IF(AND('Rent Roll'!$P22&gt;0,EDATE('Rent Roll'!$K22,'Rent Roll'!$P22*12)&gt;='Commercial Lease'!DX$5),
('Rent Roll'!$H22*'Rent Roll'!$D22/12)*((1+'Rent Roll'!$N22)^DATEDIF('Summary &amp; Assumptions'!$D$18,DX$5,"Y")),
OFFSET(DW27,0,-DATEDIF(EDATE('Rent Roll'!$K22,'Rent Roll'!$P22*12),DX$5,"M"))*((1+'Rent Roll'!$O22)^(DATEDIF(EDATE('Rent Roll'!$K22,'Rent Roll'!$P22*12),DX$5,"Y")+1))),('Rent Roll'!$H22*'Rent Roll'!$D22/12)*((1+'Rent Roll'!$N22)^DATEDIF('Summary &amp; Assumptions'!$D$18,DX$5,"Y")))))</f>
        <v>-</v>
      </c>
      <c r="DY27" s="131" t="str">
        <f ca="1">IF(DY$5&gt;='Rent Roll'!$M47,('Rent Roll'!$G47*'Rent Roll'!$D22/12)*((1+'Rent Roll'!$X47)^DATEDIF('Rent Roll'!$M47,DY$5,"Y")),
IF(DY$5&gt;'Rent Roll'!$L22,"-",
IF('Rent Roll'!$P22&gt;0,
IF(AND('Rent Roll'!$P22&gt;0,EDATE('Rent Roll'!$K22,'Rent Roll'!$P22*12)&gt;='Commercial Lease'!DY$5),
('Rent Roll'!$H22*'Rent Roll'!$D22/12)*((1+'Rent Roll'!$N22)^DATEDIF('Summary &amp; Assumptions'!$D$18,DY$5,"Y")),
OFFSET(DX27,0,-DATEDIF(EDATE('Rent Roll'!$K22,'Rent Roll'!$P22*12),DY$5,"M"))*((1+'Rent Roll'!$O22)^(DATEDIF(EDATE('Rent Roll'!$K22,'Rent Roll'!$P22*12),DY$5,"Y")+1))),('Rent Roll'!$H22*'Rent Roll'!$D22/12)*((1+'Rent Roll'!$N22)^DATEDIF('Summary &amp; Assumptions'!$D$18,DY$5,"Y")))))</f>
        <v>-</v>
      </c>
      <c r="DZ27" s="131" t="str">
        <f ca="1">IF(DZ$5&gt;='Rent Roll'!$M47,('Rent Roll'!$G47*'Rent Roll'!$D22/12)*((1+'Rent Roll'!$X47)^DATEDIF('Rent Roll'!$M47,DZ$5,"Y")),
IF(DZ$5&gt;'Rent Roll'!$L22,"-",
IF('Rent Roll'!$P22&gt;0,
IF(AND('Rent Roll'!$P22&gt;0,EDATE('Rent Roll'!$K22,'Rent Roll'!$P22*12)&gt;='Commercial Lease'!DZ$5),
('Rent Roll'!$H22*'Rent Roll'!$D22/12)*((1+'Rent Roll'!$N22)^DATEDIF('Summary &amp; Assumptions'!$D$18,DZ$5,"Y")),
OFFSET(DY27,0,-DATEDIF(EDATE('Rent Roll'!$K22,'Rent Roll'!$P22*12),DZ$5,"M"))*((1+'Rent Roll'!$O22)^(DATEDIF(EDATE('Rent Roll'!$K22,'Rent Roll'!$P22*12),DZ$5,"Y")+1))),('Rent Roll'!$H22*'Rent Roll'!$D22/12)*((1+'Rent Roll'!$N22)^DATEDIF('Summary &amp; Assumptions'!$D$18,DZ$5,"Y")))))</f>
        <v>-</v>
      </c>
      <c r="EA27" s="131" t="str">
        <f ca="1">IF(EA$5&gt;='Rent Roll'!$M47,('Rent Roll'!$G47*'Rent Roll'!$D22/12)*((1+'Rent Roll'!$X47)^DATEDIF('Rent Roll'!$M47,EA$5,"Y")),
IF(EA$5&gt;'Rent Roll'!$L22,"-",
IF('Rent Roll'!$P22&gt;0,
IF(AND('Rent Roll'!$P22&gt;0,EDATE('Rent Roll'!$K22,'Rent Roll'!$P22*12)&gt;='Commercial Lease'!EA$5),
('Rent Roll'!$H22*'Rent Roll'!$D22/12)*((1+'Rent Roll'!$N22)^DATEDIF('Summary &amp; Assumptions'!$D$18,EA$5,"Y")),
OFFSET(DZ27,0,-DATEDIF(EDATE('Rent Roll'!$K22,'Rent Roll'!$P22*12),EA$5,"M"))*((1+'Rent Roll'!$O22)^(DATEDIF(EDATE('Rent Roll'!$K22,'Rent Roll'!$P22*12),EA$5,"Y")+1))),('Rent Roll'!$H22*'Rent Roll'!$D22/12)*((1+'Rent Roll'!$N22)^DATEDIF('Summary &amp; Assumptions'!$D$18,EA$5,"Y")))))</f>
        <v>-</v>
      </c>
      <c r="EB27" s="131" t="str">
        <f ca="1">IF(EB$5&gt;='Rent Roll'!$M47,('Rent Roll'!$G47*'Rent Roll'!$D22/12)*((1+'Rent Roll'!$X47)^DATEDIF('Rent Roll'!$M47,EB$5,"Y")),
IF(EB$5&gt;'Rent Roll'!$L22,"-",
IF('Rent Roll'!$P22&gt;0,
IF(AND('Rent Roll'!$P22&gt;0,EDATE('Rent Roll'!$K22,'Rent Roll'!$P22*12)&gt;='Commercial Lease'!EB$5),
('Rent Roll'!$H22*'Rent Roll'!$D22/12)*((1+'Rent Roll'!$N22)^DATEDIF('Summary &amp; Assumptions'!$D$18,EB$5,"Y")),
OFFSET(EA27,0,-DATEDIF(EDATE('Rent Roll'!$K22,'Rent Roll'!$P22*12),EB$5,"M"))*((1+'Rent Roll'!$O22)^(DATEDIF(EDATE('Rent Roll'!$K22,'Rent Roll'!$P22*12),EB$5,"Y")+1))),('Rent Roll'!$H22*'Rent Roll'!$D22/12)*((1+'Rent Roll'!$N22)^DATEDIF('Summary &amp; Assumptions'!$D$18,EB$5,"Y")))))</f>
        <v>-</v>
      </c>
      <c r="EC27" s="131" t="str">
        <f ca="1">IF(EC$5&gt;='Rent Roll'!$M47,('Rent Roll'!$G47*'Rent Roll'!$D22/12)*((1+'Rent Roll'!$X47)^DATEDIF('Rent Roll'!$M47,EC$5,"Y")),
IF(EC$5&gt;'Rent Roll'!$L22,"-",
IF('Rent Roll'!$P22&gt;0,
IF(AND('Rent Roll'!$P22&gt;0,EDATE('Rent Roll'!$K22,'Rent Roll'!$P22*12)&gt;='Commercial Lease'!EC$5),
('Rent Roll'!$H22*'Rent Roll'!$D22/12)*((1+'Rent Roll'!$N22)^DATEDIF('Summary &amp; Assumptions'!$D$18,EC$5,"Y")),
OFFSET(EB27,0,-DATEDIF(EDATE('Rent Roll'!$K22,'Rent Roll'!$P22*12),EC$5,"M"))*((1+'Rent Roll'!$O22)^(DATEDIF(EDATE('Rent Roll'!$K22,'Rent Roll'!$P22*12),EC$5,"Y")+1))),('Rent Roll'!$H22*'Rent Roll'!$D22/12)*((1+'Rent Roll'!$N22)^DATEDIF('Summary &amp; Assumptions'!$D$18,EC$5,"Y")))))</f>
        <v>-</v>
      </c>
      <c r="ED27" s="131" t="str">
        <f ca="1">IF(ED$5&gt;='Rent Roll'!$M47,('Rent Roll'!$G47*'Rent Roll'!$D22/12)*((1+'Rent Roll'!$X47)^DATEDIF('Rent Roll'!$M47,ED$5,"Y")),
IF(ED$5&gt;'Rent Roll'!$L22,"-",
IF('Rent Roll'!$P22&gt;0,
IF(AND('Rent Roll'!$P22&gt;0,EDATE('Rent Roll'!$K22,'Rent Roll'!$P22*12)&gt;='Commercial Lease'!ED$5),
('Rent Roll'!$H22*'Rent Roll'!$D22/12)*((1+'Rent Roll'!$N22)^DATEDIF('Summary &amp; Assumptions'!$D$18,ED$5,"Y")),
OFFSET(EC27,0,-DATEDIF(EDATE('Rent Roll'!$K22,'Rent Roll'!$P22*12),ED$5,"M"))*((1+'Rent Roll'!$O22)^(DATEDIF(EDATE('Rent Roll'!$K22,'Rent Roll'!$P22*12),ED$5,"Y")+1))),('Rent Roll'!$H22*'Rent Roll'!$D22/12)*((1+'Rent Roll'!$N22)^DATEDIF('Summary &amp; Assumptions'!$D$18,ED$5,"Y")))))</f>
        <v>-</v>
      </c>
      <c r="EE27" s="131" t="str">
        <f ca="1">IF(EE$5&gt;='Rent Roll'!$M47,('Rent Roll'!$G47*'Rent Roll'!$D22/12)*((1+'Rent Roll'!$X47)^DATEDIF('Rent Roll'!$M47,EE$5,"Y")),
IF(EE$5&gt;'Rent Roll'!$L22,"-",
IF('Rent Roll'!$P22&gt;0,
IF(AND('Rent Roll'!$P22&gt;0,EDATE('Rent Roll'!$K22,'Rent Roll'!$P22*12)&gt;='Commercial Lease'!EE$5),
('Rent Roll'!$H22*'Rent Roll'!$D22/12)*((1+'Rent Roll'!$N22)^DATEDIF('Summary &amp; Assumptions'!$D$18,EE$5,"Y")),
OFFSET(ED27,0,-DATEDIF(EDATE('Rent Roll'!$K22,'Rent Roll'!$P22*12),EE$5,"M"))*((1+'Rent Roll'!$O22)^(DATEDIF(EDATE('Rent Roll'!$K22,'Rent Roll'!$P22*12),EE$5,"Y")+1))),('Rent Roll'!$H22*'Rent Roll'!$D22/12)*((1+'Rent Roll'!$N22)^DATEDIF('Summary &amp; Assumptions'!$D$18,EE$5,"Y")))))</f>
        <v>-</v>
      </c>
      <c r="EF27" s="132" t="str">
        <f ca="1">IF(EF$5&gt;='Rent Roll'!$M47,('Rent Roll'!$G47*'Rent Roll'!$D22/12)*((1+'Rent Roll'!$X47)^DATEDIF('Rent Roll'!$M47,EF$5,"Y")),
IF(EF$5&gt;'Rent Roll'!$L22,"-",
IF('Rent Roll'!$P22&gt;0,
IF(AND('Rent Roll'!$P22&gt;0,EDATE('Rent Roll'!$K22,'Rent Roll'!$P22*12)&gt;='Commercial Lease'!EF$5),
('Rent Roll'!$H22*'Rent Roll'!$D22/12)*((1+'Rent Roll'!$N22)^DATEDIF('Summary &amp; Assumptions'!$D$18,EF$5,"Y")),
OFFSET(EE27,0,-DATEDIF(EDATE('Rent Roll'!$K22,'Rent Roll'!$P22*12),EF$5,"M"))*((1+'Rent Roll'!$O22)^(DATEDIF(EDATE('Rent Roll'!$K22,'Rent Roll'!$P22*12),EF$5,"Y")+1))),('Rent Roll'!$H22*'Rent Roll'!$D22/12)*((1+'Rent Roll'!$N22)^DATEDIF('Summary &amp; Assumptions'!$D$18,EF$5,"Y")))))</f>
        <v>-</v>
      </c>
      <c r="EG27" s="118" t="s">
        <v>109</v>
      </c>
    </row>
    <row r="28" spans="2:137" x14ac:dyDescent="0.2">
      <c r="B28" s="134"/>
      <c r="C28" s="135" t="str">
        <f>CONCATENATE('Rent Roll'!B23&amp;" - "&amp;'Rent Roll'!C23)</f>
        <v xml:space="preserve"> - </v>
      </c>
      <c r="D28" s="130">
        <f t="shared" ca="1" si="13"/>
        <v>0</v>
      </c>
      <c r="E28" s="131" t="str">
        <f>IF('Rent Roll'!$E23='Data Validation'!$E$2,'Rent Roll'!$I23,"-")</f>
        <v>-</v>
      </c>
      <c r="F28" s="131" t="str">
        <f ca="1">IF(F$5&gt;='Rent Roll'!$M48,('Rent Roll'!$G48*'Rent Roll'!$D23/12)*((1+'Rent Roll'!$X48)^DATEDIF('Rent Roll'!$M48,F$5,"Y")),
IF(F$5&gt;'Rent Roll'!$L23,"-",
IF('Rent Roll'!$P23&gt;0,
IF(AND('Rent Roll'!$P23&gt;0,EDATE('Rent Roll'!$K23,'Rent Roll'!$P23*12)&gt;='Commercial Lease'!F$5),
('Rent Roll'!$H23*'Rent Roll'!$D23/12)*((1+'Rent Roll'!$N23)^DATEDIF('Summary &amp; Assumptions'!$D$18,F$5,"Y")),
OFFSET(E28,0,-DATEDIF(EDATE('Rent Roll'!$K23,'Rent Roll'!$P23*12),F$5,"M"))*((1+'Rent Roll'!$O23)^(DATEDIF(EDATE('Rent Roll'!$K23,'Rent Roll'!$P23*12),F$5,"Y")+1))),('Rent Roll'!$H23*'Rent Roll'!$D23/12)*((1+'Rent Roll'!$N23)^DATEDIF('Summary &amp; Assumptions'!$D$18,F$5,"Y")))))</f>
        <v>-</v>
      </c>
      <c r="G28" s="131" t="str">
        <f ca="1">IF(G$5&gt;='Rent Roll'!$M48,('Rent Roll'!$G48*'Rent Roll'!$D23/12)*((1+'Rent Roll'!$X48)^DATEDIF('Rent Roll'!$M48,G$5,"Y")),
IF(G$5&gt;'Rent Roll'!$L23,"-",
IF('Rent Roll'!$P23&gt;0,
IF(AND('Rent Roll'!$P23&gt;0,EDATE('Rent Roll'!$K23,'Rent Roll'!$P23*12)&gt;='Commercial Lease'!G$5),
('Rent Roll'!$H23*'Rent Roll'!$D23/12)*((1+'Rent Roll'!$N23)^DATEDIF('Summary &amp; Assumptions'!$D$18,G$5,"Y")),
OFFSET(F28,0,-DATEDIF(EDATE('Rent Roll'!$K23,'Rent Roll'!$P23*12),G$5,"M"))*((1+'Rent Roll'!$O23)^(DATEDIF(EDATE('Rent Roll'!$K23,'Rent Roll'!$P23*12),G$5,"Y")+1))),('Rent Roll'!$H23*'Rent Roll'!$D23/12)*((1+'Rent Roll'!$N23)^DATEDIF('Summary &amp; Assumptions'!$D$18,G$5,"Y")))))</f>
        <v>-</v>
      </c>
      <c r="H28" s="131" t="str">
        <f ca="1">IF(H$5&gt;='Rent Roll'!$M48,('Rent Roll'!$G48*'Rent Roll'!$D23/12)*((1+'Rent Roll'!$X48)^DATEDIF('Rent Roll'!$M48,H$5,"Y")),
IF(H$5&gt;'Rent Roll'!$L23,"-",
IF('Rent Roll'!$P23&gt;0,
IF(AND('Rent Roll'!$P23&gt;0,EDATE('Rent Roll'!$K23,'Rent Roll'!$P23*12)&gt;='Commercial Lease'!H$5),
('Rent Roll'!$H23*'Rent Roll'!$D23/12)*((1+'Rent Roll'!$N23)^DATEDIF('Summary &amp; Assumptions'!$D$18,H$5,"Y")),
OFFSET(G28,0,-DATEDIF(EDATE('Rent Roll'!$K23,'Rent Roll'!$P23*12),H$5,"M"))*((1+'Rent Roll'!$O23)^(DATEDIF(EDATE('Rent Roll'!$K23,'Rent Roll'!$P23*12),H$5,"Y")+1))),('Rent Roll'!$H23*'Rent Roll'!$D23/12)*((1+'Rent Roll'!$N23)^DATEDIF('Summary &amp; Assumptions'!$D$18,H$5,"Y")))))</f>
        <v>-</v>
      </c>
      <c r="I28" s="131" t="str">
        <f ca="1">IF(I$5&gt;='Rent Roll'!$M48,('Rent Roll'!$G48*'Rent Roll'!$D23/12)*((1+'Rent Roll'!$X48)^DATEDIF('Rent Roll'!$M48,I$5,"Y")),
IF(I$5&gt;'Rent Roll'!$L23,"-",
IF('Rent Roll'!$P23&gt;0,
IF(AND('Rent Roll'!$P23&gt;0,EDATE('Rent Roll'!$K23,'Rent Roll'!$P23*12)&gt;='Commercial Lease'!I$5),
('Rent Roll'!$H23*'Rent Roll'!$D23/12)*((1+'Rent Roll'!$N23)^DATEDIF('Summary &amp; Assumptions'!$D$18,I$5,"Y")),
OFFSET(H28,0,-DATEDIF(EDATE('Rent Roll'!$K23,'Rent Roll'!$P23*12),I$5,"M"))*((1+'Rent Roll'!$O23)^(DATEDIF(EDATE('Rent Roll'!$K23,'Rent Roll'!$P23*12),I$5,"Y")+1))),('Rent Roll'!$H23*'Rent Roll'!$D23/12)*((1+'Rent Roll'!$N23)^DATEDIF('Summary &amp; Assumptions'!$D$18,I$5,"Y")))))</f>
        <v>-</v>
      </c>
      <c r="J28" s="131" t="str">
        <f ca="1">IF(J$5&gt;='Rent Roll'!$M48,('Rent Roll'!$G48*'Rent Roll'!$D23/12)*((1+'Rent Roll'!$X48)^DATEDIF('Rent Roll'!$M48,J$5,"Y")),
IF(J$5&gt;'Rent Roll'!$L23,"-",
IF('Rent Roll'!$P23&gt;0,
IF(AND('Rent Roll'!$P23&gt;0,EDATE('Rent Roll'!$K23,'Rent Roll'!$P23*12)&gt;='Commercial Lease'!J$5),
('Rent Roll'!$H23*'Rent Roll'!$D23/12)*((1+'Rent Roll'!$N23)^DATEDIF('Summary &amp; Assumptions'!$D$18,J$5,"Y")),
OFFSET(I28,0,-DATEDIF(EDATE('Rent Roll'!$K23,'Rent Roll'!$P23*12),J$5,"M"))*((1+'Rent Roll'!$O23)^(DATEDIF(EDATE('Rent Roll'!$K23,'Rent Roll'!$P23*12),J$5,"Y")+1))),('Rent Roll'!$H23*'Rent Roll'!$D23/12)*((1+'Rent Roll'!$N23)^DATEDIF('Summary &amp; Assumptions'!$D$18,J$5,"Y")))))</f>
        <v>-</v>
      </c>
      <c r="K28" s="131" t="str">
        <f ca="1">IF(K$5&gt;='Rent Roll'!$M48,('Rent Roll'!$G48*'Rent Roll'!$D23/12)*((1+'Rent Roll'!$X48)^DATEDIF('Rent Roll'!$M48,K$5,"Y")),
IF(K$5&gt;'Rent Roll'!$L23,"-",
IF('Rent Roll'!$P23&gt;0,
IF(AND('Rent Roll'!$P23&gt;0,EDATE('Rent Roll'!$K23,'Rent Roll'!$P23*12)&gt;='Commercial Lease'!K$5),
('Rent Roll'!$H23*'Rent Roll'!$D23/12)*((1+'Rent Roll'!$N23)^DATEDIF('Summary &amp; Assumptions'!$D$18,K$5,"Y")),
OFFSET(J28,0,-DATEDIF(EDATE('Rent Roll'!$K23,'Rent Roll'!$P23*12),K$5,"M"))*((1+'Rent Roll'!$O23)^(DATEDIF(EDATE('Rent Roll'!$K23,'Rent Roll'!$P23*12),K$5,"Y")+1))),('Rent Roll'!$H23*'Rent Roll'!$D23/12)*((1+'Rent Roll'!$N23)^DATEDIF('Summary &amp; Assumptions'!$D$18,K$5,"Y")))))</f>
        <v>-</v>
      </c>
      <c r="L28" s="131" t="str">
        <f ca="1">IF(L$5&gt;='Rent Roll'!$M48,('Rent Roll'!$G48*'Rent Roll'!$D23/12)*((1+'Rent Roll'!$X48)^DATEDIF('Rent Roll'!$M48,L$5,"Y")),
IF(L$5&gt;'Rent Roll'!$L23,"-",
IF('Rent Roll'!$P23&gt;0,
IF(AND('Rent Roll'!$P23&gt;0,EDATE('Rent Roll'!$K23,'Rent Roll'!$P23*12)&gt;='Commercial Lease'!L$5),
('Rent Roll'!$H23*'Rent Roll'!$D23/12)*((1+'Rent Roll'!$N23)^DATEDIF('Summary &amp; Assumptions'!$D$18,L$5,"Y")),
OFFSET(K28,0,-DATEDIF(EDATE('Rent Roll'!$K23,'Rent Roll'!$P23*12),L$5,"M"))*((1+'Rent Roll'!$O23)^(DATEDIF(EDATE('Rent Roll'!$K23,'Rent Roll'!$P23*12),L$5,"Y")+1))),('Rent Roll'!$H23*'Rent Roll'!$D23/12)*((1+'Rent Roll'!$N23)^DATEDIF('Summary &amp; Assumptions'!$D$18,L$5,"Y")))))</f>
        <v>-</v>
      </c>
      <c r="M28" s="131" t="str">
        <f ca="1">IF(M$5&gt;='Rent Roll'!$M48,('Rent Roll'!$G48*'Rent Roll'!$D23/12)*((1+'Rent Roll'!$X48)^DATEDIF('Rent Roll'!$M48,M$5,"Y")),
IF(M$5&gt;'Rent Roll'!$L23,"-",
IF('Rent Roll'!$P23&gt;0,
IF(AND('Rent Roll'!$P23&gt;0,EDATE('Rent Roll'!$K23,'Rent Roll'!$P23*12)&gt;='Commercial Lease'!M$5),
('Rent Roll'!$H23*'Rent Roll'!$D23/12)*((1+'Rent Roll'!$N23)^DATEDIF('Summary &amp; Assumptions'!$D$18,M$5,"Y")),
OFFSET(L28,0,-DATEDIF(EDATE('Rent Roll'!$K23,'Rent Roll'!$P23*12),M$5,"M"))*((1+'Rent Roll'!$O23)^(DATEDIF(EDATE('Rent Roll'!$K23,'Rent Roll'!$P23*12),M$5,"Y")+1))),('Rent Roll'!$H23*'Rent Roll'!$D23/12)*((1+'Rent Roll'!$N23)^DATEDIF('Summary &amp; Assumptions'!$D$18,M$5,"Y")))))</f>
        <v>-</v>
      </c>
      <c r="N28" s="131" t="str">
        <f ca="1">IF(N$5&gt;='Rent Roll'!$M48,('Rent Roll'!$G48*'Rent Roll'!$D23/12)*((1+'Rent Roll'!$X48)^DATEDIF('Rent Roll'!$M48,N$5,"Y")),
IF(N$5&gt;'Rent Roll'!$L23,"-",
IF('Rent Roll'!$P23&gt;0,
IF(AND('Rent Roll'!$P23&gt;0,EDATE('Rent Roll'!$K23,'Rent Roll'!$P23*12)&gt;='Commercial Lease'!N$5),
('Rent Roll'!$H23*'Rent Roll'!$D23/12)*((1+'Rent Roll'!$N23)^DATEDIF('Summary &amp; Assumptions'!$D$18,N$5,"Y")),
OFFSET(M28,0,-DATEDIF(EDATE('Rent Roll'!$K23,'Rent Roll'!$P23*12),N$5,"M"))*((1+'Rent Roll'!$O23)^(DATEDIF(EDATE('Rent Roll'!$K23,'Rent Roll'!$P23*12),N$5,"Y")+1))),('Rent Roll'!$H23*'Rent Roll'!$D23/12)*((1+'Rent Roll'!$N23)^DATEDIF('Summary &amp; Assumptions'!$D$18,N$5,"Y")))))</f>
        <v>-</v>
      </c>
      <c r="O28" s="131" t="str">
        <f ca="1">IF(O$5&gt;='Rent Roll'!$M48,('Rent Roll'!$G48*'Rent Roll'!$D23/12)*((1+'Rent Roll'!$X48)^DATEDIF('Rent Roll'!$M48,O$5,"Y")),
IF(O$5&gt;'Rent Roll'!$L23,"-",
IF('Rent Roll'!$P23&gt;0,
IF(AND('Rent Roll'!$P23&gt;0,EDATE('Rent Roll'!$K23,'Rent Roll'!$P23*12)&gt;='Commercial Lease'!O$5),
('Rent Roll'!$H23*'Rent Roll'!$D23/12)*((1+'Rent Roll'!$N23)^DATEDIF('Summary &amp; Assumptions'!$D$18,O$5,"Y")),
OFFSET(N28,0,-DATEDIF(EDATE('Rent Roll'!$K23,'Rent Roll'!$P23*12),O$5,"M"))*((1+'Rent Roll'!$O23)^(DATEDIF(EDATE('Rent Roll'!$K23,'Rent Roll'!$P23*12),O$5,"Y")+1))),('Rent Roll'!$H23*'Rent Roll'!$D23/12)*((1+'Rent Roll'!$N23)^DATEDIF('Summary &amp; Assumptions'!$D$18,O$5,"Y")))))</f>
        <v>-</v>
      </c>
      <c r="P28" s="131" t="str">
        <f ca="1">IF(P$5&gt;='Rent Roll'!$M48,('Rent Roll'!$G48*'Rent Roll'!$D23/12)*((1+'Rent Roll'!$X48)^DATEDIF('Rent Roll'!$M48,P$5,"Y")),
IF(P$5&gt;'Rent Roll'!$L23,"-",
IF('Rent Roll'!$P23&gt;0,
IF(AND('Rent Roll'!$P23&gt;0,EDATE('Rent Roll'!$K23,'Rent Roll'!$P23*12)&gt;='Commercial Lease'!P$5),
('Rent Roll'!$H23*'Rent Roll'!$D23/12)*((1+'Rent Roll'!$N23)^DATEDIF('Summary &amp; Assumptions'!$D$18,P$5,"Y")),
OFFSET(O28,0,-DATEDIF(EDATE('Rent Roll'!$K23,'Rent Roll'!$P23*12),P$5,"M"))*((1+'Rent Roll'!$O23)^(DATEDIF(EDATE('Rent Roll'!$K23,'Rent Roll'!$P23*12),P$5,"Y")+1))),('Rent Roll'!$H23*'Rent Roll'!$D23/12)*((1+'Rent Roll'!$N23)^DATEDIF('Summary &amp; Assumptions'!$D$18,P$5,"Y")))))</f>
        <v>-</v>
      </c>
      <c r="Q28" s="131" t="str">
        <f ca="1">IF(Q$5&gt;='Rent Roll'!$M48,('Rent Roll'!$G48*'Rent Roll'!$D23/12)*((1+'Rent Roll'!$X48)^DATEDIF('Rent Roll'!$M48,Q$5,"Y")),
IF(Q$5&gt;'Rent Roll'!$L23,"-",
IF('Rent Roll'!$P23&gt;0,
IF(AND('Rent Roll'!$P23&gt;0,EDATE('Rent Roll'!$K23,'Rent Roll'!$P23*12)&gt;='Commercial Lease'!Q$5),
('Rent Roll'!$H23*'Rent Roll'!$D23/12)*((1+'Rent Roll'!$N23)^DATEDIF('Summary &amp; Assumptions'!$D$18,Q$5,"Y")),
OFFSET(P28,0,-DATEDIF(EDATE('Rent Roll'!$K23,'Rent Roll'!$P23*12),Q$5,"M"))*((1+'Rent Roll'!$O23)^(DATEDIF(EDATE('Rent Roll'!$K23,'Rent Roll'!$P23*12),Q$5,"Y")+1))),('Rent Roll'!$H23*'Rent Roll'!$D23/12)*((1+'Rent Roll'!$N23)^DATEDIF('Summary &amp; Assumptions'!$D$18,Q$5,"Y")))))</f>
        <v>-</v>
      </c>
      <c r="R28" s="131" t="str">
        <f ca="1">IF(R$5&gt;='Rent Roll'!$M48,('Rent Roll'!$G48*'Rent Roll'!$D23/12)*((1+'Rent Roll'!$X48)^DATEDIF('Rent Roll'!$M48,R$5,"Y")),
IF(R$5&gt;'Rent Roll'!$L23,"-",
IF('Rent Roll'!$P23&gt;0,
IF(AND('Rent Roll'!$P23&gt;0,EDATE('Rent Roll'!$K23,'Rent Roll'!$P23*12)&gt;='Commercial Lease'!R$5),
('Rent Roll'!$H23*'Rent Roll'!$D23/12)*((1+'Rent Roll'!$N23)^DATEDIF('Summary &amp; Assumptions'!$D$18,R$5,"Y")),
OFFSET(Q28,0,-DATEDIF(EDATE('Rent Roll'!$K23,'Rent Roll'!$P23*12),R$5,"M"))*((1+'Rent Roll'!$O23)^(DATEDIF(EDATE('Rent Roll'!$K23,'Rent Roll'!$P23*12),R$5,"Y")+1))),('Rent Roll'!$H23*'Rent Roll'!$D23/12)*((1+'Rent Roll'!$N23)^DATEDIF('Summary &amp; Assumptions'!$D$18,R$5,"Y")))))</f>
        <v>-</v>
      </c>
      <c r="S28" s="131" t="str">
        <f ca="1">IF(S$5&gt;='Rent Roll'!$M48,('Rent Roll'!$G48*'Rent Roll'!$D23/12)*((1+'Rent Roll'!$X48)^DATEDIF('Rent Roll'!$M48,S$5,"Y")),
IF(S$5&gt;'Rent Roll'!$L23,"-",
IF('Rent Roll'!$P23&gt;0,
IF(AND('Rent Roll'!$P23&gt;0,EDATE('Rent Roll'!$K23,'Rent Roll'!$P23*12)&gt;='Commercial Lease'!S$5),
('Rent Roll'!$H23*'Rent Roll'!$D23/12)*((1+'Rent Roll'!$N23)^DATEDIF('Summary &amp; Assumptions'!$D$18,S$5,"Y")),
OFFSET(R28,0,-DATEDIF(EDATE('Rent Roll'!$K23,'Rent Roll'!$P23*12),S$5,"M"))*((1+'Rent Roll'!$O23)^(DATEDIF(EDATE('Rent Roll'!$K23,'Rent Roll'!$P23*12),S$5,"Y")+1))),('Rent Roll'!$H23*'Rent Roll'!$D23/12)*((1+'Rent Roll'!$N23)^DATEDIF('Summary &amp; Assumptions'!$D$18,S$5,"Y")))))</f>
        <v>-</v>
      </c>
      <c r="T28" s="131" t="str">
        <f ca="1">IF(T$5&gt;='Rent Roll'!$M48,('Rent Roll'!$G48*'Rent Roll'!$D23/12)*((1+'Rent Roll'!$X48)^DATEDIF('Rent Roll'!$M48,T$5,"Y")),
IF(T$5&gt;'Rent Roll'!$L23,"-",
IF('Rent Roll'!$P23&gt;0,
IF(AND('Rent Roll'!$P23&gt;0,EDATE('Rent Roll'!$K23,'Rent Roll'!$P23*12)&gt;='Commercial Lease'!T$5),
('Rent Roll'!$H23*'Rent Roll'!$D23/12)*((1+'Rent Roll'!$N23)^DATEDIF('Summary &amp; Assumptions'!$D$18,T$5,"Y")),
OFFSET(S28,0,-DATEDIF(EDATE('Rent Roll'!$K23,'Rent Roll'!$P23*12),T$5,"M"))*((1+'Rent Roll'!$O23)^(DATEDIF(EDATE('Rent Roll'!$K23,'Rent Roll'!$P23*12),T$5,"Y")+1))),('Rent Roll'!$H23*'Rent Roll'!$D23/12)*((1+'Rent Roll'!$N23)^DATEDIF('Summary &amp; Assumptions'!$D$18,T$5,"Y")))))</f>
        <v>-</v>
      </c>
      <c r="U28" s="131" t="str">
        <f ca="1">IF(U$5&gt;='Rent Roll'!$M48,('Rent Roll'!$G48*'Rent Roll'!$D23/12)*((1+'Rent Roll'!$X48)^DATEDIF('Rent Roll'!$M48,U$5,"Y")),
IF(U$5&gt;'Rent Roll'!$L23,"-",
IF('Rent Roll'!$P23&gt;0,
IF(AND('Rent Roll'!$P23&gt;0,EDATE('Rent Roll'!$K23,'Rent Roll'!$P23*12)&gt;='Commercial Lease'!U$5),
('Rent Roll'!$H23*'Rent Roll'!$D23/12)*((1+'Rent Roll'!$N23)^DATEDIF('Summary &amp; Assumptions'!$D$18,U$5,"Y")),
OFFSET(T28,0,-DATEDIF(EDATE('Rent Roll'!$K23,'Rent Roll'!$P23*12),U$5,"M"))*((1+'Rent Roll'!$O23)^(DATEDIF(EDATE('Rent Roll'!$K23,'Rent Roll'!$P23*12),U$5,"Y")+1))),('Rent Roll'!$H23*'Rent Roll'!$D23/12)*((1+'Rent Roll'!$N23)^DATEDIF('Summary &amp; Assumptions'!$D$18,U$5,"Y")))))</f>
        <v>-</v>
      </c>
      <c r="V28" s="131" t="str">
        <f ca="1">IF(V$5&gt;='Rent Roll'!$M48,('Rent Roll'!$G48*'Rent Roll'!$D23/12)*((1+'Rent Roll'!$X48)^DATEDIF('Rent Roll'!$M48,V$5,"Y")),
IF(V$5&gt;'Rent Roll'!$L23,"-",
IF('Rent Roll'!$P23&gt;0,
IF(AND('Rent Roll'!$P23&gt;0,EDATE('Rent Roll'!$K23,'Rent Roll'!$P23*12)&gt;='Commercial Lease'!V$5),
('Rent Roll'!$H23*'Rent Roll'!$D23/12)*((1+'Rent Roll'!$N23)^DATEDIF('Summary &amp; Assumptions'!$D$18,V$5,"Y")),
OFFSET(U28,0,-DATEDIF(EDATE('Rent Roll'!$K23,'Rent Roll'!$P23*12),V$5,"M"))*((1+'Rent Roll'!$O23)^(DATEDIF(EDATE('Rent Roll'!$K23,'Rent Roll'!$P23*12),V$5,"Y")+1))),('Rent Roll'!$H23*'Rent Roll'!$D23/12)*((1+'Rent Roll'!$N23)^DATEDIF('Summary &amp; Assumptions'!$D$18,V$5,"Y")))))</f>
        <v>-</v>
      </c>
      <c r="W28" s="131" t="str">
        <f ca="1">IF(W$5&gt;='Rent Roll'!$M48,('Rent Roll'!$G48*'Rent Roll'!$D23/12)*((1+'Rent Roll'!$X48)^DATEDIF('Rent Roll'!$M48,W$5,"Y")),
IF(W$5&gt;'Rent Roll'!$L23,"-",
IF('Rent Roll'!$P23&gt;0,
IF(AND('Rent Roll'!$P23&gt;0,EDATE('Rent Roll'!$K23,'Rent Roll'!$P23*12)&gt;='Commercial Lease'!W$5),
('Rent Roll'!$H23*'Rent Roll'!$D23/12)*((1+'Rent Roll'!$N23)^DATEDIF('Summary &amp; Assumptions'!$D$18,W$5,"Y")),
OFFSET(V28,0,-DATEDIF(EDATE('Rent Roll'!$K23,'Rent Roll'!$P23*12),W$5,"M"))*((1+'Rent Roll'!$O23)^(DATEDIF(EDATE('Rent Roll'!$K23,'Rent Roll'!$P23*12),W$5,"Y")+1))),('Rent Roll'!$H23*'Rent Roll'!$D23/12)*((1+'Rent Roll'!$N23)^DATEDIF('Summary &amp; Assumptions'!$D$18,W$5,"Y")))))</f>
        <v>-</v>
      </c>
      <c r="X28" s="131" t="str">
        <f ca="1">IF(X$5&gt;='Rent Roll'!$M48,('Rent Roll'!$G48*'Rent Roll'!$D23/12)*((1+'Rent Roll'!$X48)^DATEDIF('Rent Roll'!$M48,X$5,"Y")),
IF(X$5&gt;'Rent Roll'!$L23,"-",
IF('Rent Roll'!$P23&gt;0,
IF(AND('Rent Roll'!$P23&gt;0,EDATE('Rent Roll'!$K23,'Rent Roll'!$P23*12)&gt;='Commercial Lease'!X$5),
('Rent Roll'!$H23*'Rent Roll'!$D23/12)*((1+'Rent Roll'!$N23)^DATEDIF('Summary &amp; Assumptions'!$D$18,X$5,"Y")),
OFFSET(W28,0,-DATEDIF(EDATE('Rent Roll'!$K23,'Rent Roll'!$P23*12),X$5,"M"))*((1+'Rent Roll'!$O23)^(DATEDIF(EDATE('Rent Roll'!$K23,'Rent Roll'!$P23*12),X$5,"Y")+1))),('Rent Roll'!$H23*'Rent Roll'!$D23/12)*((1+'Rent Roll'!$N23)^DATEDIF('Summary &amp; Assumptions'!$D$18,X$5,"Y")))))</f>
        <v>-</v>
      </c>
      <c r="Y28" s="131" t="str">
        <f ca="1">IF(Y$5&gt;='Rent Roll'!$M48,('Rent Roll'!$G48*'Rent Roll'!$D23/12)*((1+'Rent Roll'!$X48)^DATEDIF('Rent Roll'!$M48,Y$5,"Y")),
IF(Y$5&gt;'Rent Roll'!$L23,"-",
IF('Rent Roll'!$P23&gt;0,
IF(AND('Rent Roll'!$P23&gt;0,EDATE('Rent Roll'!$K23,'Rent Roll'!$P23*12)&gt;='Commercial Lease'!Y$5),
('Rent Roll'!$H23*'Rent Roll'!$D23/12)*((1+'Rent Roll'!$N23)^DATEDIF('Summary &amp; Assumptions'!$D$18,Y$5,"Y")),
OFFSET(X28,0,-DATEDIF(EDATE('Rent Roll'!$K23,'Rent Roll'!$P23*12),Y$5,"M"))*((1+'Rent Roll'!$O23)^(DATEDIF(EDATE('Rent Roll'!$K23,'Rent Roll'!$P23*12),Y$5,"Y")+1))),('Rent Roll'!$H23*'Rent Roll'!$D23/12)*((1+'Rent Roll'!$N23)^DATEDIF('Summary &amp; Assumptions'!$D$18,Y$5,"Y")))))</f>
        <v>-</v>
      </c>
      <c r="Z28" s="131" t="str">
        <f ca="1">IF(Z$5&gt;='Rent Roll'!$M48,('Rent Roll'!$G48*'Rent Roll'!$D23/12)*((1+'Rent Roll'!$X48)^DATEDIF('Rent Roll'!$M48,Z$5,"Y")),
IF(Z$5&gt;'Rent Roll'!$L23,"-",
IF('Rent Roll'!$P23&gt;0,
IF(AND('Rent Roll'!$P23&gt;0,EDATE('Rent Roll'!$K23,'Rent Roll'!$P23*12)&gt;='Commercial Lease'!Z$5),
('Rent Roll'!$H23*'Rent Roll'!$D23/12)*((1+'Rent Roll'!$N23)^DATEDIF('Summary &amp; Assumptions'!$D$18,Z$5,"Y")),
OFFSET(Y28,0,-DATEDIF(EDATE('Rent Roll'!$K23,'Rent Roll'!$P23*12),Z$5,"M"))*((1+'Rent Roll'!$O23)^(DATEDIF(EDATE('Rent Roll'!$K23,'Rent Roll'!$P23*12),Z$5,"Y")+1))),('Rent Roll'!$H23*'Rent Roll'!$D23/12)*((1+'Rent Roll'!$N23)^DATEDIF('Summary &amp; Assumptions'!$D$18,Z$5,"Y")))))</f>
        <v>-</v>
      </c>
      <c r="AA28" s="131" t="str">
        <f ca="1">IF(AA$5&gt;='Rent Roll'!$M48,('Rent Roll'!$G48*'Rent Roll'!$D23/12)*((1+'Rent Roll'!$X48)^DATEDIF('Rent Roll'!$M48,AA$5,"Y")),
IF(AA$5&gt;'Rent Roll'!$L23,"-",
IF('Rent Roll'!$P23&gt;0,
IF(AND('Rent Roll'!$P23&gt;0,EDATE('Rent Roll'!$K23,'Rent Roll'!$P23*12)&gt;='Commercial Lease'!AA$5),
('Rent Roll'!$H23*'Rent Roll'!$D23/12)*((1+'Rent Roll'!$N23)^DATEDIF('Summary &amp; Assumptions'!$D$18,AA$5,"Y")),
OFFSET(Z28,0,-DATEDIF(EDATE('Rent Roll'!$K23,'Rent Roll'!$P23*12),AA$5,"M"))*((1+'Rent Roll'!$O23)^(DATEDIF(EDATE('Rent Roll'!$K23,'Rent Roll'!$P23*12),AA$5,"Y")+1))),('Rent Roll'!$H23*'Rent Roll'!$D23/12)*((1+'Rent Roll'!$N23)^DATEDIF('Summary &amp; Assumptions'!$D$18,AA$5,"Y")))))</f>
        <v>-</v>
      </c>
      <c r="AB28" s="131" t="str">
        <f ca="1">IF(AB$5&gt;='Rent Roll'!$M48,('Rent Roll'!$G48*'Rent Roll'!$D23/12)*((1+'Rent Roll'!$X48)^DATEDIF('Rent Roll'!$M48,AB$5,"Y")),
IF(AB$5&gt;'Rent Roll'!$L23,"-",
IF('Rent Roll'!$P23&gt;0,
IF(AND('Rent Roll'!$P23&gt;0,EDATE('Rent Roll'!$K23,'Rent Roll'!$P23*12)&gt;='Commercial Lease'!AB$5),
('Rent Roll'!$H23*'Rent Roll'!$D23/12)*((1+'Rent Roll'!$N23)^DATEDIF('Summary &amp; Assumptions'!$D$18,AB$5,"Y")),
OFFSET(AA28,0,-DATEDIF(EDATE('Rent Roll'!$K23,'Rent Roll'!$P23*12),AB$5,"M"))*((1+'Rent Roll'!$O23)^(DATEDIF(EDATE('Rent Roll'!$K23,'Rent Roll'!$P23*12),AB$5,"Y")+1))),('Rent Roll'!$H23*'Rent Roll'!$D23/12)*((1+'Rent Roll'!$N23)^DATEDIF('Summary &amp; Assumptions'!$D$18,AB$5,"Y")))))</f>
        <v>-</v>
      </c>
      <c r="AC28" s="131" t="str">
        <f ca="1">IF(AC$5&gt;='Rent Roll'!$M48,('Rent Roll'!$G48*'Rent Roll'!$D23/12)*((1+'Rent Roll'!$X48)^DATEDIF('Rent Roll'!$M48,AC$5,"Y")),
IF(AC$5&gt;'Rent Roll'!$L23,"-",
IF('Rent Roll'!$P23&gt;0,
IF(AND('Rent Roll'!$P23&gt;0,EDATE('Rent Roll'!$K23,'Rent Roll'!$P23*12)&gt;='Commercial Lease'!AC$5),
('Rent Roll'!$H23*'Rent Roll'!$D23/12)*((1+'Rent Roll'!$N23)^DATEDIF('Summary &amp; Assumptions'!$D$18,AC$5,"Y")),
OFFSET(AB28,0,-DATEDIF(EDATE('Rent Roll'!$K23,'Rent Roll'!$P23*12),AC$5,"M"))*((1+'Rent Roll'!$O23)^(DATEDIF(EDATE('Rent Roll'!$K23,'Rent Roll'!$P23*12),AC$5,"Y")+1))),('Rent Roll'!$H23*'Rent Roll'!$D23/12)*((1+'Rent Roll'!$N23)^DATEDIF('Summary &amp; Assumptions'!$D$18,AC$5,"Y")))))</f>
        <v>-</v>
      </c>
      <c r="AD28" s="131" t="str">
        <f ca="1">IF(AD$5&gt;='Rent Roll'!$M48,('Rent Roll'!$G48*'Rent Roll'!$D23/12)*((1+'Rent Roll'!$X48)^DATEDIF('Rent Roll'!$M48,AD$5,"Y")),
IF(AD$5&gt;'Rent Roll'!$L23,"-",
IF('Rent Roll'!$P23&gt;0,
IF(AND('Rent Roll'!$P23&gt;0,EDATE('Rent Roll'!$K23,'Rent Roll'!$P23*12)&gt;='Commercial Lease'!AD$5),
('Rent Roll'!$H23*'Rent Roll'!$D23/12)*((1+'Rent Roll'!$N23)^DATEDIF('Summary &amp; Assumptions'!$D$18,AD$5,"Y")),
OFFSET(AC28,0,-DATEDIF(EDATE('Rent Roll'!$K23,'Rent Roll'!$P23*12),AD$5,"M"))*((1+'Rent Roll'!$O23)^(DATEDIF(EDATE('Rent Roll'!$K23,'Rent Roll'!$P23*12),AD$5,"Y")+1))),('Rent Roll'!$H23*'Rent Roll'!$D23/12)*((1+'Rent Roll'!$N23)^DATEDIF('Summary &amp; Assumptions'!$D$18,AD$5,"Y")))))</f>
        <v>-</v>
      </c>
      <c r="AE28" s="131" t="str">
        <f ca="1">IF(AE$5&gt;='Rent Roll'!$M48,('Rent Roll'!$G48*'Rent Roll'!$D23/12)*((1+'Rent Roll'!$X48)^DATEDIF('Rent Roll'!$M48,AE$5,"Y")),
IF(AE$5&gt;'Rent Roll'!$L23,"-",
IF('Rent Roll'!$P23&gt;0,
IF(AND('Rent Roll'!$P23&gt;0,EDATE('Rent Roll'!$K23,'Rent Roll'!$P23*12)&gt;='Commercial Lease'!AE$5),
('Rent Roll'!$H23*'Rent Roll'!$D23/12)*((1+'Rent Roll'!$N23)^DATEDIF('Summary &amp; Assumptions'!$D$18,AE$5,"Y")),
OFFSET(AD28,0,-DATEDIF(EDATE('Rent Roll'!$K23,'Rent Roll'!$P23*12),AE$5,"M"))*((1+'Rent Roll'!$O23)^(DATEDIF(EDATE('Rent Roll'!$K23,'Rent Roll'!$P23*12),AE$5,"Y")+1))),('Rent Roll'!$H23*'Rent Roll'!$D23/12)*((1+'Rent Roll'!$N23)^DATEDIF('Summary &amp; Assumptions'!$D$18,AE$5,"Y")))))</f>
        <v>-</v>
      </c>
      <c r="AF28" s="131" t="str">
        <f ca="1">IF(AF$5&gt;='Rent Roll'!$M48,('Rent Roll'!$G48*'Rent Roll'!$D23/12)*((1+'Rent Roll'!$X48)^DATEDIF('Rent Roll'!$M48,AF$5,"Y")),
IF(AF$5&gt;'Rent Roll'!$L23,"-",
IF('Rent Roll'!$P23&gt;0,
IF(AND('Rent Roll'!$P23&gt;0,EDATE('Rent Roll'!$K23,'Rent Roll'!$P23*12)&gt;='Commercial Lease'!AF$5),
('Rent Roll'!$H23*'Rent Roll'!$D23/12)*((1+'Rent Roll'!$N23)^DATEDIF('Summary &amp; Assumptions'!$D$18,AF$5,"Y")),
OFFSET(AE28,0,-DATEDIF(EDATE('Rent Roll'!$K23,'Rent Roll'!$P23*12),AF$5,"M"))*((1+'Rent Roll'!$O23)^(DATEDIF(EDATE('Rent Roll'!$K23,'Rent Roll'!$P23*12),AF$5,"Y")+1))),('Rent Roll'!$H23*'Rent Roll'!$D23/12)*((1+'Rent Roll'!$N23)^DATEDIF('Summary &amp; Assumptions'!$D$18,AF$5,"Y")))))</f>
        <v>-</v>
      </c>
      <c r="AG28" s="131" t="str">
        <f ca="1">IF(AG$5&gt;='Rent Roll'!$M48,('Rent Roll'!$G48*'Rent Roll'!$D23/12)*((1+'Rent Roll'!$X48)^DATEDIF('Rent Roll'!$M48,AG$5,"Y")),
IF(AG$5&gt;'Rent Roll'!$L23,"-",
IF('Rent Roll'!$P23&gt;0,
IF(AND('Rent Roll'!$P23&gt;0,EDATE('Rent Roll'!$K23,'Rent Roll'!$P23*12)&gt;='Commercial Lease'!AG$5),
('Rent Roll'!$H23*'Rent Roll'!$D23/12)*((1+'Rent Roll'!$N23)^DATEDIF('Summary &amp; Assumptions'!$D$18,AG$5,"Y")),
OFFSET(AF28,0,-DATEDIF(EDATE('Rent Roll'!$K23,'Rent Roll'!$P23*12),AG$5,"M"))*((1+'Rent Roll'!$O23)^(DATEDIF(EDATE('Rent Roll'!$K23,'Rent Roll'!$P23*12),AG$5,"Y")+1))),('Rent Roll'!$H23*'Rent Roll'!$D23/12)*((1+'Rent Roll'!$N23)^DATEDIF('Summary &amp; Assumptions'!$D$18,AG$5,"Y")))))</f>
        <v>-</v>
      </c>
      <c r="AH28" s="131" t="str">
        <f ca="1">IF(AH$5&gt;='Rent Roll'!$M48,('Rent Roll'!$G48*'Rent Roll'!$D23/12)*((1+'Rent Roll'!$X48)^DATEDIF('Rent Roll'!$M48,AH$5,"Y")),
IF(AH$5&gt;'Rent Roll'!$L23,"-",
IF('Rent Roll'!$P23&gt;0,
IF(AND('Rent Roll'!$P23&gt;0,EDATE('Rent Roll'!$K23,'Rent Roll'!$P23*12)&gt;='Commercial Lease'!AH$5),
('Rent Roll'!$H23*'Rent Roll'!$D23/12)*((1+'Rent Roll'!$N23)^DATEDIF('Summary &amp; Assumptions'!$D$18,AH$5,"Y")),
OFFSET(AG28,0,-DATEDIF(EDATE('Rent Roll'!$K23,'Rent Roll'!$P23*12),AH$5,"M"))*((1+'Rent Roll'!$O23)^(DATEDIF(EDATE('Rent Roll'!$K23,'Rent Roll'!$P23*12),AH$5,"Y")+1))),('Rent Roll'!$H23*'Rent Roll'!$D23/12)*((1+'Rent Roll'!$N23)^DATEDIF('Summary &amp; Assumptions'!$D$18,AH$5,"Y")))))</f>
        <v>-</v>
      </c>
      <c r="AI28" s="131" t="str">
        <f ca="1">IF(AI$5&gt;='Rent Roll'!$M48,('Rent Roll'!$G48*'Rent Roll'!$D23/12)*((1+'Rent Roll'!$X48)^DATEDIF('Rent Roll'!$M48,AI$5,"Y")),
IF(AI$5&gt;'Rent Roll'!$L23,"-",
IF('Rent Roll'!$P23&gt;0,
IF(AND('Rent Roll'!$P23&gt;0,EDATE('Rent Roll'!$K23,'Rent Roll'!$P23*12)&gt;='Commercial Lease'!AI$5),
('Rent Roll'!$H23*'Rent Roll'!$D23/12)*((1+'Rent Roll'!$N23)^DATEDIF('Summary &amp; Assumptions'!$D$18,AI$5,"Y")),
OFFSET(AH28,0,-DATEDIF(EDATE('Rent Roll'!$K23,'Rent Roll'!$P23*12),AI$5,"M"))*((1+'Rent Roll'!$O23)^(DATEDIF(EDATE('Rent Roll'!$K23,'Rent Roll'!$P23*12),AI$5,"Y")+1))),('Rent Roll'!$H23*'Rent Roll'!$D23/12)*((1+'Rent Roll'!$N23)^DATEDIF('Summary &amp; Assumptions'!$D$18,AI$5,"Y")))))</f>
        <v>-</v>
      </c>
      <c r="AJ28" s="131" t="str">
        <f ca="1">IF(AJ$5&gt;='Rent Roll'!$M48,('Rent Roll'!$G48*'Rent Roll'!$D23/12)*((1+'Rent Roll'!$X48)^DATEDIF('Rent Roll'!$M48,AJ$5,"Y")),
IF(AJ$5&gt;'Rent Roll'!$L23,"-",
IF('Rent Roll'!$P23&gt;0,
IF(AND('Rent Roll'!$P23&gt;0,EDATE('Rent Roll'!$K23,'Rent Roll'!$P23*12)&gt;='Commercial Lease'!AJ$5),
('Rent Roll'!$H23*'Rent Roll'!$D23/12)*((1+'Rent Roll'!$N23)^DATEDIF('Summary &amp; Assumptions'!$D$18,AJ$5,"Y")),
OFFSET(AI28,0,-DATEDIF(EDATE('Rent Roll'!$K23,'Rent Roll'!$P23*12),AJ$5,"M"))*((1+'Rent Roll'!$O23)^(DATEDIF(EDATE('Rent Roll'!$K23,'Rent Roll'!$P23*12),AJ$5,"Y")+1))),('Rent Roll'!$H23*'Rent Roll'!$D23/12)*((1+'Rent Roll'!$N23)^DATEDIF('Summary &amp; Assumptions'!$D$18,AJ$5,"Y")))))</f>
        <v>-</v>
      </c>
      <c r="AK28" s="131" t="str">
        <f ca="1">IF(AK$5&gt;='Rent Roll'!$M48,('Rent Roll'!$G48*'Rent Roll'!$D23/12)*((1+'Rent Roll'!$X48)^DATEDIF('Rent Roll'!$M48,AK$5,"Y")),
IF(AK$5&gt;'Rent Roll'!$L23,"-",
IF('Rent Roll'!$P23&gt;0,
IF(AND('Rent Roll'!$P23&gt;0,EDATE('Rent Roll'!$K23,'Rent Roll'!$P23*12)&gt;='Commercial Lease'!AK$5),
('Rent Roll'!$H23*'Rent Roll'!$D23/12)*((1+'Rent Roll'!$N23)^DATEDIF('Summary &amp; Assumptions'!$D$18,AK$5,"Y")),
OFFSET(AJ28,0,-DATEDIF(EDATE('Rent Roll'!$K23,'Rent Roll'!$P23*12),AK$5,"M"))*((1+'Rent Roll'!$O23)^(DATEDIF(EDATE('Rent Roll'!$K23,'Rent Roll'!$P23*12),AK$5,"Y")+1))),('Rent Roll'!$H23*'Rent Roll'!$D23/12)*((1+'Rent Roll'!$N23)^DATEDIF('Summary &amp; Assumptions'!$D$18,AK$5,"Y")))))</f>
        <v>-</v>
      </c>
      <c r="AL28" s="131" t="str">
        <f ca="1">IF(AL$5&gt;='Rent Roll'!$M48,('Rent Roll'!$G48*'Rent Roll'!$D23/12)*((1+'Rent Roll'!$X48)^DATEDIF('Rent Roll'!$M48,AL$5,"Y")),
IF(AL$5&gt;'Rent Roll'!$L23,"-",
IF('Rent Roll'!$P23&gt;0,
IF(AND('Rent Roll'!$P23&gt;0,EDATE('Rent Roll'!$K23,'Rent Roll'!$P23*12)&gt;='Commercial Lease'!AL$5),
('Rent Roll'!$H23*'Rent Roll'!$D23/12)*((1+'Rent Roll'!$N23)^DATEDIF('Summary &amp; Assumptions'!$D$18,AL$5,"Y")),
OFFSET(AK28,0,-DATEDIF(EDATE('Rent Roll'!$K23,'Rent Roll'!$P23*12),AL$5,"M"))*((1+'Rent Roll'!$O23)^(DATEDIF(EDATE('Rent Roll'!$K23,'Rent Roll'!$P23*12),AL$5,"Y")+1))),('Rent Roll'!$H23*'Rent Roll'!$D23/12)*((1+'Rent Roll'!$N23)^DATEDIF('Summary &amp; Assumptions'!$D$18,AL$5,"Y")))))</f>
        <v>-</v>
      </c>
      <c r="AM28" s="131" t="str">
        <f ca="1">IF(AM$5&gt;='Rent Roll'!$M48,('Rent Roll'!$G48*'Rent Roll'!$D23/12)*((1+'Rent Roll'!$X48)^DATEDIF('Rent Roll'!$M48,AM$5,"Y")),
IF(AM$5&gt;'Rent Roll'!$L23,"-",
IF('Rent Roll'!$P23&gt;0,
IF(AND('Rent Roll'!$P23&gt;0,EDATE('Rent Roll'!$K23,'Rent Roll'!$P23*12)&gt;='Commercial Lease'!AM$5),
('Rent Roll'!$H23*'Rent Roll'!$D23/12)*((1+'Rent Roll'!$N23)^DATEDIF('Summary &amp; Assumptions'!$D$18,AM$5,"Y")),
OFFSET(AL28,0,-DATEDIF(EDATE('Rent Roll'!$K23,'Rent Roll'!$P23*12),AM$5,"M"))*((1+'Rent Roll'!$O23)^(DATEDIF(EDATE('Rent Roll'!$K23,'Rent Roll'!$P23*12),AM$5,"Y")+1))),('Rent Roll'!$H23*'Rent Roll'!$D23/12)*((1+'Rent Roll'!$N23)^DATEDIF('Summary &amp; Assumptions'!$D$18,AM$5,"Y")))))</f>
        <v>-</v>
      </c>
      <c r="AN28" s="131" t="str">
        <f ca="1">IF(AN$5&gt;='Rent Roll'!$M48,('Rent Roll'!$G48*'Rent Roll'!$D23/12)*((1+'Rent Roll'!$X48)^DATEDIF('Rent Roll'!$M48,AN$5,"Y")),
IF(AN$5&gt;'Rent Roll'!$L23,"-",
IF('Rent Roll'!$P23&gt;0,
IF(AND('Rent Roll'!$P23&gt;0,EDATE('Rent Roll'!$K23,'Rent Roll'!$P23*12)&gt;='Commercial Lease'!AN$5),
('Rent Roll'!$H23*'Rent Roll'!$D23/12)*((1+'Rent Roll'!$N23)^DATEDIF('Summary &amp; Assumptions'!$D$18,AN$5,"Y")),
OFFSET(AM28,0,-DATEDIF(EDATE('Rent Roll'!$K23,'Rent Roll'!$P23*12),AN$5,"M"))*((1+'Rent Roll'!$O23)^(DATEDIF(EDATE('Rent Roll'!$K23,'Rent Roll'!$P23*12),AN$5,"Y")+1))),('Rent Roll'!$H23*'Rent Roll'!$D23/12)*((1+'Rent Roll'!$N23)^DATEDIF('Summary &amp; Assumptions'!$D$18,AN$5,"Y")))))</f>
        <v>-</v>
      </c>
      <c r="AO28" s="131" t="str">
        <f ca="1">IF(AO$5&gt;='Rent Roll'!$M48,('Rent Roll'!$G48*'Rent Roll'!$D23/12)*((1+'Rent Roll'!$X48)^DATEDIF('Rent Roll'!$M48,AO$5,"Y")),
IF(AO$5&gt;'Rent Roll'!$L23,"-",
IF('Rent Roll'!$P23&gt;0,
IF(AND('Rent Roll'!$P23&gt;0,EDATE('Rent Roll'!$K23,'Rent Roll'!$P23*12)&gt;='Commercial Lease'!AO$5),
('Rent Roll'!$H23*'Rent Roll'!$D23/12)*((1+'Rent Roll'!$N23)^DATEDIF('Summary &amp; Assumptions'!$D$18,AO$5,"Y")),
OFFSET(AN28,0,-DATEDIF(EDATE('Rent Roll'!$K23,'Rent Roll'!$P23*12),AO$5,"M"))*((1+'Rent Roll'!$O23)^(DATEDIF(EDATE('Rent Roll'!$K23,'Rent Roll'!$P23*12),AO$5,"Y")+1))),('Rent Roll'!$H23*'Rent Roll'!$D23/12)*((1+'Rent Roll'!$N23)^DATEDIF('Summary &amp; Assumptions'!$D$18,AO$5,"Y")))))</f>
        <v>-</v>
      </c>
      <c r="AP28" s="131" t="str">
        <f ca="1">IF(AP$5&gt;='Rent Roll'!$M48,('Rent Roll'!$G48*'Rent Roll'!$D23/12)*((1+'Rent Roll'!$X48)^DATEDIF('Rent Roll'!$M48,AP$5,"Y")),
IF(AP$5&gt;'Rent Roll'!$L23,"-",
IF('Rent Roll'!$P23&gt;0,
IF(AND('Rent Roll'!$P23&gt;0,EDATE('Rent Roll'!$K23,'Rent Roll'!$P23*12)&gt;='Commercial Lease'!AP$5),
('Rent Roll'!$H23*'Rent Roll'!$D23/12)*((1+'Rent Roll'!$N23)^DATEDIF('Summary &amp; Assumptions'!$D$18,AP$5,"Y")),
OFFSET(AO28,0,-DATEDIF(EDATE('Rent Roll'!$K23,'Rent Roll'!$P23*12),AP$5,"M"))*((1+'Rent Roll'!$O23)^(DATEDIF(EDATE('Rent Roll'!$K23,'Rent Roll'!$P23*12),AP$5,"Y")+1))),('Rent Roll'!$H23*'Rent Roll'!$D23/12)*((1+'Rent Roll'!$N23)^DATEDIF('Summary &amp; Assumptions'!$D$18,AP$5,"Y")))))</f>
        <v>-</v>
      </c>
      <c r="AQ28" s="131" t="str">
        <f ca="1">IF(AQ$5&gt;='Rent Roll'!$M48,('Rent Roll'!$G48*'Rent Roll'!$D23/12)*((1+'Rent Roll'!$X48)^DATEDIF('Rent Roll'!$M48,AQ$5,"Y")),
IF(AQ$5&gt;'Rent Roll'!$L23,"-",
IF('Rent Roll'!$P23&gt;0,
IF(AND('Rent Roll'!$P23&gt;0,EDATE('Rent Roll'!$K23,'Rent Roll'!$P23*12)&gt;='Commercial Lease'!AQ$5),
('Rent Roll'!$H23*'Rent Roll'!$D23/12)*((1+'Rent Roll'!$N23)^DATEDIF('Summary &amp; Assumptions'!$D$18,AQ$5,"Y")),
OFFSET(AP28,0,-DATEDIF(EDATE('Rent Roll'!$K23,'Rent Roll'!$P23*12),AQ$5,"M"))*((1+'Rent Roll'!$O23)^(DATEDIF(EDATE('Rent Roll'!$K23,'Rent Roll'!$P23*12),AQ$5,"Y")+1))),('Rent Roll'!$H23*'Rent Roll'!$D23/12)*((1+'Rent Roll'!$N23)^DATEDIF('Summary &amp; Assumptions'!$D$18,AQ$5,"Y")))))</f>
        <v>-</v>
      </c>
      <c r="AR28" s="131" t="str">
        <f ca="1">IF(AR$5&gt;='Rent Roll'!$M48,('Rent Roll'!$G48*'Rent Roll'!$D23/12)*((1+'Rent Roll'!$X48)^DATEDIF('Rent Roll'!$M48,AR$5,"Y")),
IF(AR$5&gt;'Rent Roll'!$L23,"-",
IF('Rent Roll'!$P23&gt;0,
IF(AND('Rent Roll'!$P23&gt;0,EDATE('Rent Roll'!$K23,'Rent Roll'!$P23*12)&gt;='Commercial Lease'!AR$5),
('Rent Roll'!$H23*'Rent Roll'!$D23/12)*((1+'Rent Roll'!$N23)^DATEDIF('Summary &amp; Assumptions'!$D$18,AR$5,"Y")),
OFFSET(AQ28,0,-DATEDIF(EDATE('Rent Roll'!$K23,'Rent Roll'!$P23*12),AR$5,"M"))*((1+'Rent Roll'!$O23)^(DATEDIF(EDATE('Rent Roll'!$K23,'Rent Roll'!$P23*12),AR$5,"Y")+1))),('Rent Roll'!$H23*'Rent Roll'!$D23/12)*((1+'Rent Roll'!$N23)^DATEDIF('Summary &amp; Assumptions'!$D$18,AR$5,"Y")))))</f>
        <v>-</v>
      </c>
      <c r="AS28" s="131" t="str">
        <f ca="1">IF(AS$5&gt;='Rent Roll'!$M48,('Rent Roll'!$G48*'Rent Roll'!$D23/12)*((1+'Rent Roll'!$X48)^DATEDIF('Rent Roll'!$M48,AS$5,"Y")),
IF(AS$5&gt;'Rent Roll'!$L23,"-",
IF('Rent Roll'!$P23&gt;0,
IF(AND('Rent Roll'!$P23&gt;0,EDATE('Rent Roll'!$K23,'Rent Roll'!$P23*12)&gt;='Commercial Lease'!AS$5),
('Rent Roll'!$H23*'Rent Roll'!$D23/12)*((1+'Rent Roll'!$N23)^DATEDIF('Summary &amp; Assumptions'!$D$18,AS$5,"Y")),
OFFSET(AR28,0,-DATEDIF(EDATE('Rent Roll'!$K23,'Rent Roll'!$P23*12),AS$5,"M"))*((1+'Rent Roll'!$O23)^(DATEDIF(EDATE('Rent Roll'!$K23,'Rent Roll'!$P23*12),AS$5,"Y")+1))),('Rent Roll'!$H23*'Rent Roll'!$D23/12)*((1+'Rent Roll'!$N23)^DATEDIF('Summary &amp; Assumptions'!$D$18,AS$5,"Y")))))</f>
        <v>-</v>
      </c>
      <c r="AT28" s="131" t="str">
        <f ca="1">IF(AT$5&gt;='Rent Roll'!$M48,('Rent Roll'!$G48*'Rent Roll'!$D23/12)*((1+'Rent Roll'!$X48)^DATEDIF('Rent Roll'!$M48,AT$5,"Y")),
IF(AT$5&gt;'Rent Roll'!$L23,"-",
IF('Rent Roll'!$P23&gt;0,
IF(AND('Rent Roll'!$P23&gt;0,EDATE('Rent Roll'!$K23,'Rent Roll'!$P23*12)&gt;='Commercial Lease'!AT$5),
('Rent Roll'!$H23*'Rent Roll'!$D23/12)*((1+'Rent Roll'!$N23)^DATEDIF('Summary &amp; Assumptions'!$D$18,AT$5,"Y")),
OFFSET(AS28,0,-DATEDIF(EDATE('Rent Roll'!$K23,'Rent Roll'!$P23*12),AT$5,"M"))*((1+'Rent Roll'!$O23)^(DATEDIF(EDATE('Rent Roll'!$K23,'Rent Roll'!$P23*12),AT$5,"Y")+1))),('Rent Roll'!$H23*'Rent Roll'!$D23/12)*((1+'Rent Roll'!$N23)^DATEDIF('Summary &amp; Assumptions'!$D$18,AT$5,"Y")))))</f>
        <v>-</v>
      </c>
      <c r="AU28" s="131" t="str">
        <f ca="1">IF(AU$5&gt;='Rent Roll'!$M48,('Rent Roll'!$G48*'Rent Roll'!$D23/12)*((1+'Rent Roll'!$X48)^DATEDIF('Rent Roll'!$M48,AU$5,"Y")),
IF(AU$5&gt;'Rent Roll'!$L23,"-",
IF('Rent Roll'!$P23&gt;0,
IF(AND('Rent Roll'!$P23&gt;0,EDATE('Rent Roll'!$K23,'Rent Roll'!$P23*12)&gt;='Commercial Lease'!AU$5),
('Rent Roll'!$H23*'Rent Roll'!$D23/12)*((1+'Rent Roll'!$N23)^DATEDIF('Summary &amp; Assumptions'!$D$18,AU$5,"Y")),
OFFSET(AT28,0,-DATEDIF(EDATE('Rent Roll'!$K23,'Rent Roll'!$P23*12),AU$5,"M"))*((1+'Rent Roll'!$O23)^(DATEDIF(EDATE('Rent Roll'!$K23,'Rent Roll'!$P23*12),AU$5,"Y")+1))),('Rent Roll'!$H23*'Rent Roll'!$D23/12)*((1+'Rent Roll'!$N23)^DATEDIF('Summary &amp; Assumptions'!$D$18,AU$5,"Y")))))</f>
        <v>-</v>
      </c>
      <c r="AV28" s="131" t="str">
        <f ca="1">IF(AV$5&gt;='Rent Roll'!$M48,('Rent Roll'!$G48*'Rent Roll'!$D23/12)*((1+'Rent Roll'!$X48)^DATEDIF('Rent Roll'!$M48,AV$5,"Y")),
IF(AV$5&gt;'Rent Roll'!$L23,"-",
IF('Rent Roll'!$P23&gt;0,
IF(AND('Rent Roll'!$P23&gt;0,EDATE('Rent Roll'!$K23,'Rent Roll'!$P23*12)&gt;='Commercial Lease'!AV$5),
('Rent Roll'!$H23*'Rent Roll'!$D23/12)*((1+'Rent Roll'!$N23)^DATEDIF('Summary &amp; Assumptions'!$D$18,AV$5,"Y")),
OFFSET(AU28,0,-DATEDIF(EDATE('Rent Roll'!$K23,'Rent Roll'!$P23*12),AV$5,"M"))*((1+'Rent Roll'!$O23)^(DATEDIF(EDATE('Rent Roll'!$K23,'Rent Roll'!$P23*12),AV$5,"Y")+1))),('Rent Roll'!$H23*'Rent Roll'!$D23/12)*((1+'Rent Roll'!$N23)^DATEDIF('Summary &amp; Assumptions'!$D$18,AV$5,"Y")))))</f>
        <v>-</v>
      </c>
      <c r="AW28" s="131" t="str">
        <f ca="1">IF(AW$5&gt;='Rent Roll'!$M48,('Rent Roll'!$G48*'Rent Roll'!$D23/12)*((1+'Rent Roll'!$X48)^DATEDIF('Rent Roll'!$M48,AW$5,"Y")),
IF(AW$5&gt;'Rent Roll'!$L23,"-",
IF('Rent Roll'!$P23&gt;0,
IF(AND('Rent Roll'!$P23&gt;0,EDATE('Rent Roll'!$K23,'Rent Roll'!$P23*12)&gt;='Commercial Lease'!AW$5),
('Rent Roll'!$H23*'Rent Roll'!$D23/12)*((1+'Rent Roll'!$N23)^DATEDIF('Summary &amp; Assumptions'!$D$18,AW$5,"Y")),
OFFSET(AV28,0,-DATEDIF(EDATE('Rent Roll'!$K23,'Rent Roll'!$P23*12),AW$5,"M"))*((1+'Rent Roll'!$O23)^(DATEDIF(EDATE('Rent Roll'!$K23,'Rent Roll'!$P23*12),AW$5,"Y")+1))),('Rent Roll'!$H23*'Rent Roll'!$D23/12)*((1+'Rent Roll'!$N23)^DATEDIF('Summary &amp; Assumptions'!$D$18,AW$5,"Y")))))</f>
        <v>-</v>
      </c>
      <c r="AX28" s="131" t="str">
        <f ca="1">IF(AX$5&gt;='Rent Roll'!$M48,('Rent Roll'!$G48*'Rent Roll'!$D23/12)*((1+'Rent Roll'!$X48)^DATEDIF('Rent Roll'!$M48,AX$5,"Y")),
IF(AX$5&gt;'Rent Roll'!$L23,"-",
IF('Rent Roll'!$P23&gt;0,
IF(AND('Rent Roll'!$P23&gt;0,EDATE('Rent Roll'!$K23,'Rent Roll'!$P23*12)&gt;='Commercial Lease'!AX$5),
('Rent Roll'!$H23*'Rent Roll'!$D23/12)*((1+'Rent Roll'!$N23)^DATEDIF('Summary &amp; Assumptions'!$D$18,AX$5,"Y")),
OFFSET(AW28,0,-DATEDIF(EDATE('Rent Roll'!$K23,'Rent Roll'!$P23*12),AX$5,"M"))*((1+'Rent Roll'!$O23)^(DATEDIF(EDATE('Rent Roll'!$K23,'Rent Roll'!$P23*12),AX$5,"Y")+1))),('Rent Roll'!$H23*'Rent Roll'!$D23/12)*((1+'Rent Roll'!$N23)^DATEDIF('Summary &amp; Assumptions'!$D$18,AX$5,"Y")))))</f>
        <v>-</v>
      </c>
      <c r="AY28" s="131" t="str">
        <f ca="1">IF(AY$5&gt;='Rent Roll'!$M48,('Rent Roll'!$G48*'Rent Roll'!$D23/12)*((1+'Rent Roll'!$X48)^DATEDIF('Rent Roll'!$M48,AY$5,"Y")),
IF(AY$5&gt;'Rent Roll'!$L23,"-",
IF('Rent Roll'!$P23&gt;0,
IF(AND('Rent Roll'!$P23&gt;0,EDATE('Rent Roll'!$K23,'Rent Roll'!$P23*12)&gt;='Commercial Lease'!AY$5),
('Rent Roll'!$H23*'Rent Roll'!$D23/12)*((1+'Rent Roll'!$N23)^DATEDIF('Summary &amp; Assumptions'!$D$18,AY$5,"Y")),
OFFSET(AX28,0,-DATEDIF(EDATE('Rent Roll'!$K23,'Rent Roll'!$P23*12),AY$5,"M"))*((1+'Rent Roll'!$O23)^(DATEDIF(EDATE('Rent Roll'!$K23,'Rent Roll'!$P23*12),AY$5,"Y")+1))),('Rent Roll'!$H23*'Rent Roll'!$D23/12)*((1+'Rent Roll'!$N23)^DATEDIF('Summary &amp; Assumptions'!$D$18,AY$5,"Y")))))</f>
        <v>-</v>
      </c>
      <c r="AZ28" s="131" t="str">
        <f ca="1">IF(AZ$5&gt;='Rent Roll'!$M48,('Rent Roll'!$G48*'Rent Roll'!$D23/12)*((1+'Rent Roll'!$X48)^DATEDIF('Rent Roll'!$M48,AZ$5,"Y")),
IF(AZ$5&gt;'Rent Roll'!$L23,"-",
IF('Rent Roll'!$P23&gt;0,
IF(AND('Rent Roll'!$P23&gt;0,EDATE('Rent Roll'!$K23,'Rent Roll'!$P23*12)&gt;='Commercial Lease'!AZ$5),
('Rent Roll'!$H23*'Rent Roll'!$D23/12)*((1+'Rent Roll'!$N23)^DATEDIF('Summary &amp; Assumptions'!$D$18,AZ$5,"Y")),
OFFSET(AY28,0,-DATEDIF(EDATE('Rent Roll'!$K23,'Rent Roll'!$P23*12),AZ$5,"M"))*((1+'Rent Roll'!$O23)^(DATEDIF(EDATE('Rent Roll'!$K23,'Rent Roll'!$P23*12),AZ$5,"Y")+1))),('Rent Roll'!$H23*'Rent Roll'!$D23/12)*((1+'Rent Roll'!$N23)^DATEDIF('Summary &amp; Assumptions'!$D$18,AZ$5,"Y")))))</f>
        <v>-</v>
      </c>
      <c r="BA28" s="131" t="str">
        <f ca="1">IF(BA$5&gt;='Rent Roll'!$M48,('Rent Roll'!$G48*'Rent Roll'!$D23/12)*((1+'Rent Roll'!$X48)^DATEDIF('Rent Roll'!$M48,BA$5,"Y")),
IF(BA$5&gt;'Rent Roll'!$L23,"-",
IF('Rent Roll'!$P23&gt;0,
IF(AND('Rent Roll'!$P23&gt;0,EDATE('Rent Roll'!$K23,'Rent Roll'!$P23*12)&gt;='Commercial Lease'!BA$5),
('Rent Roll'!$H23*'Rent Roll'!$D23/12)*((1+'Rent Roll'!$N23)^DATEDIF('Summary &amp; Assumptions'!$D$18,BA$5,"Y")),
OFFSET(AZ28,0,-DATEDIF(EDATE('Rent Roll'!$K23,'Rent Roll'!$P23*12),BA$5,"M"))*((1+'Rent Roll'!$O23)^(DATEDIF(EDATE('Rent Roll'!$K23,'Rent Roll'!$P23*12),BA$5,"Y")+1))),('Rent Roll'!$H23*'Rent Roll'!$D23/12)*((1+'Rent Roll'!$N23)^DATEDIF('Summary &amp; Assumptions'!$D$18,BA$5,"Y")))))</f>
        <v>-</v>
      </c>
      <c r="BB28" s="131" t="str">
        <f ca="1">IF(BB$5&gt;='Rent Roll'!$M48,('Rent Roll'!$G48*'Rent Roll'!$D23/12)*((1+'Rent Roll'!$X48)^DATEDIF('Rent Roll'!$M48,BB$5,"Y")),
IF(BB$5&gt;'Rent Roll'!$L23,"-",
IF('Rent Roll'!$P23&gt;0,
IF(AND('Rent Roll'!$P23&gt;0,EDATE('Rent Roll'!$K23,'Rent Roll'!$P23*12)&gt;='Commercial Lease'!BB$5),
('Rent Roll'!$H23*'Rent Roll'!$D23/12)*((1+'Rent Roll'!$N23)^DATEDIF('Summary &amp; Assumptions'!$D$18,BB$5,"Y")),
OFFSET(BA28,0,-DATEDIF(EDATE('Rent Roll'!$K23,'Rent Roll'!$P23*12),BB$5,"M"))*((1+'Rent Roll'!$O23)^(DATEDIF(EDATE('Rent Roll'!$K23,'Rent Roll'!$P23*12),BB$5,"Y")+1))),('Rent Roll'!$H23*'Rent Roll'!$D23/12)*((1+'Rent Roll'!$N23)^DATEDIF('Summary &amp; Assumptions'!$D$18,BB$5,"Y")))))</f>
        <v>-</v>
      </c>
      <c r="BC28" s="131" t="str">
        <f ca="1">IF(BC$5&gt;='Rent Roll'!$M48,('Rent Roll'!$G48*'Rent Roll'!$D23/12)*((1+'Rent Roll'!$X48)^DATEDIF('Rent Roll'!$M48,BC$5,"Y")),
IF(BC$5&gt;'Rent Roll'!$L23,"-",
IF('Rent Roll'!$P23&gt;0,
IF(AND('Rent Roll'!$P23&gt;0,EDATE('Rent Roll'!$K23,'Rent Roll'!$P23*12)&gt;='Commercial Lease'!BC$5),
('Rent Roll'!$H23*'Rent Roll'!$D23/12)*((1+'Rent Roll'!$N23)^DATEDIF('Summary &amp; Assumptions'!$D$18,BC$5,"Y")),
OFFSET(BB28,0,-DATEDIF(EDATE('Rent Roll'!$K23,'Rent Roll'!$P23*12),BC$5,"M"))*((1+'Rent Roll'!$O23)^(DATEDIF(EDATE('Rent Roll'!$K23,'Rent Roll'!$P23*12),BC$5,"Y")+1))),('Rent Roll'!$H23*'Rent Roll'!$D23/12)*((1+'Rent Roll'!$N23)^DATEDIF('Summary &amp; Assumptions'!$D$18,BC$5,"Y")))))</f>
        <v>-</v>
      </c>
      <c r="BD28" s="131" t="str">
        <f ca="1">IF(BD$5&gt;='Rent Roll'!$M48,('Rent Roll'!$G48*'Rent Roll'!$D23/12)*((1+'Rent Roll'!$X48)^DATEDIF('Rent Roll'!$M48,BD$5,"Y")),
IF(BD$5&gt;'Rent Roll'!$L23,"-",
IF('Rent Roll'!$P23&gt;0,
IF(AND('Rent Roll'!$P23&gt;0,EDATE('Rent Roll'!$K23,'Rent Roll'!$P23*12)&gt;='Commercial Lease'!BD$5),
('Rent Roll'!$H23*'Rent Roll'!$D23/12)*((1+'Rent Roll'!$N23)^DATEDIF('Summary &amp; Assumptions'!$D$18,BD$5,"Y")),
OFFSET(BC28,0,-DATEDIF(EDATE('Rent Roll'!$K23,'Rent Roll'!$P23*12),BD$5,"M"))*((1+'Rent Roll'!$O23)^(DATEDIF(EDATE('Rent Roll'!$K23,'Rent Roll'!$P23*12),BD$5,"Y")+1))),('Rent Roll'!$H23*'Rent Roll'!$D23/12)*((1+'Rent Roll'!$N23)^DATEDIF('Summary &amp; Assumptions'!$D$18,BD$5,"Y")))))</f>
        <v>-</v>
      </c>
      <c r="BE28" s="131" t="str">
        <f ca="1">IF(BE$5&gt;='Rent Roll'!$M48,('Rent Roll'!$G48*'Rent Roll'!$D23/12)*((1+'Rent Roll'!$X48)^DATEDIF('Rent Roll'!$M48,BE$5,"Y")),
IF(BE$5&gt;'Rent Roll'!$L23,"-",
IF('Rent Roll'!$P23&gt;0,
IF(AND('Rent Roll'!$P23&gt;0,EDATE('Rent Roll'!$K23,'Rent Roll'!$P23*12)&gt;='Commercial Lease'!BE$5),
('Rent Roll'!$H23*'Rent Roll'!$D23/12)*((1+'Rent Roll'!$N23)^DATEDIF('Summary &amp; Assumptions'!$D$18,BE$5,"Y")),
OFFSET(BD28,0,-DATEDIF(EDATE('Rent Roll'!$K23,'Rent Roll'!$P23*12),BE$5,"M"))*((1+'Rent Roll'!$O23)^(DATEDIF(EDATE('Rent Roll'!$K23,'Rent Roll'!$P23*12),BE$5,"Y")+1))),('Rent Roll'!$H23*'Rent Roll'!$D23/12)*((1+'Rent Roll'!$N23)^DATEDIF('Summary &amp; Assumptions'!$D$18,BE$5,"Y")))))</f>
        <v>-</v>
      </c>
      <c r="BF28" s="131" t="str">
        <f ca="1">IF(BF$5&gt;='Rent Roll'!$M48,('Rent Roll'!$G48*'Rent Roll'!$D23/12)*((1+'Rent Roll'!$X48)^DATEDIF('Rent Roll'!$M48,BF$5,"Y")),
IF(BF$5&gt;'Rent Roll'!$L23,"-",
IF('Rent Roll'!$P23&gt;0,
IF(AND('Rent Roll'!$P23&gt;0,EDATE('Rent Roll'!$K23,'Rent Roll'!$P23*12)&gt;='Commercial Lease'!BF$5),
('Rent Roll'!$H23*'Rent Roll'!$D23/12)*((1+'Rent Roll'!$N23)^DATEDIF('Summary &amp; Assumptions'!$D$18,BF$5,"Y")),
OFFSET(BE28,0,-DATEDIF(EDATE('Rent Roll'!$K23,'Rent Roll'!$P23*12),BF$5,"M"))*((1+'Rent Roll'!$O23)^(DATEDIF(EDATE('Rent Roll'!$K23,'Rent Roll'!$P23*12),BF$5,"Y")+1))),('Rent Roll'!$H23*'Rent Roll'!$D23/12)*((1+'Rent Roll'!$N23)^DATEDIF('Summary &amp; Assumptions'!$D$18,BF$5,"Y")))))</f>
        <v>-</v>
      </c>
      <c r="BG28" s="131" t="str">
        <f ca="1">IF(BG$5&gt;='Rent Roll'!$M48,('Rent Roll'!$G48*'Rent Roll'!$D23/12)*((1+'Rent Roll'!$X48)^DATEDIF('Rent Roll'!$M48,BG$5,"Y")),
IF(BG$5&gt;'Rent Roll'!$L23,"-",
IF('Rent Roll'!$P23&gt;0,
IF(AND('Rent Roll'!$P23&gt;0,EDATE('Rent Roll'!$K23,'Rent Roll'!$P23*12)&gt;='Commercial Lease'!BG$5),
('Rent Roll'!$H23*'Rent Roll'!$D23/12)*((1+'Rent Roll'!$N23)^DATEDIF('Summary &amp; Assumptions'!$D$18,BG$5,"Y")),
OFFSET(BF28,0,-DATEDIF(EDATE('Rent Roll'!$K23,'Rent Roll'!$P23*12),BG$5,"M"))*((1+'Rent Roll'!$O23)^(DATEDIF(EDATE('Rent Roll'!$K23,'Rent Roll'!$P23*12),BG$5,"Y")+1))),('Rent Roll'!$H23*'Rent Roll'!$D23/12)*((1+'Rent Roll'!$N23)^DATEDIF('Summary &amp; Assumptions'!$D$18,BG$5,"Y")))))</f>
        <v>-</v>
      </c>
      <c r="BH28" s="131" t="str">
        <f ca="1">IF(BH$5&gt;='Rent Roll'!$M48,('Rent Roll'!$G48*'Rent Roll'!$D23/12)*((1+'Rent Roll'!$X48)^DATEDIF('Rent Roll'!$M48,BH$5,"Y")),
IF(BH$5&gt;'Rent Roll'!$L23,"-",
IF('Rent Roll'!$P23&gt;0,
IF(AND('Rent Roll'!$P23&gt;0,EDATE('Rent Roll'!$K23,'Rent Roll'!$P23*12)&gt;='Commercial Lease'!BH$5),
('Rent Roll'!$H23*'Rent Roll'!$D23/12)*((1+'Rent Roll'!$N23)^DATEDIF('Summary &amp; Assumptions'!$D$18,BH$5,"Y")),
OFFSET(BG28,0,-DATEDIF(EDATE('Rent Roll'!$K23,'Rent Roll'!$P23*12),BH$5,"M"))*((1+'Rent Roll'!$O23)^(DATEDIF(EDATE('Rent Roll'!$K23,'Rent Roll'!$P23*12),BH$5,"Y")+1))),('Rent Roll'!$H23*'Rent Roll'!$D23/12)*((1+'Rent Roll'!$N23)^DATEDIF('Summary &amp; Assumptions'!$D$18,BH$5,"Y")))))</f>
        <v>-</v>
      </c>
      <c r="BI28" s="131" t="str">
        <f ca="1">IF(BI$5&gt;='Rent Roll'!$M48,('Rent Roll'!$G48*'Rent Roll'!$D23/12)*((1+'Rent Roll'!$X48)^DATEDIF('Rent Roll'!$M48,BI$5,"Y")),
IF(BI$5&gt;'Rent Roll'!$L23,"-",
IF('Rent Roll'!$P23&gt;0,
IF(AND('Rent Roll'!$P23&gt;0,EDATE('Rent Roll'!$K23,'Rent Roll'!$P23*12)&gt;='Commercial Lease'!BI$5),
('Rent Roll'!$H23*'Rent Roll'!$D23/12)*((1+'Rent Roll'!$N23)^DATEDIF('Summary &amp; Assumptions'!$D$18,BI$5,"Y")),
OFFSET(BH28,0,-DATEDIF(EDATE('Rent Roll'!$K23,'Rent Roll'!$P23*12),BI$5,"M"))*((1+'Rent Roll'!$O23)^(DATEDIF(EDATE('Rent Roll'!$K23,'Rent Roll'!$P23*12),BI$5,"Y")+1))),('Rent Roll'!$H23*'Rent Roll'!$D23/12)*((1+'Rent Roll'!$N23)^DATEDIF('Summary &amp; Assumptions'!$D$18,BI$5,"Y")))))</f>
        <v>-</v>
      </c>
      <c r="BJ28" s="131" t="str">
        <f ca="1">IF(BJ$5&gt;='Rent Roll'!$M48,('Rent Roll'!$G48*'Rent Roll'!$D23/12)*((1+'Rent Roll'!$X48)^DATEDIF('Rent Roll'!$M48,BJ$5,"Y")),
IF(BJ$5&gt;'Rent Roll'!$L23,"-",
IF('Rent Roll'!$P23&gt;0,
IF(AND('Rent Roll'!$P23&gt;0,EDATE('Rent Roll'!$K23,'Rent Roll'!$P23*12)&gt;='Commercial Lease'!BJ$5),
('Rent Roll'!$H23*'Rent Roll'!$D23/12)*((1+'Rent Roll'!$N23)^DATEDIF('Summary &amp; Assumptions'!$D$18,BJ$5,"Y")),
OFFSET(BI28,0,-DATEDIF(EDATE('Rent Roll'!$K23,'Rent Roll'!$P23*12),BJ$5,"M"))*((1+'Rent Roll'!$O23)^(DATEDIF(EDATE('Rent Roll'!$K23,'Rent Roll'!$P23*12),BJ$5,"Y")+1))),('Rent Roll'!$H23*'Rent Roll'!$D23/12)*((1+'Rent Roll'!$N23)^DATEDIF('Summary &amp; Assumptions'!$D$18,BJ$5,"Y")))))</f>
        <v>-</v>
      </c>
      <c r="BK28" s="131" t="str">
        <f ca="1">IF(BK$5&gt;='Rent Roll'!$M48,('Rent Roll'!$G48*'Rent Roll'!$D23/12)*((1+'Rent Roll'!$X48)^DATEDIF('Rent Roll'!$M48,BK$5,"Y")),
IF(BK$5&gt;'Rent Roll'!$L23,"-",
IF('Rent Roll'!$P23&gt;0,
IF(AND('Rent Roll'!$P23&gt;0,EDATE('Rent Roll'!$K23,'Rent Roll'!$P23*12)&gt;='Commercial Lease'!BK$5),
('Rent Roll'!$H23*'Rent Roll'!$D23/12)*((1+'Rent Roll'!$N23)^DATEDIF('Summary &amp; Assumptions'!$D$18,BK$5,"Y")),
OFFSET(BJ28,0,-DATEDIF(EDATE('Rent Roll'!$K23,'Rent Roll'!$P23*12),BK$5,"M"))*((1+'Rent Roll'!$O23)^(DATEDIF(EDATE('Rent Roll'!$K23,'Rent Roll'!$P23*12),BK$5,"Y")+1))),('Rent Roll'!$H23*'Rent Roll'!$D23/12)*((1+'Rent Roll'!$N23)^DATEDIF('Summary &amp; Assumptions'!$D$18,BK$5,"Y")))))</f>
        <v>-</v>
      </c>
      <c r="BL28" s="131" t="str">
        <f ca="1">IF(BL$5&gt;='Rent Roll'!$M48,('Rent Roll'!$G48*'Rent Roll'!$D23/12)*((1+'Rent Roll'!$X48)^DATEDIF('Rent Roll'!$M48,BL$5,"Y")),
IF(BL$5&gt;'Rent Roll'!$L23,"-",
IF('Rent Roll'!$P23&gt;0,
IF(AND('Rent Roll'!$P23&gt;0,EDATE('Rent Roll'!$K23,'Rent Roll'!$P23*12)&gt;='Commercial Lease'!BL$5),
('Rent Roll'!$H23*'Rent Roll'!$D23/12)*((1+'Rent Roll'!$N23)^DATEDIF('Summary &amp; Assumptions'!$D$18,BL$5,"Y")),
OFFSET(BK28,0,-DATEDIF(EDATE('Rent Roll'!$K23,'Rent Roll'!$P23*12),BL$5,"M"))*((1+'Rent Roll'!$O23)^(DATEDIF(EDATE('Rent Roll'!$K23,'Rent Roll'!$P23*12),BL$5,"Y")+1))),('Rent Roll'!$H23*'Rent Roll'!$D23/12)*((1+'Rent Roll'!$N23)^DATEDIF('Summary &amp; Assumptions'!$D$18,BL$5,"Y")))))</f>
        <v>-</v>
      </c>
      <c r="BM28" s="131" t="str">
        <f ca="1">IF(BM$5&gt;='Rent Roll'!$M48,('Rent Roll'!$G48*'Rent Roll'!$D23/12)*((1+'Rent Roll'!$X48)^DATEDIF('Rent Roll'!$M48,BM$5,"Y")),
IF(BM$5&gt;'Rent Roll'!$L23,"-",
IF('Rent Roll'!$P23&gt;0,
IF(AND('Rent Roll'!$P23&gt;0,EDATE('Rent Roll'!$K23,'Rent Roll'!$P23*12)&gt;='Commercial Lease'!BM$5),
('Rent Roll'!$H23*'Rent Roll'!$D23/12)*((1+'Rent Roll'!$N23)^DATEDIF('Summary &amp; Assumptions'!$D$18,BM$5,"Y")),
OFFSET(BL28,0,-DATEDIF(EDATE('Rent Roll'!$K23,'Rent Roll'!$P23*12),BM$5,"M"))*((1+'Rent Roll'!$O23)^(DATEDIF(EDATE('Rent Roll'!$K23,'Rent Roll'!$P23*12),BM$5,"Y")+1))),('Rent Roll'!$H23*'Rent Roll'!$D23/12)*((1+'Rent Roll'!$N23)^DATEDIF('Summary &amp; Assumptions'!$D$18,BM$5,"Y")))))</f>
        <v>-</v>
      </c>
      <c r="BN28" s="131" t="str">
        <f ca="1">IF(BN$5&gt;='Rent Roll'!$M48,('Rent Roll'!$G48*'Rent Roll'!$D23/12)*((1+'Rent Roll'!$X48)^DATEDIF('Rent Roll'!$M48,BN$5,"Y")),
IF(BN$5&gt;'Rent Roll'!$L23,"-",
IF('Rent Roll'!$P23&gt;0,
IF(AND('Rent Roll'!$P23&gt;0,EDATE('Rent Roll'!$K23,'Rent Roll'!$P23*12)&gt;='Commercial Lease'!BN$5),
('Rent Roll'!$H23*'Rent Roll'!$D23/12)*((1+'Rent Roll'!$N23)^DATEDIF('Summary &amp; Assumptions'!$D$18,BN$5,"Y")),
OFFSET(BM28,0,-DATEDIF(EDATE('Rent Roll'!$K23,'Rent Roll'!$P23*12),BN$5,"M"))*((1+'Rent Roll'!$O23)^(DATEDIF(EDATE('Rent Roll'!$K23,'Rent Roll'!$P23*12),BN$5,"Y")+1))),('Rent Roll'!$H23*'Rent Roll'!$D23/12)*((1+'Rent Roll'!$N23)^DATEDIF('Summary &amp; Assumptions'!$D$18,BN$5,"Y")))))</f>
        <v>-</v>
      </c>
      <c r="BO28" s="131" t="str">
        <f ca="1">IF(BO$5&gt;='Rent Roll'!$M48,('Rent Roll'!$G48*'Rent Roll'!$D23/12)*((1+'Rent Roll'!$X48)^DATEDIF('Rent Roll'!$M48,BO$5,"Y")),
IF(BO$5&gt;'Rent Roll'!$L23,"-",
IF('Rent Roll'!$P23&gt;0,
IF(AND('Rent Roll'!$P23&gt;0,EDATE('Rent Roll'!$K23,'Rent Roll'!$P23*12)&gt;='Commercial Lease'!BO$5),
('Rent Roll'!$H23*'Rent Roll'!$D23/12)*((1+'Rent Roll'!$N23)^DATEDIF('Summary &amp; Assumptions'!$D$18,BO$5,"Y")),
OFFSET(BN28,0,-DATEDIF(EDATE('Rent Roll'!$K23,'Rent Roll'!$P23*12),BO$5,"M"))*((1+'Rent Roll'!$O23)^(DATEDIF(EDATE('Rent Roll'!$K23,'Rent Roll'!$P23*12),BO$5,"Y")+1))),('Rent Roll'!$H23*'Rent Roll'!$D23/12)*((1+'Rent Roll'!$N23)^DATEDIF('Summary &amp; Assumptions'!$D$18,BO$5,"Y")))))</f>
        <v>-</v>
      </c>
      <c r="BP28" s="131" t="str">
        <f ca="1">IF(BP$5&gt;='Rent Roll'!$M48,('Rent Roll'!$G48*'Rent Roll'!$D23/12)*((1+'Rent Roll'!$X48)^DATEDIF('Rent Roll'!$M48,BP$5,"Y")),
IF(BP$5&gt;'Rent Roll'!$L23,"-",
IF('Rent Roll'!$P23&gt;0,
IF(AND('Rent Roll'!$P23&gt;0,EDATE('Rent Roll'!$K23,'Rent Roll'!$P23*12)&gt;='Commercial Lease'!BP$5),
('Rent Roll'!$H23*'Rent Roll'!$D23/12)*((1+'Rent Roll'!$N23)^DATEDIF('Summary &amp; Assumptions'!$D$18,BP$5,"Y")),
OFFSET(BO28,0,-DATEDIF(EDATE('Rent Roll'!$K23,'Rent Roll'!$P23*12),BP$5,"M"))*((1+'Rent Roll'!$O23)^(DATEDIF(EDATE('Rent Roll'!$K23,'Rent Roll'!$P23*12),BP$5,"Y")+1))),('Rent Roll'!$H23*'Rent Roll'!$D23/12)*((1+'Rent Roll'!$N23)^DATEDIF('Summary &amp; Assumptions'!$D$18,BP$5,"Y")))))</f>
        <v>-</v>
      </c>
      <c r="BQ28" s="131" t="str">
        <f ca="1">IF(BQ$5&gt;='Rent Roll'!$M48,('Rent Roll'!$G48*'Rent Roll'!$D23/12)*((1+'Rent Roll'!$X48)^DATEDIF('Rent Roll'!$M48,BQ$5,"Y")),
IF(BQ$5&gt;'Rent Roll'!$L23,"-",
IF('Rent Roll'!$P23&gt;0,
IF(AND('Rent Roll'!$P23&gt;0,EDATE('Rent Roll'!$K23,'Rent Roll'!$P23*12)&gt;='Commercial Lease'!BQ$5),
('Rent Roll'!$H23*'Rent Roll'!$D23/12)*((1+'Rent Roll'!$N23)^DATEDIF('Summary &amp; Assumptions'!$D$18,BQ$5,"Y")),
OFFSET(BP28,0,-DATEDIF(EDATE('Rent Roll'!$K23,'Rent Roll'!$P23*12),BQ$5,"M"))*((1+'Rent Roll'!$O23)^(DATEDIF(EDATE('Rent Roll'!$K23,'Rent Roll'!$P23*12),BQ$5,"Y")+1))),('Rent Roll'!$H23*'Rent Roll'!$D23/12)*((1+'Rent Roll'!$N23)^DATEDIF('Summary &amp; Assumptions'!$D$18,BQ$5,"Y")))))</f>
        <v>-</v>
      </c>
      <c r="BR28" s="131" t="str">
        <f ca="1">IF(BR$5&gt;='Rent Roll'!$M48,('Rent Roll'!$G48*'Rent Roll'!$D23/12)*((1+'Rent Roll'!$X48)^DATEDIF('Rent Roll'!$M48,BR$5,"Y")),
IF(BR$5&gt;'Rent Roll'!$L23,"-",
IF('Rent Roll'!$P23&gt;0,
IF(AND('Rent Roll'!$P23&gt;0,EDATE('Rent Roll'!$K23,'Rent Roll'!$P23*12)&gt;='Commercial Lease'!BR$5),
('Rent Roll'!$H23*'Rent Roll'!$D23/12)*((1+'Rent Roll'!$N23)^DATEDIF('Summary &amp; Assumptions'!$D$18,BR$5,"Y")),
OFFSET(BQ28,0,-DATEDIF(EDATE('Rent Roll'!$K23,'Rent Roll'!$P23*12),BR$5,"M"))*((1+'Rent Roll'!$O23)^(DATEDIF(EDATE('Rent Roll'!$K23,'Rent Roll'!$P23*12),BR$5,"Y")+1))),('Rent Roll'!$H23*'Rent Roll'!$D23/12)*((1+'Rent Roll'!$N23)^DATEDIF('Summary &amp; Assumptions'!$D$18,BR$5,"Y")))))</f>
        <v>-</v>
      </c>
      <c r="BS28" s="131" t="str">
        <f ca="1">IF(BS$5&gt;='Rent Roll'!$M48,('Rent Roll'!$G48*'Rent Roll'!$D23/12)*((1+'Rent Roll'!$X48)^DATEDIF('Rent Roll'!$M48,BS$5,"Y")),
IF(BS$5&gt;'Rent Roll'!$L23,"-",
IF('Rent Roll'!$P23&gt;0,
IF(AND('Rent Roll'!$P23&gt;0,EDATE('Rent Roll'!$K23,'Rent Roll'!$P23*12)&gt;='Commercial Lease'!BS$5),
('Rent Roll'!$H23*'Rent Roll'!$D23/12)*((1+'Rent Roll'!$N23)^DATEDIF('Summary &amp; Assumptions'!$D$18,BS$5,"Y")),
OFFSET(BR28,0,-DATEDIF(EDATE('Rent Roll'!$K23,'Rent Roll'!$P23*12),BS$5,"M"))*((1+'Rent Roll'!$O23)^(DATEDIF(EDATE('Rent Roll'!$K23,'Rent Roll'!$P23*12),BS$5,"Y")+1))),('Rent Roll'!$H23*'Rent Roll'!$D23/12)*((1+'Rent Roll'!$N23)^DATEDIF('Summary &amp; Assumptions'!$D$18,BS$5,"Y")))))</f>
        <v>-</v>
      </c>
      <c r="BT28" s="131" t="str">
        <f ca="1">IF(BT$5&gt;='Rent Roll'!$M48,('Rent Roll'!$G48*'Rent Roll'!$D23/12)*((1+'Rent Roll'!$X48)^DATEDIF('Rent Roll'!$M48,BT$5,"Y")),
IF(BT$5&gt;'Rent Roll'!$L23,"-",
IF('Rent Roll'!$P23&gt;0,
IF(AND('Rent Roll'!$P23&gt;0,EDATE('Rent Roll'!$K23,'Rent Roll'!$P23*12)&gt;='Commercial Lease'!BT$5),
('Rent Roll'!$H23*'Rent Roll'!$D23/12)*((1+'Rent Roll'!$N23)^DATEDIF('Summary &amp; Assumptions'!$D$18,BT$5,"Y")),
OFFSET(BS28,0,-DATEDIF(EDATE('Rent Roll'!$K23,'Rent Roll'!$P23*12),BT$5,"M"))*((1+'Rent Roll'!$O23)^(DATEDIF(EDATE('Rent Roll'!$K23,'Rent Roll'!$P23*12),BT$5,"Y")+1))),('Rent Roll'!$H23*'Rent Roll'!$D23/12)*((1+'Rent Roll'!$N23)^DATEDIF('Summary &amp; Assumptions'!$D$18,BT$5,"Y")))))</f>
        <v>-</v>
      </c>
      <c r="BU28" s="131" t="str">
        <f ca="1">IF(BU$5&gt;='Rent Roll'!$M48,('Rent Roll'!$G48*'Rent Roll'!$D23/12)*((1+'Rent Roll'!$X48)^DATEDIF('Rent Roll'!$M48,BU$5,"Y")),
IF(BU$5&gt;'Rent Roll'!$L23,"-",
IF('Rent Roll'!$P23&gt;0,
IF(AND('Rent Roll'!$P23&gt;0,EDATE('Rent Roll'!$K23,'Rent Roll'!$P23*12)&gt;='Commercial Lease'!BU$5),
('Rent Roll'!$H23*'Rent Roll'!$D23/12)*((1+'Rent Roll'!$N23)^DATEDIF('Summary &amp; Assumptions'!$D$18,BU$5,"Y")),
OFFSET(BT28,0,-DATEDIF(EDATE('Rent Roll'!$K23,'Rent Roll'!$P23*12),BU$5,"M"))*((1+'Rent Roll'!$O23)^(DATEDIF(EDATE('Rent Roll'!$K23,'Rent Roll'!$P23*12),BU$5,"Y")+1))),('Rent Roll'!$H23*'Rent Roll'!$D23/12)*((1+'Rent Roll'!$N23)^DATEDIF('Summary &amp; Assumptions'!$D$18,BU$5,"Y")))))</f>
        <v>-</v>
      </c>
      <c r="BV28" s="131" t="str">
        <f ca="1">IF(BV$5&gt;='Rent Roll'!$M48,('Rent Roll'!$G48*'Rent Roll'!$D23/12)*((1+'Rent Roll'!$X48)^DATEDIF('Rent Roll'!$M48,BV$5,"Y")),
IF(BV$5&gt;'Rent Roll'!$L23,"-",
IF('Rent Roll'!$P23&gt;0,
IF(AND('Rent Roll'!$P23&gt;0,EDATE('Rent Roll'!$K23,'Rent Roll'!$P23*12)&gt;='Commercial Lease'!BV$5),
('Rent Roll'!$H23*'Rent Roll'!$D23/12)*((1+'Rent Roll'!$N23)^DATEDIF('Summary &amp; Assumptions'!$D$18,BV$5,"Y")),
OFFSET(BU28,0,-DATEDIF(EDATE('Rent Roll'!$K23,'Rent Roll'!$P23*12),BV$5,"M"))*((1+'Rent Roll'!$O23)^(DATEDIF(EDATE('Rent Roll'!$K23,'Rent Roll'!$P23*12),BV$5,"Y")+1))),('Rent Roll'!$H23*'Rent Roll'!$D23/12)*((1+'Rent Roll'!$N23)^DATEDIF('Summary &amp; Assumptions'!$D$18,BV$5,"Y")))))</f>
        <v>-</v>
      </c>
      <c r="BW28" s="131" t="str">
        <f ca="1">IF(BW$5&gt;='Rent Roll'!$M48,('Rent Roll'!$G48*'Rent Roll'!$D23/12)*((1+'Rent Roll'!$X48)^DATEDIF('Rent Roll'!$M48,BW$5,"Y")),
IF(BW$5&gt;'Rent Roll'!$L23,"-",
IF('Rent Roll'!$P23&gt;0,
IF(AND('Rent Roll'!$P23&gt;0,EDATE('Rent Roll'!$K23,'Rent Roll'!$P23*12)&gt;='Commercial Lease'!BW$5),
('Rent Roll'!$H23*'Rent Roll'!$D23/12)*((1+'Rent Roll'!$N23)^DATEDIF('Summary &amp; Assumptions'!$D$18,BW$5,"Y")),
OFFSET(BV28,0,-DATEDIF(EDATE('Rent Roll'!$K23,'Rent Roll'!$P23*12),BW$5,"M"))*((1+'Rent Roll'!$O23)^(DATEDIF(EDATE('Rent Roll'!$K23,'Rent Roll'!$P23*12),BW$5,"Y")+1))),('Rent Roll'!$H23*'Rent Roll'!$D23/12)*((1+'Rent Roll'!$N23)^DATEDIF('Summary &amp; Assumptions'!$D$18,BW$5,"Y")))))</f>
        <v>-</v>
      </c>
      <c r="BX28" s="131" t="str">
        <f ca="1">IF(BX$5&gt;='Rent Roll'!$M48,('Rent Roll'!$G48*'Rent Roll'!$D23/12)*((1+'Rent Roll'!$X48)^DATEDIF('Rent Roll'!$M48,BX$5,"Y")),
IF(BX$5&gt;'Rent Roll'!$L23,"-",
IF('Rent Roll'!$P23&gt;0,
IF(AND('Rent Roll'!$P23&gt;0,EDATE('Rent Roll'!$K23,'Rent Roll'!$P23*12)&gt;='Commercial Lease'!BX$5),
('Rent Roll'!$H23*'Rent Roll'!$D23/12)*((1+'Rent Roll'!$N23)^DATEDIF('Summary &amp; Assumptions'!$D$18,BX$5,"Y")),
OFFSET(BW28,0,-DATEDIF(EDATE('Rent Roll'!$K23,'Rent Roll'!$P23*12),BX$5,"M"))*((1+'Rent Roll'!$O23)^(DATEDIF(EDATE('Rent Roll'!$K23,'Rent Roll'!$P23*12),BX$5,"Y")+1))),('Rent Roll'!$H23*'Rent Roll'!$D23/12)*((1+'Rent Roll'!$N23)^DATEDIF('Summary &amp; Assumptions'!$D$18,BX$5,"Y")))))</f>
        <v>-</v>
      </c>
      <c r="BY28" s="131" t="str">
        <f ca="1">IF(BY$5&gt;='Rent Roll'!$M48,('Rent Roll'!$G48*'Rent Roll'!$D23/12)*((1+'Rent Roll'!$X48)^DATEDIF('Rent Roll'!$M48,BY$5,"Y")),
IF(BY$5&gt;'Rent Roll'!$L23,"-",
IF('Rent Roll'!$P23&gt;0,
IF(AND('Rent Roll'!$P23&gt;0,EDATE('Rent Roll'!$K23,'Rent Roll'!$P23*12)&gt;='Commercial Lease'!BY$5),
('Rent Roll'!$H23*'Rent Roll'!$D23/12)*((1+'Rent Roll'!$N23)^DATEDIF('Summary &amp; Assumptions'!$D$18,BY$5,"Y")),
OFFSET(BX28,0,-DATEDIF(EDATE('Rent Roll'!$K23,'Rent Roll'!$P23*12),BY$5,"M"))*((1+'Rent Roll'!$O23)^(DATEDIF(EDATE('Rent Roll'!$K23,'Rent Roll'!$P23*12),BY$5,"Y")+1))),('Rent Roll'!$H23*'Rent Roll'!$D23/12)*((1+'Rent Roll'!$N23)^DATEDIF('Summary &amp; Assumptions'!$D$18,BY$5,"Y")))))</f>
        <v>-</v>
      </c>
      <c r="BZ28" s="131" t="str">
        <f ca="1">IF(BZ$5&gt;='Rent Roll'!$M48,('Rent Roll'!$G48*'Rent Roll'!$D23/12)*((1+'Rent Roll'!$X48)^DATEDIF('Rent Roll'!$M48,BZ$5,"Y")),
IF(BZ$5&gt;'Rent Roll'!$L23,"-",
IF('Rent Roll'!$P23&gt;0,
IF(AND('Rent Roll'!$P23&gt;0,EDATE('Rent Roll'!$K23,'Rent Roll'!$P23*12)&gt;='Commercial Lease'!BZ$5),
('Rent Roll'!$H23*'Rent Roll'!$D23/12)*((1+'Rent Roll'!$N23)^DATEDIF('Summary &amp; Assumptions'!$D$18,BZ$5,"Y")),
OFFSET(BY28,0,-DATEDIF(EDATE('Rent Roll'!$K23,'Rent Roll'!$P23*12),BZ$5,"M"))*((1+'Rent Roll'!$O23)^(DATEDIF(EDATE('Rent Roll'!$K23,'Rent Roll'!$P23*12),BZ$5,"Y")+1))),('Rent Roll'!$H23*'Rent Roll'!$D23/12)*((1+'Rent Roll'!$N23)^DATEDIF('Summary &amp; Assumptions'!$D$18,BZ$5,"Y")))))</f>
        <v>-</v>
      </c>
      <c r="CA28" s="131" t="str">
        <f ca="1">IF(CA$5&gt;='Rent Roll'!$M48,('Rent Roll'!$G48*'Rent Roll'!$D23/12)*((1+'Rent Roll'!$X48)^DATEDIF('Rent Roll'!$M48,CA$5,"Y")),
IF(CA$5&gt;'Rent Roll'!$L23,"-",
IF('Rent Roll'!$P23&gt;0,
IF(AND('Rent Roll'!$P23&gt;0,EDATE('Rent Roll'!$K23,'Rent Roll'!$P23*12)&gt;='Commercial Lease'!CA$5),
('Rent Roll'!$H23*'Rent Roll'!$D23/12)*((1+'Rent Roll'!$N23)^DATEDIF('Summary &amp; Assumptions'!$D$18,CA$5,"Y")),
OFFSET(BZ28,0,-DATEDIF(EDATE('Rent Roll'!$K23,'Rent Roll'!$P23*12),CA$5,"M"))*((1+'Rent Roll'!$O23)^(DATEDIF(EDATE('Rent Roll'!$K23,'Rent Roll'!$P23*12),CA$5,"Y")+1))),('Rent Roll'!$H23*'Rent Roll'!$D23/12)*((1+'Rent Roll'!$N23)^DATEDIF('Summary &amp; Assumptions'!$D$18,CA$5,"Y")))))</f>
        <v>-</v>
      </c>
      <c r="CB28" s="131" t="str">
        <f ca="1">IF(CB$5&gt;='Rent Roll'!$M48,('Rent Roll'!$G48*'Rent Roll'!$D23/12)*((1+'Rent Roll'!$X48)^DATEDIF('Rent Roll'!$M48,CB$5,"Y")),
IF(CB$5&gt;'Rent Roll'!$L23,"-",
IF('Rent Roll'!$P23&gt;0,
IF(AND('Rent Roll'!$P23&gt;0,EDATE('Rent Roll'!$K23,'Rent Roll'!$P23*12)&gt;='Commercial Lease'!CB$5),
('Rent Roll'!$H23*'Rent Roll'!$D23/12)*((1+'Rent Roll'!$N23)^DATEDIF('Summary &amp; Assumptions'!$D$18,CB$5,"Y")),
OFFSET(CA28,0,-DATEDIF(EDATE('Rent Roll'!$K23,'Rent Roll'!$P23*12),CB$5,"M"))*((1+'Rent Roll'!$O23)^(DATEDIF(EDATE('Rent Roll'!$K23,'Rent Roll'!$P23*12),CB$5,"Y")+1))),('Rent Roll'!$H23*'Rent Roll'!$D23/12)*((1+'Rent Roll'!$N23)^DATEDIF('Summary &amp; Assumptions'!$D$18,CB$5,"Y")))))</f>
        <v>-</v>
      </c>
      <c r="CC28" s="131" t="str">
        <f ca="1">IF(CC$5&gt;='Rent Roll'!$M48,('Rent Roll'!$G48*'Rent Roll'!$D23/12)*((1+'Rent Roll'!$X48)^DATEDIF('Rent Roll'!$M48,CC$5,"Y")),
IF(CC$5&gt;'Rent Roll'!$L23,"-",
IF('Rent Roll'!$P23&gt;0,
IF(AND('Rent Roll'!$P23&gt;0,EDATE('Rent Roll'!$K23,'Rent Roll'!$P23*12)&gt;='Commercial Lease'!CC$5),
('Rent Roll'!$H23*'Rent Roll'!$D23/12)*((1+'Rent Roll'!$N23)^DATEDIF('Summary &amp; Assumptions'!$D$18,CC$5,"Y")),
OFFSET(CB28,0,-DATEDIF(EDATE('Rent Roll'!$K23,'Rent Roll'!$P23*12),CC$5,"M"))*((1+'Rent Roll'!$O23)^(DATEDIF(EDATE('Rent Roll'!$K23,'Rent Roll'!$P23*12),CC$5,"Y")+1))),('Rent Roll'!$H23*'Rent Roll'!$D23/12)*((1+'Rent Roll'!$N23)^DATEDIF('Summary &amp; Assumptions'!$D$18,CC$5,"Y")))))</f>
        <v>-</v>
      </c>
      <c r="CD28" s="131" t="str">
        <f ca="1">IF(CD$5&gt;='Rent Roll'!$M48,('Rent Roll'!$G48*'Rent Roll'!$D23/12)*((1+'Rent Roll'!$X48)^DATEDIF('Rent Roll'!$M48,CD$5,"Y")),
IF(CD$5&gt;'Rent Roll'!$L23,"-",
IF('Rent Roll'!$P23&gt;0,
IF(AND('Rent Roll'!$P23&gt;0,EDATE('Rent Roll'!$K23,'Rent Roll'!$P23*12)&gt;='Commercial Lease'!CD$5),
('Rent Roll'!$H23*'Rent Roll'!$D23/12)*((1+'Rent Roll'!$N23)^DATEDIF('Summary &amp; Assumptions'!$D$18,CD$5,"Y")),
OFFSET(CC28,0,-DATEDIF(EDATE('Rent Roll'!$K23,'Rent Roll'!$P23*12),CD$5,"M"))*((1+'Rent Roll'!$O23)^(DATEDIF(EDATE('Rent Roll'!$K23,'Rent Roll'!$P23*12),CD$5,"Y")+1))),('Rent Roll'!$H23*'Rent Roll'!$D23/12)*((1+'Rent Roll'!$N23)^DATEDIF('Summary &amp; Assumptions'!$D$18,CD$5,"Y")))))</f>
        <v>-</v>
      </c>
      <c r="CE28" s="131" t="str">
        <f ca="1">IF(CE$5&gt;='Rent Roll'!$M48,('Rent Roll'!$G48*'Rent Roll'!$D23/12)*((1+'Rent Roll'!$X48)^DATEDIF('Rent Roll'!$M48,CE$5,"Y")),
IF(CE$5&gt;'Rent Roll'!$L23,"-",
IF('Rent Roll'!$P23&gt;0,
IF(AND('Rent Roll'!$P23&gt;0,EDATE('Rent Roll'!$K23,'Rent Roll'!$P23*12)&gt;='Commercial Lease'!CE$5),
('Rent Roll'!$H23*'Rent Roll'!$D23/12)*((1+'Rent Roll'!$N23)^DATEDIF('Summary &amp; Assumptions'!$D$18,CE$5,"Y")),
OFFSET(CD28,0,-DATEDIF(EDATE('Rent Roll'!$K23,'Rent Roll'!$P23*12),CE$5,"M"))*((1+'Rent Roll'!$O23)^(DATEDIF(EDATE('Rent Roll'!$K23,'Rent Roll'!$P23*12),CE$5,"Y")+1))),('Rent Roll'!$H23*'Rent Roll'!$D23/12)*((1+'Rent Roll'!$N23)^DATEDIF('Summary &amp; Assumptions'!$D$18,CE$5,"Y")))))</f>
        <v>-</v>
      </c>
      <c r="CF28" s="131" t="str">
        <f ca="1">IF(CF$5&gt;='Rent Roll'!$M48,('Rent Roll'!$G48*'Rent Roll'!$D23/12)*((1+'Rent Roll'!$X48)^DATEDIF('Rent Roll'!$M48,CF$5,"Y")),
IF(CF$5&gt;'Rent Roll'!$L23,"-",
IF('Rent Roll'!$P23&gt;0,
IF(AND('Rent Roll'!$P23&gt;0,EDATE('Rent Roll'!$K23,'Rent Roll'!$P23*12)&gt;='Commercial Lease'!CF$5),
('Rent Roll'!$H23*'Rent Roll'!$D23/12)*((1+'Rent Roll'!$N23)^DATEDIF('Summary &amp; Assumptions'!$D$18,CF$5,"Y")),
OFFSET(CE28,0,-DATEDIF(EDATE('Rent Roll'!$K23,'Rent Roll'!$P23*12),CF$5,"M"))*((1+'Rent Roll'!$O23)^(DATEDIF(EDATE('Rent Roll'!$K23,'Rent Roll'!$P23*12),CF$5,"Y")+1))),('Rent Roll'!$H23*'Rent Roll'!$D23/12)*((1+'Rent Roll'!$N23)^DATEDIF('Summary &amp; Assumptions'!$D$18,CF$5,"Y")))))</f>
        <v>-</v>
      </c>
      <c r="CG28" s="131" t="str">
        <f ca="1">IF(CG$5&gt;='Rent Roll'!$M48,('Rent Roll'!$G48*'Rent Roll'!$D23/12)*((1+'Rent Roll'!$X48)^DATEDIF('Rent Roll'!$M48,CG$5,"Y")),
IF(CG$5&gt;'Rent Roll'!$L23,"-",
IF('Rent Roll'!$P23&gt;0,
IF(AND('Rent Roll'!$P23&gt;0,EDATE('Rent Roll'!$K23,'Rent Roll'!$P23*12)&gt;='Commercial Lease'!CG$5),
('Rent Roll'!$H23*'Rent Roll'!$D23/12)*((1+'Rent Roll'!$N23)^DATEDIF('Summary &amp; Assumptions'!$D$18,CG$5,"Y")),
OFFSET(CF28,0,-DATEDIF(EDATE('Rent Roll'!$K23,'Rent Roll'!$P23*12),CG$5,"M"))*((1+'Rent Roll'!$O23)^(DATEDIF(EDATE('Rent Roll'!$K23,'Rent Roll'!$P23*12),CG$5,"Y")+1))),('Rent Roll'!$H23*'Rent Roll'!$D23/12)*((1+'Rent Roll'!$N23)^DATEDIF('Summary &amp; Assumptions'!$D$18,CG$5,"Y")))))</f>
        <v>-</v>
      </c>
      <c r="CH28" s="131" t="str">
        <f ca="1">IF(CH$5&gt;='Rent Roll'!$M48,('Rent Roll'!$G48*'Rent Roll'!$D23/12)*((1+'Rent Roll'!$X48)^DATEDIF('Rent Roll'!$M48,CH$5,"Y")),
IF(CH$5&gt;'Rent Roll'!$L23,"-",
IF('Rent Roll'!$P23&gt;0,
IF(AND('Rent Roll'!$P23&gt;0,EDATE('Rent Roll'!$K23,'Rent Roll'!$P23*12)&gt;='Commercial Lease'!CH$5),
('Rent Roll'!$H23*'Rent Roll'!$D23/12)*((1+'Rent Roll'!$N23)^DATEDIF('Summary &amp; Assumptions'!$D$18,CH$5,"Y")),
OFFSET(CG28,0,-DATEDIF(EDATE('Rent Roll'!$K23,'Rent Roll'!$P23*12),CH$5,"M"))*((1+'Rent Roll'!$O23)^(DATEDIF(EDATE('Rent Roll'!$K23,'Rent Roll'!$P23*12),CH$5,"Y")+1))),('Rent Roll'!$H23*'Rent Roll'!$D23/12)*((1+'Rent Roll'!$N23)^DATEDIF('Summary &amp; Assumptions'!$D$18,CH$5,"Y")))))</f>
        <v>-</v>
      </c>
      <c r="CI28" s="131" t="str">
        <f ca="1">IF(CI$5&gt;='Rent Roll'!$M48,('Rent Roll'!$G48*'Rent Roll'!$D23/12)*((1+'Rent Roll'!$X48)^DATEDIF('Rent Roll'!$M48,CI$5,"Y")),
IF(CI$5&gt;'Rent Roll'!$L23,"-",
IF('Rent Roll'!$P23&gt;0,
IF(AND('Rent Roll'!$P23&gt;0,EDATE('Rent Roll'!$K23,'Rent Roll'!$P23*12)&gt;='Commercial Lease'!CI$5),
('Rent Roll'!$H23*'Rent Roll'!$D23/12)*((1+'Rent Roll'!$N23)^DATEDIF('Summary &amp; Assumptions'!$D$18,CI$5,"Y")),
OFFSET(CH28,0,-DATEDIF(EDATE('Rent Roll'!$K23,'Rent Roll'!$P23*12),CI$5,"M"))*((1+'Rent Roll'!$O23)^(DATEDIF(EDATE('Rent Roll'!$K23,'Rent Roll'!$P23*12),CI$5,"Y")+1))),('Rent Roll'!$H23*'Rent Roll'!$D23/12)*((1+'Rent Roll'!$N23)^DATEDIF('Summary &amp; Assumptions'!$D$18,CI$5,"Y")))))</f>
        <v>-</v>
      </c>
      <c r="CJ28" s="131" t="str">
        <f ca="1">IF(CJ$5&gt;='Rent Roll'!$M48,('Rent Roll'!$G48*'Rent Roll'!$D23/12)*((1+'Rent Roll'!$X48)^DATEDIF('Rent Roll'!$M48,CJ$5,"Y")),
IF(CJ$5&gt;'Rent Roll'!$L23,"-",
IF('Rent Roll'!$P23&gt;0,
IF(AND('Rent Roll'!$P23&gt;0,EDATE('Rent Roll'!$K23,'Rent Roll'!$P23*12)&gt;='Commercial Lease'!CJ$5),
('Rent Roll'!$H23*'Rent Roll'!$D23/12)*((1+'Rent Roll'!$N23)^DATEDIF('Summary &amp; Assumptions'!$D$18,CJ$5,"Y")),
OFFSET(CI28,0,-DATEDIF(EDATE('Rent Roll'!$K23,'Rent Roll'!$P23*12),CJ$5,"M"))*((1+'Rent Roll'!$O23)^(DATEDIF(EDATE('Rent Roll'!$K23,'Rent Roll'!$P23*12),CJ$5,"Y")+1))),('Rent Roll'!$H23*'Rent Roll'!$D23/12)*((1+'Rent Roll'!$N23)^DATEDIF('Summary &amp; Assumptions'!$D$18,CJ$5,"Y")))))</f>
        <v>-</v>
      </c>
      <c r="CK28" s="131" t="str">
        <f ca="1">IF(CK$5&gt;='Rent Roll'!$M48,('Rent Roll'!$G48*'Rent Roll'!$D23/12)*((1+'Rent Roll'!$X48)^DATEDIF('Rent Roll'!$M48,CK$5,"Y")),
IF(CK$5&gt;'Rent Roll'!$L23,"-",
IF('Rent Roll'!$P23&gt;0,
IF(AND('Rent Roll'!$P23&gt;0,EDATE('Rent Roll'!$K23,'Rent Roll'!$P23*12)&gt;='Commercial Lease'!CK$5),
('Rent Roll'!$H23*'Rent Roll'!$D23/12)*((1+'Rent Roll'!$N23)^DATEDIF('Summary &amp; Assumptions'!$D$18,CK$5,"Y")),
OFFSET(CJ28,0,-DATEDIF(EDATE('Rent Roll'!$K23,'Rent Roll'!$P23*12),CK$5,"M"))*((1+'Rent Roll'!$O23)^(DATEDIF(EDATE('Rent Roll'!$K23,'Rent Roll'!$P23*12),CK$5,"Y")+1))),('Rent Roll'!$H23*'Rent Roll'!$D23/12)*((1+'Rent Roll'!$N23)^DATEDIF('Summary &amp; Assumptions'!$D$18,CK$5,"Y")))))</f>
        <v>-</v>
      </c>
      <c r="CL28" s="131" t="str">
        <f ca="1">IF(CL$5&gt;='Rent Roll'!$M48,('Rent Roll'!$G48*'Rent Roll'!$D23/12)*((1+'Rent Roll'!$X48)^DATEDIF('Rent Roll'!$M48,CL$5,"Y")),
IF(CL$5&gt;'Rent Roll'!$L23,"-",
IF('Rent Roll'!$P23&gt;0,
IF(AND('Rent Roll'!$P23&gt;0,EDATE('Rent Roll'!$K23,'Rent Roll'!$P23*12)&gt;='Commercial Lease'!CL$5),
('Rent Roll'!$H23*'Rent Roll'!$D23/12)*((1+'Rent Roll'!$N23)^DATEDIF('Summary &amp; Assumptions'!$D$18,CL$5,"Y")),
OFFSET(CK28,0,-DATEDIF(EDATE('Rent Roll'!$K23,'Rent Roll'!$P23*12),CL$5,"M"))*((1+'Rent Roll'!$O23)^(DATEDIF(EDATE('Rent Roll'!$K23,'Rent Roll'!$P23*12),CL$5,"Y")+1))),('Rent Roll'!$H23*'Rent Roll'!$D23/12)*((1+'Rent Roll'!$N23)^DATEDIF('Summary &amp; Assumptions'!$D$18,CL$5,"Y")))))</f>
        <v>-</v>
      </c>
      <c r="CM28" s="131" t="str">
        <f ca="1">IF(CM$5&gt;='Rent Roll'!$M48,('Rent Roll'!$G48*'Rent Roll'!$D23/12)*((1+'Rent Roll'!$X48)^DATEDIF('Rent Roll'!$M48,CM$5,"Y")),
IF(CM$5&gt;'Rent Roll'!$L23,"-",
IF('Rent Roll'!$P23&gt;0,
IF(AND('Rent Roll'!$P23&gt;0,EDATE('Rent Roll'!$K23,'Rent Roll'!$P23*12)&gt;='Commercial Lease'!CM$5),
('Rent Roll'!$H23*'Rent Roll'!$D23/12)*((1+'Rent Roll'!$N23)^DATEDIF('Summary &amp; Assumptions'!$D$18,CM$5,"Y")),
OFFSET(CL28,0,-DATEDIF(EDATE('Rent Roll'!$K23,'Rent Roll'!$P23*12),CM$5,"M"))*((1+'Rent Roll'!$O23)^(DATEDIF(EDATE('Rent Roll'!$K23,'Rent Roll'!$P23*12),CM$5,"Y")+1))),('Rent Roll'!$H23*'Rent Roll'!$D23/12)*((1+'Rent Roll'!$N23)^DATEDIF('Summary &amp; Assumptions'!$D$18,CM$5,"Y")))))</f>
        <v>-</v>
      </c>
      <c r="CN28" s="131" t="str">
        <f ca="1">IF(CN$5&gt;='Rent Roll'!$M48,('Rent Roll'!$G48*'Rent Roll'!$D23/12)*((1+'Rent Roll'!$X48)^DATEDIF('Rent Roll'!$M48,CN$5,"Y")),
IF(CN$5&gt;'Rent Roll'!$L23,"-",
IF('Rent Roll'!$P23&gt;0,
IF(AND('Rent Roll'!$P23&gt;0,EDATE('Rent Roll'!$K23,'Rent Roll'!$P23*12)&gt;='Commercial Lease'!CN$5),
('Rent Roll'!$H23*'Rent Roll'!$D23/12)*((1+'Rent Roll'!$N23)^DATEDIF('Summary &amp; Assumptions'!$D$18,CN$5,"Y")),
OFFSET(CM28,0,-DATEDIF(EDATE('Rent Roll'!$K23,'Rent Roll'!$P23*12),CN$5,"M"))*((1+'Rent Roll'!$O23)^(DATEDIF(EDATE('Rent Roll'!$K23,'Rent Roll'!$P23*12),CN$5,"Y")+1))),('Rent Roll'!$H23*'Rent Roll'!$D23/12)*((1+'Rent Roll'!$N23)^DATEDIF('Summary &amp; Assumptions'!$D$18,CN$5,"Y")))))</f>
        <v>-</v>
      </c>
      <c r="CO28" s="131" t="str">
        <f ca="1">IF(CO$5&gt;='Rent Roll'!$M48,('Rent Roll'!$G48*'Rent Roll'!$D23/12)*((1+'Rent Roll'!$X48)^DATEDIF('Rent Roll'!$M48,CO$5,"Y")),
IF(CO$5&gt;'Rent Roll'!$L23,"-",
IF('Rent Roll'!$P23&gt;0,
IF(AND('Rent Roll'!$P23&gt;0,EDATE('Rent Roll'!$K23,'Rent Roll'!$P23*12)&gt;='Commercial Lease'!CO$5),
('Rent Roll'!$H23*'Rent Roll'!$D23/12)*((1+'Rent Roll'!$N23)^DATEDIF('Summary &amp; Assumptions'!$D$18,CO$5,"Y")),
OFFSET(CN28,0,-DATEDIF(EDATE('Rent Roll'!$K23,'Rent Roll'!$P23*12),CO$5,"M"))*((1+'Rent Roll'!$O23)^(DATEDIF(EDATE('Rent Roll'!$K23,'Rent Roll'!$P23*12),CO$5,"Y")+1))),('Rent Roll'!$H23*'Rent Roll'!$D23/12)*((1+'Rent Roll'!$N23)^DATEDIF('Summary &amp; Assumptions'!$D$18,CO$5,"Y")))))</f>
        <v>-</v>
      </c>
      <c r="CP28" s="131" t="str">
        <f ca="1">IF(CP$5&gt;='Rent Roll'!$M48,('Rent Roll'!$G48*'Rent Roll'!$D23/12)*((1+'Rent Roll'!$X48)^DATEDIF('Rent Roll'!$M48,CP$5,"Y")),
IF(CP$5&gt;'Rent Roll'!$L23,"-",
IF('Rent Roll'!$P23&gt;0,
IF(AND('Rent Roll'!$P23&gt;0,EDATE('Rent Roll'!$K23,'Rent Roll'!$P23*12)&gt;='Commercial Lease'!CP$5),
('Rent Roll'!$H23*'Rent Roll'!$D23/12)*((1+'Rent Roll'!$N23)^DATEDIF('Summary &amp; Assumptions'!$D$18,CP$5,"Y")),
OFFSET(CO28,0,-DATEDIF(EDATE('Rent Roll'!$K23,'Rent Roll'!$P23*12),CP$5,"M"))*((1+'Rent Roll'!$O23)^(DATEDIF(EDATE('Rent Roll'!$K23,'Rent Roll'!$P23*12),CP$5,"Y")+1))),('Rent Roll'!$H23*'Rent Roll'!$D23/12)*((1+'Rent Roll'!$N23)^DATEDIF('Summary &amp; Assumptions'!$D$18,CP$5,"Y")))))</f>
        <v>-</v>
      </c>
      <c r="CQ28" s="131" t="str">
        <f ca="1">IF(CQ$5&gt;='Rent Roll'!$M48,('Rent Roll'!$G48*'Rent Roll'!$D23/12)*((1+'Rent Roll'!$X48)^DATEDIF('Rent Roll'!$M48,CQ$5,"Y")),
IF(CQ$5&gt;'Rent Roll'!$L23,"-",
IF('Rent Roll'!$P23&gt;0,
IF(AND('Rent Roll'!$P23&gt;0,EDATE('Rent Roll'!$K23,'Rent Roll'!$P23*12)&gt;='Commercial Lease'!CQ$5),
('Rent Roll'!$H23*'Rent Roll'!$D23/12)*((1+'Rent Roll'!$N23)^DATEDIF('Summary &amp; Assumptions'!$D$18,CQ$5,"Y")),
OFFSET(CP28,0,-DATEDIF(EDATE('Rent Roll'!$K23,'Rent Roll'!$P23*12),CQ$5,"M"))*((1+'Rent Roll'!$O23)^(DATEDIF(EDATE('Rent Roll'!$K23,'Rent Roll'!$P23*12),CQ$5,"Y")+1))),('Rent Roll'!$H23*'Rent Roll'!$D23/12)*((1+'Rent Roll'!$N23)^DATEDIF('Summary &amp; Assumptions'!$D$18,CQ$5,"Y")))))</f>
        <v>-</v>
      </c>
      <c r="CR28" s="131" t="str">
        <f ca="1">IF(CR$5&gt;='Rent Roll'!$M48,('Rent Roll'!$G48*'Rent Roll'!$D23/12)*((1+'Rent Roll'!$X48)^DATEDIF('Rent Roll'!$M48,CR$5,"Y")),
IF(CR$5&gt;'Rent Roll'!$L23,"-",
IF('Rent Roll'!$P23&gt;0,
IF(AND('Rent Roll'!$P23&gt;0,EDATE('Rent Roll'!$K23,'Rent Roll'!$P23*12)&gt;='Commercial Lease'!CR$5),
('Rent Roll'!$H23*'Rent Roll'!$D23/12)*((1+'Rent Roll'!$N23)^DATEDIF('Summary &amp; Assumptions'!$D$18,CR$5,"Y")),
OFFSET(CQ28,0,-DATEDIF(EDATE('Rent Roll'!$K23,'Rent Roll'!$P23*12),CR$5,"M"))*((1+'Rent Roll'!$O23)^(DATEDIF(EDATE('Rent Roll'!$K23,'Rent Roll'!$P23*12),CR$5,"Y")+1))),('Rent Roll'!$H23*'Rent Roll'!$D23/12)*((1+'Rent Roll'!$N23)^DATEDIF('Summary &amp; Assumptions'!$D$18,CR$5,"Y")))))</f>
        <v>-</v>
      </c>
      <c r="CS28" s="131" t="str">
        <f ca="1">IF(CS$5&gt;='Rent Roll'!$M48,('Rent Roll'!$G48*'Rent Roll'!$D23/12)*((1+'Rent Roll'!$X48)^DATEDIF('Rent Roll'!$M48,CS$5,"Y")),
IF(CS$5&gt;'Rent Roll'!$L23,"-",
IF('Rent Roll'!$P23&gt;0,
IF(AND('Rent Roll'!$P23&gt;0,EDATE('Rent Roll'!$K23,'Rent Roll'!$P23*12)&gt;='Commercial Lease'!CS$5),
('Rent Roll'!$H23*'Rent Roll'!$D23/12)*((1+'Rent Roll'!$N23)^DATEDIF('Summary &amp; Assumptions'!$D$18,CS$5,"Y")),
OFFSET(CR28,0,-DATEDIF(EDATE('Rent Roll'!$K23,'Rent Roll'!$P23*12),CS$5,"M"))*((1+'Rent Roll'!$O23)^(DATEDIF(EDATE('Rent Roll'!$K23,'Rent Roll'!$P23*12),CS$5,"Y")+1))),('Rent Roll'!$H23*'Rent Roll'!$D23/12)*((1+'Rent Roll'!$N23)^DATEDIF('Summary &amp; Assumptions'!$D$18,CS$5,"Y")))))</f>
        <v>-</v>
      </c>
      <c r="CT28" s="131" t="str">
        <f ca="1">IF(CT$5&gt;='Rent Roll'!$M48,('Rent Roll'!$G48*'Rent Roll'!$D23/12)*((1+'Rent Roll'!$X48)^DATEDIF('Rent Roll'!$M48,CT$5,"Y")),
IF(CT$5&gt;'Rent Roll'!$L23,"-",
IF('Rent Roll'!$P23&gt;0,
IF(AND('Rent Roll'!$P23&gt;0,EDATE('Rent Roll'!$K23,'Rent Roll'!$P23*12)&gt;='Commercial Lease'!CT$5),
('Rent Roll'!$H23*'Rent Roll'!$D23/12)*((1+'Rent Roll'!$N23)^DATEDIF('Summary &amp; Assumptions'!$D$18,CT$5,"Y")),
OFFSET(CS28,0,-DATEDIF(EDATE('Rent Roll'!$K23,'Rent Roll'!$P23*12),CT$5,"M"))*((1+'Rent Roll'!$O23)^(DATEDIF(EDATE('Rent Roll'!$K23,'Rent Roll'!$P23*12),CT$5,"Y")+1))),('Rent Roll'!$H23*'Rent Roll'!$D23/12)*((1+'Rent Roll'!$N23)^DATEDIF('Summary &amp; Assumptions'!$D$18,CT$5,"Y")))))</f>
        <v>-</v>
      </c>
      <c r="CU28" s="131" t="str">
        <f ca="1">IF(CU$5&gt;='Rent Roll'!$M48,('Rent Roll'!$G48*'Rent Roll'!$D23/12)*((1+'Rent Roll'!$X48)^DATEDIF('Rent Roll'!$M48,CU$5,"Y")),
IF(CU$5&gt;'Rent Roll'!$L23,"-",
IF('Rent Roll'!$P23&gt;0,
IF(AND('Rent Roll'!$P23&gt;0,EDATE('Rent Roll'!$K23,'Rent Roll'!$P23*12)&gt;='Commercial Lease'!CU$5),
('Rent Roll'!$H23*'Rent Roll'!$D23/12)*((1+'Rent Roll'!$N23)^DATEDIF('Summary &amp; Assumptions'!$D$18,CU$5,"Y")),
OFFSET(CT28,0,-DATEDIF(EDATE('Rent Roll'!$K23,'Rent Roll'!$P23*12),CU$5,"M"))*((1+'Rent Roll'!$O23)^(DATEDIF(EDATE('Rent Roll'!$K23,'Rent Roll'!$P23*12),CU$5,"Y")+1))),('Rent Roll'!$H23*'Rent Roll'!$D23/12)*((1+'Rent Roll'!$N23)^DATEDIF('Summary &amp; Assumptions'!$D$18,CU$5,"Y")))))</f>
        <v>-</v>
      </c>
      <c r="CV28" s="131" t="str">
        <f ca="1">IF(CV$5&gt;='Rent Roll'!$M48,('Rent Roll'!$G48*'Rent Roll'!$D23/12)*((1+'Rent Roll'!$X48)^DATEDIF('Rent Roll'!$M48,CV$5,"Y")),
IF(CV$5&gt;'Rent Roll'!$L23,"-",
IF('Rent Roll'!$P23&gt;0,
IF(AND('Rent Roll'!$P23&gt;0,EDATE('Rent Roll'!$K23,'Rent Roll'!$P23*12)&gt;='Commercial Lease'!CV$5),
('Rent Roll'!$H23*'Rent Roll'!$D23/12)*((1+'Rent Roll'!$N23)^DATEDIF('Summary &amp; Assumptions'!$D$18,CV$5,"Y")),
OFFSET(CU28,0,-DATEDIF(EDATE('Rent Roll'!$K23,'Rent Roll'!$P23*12),CV$5,"M"))*((1+'Rent Roll'!$O23)^(DATEDIF(EDATE('Rent Roll'!$K23,'Rent Roll'!$P23*12),CV$5,"Y")+1))),('Rent Roll'!$H23*'Rent Roll'!$D23/12)*((1+'Rent Roll'!$N23)^DATEDIF('Summary &amp; Assumptions'!$D$18,CV$5,"Y")))))</f>
        <v>-</v>
      </c>
      <c r="CW28" s="131" t="str">
        <f ca="1">IF(CW$5&gt;='Rent Roll'!$M48,('Rent Roll'!$G48*'Rent Roll'!$D23/12)*((1+'Rent Roll'!$X48)^DATEDIF('Rent Roll'!$M48,CW$5,"Y")),
IF(CW$5&gt;'Rent Roll'!$L23,"-",
IF('Rent Roll'!$P23&gt;0,
IF(AND('Rent Roll'!$P23&gt;0,EDATE('Rent Roll'!$K23,'Rent Roll'!$P23*12)&gt;='Commercial Lease'!CW$5),
('Rent Roll'!$H23*'Rent Roll'!$D23/12)*((1+'Rent Roll'!$N23)^DATEDIF('Summary &amp; Assumptions'!$D$18,CW$5,"Y")),
OFFSET(CV28,0,-DATEDIF(EDATE('Rent Roll'!$K23,'Rent Roll'!$P23*12),CW$5,"M"))*((1+'Rent Roll'!$O23)^(DATEDIF(EDATE('Rent Roll'!$K23,'Rent Roll'!$P23*12),CW$5,"Y")+1))),('Rent Roll'!$H23*'Rent Roll'!$D23/12)*((1+'Rent Roll'!$N23)^DATEDIF('Summary &amp; Assumptions'!$D$18,CW$5,"Y")))))</f>
        <v>-</v>
      </c>
      <c r="CX28" s="131" t="str">
        <f ca="1">IF(CX$5&gt;='Rent Roll'!$M48,('Rent Roll'!$G48*'Rent Roll'!$D23/12)*((1+'Rent Roll'!$X48)^DATEDIF('Rent Roll'!$M48,CX$5,"Y")),
IF(CX$5&gt;'Rent Roll'!$L23,"-",
IF('Rent Roll'!$P23&gt;0,
IF(AND('Rent Roll'!$P23&gt;0,EDATE('Rent Roll'!$K23,'Rent Roll'!$P23*12)&gt;='Commercial Lease'!CX$5),
('Rent Roll'!$H23*'Rent Roll'!$D23/12)*((1+'Rent Roll'!$N23)^DATEDIF('Summary &amp; Assumptions'!$D$18,CX$5,"Y")),
OFFSET(CW28,0,-DATEDIF(EDATE('Rent Roll'!$K23,'Rent Roll'!$P23*12),CX$5,"M"))*((1+'Rent Roll'!$O23)^(DATEDIF(EDATE('Rent Roll'!$K23,'Rent Roll'!$P23*12),CX$5,"Y")+1))),('Rent Roll'!$H23*'Rent Roll'!$D23/12)*((1+'Rent Roll'!$N23)^DATEDIF('Summary &amp; Assumptions'!$D$18,CX$5,"Y")))))</f>
        <v>-</v>
      </c>
      <c r="CY28" s="131" t="str">
        <f ca="1">IF(CY$5&gt;='Rent Roll'!$M48,('Rent Roll'!$G48*'Rent Roll'!$D23/12)*((1+'Rent Roll'!$X48)^DATEDIF('Rent Roll'!$M48,CY$5,"Y")),
IF(CY$5&gt;'Rent Roll'!$L23,"-",
IF('Rent Roll'!$P23&gt;0,
IF(AND('Rent Roll'!$P23&gt;0,EDATE('Rent Roll'!$K23,'Rent Roll'!$P23*12)&gt;='Commercial Lease'!CY$5),
('Rent Roll'!$H23*'Rent Roll'!$D23/12)*((1+'Rent Roll'!$N23)^DATEDIF('Summary &amp; Assumptions'!$D$18,CY$5,"Y")),
OFFSET(CX28,0,-DATEDIF(EDATE('Rent Roll'!$K23,'Rent Roll'!$P23*12),CY$5,"M"))*((1+'Rent Roll'!$O23)^(DATEDIF(EDATE('Rent Roll'!$K23,'Rent Roll'!$P23*12),CY$5,"Y")+1))),('Rent Roll'!$H23*'Rent Roll'!$D23/12)*((1+'Rent Roll'!$N23)^DATEDIF('Summary &amp; Assumptions'!$D$18,CY$5,"Y")))))</f>
        <v>-</v>
      </c>
      <c r="CZ28" s="131" t="str">
        <f ca="1">IF(CZ$5&gt;='Rent Roll'!$M48,('Rent Roll'!$G48*'Rent Roll'!$D23/12)*((1+'Rent Roll'!$X48)^DATEDIF('Rent Roll'!$M48,CZ$5,"Y")),
IF(CZ$5&gt;'Rent Roll'!$L23,"-",
IF('Rent Roll'!$P23&gt;0,
IF(AND('Rent Roll'!$P23&gt;0,EDATE('Rent Roll'!$K23,'Rent Roll'!$P23*12)&gt;='Commercial Lease'!CZ$5),
('Rent Roll'!$H23*'Rent Roll'!$D23/12)*((1+'Rent Roll'!$N23)^DATEDIF('Summary &amp; Assumptions'!$D$18,CZ$5,"Y")),
OFFSET(CY28,0,-DATEDIF(EDATE('Rent Roll'!$K23,'Rent Roll'!$P23*12),CZ$5,"M"))*((1+'Rent Roll'!$O23)^(DATEDIF(EDATE('Rent Roll'!$K23,'Rent Roll'!$P23*12),CZ$5,"Y")+1))),('Rent Roll'!$H23*'Rent Roll'!$D23/12)*((1+'Rent Roll'!$N23)^DATEDIF('Summary &amp; Assumptions'!$D$18,CZ$5,"Y")))))</f>
        <v>-</v>
      </c>
      <c r="DA28" s="131" t="str">
        <f ca="1">IF(DA$5&gt;='Rent Roll'!$M48,('Rent Roll'!$G48*'Rent Roll'!$D23/12)*((1+'Rent Roll'!$X48)^DATEDIF('Rent Roll'!$M48,DA$5,"Y")),
IF(DA$5&gt;'Rent Roll'!$L23,"-",
IF('Rent Roll'!$P23&gt;0,
IF(AND('Rent Roll'!$P23&gt;0,EDATE('Rent Roll'!$K23,'Rent Roll'!$P23*12)&gt;='Commercial Lease'!DA$5),
('Rent Roll'!$H23*'Rent Roll'!$D23/12)*((1+'Rent Roll'!$N23)^DATEDIF('Summary &amp; Assumptions'!$D$18,DA$5,"Y")),
OFFSET(CZ28,0,-DATEDIF(EDATE('Rent Roll'!$K23,'Rent Roll'!$P23*12),DA$5,"M"))*((1+'Rent Roll'!$O23)^(DATEDIF(EDATE('Rent Roll'!$K23,'Rent Roll'!$P23*12),DA$5,"Y")+1))),('Rent Roll'!$H23*'Rent Roll'!$D23/12)*((1+'Rent Roll'!$N23)^DATEDIF('Summary &amp; Assumptions'!$D$18,DA$5,"Y")))))</f>
        <v>-</v>
      </c>
      <c r="DB28" s="131" t="str">
        <f ca="1">IF(DB$5&gt;='Rent Roll'!$M48,('Rent Roll'!$G48*'Rent Roll'!$D23/12)*((1+'Rent Roll'!$X48)^DATEDIF('Rent Roll'!$M48,DB$5,"Y")),
IF(DB$5&gt;'Rent Roll'!$L23,"-",
IF('Rent Roll'!$P23&gt;0,
IF(AND('Rent Roll'!$P23&gt;0,EDATE('Rent Roll'!$K23,'Rent Roll'!$P23*12)&gt;='Commercial Lease'!DB$5),
('Rent Roll'!$H23*'Rent Roll'!$D23/12)*((1+'Rent Roll'!$N23)^DATEDIF('Summary &amp; Assumptions'!$D$18,DB$5,"Y")),
OFFSET(DA28,0,-DATEDIF(EDATE('Rent Roll'!$K23,'Rent Roll'!$P23*12),DB$5,"M"))*((1+'Rent Roll'!$O23)^(DATEDIF(EDATE('Rent Roll'!$K23,'Rent Roll'!$P23*12),DB$5,"Y")+1))),('Rent Roll'!$H23*'Rent Roll'!$D23/12)*((1+'Rent Roll'!$N23)^DATEDIF('Summary &amp; Assumptions'!$D$18,DB$5,"Y")))))</f>
        <v>-</v>
      </c>
      <c r="DC28" s="131" t="str">
        <f ca="1">IF(DC$5&gt;='Rent Roll'!$M48,('Rent Roll'!$G48*'Rent Roll'!$D23/12)*((1+'Rent Roll'!$X48)^DATEDIF('Rent Roll'!$M48,DC$5,"Y")),
IF(DC$5&gt;'Rent Roll'!$L23,"-",
IF('Rent Roll'!$P23&gt;0,
IF(AND('Rent Roll'!$P23&gt;0,EDATE('Rent Roll'!$K23,'Rent Roll'!$P23*12)&gt;='Commercial Lease'!DC$5),
('Rent Roll'!$H23*'Rent Roll'!$D23/12)*((1+'Rent Roll'!$N23)^DATEDIF('Summary &amp; Assumptions'!$D$18,DC$5,"Y")),
OFFSET(DB28,0,-DATEDIF(EDATE('Rent Roll'!$K23,'Rent Roll'!$P23*12),DC$5,"M"))*((1+'Rent Roll'!$O23)^(DATEDIF(EDATE('Rent Roll'!$K23,'Rent Roll'!$P23*12),DC$5,"Y")+1))),('Rent Roll'!$H23*'Rent Roll'!$D23/12)*((1+'Rent Roll'!$N23)^DATEDIF('Summary &amp; Assumptions'!$D$18,DC$5,"Y")))))</f>
        <v>-</v>
      </c>
      <c r="DD28" s="131" t="str">
        <f ca="1">IF(DD$5&gt;='Rent Roll'!$M48,('Rent Roll'!$G48*'Rent Roll'!$D23/12)*((1+'Rent Roll'!$X48)^DATEDIF('Rent Roll'!$M48,DD$5,"Y")),
IF(DD$5&gt;'Rent Roll'!$L23,"-",
IF('Rent Roll'!$P23&gt;0,
IF(AND('Rent Roll'!$P23&gt;0,EDATE('Rent Roll'!$K23,'Rent Roll'!$P23*12)&gt;='Commercial Lease'!DD$5),
('Rent Roll'!$H23*'Rent Roll'!$D23/12)*((1+'Rent Roll'!$N23)^DATEDIF('Summary &amp; Assumptions'!$D$18,DD$5,"Y")),
OFFSET(DC28,0,-DATEDIF(EDATE('Rent Roll'!$K23,'Rent Roll'!$P23*12),DD$5,"M"))*((1+'Rent Roll'!$O23)^(DATEDIF(EDATE('Rent Roll'!$K23,'Rent Roll'!$P23*12),DD$5,"Y")+1))),('Rent Roll'!$H23*'Rent Roll'!$D23/12)*((1+'Rent Roll'!$N23)^DATEDIF('Summary &amp; Assumptions'!$D$18,DD$5,"Y")))))</f>
        <v>-</v>
      </c>
      <c r="DE28" s="131" t="str">
        <f ca="1">IF(DE$5&gt;='Rent Roll'!$M48,('Rent Roll'!$G48*'Rent Roll'!$D23/12)*((1+'Rent Roll'!$X48)^DATEDIF('Rent Roll'!$M48,DE$5,"Y")),
IF(DE$5&gt;'Rent Roll'!$L23,"-",
IF('Rent Roll'!$P23&gt;0,
IF(AND('Rent Roll'!$P23&gt;0,EDATE('Rent Roll'!$K23,'Rent Roll'!$P23*12)&gt;='Commercial Lease'!DE$5),
('Rent Roll'!$H23*'Rent Roll'!$D23/12)*((1+'Rent Roll'!$N23)^DATEDIF('Summary &amp; Assumptions'!$D$18,DE$5,"Y")),
OFFSET(DD28,0,-DATEDIF(EDATE('Rent Roll'!$K23,'Rent Roll'!$P23*12),DE$5,"M"))*((1+'Rent Roll'!$O23)^(DATEDIF(EDATE('Rent Roll'!$K23,'Rent Roll'!$P23*12),DE$5,"Y")+1))),('Rent Roll'!$H23*'Rent Roll'!$D23/12)*((1+'Rent Roll'!$N23)^DATEDIF('Summary &amp; Assumptions'!$D$18,DE$5,"Y")))))</f>
        <v>-</v>
      </c>
      <c r="DF28" s="131" t="str">
        <f ca="1">IF(DF$5&gt;='Rent Roll'!$M48,('Rent Roll'!$G48*'Rent Roll'!$D23/12)*((1+'Rent Roll'!$X48)^DATEDIF('Rent Roll'!$M48,DF$5,"Y")),
IF(DF$5&gt;'Rent Roll'!$L23,"-",
IF('Rent Roll'!$P23&gt;0,
IF(AND('Rent Roll'!$P23&gt;0,EDATE('Rent Roll'!$K23,'Rent Roll'!$P23*12)&gt;='Commercial Lease'!DF$5),
('Rent Roll'!$H23*'Rent Roll'!$D23/12)*((1+'Rent Roll'!$N23)^DATEDIF('Summary &amp; Assumptions'!$D$18,DF$5,"Y")),
OFFSET(DE28,0,-DATEDIF(EDATE('Rent Roll'!$K23,'Rent Roll'!$P23*12),DF$5,"M"))*((1+'Rent Roll'!$O23)^(DATEDIF(EDATE('Rent Roll'!$K23,'Rent Roll'!$P23*12),DF$5,"Y")+1))),('Rent Roll'!$H23*'Rent Roll'!$D23/12)*((1+'Rent Roll'!$N23)^DATEDIF('Summary &amp; Assumptions'!$D$18,DF$5,"Y")))))</f>
        <v>-</v>
      </c>
      <c r="DG28" s="131" t="str">
        <f ca="1">IF(DG$5&gt;='Rent Roll'!$M48,('Rent Roll'!$G48*'Rent Roll'!$D23/12)*((1+'Rent Roll'!$X48)^DATEDIF('Rent Roll'!$M48,DG$5,"Y")),
IF(DG$5&gt;'Rent Roll'!$L23,"-",
IF('Rent Roll'!$P23&gt;0,
IF(AND('Rent Roll'!$P23&gt;0,EDATE('Rent Roll'!$K23,'Rent Roll'!$P23*12)&gt;='Commercial Lease'!DG$5),
('Rent Roll'!$H23*'Rent Roll'!$D23/12)*((1+'Rent Roll'!$N23)^DATEDIF('Summary &amp; Assumptions'!$D$18,DG$5,"Y")),
OFFSET(DF28,0,-DATEDIF(EDATE('Rent Roll'!$K23,'Rent Roll'!$P23*12),DG$5,"M"))*((1+'Rent Roll'!$O23)^(DATEDIF(EDATE('Rent Roll'!$K23,'Rent Roll'!$P23*12),DG$5,"Y")+1))),('Rent Roll'!$H23*'Rent Roll'!$D23/12)*((1+'Rent Roll'!$N23)^DATEDIF('Summary &amp; Assumptions'!$D$18,DG$5,"Y")))))</f>
        <v>-</v>
      </c>
      <c r="DH28" s="131" t="str">
        <f ca="1">IF(DH$5&gt;='Rent Roll'!$M48,('Rent Roll'!$G48*'Rent Roll'!$D23/12)*((1+'Rent Roll'!$X48)^DATEDIF('Rent Roll'!$M48,DH$5,"Y")),
IF(DH$5&gt;'Rent Roll'!$L23,"-",
IF('Rent Roll'!$P23&gt;0,
IF(AND('Rent Roll'!$P23&gt;0,EDATE('Rent Roll'!$K23,'Rent Roll'!$P23*12)&gt;='Commercial Lease'!DH$5),
('Rent Roll'!$H23*'Rent Roll'!$D23/12)*((1+'Rent Roll'!$N23)^DATEDIF('Summary &amp; Assumptions'!$D$18,DH$5,"Y")),
OFFSET(DG28,0,-DATEDIF(EDATE('Rent Roll'!$K23,'Rent Roll'!$P23*12),DH$5,"M"))*((1+'Rent Roll'!$O23)^(DATEDIF(EDATE('Rent Roll'!$K23,'Rent Roll'!$P23*12),DH$5,"Y")+1))),('Rent Roll'!$H23*'Rent Roll'!$D23/12)*((1+'Rent Roll'!$N23)^DATEDIF('Summary &amp; Assumptions'!$D$18,DH$5,"Y")))))</f>
        <v>-</v>
      </c>
      <c r="DI28" s="131" t="str">
        <f ca="1">IF(DI$5&gt;='Rent Roll'!$M48,('Rent Roll'!$G48*'Rent Roll'!$D23/12)*((1+'Rent Roll'!$X48)^DATEDIF('Rent Roll'!$M48,DI$5,"Y")),
IF(DI$5&gt;'Rent Roll'!$L23,"-",
IF('Rent Roll'!$P23&gt;0,
IF(AND('Rent Roll'!$P23&gt;0,EDATE('Rent Roll'!$K23,'Rent Roll'!$P23*12)&gt;='Commercial Lease'!DI$5),
('Rent Roll'!$H23*'Rent Roll'!$D23/12)*((1+'Rent Roll'!$N23)^DATEDIF('Summary &amp; Assumptions'!$D$18,DI$5,"Y")),
OFFSET(DH28,0,-DATEDIF(EDATE('Rent Roll'!$K23,'Rent Roll'!$P23*12),DI$5,"M"))*((1+'Rent Roll'!$O23)^(DATEDIF(EDATE('Rent Roll'!$K23,'Rent Roll'!$P23*12),DI$5,"Y")+1))),('Rent Roll'!$H23*'Rent Roll'!$D23/12)*((1+'Rent Roll'!$N23)^DATEDIF('Summary &amp; Assumptions'!$D$18,DI$5,"Y")))))</f>
        <v>-</v>
      </c>
      <c r="DJ28" s="131" t="str">
        <f ca="1">IF(DJ$5&gt;='Rent Roll'!$M48,('Rent Roll'!$G48*'Rent Roll'!$D23/12)*((1+'Rent Roll'!$X48)^DATEDIF('Rent Roll'!$M48,DJ$5,"Y")),
IF(DJ$5&gt;'Rent Roll'!$L23,"-",
IF('Rent Roll'!$P23&gt;0,
IF(AND('Rent Roll'!$P23&gt;0,EDATE('Rent Roll'!$K23,'Rent Roll'!$P23*12)&gt;='Commercial Lease'!DJ$5),
('Rent Roll'!$H23*'Rent Roll'!$D23/12)*((1+'Rent Roll'!$N23)^DATEDIF('Summary &amp; Assumptions'!$D$18,DJ$5,"Y")),
OFFSET(DI28,0,-DATEDIF(EDATE('Rent Roll'!$K23,'Rent Roll'!$P23*12),DJ$5,"M"))*((1+'Rent Roll'!$O23)^(DATEDIF(EDATE('Rent Roll'!$K23,'Rent Roll'!$P23*12),DJ$5,"Y")+1))),('Rent Roll'!$H23*'Rent Roll'!$D23/12)*((1+'Rent Roll'!$N23)^DATEDIF('Summary &amp; Assumptions'!$D$18,DJ$5,"Y")))))</f>
        <v>-</v>
      </c>
      <c r="DK28" s="131" t="str">
        <f ca="1">IF(DK$5&gt;='Rent Roll'!$M48,('Rent Roll'!$G48*'Rent Roll'!$D23/12)*((1+'Rent Roll'!$X48)^DATEDIF('Rent Roll'!$M48,DK$5,"Y")),
IF(DK$5&gt;'Rent Roll'!$L23,"-",
IF('Rent Roll'!$P23&gt;0,
IF(AND('Rent Roll'!$P23&gt;0,EDATE('Rent Roll'!$K23,'Rent Roll'!$P23*12)&gt;='Commercial Lease'!DK$5),
('Rent Roll'!$H23*'Rent Roll'!$D23/12)*((1+'Rent Roll'!$N23)^DATEDIF('Summary &amp; Assumptions'!$D$18,DK$5,"Y")),
OFFSET(DJ28,0,-DATEDIF(EDATE('Rent Roll'!$K23,'Rent Roll'!$P23*12),DK$5,"M"))*((1+'Rent Roll'!$O23)^(DATEDIF(EDATE('Rent Roll'!$K23,'Rent Roll'!$P23*12),DK$5,"Y")+1))),('Rent Roll'!$H23*'Rent Roll'!$D23/12)*((1+'Rent Roll'!$N23)^DATEDIF('Summary &amp; Assumptions'!$D$18,DK$5,"Y")))))</f>
        <v>-</v>
      </c>
      <c r="DL28" s="131" t="str">
        <f ca="1">IF(DL$5&gt;='Rent Roll'!$M48,('Rent Roll'!$G48*'Rent Roll'!$D23/12)*((1+'Rent Roll'!$X48)^DATEDIF('Rent Roll'!$M48,DL$5,"Y")),
IF(DL$5&gt;'Rent Roll'!$L23,"-",
IF('Rent Roll'!$P23&gt;0,
IF(AND('Rent Roll'!$P23&gt;0,EDATE('Rent Roll'!$K23,'Rent Roll'!$P23*12)&gt;='Commercial Lease'!DL$5),
('Rent Roll'!$H23*'Rent Roll'!$D23/12)*((1+'Rent Roll'!$N23)^DATEDIF('Summary &amp; Assumptions'!$D$18,DL$5,"Y")),
OFFSET(DK28,0,-DATEDIF(EDATE('Rent Roll'!$K23,'Rent Roll'!$P23*12),DL$5,"M"))*((1+'Rent Roll'!$O23)^(DATEDIF(EDATE('Rent Roll'!$K23,'Rent Roll'!$P23*12),DL$5,"Y")+1))),('Rent Roll'!$H23*'Rent Roll'!$D23/12)*((1+'Rent Roll'!$N23)^DATEDIF('Summary &amp; Assumptions'!$D$18,DL$5,"Y")))))</f>
        <v>-</v>
      </c>
      <c r="DM28" s="131" t="str">
        <f ca="1">IF(DM$5&gt;='Rent Roll'!$M48,('Rent Roll'!$G48*'Rent Roll'!$D23/12)*((1+'Rent Roll'!$X48)^DATEDIF('Rent Roll'!$M48,DM$5,"Y")),
IF(DM$5&gt;'Rent Roll'!$L23,"-",
IF('Rent Roll'!$P23&gt;0,
IF(AND('Rent Roll'!$P23&gt;0,EDATE('Rent Roll'!$K23,'Rent Roll'!$P23*12)&gt;='Commercial Lease'!DM$5),
('Rent Roll'!$H23*'Rent Roll'!$D23/12)*((1+'Rent Roll'!$N23)^DATEDIF('Summary &amp; Assumptions'!$D$18,DM$5,"Y")),
OFFSET(DL28,0,-DATEDIF(EDATE('Rent Roll'!$K23,'Rent Roll'!$P23*12),DM$5,"M"))*((1+'Rent Roll'!$O23)^(DATEDIF(EDATE('Rent Roll'!$K23,'Rent Roll'!$P23*12),DM$5,"Y")+1))),('Rent Roll'!$H23*'Rent Roll'!$D23/12)*((1+'Rent Roll'!$N23)^DATEDIF('Summary &amp; Assumptions'!$D$18,DM$5,"Y")))))</f>
        <v>-</v>
      </c>
      <c r="DN28" s="131" t="str">
        <f ca="1">IF(DN$5&gt;='Rent Roll'!$M48,('Rent Roll'!$G48*'Rent Roll'!$D23/12)*((1+'Rent Roll'!$X48)^DATEDIF('Rent Roll'!$M48,DN$5,"Y")),
IF(DN$5&gt;'Rent Roll'!$L23,"-",
IF('Rent Roll'!$P23&gt;0,
IF(AND('Rent Roll'!$P23&gt;0,EDATE('Rent Roll'!$K23,'Rent Roll'!$P23*12)&gt;='Commercial Lease'!DN$5),
('Rent Roll'!$H23*'Rent Roll'!$D23/12)*((1+'Rent Roll'!$N23)^DATEDIF('Summary &amp; Assumptions'!$D$18,DN$5,"Y")),
OFFSET(DM28,0,-DATEDIF(EDATE('Rent Roll'!$K23,'Rent Roll'!$P23*12),DN$5,"M"))*((1+'Rent Roll'!$O23)^(DATEDIF(EDATE('Rent Roll'!$K23,'Rent Roll'!$P23*12),DN$5,"Y")+1))),('Rent Roll'!$H23*'Rent Roll'!$D23/12)*((1+'Rent Roll'!$N23)^DATEDIF('Summary &amp; Assumptions'!$D$18,DN$5,"Y")))))</f>
        <v>-</v>
      </c>
      <c r="DO28" s="131" t="str">
        <f ca="1">IF(DO$5&gt;='Rent Roll'!$M48,('Rent Roll'!$G48*'Rent Roll'!$D23/12)*((1+'Rent Roll'!$X48)^DATEDIF('Rent Roll'!$M48,DO$5,"Y")),
IF(DO$5&gt;'Rent Roll'!$L23,"-",
IF('Rent Roll'!$P23&gt;0,
IF(AND('Rent Roll'!$P23&gt;0,EDATE('Rent Roll'!$K23,'Rent Roll'!$P23*12)&gt;='Commercial Lease'!DO$5),
('Rent Roll'!$H23*'Rent Roll'!$D23/12)*((1+'Rent Roll'!$N23)^DATEDIF('Summary &amp; Assumptions'!$D$18,DO$5,"Y")),
OFFSET(DN28,0,-DATEDIF(EDATE('Rent Roll'!$K23,'Rent Roll'!$P23*12),DO$5,"M"))*((1+'Rent Roll'!$O23)^(DATEDIF(EDATE('Rent Roll'!$K23,'Rent Roll'!$P23*12),DO$5,"Y")+1))),('Rent Roll'!$H23*'Rent Roll'!$D23/12)*((1+'Rent Roll'!$N23)^DATEDIF('Summary &amp; Assumptions'!$D$18,DO$5,"Y")))))</f>
        <v>-</v>
      </c>
      <c r="DP28" s="131" t="str">
        <f ca="1">IF(DP$5&gt;='Rent Roll'!$M48,('Rent Roll'!$G48*'Rent Roll'!$D23/12)*((1+'Rent Roll'!$X48)^DATEDIF('Rent Roll'!$M48,DP$5,"Y")),
IF(DP$5&gt;'Rent Roll'!$L23,"-",
IF('Rent Roll'!$P23&gt;0,
IF(AND('Rent Roll'!$P23&gt;0,EDATE('Rent Roll'!$K23,'Rent Roll'!$P23*12)&gt;='Commercial Lease'!DP$5),
('Rent Roll'!$H23*'Rent Roll'!$D23/12)*((1+'Rent Roll'!$N23)^DATEDIF('Summary &amp; Assumptions'!$D$18,DP$5,"Y")),
OFFSET(DO28,0,-DATEDIF(EDATE('Rent Roll'!$K23,'Rent Roll'!$P23*12),DP$5,"M"))*((1+'Rent Roll'!$O23)^(DATEDIF(EDATE('Rent Roll'!$K23,'Rent Roll'!$P23*12),DP$5,"Y")+1))),('Rent Roll'!$H23*'Rent Roll'!$D23/12)*((1+'Rent Roll'!$N23)^DATEDIF('Summary &amp; Assumptions'!$D$18,DP$5,"Y")))))</f>
        <v>-</v>
      </c>
      <c r="DQ28" s="131" t="str">
        <f ca="1">IF(DQ$5&gt;='Rent Roll'!$M48,('Rent Roll'!$G48*'Rent Roll'!$D23/12)*((1+'Rent Roll'!$X48)^DATEDIF('Rent Roll'!$M48,DQ$5,"Y")),
IF(DQ$5&gt;'Rent Roll'!$L23,"-",
IF('Rent Roll'!$P23&gt;0,
IF(AND('Rent Roll'!$P23&gt;0,EDATE('Rent Roll'!$K23,'Rent Roll'!$P23*12)&gt;='Commercial Lease'!DQ$5),
('Rent Roll'!$H23*'Rent Roll'!$D23/12)*((1+'Rent Roll'!$N23)^DATEDIF('Summary &amp; Assumptions'!$D$18,DQ$5,"Y")),
OFFSET(DP28,0,-DATEDIF(EDATE('Rent Roll'!$K23,'Rent Roll'!$P23*12),DQ$5,"M"))*((1+'Rent Roll'!$O23)^(DATEDIF(EDATE('Rent Roll'!$K23,'Rent Roll'!$P23*12),DQ$5,"Y")+1))),('Rent Roll'!$H23*'Rent Roll'!$D23/12)*((1+'Rent Roll'!$N23)^DATEDIF('Summary &amp; Assumptions'!$D$18,DQ$5,"Y")))))</f>
        <v>-</v>
      </c>
      <c r="DR28" s="131" t="str">
        <f ca="1">IF(DR$5&gt;='Rent Roll'!$M48,('Rent Roll'!$G48*'Rent Roll'!$D23/12)*((1+'Rent Roll'!$X48)^DATEDIF('Rent Roll'!$M48,DR$5,"Y")),
IF(DR$5&gt;'Rent Roll'!$L23,"-",
IF('Rent Roll'!$P23&gt;0,
IF(AND('Rent Roll'!$P23&gt;0,EDATE('Rent Roll'!$K23,'Rent Roll'!$P23*12)&gt;='Commercial Lease'!DR$5),
('Rent Roll'!$H23*'Rent Roll'!$D23/12)*((1+'Rent Roll'!$N23)^DATEDIF('Summary &amp; Assumptions'!$D$18,DR$5,"Y")),
OFFSET(DQ28,0,-DATEDIF(EDATE('Rent Roll'!$K23,'Rent Roll'!$P23*12),DR$5,"M"))*((1+'Rent Roll'!$O23)^(DATEDIF(EDATE('Rent Roll'!$K23,'Rent Roll'!$P23*12),DR$5,"Y")+1))),('Rent Roll'!$H23*'Rent Roll'!$D23/12)*((1+'Rent Roll'!$N23)^DATEDIF('Summary &amp; Assumptions'!$D$18,DR$5,"Y")))))</f>
        <v>-</v>
      </c>
      <c r="DS28" s="131" t="str">
        <f ca="1">IF(DS$5&gt;='Rent Roll'!$M48,('Rent Roll'!$G48*'Rent Roll'!$D23/12)*((1+'Rent Roll'!$X48)^DATEDIF('Rent Roll'!$M48,DS$5,"Y")),
IF(DS$5&gt;'Rent Roll'!$L23,"-",
IF('Rent Roll'!$P23&gt;0,
IF(AND('Rent Roll'!$P23&gt;0,EDATE('Rent Roll'!$K23,'Rent Roll'!$P23*12)&gt;='Commercial Lease'!DS$5),
('Rent Roll'!$H23*'Rent Roll'!$D23/12)*((1+'Rent Roll'!$N23)^DATEDIF('Summary &amp; Assumptions'!$D$18,DS$5,"Y")),
OFFSET(DR28,0,-DATEDIF(EDATE('Rent Roll'!$K23,'Rent Roll'!$P23*12),DS$5,"M"))*((1+'Rent Roll'!$O23)^(DATEDIF(EDATE('Rent Roll'!$K23,'Rent Roll'!$P23*12),DS$5,"Y")+1))),('Rent Roll'!$H23*'Rent Roll'!$D23/12)*((1+'Rent Roll'!$N23)^DATEDIF('Summary &amp; Assumptions'!$D$18,DS$5,"Y")))))</f>
        <v>-</v>
      </c>
      <c r="DT28" s="131" t="str">
        <f ca="1">IF(DT$5&gt;='Rent Roll'!$M48,('Rent Roll'!$G48*'Rent Roll'!$D23/12)*((1+'Rent Roll'!$X48)^DATEDIF('Rent Roll'!$M48,DT$5,"Y")),
IF(DT$5&gt;'Rent Roll'!$L23,"-",
IF('Rent Roll'!$P23&gt;0,
IF(AND('Rent Roll'!$P23&gt;0,EDATE('Rent Roll'!$K23,'Rent Roll'!$P23*12)&gt;='Commercial Lease'!DT$5),
('Rent Roll'!$H23*'Rent Roll'!$D23/12)*((1+'Rent Roll'!$N23)^DATEDIF('Summary &amp; Assumptions'!$D$18,DT$5,"Y")),
OFFSET(DS28,0,-DATEDIF(EDATE('Rent Roll'!$K23,'Rent Roll'!$P23*12),DT$5,"M"))*((1+'Rent Roll'!$O23)^(DATEDIF(EDATE('Rent Roll'!$K23,'Rent Roll'!$P23*12),DT$5,"Y")+1))),('Rent Roll'!$H23*'Rent Roll'!$D23/12)*((1+'Rent Roll'!$N23)^DATEDIF('Summary &amp; Assumptions'!$D$18,DT$5,"Y")))))</f>
        <v>-</v>
      </c>
      <c r="DU28" s="131" t="str">
        <f ca="1">IF(DU$5&gt;='Rent Roll'!$M48,('Rent Roll'!$G48*'Rent Roll'!$D23/12)*((1+'Rent Roll'!$X48)^DATEDIF('Rent Roll'!$M48,DU$5,"Y")),
IF(DU$5&gt;'Rent Roll'!$L23,"-",
IF('Rent Roll'!$P23&gt;0,
IF(AND('Rent Roll'!$P23&gt;0,EDATE('Rent Roll'!$K23,'Rent Roll'!$P23*12)&gt;='Commercial Lease'!DU$5),
('Rent Roll'!$H23*'Rent Roll'!$D23/12)*((1+'Rent Roll'!$N23)^DATEDIF('Summary &amp; Assumptions'!$D$18,DU$5,"Y")),
OFFSET(DT28,0,-DATEDIF(EDATE('Rent Roll'!$K23,'Rent Roll'!$P23*12),DU$5,"M"))*((1+'Rent Roll'!$O23)^(DATEDIF(EDATE('Rent Roll'!$K23,'Rent Roll'!$P23*12),DU$5,"Y")+1))),('Rent Roll'!$H23*'Rent Roll'!$D23/12)*((1+'Rent Roll'!$N23)^DATEDIF('Summary &amp; Assumptions'!$D$18,DU$5,"Y")))))</f>
        <v>-</v>
      </c>
      <c r="DV28" s="131" t="str">
        <f ca="1">IF(DV$5&gt;='Rent Roll'!$M48,('Rent Roll'!$G48*'Rent Roll'!$D23/12)*((1+'Rent Roll'!$X48)^DATEDIF('Rent Roll'!$M48,DV$5,"Y")),
IF(DV$5&gt;'Rent Roll'!$L23,"-",
IF('Rent Roll'!$P23&gt;0,
IF(AND('Rent Roll'!$P23&gt;0,EDATE('Rent Roll'!$K23,'Rent Roll'!$P23*12)&gt;='Commercial Lease'!DV$5),
('Rent Roll'!$H23*'Rent Roll'!$D23/12)*((1+'Rent Roll'!$N23)^DATEDIF('Summary &amp; Assumptions'!$D$18,DV$5,"Y")),
OFFSET(DU28,0,-DATEDIF(EDATE('Rent Roll'!$K23,'Rent Roll'!$P23*12),DV$5,"M"))*((1+'Rent Roll'!$O23)^(DATEDIF(EDATE('Rent Roll'!$K23,'Rent Roll'!$P23*12),DV$5,"Y")+1))),('Rent Roll'!$H23*'Rent Roll'!$D23/12)*((1+'Rent Roll'!$N23)^DATEDIF('Summary &amp; Assumptions'!$D$18,DV$5,"Y")))))</f>
        <v>-</v>
      </c>
      <c r="DW28" s="131" t="str">
        <f ca="1">IF(DW$5&gt;='Rent Roll'!$M48,('Rent Roll'!$G48*'Rent Roll'!$D23/12)*((1+'Rent Roll'!$X48)^DATEDIF('Rent Roll'!$M48,DW$5,"Y")),
IF(DW$5&gt;'Rent Roll'!$L23,"-",
IF('Rent Roll'!$P23&gt;0,
IF(AND('Rent Roll'!$P23&gt;0,EDATE('Rent Roll'!$K23,'Rent Roll'!$P23*12)&gt;='Commercial Lease'!DW$5),
('Rent Roll'!$H23*'Rent Roll'!$D23/12)*((1+'Rent Roll'!$N23)^DATEDIF('Summary &amp; Assumptions'!$D$18,DW$5,"Y")),
OFFSET(DV28,0,-DATEDIF(EDATE('Rent Roll'!$K23,'Rent Roll'!$P23*12),DW$5,"M"))*((1+'Rent Roll'!$O23)^(DATEDIF(EDATE('Rent Roll'!$K23,'Rent Roll'!$P23*12),DW$5,"Y")+1))),('Rent Roll'!$H23*'Rent Roll'!$D23/12)*((1+'Rent Roll'!$N23)^DATEDIF('Summary &amp; Assumptions'!$D$18,DW$5,"Y")))))</f>
        <v>-</v>
      </c>
      <c r="DX28" s="131" t="str">
        <f ca="1">IF(DX$5&gt;='Rent Roll'!$M48,('Rent Roll'!$G48*'Rent Roll'!$D23/12)*((1+'Rent Roll'!$X48)^DATEDIF('Rent Roll'!$M48,DX$5,"Y")),
IF(DX$5&gt;'Rent Roll'!$L23,"-",
IF('Rent Roll'!$P23&gt;0,
IF(AND('Rent Roll'!$P23&gt;0,EDATE('Rent Roll'!$K23,'Rent Roll'!$P23*12)&gt;='Commercial Lease'!DX$5),
('Rent Roll'!$H23*'Rent Roll'!$D23/12)*((1+'Rent Roll'!$N23)^DATEDIF('Summary &amp; Assumptions'!$D$18,DX$5,"Y")),
OFFSET(DW28,0,-DATEDIF(EDATE('Rent Roll'!$K23,'Rent Roll'!$P23*12),DX$5,"M"))*((1+'Rent Roll'!$O23)^(DATEDIF(EDATE('Rent Roll'!$K23,'Rent Roll'!$P23*12),DX$5,"Y")+1))),('Rent Roll'!$H23*'Rent Roll'!$D23/12)*((1+'Rent Roll'!$N23)^DATEDIF('Summary &amp; Assumptions'!$D$18,DX$5,"Y")))))</f>
        <v>-</v>
      </c>
      <c r="DY28" s="131" t="str">
        <f ca="1">IF(DY$5&gt;='Rent Roll'!$M48,('Rent Roll'!$G48*'Rent Roll'!$D23/12)*((1+'Rent Roll'!$X48)^DATEDIF('Rent Roll'!$M48,DY$5,"Y")),
IF(DY$5&gt;'Rent Roll'!$L23,"-",
IF('Rent Roll'!$P23&gt;0,
IF(AND('Rent Roll'!$P23&gt;0,EDATE('Rent Roll'!$K23,'Rent Roll'!$P23*12)&gt;='Commercial Lease'!DY$5),
('Rent Roll'!$H23*'Rent Roll'!$D23/12)*((1+'Rent Roll'!$N23)^DATEDIF('Summary &amp; Assumptions'!$D$18,DY$5,"Y")),
OFFSET(DX28,0,-DATEDIF(EDATE('Rent Roll'!$K23,'Rent Roll'!$P23*12),DY$5,"M"))*((1+'Rent Roll'!$O23)^(DATEDIF(EDATE('Rent Roll'!$K23,'Rent Roll'!$P23*12),DY$5,"Y")+1))),('Rent Roll'!$H23*'Rent Roll'!$D23/12)*((1+'Rent Roll'!$N23)^DATEDIF('Summary &amp; Assumptions'!$D$18,DY$5,"Y")))))</f>
        <v>-</v>
      </c>
      <c r="DZ28" s="131" t="str">
        <f ca="1">IF(DZ$5&gt;='Rent Roll'!$M48,('Rent Roll'!$G48*'Rent Roll'!$D23/12)*((1+'Rent Roll'!$X48)^DATEDIF('Rent Roll'!$M48,DZ$5,"Y")),
IF(DZ$5&gt;'Rent Roll'!$L23,"-",
IF('Rent Roll'!$P23&gt;0,
IF(AND('Rent Roll'!$P23&gt;0,EDATE('Rent Roll'!$K23,'Rent Roll'!$P23*12)&gt;='Commercial Lease'!DZ$5),
('Rent Roll'!$H23*'Rent Roll'!$D23/12)*((1+'Rent Roll'!$N23)^DATEDIF('Summary &amp; Assumptions'!$D$18,DZ$5,"Y")),
OFFSET(DY28,0,-DATEDIF(EDATE('Rent Roll'!$K23,'Rent Roll'!$P23*12),DZ$5,"M"))*((1+'Rent Roll'!$O23)^(DATEDIF(EDATE('Rent Roll'!$K23,'Rent Roll'!$P23*12),DZ$5,"Y")+1))),('Rent Roll'!$H23*'Rent Roll'!$D23/12)*((1+'Rent Roll'!$N23)^DATEDIF('Summary &amp; Assumptions'!$D$18,DZ$5,"Y")))))</f>
        <v>-</v>
      </c>
      <c r="EA28" s="131" t="str">
        <f ca="1">IF(EA$5&gt;='Rent Roll'!$M48,('Rent Roll'!$G48*'Rent Roll'!$D23/12)*((1+'Rent Roll'!$X48)^DATEDIF('Rent Roll'!$M48,EA$5,"Y")),
IF(EA$5&gt;'Rent Roll'!$L23,"-",
IF('Rent Roll'!$P23&gt;0,
IF(AND('Rent Roll'!$P23&gt;0,EDATE('Rent Roll'!$K23,'Rent Roll'!$P23*12)&gt;='Commercial Lease'!EA$5),
('Rent Roll'!$H23*'Rent Roll'!$D23/12)*((1+'Rent Roll'!$N23)^DATEDIF('Summary &amp; Assumptions'!$D$18,EA$5,"Y")),
OFFSET(DZ28,0,-DATEDIF(EDATE('Rent Roll'!$K23,'Rent Roll'!$P23*12),EA$5,"M"))*((1+'Rent Roll'!$O23)^(DATEDIF(EDATE('Rent Roll'!$K23,'Rent Roll'!$P23*12),EA$5,"Y")+1))),('Rent Roll'!$H23*'Rent Roll'!$D23/12)*((1+'Rent Roll'!$N23)^DATEDIF('Summary &amp; Assumptions'!$D$18,EA$5,"Y")))))</f>
        <v>-</v>
      </c>
      <c r="EB28" s="131" t="str">
        <f ca="1">IF(EB$5&gt;='Rent Roll'!$M48,('Rent Roll'!$G48*'Rent Roll'!$D23/12)*((1+'Rent Roll'!$X48)^DATEDIF('Rent Roll'!$M48,EB$5,"Y")),
IF(EB$5&gt;'Rent Roll'!$L23,"-",
IF('Rent Roll'!$P23&gt;0,
IF(AND('Rent Roll'!$P23&gt;0,EDATE('Rent Roll'!$K23,'Rent Roll'!$P23*12)&gt;='Commercial Lease'!EB$5),
('Rent Roll'!$H23*'Rent Roll'!$D23/12)*((1+'Rent Roll'!$N23)^DATEDIF('Summary &amp; Assumptions'!$D$18,EB$5,"Y")),
OFFSET(EA28,0,-DATEDIF(EDATE('Rent Roll'!$K23,'Rent Roll'!$P23*12),EB$5,"M"))*((1+'Rent Roll'!$O23)^(DATEDIF(EDATE('Rent Roll'!$K23,'Rent Roll'!$P23*12),EB$5,"Y")+1))),('Rent Roll'!$H23*'Rent Roll'!$D23/12)*((1+'Rent Roll'!$N23)^DATEDIF('Summary &amp; Assumptions'!$D$18,EB$5,"Y")))))</f>
        <v>-</v>
      </c>
      <c r="EC28" s="131" t="str">
        <f ca="1">IF(EC$5&gt;='Rent Roll'!$M48,('Rent Roll'!$G48*'Rent Roll'!$D23/12)*((1+'Rent Roll'!$X48)^DATEDIF('Rent Roll'!$M48,EC$5,"Y")),
IF(EC$5&gt;'Rent Roll'!$L23,"-",
IF('Rent Roll'!$P23&gt;0,
IF(AND('Rent Roll'!$P23&gt;0,EDATE('Rent Roll'!$K23,'Rent Roll'!$P23*12)&gt;='Commercial Lease'!EC$5),
('Rent Roll'!$H23*'Rent Roll'!$D23/12)*((1+'Rent Roll'!$N23)^DATEDIF('Summary &amp; Assumptions'!$D$18,EC$5,"Y")),
OFFSET(EB28,0,-DATEDIF(EDATE('Rent Roll'!$K23,'Rent Roll'!$P23*12),EC$5,"M"))*((1+'Rent Roll'!$O23)^(DATEDIF(EDATE('Rent Roll'!$K23,'Rent Roll'!$P23*12),EC$5,"Y")+1))),('Rent Roll'!$H23*'Rent Roll'!$D23/12)*((1+'Rent Roll'!$N23)^DATEDIF('Summary &amp; Assumptions'!$D$18,EC$5,"Y")))))</f>
        <v>-</v>
      </c>
      <c r="ED28" s="131" t="str">
        <f ca="1">IF(ED$5&gt;='Rent Roll'!$M48,('Rent Roll'!$G48*'Rent Roll'!$D23/12)*((1+'Rent Roll'!$X48)^DATEDIF('Rent Roll'!$M48,ED$5,"Y")),
IF(ED$5&gt;'Rent Roll'!$L23,"-",
IF('Rent Roll'!$P23&gt;0,
IF(AND('Rent Roll'!$P23&gt;0,EDATE('Rent Roll'!$K23,'Rent Roll'!$P23*12)&gt;='Commercial Lease'!ED$5),
('Rent Roll'!$H23*'Rent Roll'!$D23/12)*((1+'Rent Roll'!$N23)^DATEDIF('Summary &amp; Assumptions'!$D$18,ED$5,"Y")),
OFFSET(EC28,0,-DATEDIF(EDATE('Rent Roll'!$K23,'Rent Roll'!$P23*12),ED$5,"M"))*((1+'Rent Roll'!$O23)^(DATEDIF(EDATE('Rent Roll'!$K23,'Rent Roll'!$P23*12),ED$5,"Y")+1))),('Rent Roll'!$H23*'Rent Roll'!$D23/12)*((1+'Rent Roll'!$N23)^DATEDIF('Summary &amp; Assumptions'!$D$18,ED$5,"Y")))))</f>
        <v>-</v>
      </c>
      <c r="EE28" s="131" t="str">
        <f ca="1">IF(EE$5&gt;='Rent Roll'!$M48,('Rent Roll'!$G48*'Rent Roll'!$D23/12)*((1+'Rent Roll'!$X48)^DATEDIF('Rent Roll'!$M48,EE$5,"Y")),
IF(EE$5&gt;'Rent Roll'!$L23,"-",
IF('Rent Roll'!$P23&gt;0,
IF(AND('Rent Roll'!$P23&gt;0,EDATE('Rent Roll'!$K23,'Rent Roll'!$P23*12)&gt;='Commercial Lease'!EE$5),
('Rent Roll'!$H23*'Rent Roll'!$D23/12)*((1+'Rent Roll'!$N23)^DATEDIF('Summary &amp; Assumptions'!$D$18,EE$5,"Y")),
OFFSET(ED28,0,-DATEDIF(EDATE('Rent Roll'!$K23,'Rent Roll'!$P23*12),EE$5,"M"))*((1+'Rent Roll'!$O23)^(DATEDIF(EDATE('Rent Roll'!$K23,'Rent Roll'!$P23*12),EE$5,"Y")+1))),('Rent Roll'!$H23*'Rent Roll'!$D23/12)*((1+'Rent Roll'!$N23)^DATEDIF('Summary &amp; Assumptions'!$D$18,EE$5,"Y")))))</f>
        <v>-</v>
      </c>
      <c r="EF28" s="132" t="str">
        <f ca="1">IF(EF$5&gt;='Rent Roll'!$M48,('Rent Roll'!$G48*'Rent Roll'!$D23/12)*((1+'Rent Roll'!$X48)^DATEDIF('Rent Roll'!$M48,EF$5,"Y")),
IF(EF$5&gt;'Rent Roll'!$L23,"-",
IF('Rent Roll'!$P23&gt;0,
IF(AND('Rent Roll'!$P23&gt;0,EDATE('Rent Roll'!$K23,'Rent Roll'!$P23*12)&gt;='Commercial Lease'!EF$5),
('Rent Roll'!$H23*'Rent Roll'!$D23/12)*((1+'Rent Roll'!$N23)^DATEDIF('Summary &amp; Assumptions'!$D$18,EF$5,"Y")),
OFFSET(EE28,0,-DATEDIF(EDATE('Rent Roll'!$K23,'Rent Roll'!$P23*12),EF$5,"M"))*((1+'Rent Roll'!$O23)^(DATEDIF(EDATE('Rent Roll'!$K23,'Rent Roll'!$P23*12),EF$5,"Y")+1))),('Rent Roll'!$H23*'Rent Roll'!$D23/12)*((1+'Rent Roll'!$N23)^DATEDIF('Summary &amp; Assumptions'!$D$18,EF$5,"Y")))))</f>
        <v>-</v>
      </c>
      <c r="EG28" s="118" t="s">
        <v>109</v>
      </c>
    </row>
    <row r="29" spans="2:137" x14ac:dyDescent="0.2">
      <c r="B29" s="134"/>
      <c r="C29" s="135" t="str">
        <f>CONCATENATE('Rent Roll'!B24&amp;" - "&amp;'Rent Roll'!C24)</f>
        <v xml:space="preserve"> - </v>
      </c>
      <c r="D29" s="130">
        <f t="shared" ca="1" si="13"/>
        <v>0</v>
      </c>
      <c r="E29" s="131" t="str">
        <f>IF('Rent Roll'!$E24='Data Validation'!$E$2,'Rent Roll'!$I24,"-")</f>
        <v>-</v>
      </c>
      <c r="F29" s="131" t="str">
        <f ca="1">IF(F$5&gt;='Rent Roll'!$M49,('Rent Roll'!$G49*'Rent Roll'!$D24/12)*((1+'Rent Roll'!$X49)^DATEDIF('Rent Roll'!$M49,F$5,"Y")),
IF(F$5&gt;'Rent Roll'!$L24,"-",
IF('Rent Roll'!$P24&gt;0,
IF(AND('Rent Roll'!$P24&gt;0,EDATE('Rent Roll'!$K24,'Rent Roll'!$P24*12)&gt;='Commercial Lease'!F$5),
('Rent Roll'!$H24*'Rent Roll'!$D24/12)*((1+'Rent Roll'!$N24)^DATEDIF('Summary &amp; Assumptions'!$D$18,F$5,"Y")),
OFFSET(E29,0,-DATEDIF(EDATE('Rent Roll'!$K24,'Rent Roll'!$P24*12),F$5,"M"))*((1+'Rent Roll'!$O24)^(DATEDIF(EDATE('Rent Roll'!$K24,'Rent Roll'!$P24*12),F$5,"Y")+1))),('Rent Roll'!$H24*'Rent Roll'!$D24/12)*((1+'Rent Roll'!$N24)^DATEDIF('Summary &amp; Assumptions'!$D$18,F$5,"Y")))))</f>
        <v>-</v>
      </c>
      <c r="G29" s="131" t="str">
        <f ca="1">IF(G$5&gt;='Rent Roll'!$M49,('Rent Roll'!$G49*'Rent Roll'!$D24/12)*((1+'Rent Roll'!$X49)^DATEDIF('Rent Roll'!$M49,G$5,"Y")),
IF(G$5&gt;'Rent Roll'!$L24,"-",
IF('Rent Roll'!$P24&gt;0,
IF(AND('Rent Roll'!$P24&gt;0,EDATE('Rent Roll'!$K24,'Rent Roll'!$P24*12)&gt;='Commercial Lease'!G$5),
('Rent Roll'!$H24*'Rent Roll'!$D24/12)*((1+'Rent Roll'!$N24)^DATEDIF('Summary &amp; Assumptions'!$D$18,G$5,"Y")),
OFFSET(F29,0,-DATEDIF(EDATE('Rent Roll'!$K24,'Rent Roll'!$P24*12),G$5,"M"))*((1+'Rent Roll'!$O24)^(DATEDIF(EDATE('Rent Roll'!$K24,'Rent Roll'!$P24*12),G$5,"Y")+1))),('Rent Roll'!$H24*'Rent Roll'!$D24/12)*((1+'Rent Roll'!$N24)^DATEDIF('Summary &amp; Assumptions'!$D$18,G$5,"Y")))))</f>
        <v>-</v>
      </c>
      <c r="H29" s="131" t="str">
        <f ca="1">IF(H$5&gt;='Rent Roll'!$M49,('Rent Roll'!$G49*'Rent Roll'!$D24/12)*((1+'Rent Roll'!$X49)^DATEDIF('Rent Roll'!$M49,H$5,"Y")),
IF(H$5&gt;'Rent Roll'!$L24,"-",
IF('Rent Roll'!$P24&gt;0,
IF(AND('Rent Roll'!$P24&gt;0,EDATE('Rent Roll'!$K24,'Rent Roll'!$P24*12)&gt;='Commercial Lease'!H$5),
('Rent Roll'!$H24*'Rent Roll'!$D24/12)*((1+'Rent Roll'!$N24)^DATEDIF('Summary &amp; Assumptions'!$D$18,H$5,"Y")),
OFFSET(G29,0,-DATEDIF(EDATE('Rent Roll'!$K24,'Rent Roll'!$P24*12),H$5,"M"))*((1+'Rent Roll'!$O24)^(DATEDIF(EDATE('Rent Roll'!$K24,'Rent Roll'!$P24*12),H$5,"Y")+1))),('Rent Roll'!$H24*'Rent Roll'!$D24/12)*((1+'Rent Roll'!$N24)^DATEDIF('Summary &amp; Assumptions'!$D$18,H$5,"Y")))))</f>
        <v>-</v>
      </c>
      <c r="I29" s="131" t="str">
        <f ca="1">IF(I$5&gt;='Rent Roll'!$M49,('Rent Roll'!$G49*'Rent Roll'!$D24/12)*((1+'Rent Roll'!$X49)^DATEDIF('Rent Roll'!$M49,I$5,"Y")),
IF(I$5&gt;'Rent Roll'!$L24,"-",
IF('Rent Roll'!$P24&gt;0,
IF(AND('Rent Roll'!$P24&gt;0,EDATE('Rent Roll'!$K24,'Rent Roll'!$P24*12)&gt;='Commercial Lease'!I$5),
('Rent Roll'!$H24*'Rent Roll'!$D24/12)*((1+'Rent Roll'!$N24)^DATEDIF('Summary &amp; Assumptions'!$D$18,I$5,"Y")),
OFFSET(H29,0,-DATEDIF(EDATE('Rent Roll'!$K24,'Rent Roll'!$P24*12),I$5,"M"))*((1+'Rent Roll'!$O24)^(DATEDIF(EDATE('Rent Roll'!$K24,'Rent Roll'!$P24*12),I$5,"Y")+1))),('Rent Roll'!$H24*'Rent Roll'!$D24/12)*((1+'Rent Roll'!$N24)^DATEDIF('Summary &amp; Assumptions'!$D$18,I$5,"Y")))))</f>
        <v>-</v>
      </c>
      <c r="J29" s="131" t="str">
        <f ca="1">IF(J$5&gt;='Rent Roll'!$M49,('Rent Roll'!$G49*'Rent Roll'!$D24/12)*((1+'Rent Roll'!$X49)^DATEDIF('Rent Roll'!$M49,J$5,"Y")),
IF(J$5&gt;'Rent Roll'!$L24,"-",
IF('Rent Roll'!$P24&gt;0,
IF(AND('Rent Roll'!$P24&gt;0,EDATE('Rent Roll'!$K24,'Rent Roll'!$P24*12)&gt;='Commercial Lease'!J$5),
('Rent Roll'!$H24*'Rent Roll'!$D24/12)*((1+'Rent Roll'!$N24)^DATEDIF('Summary &amp; Assumptions'!$D$18,J$5,"Y")),
OFFSET(I29,0,-DATEDIF(EDATE('Rent Roll'!$K24,'Rent Roll'!$P24*12),J$5,"M"))*((1+'Rent Roll'!$O24)^(DATEDIF(EDATE('Rent Roll'!$K24,'Rent Roll'!$P24*12),J$5,"Y")+1))),('Rent Roll'!$H24*'Rent Roll'!$D24/12)*((1+'Rent Roll'!$N24)^DATEDIF('Summary &amp; Assumptions'!$D$18,J$5,"Y")))))</f>
        <v>-</v>
      </c>
      <c r="K29" s="131" t="str">
        <f ca="1">IF(K$5&gt;='Rent Roll'!$M49,('Rent Roll'!$G49*'Rent Roll'!$D24/12)*((1+'Rent Roll'!$X49)^DATEDIF('Rent Roll'!$M49,K$5,"Y")),
IF(K$5&gt;'Rent Roll'!$L24,"-",
IF('Rent Roll'!$P24&gt;0,
IF(AND('Rent Roll'!$P24&gt;0,EDATE('Rent Roll'!$K24,'Rent Roll'!$P24*12)&gt;='Commercial Lease'!K$5),
('Rent Roll'!$H24*'Rent Roll'!$D24/12)*((1+'Rent Roll'!$N24)^DATEDIF('Summary &amp; Assumptions'!$D$18,K$5,"Y")),
OFFSET(J29,0,-DATEDIF(EDATE('Rent Roll'!$K24,'Rent Roll'!$P24*12),K$5,"M"))*((1+'Rent Roll'!$O24)^(DATEDIF(EDATE('Rent Roll'!$K24,'Rent Roll'!$P24*12),K$5,"Y")+1))),('Rent Roll'!$H24*'Rent Roll'!$D24/12)*((1+'Rent Roll'!$N24)^DATEDIF('Summary &amp; Assumptions'!$D$18,K$5,"Y")))))</f>
        <v>-</v>
      </c>
      <c r="L29" s="131" t="str">
        <f ca="1">IF(L$5&gt;='Rent Roll'!$M49,('Rent Roll'!$G49*'Rent Roll'!$D24/12)*((1+'Rent Roll'!$X49)^DATEDIF('Rent Roll'!$M49,L$5,"Y")),
IF(L$5&gt;'Rent Roll'!$L24,"-",
IF('Rent Roll'!$P24&gt;0,
IF(AND('Rent Roll'!$P24&gt;0,EDATE('Rent Roll'!$K24,'Rent Roll'!$P24*12)&gt;='Commercial Lease'!L$5),
('Rent Roll'!$H24*'Rent Roll'!$D24/12)*((1+'Rent Roll'!$N24)^DATEDIF('Summary &amp; Assumptions'!$D$18,L$5,"Y")),
OFFSET(K29,0,-DATEDIF(EDATE('Rent Roll'!$K24,'Rent Roll'!$P24*12),L$5,"M"))*((1+'Rent Roll'!$O24)^(DATEDIF(EDATE('Rent Roll'!$K24,'Rent Roll'!$P24*12),L$5,"Y")+1))),('Rent Roll'!$H24*'Rent Roll'!$D24/12)*((1+'Rent Roll'!$N24)^DATEDIF('Summary &amp; Assumptions'!$D$18,L$5,"Y")))))</f>
        <v>-</v>
      </c>
      <c r="M29" s="131" t="str">
        <f ca="1">IF(M$5&gt;='Rent Roll'!$M49,('Rent Roll'!$G49*'Rent Roll'!$D24/12)*((1+'Rent Roll'!$X49)^DATEDIF('Rent Roll'!$M49,M$5,"Y")),
IF(M$5&gt;'Rent Roll'!$L24,"-",
IF('Rent Roll'!$P24&gt;0,
IF(AND('Rent Roll'!$P24&gt;0,EDATE('Rent Roll'!$K24,'Rent Roll'!$P24*12)&gt;='Commercial Lease'!M$5),
('Rent Roll'!$H24*'Rent Roll'!$D24/12)*((1+'Rent Roll'!$N24)^DATEDIF('Summary &amp; Assumptions'!$D$18,M$5,"Y")),
OFFSET(L29,0,-DATEDIF(EDATE('Rent Roll'!$K24,'Rent Roll'!$P24*12),M$5,"M"))*((1+'Rent Roll'!$O24)^(DATEDIF(EDATE('Rent Roll'!$K24,'Rent Roll'!$P24*12),M$5,"Y")+1))),('Rent Roll'!$H24*'Rent Roll'!$D24/12)*((1+'Rent Roll'!$N24)^DATEDIF('Summary &amp; Assumptions'!$D$18,M$5,"Y")))))</f>
        <v>-</v>
      </c>
      <c r="N29" s="131" t="str">
        <f ca="1">IF(N$5&gt;='Rent Roll'!$M49,('Rent Roll'!$G49*'Rent Roll'!$D24/12)*((1+'Rent Roll'!$X49)^DATEDIF('Rent Roll'!$M49,N$5,"Y")),
IF(N$5&gt;'Rent Roll'!$L24,"-",
IF('Rent Roll'!$P24&gt;0,
IF(AND('Rent Roll'!$P24&gt;0,EDATE('Rent Roll'!$K24,'Rent Roll'!$P24*12)&gt;='Commercial Lease'!N$5),
('Rent Roll'!$H24*'Rent Roll'!$D24/12)*((1+'Rent Roll'!$N24)^DATEDIF('Summary &amp; Assumptions'!$D$18,N$5,"Y")),
OFFSET(M29,0,-DATEDIF(EDATE('Rent Roll'!$K24,'Rent Roll'!$P24*12),N$5,"M"))*((1+'Rent Roll'!$O24)^(DATEDIF(EDATE('Rent Roll'!$K24,'Rent Roll'!$P24*12),N$5,"Y")+1))),('Rent Roll'!$H24*'Rent Roll'!$D24/12)*((1+'Rent Roll'!$N24)^DATEDIF('Summary &amp; Assumptions'!$D$18,N$5,"Y")))))</f>
        <v>-</v>
      </c>
      <c r="O29" s="131" t="str">
        <f ca="1">IF(O$5&gt;='Rent Roll'!$M49,('Rent Roll'!$G49*'Rent Roll'!$D24/12)*((1+'Rent Roll'!$X49)^DATEDIF('Rent Roll'!$M49,O$5,"Y")),
IF(O$5&gt;'Rent Roll'!$L24,"-",
IF('Rent Roll'!$P24&gt;0,
IF(AND('Rent Roll'!$P24&gt;0,EDATE('Rent Roll'!$K24,'Rent Roll'!$P24*12)&gt;='Commercial Lease'!O$5),
('Rent Roll'!$H24*'Rent Roll'!$D24/12)*((1+'Rent Roll'!$N24)^DATEDIF('Summary &amp; Assumptions'!$D$18,O$5,"Y")),
OFFSET(N29,0,-DATEDIF(EDATE('Rent Roll'!$K24,'Rent Roll'!$P24*12),O$5,"M"))*((1+'Rent Roll'!$O24)^(DATEDIF(EDATE('Rent Roll'!$K24,'Rent Roll'!$P24*12),O$5,"Y")+1))),('Rent Roll'!$H24*'Rent Roll'!$D24/12)*((1+'Rent Roll'!$N24)^DATEDIF('Summary &amp; Assumptions'!$D$18,O$5,"Y")))))</f>
        <v>-</v>
      </c>
      <c r="P29" s="131" t="str">
        <f ca="1">IF(P$5&gt;='Rent Roll'!$M49,('Rent Roll'!$G49*'Rent Roll'!$D24/12)*((1+'Rent Roll'!$X49)^DATEDIF('Rent Roll'!$M49,P$5,"Y")),
IF(P$5&gt;'Rent Roll'!$L24,"-",
IF('Rent Roll'!$P24&gt;0,
IF(AND('Rent Roll'!$P24&gt;0,EDATE('Rent Roll'!$K24,'Rent Roll'!$P24*12)&gt;='Commercial Lease'!P$5),
('Rent Roll'!$H24*'Rent Roll'!$D24/12)*((1+'Rent Roll'!$N24)^DATEDIF('Summary &amp; Assumptions'!$D$18,P$5,"Y")),
OFFSET(O29,0,-DATEDIF(EDATE('Rent Roll'!$K24,'Rent Roll'!$P24*12),P$5,"M"))*((1+'Rent Roll'!$O24)^(DATEDIF(EDATE('Rent Roll'!$K24,'Rent Roll'!$P24*12),P$5,"Y")+1))),('Rent Roll'!$H24*'Rent Roll'!$D24/12)*((1+'Rent Roll'!$N24)^DATEDIF('Summary &amp; Assumptions'!$D$18,P$5,"Y")))))</f>
        <v>-</v>
      </c>
      <c r="Q29" s="131" t="str">
        <f ca="1">IF(Q$5&gt;='Rent Roll'!$M49,('Rent Roll'!$G49*'Rent Roll'!$D24/12)*((1+'Rent Roll'!$X49)^DATEDIF('Rent Roll'!$M49,Q$5,"Y")),
IF(Q$5&gt;'Rent Roll'!$L24,"-",
IF('Rent Roll'!$P24&gt;0,
IF(AND('Rent Roll'!$P24&gt;0,EDATE('Rent Roll'!$K24,'Rent Roll'!$P24*12)&gt;='Commercial Lease'!Q$5),
('Rent Roll'!$H24*'Rent Roll'!$D24/12)*((1+'Rent Roll'!$N24)^DATEDIF('Summary &amp; Assumptions'!$D$18,Q$5,"Y")),
OFFSET(P29,0,-DATEDIF(EDATE('Rent Roll'!$K24,'Rent Roll'!$P24*12),Q$5,"M"))*((1+'Rent Roll'!$O24)^(DATEDIF(EDATE('Rent Roll'!$K24,'Rent Roll'!$P24*12),Q$5,"Y")+1))),('Rent Roll'!$H24*'Rent Roll'!$D24/12)*((1+'Rent Roll'!$N24)^DATEDIF('Summary &amp; Assumptions'!$D$18,Q$5,"Y")))))</f>
        <v>-</v>
      </c>
      <c r="R29" s="131" t="str">
        <f ca="1">IF(R$5&gt;='Rent Roll'!$M49,('Rent Roll'!$G49*'Rent Roll'!$D24/12)*((1+'Rent Roll'!$X49)^DATEDIF('Rent Roll'!$M49,R$5,"Y")),
IF(R$5&gt;'Rent Roll'!$L24,"-",
IF('Rent Roll'!$P24&gt;0,
IF(AND('Rent Roll'!$P24&gt;0,EDATE('Rent Roll'!$K24,'Rent Roll'!$P24*12)&gt;='Commercial Lease'!R$5),
('Rent Roll'!$H24*'Rent Roll'!$D24/12)*((1+'Rent Roll'!$N24)^DATEDIF('Summary &amp; Assumptions'!$D$18,R$5,"Y")),
OFFSET(Q29,0,-DATEDIF(EDATE('Rent Roll'!$K24,'Rent Roll'!$P24*12),R$5,"M"))*((1+'Rent Roll'!$O24)^(DATEDIF(EDATE('Rent Roll'!$K24,'Rent Roll'!$P24*12),R$5,"Y")+1))),('Rent Roll'!$H24*'Rent Roll'!$D24/12)*((1+'Rent Roll'!$N24)^DATEDIF('Summary &amp; Assumptions'!$D$18,R$5,"Y")))))</f>
        <v>-</v>
      </c>
      <c r="S29" s="131" t="str">
        <f ca="1">IF(S$5&gt;='Rent Roll'!$M49,('Rent Roll'!$G49*'Rent Roll'!$D24/12)*((1+'Rent Roll'!$X49)^DATEDIF('Rent Roll'!$M49,S$5,"Y")),
IF(S$5&gt;'Rent Roll'!$L24,"-",
IF('Rent Roll'!$P24&gt;0,
IF(AND('Rent Roll'!$P24&gt;0,EDATE('Rent Roll'!$K24,'Rent Roll'!$P24*12)&gt;='Commercial Lease'!S$5),
('Rent Roll'!$H24*'Rent Roll'!$D24/12)*((1+'Rent Roll'!$N24)^DATEDIF('Summary &amp; Assumptions'!$D$18,S$5,"Y")),
OFFSET(R29,0,-DATEDIF(EDATE('Rent Roll'!$K24,'Rent Roll'!$P24*12),S$5,"M"))*((1+'Rent Roll'!$O24)^(DATEDIF(EDATE('Rent Roll'!$K24,'Rent Roll'!$P24*12),S$5,"Y")+1))),('Rent Roll'!$H24*'Rent Roll'!$D24/12)*((1+'Rent Roll'!$N24)^DATEDIF('Summary &amp; Assumptions'!$D$18,S$5,"Y")))))</f>
        <v>-</v>
      </c>
      <c r="T29" s="131" t="str">
        <f ca="1">IF(T$5&gt;='Rent Roll'!$M49,('Rent Roll'!$G49*'Rent Roll'!$D24/12)*((1+'Rent Roll'!$X49)^DATEDIF('Rent Roll'!$M49,T$5,"Y")),
IF(T$5&gt;'Rent Roll'!$L24,"-",
IF('Rent Roll'!$P24&gt;0,
IF(AND('Rent Roll'!$P24&gt;0,EDATE('Rent Roll'!$K24,'Rent Roll'!$P24*12)&gt;='Commercial Lease'!T$5),
('Rent Roll'!$H24*'Rent Roll'!$D24/12)*((1+'Rent Roll'!$N24)^DATEDIF('Summary &amp; Assumptions'!$D$18,T$5,"Y")),
OFFSET(S29,0,-DATEDIF(EDATE('Rent Roll'!$K24,'Rent Roll'!$P24*12),T$5,"M"))*((1+'Rent Roll'!$O24)^(DATEDIF(EDATE('Rent Roll'!$K24,'Rent Roll'!$P24*12),T$5,"Y")+1))),('Rent Roll'!$H24*'Rent Roll'!$D24/12)*((1+'Rent Roll'!$N24)^DATEDIF('Summary &amp; Assumptions'!$D$18,T$5,"Y")))))</f>
        <v>-</v>
      </c>
      <c r="U29" s="131" t="str">
        <f ca="1">IF(U$5&gt;='Rent Roll'!$M49,('Rent Roll'!$G49*'Rent Roll'!$D24/12)*((1+'Rent Roll'!$X49)^DATEDIF('Rent Roll'!$M49,U$5,"Y")),
IF(U$5&gt;'Rent Roll'!$L24,"-",
IF('Rent Roll'!$P24&gt;0,
IF(AND('Rent Roll'!$P24&gt;0,EDATE('Rent Roll'!$K24,'Rent Roll'!$P24*12)&gt;='Commercial Lease'!U$5),
('Rent Roll'!$H24*'Rent Roll'!$D24/12)*((1+'Rent Roll'!$N24)^DATEDIF('Summary &amp; Assumptions'!$D$18,U$5,"Y")),
OFFSET(T29,0,-DATEDIF(EDATE('Rent Roll'!$K24,'Rent Roll'!$P24*12),U$5,"M"))*((1+'Rent Roll'!$O24)^(DATEDIF(EDATE('Rent Roll'!$K24,'Rent Roll'!$P24*12),U$5,"Y")+1))),('Rent Roll'!$H24*'Rent Roll'!$D24/12)*((1+'Rent Roll'!$N24)^DATEDIF('Summary &amp; Assumptions'!$D$18,U$5,"Y")))))</f>
        <v>-</v>
      </c>
      <c r="V29" s="131" t="str">
        <f ca="1">IF(V$5&gt;='Rent Roll'!$M49,('Rent Roll'!$G49*'Rent Roll'!$D24/12)*((1+'Rent Roll'!$X49)^DATEDIF('Rent Roll'!$M49,V$5,"Y")),
IF(V$5&gt;'Rent Roll'!$L24,"-",
IF('Rent Roll'!$P24&gt;0,
IF(AND('Rent Roll'!$P24&gt;0,EDATE('Rent Roll'!$K24,'Rent Roll'!$P24*12)&gt;='Commercial Lease'!V$5),
('Rent Roll'!$H24*'Rent Roll'!$D24/12)*((1+'Rent Roll'!$N24)^DATEDIF('Summary &amp; Assumptions'!$D$18,V$5,"Y")),
OFFSET(U29,0,-DATEDIF(EDATE('Rent Roll'!$K24,'Rent Roll'!$P24*12),V$5,"M"))*((1+'Rent Roll'!$O24)^(DATEDIF(EDATE('Rent Roll'!$K24,'Rent Roll'!$P24*12),V$5,"Y")+1))),('Rent Roll'!$H24*'Rent Roll'!$D24/12)*((1+'Rent Roll'!$N24)^DATEDIF('Summary &amp; Assumptions'!$D$18,V$5,"Y")))))</f>
        <v>-</v>
      </c>
      <c r="W29" s="131" t="str">
        <f ca="1">IF(W$5&gt;='Rent Roll'!$M49,('Rent Roll'!$G49*'Rent Roll'!$D24/12)*((1+'Rent Roll'!$X49)^DATEDIF('Rent Roll'!$M49,W$5,"Y")),
IF(W$5&gt;'Rent Roll'!$L24,"-",
IF('Rent Roll'!$P24&gt;0,
IF(AND('Rent Roll'!$P24&gt;0,EDATE('Rent Roll'!$K24,'Rent Roll'!$P24*12)&gt;='Commercial Lease'!W$5),
('Rent Roll'!$H24*'Rent Roll'!$D24/12)*((1+'Rent Roll'!$N24)^DATEDIF('Summary &amp; Assumptions'!$D$18,W$5,"Y")),
OFFSET(V29,0,-DATEDIF(EDATE('Rent Roll'!$K24,'Rent Roll'!$P24*12),W$5,"M"))*((1+'Rent Roll'!$O24)^(DATEDIF(EDATE('Rent Roll'!$K24,'Rent Roll'!$P24*12),W$5,"Y")+1))),('Rent Roll'!$H24*'Rent Roll'!$D24/12)*((1+'Rent Roll'!$N24)^DATEDIF('Summary &amp; Assumptions'!$D$18,W$5,"Y")))))</f>
        <v>-</v>
      </c>
      <c r="X29" s="131" t="str">
        <f ca="1">IF(X$5&gt;='Rent Roll'!$M49,('Rent Roll'!$G49*'Rent Roll'!$D24/12)*((1+'Rent Roll'!$X49)^DATEDIF('Rent Roll'!$M49,X$5,"Y")),
IF(X$5&gt;'Rent Roll'!$L24,"-",
IF('Rent Roll'!$P24&gt;0,
IF(AND('Rent Roll'!$P24&gt;0,EDATE('Rent Roll'!$K24,'Rent Roll'!$P24*12)&gt;='Commercial Lease'!X$5),
('Rent Roll'!$H24*'Rent Roll'!$D24/12)*((1+'Rent Roll'!$N24)^DATEDIF('Summary &amp; Assumptions'!$D$18,X$5,"Y")),
OFFSET(W29,0,-DATEDIF(EDATE('Rent Roll'!$K24,'Rent Roll'!$P24*12),X$5,"M"))*((1+'Rent Roll'!$O24)^(DATEDIF(EDATE('Rent Roll'!$K24,'Rent Roll'!$P24*12),X$5,"Y")+1))),('Rent Roll'!$H24*'Rent Roll'!$D24/12)*((1+'Rent Roll'!$N24)^DATEDIF('Summary &amp; Assumptions'!$D$18,X$5,"Y")))))</f>
        <v>-</v>
      </c>
      <c r="Y29" s="131" t="str">
        <f ca="1">IF(Y$5&gt;='Rent Roll'!$M49,('Rent Roll'!$G49*'Rent Roll'!$D24/12)*((1+'Rent Roll'!$X49)^DATEDIF('Rent Roll'!$M49,Y$5,"Y")),
IF(Y$5&gt;'Rent Roll'!$L24,"-",
IF('Rent Roll'!$P24&gt;0,
IF(AND('Rent Roll'!$P24&gt;0,EDATE('Rent Roll'!$K24,'Rent Roll'!$P24*12)&gt;='Commercial Lease'!Y$5),
('Rent Roll'!$H24*'Rent Roll'!$D24/12)*((1+'Rent Roll'!$N24)^DATEDIF('Summary &amp; Assumptions'!$D$18,Y$5,"Y")),
OFFSET(X29,0,-DATEDIF(EDATE('Rent Roll'!$K24,'Rent Roll'!$P24*12),Y$5,"M"))*((1+'Rent Roll'!$O24)^(DATEDIF(EDATE('Rent Roll'!$K24,'Rent Roll'!$P24*12),Y$5,"Y")+1))),('Rent Roll'!$H24*'Rent Roll'!$D24/12)*((1+'Rent Roll'!$N24)^DATEDIF('Summary &amp; Assumptions'!$D$18,Y$5,"Y")))))</f>
        <v>-</v>
      </c>
      <c r="Z29" s="131" t="str">
        <f ca="1">IF(Z$5&gt;='Rent Roll'!$M49,('Rent Roll'!$G49*'Rent Roll'!$D24/12)*((1+'Rent Roll'!$X49)^DATEDIF('Rent Roll'!$M49,Z$5,"Y")),
IF(Z$5&gt;'Rent Roll'!$L24,"-",
IF('Rent Roll'!$P24&gt;0,
IF(AND('Rent Roll'!$P24&gt;0,EDATE('Rent Roll'!$K24,'Rent Roll'!$P24*12)&gt;='Commercial Lease'!Z$5),
('Rent Roll'!$H24*'Rent Roll'!$D24/12)*((1+'Rent Roll'!$N24)^DATEDIF('Summary &amp; Assumptions'!$D$18,Z$5,"Y")),
OFFSET(Y29,0,-DATEDIF(EDATE('Rent Roll'!$K24,'Rent Roll'!$P24*12),Z$5,"M"))*((1+'Rent Roll'!$O24)^(DATEDIF(EDATE('Rent Roll'!$K24,'Rent Roll'!$P24*12),Z$5,"Y")+1))),('Rent Roll'!$H24*'Rent Roll'!$D24/12)*((1+'Rent Roll'!$N24)^DATEDIF('Summary &amp; Assumptions'!$D$18,Z$5,"Y")))))</f>
        <v>-</v>
      </c>
      <c r="AA29" s="131" t="str">
        <f ca="1">IF(AA$5&gt;='Rent Roll'!$M49,('Rent Roll'!$G49*'Rent Roll'!$D24/12)*((1+'Rent Roll'!$X49)^DATEDIF('Rent Roll'!$M49,AA$5,"Y")),
IF(AA$5&gt;'Rent Roll'!$L24,"-",
IF('Rent Roll'!$P24&gt;0,
IF(AND('Rent Roll'!$P24&gt;0,EDATE('Rent Roll'!$K24,'Rent Roll'!$P24*12)&gt;='Commercial Lease'!AA$5),
('Rent Roll'!$H24*'Rent Roll'!$D24/12)*((1+'Rent Roll'!$N24)^DATEDIF('Summary &amp; Assumptions'!$D$18,AA$5,"Y")),
OFFSET(Z29,0,-DATEDIF(EDATE('Rent Roll'!$K24,'Rent Roll'!$P24*12),AA$5,"M"))*((1+'Rent Roll'!$O24)^(DATEDIF(EDATE('Rent Roll'!$K24,'Rent Roll'!$P24*12),AA$5,"Y")+1))),('Rent Roll'!$H24*'Rent Roll'!$D24/12)*((1+'Rent Roll'!$N24)^DATEDIF('Summary &amp; Assumptions'!$D$18,AA$5,"Y")))))</f>
        <v>-</v>
      </c>
      <c r="AB29" s="131" t="str">
        <f ca="1">IF(AB$5&gt;='Rent Roll'!$M49,('Rent Roll'!$G49*'Rent Roll'!$D24/12)*((1+'Rent Roll'!$X49)^DATEDIF('Rent Roll'!$M49,AB$5,"Y")),
IF(AB$5&gt;'Rent Roll'!$L24,"-",
IF('Rent Roll'!$P24&gt;0,
IF(AND('Rent Roll'!$P24&gt;0,EDATE('Rent Roll'!$K24,'Rent Roll'!$P24*12)&gt;='Commercial Lease'!AB$5),
('Rent Roll'!$H24*'Rent Roll'!$D24/12)*((1+'Rent Roll'!$N24)^DATEDIF('Summary &amp; Assumptions'!$D$18,AB$5,"Y")),
OFFSET(AA29,0,-DATEDIF(EDATE('Rent Roll'!$K24,'Rent Roll'!$P24*12),AB$5,"M"))*((1+'Rent Roll'!$O24)^(DATEDIF(EDATE('Rent Roll'!$K24,'Rent Roll'!$P24*12),AB$5,"Y")+1))),('Rent Roll'!$H24*'Rent Roll'!$D24/12)*((1+'Rent Roll'!$N24)^DATEDIF('Summary &amp; Assumptions'!$D$18,AB$5,"Y")))))</f>
        <v>-</v>
      </c>
      <c r="AC29" s="131" t="str">
        <f ca="1">IF(AC$5&gt;='Rent Roll'!$M49,('Rent Roll'!$G49*'Rent Roll'!$D24/12)*((1+'Rent Roll'!$X49)^DATEDIF('Rent Roll'!$M49,AC$5,"Y")),
IF(AC$5&gt;'Rent Roll'!$L24,"-",
IF('Rent Roll'!$P24&gt;0,
IF(AND('Rent Roll'!$P24&gt;0,EDATE('Rent Roll'!$K24,'Rent Roll'!$P24*12)&gt;='Commercial Lease'!AC$5),
('Rent Roll'!$H24*'Rent Roll'!$D24/12)*((1+'Rent Roll'!$N24)^DATEDIF('Summary &amp; Assumptions'!$D$18,AC$5,"Y")),
OFFSET(AB29,0,-DATEDIF(EDATE('Rent Roll'!$K24,'Rent Roll'!$P24*12),AC$5,"M"))*((1+'Rent Roll'!$O24)^(DATEDIF(EDATE('Rent Roll'!$K24,'Rent Roll'!$P24*12),AC$5,"Y")+1))),('Rent Roll'!$H24*'Rent Roll'!$D24/12)*((1+'Rent Roll'!$N24)^DATEDIF('Summary &amp; Assumptions'!$D$18,AC$5,"Y")))))</f>
        <v>-</v>
      </c>
      <c r="AD29" s="131" t="str">
        <f ca="1">IF(AD$5&gt;='Rent Roll'!$M49,('Rent Roll'!$G49*'Rent Roll'!$D24/12)*((1+'Rent Roll'!$X49)^DATEDIF('Rent Roll'!$M49,AD$5,"Y")),
IF(AD$5&gt;'Rent Roll'!$L24,"-",
IF('Rent Roll'!$P24&gt;0,
IF(AND('Rent Roll'!$P24&gt;0,EDATE('Rent Roll'!$K24,'Rent Roll'!$P24*12)&gt;='Commercial Lease'!AD$5),
('Rent Roll'!$H24*'Rent Roll'!$D24/12)*((1+'Rent Roll'!$N24)^DATEDIF('Summary &amp; Assumptions'!$D$18,AD$5,"Y")),
OFFSET(AC29,0,-DATEDIF(EDATE('Rent Roll'!$K24,'Rent Roll'!$P24*12),AD$5,"M"))*((1+'Rent Roll'!$O24)^(DATEDIF(EDATE('Rent Roll'!$K24,'Rent Roll'!$P24*12),AD$5,"Y")+1))),('Rent Roll'!$H24*'Rent Roll'!$D24/12)*((1+'Rent Roll'!$N24)^DATEDIF('Summary &amp; Assumptions'!$D$18,AD$5,"Y")))))</f>
        <v>-</v>
      </c>
      <c r="AE29" s="131" t="str">
        <f ca="1">IF(AE$5&gt;='Rent Roll'!$M49,('Rent Roll'!$G49*'Rent Roll'!$D24/12)*((1+'Rent Roll'!$X49)^DATEDIF('Rent Roll'!$M49,AE$5,"Y")),
IF(AE$5&gt;'Rent Roll'!$L24,"-",
IF('Rent Roll'!$P24&gt;0,
IF(AND('Rent Roll'!$P24&gt;0,EDATE('Rent Roll'!$K24,'Rent Roll'!$P24*12)&gt;='Commercial Lease'!AE$5),
('Rent Roll'!$H24*'Rent Roll'!$D24/12)*((1+'Rent Roll'!$N24)^DATEDIF('Summary &amp; Assumptions'!$D$18,AE$5,"Y")),
OFFSET(AD29,0,-DATEDIF(EDATE('Rent Roll'!$K24,'Rent Roll'!$P24*12),AE$5,"M"))*((1+'Rent Roll'!$O24)^(DATEDIF(EDATE('Rent Roll'!$K24,'Rent Roll'!$P24*12),AE$5,"Y")+1))),('Rent Roll'!$H24*'Rent Roll'!$D24/12)*((1+'Rent Roll'!$N24)^DATEDIF('Summary &amp; Assumptions'!$D$18,AE$5,"Y")))))</f>
        <v>-</v>
      </c>
      <c r="AF29" s="131" t="str">
        <f ca="1">IF(AF$5&gt;='Rent Roll'!$M49,('Rent Roll'!$G49*'Rent Roll'!$D24/12)*((1+'Rent Roll'!$X49)^DATEDIF('Rent Roll'!$M49,AF$5,"Y")),
IF(AF$5&gt;'Rent Roll'!$L24,"-",
IF('Rent Roll'!$P24&gt;0,
IF(AND('Rent Roll'!$P24&gt;0,EDATE('Rent Roll'!$K24,'Rent Roll'!$P24*12)&gt;='Commercial Lease'!AF$5),
('Rent Roll'!$H24*'Rent Roll'!$D24/12)*((1+'Rent Roll'!$N24)^DATEDIF('Summary &amp; Assumptions'!$D$18,AF$5,"Y")),
OFFSET(AE29,0,-DATEDIF(EDATE('Rent Roll'!$K24,'Rent Roll'!$P24*12),AF$5,"M"))*((1+'Rent Roll'!$O24)^(DATEDIF(EDATE('Rent Roll'!$K24,'Rent Roll'!$P24*12),AF$5,"Y")+1))),('Rent Roll'!$H24*'Rent Roll'!$D24/12)*((1+'Rent Roll'!$N24)^DATEDIF('Summary &amp; Assumptions'!$D$18,AF$5,"Y")))))</f>
        <v>-</v>
      </c>
      <c r="AG29" s="131" t="str">
        <f ca="1">IF(AG$5&gt;='Rent Roll'!$M49,('Rent Roll'!$G49*'Rent Roll'!$D24/12)*((1+'Rent Roll'!$X49)^DATEDIF('Rent Roll'!$M49,AG$5,"Y")),
IF(AG$5&gt;'Rent Roll'!$L24,"-",
IF('Rent Roll'!$P24&gt;0,
IF(AND('Rent Roll'!$P24&gt;0,EDATE('Rent Roll'!$K24,'Rent Roll'!$P24*12)&gt;='Commercial Lease'!AG$5),
('Rent Roll'!$H24*'Rent Roll'!$D24/12)*((1+'Rent Roll'!$N24)^DATEDIF('Summary &amp; Assumptions'!$D$18,AG$5,"Y")),
OFFSET(AF29,0,-DATEDIF(EDATE('Rent Roll'!$K24,'Rent Roll'!$P24*12),AG$5,"M"))*((1+'Rent Roll'!$O24)^(DATEDIF(EDATE('Rent Roll'!$K24,'Rent Roll'!$P24*12),AG$5,"Y")+1))),('Rent Roll'!$H24*'Rent Roll'!$D24/12)*((1+'Rent Roll'!$N24)^DATEDIF('Summary &amp; Assumptions'!$D$18,AG$5,"Y")))))</f>
        <v>-</v>
      </c>
      <c r="AH29" s="131" t="str">
        <f ca="1">IF(AH$5&gt;='Rent Roll'!$M49,('Rent Roll'!$G49*'Rent Roll'!$D24/12)*((1+'Rent Roll'!$X49)^DATEDIF('Rent Roll'!$M49,AH$5,"Y")),
IF(AH$5&gt;'Rent Roll'!$L24,"-",
IF('Rent Roll'!$P24&gt;0,
IF(AND('Rent Roll'!$P24&gt;0,EDATE('Rent Roll'!$K24,'Rent Roll'!$P24*12)&gt;='Commercial Lease'!AH$5),
('Rent Roll'!$H24*'Rent Roll'!$D24/12)*((1+'Rent Roll'!$N24)^DATEDIF('Summary &amp; Assumptions'!$D$18,AH$5,"Y")),
OFFSET(AG29,0,-DATEDIF(EDATE('Rent Roll'!$K24,'Rent Roll'!$P24*12),AH$5,"M"))*((1+'Rent Roll'!$O24)^(DATEDIF(EDATE('Rent Roll'!$K24,'Rent Roll'!$P24*12),AH$5,"Y")+1))),('Rent Roll'!$H24*'Rent Roll'!$D24/12)*((1+'Rent Roll'!$N24)^DATEDIF('Summary &amp; Assumptions'!$D$18,AH$5,"Y")))))</f>
        <v>-</v>
      </c>
      <c r="AI29" s="131" t="str">
        <f ca="1">IF(AI$5&gt;='Rent Roll'!$M49,('Rent Roll'!$G49*'Rent Roll'!$D24/12)*((1+'Rent Roll'!$X49)^DATEDIF('Rent Roll'!$M49,AI$5,"Y")),
IF(AI$5&gt;'Rent Roll'!$L24,"-",
IF('Rent Roll'!$P24&gt;0,
IF(AND('Rent Roll'!$P24&gt;0,EDATE('Rent Roll'!$K24,'Rent Roll'!$P24*12)&gt;='Commercial Lease'!AI$5),
('Rent Roll'!$H24*'Rent Roll'!$D24/12)*((1+'Rent Roll'!$N24)^DATEDIF('Summary &amp; Assumptions'!$D$18,AI$5,"Y")),
OFFSET(AH29,0,-DATEDIF(EDATE('Rent Roll'!$K24,'Rent Roll'!$P24*12),AI$5,"M"))*((1+'Rent Roll'!$O24)^(DATEDIF(EDATE('Rent Roll'!$K24,'Rent Roll'!$P24*12),AI$5,"Y")+1))),('Rent Roll'!$H24*'Rent Roll'!$D24/12)*((1+'Rent Roll'!$N24)^DATEDIF('Summary &amp; Assumptions'!$D$18,AI$5,"Y")))))</f>
        <v>-</v>
      </c>
      <c r="AJ29" s="131" t="str">
        <f ca="1">IF(AJ$5&gt;='Rent Roll'!$M49,('Rent Roll'!$G49*'Rent Roll'!$D24/12)*((1+'Rent Roll'!$X49)^DATEDIF('Rent Roll'!$M49,AJ$5,"Y")),
IF(AJ$5&gt;'Rent Roll'!$L24,"-",
IF('Rent Roll'!$P24&gt;0,
IF(AND('Rent Roll'!$P24&gt;0,EDATE('Rent Roll'!$K24,'Rent Roll'!$P24*12)&gt;='Commercial Lease'!AJ$5),
('Rent Roll'!$H24*'Rent Roll'!$D24/12)*((1+'Rent Roll'!$N24)^DATEDIF('Summary &amp; Assumptions'!$D$18,AJ$5,"Y")),
OFFSET(AI29,0,-DATEDIF(EDATE('Rent Roll'!$K24,'Rent Roll'!$P24*12),AJ$5,"M"))*((1+'Rent Roll'!$O24)^(DATEDIF(EDATE('Rent Roll'!$K24,'Rent Roll'!$P24*12),AJ$5,"Y")+1))),('Rent Roll'!$H24*'Rent Roll'!$D24/12)*((1+'Rent Roll'!$N24)^DATEDIF('Summary &amp; Assumptions'!$D$18,AJ$5,"Y")))))</f>
        <v>-</v>
      </c>
      <c r="AK29" s="131" t="str">
        <f ca="1">IF(AK$5&gt;='Rent Roll'!$M49,('Rent Roll'!$G49*'Rent Roll'!$D24/12)*((1+'Rent Roll'!$X49)^DATEDIF('Rent Roll'!$M49,AK$5,"Y")),
IF(AK$5&gt;'Rent Roll'!$L24,"-",
IF('Rent Roll'!$P24&gt;0,
IF(AND('Rent Roll'!$P24&gt;0,EDATE('Rent Roll'!$K24,'Rent Roll'!$P24*12)&gt;='Commercial Lease'!AK$5),
('Rent Roll'!$H24*'Rent Roll'!$D24/12)*((1+'Rent Roll'!$N24)^DATEDIF('Summary &amp; Assumptions'!$D$18,AK$5,"Y")),
OFFSET(AJ29,0,-DATEDIF(EDATE('Rent Roll'!$K24,'Rent Roll'!$P24*12),AK$5,"M"))*((1+'Rent Roll'!$O24)^(DATEDIF(EDATE('Rent Roll'!$K24,'Rent Roll'!$P24*12),AK$5,"Y")+1))),('Rent Roll'!$H24*'Rent Roll'!$D24/12)*((1+'Rent Roll'!$N24)^DATEDIF('Summary &amp; Assumptions'!$D$18,AK$5,"Y")))))</f>
        <v>-</v>
      </c>
      <c r="AL29" s="131" t="str">
        <f ca="1">IF(AL$5&gt;='Rent Roll'!$M49,('Rent Roll'!$G49*'Rent Roll'!$D24/12)*((1+'Rent Roll'!$X49)^DATEDIF('Rent Roll'!$M49,AL$5,"Y")),
IF(AL$5&gt;'Rent Roll'!$L24,"-",
IF('Rent Roll'!$P24&gt;0,
IF(AND('Rent Roll'!$P24&gt;0,EDATE('Rent Roll'!$K24,'Rent Roll'!$P24*12)&gt;='Commercial Lease'!AL$5),
('Rent Roll'!$H24*'Rent Roll'!$D24/12)*((1+'Rent Roll'!$N24)^DATEDIF('Summary &amp; Assumptions'!$D$18,AL$5,"Y")),
OFFSET(AK29,0,-DATEDIF(EDATE('Rent Roll'!$K24,'Rent Roll'!$P24*12),AL$5,"M"))*((1+'Rent Roll'!$O24)^(DATEDIF(EDATE('Rent Roll'!$K24,'Rent Roll'!$P24*12),AL$5,"Y")+1))),('Rent Roll'!$H24*'Rent Roll'!$D24/12)*((1+'Rent Roll'!$N24)^DATEDIF('Summary &amp; Assumptions'!$D$18,AL$5,"Y")))))</f>
        <v>-</v>
      </c>
      <c r="AM29" s="131" t="str">
        <f ca="1">IF(AM$5&gt;='Rent Roll'!$M49,('Rent Roll'!$G49*'Rent Roll'!$D24/12)*((1+'Rent Roll'!$X49)^DATEDIF('Rent Roll'!$M49,AM$5,"Y")),
IF(AM$5&gt;'Rent Roll'!$L24,"-",
IF('Rent Roll'!$P24&gt;0,
IF(AND('Rent Roll'!$P24&gt;0,EDATE('Rent Roll'!$K24,'Rent Roll'!$P24*12)&gt;='Commercial Lease'!AM$5),
('Rent Roll'!$H24*'Rent Roll'!$D24/12)*((1+'Rent Roll'!$N24)^DATEDIF('Summary &amp; Assumptions'!$D$18,AM$5,"Y")),
OFFSET(AL29,0,-DATEDIF(EDATE('Rent Roll'!$K24,'Rent Roll'!$P24*12),AM$5,"M"))*((1+'Rent Roll'!$O24)^(DATEDIF(EDATE('Rent Roll'!$K24,'Rent Roll'!$P24*12),AM$5,"Y")+1))),('Rent Roll'!$H24*'Rent Roll'!$D24/12)*((1+'Rent Roll'!$N24)^DATEDIF('Summary &amp; Assumptions'!$D$18,AM$5,"Y")))))</f>
        <v>-</v>
      </c>
      <c r="AN29" s="131" t="str">
        <f ca="1">IF(AN$5&gt;='Rent Roll'!$M49,('Rent Roll'!$G49*'Rent Roll'!$D24/12)*((1+'Rent Roll'!$X49)^DATEDIF('Rent Roll'!$M49,AN$5,"Y")),
IF(AN$5&gt;'Rent Roll'!$L24,"-",
IF('Rent Roll'!$P24&gt;0,
IF(AND('Rent Roll'!$P24&gt;0,EDATE('Rent Roll'!$K24,'Rent Roll'!$P24*12)&gt;='Commercial Lease'!AN$5),
('Rent Roll'!$H24*'Rent Roll'!$D24/12)*((1+'Rent Roll'!$N24)^DATEDIF('Summary &amp; Assumptions'!$D$18,AN$5,"Y")),
OFFSET(AM29,0,-DATEDIF(EDATE('Rent Roll'!$K24,'Rent Roll'!$P24*12),AN$5,"M"))*((1+'Rent Roll'!$O24)^(DATEDIF(EDATE('Rent Roll'!$K24,'Rent Roll'!$P24*12),AN$5,"Y")+1))),('Rent Roll'!$H24*'Rent Roll'!$D24/12)*((1+'Rent Roll'!$N24)^DATEDIF('Summary &amp; Assumptions'!$D$18,AN$5,"Y")))))</f>
        <v>-</v>
      </c>
      <c r="AO29" s="131" t="str">
        <f ca="1">IF(AO$5&gt;='Rent Roll'!$M49,('Rent Roll'!$G49*'Rent Roll'!$D24/12)*((1+'Rent Roll'!$X49)^DATEDIF('Rent Roll'!$M49,AO$5,"Y")),
IF(AO$5&gt;'Rent Roll'!$L24,"-",
IF('Rent Roll'!$P24&gt;0,
IF(AND('Rent Roll'!$P24&gt;0,EDATE('Rent Roll'!$K24,'Rent Roll'!$P24*12)&gt;='Commercial Lease'!AO$5),
('Rent Roll'!$H24*'Rent Roll'!$D24/12)*((1+'Rent Roll'!$N24)^DATEDIF('Summary &amp; Assumptions'!$D$18,AO$5,"Y")),
OFFSET(AN29,0,-DATEDIF(EDATE('Rent Roll'!$K24,'Rent Roll'!$P24*12),AO$5,"M"))*((1+'Rent Roll'!$O24)^(DATEDIF(EDATE('Rent Roll'!$K24,'Rent Roll'!$P24*12),AO$5,"Y")+1))),('Rent Roll'!$H24*'Rent Roll'!$D24/12)*((1+'Rent Roll'!$N24)^DATEDIF('Summary &amp; Assumptions'!$D$18,AO$5,"Y")))))</f>
        <v>-</v>
      </c>
      <c r="AP29" s="131" t="str">
        <f ca="1">IF(AP$5&gt;='Rent Roll'!$M49,('Rent Roll'!$G49*'Rent Roll'!$D24/12)*((1+'Rent Roll'!$X49)^DATEDIF('Rent Roll'!$M49,AP$5,"Y")),
IF(AP$5&gt;'Rent Roll'!$L24,"-",
IF('Rent Roll'!$P24&gt;0,
IF(AND('Rent Roll'!$P24&gt;0,EDATE('Rent Roll'!$K24,'Rent Roll'!$P24*12)&gt;='Commercial Lease'!AP$5),
('Rent Roll'!$H24*'Rent Roll'!$D24/12)*((1+'Rent Roll'!$N24)^DATEDIF('Summary &amp; Assumptions'!$D$18,AP$5,"Y")),
OFFSET(AO29,0,-DATEDIF(EDATE('Rent Roll'!$K24,'Rent Roll'!$P24*12),AP$5,"M"))*((1+'Rent Roll'!$O24)^(DATEDIF(EDATE('Rent Roll'!$K24,'Rent Roll'!$P24*12),AP$5,"Y")+1))),('Rent Roll'!$H24*'Rent Roll'!$D24/12)*((1+'Rent Roll'!$N24)^DATEDIF('Summary &amp; Assumptions'!$D$18,AP$5,"Y")))))</f>
        <v>-</v>
      </c>
      <c r="AQ29" s="131" t="str">
        <f ca="1">IF(AQ$5&gt;='Rent Roll'!$M49,('Rent Roll'!$G49*'Rent Roll'!$D24/12)*((1+'Rent Roll'!$X49)^DATEDIF('Rent Roll'!$M49,AQ$5,"Y")),
IF(AQ$5&gt;'Rent Roll'!$L24,"-",
IF('Rent Roll'!$P24&gt;0,
IF(AND('Rent Roll'!$P24&gt;0,EDATE('Rent Roll'!$K24,'Rent Roll'!$P24*12)&gt;='Commercial Lease'!AQ$5),
('Rent Roll'!$H24*'Rent Roll'!$D24/12)*((1+'Rent Roll'!$N24)^DATEDIF('Summary &amp; Assumptions'!$D$18,AQ$5,"Y")),
OFFSET(AP29,0,-DATEDIF(EDATE('Rent Roll'!$K24,'Rent Roll'!$P24*12),AQ$5,"M"))*((1+'Rent Roll'!$O24)^(DATEDIF(EDATE('Rent Roll'!$K24,'Rent Roll'!$P24*12),AQ$5,"Y")+1))),('Rent Roll'!$H24*'Rent Roll'!$D24/12)*((1+'Rent Roll'!$N24)^DATEDIF('Summary &amp; Assumptions'!$D$18,AQ$5,"Y")))))</f>
        <v>-</v>
      </c>
      <c r="AR29" s="131" t="str">
        <f ca="1">IF(AR$5&gt;='Rent Roll'!$M49,('Rent Roll'!$G49*'Rent Roll'!$D24/12)*((1+'Rent Roll'!$X49)^DATEDIF('Rent Roll'!$M49,AR$5,"Y")),
IF(AR$5&gt;'Rent Roll'!$L24,"-",
IF('Rent Roll'!$P24&gt;0,
IF(AND('Rent Roll'!$P24&gt;0,EDATE('Rent Roll'!$K24,'Rent Roll'!$P24*12)&gt;='Commercial Lease'!AR$5),
('Rent Roll'!$H24*'Rent Roll'!$D24/12)*((1+'Rent Roll'!$N24)^DATEDIF('Summary &amp; Assumptions'!$D$18,AR$5,"Y")),
OFFSET(AQ29,0,-DATEDIF(EDATE('Rent Roll'!$K24,'Rent Roll'!$P24*12),AR$5,"M"))*((1+'Rent Roll'!$O24)^(DATEDIF(EDATE('Rent Roll'!$K24,'Rent Roll'!$P24*12),AR$5,"Y")+1))),('Rent Roll'!$H24*'Rent Roll'!$D24/12)*((1+'Rent Roll'!$N24)^DATEDIF('Summary &amp; Assumptions'!$D$18,AR$5,"Y")))))</f>
        <v>-</v>
      </c>
      <c r="AS29" s="131" t="str">
        <f ca="1">IF(AS$5&gt;='Rent Roll'!$M49,('Rent Roll'!$G49*'Rent Roll'!$D24/12)*((1+'Rent Roll'!$X49)^DATEDIF('Rent Roll'!$M49,AS$5,"Y")),
IF(AS$5&gt;'Rent Roll'!$L24,"-",
IF('Rent Roll'!$P24&gt;0,
IF(AND('Rent Roll'!$P24&gt;0,EDATE('Rent Roll'!$K24,'Rent Roll'!$P24*12)&gt;='Commercial Lease'!AS$5),
('Rent Roll'!$H24*'Rent Roll'!$D24/12)*((1+'Rent Roll'!$N24)^DATEDIF('Summary &amp; Assumptions'!$D$18,AS$5,"Y")),
OFFSET(AR29,0,-DATEDIF(EDATE('Rent Roll'!$K24,'Rent Roll'!$P24*12),AS$5,"M"))*((1+'Rent Roll'!$O24)^(DATEDIF(EDATE('Rent Roll'!$K24,'Rent Roll'!$P24*12),AS$5,"Y")+1))),('Rent Roll'!$H24*'Rent Roll'!$D24/12)*((1+'Rent Roll'!$N24)^DATEDIF('Summary &amp; Assumptions'!$D$18,AS$5,"Y")))))</f>
        <v>-</v>
      </c>
      <c r="AT29" s="131" t="str">
        <f ca="1">IF(AT$5&gt;='Rent Roll'!$M49,('Rent Roll'!$G49*'Rent Roll'!$D24/12)*((1+'Rent Roll'!$X49)^DATEDIF('Rent Roll'!$M49,AT$5,"Y")),
IF(AT$5&gt;'Rent Roll'!$L24,"-",
IF('Rent Roll'!$P24&gt;0,
IF(AND('Rent Roll'!$P24&gt;0,EDATE('Rent Roll'!$K24,'Rent Roll'!$P24*12)&gt;='Commercial Lease'!AT$5),
('Rent Roll'!$H24*'Rent Roll'!$D24/12)*((1+'Rent Roll'!$N24)^DATEDIF('Summary &amp; Assumptions'!$D$18,AT$5,"Y")),
OFFSET(AS29,0,-DATEDIF(EDATE('Rent Roll'!$K24,'Rent Roll'!$P24*12),AT$5,"M"))*((1+'Rent Roll'!$O24)^(DATEDIF(EDATE('Rent Roll'!$K24,'Rent Roll'!$P24*12),AT$5,"Y")+1))),('Rent Roll'!$H24*'Rent Roll'!$D24/12)*((1+'Rent Roll'!$N24)^DATEDIF('Summary &amp; Assumptions'!$D$18,AT$5,"Y")))))</f>
        <v>-</v>
      </c>
      <c r="AU29" s="131" t="str">
        <f ca="1">IF(AU$5&gt;='Rent Roll'!$M49,('Rent Roll'!$G49*'Rent Roll'!$D24/12)*((1+'Rent Roll'!$X49)^DATEDIF('Rent Roll'!$M49,AU$5,"Y")),
IF(AU$5&gt;'Rent Roll'!$L24,"-",
IF('Rent Roll'!$P24&gt;0,
IF(AND('Rent Roll'!$P24&gt;0,EDATE('Rent Roll'!$K24,'Rent Roll'!$P24*12)&gt;='Commercial Lease'!AU$5),
('Rent Roll'!$H24*'Rent Roll'!$D24/12)*((1+'Rent Roll'!$N24)^DATEDIF('Summary &amp; Assumptions'!$D$18,AU$5,"Y")),
OFFSET(AT29,0,-DATEDIF(EDATE('Rent Roll'!$K24,'Rent Roll'!$P24*12),AU$5,"M"))*((1+'Rent Roll'!$O24)^(DATEDIF(EDATE('Rent Roll'!$K24,'Rent Roll'!$P24*12),AU$5,"Y")+1))),('Rent Roll'!$H24*'Rent Roll'!$D24/12)*((1+'Rent Roll'!$N24)^DATEDIF('Summary &amp; Assumptions'!$D$18,AU$5,"Y")))))</f>
        <v>-</v>
      </c>
      <c r="AV29" s="131" t="str">
        <f ca="1">IF(AV$5&gt;='Rent Roll'!$M49,('Rent Roll'!$G49*'Rent Roll'!$D24/12)*((1+'Rent Roll'!$X49)^DATEDIF('Rent Roll'!$M49,AV$5,"Y")),
IF(AV$5&gt;'Rent Roll'!$L24,"-",
IF('Rent Roll'!$P24&gt;0,
IF(AND('Rent Roll'!$P24&gt;0,EDATE('Rent Roll'!$K24,'Rent Roll'!$P24*12)&gt;='Commercial Lease'!AV$5),
('Rent Roll'!$H24*'Rent Roll'!$D24/12)*((1+'Rent Roll'!$N24)^DATEDIF('Summary &amp; Assumptions'!$D$18,AV$5,"Y")),
OFFSET(AU29,0,-DATEDIF(EDATE('Rent Roll'!$K24,'Rent Roll'!$P24*12),AV$5,"M"))*((1+'Rent Roll'!$O24)^(DATEDIF(EDATE('Rent Roll'!$K24,'Rent Roll'!$P24*12),AV$5,"Y")+1))),('Rent Roll'!$H24*'Rent Roll'!$D24/12)*((1+'Rent Roll'!$N24)^DATEDIF('Summary &amp; Assumptions'!$D$18,AV$5,"Y")))))</f>
        <v>-</v>
      </c>
      <c r="AW29" s="131" t="str">
        <f ca="1">IF(AW$5&gt;='Rent Roll'!$M49,('Rent Roll'!$G49*'Rent Roll'!$D24/12)*((1+'Rent Roll'!$X49)^DATEDIF('Rent Roll'!$M49,AW$5,"Y")),
IF(AW$5&gt;'Rent Roll'!$L24,"-",
IF('Rent Roll'!$P24&gt;0,
IF(AND('Rent Roll'!$P24&gt;0,EDATE('Rent Roll'!$K24,'Rent Roll'!$P24*12)&gt;='Commercial Lease'!AW$5),
('Rent Roll'!$H24*'Rent Roll'!$D24/12)*((1+'Rent Roll'!$N24)^DATEDIF('Summary &amp; Assumptions'!$D$18,AW$5,"Y")),
OFFSET(AV29,0,-DATEDIF(EDATE('Rent Roll'!$K24,'Rent Roll'!$P24*12),AW$5,"M"))*((1+'Rent Roll'!$O24)^(DATEDIF(EDATE('Rent Roll'!$K24,'Rent Roll'!$P24*12),AW$5,"Y")+1))),('Rent Roll'!$H24*'Rent Roll'!$D24/12)*((1+'Rent Roll'!$N24)^DATEDIF('Summary &amp; Assumptions'!$D$18,AW$5,"Y")))))</f>
        <v>-</v>
      </c>
      <c r="AX29" s="131" t="str">
        <f ca="1">IF(AX$5&gt;='Rent Roll'!$M49,('Rent Roll'!$G49*'Rent Roll'!$D24/12)*((1+'Rent Roll'!$X49)^DATEDIF('Rent Roll'!$M49,AX$5,"Y")),
IF(AX$5&gt;'Rent Roll'!$L24,"-",
IF('Rent Roll'!$P24&gt;0,
IF(AND('Rent Roll'!$P24&gt;0,EDATE('Rent Roll'!$K24,'Rent Roll'!$P24*12)&gt;='Commercial Lease'!AX$5),
('Rent Roll'!$H24*'Rent Roll'!$D24/12)*((1+'Rent Roll'!$N24)^DATEDIF('Summary &amp; Assumptions'!$D$18,AX$5,"Y")),
OFFSET(AW29,0,-DATEDIF(EDATE('Rent Roll'!$K24,'Rent Roll'!$P24*12),AX$5,"M"))*((1+'Rent Roll'!$O24)^(DATEDIF(EDATE('Rent Roll'!$K24,'Rent Roll'!$P24*12),AX$5,"Y")+1))),('Rent Roll'!$H24*'Rent Roll'!$D24/12)*((1+'Rent Roll'!$N24)^DATEDIF('Summary &amp; Assumptions'!$D$18,AX$5,"Y")))))</f>
        <v>-</v>
      </c>
      <c r="AY29" s="131" t="str">
        <f ca="1">IF(AY$5&gt;='Rent Roll'!$M49,('Rent Roll'!$G49*'Rent Roll'!$D24/12)*((1+'Rent Roll'!$X49)^DATEDIF('Rent Roll'!$M49,AY$5,"Y")),
IF(AY$5&gt;'Rent Roll'!$L24,"-",
IF('Rent Roll'!$P24&gt;0,
IF(AND('Rent Roll'!$P24&gt;0,EDATE('Rent Roll'!$K24,'Rent Roll'!$P24*12)&gt;='Commercial Lease'!AY$5),
('Rent Roll'!$H24*'Rent Roll'!$D24/12)*((1+'Rent Roll'!$N24)^DATEDIF('Summary &amp; Assumptions'!$D$18,AY$5,"Y")),
OFFSET(AX29,0,-DATEDIF(EDATE('Rent Roll'!$K24,'Rent Roll'!$P24*12),AY$5,"M"))*((1+'Rent Roll'!$O24)^(DATEDIF(EDATE('Rent Roll'!$K24,'Rent Roll'!$P24*12),AY$5,"Y")+1))),('Rent Roll'!$H24*'Rent Roll'!$D24/12)*((1+'Rent Roll'!$N24)^DATEDIF('Summary &amp; Assumptions'!$D$18,AY$5,"Y")))))</f>
        <v>-</v>
      </c>
      <c r="AZ29" s="131" t="str">
        <f ca="1">IF(AZ$5&gt;='Rent Roll'!$M49,('Rent Roll'!$G49*'Rent Roll'!$D24/12)*((1+'Rent Roll'!$X49)^DATEDIF('Rent Roll'!$M49,AZ$5,"Y")),
IF(AZ$5&gt;'Rent Roll'!$L24,"-",
IF('Rent Roll'!$P24&gt;0,
IF(AND('Rent Roll'!$P24&gt;0,EDATE('Rent Roll'!$K24,'Rent Roll'!$P24*12)&gt;='Commercial Lease'!AZ$5),
('Rent Roll'!$H24*'Rent Roll'!$D24/12)*((1+'Rent Roll'!$N24)^DATEDIF('Summary &amp; Assumptions'!$D$18,AZ$5,"Y")),
OFFSET(AY29,0,-DATEDIF(EDATE('Rent Roll'!$K24,'Rent Roll'!$P24*12),AZ$5,"M"))*((1+'Rent Roll'!$O24)^(DATEDIF(EDATE('Rent Roll'!$K24,'Rent Roll'!$P24*12),AZ$5,"Y")+1))),('Rent Roll'!$H24*'Rent Roll'!$D24/12)*((1+'Rent Roll'!$N24)^DATEDIF('Summary &amp; Assumptions'!$D$18,AZ$5,"Y")))))</f>
        <v>-</v>
      </c>
      <c r="BA29" s="131" t="str">
        <f ca="1">IF(BA$5&gt;='Rent Roll'!$M49,('Rent Roll'!$G49*'Rent Roll'!$D24/12)*((1+'Rent Roll'!$X49)^DATEDIF('Rent Roll'!$M49,BA$5,"Y")),
IF(BA$5&gt;'Rent Roll'!$L24,"-",
IF('Rent Roll'!$P24&gt;0,
IF(AND('Rent Roll'!$P24&gt;0,EDATE('Rent Roll'!$K24,'Rent Roll'!$P24*12)&gt;='Commercial Lease'!BA$5),
('Rent Roll'!$H24*'Rent Roll'!$D24/12)*((1+'Rent Roll'!$N24)^DATEDIF('Summary &amp; Assumptions'!$D$18,BA$5,"Y")),
OFFSET(AZ29,0,-DATEDIF(EDATE('Rent Roll'!$K24,'Rent Roll'!$P24*12),BA$5,"M"))*((1+'Rent Roll'!$O24)^(DATEDIF(EDATE('Rent Roll'!$K24,'Rent Roll'!$P24*12),BA$5,"Y")+1))),('Rent Roll'!$H24*'Rent Roll'!$D24/12)*((1+'Rent Roll'!$N24)^DATEDIF('Summary &amp; Assumptions'!$D$18,BA$5,"Y")))))</f>
        <v>-</v>
      </c>
      <c r="BB29" s="131" t="str">
        <f ca="1">IF(BB$5&gt;='Rent Roll'!$M49,('Rent Roll'!$G49*'Rent Roll'!$D24/12)*((1+'Rent Roll'!$X49)^DATEDIF('Rent Roll'!$M49,BB$5,"Y")),
IF(BB$5&gt;'Rent Roll'!$L24,"-",
IF('Rent Roll'!$P24&gt;0,
IF(AND('Rent Roll'!$P24&gt;0,EDATE('Rent Roll'!$K24,'Rent Roll'!$P24*12)&gt;='Commercial Lease'!BB$5),
('Rent Roll'!$H24*'Rent Roll'!$D24/12)*((1+'Rent Roll'!$N24)^DATEDIF('Summary &amp; Assumptions'!$D$18,BB$5,"Y")),
OFFSET(BA29,0,-DATEDIF(EDATE('Rent Roll'!$K24,'Rent Roll'!$P24*12),BB$5,"M"))*((1+'Rent Roll'!$O24)^(DATEDIF(EDATE('Rent Roll'!$K24,'Rent Roll'!$P24*12),BB$5,"Y")+1))),('Rent Roll'!$H24*'Rent Roll'!$D24/12)*((1+'Rent Roll'!$N24)^DATEDIF('Summary &amp; Assumptions'!$D$18,BB$5,"Y")))))</f>
        <v>-</v>
      </c>
      <c r="BC29" s="131" t="str">
        <f ca="1">IF(BC$5&gt;='Rent Roll'!$M49,('Rent Roll'!$G49*'Rent Roll'!$D24/12)*((1+'Rent Roll'!$X49)^DATEDIF('Rent Roll'!$M49,BC$5,"Y")),
IF(BC$5&gt;'Rent Roll'!$L24,"-",
IF('Rent Roll'!$P24&gt;0,
IF(AND('Rent Roll'!$P24&gt;0,EDATE('Rent Roll'!$K24,'Rent Roll'!$P24*12)&gt;='Commercial Lease'!BC$5),
('Rent Roll'!$H24*'Rent Roll'!$D24/12)*((1+'Rent Roll'!$N24)^DATEDIF('Summary &amp; Assumptions'!$D$18,BC$5,"Y")),
OFFSET(BB29,0,-DATEDIF(EDATE('Rent Roll'!$K24,'Rent Roll'!$P24*12),BC$5,"M"))*((1+'Rent Roll'!$O24)^(DATEDIF(EDATE('Rent Roll'!$K24,'Rent Roll'!$P24*12),BC$5,"Y")+1))),('Rent Roll'!$H24*'Rent Roll'!$D24/12)*((1+'Rent Roll'!$N24)^DATEDIF('Summary &amp; Assumptions'!$D$18,BC$5,"Y")))))</f>
        <v>-</v>
      </c>
      <c r="BD29" s="131" t="str">
        <f ca="1">IF(BD$5&gt;='Rent Roll'!$M49,('Rent Roll'!$G49*'Rent Roll'!$D24/12)*((1+'Rent Roll'!$X49)^DATEDIF('Rent Roll'!$M49,BD$5,"Y")),
IF(BD$5&gt;'Rent Roll'!$L24,"-",
IF('Rent Roll'!$P24&gt;0,
IF(AND('Rent Roll'!$P24&gt;0,EDATE('Rent Roll'!$K24,'Rent Roll'!$P24*12)&gt;='Commercial Lease'!BD$5),
('Rent Roll'!$H24*'Rent Roll'!$D24/12)*((1+'Rent Roll'!$N24)^DATEDIF('Summary &amp; Assumptions'!$D$18,BD$5,"Y")),
OFFSET(BC29,0,-DATEDIF(EDATE('Rent Roll'!$K24,'Rent Roll'!$P24*12),BD$5,"M"))*((1+'Rent Roll'!$O24)^(DATEDIF(EDATE('Rent Roll'!$K24,'Rent Roll'!$P24*12),BD$5,"Y")+1))),('Rent Roll'!$H24*'Rent Roll'!$D24/12)*((1+'Rent Roll'!$N24)^DATEDIF('Summary &amp; Assumptions'!$D$18,BD$5,"Y")))))</f>
        <v>-</v>
      </c>
      <c r="BE29" s="131" t="str">
        <f ca="1">IF(BE$5&gt;='Rent Roll'!$M49,('Rent Roll'!$G49*'Rent Roll'!$D24/12)*((1+'Rent Roll'!$X49)^DATEDIF('Rent Roll'!$M49,BE$5,"Y")),
IF(BE$5&gt;'Rent Roll'!$L24,"-",
IF('Rent Roll'!$P24&gt;0,
IF(AND('Rent Roll'!$P24&gt;0,EDATE('Rent Roll'!$K24,'Rent Roll'!$P24*12)&gt;='Commercial Lease'!BE$5),
('Rent Roll'!$H24*'Rent Roll'!$D24/12)*((1+'Rent Roll'!$N24)^DATEDIF('Summary &amp; Assumptions'!$D$18,BE$5,"Y")),
OFFSET(BD29,0,-DATEDIF(EDATE('Rent Roll'!$K24,'Rent Roll'!$P24*12),BE$5,"M"))*((1+'Rent Roll'!$O24)^(DATEDIF(EDATE('Rent Roll'!$K24,'Rent Roll'!$P24*12),BE$5,"Y")+1))),('Rent Roll'!$H24*'Rent Roll'!$D24/12)*((1+'Rent Roll'!$N24)^DATEDIF('Summary &amp; Assumptions'!$D$18,BE$5,"Y")))))</f>
        <v>-</v>
      </c>
      <c r="BF29" s="131" t="str">
        <f ca="1">IF(BF$5&gt;='Rent Roll'!$M49,('Rent Roll'!$G49*'Rent Roll'!$D24/12)*((1+'Rent Roll'!$X49)^DATEDIF('Rent Roll'!$M49,BF$5,"Y")),
IF(BF$5&gt;'Rent Roll'!$L24,"-",
IF('Rent Roll'!$P24&gt;0,
IF(AND('Rent Roll'!$P24&gt;0,EDATE('Rent Roll'!$K24,'Rent Roll'!$P24*12)&gt;='Commercial Lease'!BF$5),
('Rent Roll'!$H24*'Rent Roll'!$D24/12)*((1+'Rent Roll'!$N24)^DATEDIF('Summary &amp; Assumptions'!$D$18,BF$5,"Y")),
OFFSET(BE29,0,-DATEDIF(EDATE('Rent Roll'!$K24,'Rent Roll'!$P24*12),BF$5,"M"))*((1+'Rent Roll'!$O24)^(DATEDIF(EDATE('Rent Roll'!$K24,'Rent Roll'!$P24*12),BF$5,"Y")+1))),('Rent Roll'!$H24*'Rent Roll'!$D24/12)*((1+'Rent Roll'!$N24)^DATEDIF('Summary &amp; Assumptions'!$D$18,BF$5,"Y")))))</f>
        <v>-</v>
      </c>
      <c r="BG29" s="131" t="str">
        <f ca="1">IF(BG$5&gt;='Rent Roll'!$M49,('Rent Roll'!$G49*'Rent Roll'!$D24/12)*((1+'Rent Roll'!$X49)^DATEDIF('Rent Roll'!$M49,BG$5,"Y")),
IF(BG$5&gt;'Rent Roll'!$L24,"-",
IF('Rent Roll'!$P24&gt;0,
IF(AND('Rent Roll'!$P24&gt;0,EDATE('Rent Roll'!$K24,'Rent Roll'!$P24*12)&gt;='Commercial Lease'!BG$5),
('Rent Roll'!$H24*'Rent Roll'!$D24/12)*((1+'Rent Roll'!$N24)^DATEDIF('Summary &amp; Assumptions'!$D$18,BG$5,"Y")),
OFFSET(BF29,0,-DATEDIF(EDATE('Rent Roll'!$K24,'Rent Roll'!$P24*12),BG$5,"M"))*((1+'Rent Roll'!$O24)^(DATEDIF(EDATE('Rent Roll'!$K24,'Rent Roll'!$P24*12),BG$5,"Y")+1))),('Rent Roll'!$H24*'Rent Roll'!$D24/12)*((1+'Rent Roll'!$N24)^DATEDIF('Summary &amp; Assumptions'!$D$18,BG$5,"Y")))))</f>
        <v>-</v>
      </c>
      <c r="BH29" s="131" t="str">
        <f ca="1">IF(BH$5&gt;='Rent Roll'!$M49,('Rent Roll'!$G49*'Rent Roll'!$D24/12)*((1+'Rent Roll'!$X49)^DATEDIF('Rent Roll'!$M49,BH$5,"Y")),
IF(BH$5&gt;'Rent Roll'!$L24,"-",
IF('Rent Roll'!$P24&gt;0,
IF(AND('Rent Roll'!$P24&gt;0,EDATE('Rent Roll'!$K24,'Rent Roll'!$P24*12)&gt;='Commercial Lease'!BH$5),
('Rent Roll'!$H24*'Rent Roll'!$D24/12)*((1+'Rent Roll'!$N24)^DATEDIF('Summary &amp; Assumptions'!$D$18,BH$5,"Y")),
OFFSET(BG29,0,-DATEDIF(EDATE('Rent Roll'!$K24,'Rent Roll'!$P24*12),BH$5,"M"))*((1+'Rent Roll'!$O24)^(DATEDIF(EDATE('Rent Roll'!$K24,'Rent Roll'!$P24*12),BH$5,"Y")+1))),('Rent Roll'!$H24*'Rent Roll'!$D24/12)*((1+'Rent Roll'!$N24)^DATEDIF('Summary &amp; Assumptions'!$D$18,BH$5,"Y")))))</f>
        <v>-</v>
      </c>
      <c r="BI29" s="131" t="str">
        <f ca="1">IF(BI$5&gt;='Rent Roll'!$M49,('Rent Roll'!$G49*'Rent Roll'!$D24/12)*((1+'Rent Roll'!$X49)^DATEDIF('Rent Roll'!$M49,BI$5,"Y")),
IF(BI$5&gt;'Rent Roll'!$L24,"-",
IF('Rent Roll'!$P24&gt;0,
IF(AND('Rent Roll'!$P24&gt;0,EDATE('Rent Roll'!$K24,'Rent Roll'!$P24*12)&gt;='Commercial Lease'!BI$5),
('Rent Roll'!$H24*'Rent Roll'!$D24/12)*((1+'Rent Roll'!$N24)^DATEDIF('Summary &amp; Assumptions'!$D$18,BI$5,"Y")),
OFFSET(BH29,0,-DATEDIF(EDATE('Rent Roll'!$K24,'Rent Roll'!$P24*12),BI$5,"M"))*((1+'Rent Roll'!$O24)^(DATEDIF(EDATE('Rent Roll'!$K24,'Rent Roll'!$P24*12),BI$5,"Y")+1))),('Rent Roll'!$H24*'Rent Roll'!$D24/12)*((1+'Rent Roll'!$N24)^DATEDIF('Summary &amp; Assumptions'!$D$18,BI$5,"Y")))))</f>
        <v>-</v>
      </c>
      <c r="BJ29" s="131" t="str">
        <f ca="1">IF(BJ$5&gt;='Rent Roll'!$M49,('Rent Roll'!$G49*'Rent Roll'!$D24/12)*((1+'Rent Roll'!$X49)^DATEDIF('Rent Roll'!$M49,BJ$5,"Y")),
IF(BJ$5&gt;'Rent Roll'!$L24,"-",
IF('Rent Roll'!$P24&gt;0,
IF(AND('Rent Roll'!$P24&gt;0,EDATE('Rent Roll'!$K24,'Rent Roll'!$P24*12)&gt;='Commercial Lease'!BJ$5),
('Rent Roll'!$H24*'Rent Roll'!$D24/12)*((1+'Rent Roll'!$N24)^DATEDIF('Summary &amp; Assumptions'!$D$18,BJ$5,"Y")),
OFFSET(BI29,0,-DATEDIF(EDATE('Rent Roll'!$K24,'Rent Roll'!$P24*12),BJ$5,"M"))*((1+'Rent Roll'!$O24)^(DATEDIF(EDATE('Rent Roll'!$K24,'Rent Roll'!$P24*12),BJ$5,"Y")+1))),('Rent Roll'!$H24*'Rent Roll'!$D24/12)*((1+'Rent Roll'!$N24)^DATEDIF('Summary &amp; Assumptions'!$D$18,BJ$5,"Y")))))</f>
        <v>-</v>
      </c>
      <c r="BK29" s="131" t="str">
        <f ca="1">IF(BK$5&gt;='Rent Roll'!$M49,('Rent Roll'!$G49*'Rent Roll'!$D24/12)*((1+'Rent Roll'!$X49)^DATEDIF('Rent Roll'!$M49,BK$5,"Y")),
IF(BK$5&gt;'Rent Roll'!$L24,"-",
IF('Rent Roll'!$P24&gt;0,
IF(AND('Rent Roll'!$P24&gt;0,EDATE('Rent Roll'!$K24,'Rent Roll'!$P24*12)&gt;='Commercial Lease'!BK$5),
('Rent Roll'!$H24*'Rent Roll'!$D24/12)*((1+'Rent Roll'!$N24)^DATEDIF('Summary &amp; Assumptions'!$D$18,BK$5,"Y")),
OFFSET(BJ29,0,-DATEDIF(EDATE('Rent Roll'!$K24,'Rent Roll'!$P24*12),BK$5,"M"))*((1+'Rent Roll'!$O24)^(DATEDIF(EDATE('Rent Roll'!$K24,'Rent Roll'!$P24*12),BK$5,"Y")+1))),('Rent Roll'!$H24*'Rent Roll'!$D24/12)*((1+'Rent Roll'!$N24)^DATEDIF('Summary &amp; Assumptions'!$D$18,BK$5,"Y")))))</f>
        <v>-</v>
      </c>
      <c r="BL29" s="131" t="str">
        <f ca="1">IF(BL$5&gt;='Rent Roll'!$M49,('Rent Roll'!$G49*'Rent Roll'!$D24/12)*((1+'Rent Roll'!$X49)^DATEDIF('Rent Roll'!$M49,BL$5,"Y")),
IF(BL$5&gt;'Rent Roll'!$L24,"-",
IF('Rent Roll'!$P24&gt;0,
IF(AND('Rent Roll'!$P24&gt;0,EDATE('Rent Roll'!$K24,'Rent Roll'!$P24*12)&gt;='Commercial Lease'!BL$5),
('Rent Roll'!$H24*'Rent Roll'!$D24/12)*((1+'Rent Roll'!$N24)^DATEDIF('Summary &amp; Assumptions'!$D$18,BL$5,"Y")),
OFFSET(BK29,0,-DATEDIF(EDATE('Rent Roll'!$K24,'Rent Roll'!$P24*12),BL$5,"M"))*((1+'Rent Roll'!$O24)^(DATEDIF(EDATE('Rent Roll'!$K24,'Rent Roll'!$P24*12),BL$5,"Y")+1))),('Rent Roll'!$H24*'Rent Roll'!$D24/12)*((1+'Rent Roll'!$N24)^DATEDIF('Summary &amp; Assumptions'!$D$18,BL$5,"Y")))))</f>
        <v>-</v>
      </c>
      <c r="BM29" s="131" t="str">
        <f ca="1">IF(BM$5&gt;='Rent Roll'!$M49,('Rent Roll'!$G49*'Rent Roll'!$D24/12)*((1+'Rent Roll'!$X49)^DATEDIF('Rent Roll'!$M49,BM$5,"Y")),
IF(BM$5&gt;'Rent Roll'!$L24,"-",
IF('Rent Roll'!$P24&gt;0,
IF(AND('Rent Roll'!$P24&gt;0,EDATE('Rent Roll'!$K24,'Rent Roll'!$P24*12)&gt;='Commercial Lease'!BM$5),
('Rent Roll'!$H24*'Rent Roll'!$D24/12)*((1+'Rent Roll'!$N24)^DATEDIF('Summary &amp; Assumptions'!$D$18,BM$5,"Y")),
OFFSET(BL29,0,-DATEDIF(EDATE('Rent Roll'!$K24,'Rent Roll'!$P24*12),BM$5,"M"))*((1+'Rent Roll'!$O24)^(DATEDIF(EDATE('Rent Roll'!$K24,'Rent Roll'!$P24*12),BM$5,"Y")+1))),('Rent Roll'!$H24*'Rent Roll'!$D24/12)*((1+'Rent Roll'!$N24)^DATEDIF('Summary &amp; Assumptions'!$D$18,BM$5,"Y")))))</f>
        <v>-</v>
      </c>
      <c r="BN29" s="131" t="str">
        <f ca="1">IF(BN$5&gt;='Rent Roll'!$M49,('Rent Roll'!$G49*'Rent Roll'!$D24/12)*((1+'Rent Roll'!$X49)^DATEDIF('Rent Roll'!$M49,BN$5,"Y")),
IF(BN$5&gt;'Rent Roll'!$L24,"-",
IF('Rent Roll'!$P24&gt;0,
IF(AND('Rent Roll'!$P24&gt;0,EDATE('Rent Roll'!$K24,'Rent Roll'!$P24*12)&gt;='Commercial Lease'!BN$5),
('Rent Roll'!$H24*'Rent Roll'!$D24/12)*((1+'Rent Roll'!$N24)^DATEDIF('Summary &amp; Assumptions'!$D$18,BN$5,"Y")),
OFFSET(BM29,0,-DATEDIF(EDATE('Rent Roll'!$K24,'Rent Roll'!$P24*12),BN$5,"M"))*((1+'Rent Roll'!$O24)^(DATEDIF(EDATE('Rent Roll'!$K24,'Rent Roll'!$P24*12),BN$5,"Y")+1))),('Rent Roll'!$H24*'Rent Roll'!$D24/12)*((1+'Rent Roll'!$N24)^DATEDIF('Summary &amp; Assumptions'!$D$18,BN$5,"Y")))))</f>
        <v>-</v>
      </c>
      <c r="BO29" s="131" t="str">
        <f ca="1">IF(BO$5&gt;='Rent Roll'!$M49,('Rent Roll'!$G49*'Rent Roll'!$D24/12)*((1+'Rent Roll'!$X49)^DATEDIF('Rent Roll'!$M49,BO$5,"Y")),
IF(BO$5&gt;'Rent Roll'!$L24,"-",
IF('Rent Roll'!$P24&gt;0,
IF(AND('Rent Roll'!$P24&gt;0,EDATE('Rent Roll'!$K24,'Rent Roll'!$P24*12)&gt;='Commercial Lease'!BO$5),
('Rent Roll'!$H24*'Rent Roll'!$D24/12)*((1+'Rent Roll'!$N24)^DATEDIF('Summary &amp; Assumptions'!$D$18,BO$5,"Y")),
OFFSET(BN29,0,-DATEDIF(EDATE('Rent Roll'!$K24,'Rent Roll'!$P24*12),BO$5,"M"))*((1+'Rent Roll'!$O24)^(DATEDIF(EDATE('Rent Roll'!$K24,'Rent Roll'!$P24*12),BO$5,"Y")+1))),('Rent Roll'!$H24*'Rent Roll'!$D24/12)*((1+'Rent Roll'!$N24)^DATEDIF('Summary &amp; Assumptions'!$D$18,BO$5,"Y")))))</f>
        <v>-</v>
      </c>
      <c r="BP29" s="131" t="str">
        <f ca="1">IF(BP$5&gt;='Rent Roll'!$M49,('Rent Roll'!$G49*'Rent Roll'!$D24/12)*((1+'Rent Roll'!$X49)^DATEDIF('Rent Roll'!$M49,BP$5,"Y")),
IF(BP$5&gt;'Rent Roll'!$L24,"-",
IF('Rent Roll'!$P24&gt;0,
IF(AND('Rent Roll'!$P24&gt;0,EDATE('Rent Roll'!$K24,'Rent Roll'!$P24*12)&gt;='Commercial Lease'!BP$5),
('Rent Roll'!$H24*'Rent Roll'!$D24/12)*((1+'Rent Roll'!$N24)^DATEDIF('Summary &amp; Assumptions'!$D$18,BP$5,"Y")),
OFFSET(BO29,0,-DATEDIF(EDATE('Rent Roll'!$K24,'Rent Roll'!$P24*12),BP$5,"M"))*((1+'Rent Roll'!$O24)^(DATEDIF(EDATE('Rent Roll'!$K24,'Rent Roll'!$P24*12),BP$5,"Y")+1))),('Rent Roll'!$H24*'Rent Roll'!$D24/12)*((1+'Rent Roll'!$N24)^DATEDIF('Summary &amp; Assumptions'!$D$18,BP$5,"Y")))))</f>
        <v>-</v>
      </c>
      <c r="BQ29" s="131" t="str">
        <f ca="1">IF(BQ$5&gt;='Rent Roll'!$M49,('Rent Roll'!$G49*'Rent Roll'!$D24/12)*((1+'Rent Roll'!$X49)^DATEDIF('Rent Roll'!$M49,BQ$5,"Y")),
IF(BQ$5&gt;'Rent Roll'!$L24,"-",
IF('Rent Roll'!$P24&gt;0,
IF(AND('Rent Roll'!$P24&gt;0,EDATE('Rent Roll'!$K24,'Rent Roll'!$P24*12)&gt;='Commercial Lease'!BQ$5),
('Rent Roll'!$H24*'Rent Roll'!$D24/12)*((1+'Rent Roll'!$N24)^DATEDIF('Summary &amp; Assumptions'!$D$18,BQ$5,"Y")),
OFFSET(BP29,0,-DATEDIF(EDATE('Rent Roll'!$K24,'Rent Roll'!$P24*12),BQ$5,"M"))*((1+'Rent Roll'!$O24)^(DATEDIF(EDATE('Rent Roll'!$K24,'Rent Roll'!$P24*12),BQ$5,"Y")+1))),('Rent Roll'!$H24*'Rent Roll'!$D24/12)*((1+'Rent Roll'!$N24)^DATEDIF('Summary &amp; Assumptions'!$D$18,BQ$5,"Y")))))</f>
        <v>-</v>
      </c>
      <c r="BR29" s="131" t="str">
        <f ca="1">IF(BR$5&gt;='Rent Roll'!$M49,('Rent Roll'!$G49*'Rent Roll'!$D24/12)*((1+'Rent Roll'!$X49)^DATEDIF('Rent Roll'!$M49,BR$5,"Y")),
IF(BR$5&gt;'Rent Roll'!$L24,"-",
IF('Rent Roll'!$P24&gt;0,
IF(AND('Rent Roll'!$P24&gt;0,EDATE('Rent Roll'!$K24,'Rent Roll'!$P24*12)&gt;='Commercial Lease'!BR$5),
('Rent Roll'!$H24*'Rent Roll'!$D24/12)*((1+'Rent Roll'!$N24)^DATEDIF('Summary &amp; Assumptions'!$D$18,BR$5,"Y")),
OFFSET(BQ29,0,-DATEDIF(EDATE('Rent Roll'!$K24,'Rent Roll'!$P24*12),BR$5,"M"))*((1+'Rent Roll'!$O24)^(DATEDIF(EDATE('Rent Roll'!$K24,'Rent Roll'!$P24*12),BR$5,"Y")+1))),('Rent Roll'!$H24*'Rent Roll'!$D24/12)*((1+'Rent Roll'!$N24)^DATEDIF('Summary &amp; Assumptions'!$D$18,BR$5,"Y")))))</f>
        <v>-</v>
      </c>
      <c r="BS29" s="131" t="str">
        <f ca="1">IF(BS$5&gt;='Rent Roll'!$M49,('Rent Roll'!$G49*'Rent Roll'!$D24/12)*((1+'Rent Roll'!$X49)^DATEDIF('Rent Roll'!$M49,BS$5,"Y")),
IF(BS$5&gt;'Rent Roll'!$L24,"-",
IF('Rent Roll'!$P24&gt;0,
IF(AND('Rent Roll'!$P24&gt;0,EDATE('Rent Roll'!$K24,'Rent Roll'!$P24*12)&gt;='Commercial Lease'!BS$5),
('Rent Roll'!$H24*'Rent Roll'!$D24/12)*((1+'Rent Roll'!$N24)^DATEDIF('Summary &amp; Assumptions'!$D$18,BS$5,"Y")),
OFFSET(BR29,0,-DATEDIF(EDATE('Rent Roll'!$K24,'Rent Roll'!$P24*12),BS$5,"M"))*((1+'Rent Roll'!$O24)^(DATEDIF(EDATE('Rent Roll'!$K24,'Rent Roll'!$P24*12),BS$5,"Y")+1))),('Rent Roll'!$H24*'Rent Roll'!$D24/12)*((1+'Rent Roll'!$N24)^DATEDIF('Summary &amp; Assumptions'!$D$18,BS$5,"Y")))))</f>
        <v>-</v>
      </c>
      <c r="BT29" s="131" t="str">
        <f ca="1">IF(BT$5&gt;='Rent Roll'!$M49,('Rent Roll'!$G49*'Rent Roll'!$D24/12)*((1+'Rent Roll'!$X49)^DATEDIF('Rent Roll'!$M49,BT$5,"Y")),
IF(BT$5&gt;'Rent Roll'!$L24,"-",
IF('Rent Roll'!$P24&gt;0,
IF(AND('Rent Roll'!$P24&gt;0,EDATE('Rent Roll'!$K24,'Rent Roll'!$P24*12)&gt;='Commercial Lease'!BT$5),
('Rent Roll'!$H24*'Rent Roll'!$D24/12)*((1+'Rent Roll'!$N24)^DATEDIF('Summary &amp; Assumptions'!$D$18,BT$5,"Y")),
OFFSET(BS29,0,-DATEDIF(EDATE('Rent Roll'!$K24,'Rent Roll'!$P24*12),BT$5,"M"))*((1+'Rent Roll'!$O24)^(DATEDIF(EDATE('Rent Roll'!$K24,'Rent Roll'!$P24*12),BT$5,"Y")+1))),('Rent Roll'!$H24*'Rent Roll'!$D24/12)*((1+'Rent Roll'!$N24)^DATEDIF('Summary &amp; Assumptions'!$D$18,BT$5,"Y")))))</f>
        <v>-</v>
      </c>
      <c r="BU29" s="131" t="str">
        <f ca="1">IF(BU$5&gt;='Rent Roll'!$M49,('Rent Roll'!$G49*'Rent Roll'!$D24/12)*((1+'Rent Roll'!$X49)^DATEDIF('Rent Roll'!$M49,BU$5,"Y")),
IF(BU$5&gt;'Rent Roll'!$L24,"-",
IF('Rent Roll'!$P24&gt;0,
IF(AND('Rent Roll'!$P24&gt;0,EDATE('Rent Roll'!$K24,'Rent Roll'!$P24*12)&gt;='Commercial Lease'!BU$5),
('Rent Roll'!$H24*'Rent Roll'!$D24/12)*((1+'Rent Roll'!$N24)^DATEDIF('Summary &amp; Assumptions'!$D$18,BU$5,"Y")),
OFFSET(BT29,0,-DATEDIF(EDATE('Rent Roll'!$K24,'Rent Roll'!$P24*12),BU$5,"M"))*((1+'Rent Roll'!$O24)^(DATEDIF(EDATE('Rent Roll'!$K24,'Rent Roll'!$P24*12),BU$5,"Y")+1))),('Rent Roll'!$H24*'Rent Roll'!$D24/12)*((1+'Rent Roll'!$N24)^DATEDIF('Summary &amp; Assumptions'!$D$18,BU$5,"Y")))))</f>
        <v>-</v>
      </c>
      <c r="BV29" s="131" t="str">
        <f ca="1">IF(BV$5&gt;='Rent Roll'!$M49,('Rent Roll'!$G49*'Rent Roll'!$D24/12)*((1+'Rent Roll'!$X49)^DATEDIF('Rent Roll'!$M49,BV$5,"Y")),
IF(BV$5&gt;'Rent Roll'!$L24,"-",
IF('Rent Roll'!$P24&gt;0,
IF(AND('Rent Roll'!$P24&gt;0,EDATE('Rent Roll'!$K24,'Rent Roll'!$P24*12)&gt;='Commercial Lease'!BV$5),
('Rent Roll'!$H24*'Rent Roll'!$D24/12)*((1+'Rent Roll'!$N24)^DATEDIF('Summary &amp; Assumptions'!$D$18,BV$5,"Y")),
OFFSET(BU29,0,-DATEDIF(EDATE('Rent Roll'!$K24,'Rent Roll'!$P24*12),BV$5,"M"))*((1+'Rent Roll'!$O24)^(DATEDIF(EDATE('Rent Roll'!$K24,'Rent Roll'!$P24*12),BV$5,"Y")+1))),('Rent Roll'!$H24*'Rent Roll'!$D24/12)*((1+'Rent Roll'!$N24)^DATEDIF('Summary &amp; Assumptions'!$D$18,BV$5,"Y")))))</f>
        <v>-</v>
      </c>
      <c r="BW29" s="131" t="str">
        <f ca="1">IF(BW$5&gt;='Rent Roll'!$M49,('Rent Roll'!$G49*'Rent Roll'!$D24/12)*((1+'Rent Roll'!$X49)^DATEDIF('Rent Roll'!$M49,BW$5,"Y")),
IF(BW$5&gt;'Rent Roll'!$L24,"-",
IF('Rent Roll'!$P24&gt;0,
IF(AND('Rent Roll'!$P24&gt;0,EDATE('Rent Roll'!$K24,'Rent Roll'!$P24*12)&gt;='Commercial Lease'!BW$5),
('Rent Roll'!$H24*'Rent Roll'!$D24/12)*((1+'Rent Roll'!$N24)^DATEDIF('Summary &amp; Assumptions'!$D$18,BW$5,"Y")),
OFFSET(BV29,0,-DATEDIF(EDATE('Rent Roll'!$K24,'Rent Roll'!$P24*12),BW$5,"M"))*((1+'Rent Roll'!$O24)^(DATEDIF(EDATE('Rent Roll'!$K24,'Rent Roll'!$P24*12),BW$5,"Y")+1))),('Rent Roll'!$H24*'Rent Roll'!$D24/12)*((1+'Rent Roll'!$N24)^DATEDIF('Summary &amp; Assumptions'!$D$18,BW$5,"Y")))))</f>
        <v>-</v>
      </c>
      <c r="BX29" s="131" t="str">
        <f ca="1">IF(BX$5&gt;='Rent Roll'!$M49,('Rent Roll'!$G49*'Rent Roll'!$D24/12)*((1+'Rent Roll'!$X49)^DATEDIF('Rent Roll'!$M49,BX$5,"Y")),
IF(BX$5&gt;'Rent Roll'!$L24,"-",
IF('Rent Roll'!$P24&gt;0,
IF(AND('Rent Roll'!$P24&gt;0,EDATE('Rent Roll'!$K24,'Rent Roll'!$P24*12)&gt;='Commercial Lease'!BX$5),
('Rent Roll'!$H24*'Rent Roll'!$D24/12)*((1+'Rent Roll'!$N24)^DATEDIF('Summary &amp; Assumptions'!$D$18,BX$5,"Y")),
OFFSET(BW29,0,-DATEDIF(EDATE('Rent Roll'!$K24,'Rent Roll'!$P24*12),BX$5,"M"))*((1+'Rent Roll'!$O24)^(DATEDIF(EDATE('Rent Roll'!$K24,'Rent Roll'!$P24*12),BX$5,"Y")+1))),('Rent Roll'!$H24*'Rent Roll'!$D24/12)*((1+'Rent Roll'!$N24)^DATEDIF('Summary &amp; Assumptions'!$D$18,BX$5,"Y")))))</f>
        <v>-</v>
      </c>
      <c r="BY29" s="131" t="str">
        <f ca="1">IF(BY$5&gt;='Rent Roll'!$M49,('Rent Roll'!$G49*'Rent Roll'!$D24/12)*((1+'Rent Roll'!$X49)^DATEDIF('Rent Roll'!$M49,BY$5,"Y")),
IF(BY$5&gt;'Rent Roll'!$L24,"-",
IF('Rent Roll'!$P24&gt;0,
IF(AND('Rent Roll'!$P24&gt;0,EDATE('Rent Roll'!$K24,'Rent Roll'!$P24*12)&gt;='Commercial Lease'!BY$5),
('Rent Roll'!$H24*'Rent Roll'!$D24/12)*((1+'Rent Roll'!$N24)^DATEDIF('Summary &amp; Assumptions'!$D$18,BY$5,"Y")),
OFFSET(BX29,0,-DATEDIF(EDATE('Rent Roll'!$K24,'Rent Roll'!$P24*12),BY$5,"M"))*((1+'Rent Roll'!$O24)^(DATEDIF(EDATE('Rent Roll'!$K24,'Rent Roll'!$P24*12),BY$5,"Y")+1))),('Rent Roll'!$H24*'Rent Roll'!$D24/12)*((1+'Rent Roll'!$N24)^DATEDIF('Summary &amp; Assumptions'!$D$18,BY$5,"Y")))))</f>
        <v>-</v>
      </c>
      <c r="BZ29" s="131" t="str">
        <f ca="1">IF(BZ$5&gt;='Rent Roll'!$M49,('Rent Roll'!$G49*'Rent Roll'!$D24/12)*((1+'Rent Roll'!$X49)^DATEDIF('Rent Roll'!$M49,BZ$5,"Y")),
IF(BZ$5&gt;'Rent Roll'!$L24,"-",
IF('Rent Roll'!$P24&gt;0,
IF(AND('Rent Roll'!$P24&gt;0,EDATE('Rent Roll'!$K24,'Rent Roll'!$P24*12)&gt;='Commercial Lease'!BZ$5),
('Rent Roll'!$H24*'Rent Roll'!$D24/12)*((1+'Rent Roll'!$N24)^DATEDIF('Summary &amp; Assumptions'!$D$18,BZ$5,"Y")),
OFFSET(BY29,0,-DATEDIF(EDATE('Rent Roll'!$K24,'Rent Roll'!$P24*12),BZ$5,"M"))*((1+'Rent Roll'!$O24)^(DATEDIF(EDATE('Rent Roll'!$K24,'Rent Roll'!$P24*12),BZ$5,"Y")+1))),('Rent Roll'!$H24*'Rent Roll'!$D24/12)*((1+'Rent Roll'!$N24)^DATEDIF('Summary &amp; Assumptions'!$D$18,BZ$5,"Y")))))</f>
        <v>-</v>
      </c>
      <c r="CA29" s="131" t="str">
        <f ca="1">IF(CA$5&gt;='Rent Roll'!$M49,('Rent Roll'!$G49*'Rent Roll'!$D24/12)*((1+'Rent Roll'!$X49)^DATEDIF('Rent Roll'!$M49,CA$5,"Y")),
IF(CA$5&gt;'Rent Roll'!$L24,"-",
IF('Rent Roll'!$P24&gt;0,
IF(AND('Rent Roll'!$P24&gt;0,EDATE('Rent Roll'!$K24,'Rent Roll'!$P24*12)&gt;='Commercial Lease'!CA$5),
('Rent Roll'!$H24*'Rent Roll'!$D24/12)*((1+'Rent Roll'!$N24)^DATEDIF('Summary &amp; Assumptions'!$D$18,CA$5,"Y")),
OFFSET(BZ29,0,-DATEDIF(EDATE('Rent Roll'!$K24,'Rent Roll'!$P24*12),CA$5,"M"))*((1+'Rent Roll'!$O24)^(DATEDIF(EDATE('Rent Roll'!$K24,'Rent Roll'!$P24*12),CA$5,"Y")+1))),('Rent Roll'!$H24*'Rent Roll'!$D24/12)*((1+'Rent Roll'!$N24)^DATEDIF('Summary &amp; Assumptions'!$D$18,CA$5,"Y")))))</f>
        <v>-</v>
      </c>
      <c r="CB29" s="131" t="str">
        <f ca="1">IF(CB$5&gt;='Rent Roll'!$M49,('Rent Roll'!$G49*'Rent Roll'!$D24/12)*((1+'Rent Roll'!$X49)^DATEDIF('Rent Roll'!$M49,CB$5,"Y")),
IF(CB$5&gt;'Rent Roll'!$L24,"-",
IF('Rent Roll'!$P24&gt;0,
IF(AND('Rent Roll'!$P24&gt;0,EDATE('Rent Roll'!$K24,'Rent Roll'!$P24*12)&gt;='Commercial Lease'!CB$5),
('Rent Roll'!$H24*'Rent Roll'!$D24/12)*((1+'Rent Roll'!$N24)^DATEDIF('Summary &amp; Assumptions'!$D$18,CB$5,"Y")),
OFFSET(CA29,0,-DATEDIF(EDATE('Rent Roll'!$K24,'Rent Roll'!$P24*12),CB$5,"M"))*((1+'Rent Roll'!$O24)^(DATEDIF(EDATE('Rent Roll'!$K24,'Rent Roll'!$P24*12),CB$5,"Y")+1))),('Rent Roll'!$H24*'Rent Roll'!$D24/12)*((1+'Rent Roll'!$N24)^DATEDIF('Summary &amp; Assumptions'!$D$18,CB$5,"Y")))))</f>
        <v>-</v>
      </c>
      <c r="CC29" s="131" t="str">
        <f ca="1">IF(CC$5&gt;='Rent Roll'!$M49,('Rent Roll'!$G49*'Rent Roll'!$D24/12)*((1+'Rent Roll'!$X49)^DATEDIF('Rent Roll'!$M49,CC$5,"Y")),
IF(CC$5&gt;'Rent Roll'!$L24,"-",
IF('Rent Roll'!$P24&gt;0,
IF(AND('Rent Roll'!$P24&gt;0,EDATE('Rent Roll'!$K24,'Rent Roll'!$P24*12)&gt;='Commercial Lease'!CC$5),
('Rent Roll'!$H24*'Rent Roll'!$D24/12)*((1+'Rent Roll'!$N24)^DATEDIF('Summary &amp; Assumptions'!$D$18,CC$5,"Y")),
OFFSET(CB29,0,-DATEDIF(EDATE('Rent Roll'!$K24,'Rent Roll'!$P24*12),CC$5,"M"))*((1+'Rent Roll'!$O24)^(DATEDIF(EDATE('Rent Roll'!$K24,'Rent Roll'!$P24*12),CC$5,"Y")+1))),('Rent Roll'!$H24*'Rent Roll'!$D24/12)*((1+'Rent Roll'!$N24)^DATEDIF('Summary &amp; Assumptions'!$D$18,CC$5,"Y")))))</f>
        <v>-</v>
      </c>
      <c r="CD29" s="131" t="str">
        <f ca="1">IF(CD$5&gt;='Rent Roll'!$M49,('Rent Roll'!$G49*'Rent Roll'!$D24/12)*((1+'Rent Roll'!$X49)^DATEDIF('Rent Roll'!$M49,CD$5,"Y")),
IF(CD$5&gt;'Rent Roll'!$L24,"-",
IF('Rent Roll'!$P24&gt;0,
IF(AND('Rent Roll'!$P24&gt;0,EDATE('Rent Roll'!$K24,'Rent Roll'!$P24*12)&gt;='Commercial Lease'!CD$5),
('Rent Roll'!$H24*'Rent Roll'!$D24/12)*((1+'Rent Roll'!$N24)^DATEDIF('Summary &amp; Assumptions'!$D$18,CD$5,"Y")),
OFFSET(CC29,0,-DATEDIF(EDATE('Rent Roll'!$K24,'Rent Roll'!$P24*12),CD$5,"M"))*((1+'Rent Roll'!$O24)^(DATEDIF(EDATE('Rent Roll'!$K24,'Rent Roll'!$P24*12),CD$5,"Y")+1))),('Rent Roll'!$H24*'Rent Roll'!$D24/12)*((1+'Rent Roll'!$N24)^DATEDIF('Summary &amp; Assumptions'!$D$18,CD$5,"Y")))))</f>
        <v>-</v>
      </c>
      <c r="CE29" s="131" t="str">
        <f ca="1">IF(CE$5&gt;='Rent Roll'!$M49,('Rent Roll'!$G49*'Rent Roll'!$D24/12)*((1+'Rent Roll'!$X49)^DATEDIF('Rent Roll'!$M49,CE$5,"Y")),
IF(CE$5&gt;'Rent Roll'!$L24,"-",
IF('Rent Roll'!$P24&gt;0,
IF(AND('Rent Roll'!$P24&gt;0,EDATE('Rent Roll'!$K24,'Rent Roll'!$P24*12)&gt;='Commercial Lease'!CE$5),
('Rent Roll'!$H24*'Rent Roll'!$D24/12)*((1+'Rent Roll'!$N24)^DATEDIF('Summary &amp; Assumptions'!$D$18,CE$5,"Y")),
OFFSET(CD29,0,-DATEDIF(EDATE('Rent Roll'!$K24,'Rent Roll'!$P24*12),CE$5,"M"))*((1+'Rent Roll'!$O24)^(DATEDIF(EDATE('Rent Roll'!$K24,'Rent Roll'!$P24*12),CE$5,"Y")+1))),('Rent Roll'!$H24*'Rent Roll'!$D24/12)*((1+'Rent Roll'!$N24)^DATEDIF('Summary &amp; Assumptions'!$D$18,CE$5,"Y")))))</f>
        <v>-</v>
      </c>
      <c r="CF29" s="131" t="str">
        <f ca="1">IF(CF$5&gt;='Rent Roll'!$M49,('Rent Roll'!$G49*'Rent Roll'!$D24/12)*((1+'Rent Roll'!$X49)^DATEDIF('Rent Roll'!$M49,CF$5,"Y")),
IF(CF$5&gt;'Rent Roll'!$L24,"-",
IF('Rent Roll'!$P24&gt;0,
IF(AND('Rent Roll'!$P24&gt;0,EDATE('Rent Roll'!$K24,'Rent Roll'!$P24*12)&gt;='Commercial Lease'!CF$5),
('Rent Roll'!$H24*'Rent Roll'!$D24/12)*((1+'Rent Roll'!$N24)^DATEDIF('Summary &amp; Assumptions'!$D$18,CF$5,"Y")),
OFFSET(CE29,0,-DATEDIF(EDATE('Rent Roll'!$K24,'Rent Roll'!$P24*12),CF$5,"M"))*((1+'Rent Roll'!$O24)^(DATEDIF(EDATE('Rent Roll'!$K24,'Rent Roll'!$P24*12),CF$5,"Y")+1))),('Rent Roll'!$H24*'Rent Roll'!$D24/12)*((1+'Rent Roll'!$N24)^DATEDIF('Summary &amp; Assumptions'!$D$18,CF$5,"Y")))))</f>
        <v>-</v>
      </c>
      <c r="CG29" s="131" t="str">
        <f ca="1">IF(CG$5&gt;='Rent Roll'!$M49,('Rent Roll'!$G49*'Rent Roll'!$D24/12)*((1+'Rent Roll'!$X49)^DATEDIF('Rent Roll'!$M49,CG$5,"Y")),
IF(CG$5&gt;'Rent Roll'!$L24,"-",
IF('Rent Roll'!$P24&gt;0,
IF(AND('Rent Roll'!$P24&gt;0,EDATE('Rent Roll'!$K24,'Rent Roll'!$P24*12)&gt;='Commercial Lease'!CG$5),
('Rent Roll'!$H24*'Rent Roll'!$D24/12)*((1+'Rent Roll'!$N24)^DATEDIF('Summary &amp; Assumptions'!$D$18,CG$5,"Y")),
OFFSET(CF29,0,-DATEDIF(EDATE('Rent Roll'!$K24,'Rent Roll'!$P24*12),CG$5,"M"))*((1+'Rent Roll'!$O24)^(DATEDIF(EDATE('Rent Roll'!$K24,'Rent Roll'!$P24*12),CG$5,"Y")+1))),('Rent Roll'!$H24*'Rent Roll'!$D24/12)*((1+'Rent Roll'!$N24)^DATEDIF('Summary &amp; Assumptions'!$D$18,CG$5,"Y")))))</f>
        <v>-</v>
      </c>
      <c r="CH29" s="131" t="str">
        <f ca="1">IF(CH$5&gt;='Rent Roll'!$M49,('Rent Roll'!$G49*'Rent Roll'!$D24/12)*((1+'Rent Roll'!$X49)^DATEDIF('Rent Roll'!$M49,CH$5,"Y")),
IF(CH$5&gt;'Rent Roll'!$L24,"-",
IF('Rent Roll'!$P24&gt;0,
IF(AND('Rent Roll'!$P24&gt;0,EDATE('Rent Roll'!$K24,'Rent Roll'!$P24*12)&gt;='Commercial Lease'!CH$5),
('Rent Roll'!$H24*'Rent Roll'!$D24/12)*((1+'Rent Roll'!$N24)^DATEDIF('Summary &amp; Assumptions'!$D$18,CH$5,"Y")),
OFFSET(CG29,0,-DATEDIF(EDATE('Rent Roll'!$K24,'Rent Roll'!$P24*12),CH$5,"M"))*((1+'Rent Roll'!$O24)^(DATEDIF(EDATE('Rent Roll'!$K24,'Rent Roll'!$P24*12),CH$5,"Y")+1))),('Rent Roll'!$H24*'Rent Roll'!$D24/12)*((1+'Rent Roll'!$N24)^DATEDIF('Summary &amp; Assumptions'!$D$18,CH$5,"Y")))))</f>
        <v>-</v>
      </c>
      <c r="CI29" s="131" t="str">
        <f ca="1">IF(CI$5&gt;='Rent Roll'!$M49,('Rent Roll'!$G49*'Rent Roll'!$D24/12)*((1+'Rent Roll'!$X49)^DATEDIF('Rent Roll'!$M49,CI$5,"Y")),
IF(CI$5&gt;'Rent Roll'!$L24,"-",
IF('Rent Roll'!$P24&gt;0,
IF(AND('Rent Roll'!$P24&gt;0,EDATE('Rent Roll'!$K24,'Rent Roll'!$P24*12)&gt;='Commercial Lease'!CI$5),
('Rent Roll'!$H24*'Rent Roll'!$D24/12)*((1+'Rent Roll'!$N24)^DATEDIF('Summary &amp; Assumptions'!$D$18,CI$5,"Y")),
OFFSET(CH29,0,-DATEDIF(EDATE('Rent Roll'!$K24,'Rent Roll'!$P24*12),CI$5,"M"))*((1+'Rent Roll'!$O24)^(DATEDIF(EDATE('Rent Roll'!$K24,'Rent Roll'!$P24*12),CI$5,"Y")+1))),('Rent Roll'!$H24*'Rent Roll'!$D24/12)*((1+'Rent Roll'!$N24)^DATEDIF('Summary &amp; Assumptions'!$D$18,CI$5,"Y")))))</f>
        <v>-</v>
      </c>
      <c r="CJ29" s="131" t="str">
        <f ca="1">IF(CJ$5&gt;='Rent Roll'!$M49,('Rent Roll'!$G49*'Rent Roll'!$D24/12)*((1+'Rent Roll'!$X49)^DATEDIF('Rent Roll'!$M49,CJ$5,"Y")),
IF(CJ$5&gt;'Rent Roll'!$L24,"-",
IF('Rent Roll'!$P24&gt;0,
IF(AND('Rent Roll'!$P24&gt;0,EDATE('Rent Roll'!$K24,'Rent Roll'!$P24*12)&gt;='Commercial Lease'!CJ$5),
('Rent Roll'!$H24*'Rent Roll'!$D24/12)*((1+'Rent Roll'!$N24)^DATEDIF('Summary &amp; Assumptions'!$D$18,CJ$5,"Y")),
OFFSET(CI29,0,-DATEDIF(EDATE('Rent Roll'!$K24,'Rent Roll'!$P24*12),CJ$5,"M"))*((1+'Rent Roll'!$O24)^(DATEDIF(EDATE('Rent Roll'!$K24,'Rent Roll'!$P24*12),CJ$5,"Y")+1))),('Rent Roll'!$H24*'Rent Roll'!$D24/12)*((1+'Rent Roll'!$N24)^DATEDIF('Summary &amp; Assumptions'!$D$18,CJ$5,"Y")))))</f>
        <v>-</v>
      </c>
      <c r="CK29" s="131" t="str">
        <f ca="1">IF(CK$5&gt;='Rent Roll'!$M49,('Rent Roll'!$G49*'Rent Roll'!$D24/12)*((1+'Rent Roll'!$X49)^DATEDIF('Rent Roll'!$M49,CK$5,"Y")),
IF(CK$5&gt;'Rent Roll'!$L24,"-",
IF('Rent Roll'!$P24&gt;0,
IF(AND('Rent Roll'!$P24&gt;0,EDATE('Rent Roll'!$K24,'Rent Roll'!$P24*12)&gt;='Commercial Lease'!CK$5),
('Rent Roll'!$H24*'Rent Roll'!$D24/12)*((1+'Rent Roll'!$N24)^DATEDIF('Summary &amp; Assumptions'!$D$18,CK$5,"Y")),
OFFSET(CJ29,0,-DATEDIF(EDATE('Rent Roll'!$K24,'Rent Roll'!$P24*12),CK$5,"M"))*((1+'Rent Roll'!$O24)^(DATEDIF(EDATE('Rent Roll'!$K24,'Rent Roll'!$P24*12),CK$5,"Y")+1))),('Rent Roll'!$H24*'Rent Roll'!$D24/12)*((1+'Rent Roll'!$N24)^DATEDIF('Summary &amp; Assumptions'!$D$18,CK$5,"Y")))))</f>
        <v>-</v>
      </c>
      <c r="CL29" s="131" t="str">
        <f ca="1">IF(CL$5&gt;='Rent Roll'!$M49,('Rent Roll'!$G49*'Rent Roll'!$D24/12)*((1+'Rent Roll'!$X49)^DATEDIF('Rent Roll'!$M49,CL$5,"Y")),
IF(CL$5&gt;'Rent Roll'!$L24,"-",
IF('Rent Roll'!$P24&gt;0,
IF(AND('Rent Roll'!$P24&gt;0,EDATE('Rent Roll'!$K24,'Rent Roll'!$P24*12)&gt;='Commercial Lease'!CL$5),
('Rent Roll'!$H24*'Rent Roll'!$D24/12)*((1+'Rent Roll'!$N24)^DATEDIF('Summary &amp; Assumptions'!$D$18,CL$5,"Y")),
OFFSET(CK29,0,-DATEDIF(EDATE('Rent Roll'!$K24,'Rent Roll'!$P24*12),CL$5,"M"))*((1+'Rent Roll'!$O24)^(DATEDIF(EDATE('Rent Roll'!$K24,'Rent Roll'!$P24*12),CL$5,"Y")+1))),('Rent Roll'!$H24*'Rent Roll'!$D24/12)*((1+'Rent Roll'!$N24)^DATEDIF('Summary &amp; Assumptions'!$D$18,CL$5,"Y")))))</f>
        <v>-</v>
      </c>
      <c r="CM29" s="131" t="str">
        <f ca="1">IF(CM$5&gt;='Rent Roll'!$M49,('Rent Roll'!$G49*'Rent Roll'!$D24/12)*((1+'Rent Roll'!$X49)^DATEDIF('Rent Roll'!$M49,CM$5,"Y")),
IF(CM$5&gt;'Rent Roll'!$L24,"-",
IF('Rent Roll'!$P24&gt;0,
IF(AND('Rent Roll'!$P24&gt;0,EDATE('Rent Roll'!$K24,'Rent Roll'!$P24*12)&gt;='Commercial Lease'!CM$5),
('Rent Roll'!$H24*'Rent Roll'!$D24/12)*((1+'Rent Roll'!$N24)^DATEDIF('Summary &amp; Assumptions'!$D$18,CM$5,"Y")),
OFFSET(CL29,0,-DATEDIF(EDATE('Rent Roll'!$K24,'Rent Roll'!$P24*12),CM$5,"M"))*((1+'Rent Roll'!$O24)^(DATEDIF(EDATE('Rent Roll'!$K24,'Rent Roll'!$P24*12),CM$5,"Y")+1))),('Rent Roll'!$H24*'Rent Roll'!$D24/12)*((1+'Rent Roll'!$N24)^DATEDIF('Summary &amp; Assumptions'!$D$18,CM$5,"Y")))))</f>
        <v>-</v>
      </c>
      <c r="CN29" s="131" t="str">
        <f ca="1">IF(CN$5&gt;='Rent Roll'!$M49,('Rent Roll'!$G49*'Rent Roll'!$D24/12)*((1+'Rent Roll'!$X49)^DATEDIF('Rent Roll'!$M49,CN$5,"Y")),
IF(CN$5&gt;'Rent Roll'!$L24,"-",
IF('Rent Roll'!$P24&gt;0,
IF(AND('Rent Roll'!$P24&gt;0,EDATE('Rent Roll'!$K24,'Rent Roll'!$P24*12)&gt;='Commercial Lease'!CN$5),
('Rent Roll'!$H24*'Rent Roll'!$D24/12)*((1+'Rent Roll'!$N24)^DATEDIF('Summary &amp; Assumptions'!$D$18,CN$5,"Y")),
OFFSET(CM29,0,-DATEDIF(EDATE('Rent Roll'!$K24,'Rent Roll'!$P24*12),CN$5,"M"))*((1+'Rent Roll'!$O24)^(DATEDIF(EDATE('Rent Roll'!$K24,'Rent Roll'!$P24*12),CN$5,"Y")+1))),('Rent Roll'!$H24*'Rent Roll'!$D24/12)*((1+'Rent Roll'!$N24)^DATEDIF('Summary &amp; Assumptions'!$D$18,CN$5,"Y")))))</f>
        <v>-</v>
      </c>
      <c r="CO29" s="131" t="str">
        <f ca="1">IF(CO$5&gt;='Rent Roll'!$M49,('Rent Roll'!$G49*'Rent Roll'!$D24/12)*((1+'Rent Roll'!$X49)^DATEDIF('Rent Roll'!$M49,CO$5,"Y")),
IF(CO$5&gt;'Rent Roll'!$L24,"-",
IF('Rent Roll'!$P24&gt;0,
IF(AND('Rent Roll'!$P24&gt;0,EDATE('Rent Roll'!$K24,'Rent Roll'!$P24*12)&gt;='Commercial Lease'!CO$5),
('Rent Roll'!$H24*'Rent Roll'!$D24/12)*((1+'Rent Roll'!$N24)^DATEDIF('Summary &amp; Assumptions'!$D$18,CO$5,"Y")),
OFFSET(CN29,0,-DATEDIF(EDATE('Rent Roll'!$K24,'Rent Roll'!$P24*12),CO$5,"M"))*((1+'Rent Roll'!$O24)^(DATEDIF(EDATE('Rent Roll'!$K24,'Rent Roll'!$P24*12),CO$5,"Y")+1))),('Rent Roll'!$H24*'Rent Roll'!$D24/12)*((1+'Rent Roll'!$N24)^DATEDIF('Summary &amp; Assumptions'!$D$18,CO$5,"Y")))))</f>
        <v>-</v>
      </c>
      <c r="CP29" s="131" t="str">
        <f ca="1">IF(CP$5&gt;='Rent Roll'!$M49,('Rent Roll'!$G49*'Rent Roll'!$D24/12)*((1+'Rent Roll'!$X49)^DATEDIF('Rent Roll'!$M49,CP$5,"Y")),
IF(CP$5&gt;'Rent Roll'!$L24,"-",
IF('Rent Roll'!$P24&gt;0,
IF(AND('Rent Roll'!$P24&gt;0,EDATE('Rent Roll'!$K24,'Rent Roll'!$P24*12)&gt;='Commercial Lease'!CP$5),
('Rent Roll'!$H24*'Rent Roll'!$D24/12)*((1+'Rent Roll'!$N24)^DATEDIF('Summary &amp; Assumptions'!$D$18,CP$5,"Y")),
OFFSET(CO29,0,-DATEDIF(EDATE('Rent Roll'!$K24,'Rent Roll'!$P24*12),CP$5,"M"))*((1+'Rent Roll'!$O24)^(DATEDIF(EDATE('Rent Roll'!$K24,'Rent Roll'!$P24*12),CP$5,"Y")+1))),('Rent Roll'!$H24*'Rent Roll'!$D24/12)*((1+'Rent Roll'!$N24)^DATEDIF('Summary &amp; Assumptions'!$D$18,CP$5,"Y")))))</f>
        <v>-</v>
      </c>
      <c r="CQ29" s="131" t="str">
        <f ca="1">IF(CQ$5&gt;='Rent Roll'!$M49,('Rent Roll'!$G49*'Rent Roll'!$D24/12)*((1+'Rent Roll'!$X49)^DATEDIF('Rent Roll'!$M49,CQ$5,"Y")),
IF(CQ$5&gt;'Rent Roll'!$L24,"-",
IF('Rent Roll'!$P24&gt;0,
IF(AND('Rent Roll'!$P24&gt;0,EDATE('Rent Roll'!$K24,'Rent Roll'!$P24*12)&gt;='Commercial Lease'!CQ$5),
('Rent Roll'!$H24*'Rent Roll'!$D24/12)*((1+'Rent Roll'!$N24)^DATEDIF('Summary &amp; Assumptions'!$D$18,CQ$5,"Y")),
OFFSET(CP29,0,-DATEDIF(EDATE('Rent Roll'!$K24,'Rent Roll'!$P24*12),CQ$5,"M"))*((1+'Rent Roll'!$O24)^(DATEDIF(EDATE('Rent Roll'!$K24,'Rent Roll'!$P24*12),CQ$5,"Y")+1))),('Rent Roll'!$H24*'Rent Roll'!$D24/12)*((1+'Rent Roll'!$N24)^DATEDIF('Summary &amp; Assumptions'!$D$18,CQ$5,"Y")))))</f>
        <v>-</v>
      </c>
      <c r="CR29" s="131" t="str">
        <f ca="1">IF(CR$5&gt;='Rent Roll'!$M49,('Rent Roll'!$G49*'Rent Roll'!$D24/12)*((1+'Rent Roll'!$X49)^DATEDIF('Rent Roll'!$M49,CR$5,"Y")),
IF(CR$5&gt;'Rent Roll'!$L24,"-",
IF('Rent Roll'!$P24&gt;0,
IF(AND('Rent Roll'!$P24&gt;0,EDATE('Rent Roll'!$K24,'Rent Roll'!$P24*12)&gt;='Commercial Lease'!CR$5),
('Rent Roll'!$H24*'Rent Roll'!$D24/12)*((1+'Rent Roll'!$N24)^DATEDIF('Summary &amp; Assumptions'!$D$18,CR$5,"Y")),
OFFSET(CQ29,0,-DATEDIF(EDATE('Rent Roll'!$K24,'Rent Roll'!$P24*12),CR$5,"M"))*((1+'Rent Roll'!$O24)^(DATEDIF(EDATE('Rent Roll'!$K24,'Rent Roll'!$P24*12),CR$5,"Y")+1))),('Rent Roll'!$H24*'Rent Roll'!$D24/12)*((1+'Rent Roll'!$N24)^DATEDIF('Summary &amp; Assumptions'!$D$18,CR$5,"Y")))))</f>
        <v>-</v>
      </c>
      <c r="CS29" s="131" t="str">
        <f ca="1">IF(CS$5&gt;='Rent Roll'!$M49,('Rent Roll'!$G49*'Rent Roll'!$D24/12)*((1+'Rent Roll'!$X49)^DATEDIF('Rent Roll'!$M49,CS$5,"Y")),
IF(CS$5&gt;'Rent Roll'!$L24,"-",
IF('Rent Roll'!$P24&gt;0,
IF(AND('Rent Roll'!$P24&gt;0,EDATE('Rent Roll'!$K24,'Rent Roll'!$P24*12)&gt;='Commercial Lease'!CS$5),
('Rent Roll'!$H24*'Rent Roll'!$D24/12)*((1+'Rent Roll'!$N24)^DATEDIF('Summary &amp; Assumptions'!$D$18,CS$5,"Y")),
OFFSET(CR29,0,-DATEDIF(EDATE('Rent Roll'!$K24,'Rent Roll'!$P24*12),CS$5,"M"))*((1+'Rent Roll'!$O24)^(DATEDIF(EDATE('Rent Roll'!$K24,'Rent Roll'!$P24*12),CS$5,"Y")+1))),('Rent Roll'!$H24*'Rent Roll'!$D24/12)*((1+'Rent Roll'!$N24)^DATEDIF('Summary &amp; Assumptions'!$D$18,CS$5,"Y")))))</f>
        <v>-</v>
      </c>
      <c r="CT29" s="131" t="str">
        <f ca="1">IF(CT$5&gt;='Rent Roll'!$M49,('Rent Roll'!$G49*'Rent Roll'!$D24/12)*((1+'Rent Roll'!$X49)^DATEDIF('Rent Roll'!$M49,CT$5,"Y")),
IF(CT$5&gt;'Rent Roll'!$L24,"-",
IF('Rent Roll'!$P24&gt;0,
IF(AND('Rent Roll'!$P24&gt;0,EDATE('Rent Roll'!$K24,'Rent Roll'!$P24*12)&gt;='Commercial Lease'!CT$5),
('Rent Roll'!$H24*'Rent Roll'!$D24/12)*((1+'Rent Roll'!$N24)^DATEDIF('Summary &amp; Assumptions'!$D$18,CT$5,"Y")),
OFFSET(CS29,0,-DATEDIF(EDATE('Rent Roll'!$K24,'Rent Roll'!$P24*12),CT$5,"M"))*((1+'Rent Roll'!$O24)^(DATEDIF(EDATE('Rent Roll'!$K24,'Rent Roll'!$P24*12),CT$5,"Y")+1))),('Rent Roll'!$H24*'Rent Roll'!$D24/12)*((1+'Rent Roll'!$N24)^DATEDIF('Summary &amp; Assumptions'!$D$18,CT$5,"Y")))))</f>
        <v>-</v>
      </c>
      <c r="CU29" s="131" t="str">
        <f ca="1">IF(CU$5&gt;='Rent Roll'!$M49,('Rent Roll'!$G49*'Rent Roll'!$D24/12)*((1+'Rent Roll'!$X49)^DATEDIF('Rent Roll'!$M49,CU$5,"Y")),
IF(CU$5&gt;'Rent Roll'!$L24,"-",
IF('Rent Roll'!$P24&gt;0,
IF(AND('Rent Roll'!$P24&gt;0,EDATE('Rent Roll'!$K24,'Rent Roll'!$P24*12)&gt;='Commercial Lease'!CU$5),
('Rent Roll'!$H24*'Rent Roll'!$D24/12)*((1+'Rent Roll'!$N24)^DATEDIF('Summary &amp; Assumptions'!$D$18,CU$5,"Y")),
OFFSET(CT29,0,-DATEDIF(EDATE('Rent Roll'!$K24,'Rent Roll'!$P24*12),CU$5,"M"))*((1+'Rent Roll'!$O24)^(DATEDIF(EDATE('Rent Roll'!$K24,'Rent Roll'!$P24*12),CU$5,"Y")+1))),('Rent Roll'!$H24*'Rent Roll'!$D24/12)*((1+'Rent Roll'!$N24)^DATEDIF('Summary &amp; Assumptions'!$D$18,CU$5,"Y")))))</f>
        <v>-</v>
      </c>
      <c r="CV29" s="131" t="str">
        <f ca="1">IF(CV$5&gt;='Rent Roll'!$M49,('Rent Roll'!$G49*'Rent Roll'!$D24/12)*((1+'Rent Roll'!$X49)^DATEDIF('Rent Roll'!$M49,CV$5,"Y")),
IF(CV$5&gt;'Rent Roll'!$L24,"-",
IF('Rent Roll'!$P24&gt;0,
IF(AND('Rent Roll'!$P24&gt;0,EDATE('Rent Roll'!$K24,'Rent Roll'!$P24*12)&gt;='Commercial Lease'!CV$5),
('Rent Roll'!$H24*'Rent Roll'!$D24/12)*((1+'Rent Roll'!$N24)^DATEDIF('Summary &amp; Assumptions'!$D$18,CV$5,"Y")),
OFFSET(CU29,0,-DATEDIF(EDATE('Rent Roll'!$K24,'Rent Roll'!$P24*12),CV$5,"M"))*((1+'Rent Roll'!$O24)^(DATEDIF(EDATE('Rent Roll'!$K24,'Rent Roll'!$P24*12),CV$5,"Y")+1))),('Rent Roll'!$H24*'Rent Roll'!$D24/12)*((1+'Rent Roll'!$N24)^DATEDIF('Summary &amp; Assumptions'!$D$18,CV$5,"Y")))))</f>
        <v>-</v>
      </c>
      <c r="CW29" s="131" t="str">
        <f ca="1">IF(CW$5&gt;='Rent Roll'!$M49,('Rent Roll'!$G49*'Rent Roll'!$D24/12)*((1+'Rent Roll'!$X49)^DATEDIF('Rent Roll'!$M49,CW$5,"Y")),
IF(CW$5&gt;'Rent Roll'!$L24,"-",
IF('Rent Roll'!$P24&gt;0,
IF(AND('Rent Roll'!$P24&gt;0,EDATE('Rent Roll'!$K24,'Rent Roll'!$P24*12)&gt;='Commercial Lease'!CW$5),
('Rent Roll'!$H24*'Rent Roll'!$D24/12)*((1+'Rent Roll'!$N24)^DATEDIF('Summary &amp; Assumptions'!$D$18,CW$5,"Y")),
OFFSET(CV29,0,-DATEDIF(EDATE('Rent Roll'!$K24,'Rent Roll'!$P24*12),CW$5,"M"))*((1+'Rent Roll'!$O24)^(DATEDIF(EDATE('Rent Roll'!$K24,'Rent Roll'!$P24*12),CW$5,"Y")+1))),('Rent Roll'!$H24*'Rent Roll'!$D24/12)*((1+'Rent Roll'!$N24)^DATEDIF('Summary &amp; Assumptions'!$D$18,CW$5,"Y")))))</f>
        <v>-</v>
      </c>
      <c r="CX29" s="131" t="str">
        <f ca="1">IF(CX$5&gt;='Rent Roll'!$M49,('Rent Roll'!$G49*'Rent Roll'!$D24/12)*((1+'Rent Roll'!$X49)^DATEDIF('Rent Roll'!$M49,CX$5,"Y")),
IF(CX$5&gt;'Rent Roll'!$L24,"-",
IF('Rent Roll'!$P24&gt;0,
IF(AND('Rent Roll'!$P24&gt;0,EDATE('Rent Roll'!$K24,'Rent Roll'!$P24*12)&gt;='Commercial Lease'!CX$5),
('Rent Roll'!$H24*'Rent Roll'!$D24/12)*((1+'Rent Roll'!$N24)^DATEDIF('Summary &amp; Assumptions'!$D$18,CX$5,"Y")),
OFFSET(CW29,0,-DATEDIF(EDATE('Rent Roll'!$K24,'Rent Roll'!$P24*12),CX$5,"M"))*((1+'Rent Roll'!$O24)^(DATEDIF(EDATE('Rent Roll'!$K24,'Rent Roll'!$P24*12),CX$5,"Y")+1))),('Rent Roll'!$H24*'Rent Roll'!$D24/12)*((1+'Rent Roll'!$N24)^DATEDIF('Summary &amp; Assumptions'!$D$18,CX$5,"Y")))))</f>
        <v>-</v>
      </c>
      <c r="CY29" s="131" t="str">
        <f ca="1">IF(CY$5&gt;='Rent Roll'!$M49,('Rent Roll'!$G49*'Rent Roll'!$D24/12)*((1+'Rent Roll'!$X49)^DATEDIF('Rent Roll'!$M49,CY$5,"Y")),
IF(CY$5&gt;'Rent Roll'!$L24,"-",
IF('Rent Roll'!$P24&gt;0,
IF(AND('Rent Roll'!$P24&gt;0,EDATE('Rent Roll'!$K24,'Rent Roll'!$P24*12)&gt;='Commercial Lease'!CY$5),
('Rent Roll'!$H24*'Rent Roll'!$D24/12)*((1+'Rent Roll'!$N24)^DATEDIF('Summary &amp; Assumptions'!$D$18,CY$5,"Y")),
OFFSET(CX29,0,-DATEDIF(EDATE('Rent Roll'!$K24,'Rent Roll'!$P24*12),CY$5,"M"))*((1+'Rent Roll'!$O24)^(DATEDIF(EDATE('Rent Roll'!$K24,'Rent Roll'!$P24*12),CY$5,"Y")+1))),('Rent Roll'!$H24*'Rent Roll'!$D24/12)*((1+'Rent Roll'!$N24)^DATEDIF('Summary &amp; Assumptions'!$D$18,CY$5,"Y")))))</f>
        <v>-</v>
      </c>
      <c r="CZ29" s="131" t="str">
        <f ca="1">IF(CZ$5&gt;='Rent Roll'!$M49,('Rent Roll'!$G49*'Rent Roll'!$D24/12)*((1+'Rent Roll'!$X49)^DATEDIF('Rent Roll'!$M49,CZ$5,"Y")),
IF(CZ$5&gt;'Rent Roll'!$L24,"-",
IF('Rent Roll'!$P24&gt;0,
IF(AND('Rent Roll'!$P24&gt;0,EDATE('Rent Roll'!$K24,'Rent Roll'!$P24*12)&gt;='Commercial Lease'!CZ$5),
('Rent Roll'!$H24*'Rent Roll'!$D24/12)*((1+'Rent Roll'!$N24)^DATEDIF('Summary &amp; Assumptions'!$D$18,CZ$5,"Y")),
OFFSET(CY29,0,-DATEDIF(EDATE('Rent Roll'!$K24,'Rent Roll'!$P24*12),CZ$5,"M"))*((1+'Rent Roll'!$O24)^(DATEDIF(EDATE('Rent Roll'!$K24,'Rent Roll'!$P24*12),CZ$5,"Y")+1))),('Rent Roll'!$H24*'Rent Roll'!$D24/12)*((1+'Rent Roll'!$N24)^DATEDIF('Summary &amp; Assumptions'!$D$18,CZ$5,"Y")))))</f>
        <v>-</v>
      </c>
      <c r="DA29" s="131" t="str">
        <f ca="1">IF(DA$5&gt;='Rent Roll'!$M49,('Rent Roll'!$G49*'Rent Roll'!$D24/12)*((1+'Rent Roll'!$X49)^DATEDIF('Rent Roll'!$M49,DA$5,"Y")),
IF(DA$5&gt;'Rent Roll'!$L24,"-",
IF('Rent Roll'!$P24&gt;0,
IF(AND('Rent Roll'!$P24&gt;0,EDATE('Rent Roll'!$K24,'Rent Roll'!$P24*12)&gt;='Commercial Lease'!DA$5),
('Rent Roll'!$H24*'Rent Roll'!$D24/12)*((1+'Rent Roll'!$N24)^DATEDIF('Summary &amp; Assumptions'!$D$18,DA$5,"Y")),
OFFSET(CZ29,0,-DATEDIF(EDATE('Rent Roll'!$K24,'Rent Roll'!$P24*12),DA$5,"M"))*((1+'Rent Roll'!$O24)^(DATEDIF(EDATE('Rent Roll'!$K24,'Rent Roll'!$P24*12),DA$5,"Y")+1))),('Rent Roll'!$H24*'Rent Roll'!$D24/12)*((1+'Rent Roll'!$N24)^DATEDIF('Summary &amp; Assumptions'!$D$18,DA$5,"Y")))))</f>
        <v>-</v>
      </c>
      <c r="DB29" s="131" t="str">
        <f ca="1">IF(DB$5&gt;='Rent Roll'!$M49,('Rent Roll'!$G49*'Rent Roll'!$D24/12)*((1+'Rent Roll'!$X49)^DATEDIF('Rent Roll'!$M49,DB$5,"Y")),
IF(DB$5&gt;'Rent Roll'!$L24,"-",
IF('Rent Roll'!$P24&gt;0,
IF(AND('Rent Roll'!$P24&gt;0,EDATE('Rent Roll'!$K24,'Rent Roll'!$P24*12)&gt;='Commercial Lease'!DB$5),
('Rent Roll'!$H24*'Rent Roll'!$D24/12)*((1+'Rent Roll'!$N24)^DATEDIF('Summary &amp; Assumptions'!$D$18,DB$5,"Y")),
OFFSET(DA29,0,-DATEDIF(EDATE('Rent Roll'!$K24,'Rent Roll'!$P24*12),DB$5,"M"))*((1+'Rent Roll'!$O24)^(DATEDIF(EDATE('Rent Roll'!$K24,'Rent Roll'!$P24*12),DB$5,"Y")+1))),('Rent Roll'!$H24*'Rent Roll'!$D24/12)*((1+'Rent Roll'!$N24)^DATEDIF('Summary &amp; Assumptions'!$D$18,DB$5,"Y")))))</f>
        <v>-</v>
      </c>
      <c r="DC29" s="131" t="str">
        <f ca="1">IF(DC$5&gt;='Rent Roll'!$M49,('Rent Roll'!$G49*'Rent Roll'!$D24/12)*((1+'Rent Roll'!$X49)^DATEDIF('Rent Roll'!$M49,DC$5,"Y")),
IF(DC$5&gt;'Rent Roll'!$L24,"-",
IF('Rent Roll'!$P24&gt;0,
IF(AND('Rent Roll'!$P24&gt;0,EDATE('Rent Roll'!$K24,'Rent Roll'!$P24*12)&gt;='Commercial Lease'!DC$5),
('Rent Roll'!$H24*'Rent Roll'!$D24/12)*((1+'Rent Roll'!$N24)^DATEDIF('Summary &amp; Assumptions'!$D$18,DC$5,"Y")),
OFFSET(DB29,0,-DATEDIF(EDATE('Rent Roll'!$K24,'Rent Roll'!$P24*12),DC$5,"M"))*((1+'Rent Roll'!$O24)^(DATEDIF(EDATE('Rent Roll'!$K24,'Rent Roll'!$P24*12),DC$5,"Y")+1))),('Rent Roll'!$H24*'Rent Roll'!$D24/12)*((1+'Rent Roll'!$N24)^DATEDIF('Summary &amp; Assumptions'!$D$18,DC$5,"Y")))))</f>
        <v>-</v>
      </c>
      <c r="DD29" s="131" t="str">
        <f ca="1">IF(DD$5&gt;='Rent Roll'!$M49,('Rent Roll'!$G49*'Rent Roll'!$D24/12)*((1+'Rent Roll'!$X49)^DATEDIF('Rent Roll'!$M49,DD$5,"Y")),
IF(DD$5&gt;'Rent Roll'!$L24,"-",
IF('Rent Roll'!$P24&gt;0,
IF(AND('Rent Roll'!$P24&gt;0,EDATE('Rent Roll'!$K24,'Rent Roll'!$P24*12)&gt;='Commercial Lease'!DD$5),
('Rent Roll'!$H24*'Rent Roll'!$D24/12)*((1+'Rent Roll'!$N24)^DATEDIF('Summary &amp; Assumptions'!$D$18,DD$5,"Y")),
OFFSET(DC29,0,-DATEDIF(EDATE('Rent Roll'!$K24,'Rent Roll'!$P24*12),DD$5,"M"))*((1+'Rent Roll'!$O24)^(DATEDIF(EDATE('Rent Roll'!$K24,'Rent Roll'!$P24*12),DD$5,"Y")+1))),('Rent Roll'!$H24*'Rent Roll'!$D24/12)*((1+'Rent Roll'!$N24)^DATEDIF('Summary &amp; Assumptions'!$D$18,DD$5,"Y")))))</f>
        <v>-</v>
      </c>
      <c r="DE29" s="131" t="str">
        <f ca="1">IF(DE$5&gt;='Rent Roll'!$M49,('Rent Roll'!$G49*'Rent Roll'!$D24/12)*((1+'Rent Roll'!$X49)^DATEDIF('Rent Roll'!$M49,DE$5,"Y")),
IF(DE$5&gt;'Rent Roll'!$L24,"-",
IF('Rent Roll'!$P24&gt;0,
IF(AND('Rent Roll'!$P24&gt;0,EDATE('Rent Roll'!$K24,'Rent Roll'!$P24*12)&gt;='Commercial Lease'!DE$5),
('Rent Roll'!$H24*'Rent Roll'!$D24/12)*((1+'Rent Roll'!$N24)^DATEDIF('Summary &amp; Assumptions'!$D$18,DE$5,"Y")),
OFFSET(DD29,0,-DATEDIF(EDATE('Rent Roll'!$K24,'Rent Roll'!$P24*12),DE$5,"M"))*((1+'Rent Roll'!$O24)^(DATEDIF(EDATE('Rent Roll'!$K24,'Rent Roll'!$P24*12),DE$5,"Y")+1))),('Rent Roll'!$H24*'Rent Roll'!$D24/12)*((1+'Rent Roll'!$N24)^DATEDIF('Summary &amp; Assumptions'!$D$18,DE$5,"Y")))))</f>
        <v>-</v>
      </c>
      <c r="DF29" s="131" t="str">
        <f ca="1">IF(DF$5&gt;='Rent Roll'!$M49,('Rent Roll'!$G49*'Rent Roll'!$D24/12)*((1+'Rent Roll'!$X49)^DATEDIF('Rent Roll'!$M49,DF$5,"Y")),
IF(DF$5&gt;'Rent Roll'!$L24,"-",
IF('Rent Roll'!$P24&gt;0,
IF(AND('Rent Roll'!$P24&gt;0,EDATE('Rent Roll'!$K24,'Rent Roll'!$P24*12)&gt;='Commercial Lease'!DF$5),
('Rent Roll'!$H24*'Rent Roll'!$D24/12)*((1+'Rent Roll'!$N24)^DATEDIF('Summary &amp; Assumptions'!$D$18,DF$5,"Y")),
OFFSET(DE29,0,-DATEDIF(EDATE('Rent Roll'!$K24,'Rent Roll'!$P24*12),DF$5,"M"))*((1+'Rent Roll'!$O24)^(DATEDIF(EDATE('Rent Roll'!$K24,'Rent Roll'!$P24*12),DF$5,"Y")+1))),('Rent Roll'!$H24*'Rent Roll'!$D24/12)*((1+'Rent Roll'!$N24)^DATEDIF('Summary &amp; Assumptions'!$D$18,DF$5,"Y")))))</f>
        <v>-</v>
      </c>
      <c r="DG29" s="131" t="str">
        <f ca="1">IF(DG$5&gt;='Rent Roll'!$M49,('Rent Roll'!$G49*'Rent Roll'!$D24/12)*((1+'Rent Roll'!$X49)^DATEDIF('Rent Roll'!$M49,DG$5,"Y")),
IF(DG$5&gt;'Rent Roll'!$L24,"-",
IF('Rent Roll'!$P24&gt;0,
IF(AND('Rent Roll'!$P24&gt;0,EDATE('Rent Roll'!$K24,'Rent Roll'!$P24*12)&gt;='Commercial Lease'!DG$5),
('Rent Roll'!$H24*'Rent Roll'!$D24/12)*((1+'Rent Roll'!$N24)^DATEDIF('Summary &amp; Assumptions'!$D$18,DG$5,"Y")),
OFFSET(DF29,0,-DATEDIF(EDATE('Rent Roll'!$K24,'Rent Roll'!$P24*12),DG$5,"M"))*((1+'Rent Roll'!$O24)^(DATEDIF(EDATE('Rent Roll'!$K24,'Rent Roll'!$P24*12),DG$5,"Y")+1))),('Rent Roll'!$H24*'Rent Roll'!$D24/12)*((1+'Rent Roll'!$N24)^DATEDIF('Summary &amp; Assumptions'!$D$18,DG$5,"Y")))))</f>
        <v>-</v>
      </c>
      <c r="DH29" s="131" t="str">
        <f ca="1">IF(DH$5&gt;='Rent Roll'!$M49,('Rent Roll'!$G49*'Rent Roll'!$D24/12)*((1+'Rent Roll'!$X49)^DATEDIF('Rent Roll'!$M49,DH$5,"Y")),
IF(DH$5&gt;'Rent Roll'!$L24,"-",
IF('Rent Roll'!$P24&gt;0,
IF(AND('Rent Roll'!$P24&gt;0,EDATE('Rent Roll'!$K24,'Rent Roll'!$P24*12)&gt;='Commercial Lease'!DH$5),
('Rent Roll'!$H24*'Rent Roll'!$D24/12)*((1+'Rent Roll'!$N24)^DATEDIF('Summary &amp; Assumptions'!$D$18,DH$5,"Y")),
OFFSET(DG29,0,-DATEDIF(EDATE('Rent Roll'!$K24,'Rent Roll'!$P24*12),DH$5,"M"))*((1+'Rent Roll'!$O24)^(DATEDIF(EDATE('Rent Roll'!$K24,'Rent Roll'!$P24*12),DH$5,"Y")+1))),('Rent Roll'!$H24*'Rent Roll'!$D24/12)*((1+'Rent Roll'!$N24)^DATEDIF('Summary &amp; Assumptions'!$D$18,DH$5,"Y")))))</f>
        <v>-</v>
      </c>
      <c r="DI29" s="131" t="str">
        <f ca="1">IF(DI$5&gt;='Rent Roll'!$M49,('Rent Roll'!$G49*'Rent Roll'!$D24/12)*((1+'Rent Roll'!$X49)^DATEDIF('Rent Roll'!$M49,DI$5,"Y")),
IF(DI$5&gt;'Rent Roll'!$L24,"-",
IF('Rent Roll'!$P24&gt;0,
IF(AND('Rent Roll'!$P24&gt;0,EDATE('Rent Roll'!$K24,'Rent Roll'!$P24*12)&gt;='Commercial Lease'!DI$5),
('Rent Roll'!$H24*'Rent Roll'!$D24/12)*((1+'Rent Roll'!$N24)^DATEDIF('Summary &amp; Assumptions'!$D$18,DI$5,"Y")),
OFFSET(DH29,0,-DATEDIF(EDATE('Rent Roll'!$K24,'Rent Roll'!$P24*12),DI$5,"M"))*((1+'Rent Roll'!$O24)^(DATEDIF(EDATE('Rent Roll'!$K24,'Rent Roll'!$P24*12),DI$5,"Y")+1))),('Rent Roll'!$H24*'Rent Roll'!$D24/12)*((1+'Rent Roll'!$N24)^DATEDIF('Summary &amp; Assumptions'!$D$18,DI$5,"Y")))))</f>
        <v>-</v>
      </c>
      <c r="DJ29" s="131" t="str">
        <f ca="1">IF(DJ$5&gt;='Rent Roll'!$M49,('Rent Roll'!$G49*'Rent Roll'!$D24/12)*((1+'Rent Roll'!$X49)^DATEDIF('Rent Roll'!$M49,DJ$5,"Y")),
IF(DJ$5&gt;'Rent Roll'!$L24,"-",
IF('Rent Roll'!$P24&gt;0,
IF(AND('Rent Roll'!$P24&gt;0,EDATE('Rent Roll'!$K24,'Rent Roll'!$P24*12)&gt;='Commercial Lease'!DJ$5),
('Rent Roll'!$H24*'Rent Roll'!$D24/12)*((1+'Rent Roll'!$N24)^DATEDIF('Summary &amp; Assumptions'!$D$18,DJ$5,"Y")),
OFFSET(DI29,0,-DATEDIF(EDATE('Rent Roll'!$K24,'Rent Roll'!$P24*12),DJ$5,"M"))*((1+'Rent Roll'!$O24)^(DATEDIF(EDATE('Rent Roll'!$K24,'Rent Roll'!$P24*12),DJ$5,"Y")+1))),('Rent Roll'!$H24*'Rent Roll'!$D24/12)*((1+'Rent Roll'!$N24)^DATEDIF('Summary &amp; Assumptions'!$D$18,DJ$5,"Y")))))</f>
        <v>-</v>
      </c>
      <c r="DK29" s="131" t="str">
        <f ca="1">IF(DK$5&gt;='Rent Roll'!$M49,('Rent Roll'!$G49*'Rent Roll'!$D24/12)*((1+'Rent Roll'!$X49)^DATEDIF('Rent Roll'!$M49,DK$5,"Y")),
IF(DK$5&gt;'Rent Roll'!$L24,"-",
IF('Rent Roll'!$P24&gt;0,
IF(AND('Rent Roll'!$P24&gt;0,EDATE('Rent Roll'!$K24,'Rent Roll'!$P24*12)&gt;='Commercial Lease'!DK$5),
('Rent Roll'!$H24*'Rent Roll'!$D24/12)*((1+'Rent Roll'!$N24)^DATEDIF('Summary &amp; Assumptions'!$D$18,DK$5,"Y")),
OFFSET(DJ29,0,-DATEDIF(EDATE('Rent Roll'!$K24,'Rent Roll'!$P24*12),DK$5,"M"))*((1+'Rent Roll'!$O24)^(DATEDIF(EDATE('Rent Roll'!$K24,'Rent Roll'!$P24*12),DK$5,"Y")+1))),('Rent Roll'!$H24*'Rent Roll'!$D24/12)*((1+'Rent Roll'!$N24)^DATEDIF('Summary &amp; Assumptions'!$D$18,DK$5,"Y")))))</f>
        <v>-</v>
      </c>
      <c r="DL29" s="131" t="str">
        <f ca="1">IF(DL$5&gt;='Rent Roll'!$M49,('Rent Roll'!$G49*'Rent Roll'!$D24/12)*((1+'Rent Roll'!$X49)^DATEDIF('Rent Roll'!$M49,DL$5,"Y")),
IF(DL$5&gt;'Rent Roll'!$L24,"-",
IF('Rent Roll'!$P24&gt;0,
IF(AND('Rent Roll'!$P24&gt;0,EDATE('Rent Roll'!$K24,'Rent Roll'!$P24*12)&gt;='Commercial Lease'!DL$5),
('Rent Roll'!$H24*'Rent Roll'!$D24/12)*((1+'Rent Roll'!$N24)^DATEDIF('Summary &amp; Assumptions'!$D$18,DL$5,"Y")),
OFFSET(DK29,0,-DATEDIF(EDATE('Rent Roll'!$K24,'Rent Roll'!$P24*12),DL$5,"M"))*((1+'Rent Roll'!$O24)^(DATEDIF(EDATE('Rent Roll'!$K24,'Rent Roll'!$P24*12),DL$5,"Y")+1))),('Rent Roll'!$H24*'Rent Roll'!$D24/12)*((1+'Rent Roll'!$N24)^DATEDIF('Summary &amp; Assumptions'!$D$18,DL$5,"Y")))))</f>
        <v>-</v>
      </c>
      <c r="DM29" s="131" t="str">
        <f ca="1">IF(DM$5&gt;='Rent Roll'!$M49,('Rent Roll'!$G49*'Rent Roll'!$D24/12)*((1+'Rent Roll'!$X49)^DATEDIF('Rent Roll'!$M49,DM$5,"Y")),
IF(DM$5&gt;'Rent Roll'!$L24,"-",
IF('Rent Roll'!$P24&gt;0,
IF(AND('Rent Roll'!$P24&gt;0,EDATE('Rent Roll'!$K24,'Rent Roll'!$P24*12)&gt;='Commercial Lease'!DM$5),
('Rent Roll'!$H24*'Rent Roll'!$D24/12)*((1+'Rent Roll'!$N24)^DATEDIF('Summary &amp; Assumptions'!$D$18,DM$5,"Y")),
OFFSET(DL29,0,-DATEDIF(EDATE('Rent Roll'!$K24,'Rent Roll'!$P24*12),DM$5,"M"))*((1+'Rent Roll'!$O24)^(DATEDIF(EDATE('Rent Roll'!$K24,'Rent Roll'!$P24*12),DM$5,"Y")+1))),('Rent Roll'!$H24*'Rent Roll'!$D24/12)*((1+'Rent Roll'!$N24)^DATEDIF('Summary &amp; Assumptions'!$D$18,DM$5,"Y")))))</f>
        <v>-</v>
      </c>
      <c r="DN29" s="131" t="str">
        <f ca="1">IF(DN$5&gt;='Rent Roll'!$M49,('Rent Roll'!$G49*'Rent Roll'!$D24/12)*((1+'Rent Roll'!$X49)^DATEDIF('Rent Roll'!$M49,DN$5,"Y")),
IF(DN$5&gt;'Rent Roll'!$L24,"-",
IF('Rent Roll'!$P24&gt;0,
IF(AND('Rent Roll'!$P24&gt;0,EDATE('Rent Roll'!$K24,'Rent Roll'!$P24*12)&gt;='Commercial Lease'!DN$5),
('Rent Roll'!$H24*'Rent Roll'!$D24/12)*((1+'Rent Roll'!$N24)^DATEDIF('Summary &amp; Assumptions'!$D$18,DN$5,"Y")),
OFFSET(DM29,0,-DATEDIF(EDATE('Rent Roll'!$K24,'Rent Roll'!$P24*12),DN$5,"M"))*((1+'Rent Roll'!$O24)^(DATEDIF(EDATE('Rent Roll'!$K24,'Rent Roll'!$P24*12),DN$5,"Y")+1))),('Rent Roll'!$H24*'Rent Roll'!$D24/12)*((1+'Rent Roll'!$N24)^DATEDIF('Summary &amp; Assumptions'!$D$18,DN$5,"Y")))))</f>
        <v>-</v>
      </c>
      <c r="DO29" s="131" t="str">
        <f ca="1">IF(DO$5&gt;='Rent Roll'!$M49,('Rent Roll'!$G49*'Rent Roll'!$D24/12)*((1+'Rent Roll'!$X49)^DATEDIF('Rent Roll'!$M49,DO$5,"Y")),
IF(DO$5&gt;'Rent Roll'!$L24,"-",
IF('Rent Roll'!$P24&gt;0,
IF(AND('Rent Roll'!$P24&gt;0,EDATE('Rent Roll'!$K24,'Rent Roll'!$P24*12)&gt;='Commercial Lease'!DO$5),
('Rent Roll'!$H24*'Rent Roll'!$D24/12)*((1+'Rent Roll'!$N24)^DATEDIF('Summary &amp; Assumptions'!$D$18,DO$5,"Y")),
OFFSET(DN29,0,-DATEDIF(EDATE('Rent Roll'!$K24,'Rent Roll'!$P24*12),DO$5,"M"))*((1+'Rent Roll'!$O24)^(DATEDIF(EDATE('Rent Roll'!$K24,'Rent Roll'!$P24*12),DO$5,"Y")+1))),('Rent Roll'!$H24*'Rent Roll'!$D24/12)*((1+'Rent Roll'!$N24)^DATEDIF('Summary &amp; Assumptions'!$D$18,DO$5,"Y")))))</f>
        <v>-</v>
      </c>
      <c r="DP29" s="131" t="str">
        <f ca="1">IF(DP$5&gt;='Rent Roll'!$M49,('Rent Roll'!$G49*'Rent Roll'!$D24/12)*((1+'Rent Roll'!$X49)^DATEDIF('Rent Roll'!$M49,DP$5,"Y")),
IF(DP$5&gt;'Rent Roll'!$L24,"-",
IF('Rent Roll'!$P24&gt;0,
IF(AND('Rent Roll'!$P24&gt;0,EDATE('Rent Roll'!$K24,'Rent Roll'!$P24*12)&gt;='Commercial Lease'!DP$5),
('Rent Roll'!$H24*'Rent Roll'!$D24/12)*((1+'Rent Roll'!$N24)^DATEDIF('Summary &amp; Assumptions'!$D$18,DP$5,"Y")),
OFFSET(DO29,0,-DATEDIF(EDATE('Rent Roll'!$K24,'Rent Roll'!$P24*12),DP$5,"M"))*((1+'Rent Roll'!$O24)^(DATEDIF(EDATE('Rent Roll'!$K24,'Rent Roll'!$P24*12),DP$5,"Y")+1))),('Rent Roll'!$H24*'Rent Roll'!$D24/12)*((1+'Rent Roll'!$N24)^DATEDIF('Summary &amp; Assumptions'!$D$18,DP$5,"Y")))))</f>
        <v>-</v>
      </c>
      <c r="DQ29" s="131" t="str">
        <f ca="1">IF(DQ$5&gt;='Rent Roll'!$M49,('Rent Roll'!$G49*'Rent Roll'!$D24/12)*((1+'Rent Roll'!$X49)^DATEDIF('Rent Roll'!$M49,DQ$5,"Y")),
IF(DQ$5&gt;'Rent Roll'!$L24,"-",
IF('Rent Roll'!$P24&gt;0,
IF(AND('Rent Roll'!$P24&gt;0,EDATE('Rent Roll'!$K24,'Rent Roll'!$P24*12)&gt;='Commercial Lease'!DQ$5),
('Rent Roll'!$H24*'Rent Roll'!$D24/12)*((1+'Rent Roll'!$N24)^DATEDIF('Summary &amp; Assumptions'!$D$18,DQ$5,"Y")),
OFFSET(DP29,0,-DATEDIF(EDATE('Rent Roll'!$K24,'Rent Roll'!$P24*12),DQ$5,"M"))*((1+'Rent Roll'!$O24)^(DATEDIF(EDATE('Rent Roll'!$K24,'Rent Roll'!$P24*12),DQ$5,"Y")+1))),('Rent Roll'!$H24*'Rent Roll'!$D24/12)*((1+'Rent Roll'!$N24)^DATEDIF('Summary &amp; Assumptions'!$D$18,DQ$5,"Y")))))</f>
        <v>-</v>
      </c>
      <c r="DR29" s="131" t="str">
        <f ca="1">IF(DR$5&gt;='Rent Roll'!$M49,('Rent Roll'!$G49*'Rent Roll'!$D24/12)*((1+'Rent Roll'!$X49)^DATEDIF('Rent Roll'!$M49,DR$5,"Y")),
IF(DR$5&gt;'Rent Roll'!$L24,"-",
IF('Rent Roll'!$P24&gt;0,
IF(AND('Rent Roll'!$P24&gt;0,EDATE('Rent Roll'!$K24,'Rent Roll'!$P24*12)&gt;='Commercial Lease'!DR$5),
('Rent Roll'!$H24*'Rent Roll'!$D24/12)*((1+'Rent Roll'!$N24)^DATEDIF('Summary &amp; Assumptions'!$D$18,DR$5,"Y")),
OFFSET(DQ29,0,-DATEDIF(EDATE('Rent Roll'!$K24,'Rent Roll'!$P24*12),DR$5,"M"))*((1+'Rent Roll'!$O24)^(DATEDIF(EDATE('Rent Roll'!$K24,'Rent Roll'!$P24*12),DR$5,"Y")+1))),('Rent Roll'!$H24*'Rent Roll'!$D24/12)*((1+'Rent Roll'!$N24)^DATEDIF('Summary &amp; Assumptions'!$D$18,DR$5,"Y")))))</f>
        <v>-</v>
      </c>
      <c r="DS29" s="131" t="str">
        <f ca="1">IF(DS$5&gt;='Rent Roll'!$M49,('Rent Roll'!$G49*'Rent Roll'!$D24/12)*((1+'Rent Roll'!$X49)^DATEDIF('Rent Roll'!$M49,DS$5,"Y")),
IF(DS$5&gt;'Rent Roll'!$L24,"-",
IF('Rent Roll'!$P24&gt;0,
IF(AND('Rent Roll'!$P24&gt;0,EDATE('Rent Roll'!$K24,'Rent Roll'!$P24*12)&gt;='Commercial Lease'!DS$5),
('Rent Roll'!$H24*'Rent Roll'!$D24/12)*((1+'Rent Roll'!$N24)^DATEDIF('Summary &amp; Assumptions'!$D$18,DS$5,"Y")),
OFFSET(DR29,0,-DATEDIF(EDATE('Rent Roll'!$K24,'Rent Roll'!$P24*12),DS$5,"M"))*((1+'Rent Roll'!$O24)^(DATEDIF(EDATE('Rent Roll'!$K24,'Rent Roll'!$P24*12),DS$5,"Y")+1))),('Rent Roll'!$H24*'Rent Roll'!$D24/12)*((1+'Rent Roll'!$N24)^DATEDIF('Summary &amp; Assumptions'!$D$18,DS$5,"Y")))))</f>
        <v>-</v>
      </c>
      <c r="DT29" s="131" t="str">
        <f ca="1">IF(DT$5&gt;='Rent Roll'!$M49,('Rent Roll'!$G49*'Rent Roll'!$D24/12)*((1+'Rent Roll'!$X49)^DATEDIF('Rent Roll'!$M49,DT$5,"Y")),
IF(DT$5&gt;'Rent Roll'!$L24,"-",
IF('Rent Roll'!$P24&gt;0,
IF(AND('Rent Roll'!$P24&gt;0,EDATE('Rent Roll'!$K24,'Rent Roll'!$P24*12)&gt;='Commercial Lease'!DT$5),
('Rent Roll'!$H24*'Rent Roll'!$D24/12)*((1+'Rent Roll'!$N24)^DATEDIF('Summary &amp; Assumptions'!$D$18,DT$5,"Y")),
OFFSET(DS29,0,-DATEDIF(EDATE('Rent Roll'!$K24,'Rent Roll'!$P24*12),DT$5,"M"))*((1+'Rent Roll'!$O24)^(DATEDIF(EDATE('Rent Roll'!$K24,'Rent Roll'!$P24*12),DT$5,"Y")+1))),('Rent Roll'!$H24*'Rent Roll'!$D24/12)*((1+'Rent Roll'!$N24)^DATEDIF('Summary &amp; Assumptions'!$D$18,DT$5,"Y")))))</f>
        <v>-</v>
      </c>
      <c r="DU29" s="131" t="str">
        <f ca="1">IF(DU$5&gt;='Rent Roll'!$M49,('Rent Roll'!$G49*'Rent Roll'!$D24/12)*((1+'Rent Roll'!$X49)^DATEDIF('Rent Roll'!$M49,DU$5,"Y")),
IF(DU$5&gt;'Rent Roll'!$L24,"-",
IF('Rent Roll'!$P24&gt;0,
IF(AND('Rent Roll'!$P24&gt;0,EDATE('Rent Roll'!$K24,'Rent Roll'!$P24*12)&gt;='Commercial Lease'!DU$5),
('Rent Roll'!$H24*'Rent Roll'!$D24/12)*((1+'Rent Roll'!$N24)^DATEDIF('Summary &amp; Assumptions'!$D$18,DU$5,"Y")),
OFFSET(DT29,0,-DATEDIF(EDATE('Rent Roll'!$K24,'Rent Roll'!$P24*12),DU$5,"M"))*((1+'Rent Roll'!$O24)^(DATEDIF(EDATE('Rent Roll'!$K24,'Rent Roll'!$P24*12),DU$5,"Y")+1))),('Rent Roll'!$H24*'Rent Roll'!$D24/12)*((1+'Rent Roll'!$N24)^DATEDIF('Summary &amp; Assumptions'!$D$18,DU$5,"Y")))))</f>
        <v>-</v>
      </c>
      <c r="DV29" s="131" t="str">
        <f ca="1">IF(DV$5&gt;='Rent Roll'!$M49,('Rent Roll'!$G49*'Rent Roll'!$D24/12)*((1+'Rent Roll'!$X49)^DATEDIF('Rent Roll'!$M49,DV$5,"Y")),
IF(DV$5&gt;'Rent Roll'!$L24,"-",
IF('Rent Roll'!$P24&gt;0,
IF(AND('Rent Roll'!$P24&gt;0,EDATE('Rent Roll'!$K24,'Rent Roll'!$P24*12)&gt;='Commercial Lease'!DV$5),
('Rent Roll'!$H24*'Rent Roll'!$D24/12)*((1+'Rent Roll'!$N24)^DATEDIF('Summary &amp; Assumptions'!$D$18,DV$5,"Y")),
OFFSET(DU29,0,-DATEDIF(EDATE('Rent Roll'!$K24,'Rent Roll'!$P24*12),DV$5,"M"))*((1+'Rent Roll'!$O24)^(DATEDIF(EDATE('Rent Roll'!$K24,'Rent Roll'!$P24*12),DV$5,"Y")+1))),('Rent Roll'!$H24*'Rent Roll'!$D24/12)*((1+'Rent Roll'!$N24)^DATEDIF('Summary &amp; Assumptions'!$D$18,DV$5,"Y")))))</f>
        <v>-</v>
      </c>
      <c r="DW29" s="131" t="str">
        <f ca="1">IF(DW$5&gt;='Rent Roll'!$M49,('Rent Roll'!$G49*'Rent Roll'!$D24/12)*((1+'Rent Roll'!$X49)^DATEDIF('Rent Roll'!$M49,DW$5,"Y")),
IF(DW$5&gt;'Rent Roll'!$L24,"-",
IF('Rent Roll'!$P24&gt;0,
IF(AND('Rent Roll'!$P24&gt;0,EDATE('Rent Roll'!$K24,'Rent Roll'!$P24*12)&gt;='Commercial Lease'!DW$5),
('Rent Roll'!$H24*'Rent Roll'!$D24/12)*((1+'Rent Roll'!$N24)^DATEDIF('Summary &amp; Assumptions'!$D$18,DW$5,"Y")),
OFFSET(DV29,0,-DATEDIF(EDATE('Rent Roll'!$K24,'Rent Roll'!$P24*12),DW$5,"M"))*((1+'Rent Roll'!$O24)^(DATEDIF(EDATE('Rent Roll'!$K24,'Rent Roll'!$P24*12),DW$5,"Y")+1))),('Rent Roll'!$H24*'Rent Roll'!$D24/12)*((1+'Rent Roll'!$N24)^DATEDIF('Summary &amp; Assumptions'!$D$18,DW$5,"Y")))))</f>
        <v>-</v>
      </c>
      <c r="DX29" s="131" t="str">
        <f ca="1">IF(DX$5&gt;='Rent Roll'!$M49,('Rent Roll'!$G49*'Rent Roll'!$D24/12)*((1+'Rent Roll'!$X49)^DATEDIF('Rent Roll'!$M49,DX$5,"Y")),
IF(DX$5&gt;'Rent Roll'!$L24,"-",
IF('Rent Roll'!$P24&gt;0,
IF(AND('Rent Roll'!$P24&gt;0,EDATE('Rent Roll'!$K24,'Rent Roll'!$P24*12)&gt;='Commercial Lease'!DX$5),
('Rent Roll'!$H24*'Rent Roll'!$D24/12)*((1+'Rent Roll'!$N24)^DATEDIF('Summary &amp; Assumptions'!$D$18,DX$5,"Y")),
OFFSET(DW29,0,-DATEDIF(EDATE('Rent Roll'!$K24,'Rent Roll'!$P24*12),DX$5,"M"))*((1+'Rent Roll'!$O24)^(DATEDIF(EDATE('Rent Roll'!$K24,'Rent Roll'!$P24*12),DX$5,"Y")+1))),('Rent Roll'!$H24*'Rent Roll'!$D24/12)*((1+'Rent Roll'!$N24)^DATEDIF('Summary &amp; Assumptions'!$D$18,DX$5,"Y")))))</f>
        <v>-</v>
      </c>
      <c r="DY29" s="131" t="str">
        <f ca="1">IF(DY$5&gt;='Rent Roll'!$M49,('Rent Roll'!$G49*'Rent Roll'!$D24/12)*((1+'Rent Roll'!$X49)^DATEDIF('Rent Roll'!$M49,DY$5,"Y")),
IF(DY$5&gt;'Rent Roll'!$L24,"-",
IF('Rent Roll'!$P24&gt;0,
IF(AND('Rent Roll'!$P24&gt;0,EDATE('Rent Roll'!$K24,'Rent Roll'!$P24*12)&gt;='Commercial Lease'!DY$5),
('Rent Roll'!$H24*'Rent Roll'!$D24/12)*((1+'Rent Roll'!$N24)^DATEDIF('Summary &amp; Assumptions'!$D$18,DY$5,"Y")),
OFFSET(DX29,0,-DATEDIF(EDATE('Rent Roll'!$K24,'Rent Roll'!$P24*12),DY$5,"M"))*((1+'Rent Roll'!$O24)^(DATEDIF(EDATE('Rent Roll'!$K24,'Rent Roll'!$P24*12),DY$5,"Y")+1))),('Rent Roll'!$H24*'Rent Roll'!$D24/12)*((1+'Rent Roll'!$N24)^DATEDIF('Summary &amp; Assumptions'!$D$18,DY$5,"Y")))))</f>
        <v>-</v>
      </c>
      <c r="DZ29" s="131" t="str">
        <f ca="1">IF(DZ$5&gt;='Rent Roll'!$M49,('Rent Roll'!$G49*'Rent Roll'!$D24/12)*((1+'Rent Roll'!$X49)^DATEDIF('Rent Roll'!$M49,DZ$5,"Y")),
IF(DZ$5&gt;'Rent Roll'!$L24,"-",
IF('Rent Roll'!$P24&gt;0,
IF(AND('Rent Roll'!$P24&gt;0,EDATE('Rent Roll'!$K24,'Rent Roll'!$P24*12)&gt;='Commercial Lease'!DZ$5),
('Rent Roll'!$H24*'Rent Roll'!$D24/12)*((1+'Rent Roll'!$N24)^DATEDIF('Summary &amp; Assumptions'!$D$18,DZ$5,"Y")),
OFFSET(DY29,0,-DATEDIF(EDATE('Rent Roll'!$K24,'Rent Roll'!$P24*12),DZ$5,"M"))*((1+'Rent Roll'!$O24)^(DATEDIF(EDATE('Rent Roll'!$K24,'Rent Roll'!$P24*12),DZ$5,"Y")+1))),('Rent Roll'!$H24*'Rent Roll'!$D24/12)*((1+'Rent Roll'!$N24)^DATEDIF('Summary &amp; Assumptions'!$D$18,DZ$5,"Y")))))</f>
        <v>-</v>
      </c>
      <c r="EA29" s="131" t="str">
        <f ca="1">IF(EA$5&gt;='Rent Roll'!$M49,('Rent Roll'!$G49*'Rent Roll'!$D24/12)*((1+'Rent Roll'!$X49)^DATEDIF('Rent Roll'!$M49,EA$5,"Y")),
IF(EA$5&gt;'Rent Roll'!$L24,"-",
IF('Rent Roll'!$P24&gt;0,
IF(AND('Rent Roll'!$P24&gt;0,EDATE('Rent Roll'!$K24,'Rent Roll'!$P24*12)&gt;='Commercial Lease'!EA$5),
('Rent Roll'!$H24*'Rent Roll'!$D24/12)*((1+'Rent Roll'!$N24)^DATEDIF('Summary &amp; Assumptions'!$D$18,EA$5,"Y")),
OFFSET(DZ29,0,-DATEDIF(EDATE('Rent Roll'!$K24,'Rent Roll'!$P24*12),EA$5,"M"))*((1+'Rent Roll'!$O24)^(DATEDIF(EDATE('Rent Roll'!$K24,'Rent Roll'!$P24*12),EA$5,"Y")+1))),('Rent Roll'!$H24*'Rent Roll'!$D24/12)*((1+'Rent Roll'!$N24)^DATEDIF('Summary &amp; Assumptions'!$D$18,EA$5,"Y")))))</f>
        <v>-</v>
      </c>
      <c r="EB29" s="131" t="str">
        <f ca="1">IF(EB$5&gt;='Rent Roll'!$M49,('Rent Roll'!$G49*'Rent Roll'!$D24/12)*((1+'Rent Roll'!$X49)^DATEDIF('Rent Roll'!$M49,EB$5,"Y")),
IF(EB$5&gt;'Rent Roll'!$L24,"-",
IF('Rent Roll'!$P24&gt;0,
IF(AND('Rent Roll'!$P24&gt;0,EDATE('Rent Roll'!$K24,'Rent Roll'!$P24*12)&gt;='Commercial Lease'!EB$5),
('Rent Roll'!$H24*'Rent Roll'!$D24/12)*((1+'Rent Roll'!$N24)^DATEDIF('Summary &amp; Assumptions'!$D$18,EB$5,"Y")),
OFFSET(EA29,0,-DATEDIF(EDATE('Rent Roll'!$K24,'Rent Roll'!$P24*12),EB$5,"M"))*((1+'Rent Roll'!$O24)^(DATEDIF(EDATE('Rent Roll'!$K24,'Rent Roll'!$P24*12),EB$5,"Y")+1))),('Rent Roll'!$H24*'Rent Roll'!$D24/12)*((1+'Rent Roll'!$N24)^DATEDIF('Summary &amp; Assumptions'!$D$18,EB$5,"Y")))))</f>
        <v>-</v>
      </c>
      <c r="EC29" s="131" t="str">
        <f ca="1">IF(EC$5&gt;='Rent Roll'!$M49,('Rent Roll'!$G49*'Rent Roll'!$D24/12)*((1+'Rent Roll'!$X49)^DATEDIF('Rent Roll'!$M49,EC$5,"Y")),
IF(EC$5&gt;'Rent Roll'!$L24,"-",
IF('Rent Roll'!$P24&gt;0,
IF(AND('Rent Roll'!$P24&gt;0,EDATE('Rent Roll'!$K24,'Rent Roll'!$P24*12)&gt;='Commercial Lease'!EC$5),
('Rent Roll'!$H24*'Rent Roll'!$D24/12)*((1+'Rent Roll'!$N24)^DATEDIF('Summary &amp; Assumptions'!$D$18,EC$5,"Y")),
OFFSET(EB29,0,-DATEDIF(EDATE('Rent Roll'!$K24,'Rent Roll'!$P24*12),EC$5,"M"))*((1+'Rent Roll'!$O24)^(DATEDIF(EDATE('Rent Roll'!$K24,'Rent Roll'!$P24*12),EC$5,"Y")+1))),('Rent Roll'!$H24*'Rent Roll'!$D24/12)*((1+'Rent Roll'!$N24)^DATEDIF('Summary &amp; Assumptions'!$D$18,EC$5,"Y")))))</f>
        <v>-</v>
      </c>
      <c r="ED29" s="131" t="str">
        <f ca="1">IF(ED$5&gt;='Rent Roll'!$M49,('Rent Roll'!$G49*'Rent Roll'!$D24/12)*((1+'Rent Roll'!$X49)^DATEDIF('Rent Roll'!$M49,ED$5,"Y")),
IF(ED$5&gt;'Rent Roll'!$L24,"-",
IF('Rent Roll'!$P24&gt;0,
IF(AND('Rent Roll'!$P24&gt;0,EDATE('Rent Roll'!$K24,'Rent Roll'!$P24*12)&gt;='Commercial Lease'!ED$5),
('Rent Roll'!$H24*'Rent Roll'!$D24/12)*((1+'Rent Roll'!$N24)^DATEDIF('Summary &amp; Assumptions'!$D$18,ED$5,"Y")),
OFFSET(EC29,0,-DATEDIF(EDATE('Rent Roll'!$K24,'Rent Roll'!$P24*12),ED$5,"M"))*((1+'Rent Roll'!$O24)^(DATEDIF(EDATE('Rent Roll'!$K24,'Rent Roll'!$P24*12),ED$5,"Y")+1))),('Rent Roll'!$H24*'Rent Roll'!$D24/12)*((1+'Rent Roll'!$N24)^DATEDIF('Summary &amp; Assumptions'!$D$18,ED$5,"Y")))))</f>
        <v>-</v>
      </c>
      <c r="EE29" s="131" t="str">
        <f ca="1">IF(EE$5&gt;='Rent Roll'!$M49,('Rent Roll'!$G49*'Rent Roll'!$D24/12)*((1+'Rent Roll'!$X49)^DATEDIF('Rent Roll'!$M49,EE$5,"Y")),
IF(EE$5&gt;'Rent Roll'!$L24,"-",
IF('Rent Roll'!$P24&gt;0,
IF(AND('Rent Roll'!$P24&gt;0,EDATE('Rent Roll'!$K24,'Rent Roll'!$P24*12)&gt;='Commercial Lease'!EE$5),
('Rent Roll'!$H24*'Rent Roll'!$D24/12)*((1+'Rent Roll'!$N24)^DATEDIF('Summary &amp; Assumptions'!$D$18,EE$5,"Y")),
OFFSET(ED29,0,-DATEDIF(EDATE('Rent Roll'!$K24,'Rent Roll'!$P24*12),EE$5,"M"))*((1+'Rent Roll'!$O24)^(DATEDIF(EDATE('Rent Roll'!$K24,'Rent Roll'!$P24*12),EE$5,"Y")+1))),('Rent Roll'!$H24*'Rent Roll'!$D24/12)*((1+'Rent Roll'!$N24)^DATEDIF('Summary &amp; Assumptions'!$D$18,EE$5,"Y")))))</f>
        <v>-</v>
      </c>
      <c r="EF29" s="132" t="str">
        <f ca="1">IF(EF$5&gt;='Rent Roll'!$M49,('Rent Roll'!$G49*'Rent Roll'!$D24/12)*((1+'Rent Roll'!$X49)^DATEDIF('Rent Roll'!$M49,EF$5,"Y")),
IF(EF$5&gt;'Rent Roll'!$L24,"-",
IF('Rent Roll'!$P24&gt;0,
IF(AND('Rent Roll'!$P24&gt;0,EDATE('Rent Roll'!$K24,'Rent Roll'!$P24*12)&gt;='Commercial Lease'!EF$5),
('Rent Roll'!$H24*'Rent Roll'!$D24/12)*((1+'Rent Roll'!$N24)^DATEDIF('Summary &amp; Assumptions'!$D$18,EF$5,"Y")),
OFFSET(EE29,0,-DATEDIF(EDATE('Rent Roll'!$K24,'Rent Roll'!$P24*12),EF$5,"M"))*((1+'Rent Roll'!$O24)^(DATEDIF(EDATE('Rent Roll'!$K24,'Rent Roll'!$P24*12),EF$5,"Y")+1))),('Rent Roll'!$H24*'Rent Roll'!$D24/12)*((1+'Rent Roll'!$N24)^DATEDIF('Summary &amp; Assumptions'!$D$18,EF$5,"Y")))))</f>
        <v>-</v>
      </c>
      <c r="EG29" s="118" t="s">
        <v>109</v>
      </c>
    </row>
    <row r="30" spans="2:137" x14ac:dyDescent="0.2">
      <c r="B30" s="134"/>
      <c r="C30" s="135" t="str">
        <f>CONCATENATE('Rent Roll'!B25&amp;" - "&amp;'Rent Roll'!C25)</f>
        <v xml:space="preserve"> - </v>
      </c>
      <c r="D30" s="136">
        <f t="shared" ca="1" si="13"/>
        <v>0</v>
      </c>
      <c r="E30" s="137" t="str">
        <f>IF('Rent Roll'!$E25='Data Validation'!$E$2,'Rent Roll'!$I25,"-")</f>
        <v>-</v>
      </c>
      <c r="F30" s="138" t="str">
        <f ca="1">IF(F$5&gt;='Rent Roll'!$M50,('Rent Roll'!$G50*'Rent Roll'!$D25/12)*((1+'Rent Roll'!$X50)^DATEDIF('Rent Roll'!$M50,F$5,"Y")),
IF(F$5&gt;'Rent Roll'!$L25,"-",
IF('Rent Roll'!$P25&gt;0,
IF(AND('Rent Roll'!$P25&gt;0,EDATE('Rent Roll'!$K25,'Rent Roll'!$P25*12)&gt;='Commercial Lease'!F$5),
('Rent Roll'!$H25*'Rent Roll'!$D25/12)*((1+'Rent Roll'!$N25)^DATEDIF('Summary &amp; Assumptions'!$D$18,F$5,"Y")),
OFFSET(E30,0,-DATEDIF(EDATE('Rent Roll'!$K25,'Rent Roll'!$P25*12),F$5,"M"))*((1+'Rent Roll'!$O25)^(DATEDIF(EDATE('Rent Roll'!$K25,'Rent Roll'!$P25*12),F$5,"Y")+1))),('Rent Roll'!$H25*'Rent Roll'!$D25/12)*((1+'Rent Roll'!$N25)^DATEDIF('Summary &amp; Assumptions'!$D$18,F$5,"Y")))))</f>
        <v>-</v>
      </c>
      <c r="G30" s="138" t="str">
        <f ca="1">IF(G$5&gt;='Rent Roll'!$M50,('Rent Roll'!$G50*'Rent Roll'!$D25/12)*((1+'Rent Roll'!$X50)^DATEDIF('Rent Roll'!$M50,G$5,"Y")),
IF(G$5&gt;'Rent Roll'!$L25,"-",
IF('Rent Roll'!$P25&gt;0,
IF(AND('Rent Roll'!$P25&gt;0,EDATE('Rent Roll'!$K25,'Rent Roll'!$P25*12)&gt;='Commercial Lease'!G$5),
('Rent Roll'!$H25*'Rent Roll'!$D25/12)*((1+'Rent Roll'!$N25)^DATEDIF('Summary &amp; Assumptions'!$D$18,G$5,"Y")),
OFFSET(F30,0,-DATEDIF(EDATE('Rent Roll'!$K25,'Rent Roll'!$P25*12),G$5,"M"))*((1+'Rent Roll'!$O25)^(DATEDIF(EDATE('Rent Roll'!$K25,'Rent Roll'!$P25*12),G$5,"Y")+1))),('Rent Roll'!$H25*'Rent Roll'!$D25/12)*((1+'Rent Roll'!$N25)^DATEDIF('Summary &amp; Assumptions'!$D$18,G$5,"Y")))))</f>
        <v>-</v>
      </c>
      <c r="H30" s="138" t="str">
        <f ca="1">IF(H$5&gt;='Rent Roll'!$M50,('Rent Roll'!$G50*'Rent Roll'!$D25/12)*((1+'Rent Roll'!$X50)^DATEDIF('Rent Roll'!$M50,H$5,"Y")),
IF(H$5&gt;'Rent Roll'!$L25,"-",
IF('Rent Roll'!$P25&gt;0,
IF(AND('Rent Roll'!$P25&gt;0,EDATE('Rent Roll'!$K25,'Rent Roll'!$P25*12)&gt;='Commercial Lease'!H$5),
('Rent Roll'!$H25*'Rent Roll'!$D25/12)*((1+'Rent Roll'!$N25)^DATEDIF('Summary &amp; Assumptions'!$D$18,H$5,"Y")),
OFFSET(G30,0,-DATEDIF(EDATE('Rent Roll'!$K25,'Rent Roll'!$P25*12),H$5,"M"))*((1+'Rent Roll'!$O25)^(DATEDIF(EDATE('Rent Roll'!$K25,'Rent Roll'!$P25*12),H$5,"Y")+1))),('Rent Roll'!$H25*'Rent Roll'!$D25/12)*((1+'Rent Roll'!$N25)^DATEDIF('Summary &amp; Assumptions'!$D$18,H$5,"Y")))))</f>
        <v>-</v>
      </c>
      <c r="I30" s="138" t="str">
        <f ca="1">IF(I$5&gt;='Rent Roll'!$M50,('Rent Roll'!$G50*'Rent Roll'!$D25/12)*((1+'Rent Roll'!$X50)^DATEDIF('Rent Roll'!$M50,I$5,"Y")),
IF(I$5&gt;'Rent Roll'!$L25,"-",
IF('Rent Roll'!$P25&gt;0,
IF(AND('Rent Roll'!$P25&gt;0,EDATE('Rent Roll'!$K25,'Rent Roll'!$P25*12)&gt;='Commercial Lease'!I$5),
('Rent Roll'!$H25*'Rent Roll'!$D25/12)*((1+'Rent Roll'!$N25)^DATEDIF('Summary &amp; Assumptions'!$D$18,I$5,"Y")),
OFFSET(H30,0,-DATEDIF(EDATE('Rent Roll'!$K25,'Rent Roll'!$P25*12),I$5,"M"))*((1+'Rent Roll'!$O25)^(DATEDIF(EDATE('Rent Roll'!$K25,'Rent Roll'!$P25*12),I$5,"Y")+1))),('Rent Roll'!$H25*'Rent Roll'!$D25/12)*((1+'Rent Roll'!$N25)^DATEDIF('Summary &amp; Assumptions'!$D$18,I$5,"Y")))))</f>
        <v>-</v>
      </c>
      <c r="J30" s="138" t="str">
        <f ca="1">IF(J$5&gt;='Rent Roll'!$M50,('Rent Roll'!$G50*'Rent Roll'!$D25/12)*((1+'Rent Roll'!$X50)^DATEDIF('Rent Roll'!$M50,J$5,"Y")),
IF(J$5&gt;'Rent Roll'!$L25,"-",
IF('Rent Roll'!$P25&gt;0,
IF(AND('Rent Roll'!$P25&gt;0,EDATE('Rent Roll'!$K25,'Rent Roll'!$P25*12)&gt;='Commercial Lease'!J$5),
('Rent Roll'!$H25*'Rent Roll'!$D25/12)*((1+'Rent Roll'!$N25)^DATEDIF('Summary &amp; Assumptions'!$D$18,J$5,"Y")),
OFFSET(I30,0,-DATEDIF(EDATE('Rent Roll'!$K25,'Rent Roll'!$P25*12),J$5,"M"))*((1+'Rent Roll'!$O25)^(DATEDIF(EDATE('Rent Roll'!$K25,'Rent Roll'!$P25*12),J$5,"Y")+1))),('Rent Roll'!$H25*'Rent Roll'!$D25/12)*((1+'Rent Roll'!$N25)^DATEDIF('Summary &amp; Assumptions'!$D$18,J$5,"Y")))))</f>
        <v>-</v>
      </c>
      <c r="K30" s="138" t="str">
        <f ca="1">IF(K$5&gt;='Rent Roll'!$M50,('Rent Roll'!$G50*'Rent Roll'!$D25/12)*((1+'Rent Roll'!$X50)^DATEDIF('Rent Roll'!$M50,K$5,"Y")),
IF(K$5&gt;'Rent Roll'!$L25,"-",
IF('Rent Roll'!$P25&gt;0,
IF(AND('Rent Roll'!$P25&gt;0,EDATE('Rent Roll'!$K25,'Rent Roll'!$P25*12)&gt;='Commercial Lease'!K$5),
('Rent Roll'!$H25*'Rent Roll'!$D25/12)*((1+'Rent Roll'!$N25)^DATEDIF('Summary &amp; Assumptions'!$D$18,K$5,"Y")),
OFFSET(J30,0,-DATEDIF(EDATE('Rent Roll'!$K25,'Rent Roll'!$P25*12),K$5,"M"))*((1+'Rent Roll'!$O25)^(DATEDIF(EDATE('Rent Roll'!$K25,'Rent Roll'!$P25*12),K$5,"Y")+1))),('Rent Roll'!$H25*'Rent Roll'!$D25/12)*((1+'Rent Roll'!$N25)^DATEDIF('Summary &amp; Assumptions'!$D$18,K$5,"Y")))))</f>
        <v>-</v>
      </c>
      <c r="L30" s="138" t="str">
        <f ca="1">IF(L$5&gt;='Rent Roll'!$M50,('Rent Roll'!$G50*'Rent Roll'!$D25/12)*((1+'Rent Roll'!$X50)^DATEDIF('Rent Roll'!$M50,L$5,"Y")),
IF(L$5&gt;'Rent Roll'!$L25,"-",
IF('Rent Roll'!$P25&gt;0,
IF(AND('Rent Roll'!$P25&gt;0,EDATE('Rent Roll'!$K25,'Rent Roll'!$P25*12)&gt;='Commercial Lease'!L$5),
('Rent Roll'!$H25*'Rent Roll'!$D25/12)*((1+'Rent Roll'!$N25)^DATEDIF('Summary &amp; Assumptions'!$D$18,L$5,"Y")),
OFFSET(K30,0,-DATEDIF(EDATE('Rent Roll'!$K25,'Rent Roll'!$P25*12),L$5,"M"))*((1+'Rent Roll'!$O25)^(DATEDIF(EDATE('Rent Roll'!$K25,'Rent Roll'!$P25*12),L$5,"Y")+1))),('Rent Roll'!$H25*'Rent Roll'!$D25/12)*((1+'Rent Roll'!$N25)^DATEDIF('Summary &amp; Assumptions'!$D$18,L$5,"Y")))))</f>
        <v>-</v>
      </c>
      <c r="M30" s="138" t="str">
        <f ca="1">IF(M$5&gt;='Rent Roll'!$M50,('Rent Roll'!$G50*'Rent Roll'!$D25/12)*((1+'Rent Roll'!$X50)^DATEDIF('Rent Roll'!$M50,M$5,"Y")),
IF(M$5&gt;'Rent Roll'!$L25,"-",
IF('Rent Roll'!$P25&gt;0,
IF(AND('Rent Roll'!$P25&gt;0,EDATE('Rent Roll'!$K25,'Rent Roll'!$P25*12)&gt;='Commercial Lease'!M$5),
('Rent Roll'!$H25*'Rent Roll'!$D25/12)*((1+'Rent Roll'!$N25)^DATEDIF('Summary &amp; Assumptions'!$D$18,M$5,"Y")),
OFFSET(L30,0,-DATEDIF(EDATE('Rent Roll'!$K25,'Rent Roll'!$P25*12),M$5,"M"))*((1+'Rent Roll'!$O25)^(DATEDIF(EDATE('Rent Roll'!$K25,'Rent Roll'!$P25*12),M$5,"Y")+1))),('Rent Roll'!$H25*'Rent Roll'!$D25/12)*((1+'Rent Roll'!$N25)^DATEDIF('Summary &amp; Assumptions'!$D$18,M$5,"Y")))))</f>
        <v>-</v>
      </c>
      <c r="N30" s="138" t="str">
        <f ca="1">IF(N$5&gt;='Rent Roll'!$M50,('Rent Roll'!$G50*'Rent Roll'!$D25/12)*((1+'Rent Roll'!$X50)^DATEDIF('Rent Roll'!$M50,N$5,"Y")),
IF(N$5&gt;'Rent Roll'!$L25,"-",
IF('Rent Roll'!$P25&gt;0,
IF(AND('Rent Roll'!$P25&gt;0,EDATE('Rent Roll'!$K25,'Rent Roll'!$P25*12)&gt;='Commercial Lease'!N$5),
('Rent Roll'!$H25*'Rent Roll'!$D25/12)*((1+'Rent Roll'!$N25)^DATEDIF('Summary &amp; Assumptions'!$D$18,N$5,"Y")),
OFFSET(M30,0,-DATEDIF(EDATE('Rent Roll'!$K25,'Rent Roll'!$P25*12),N$5,"M"))*((1+'Rent Roll'!$O25)^(DATEDIF(EDATE('Rent Roll'!$K25,'Rent Roll'!$P25*12),N$5,"Y")+1))),('Rent Roll'!$H25*'Rent Roll'!$D25/12)*((1+'Rent Roll'!$N25)^DATEDIF('Summary &amp; Assumptions'!$D$18,N$5,"Y")))))</f>
        <v>-</v>
      </c>
      <c r="O30" s="138" t="str">
        <f ca="1">IF(O$5&gt;='Rent Roll'!$M50,('Rent Roll'!$G50*'Rent Roll'!$D25/12)*((1+'Rent Roll'!$X50)^DATEDIF('Rent Roll'!$M50,O$5,"Y")),
IF(O$5&gt;'Rent Roll'!$L25,"-",
IF('Rent Roll'!$P25&gt;0,
IF(AND('Rent Roll'!$P25&gt;0,EDATE('Rent Roll'!$K25,'Rent Roll'!$P25*12)&gt;='Commercial Lease'!O$5),
('Rent Roll'!$H25*'Rent Roll'!$D25/12)*((1+'Rent Roll'!$N25)^DATEDIF('Summary &amp; Assumptions'!$D$18,O$5,"Y")),
OFFSET(N30,0,-DATEDIF(EDATE('Rent Roll'!$K25,'Rent Roll'!$P25*12),O$5,"M"))*((1+'Rent Roll'!$O25)^(DATEDIF(EDATE('Rent Roll'!$K25,'Rent Roll'!$P25*12),O$5,"Y")+1))),('Rent Roll'!$H25*'Rent Roll'!$D25/12)*((1+'Rent Roll'!$N25)^DATEDIF('Summary &amp; Assumptions'!$D$18,O$5,"Y")))))</f>
        <v>-</v>
      </c>
      <c r="P30" s="138" t="str">
        <f ca="1">IF(P$5&gt;='Rent Roll'!$M50,('Rent Roll'!$G50*'Rent Roll'!$D25/12)*((1+'Rent Roll'!$X50)^DATEDIF('Rent Roll'!$M50,P$5,"Y")),
IF(P$5&gt;'Rent Roll'!$L25,"-",
IF('Rent Roll'!$P25&gt;0,
IF(AND('Rent Roll'!$P25&gt;0,EDATE('Rent Roll'!$K25,'Rent Roll'!$P25*12)&gt;='Commercial Lease'!P$5),
('Rent Roll'!$H25*'Rent Roll'!$D25/12)*((1+'Rent Roll'!$N25)^DATEDIF('Summary &amp; Assumptions'!$D$18,P$5,"Y")),
OFFSET(O30,0,-DATEDIF(EDATE('Rent Roll'!$K25,'Rent Roll'!$P25*12),P$5,"M"))*((1+'Rent Roll'!$O25)^(DATEDIF(EDATE('Rent Roll'!$K25,'Rent Roll'!$P25*12),P$5,"Y")+1))),('Rent Roll'!$H25*'Rent Roll'!$D25/12)*((1+'Rent Roll'!$N25)^DATEDIF('Summary &amp; Assumptions'!$D$18,P$5,"Y")))))</f>
        <v>-</v>
      </c>
      <c r="Q30" s="138" t="str">
        <f ca="1">IF(Q$5&gt;='Rent Roll'!$M50,('Rent Roll'!$G50*'Rent Roll'!$D25/12)*((1+'Rent Roll'!$X50)^DATEDIF('Rent Roll'!$M50,Q$5,"Y")),
IF(Q$5&gt;'Rent Roll'!$L25,"-",
IF('Rent Roll'!$P25&gt;0,
IF(AND('Rent Roll'!$P25&gt;0,EDATE('Rent Roll'!$K25,'Rent Roll'!$P25*12)&gt;='Commercial Lease'!Q$5),
('Rent Roll'!$H25*'Rent Roll'!$D25/12)*((1+'Rent Roll'!$N25)^DATEDIF('Summary &amp; Assumptions'!$D$18,Q$5,"Y")),
OFFSET(P30,0,-DATEDIF(EDATE('Rent Roll'!$K25,'Rent Roll'!$P25*12),Q$5,"M"))*((1+'Rent Roll'!$O25)^(DATEDIF(EDATE('Rent Roll'!$K25,'Rent Roll'!$P25*12),Q$5,"Y")+1))),('Rent Roll'!$H25*'Rent Roll'!$D25/12)*((1+'Rent Roll'!$N25)^DATEDIF('Summary &amp; Assumptions'!$D$18,Q$5,"Y")))))</f>
        <v>-</v>
      </c>
      <c r="R30" s="138" t="str">
        <f ca="1">IF(R$5&gt;='Rent Roll'!$M50,('Rent Roll'!$G50*'Rent Roll'!$D25/12)*((1+'Rent Roll'!$X50)^DATEDIF('Rent Roll'!$M50,R$5,"Y")),
IF(R$5&gt;'Rent Roll'!$L25,"-",
IF('Rent Roll'!$P25&gt;0,
IF(AND('Rent Roll'!$P25&gt;0,EDATE('Rent Roll'!$K25,'Rent Roll'!$P25*12)&gt;='Commercial Lease'!R$5),
('Rent Roll'!$H25*'Rent Roll'!$D25/12)*((1+'Rent Roll'!$N25)^DATEDIF('Summary &amp; Assumptions'!$D$18,R$5,"Y")),
OFFSET(Q30,0,-DATEDIF(EDATE('Rent Roll'!$K25,'Rent Roll'!$P25*12),R$5,"M"))*((1+'Rent Roll'!$O25)^(DATEDIF(EDATE('Rent Roll'!$K25,'Rent Roll'!$P25*12),R$5,"Y")+1))),('Rent Roll'!$H25*'Rent Roll'!$D25/12)*((1+'Rent Roll'!$N25)^DATEDIF('Summary &amp; Assumptions'!$D$18,R$5,"Y")))))</f>
        <v>-</v>
      </c>
      <c r="S30" s="138" t="str">
        <f ca="1">IF(S$5&gt;='Rent Roll'!$M50,('Rent Roll'!$G50*'Rent Roll'!$D25/12)*((1+'Rent Roll'!$X50)^DATEDIF('Rent Roll'!$M50,S$5,"Y")),
IF(S$5&gt;'Rent Roll'!$L25,"-",
IF('Rent Roll'!$P25&gt;0,
IF(AND('Rent Roll'!$P25&gt;0,EDATE('Rent Roll'!$K25,'Rent Roll'!$P25*12)&gt;='Commercial Lease'!S$5),
('Rent Roll'!$H25*'Rent Roll'!$D25/12)*((1+'Rent Roll'!$N25)^DATEDIF('Summary &amp; Assumptions'!$D$18,S$5,"Y")),
OFFSET(R30,0,-DATEDIF(EDATE('Rent Roll'!$K25,'Rent Roll'!$P25*12),S$5,"M"))*((1+'Rent Roll'!$O25)^(DATEDIF(EDATE('Rent Roll'!$K25,'Rent Roll'!$P25*12),S$5,"Y")+1))),('Rent Roll'!$H25*'Rent Roll'!$D25/12)*((1+'Rent Roll'!$N25)^DATEDIF('Summary &amp; Assumptions'!$D$18,S$5,"Y")))))</f>
        <v>-</v>
      </c>
      <c r="T30" s="138" t="str">
        <f ca="1">IF(T$5&gt;='Rent Roll'!$M50,('Rent Roll'!$G50*'Rent Roll'!$D25/12)*((1+'Rent Roll'!$X50)^DATEDIF('Rent Roll'!$M50,T$5,"Y")),
IF(T$5&gt;'Rent Roll'!$L25,"-",
IF('Rent Roll'!$P25&gt;0,
IF(AND('Rent Roll'!$P25&gt;0,EDATE('Rent Roll'!$K25,'Rent Roll'!$P25*12)&gt;='Commercial Lease'!T$5),
('Rent Roll'!$H25*'Rent Roll'!$D25/12)*((1+'Rent Roll'!$N25)^DATEDIF('Summary &amp; Assumptions'!$D$18,T$5,"Y")),
OFFSET(S30,0,-DATEDIF(EDATE('Rent Roll'!$K25,'Rent Roll'!$P25*12),T$5,"M"))*((1+'Rent Roll'!$O25)^(DATEDIF(EDATE('Rent Roll'!$K25,'Rent Roll'!$P25*12),T$5,"Y")+1))),('Rent Roll'!$H25*'Rent Roll'!$D25/12)*((1+'Rent Roll'!$N25)^DATEDIF('Summary &amp; Assumptions'!$D$18,T$5,"Y")))))</f>
        <v>-</v>
      </c>
      <c r="U30" s="138" t="str">
        <f ca="1">IF(U$5&gt;='Rent Roll'!$M50,('Rent Roll'!$G50*'Rent Roll'!$D25/12)*((1+'Rent Roll'!$X50)^DATEDIF('Rent Roll'!$M50,U$5,"Y")),
IF(U$5&gt;'Rent Roll'!$L25,"-",
IF('Rent Roll'!$P25&gt;0,
IF(AND('Rent Roll'!$P25&gt;0,EDATE('Rent Roll'!$K25,'Rent Roll'!$P25*12)&gt;='Commercial Lease'!U$5),
('Rent Roll'!$H25*'Rent Roll'!$D25/12)*((1+'Rent Roll'!$N25)^DATEDIF('Summary &amp; Assumptions'!$D$18,U$5,"Y")),
OFFSET(T30,0,-DATEDIF(EDATE('Rent Roll'!$K25,'Rent Roll'!$P25*12),U$5,"M"))*((1+'Rent Roll'!$O25)^(DATEDIF(EDATE('Rent Roll'!$K25,'Rent Roll'!$P25*12),U$5,"Y")+1))),('Rent Roll'!$H25*'Rent Roll'!$D25/12)*((1+'Rent Roll'!$N25)^DATEDIF('Summary &amp; Assumptions'!$D$18,U$5,"Y")))))</f>
        <v>-</v>
      </c>
      <c r="V30" s="138" t="str">
        <f ca="1">IF(V$5&gt;='Rent Roll'!$M50,('Rent Roll'!$G50*'Rent Roll'!$D25/12)*((1+'Rent Roll'!$X50)^DATEDIF('Rent Roll'!$M50,V$5,"Y")),
IF(V$5&gt;'Rent Roll'!$L25,"-",
IF('Rent Roll'!$P25&gt;0,
IF(AND('Rent Roll'!$P25&gt;0,EDATE('Rent Roll'!$K25,'Rent Roll'!$P25*12)&gt;='Commercial Lease'!V$5),
('Rent Roll'!$H25*'Rent Roll'!$D25/12)*((1+'Rent Roll'!$N25)^DATEDIF('Summary &amp; Assumptions'!$D$18,V$5,"Y")),
OFFSET(U30,0,-DATEDIF(EDATE('Rent Roll'!$K25,'Rent Roll'!$P25*12),V$5,"M"))*((1+'Rent Roll'!$O25)^(DATEDIF(EDATE('Rent Roll'!$K25,'Rent Roll'!$P25*12),V$5,"Y")+1))),('Rent Roll'!$H25*'Rent Roll'!$D25/12)*((1+'Rent Roll'!$N25)^DATEDIF('Summary &amp; Assumptions'!$D$18,V$5,"Y")))))</f>
        <v>-</v>
      </c>
      <c r="W30" s="138" t="str">
        <f ca="1">IF(W$5&gt;='Rent Roll'!$M50,('Rent Roll'!$G50*'Rent Roll'!$D25/12)*((1+'Rent Roll'!$X50)^DATEDIF('Rent Roll'!$M50,W$5,"Y")),
IF(W$5&gt;'Rent Roll'!$L25,"-",
IF('Rent Roll'!$P25&gt;0,
IF(AND('Rent Roll'!$P25&gt;0,EDATE('Rent Roll'!$K25,'Rent Roll'!$P25*12)&gt;='Commercial Lease'!W$5),
('Rent Roll'!$H25*'Rent Roll'!$D25/12)*((1+'Rent Roll'!$N25)^DATEDIF('Summary &amp; Assumptions'!$D$18,W$5,"Y")),
OFFSET(V30,0,-DATEDIF(EDATE('Rent Roll'!$K25,'Rent Roll'!$P25*12),W$5,"M"))*((1+'Rent Roll'!$O25)^(DATEDIF(EDATE('Rent Roll'!$K25,'Rent Roll'!$P25*12),W$5,"Y")+1))),('Rent Roll'!$H25*'Rent Roll'!$D25/12)*((1+'Rent Roll'!$N25)^DATEDIF('Summary &amp; Assumptions'!$D$18,W$5,"Y")))))</f>
        <v>-</v>
      </c>
      <c r="X30" s="138" t="str">
        <f ca="1">IF(X$5&gt;='Rent Roll'!$M50,('Rent Roll'!$G50*'Rent Roll'!$D25/12)*((1+'Rent Roll'!$X50)^DATEDIF('Rent Roll'!$M50,X$5,"Y")),
IF(X$5&gt;'Rent Roll'!$L25,"-",
IF('Rent Roll'!$P25&gt;0,
IF(AND('Rent Roll'!$P25&gt;0,EDATE('Rent Roll'!$K25,'Rent Roll'!$P25*12)&gt;='Commercial Lease'!X$5),
('Rent Roll'!$H25*'Rent Roll'!$D25/12)*((1+'Rent Roll'!$N25)^DATEDIF('Summary &amp; Assumptions'!$D$18,X$5,"Y")),
OFFSET(W30,0,-DATEDIF(EDATE('Rent Roll'!$K25,'Rent Roll'!$P25*12),X$5,"M"))*((1+'Rent Roll'!$O25)^(DATEDIF(EDATE('Rent Roll'!$K25,'Rent Roll'!$P25*12),X$5,"Y")+1))),('Rent Roll'!$H25*'Rent Roll'!$D25/12)*((1+'Rent Roll'!$N25)^DATEDIF('Summary &amp; Assumptions'!$D$18,X$5,"Y")))))</f>
        <v>-</v>
      </c>
      <c r="Y30" s="138" t="str">
        <f ca="1">IF(Y$5&gt;='Rent Roll'!$M50,('Rent Roll'!$G50*'Rent Roll'!$D25/12)*((1+'Rent Roll'!$X50)^DATEDIF('Rent Roll'!$M50,Y$5,"Y")),
IF(Y$5&gt;'Rent Roll'!$L25,"-",
IF('Rent Roll'!$P25&gt;0,
IF(AND('Rent Roll'!$P25&gt;0,EDATE('Rent Roll'!$K25,'Rent Roll'!$P25*12)&gt;='Commercial Lease'!Y$5),
('Rent Roll'!$H25*'Rent Roll'!$D25/12)*((1+'Rent Roll'!$N25)^DATEDIF('Summary &amp; Assumptions'!$D$18,Y$5,"Y")),
OFFSET(X30,0,-DATEDIF(EDATE('Rent Roll'!$K25,'Rent Roll'!$P25*12),Y$5,"M"))*((1+'Rent Roll'!$O25)^(DATEDIF(EDATE('Rent Roll'!$K25,'Rent Roll'!$P25*12),Y$5,"Y")+1))),('Rent Roll'!$H25*'Rent Roll'!$D25/12)*((1+'Rent Roll'!$N25)^DATEDIF('Summary &amp; Assumptions'!$D$18,Y$5,"Y")))))</f>
        <v>-</v>
      </c>
      <c r="Z30" s="138" t="str">
        <f ca="1">IF(Z$5&gt;='Rent Roll'!$M50,('Rent Roll'!$G50*'Rent Roll'!$D25/12)*((1+'Rent Roll'!$X50)^DATEDIF('Rent Roll'!$M50,Z$5,"Y")),
IF(Z$5&gt;'Rent Roll'!$L25,"-",
IF('Rent Roll'!$P25&gt;0,
IF(AND('Rent Roll'!$P25&gt;0,EDATE('Rent Roll'!$K25,'Rent Roll'!$P25*12)&gt;='Commercial Lease'!Z$5),
('Rent Roll'!$H25*'Rent Roll'!$D25/12)*((1+'Rent Roll'!$N25)^DATEDIF('Summary &amp; Assumptions'!$D$18,Z$5,"Y")),
OFFSET(Y30,0,-DATEDIF(EDATE('Rent Roll'!$K25,'Rent Roll'!$P25*12),Z$5,"M"))*((1+'Rent Roll'!$O25)^(DATEDIF(EDATE('Rent Roll'!$K25,'Rent Roll'!$P25*12),Z$5,"Y")+1))),('Rent Roll'!$H25*'Rent Roll'!$D25/12)*((1+'Rent Roll'!$N25)^DATEDIF('Summary &amp; Assumptions'!$D$18,Z$5,"Y")))))</f>
        <v>-</v>
      </c>
      <c r="AA30" s="138" t="str">
        <f ca="1">IF(AA$5&gt;='Rent Roll'!$M50,('Rent Roll'!$G50*'Rent Roll'!$D25/12)*((1+'Rent Roll'!$X50)^DATEDIF('Rent Roll'!$M50,AA$5,"Y")),
IF(AA$5&gt;'Rent Roll'!$L25,"-",
IF('Rent Roll'!$P25&gt;0,
IF(AND('Rent Roll'!$P25&gt;0,EDATE('Rent Roll'!$K25,'Rent Roll'!$P25*12)&gt;='Commercial Lease'!AA$5),
('Rent Roll'!$H25*'Rent Roll'!$D25/12)*((1+'Rent Roll'!$N25)^DATEDIF('Summary &amp; Assumptions'!$D$18,AA$5,"Y")),
OFFSET(Z30,0,-DATEDIF(EDATE('Rent Roll'!$K25,'Rent Roll'!$P25*12),AA$5,"M"))*((1+'Rent Roll'!$O25)^(DATEDIF(EDATE('Rent Roll'!$K25,'Rent Roll'!$P25*12),AA$5,"Y")+1))),('Rent Roll'!$H25*'Rent Roll'!$D25/12)*((1+'Rent Roll'!$N25)^DATEDIF('Summary &amp; Assumptions'!$D$18,AA$5,"Y")))))</f>
        <v>-</v>
      </c>
      <c r="AB30" s="138" t="str">
        <f ca="1">IF(AB$5&gt;='Rent Roll'!$M50,('Rent Roll'!$G50*'Rent Roll'!$D25/12)*((1+'Rent Roll'!$X50)^DATEDIF('Rent Roll'!$M50,AB$5,"Y")),
IF(AB$5&gt;'Rent Roll'!$L25,"-",
IF('Rent Roll'!$P25&gt;0,
IF(AND('Rent Roll'!$P25&gt;0,EDATE('Rent Roll'!$K25,'Rent Roll'!$P25*12)&gt;='Commercial Lease'!AB$5),
('Rent Roll'!$H25*'Rent Roll'!$D25/12)*((1+'Rent Roll'!$N25)^DATEDIF('Summary &amp; Assumptions'!$D$18,AB$5,"Y")),
OFFSET(AA30,0,-DATEDIF(EDATE('Rent Roll'!$K25,'Rent Roll'!$P25*12),AB$5,"M"))*((1+'Rent Roll'!$O25)^(DATEDIF(EDATE('Rent Roll'!$K25,'Rent Roll'!$P25*12),AB$5,"Y")+1))),('Rent Roll'!$H25*'Rent Roll'!$D25/12)*((1+'Rent Roll'!$N25)^DATEDIF('Summary &amp; Assumptions'!$D$18,AB$5,"Y")))))</f>
        <v>-</v>
      </c>
      <c r="AC30" s="138" t="str">
        <f ca="1">IF(AC$5&gt;='Rent Roll'!$M50,('Rent Roll'!$G50*'Rent Roll'!$D25/12)*((1+'Rent Roll'!$X50)^DATEDIF('Rent Roll'!$M50,AC$5,"Y")),
IF(AC$5&gt;'Rent Roll'!$L25,"-",
IF('Rent Roll'!$P25&gt;0,
IF(AND('Rent Roll'!$P25&gt;0,EDATE('Rent Roll'!$K25,'Rent Roll'!$P25*12)&gt;='Commercial Lease'!AC$5),
('Rent Roll'!$H25*'Rent Roll'!$D25/12)*((1+'Rent Roll'!$N25)^DATEDIF('Summary &amp; Assumptions'!$D$18,AC$5,"Y")),
OFFSET(AB30,0,-DATEDIF(EDATE('Rent Roll'!$K25,'Rent Roll'!$P25*12),AC$5,"M"))*((1+'Rent Roll'!$O25)^(DATEDIF(EDATE('Rent Roll'!$K25,'Rent Roll'!$P25*12),AC$5,"Y")+1))),('Rent Roll'!$H25*'Rent Roll'!$D25/12)*((1+'Rent Roll'!$N25)^DATEDIF('Summary &amp; Assumptions'!$D$18,AC$5,"Y")))))</f>
        <v>-</v>
      </c>
      <c r="AD30" s="138" t="str">
        <f ca="1">IF(AD$5&gt;='Rent Roll'!$M50,('Rent Roll'!$G50*'Rent Roll'!$D25/12)*((1+'Rent Roll'!$X50)^DATEDIF('Rent Roll'!$M50,AD$5,"Y")),
IF(AD$5&gt;'Rent Roll'!$L25,"-",
IF('Rent Roll'!$P25&gt;0,
IF(AND('Rent Roll'!$P25&gt;0,EDATE('Rent Roll'!$K25,'Rent Roll'!$P25*12)&gt;='Commercial Lease'!AD$5),
('Rent Roll'!$H25*'Rent Roll'!$D25/12)*((1+'Rent Roll'!$N25)^DATEDIF('Summary &amp; Assumptions'!$D$18,AD$5,"Y")),
OFFSET(AC30,0,-DATEDIF(EDATE('Rent Roll'!$K25,'Rent Roll'!$P25*12),AD$5,"M"))*((1+'Rent Roll'!$O25)^(DATEDIF(EDATE('Rent Roll'!$K25,'Rent Roll'!$P25*12),AD$5,"Y")+1))),('Rent Roll'!$H25*'Rent Roll'!$D25/12)*((1+'Rent Roll'!$N25)^DATEDIF('Summary &amp; Assumptions'!$D$18,AD$5,"Y")))))</f>
        <v>-</v>
      </c>
      <c r="AE30" s="138" t="str">
        <f ca="1">IF(AE$5&gt;='Rent Roll'!$M50,('Rent Roll'!$G50*'Rent Roll'!$D25/12)*((1+'Rent Roll'!$X50)^DATEDIF('Rent Roll'!$M50,AE$5,"Y")),
IF(AE$5&gt;'Rent Roll'!$L25,"-",
IF('Rent Roll'!$P25&gt;0,
IF(AND('Rent Roll'!$P25&gt;0,EDATE('Rent Roll'!$K25,'Rent Roll'!$P25*12)&gt;='Commercial Lease'!AE$5),
('Rent Roll'!$H25*'Rent Roll'!$D25/12)*((1+'Rent Roll'!$N25)^DATEDIF('Summary &amp; Assumptions'!$D$18,AE$5,"Y")),
OFFSET(AD30,0,-DATEDIF(EDATE('Rent Roll'!$K25,'Rent Roll'!$P25*12),AE$5,"M"))*((1+'Rent Roll'!$O25)^(DATEDIF(EDATE('Rent Roll'!$K25,'Rent Roll'!$P25*12),AE$5,"Y")+1))),('Rent Roll'!$H25*'Rent Roll'!$D25/12)*((1+'Rent Roll'!$N25)^DATEDIF('Summary &amp; Assumptions'!$D$18,AE$5,"Y")))))</f>
        <v>-</v>
      </c>
      <c r="AF30" s="138" t="str">
        <f ca="1">IF(AF$5&gt;='Rent Roll'!$M50,('Rent Roll'!$G50*'Rent Roll'!$D25/12)*((1+'Rent Roll'!$X50)^DATEDIF('Rent Roll'!$M50,AF$5,"Y")),
IF(AF$5&gt;'Rent Roll'!$L25,"-",
IF('Rent Roll'!$P25&gt;0,
IF(AND('Rent Roll'!$P25&gt;0,EDATE('Rent Roll'!$K25,'Rent Roll'!$P25*12)&gt;='Commercial Lease'!AF$5),
('Rent Roll'!$H25*'Rent Roll'!$D25/12)*((1+'Rent Roll'!$N25)^DATEDIF('Summary &amp; Assumptions'!$D$18,AF$5,"Y")),
OFFSET(AE30,0,-DATEDIF(EDATE('Rent Roll'!$K25,'Rent Roll'!$P25*12),AF$5,"M"))*((1+'Rent Roll'!$O25)^(DATEDIF(EDATE('Rent Roll'!$K25,'Rent Roll'!$P25*12),AF$5,"Y")+1))),('Rent Roll'!$H25*'Rent Roll'!$D25/12)*((1+'Rent Roll'!$N25)^DATEDIF('Summary &amp; Assumptions'!$D$18,AF$5,"Y")))))</f>
        <v>-</v>
      </c>
      <c r="AG30" s="138" t="str">
        <f ca="1">IF(AG$5&gt;='Rent Roll'!$M50,('Rent Roll'!$G50*'Rent Roll'!$D25/12)*((1+'Rent Roll'!$X50)^DATEDIF('Rent Roll'!$M50,AG$5,"Y")),
IF(AG$5&gt;'Rent Roll'!$L25,"-",
IF('Rent Roll'!$P25&gt;0,
IF(AND('Rent Roll'!$P25&gt;0,EDATE('Rent Roll'!$K25,'Rent Roll'!$P25*12)&gt;='Commercial Lease'!AG$5),
('Rent Roll'!$H25*'Rent Roll'!$D25/12)*((1+'Rent Roll'!$N25)^DATEDIF('Summary &amp; Assumptions'!$D$18,AG$5,"Y")),
OFFSET(AF30,0,-DATEDIF(EDATE('Rent Roll'!$K25,'Rent Roll'!$P25*12),AG$5,"M"))*((1+'Rent Roll'!$O25)^(DATEDIF(EDATE('Rent Roll'!$K25,'Rent Roll'!$P25*12),AG$5,"Y")+1))),('Rent Roll'!$H25*'Rent Roll'!$D25/12)*((1+'Rent Roll'!$N25)^DATEDIF('Summary &amp; Assumptions'!$D$18,AG$5,"Y")))))</f>
        <v>-</v>
      </c>
      <c r="AH30" s="138" t="str">
        <f ca="1">IF(AH$5&gt;='Rent Roll'!$M50,('Rent Roll'!$G50*'Rent Roll'!$D25/12)*((1+'Rent Roll'!$X50)^DATEDIF('Rent Roll'!$M50,AH$5,"Y")),
IF(AH$5&gt;'Rent Roll'!$L25,"-",
IF('Rent Roll'!$P25&gt;0,
IF(AND('Rent Roll'!$P25&gt;0,EDATE('Rent Roll'!$K25,'Rent Roll'!$P25*12)&gt;='Commercial Lease'!AH$5),
('Rent Roll'!$H25*'Rent Roll'!$D25/12)*((1+'Rent Roll'!$N25)^DATEDIF('Summary &amp; Assumptions'!$D$18,AH$5,"Y")),
OFFSET(AG30,0,-DATEDIF(EDATE('Rent Roll'!$K25,'Rent Roll'!$P25*12),AH$5,"M"))*((1+'Rent Roll'!$O25)^(DATEDIF(EDATE('Rent Roll'!$K25,'Rent Roll'!$P25*12),AH$5,"Y")+1))),('Rent Roll'!$H25*'Rent Roll'!$D25/12)*((1+'Rent Roll'!$N25)^DATEDIF('Summary &amp; Assumptions'!$D$18,AH$5,"Y")))))</f>
        <v>-</v>
      </c>
      <c r="AI30" s="138" t="str">
        <f ca="1">IF(AI$5&gt;='Rent Roll'!$M50,('Rent Roll'!$G50*'Rent Roll'!$D25/12)*((1+'Rent Roll'!$X50)^DATEDIF('Rent Roll'!$M50,AI$5,"Y")),
IF(AI$5&gt;'Rent Roll'!$L25,"-",
IF('Rent Roll'!$P25&gt;0,
IF(AND('Rent Roll'!$P25&gt;0,EDATE('Rent Roll'!$K25,'Rent Roll'!$P25*12)&gt;='Commercial Lease'!AI$5),
('Rent Roll'!$H25*'Rent Roll'!$D25/12)*((1+'Rent Roll'!$N25)^DATEDIF('Summary &amp; Assumptions'!$D$18,AI$5,"Y")),
OFFSET(AH30,0,-DATEDIF(EDATE('Rent Roll'!$K25,'Rent Roll'!$P25*12),AI$5,"M"))*((1+'Rent Roll'!$O25)^(DATEDIF(EDATE('Rent Roll'!$K25,'Rent Roll'!$P25*12),AI$5,"Y")+1))),('Rent Roll'!$H25*'Rent Roll'!$D25/12)*((1+'Rent Roll'!$N25)^DATEDIF('Summary &amp; Assumptions'!$D$18,AI$5,"Y")))))</f>
        <v>-</v>
      </c>
      <c r="AJ30" s="138" t="str">
        <f ca="1">IF(AJ$5&gt;='Rent Roll'!$M50,('Rent Roll'!$G50*'Rent Roll'!$D25/12)*((1+'Rent Roll'!$X50)^DATEDIF('Rent Roll'!$M50,AJ$5,"Y")),
IF(AJ$5&gt;'Rent Roll'!$L25,"-",
IF('Rent Roll'!$P25&gt;0,
IF(AND('Rent Roll'!$P25&gt;0,EDATE('Rent Roll'!$K25,'Rent Roll'!$P25*12)&gt;='Commercial Lease'!AJ$5),
('Rent Roll'!$H25*'Rent Roll'!$D25/12)*((1+'Rent Roll'!$N25)^DATEDIF('Summary &amp; Assumptions'!$D$18,AJ$5,"Y")),
OFFSET(AI30,0,-DATEDIF(EDATE('Rent Roll'!$K25,'Rent Roll'!$P25*12),AJ$5,"M"))*((1+'Rent Roll'!$O25)^(DATEDIF(EDATE('Rent Roll'!$K25,'Rent Roll'!$P25*12),AJ$5,"Y")+1))),('Rent Roll'!$H25*'Rent Roll'!$D25/12)*((1+'Rent Roll'!$N25)^DATEDIF('Summary &amp; Assumptions'!$D$18,AJ$5,"Y")))))</f>
        <v>-</v>
      </c>
      <c r="AK30" s="138" t="str">
        <f ca="1">IF(AK$5&gt;='Rent Roll'!$M50,('Rent Roll'!$G50*'Rent Roll'!$D25/12)*((1+'Rent Roll'!$X50)^DATEDIF('Rent Roll'!$M50,AK$5,"Y")),
IF(AK$5&gt;'Rent Roll'!$L25,"-",
IF('Rent Roll'!$P25&gt;0,
IF(AND('Rent Roll'!$P25&gt;0,EDATE('Rent Roll'!$K25,'Rent Roll'!$P25*12)&gt;='Commercial Lease'!AK$5),
('Rent Roll'!$H25*'Rent Roll'!$D25/12)*((1+'Rent Roll'!$N25)^DATEDIF('Summary &amp; Assumptions'!$D$18,AK$5,"Y")),
OFFSET(AJ30,0,-DATEDIF(EDATE('Rent Roll'!$K25,'Rent Roll'!$P25*12),AK$5,"M"))*((1+'Rent Roll'!$O25)^(DATEDIF(EDATE('Rent Roll'!$K25,'Rent Roll'!$P25*12),AK$5,"Y")+1))),('Rent Roll'!$H25*'Rent Roll'!$D25/12)*((1+'Rent Roll'!$N25)^DATEDIF('Summary &amp; Assumptions'!$D$18,AK$5,"Y")))))</f>
        <v>-</v>
      </c>
      <c r="AL30" s="138" t="str">
        <f ca="1">IF(AL$5&gt;='Rent Roll'!$M50,('Rent Roll'!$G50*'Rent Roll'!$D25/12)*((1+'Rent Roll'!$X50)^DATEDIF('Rent Roll'!$M50,AL$5,"Y")),
IF(AL$5&gt;'Rent Roll'!$L25,"-",
IF('Rent Roll'!$P25&gt;0,
IF(AND('Rent Roll'!$P25&gt;0,EDATE('Rent Roll'!$K25,'Rent Roll'!$P25*12)&gt;='Commercial Lease'!AL$5),
('Rent Roll'!$H25*'Rent Roll'!$D25/12)*((1+'Rent Roll'!$N25)^DATEDIF('Summary &amp; Assumptions'!$D$18,AL$5,"Y")),
OFFSET(AK30,0,-DATEDIF(EDATE('Rent Roll'!$K25,'Rent Roll'!$P25*12),AL$5,"M"))*((1+'Rent Roll'!$O25)^(DATEDIF(EDATE('Rent Roll'!$K25,'Rent Roll'!$P25*12),AL$5,"Y")+1))),('Rent Roll'!$H25*'Rent Roll'!$D25/12)*((1+'Rent Roll'!$N25)^DATEDIF('Summary &amp; Assumptions'!$D$18,AL$5,"Y")))))</f>
        <v>-</v>
      </c>
      <c r="AM30" s="138" t="str">
        <f ca="1">IF(AM$5&gt;='Rent Roll'!$M50,('Rent Roll'!$G50*'Rent Roll'!$D25/12)*((1+'Rent Roll'!$X50)^DATEDIF('Rent Roll'!$M50,AM$5,"Y")),
IF(AM$5&gt;'Rent Roll'!$L25,"-",
IF('Rent Roll'!$P25&gt;0,
IF(AND('Rent Roll'!$P25&gt;0,EDATE('Rent Roll'!$K25,'Rent Roll'!$P25*12)&gt;='Commercial Lease'!AM$5),
('Rent Roll'!$H25*'Rent Roll'!$D25/12)*((1+'Rent Roll'!$N25)^DATEDIF('Summary &amp; Assumptions'!$D$18,AM$5,"Y")),
OFFSET(AL30,0,-DATEDIF(EDATE('Rent Roll'!$K25,'Rent Roll'!$P25*12),AM$5,"M"))*((1+'Rent Roll'!$O25)^(DATEDIF(EDATE('Rent Roll'!$K25,'Rent Roll'!$P25*12),AM$5,"Y")+1))),('Rent Roll'!$H25*'Rent Roll'!$D25/12)*((1+'Rent Roll'!$N25)^DATEDIF('Summary &amp; Assumptions'!$D$18,AM$5,"Y")))))</f>
        <v>-</v>
      </c>
      <c r="AN30" s="138" t="str">
        <f ca="1">IF(AN$5&gt;='Rent Roll'!$M50,('Rent Roll'!$G50*'Rent Roll'!$D25/12)*((1+'Rent Roll'!$X50)^DATEDIF('Rent Roll'!$M50,AN$5,"Y")),
IF(AN$5&gt;'Rent Roll'!$L25,"-",
IF('Rent Roll'!$P25&gt;0,
IF(AND('Rent Roll'!$P25&gt;0,EDATE('Rent Roll'!$K25,'Rent Roll'!$P25*12)&gt;='Commercial Lease'!AN$5),
('Rent Roll'!$H25*'Rent Roll'!$D25/12)*((1+'Rent Roll'!$N25)^DATEDIF('Summary &amp; Assumptions'!$D$18,AN$5,"Y")),
OFFSET(AM30,0,-DATEDIF(EDATE('Rent Roll'!$K25,'Rent Roll'!$P25*12),AN$5,"M"))*((1+'Rent Roll'!$O25)^(DATEDIF(EDATE('Rent Roll'!$K25,'Rent Roll'!$P25*12),AN$5,"Y")+1))),('Rent Roll'!$H25*'Rent Roll'!$D25/12)*((1+'Rent Roll'!$N25)^DATEDIF('Summary &amp; Assumptions'!$D$18,AN$5,"Y")))))</f>
        <v>-</v>
      </c>
      <c r="AO30" s="138" t="str">
        <f ca="1">IF(AO$5&gt;='Rent Roll'!$M50,('Rent Roll'!$G50*'Rent Roll'!$D25/12)*((1+'Rent Roll'!$X50)^DATEDIF('Rent Roll'!$M50,AO$5,"Y")),
IF(AO$5&gt;'Rent Roll'!$L25,"-",
IF('Rent Roll'!$P25&gt;0,
IF(AND('Rent Roll'!$P25&gt;0,EDATE('Rent Roll'!$K25,'Rent Roll'!$P25*12)&gt;='Commercial Lease'!AO$5),
('Rent Roll'!$H25*'Rent Roll'!$D25/12)*((1+'Rent Roll'!$N25)^DATEDIF('Summary &amp; Assumptions'!$D$18,AO$5,"Y")),
OFFSET(AN30,0,-DATEDIF(EDATE('Rent Roll'!$K25,'Rent Roll'!$P25*12),AO$5,"M"))*((1+'Rent Roll'!$O25)^(DATEDIF(EDATE('Rent Roll'!$K25,'Rent Roll'!$P25*12),AO$5,"Y")+1))),('Rent Roll'!$H25*'Rent Roll'!$D25/12)*((1+'Rent Roll'!$N25)^DATEDIF('Summary &amp; Assumptions'!$D$18,AO$5,"Y")))))</f>
        <v>-</v>
      </c>
      <c r="AP30" s="138" t="str">
        <f ca="1">IF(AP$5&gt;='Rent Roll'!$M50,('Rent Roll'!$G50*'Rent Roll'!$D25/12)*((1+'Rent Roll'!$X50)^DATEDIF('Rent Roll'!$M50,AP$5,"Y")),
IF(AP$5&gt;'Rent Roll'!$L25,"-",
IF('Rent Roll'!$P25&gt;0,
IF(AND('Rent Roll'!$P25&gt;0,EDATE('Rent Roll'!$K25,'Rent Roll'!$P25*12)&gt;='Commercial Lease'!AP$5),
('Rent Roll'!$H25*'Rent Roll'!$D25/12)*((1+'Rent Roll'!$N25)^DATEDIF('Summary &amp; Assumptions'!$D$18,AP$5,"Y")),
OFFSET(AO30,0,-DATEDIF(EDATE('Rent Roll'!$K25,'Rent Roll'!$P25*12),AP$5,"M"))*((1+'Rent Roll'!$O25)^(DATEDIF(EDATE('Rent Roll'!$K25,'Rent Roll'!$P25*12),AP$5,"Y")+1))),('Rent Roll'!$H25*'Rent Roll'!$D25/12)*((1+'Rent Roll'!$N25)^DATEDIF('Summary &amp; Assumptions'!$D$18,AP$5,"Y")))))</f>
        <v>-</v>
      </c>
      <c r="AQ30" s="138" t="str">
        <f ca="1">IF(AQ$5&gt;='Rent Roll'!$M50,('Rent Roll'!$G50*'Rent Roll'!$D25/12)*((1+'Rent Roll'!$X50)^DATEDIF('Rent Roll'!$M50,AQ$5,"Y")),
IF(AQ$5&gt;'Rent Roll'!$L25,"-",
IF('Rent Roll'!$P25&gt;0,
IF(AND('Rent Roll'!$P25&gt;0,EDATE('Rent Roll'!$K25,'Rent Roll'!$P25*12)&gt;='Commercial Lease'!AQ$5),
('Rent Roll'!$H25*'Rent Roll'!$D25/12)*((1+'Rent Roll'!$N25)^DATEDIF('Summary &amp; Assumptions'!$D$18,AQ$5,"Y")),
OFFSET(AP30,0,-DATEDIF(EDATE('Rent Roll'!$K25,'Rent Roll'!$P25*12),AQ$5,"M"))*((1+'Rent Roll'!$O25)^(DATEDIF(EDATE('Rent Roll'!$K25,'Rent Roll'!$P25*12),AQ$5,"Y")+1))),('Rent Roll'!$H25*'Rent Roll'!$D25/12)*((1+'Rent Roll'!$N25)^DATEDIF('Summary &amp; Assumptions'!$D$18,AQ$5,"Y")))))</f>
        <v>-</v>
      </c>
      <c r="AR30" s="138" t="str">
        <f ca="1">IF(AR$5&gt;='Rent Roll'!$M50,('Rent Roll'!$G50*'Rent Roll'!$D25/12)*((1+'Rent Roll'!$X50)^DATEDIF('Rent Roll'!$M50,AR$5,"Y")),
IF(AR$5&gt;'Rent Roll'!$L25,"-",
IF('Rent Roll'!$P25&gt;0,
IF(AND('Rent Roll'!$P25&gt;0,EDATE('Rent Roll'!$K25,'Rent Roll'!$P25*12)&gt;='Commercial Lease'!AR$5),
('Rent Roll'!$H25*'Rent Roll'!$D25/12)*((1+'Rent Roll'!$N25)^DATEDIF('Summary &amp; Assumptions'!$D$18,AR$5,"Y")),
OFFSET(AQ30,0,-DATEDIF(EDATE('Rent Roll'!$K25,'Rent Roll'!$P25*12),AR$5,"M"))*((1+'Rent Roll'!$O25)^(DATEDIF(EDATE('Rent Roll'!$K25,'Rent Roll'!$P25*12),AR$5,"Y")+1))),('Rent Roll'!$H25*'Rent Roll'!$D25/12)*((1+'Rent Roll'!$N25)^DATEDIF('Summary &amp; Assumptions'!$D$18,AR$5,"Y")))))</f>
        <v>-</v>
      </c>
      <c r="AS30" s="138" t="str">
        <f ca="1">IF(AS$5&gt;='Rent Roll'!$M50,('Rent Roll'!$G50*'Rent Roll'!$D25/12)*((1+'Rent Roll'!$X50)^DATEDIF('Rent Roll'!$M50,AS$5,"Y")),
IF(AS$5&gt;'Rent Roll'!$L25,"-",
IF('Rent Roll'!$P25&gt;0,
IF(AND('Rent Roll'!$P25&gt;0,EDATE('Rent Roll'!$K25,'Rent Roll'!$P25*12)&gt;='Commercial Lease'!AS$5),
('Rent Roll'!$H25*'Rent Roll'!$D25/12)*((1+'Rent Roll'!$N25)^DATEDIF('Summary &amp; Assumptions'!$D$18,AS$5,"Y")),
OFFSET(AR30,0,-DATEDIF(EDATE('Rent Roll'!$K25,'Rent Roll'!$P25*12),AS$5,"M"))*((1+'Rent Roll'!$O25)^(DATEDIF(EDATE('Rent Roll'!$K25,'Rent Roll'!$P25*12),AS$5,"Y")+1))),('Rent Roll'!$H25*'Rent Roll'!$D25/12)*((1+'Rent Roll'!$N25)^DATEDIF('Summary &amp; Assumptions'!$D$18,AS$5,"Y")))))</f>
        <v>-</v>
      </c>
      <c r="AT30" s="138" t="str">
        <f ca="1">IF(AT$5&gt;='Rent Roll'!$M50,('Rent Roll'!$G50*'Rent Roll'!$D25/12)*((1+'Rent Roll'!$X50)^DATEDIF('Rent Roll'!$M50,AT$5,"Y")),
IF(AT$5&gt;'Rent Roll'!$L25,"-",
IF('Rent Roll'!$P25&gt;0,
IF(AND('Rent Roll'!$P25&gt;0,EDATE('Rent Roll'!$K25,'Rent Roll'!$P25*12)&gt;='Commercial Lease'!AT$5),
('Rent Roll'!$H25*'Rent Roll'!$D25/12)*((1+'Rent Roll'!$N25)^DATEDIF('Summary &amp; Assumptions'!$D$18,AT$5,"Y")),
OFFSET(AS30,0,-DATEDIF(EDATE('Rent Roll'!$K25,'Rent Roll'!$P25*12),AT$5,"M"))*((1+'Rent Roll'!$O25)^(DATEDIF(EDATE('Rent Roll'!$K25,'Rent Roll'!$P25*12),AT$5,"Y")+1))),('Rent Roll'!$H25*'Rent Roll'!$D25/12)*((1+'Rent Roll'!$N25)^DATEDIF('Summary &amp; Assumptions'!$D$18,AT$5,"Y")))))</f>
        <v>-</v>
      </c>
      <c r="AU30" s="138" t="str">
        <f ca="1">IF(AU$5&gt;='Rent Roll'!$M50,('Rent Roll'!$G50*'Rent Roll'!$D25/12)*((1+'Rent Roll'!$X50)^DATEDIF('Rent Roll'!$M50,AU$5,"Y")),
IF(AU$5&gt;'Rent Roll'!$L25,"-",
IF('Rent Roll'!$P25&gt;0,
IF(AND('Rent Roll'!$P25&gt;0,EDATE('Rent Roll'!$K25,'Rent Roll'!$P25*12)&gt;='Commercial Lease'!AU$5),
('Rent Roll'!$H25*'Rent Roll'!$D25/12)*((1+'Rent Roll'!$N25)^DATEDIF('Summary &amp; Assumptions'!$D$18,AU$5,"Y")),
OFFSET(AT30,0,-DATEDIF(EDATE('Rent Roll'!$K25,'Rent Roll'!$P25*12),AU$5,"M"))*((1+'Rent Roll'!$O25)^(DATEDIF(EDATE('Rent Roll'!$K25,'Rent Roll'!$P25*12),AU$5,"Y")+1))),('Rent Roll'!$H25*'Rent Roll'!$D25/12)*((1+'Rent Roll'!$N25)^DATEDIF('Summary &amp; Assumptions'!$D$18,AU$5,"Y")))))</f>
        <v>-</v>
      </c>
      <c r="AV30" s="138" t="str">
        <f ca="1">IF(AV$5&gt;='Rent Roll'!$M50,('Rent Roll'!$G50*'Rent Roll'!$D25/12)*((1+'Rent Roll'!$X50)^DATEDIF('Rent Roll'!$M50,AV$5,"Y")),
IF(AV$5&gt;'Rent Roll'!$L25,"-",
IF('Rent Roll'!$P25&gt;0,
IF(AND('Rent Roll'!$P25&gt;0,EDATE('Rent Roll'!$K25,'Rent Roll'!$P25*12)&gt;='Commercial Lease'!AV$5),
('Rent Roll'!$H25*'Rent Roll'!$D25/12)*((1+'Rent Roll'!$N25)^DATEDIF('Summary &amp; Assumptions'!$D$18,AV$5,"Y")),
OFFSET(AU30,0,-DATEDIF(EDATE('Rent Roll'!$K25,'Rent Roll'!$P25*12),AV$5,"M"))*((1+'Rent Roll'!$O25)^(DATEDIF(EDATE('Rent Roll'!$K25,'Rent Roll'!$P25*12),AV$5,"Y")+1))),('Rent Roll'!$H25*'Rent Roll'!$D25/12)*((1+'Rent Roll'!$N25)^DATEDIF('Summary &amp; Assumptions'!$D$18,AV$5,"Y")))))</f>
        <v>-</v>
      </c>
      <c r="AW30" s="138" t="str">
        <f ca="1">IF(AW$5&gt;='Rent Roll'!$M50,('Rent Roll'!$G50*'Rent Roll'!$D25/12)*((1+'Rent Roll'!$X50)^DATEDIF('Rent Roll'!$M50,AW$5,"Y")),
IF(AW$5&gt;'Rent Roll'!$L25,"-",
IF('Rent Roll'!$P25&gt;0,
IF(AND('Rent Roll'!$P25&gt;0,EDATE('Rent Roll'!$K25,'Rent Roll'!$P25*12)&gt;='Commercial Lease'!AW$5),
('Rent Roll'!$H25*'Rent Roll'!$D25/12)*((1+'Rent Roll'!$N25)^DATEDIF('Summary &amp; Assumptions'!$D$18,AW$5,"Y")),
OFFSET(AV30,0,-DATEDIF(EDATE('Rent Roll'!$K25,'Rent Roll'!$P25*12),AW$5,"M"))*((1+'Rent Roll'!$O25)^(DATEDIF(EDATE('Rent Roll'!$K25,'Rent Roll'!$P25*12),AW$5,"Y")+1))),('Rent Roll'!$H25*'Rent Roll'!$D25/12)*((1+'Rent Roll'!$N25)^DATEDIF('Summary &amp; Assumptions'!$D$18,AW$5,"Y")))))</f>
        <v>-</v>
      </c>
      <c r="AX30" s="138" t="str">
        <f ca="1">IF(AX$5&gt;='Rent Roll'!$M50,('Rent Roll'!$G50*'Rent Roll'!$D25/12)*((1+'Rent Roll'!$X50)^DATEDIF('Rent Roll'!$M50,AX$5,"Y")),
IF(AX$5&gt;'Rent Roll'!$L25,"-",
IF('Rent Roll'!$P25&gt;0,
IF(AND('Rent Roll'!$P25&gt;0,EDATE('Rent Roll'!$K25,'Rent Roll'!$P25*12)&gt;='Commercial Lease'!AX$5),
('Rent Roll'!$H25*'Rent Roll'!$D25/12)*((1+'Rent Roll'!$N25)^DATEDIF('Summary &amp; Assumptions'!$D$18,AX$5,"Y")),
OFFSET(AW30,0,-DATEDIF(EDATE('Rent Roll'!$K25,'Rent Roll'!$P25*12),AX$5,"M"))*((1+'Rent Roll'!$O25)^(DATEDIF(EDATE('Rent Roll'!$K25,'Rent Roll'!$P25*12),AX$5,"Y")+1))),('Rent Roll'!$H25*'Rent Roll'!$D25/12)*((1+'Rent Roll'!$N25)^DATEDIF('Summary &amp; Assumptions'!$D$18,AX$5,"Y")))))</f>
        <v>-</v>
      </c>
      <c r="AY30" s="138" t="str">
        <f ca="1">IF(AY$5&gt;='Rent Roll'!$M50,('Rent Roll'!$G50*'Rent Roll'!$D25/12)*((1+'Rent Roll'!$X50)^DATEDIF('Rent Roll'!$M50,AY$5,"Y")),
IF(AY$5&gt;'Rent Roll'!$L25,"-",
IF('Rent Roll'!$P25&gt;0,
IF(AND('Rent Roll'!$P25&gt;0,EDATE('Rent Roll'!$K25,'Rent Roll'!$P25*12)&gt;='Commercial Lease'!AY$5),
('Rent Roll'!$H25*'Rent Roll'!$D25/12)*((1+'Rent Roll'!$N25)^DATEDIF('Summary &amp; Assumptions'!$D$18,AY$5,"Y")),
OFFSET(AX30,0,-DATEDIF(EDATE('Rent Roll'!$K25,'Rent Roll'!$P25*12),AY$5,"M"))*((1+'Rent Roll'!$O25)^(DATEDIF(EDATE('Rent Roll'!$K25,'Rent Roll'!$P25*12),AY$5,"Y")+1))),('Rent Roll'!$H25*'Rent Roll'!$D25/12)*((1+'Rent Roll'!$N25)^DATEDIF('Summary &amp; Assumptions'!$D$18,AY$5,"Y")))))</f>
        <v>-</v>
      </c>
      <c r="AZ30" s="138" t="str">
        <f ca="1">IF(AZ$5&gt;='Rent Roll'!$M50,('Rent Roll'!$G50*'Rent Roll'!$D25/12)*((1+'Rent Roll'!$X50)^DATEDIF('Rent Roll'!$M50,AZ$5,"Y")),
IF(AZ$5&gt;'Rent Roll'!$L25,"-",
IF('Rent Roll'!$P25&gt;0,
IF(AND('Rent Roll'!$P25&gt;0,EDATE('Rent Roll'!$K25,'Rent Roll'!$P25*12)&gt;='Commercial Lease'!AZ$5),
('Rent Roll'!$H25*'Rent Roll'!$D25/12)*((1+'Rent Roll'!$N25)^DATEDIF('Summary &amp; Assumptions'!$D$18,AZ$5,"Y")),
OFFSET(AY30,0,-DATEDIF(EDATE('Rent Roll'!$K25,'Rent Roll'!$P25*12),AZ$5,"M"))*((1+'Rent Roll'!$O25)^(DATEDIF(EDATE('Rent Roll'!$K25,'Rent Roll'!$P25*12),AZ$5,"Y")+1))),('Rent Roll'!$H25*'Rent Roll'!$D25/12)*((1+'Rent Roll'!$N25)^DATEDIF('Summary &amp; Assumptions'!$D$18,AZ$5,"Y")))))</f>
        <v>-</v>
      </c>
      <c r="BA30" s="138" t="str">
        <f ca="1">IF(BA$5&gt;='Rent Roll'!$M50,('Rent Roll'!$G50*'Rent Roll'!$D25/12)*((1+'Rent Roll'!$X50)^DATEDIF('Rent Roll'!$M50,BA$5,"Y")),
IF(BA$5&gt;'Rent Roll'!$L25,"-",
IF('Rent Roll'!$P25&gt;0,
IF(AND('Rent Roll'!$P25&gt;0,EDATE('Rent Roll'!$K25,'Rent Roll'!$P25*12)&gt;='Commercial Lease'!BA$5),
('Rent Roll'!$H25*'Rent Roll'!$D25/12)*((1+'Rent Roll'!$N25)^DATEDIF('Summary &amp; Assumptions'!$D$18,BA$5,"Y")),
OFFSET(AZ30,0,-DATEDIF(EDATE('Rent Roll'!$K25,'Rent Roll'!$P25*12),BA$5,"M"))*((1+'Rent Roll'!$O25)^(DATEDIF(EDATE('Rent Roll'!$K25,'Rent Roll'!$P25*12),BA$5,"Y")+1))),('Rent Roll'!$H25*'Rent Roll'!$D25/12)*((1+'Rent Roll'!$N25)^DATEDIF('Summary &amp; Assumptions'!$D$18,BA$5,"Y")))))</f>
        <v>-</v>
      </c>
      <c r="BB30" s="138" t="str">
        <f ca="1">IF(BB$5&gt;='Rent Roll'!$M50,('Rent Roll'!$G50*'Rent Roll'!$D25/12)*((1+'Rent Roll'!$X50)^DATEDIF('Rent Roll'!$M50,BB$5,"Y")),
IF(BB$5&gt;'Rent Roll'!$L25,"-",
IF('Rent Roll'!$P25&gt;0,
IF(AND('Rent Roll'!$P25&gt;0,EDATE('Rent Roll'!$K25,'Rent Roll'!$P25*12)&gt;='Commercial Lease'!BB$5),
('Rent Roll'!$H25*'Rent Roll'!$D25/12)*((1+'Rent Roll'!$N25)^DATEDIF('Summary &amp; Assumptions'!$D$18,BB$5,"Y")),
OFFSET(BA30,0,-DATEDIF(EDATE('Rent Roll'!$K25,'Rent Roll'!$P25*12),BB$5,"M"))*((1+'Rent Roll'!$O25)^(DATEDIF(EDATE('Rent Roll'!$K25,'Rent Roll'!$P25*12),BB$5,"Y")+1))),('Rent Roll'!$H25*'Rent Roll'!$D25/12)*((1+'Rent Roll'!$N25)^DATEDIF('Summary &amp; Assumptions'!$D$18,BB$5,"Y")))))</f>
        <v>-</v>
      </c>
      <c r="BC30" s="138" t="str">
        <f ca="1">IF(BC$5&gt;='Rent Roll'!$M50,('Rent Roll'!$G50*'Rent Roll'!$D25/12)*((1+'Rent Roll'!$X50)^DATEDIF('Rent Roll'!$M50,BC$5,"Y")),
IF(BC$5&gt;'Rent Roll'!$L25,"-",
IF('Rent Roll'!$P25&gt;0,
IF(AND('Rent Roll'!$P25&gt;0,EDATE('Rent Roll'!$K25,'Rent Roll'!$P25*12)&gt;='Commercial Lease'!BC$5),
('Rent Roll'!$H25*'Rent Roll'!$D25/12)*((1+'Rent Roll'!$N25)^DATEDIF('Summary &amp; Assumptions'!$D$18,BC$5,"Y")),
OFFSET(BB30,0,-DATEDIF(EDATE('Rent Roll'!$K25,'Rent Roll'!$P25*12),BC$5,"M"))*((1+'Rent Roll'!$O25)^(DATEDIF(EDATE('Rent Roll'!$K25,'Rent Roll'!$P25*12),BC$5,"Y")+1))),('Rent Roll'!$H25*'Rent Roll'!$D25/12)*((1+'Rent Roll'!$N25)^DATEDIF('Summary &amp; Assumptions'!$D$18,BC$5,"Y")))))</f>
        <v>-</v>
      </c>
      <c r="BD30" s="138" t="str">
        <f ca="1">IF(BD$5&gt;='Rent Roll'!$M50,('Rent Roll'!$G50*'Rent Roll'!$D25/12)*((1+'Rent Roll'!$X50)^DATEDIF('Rent Roll'!$M50,BD$5,"Y")),
IF(BD$5&gt;'Rent Roll'!$L25,"-",
IF('Rent Roll'!$P25&gt;0,
IF(AND('Rent Roll'!$P25&gt;0,EDATE('Rent Roll'!$K25,'Rent Roll'!$P25*12)&gt;='Commercial Lease'!BD$5),
('Rent Roll'!$H25*'Rent Roll'!$D25/12)*((1+'Rent Roll'!$N25)^DATEDIF('Summary &amp; Assumptions'!$D$18,BD$5,"Y")),
OFFSET(BC30,0,-DATEDIF(EDATE('Rent Roll'!$K25,'Rent Roll'!$P25*12),BD$5,"M"))*((1+'Rent Roll'!$O25)^(DATEDIF(EDATE('Rent Roll'!$K25,'Rent Roll'!$P25*12),BD$5,"Y")+1))),('Rent Roll'!$H25*'Rent Roll'!$D25/12)*((1+'Rent Roll'!$N25)^DATEDIF('Summary &amp; Assumptions'!$D$18,BD$5,"Y")))))</f>
        <v>-</v>
      </c>
      <c r="BE30" s="138" t="str">
        <f ca="1">IF(BE$5&gt;='Rent Roll'!$M50,('Rent Roll'!$G50*'Rent Roll'!$D25/12)*((1+'Rent Roll'!$X50)^DATEDIF('Rent Roll'!$M50,BE$5,"Y")),
IF(BE$5&gt;'Rent Roll'!$L25,"-",
IF('Rent Roll'!$P25&gt;0,
IF(AND('Rent Roll'!$P25&gt;0,EDATE('Rent Roll'!$K25,'Rent Roll'!$P25*12)&gt;='Commercial Lease'!BE$5),
('Rent Roll'!$H25*'Rent Roll'!$D25/12)*((1+'Rent Roll'!$N25)^DATEDIF('Summary &amp; Assumptions'!$D$18,BE$5,"Y")),
OFFSET(BD30,0,-DATEDIF(EDATE('Rent Roll'!$K25,'Rent Roll'!$P25*12),BE$5,"M"))*((1+'Rent Roll'!$O25)^(DATEDIF(EDATE('Rent Roll'!$K25,'Rent Roll'!$P25*12),BE$5,"Y")+1))),('Rent Roll'!$H25*'Rent Roll'!$D25/12)*((1+'Rent Roll'!$N25)^DATEDIF('Summary &amp; Assumptions'!$D$18,BE$5,"Y")))))</f>
        <v>-</v>
      </c>
      <c r="BF30" s="138" t="str">
        <f ca="1">IF(BF$5&gt;='Rent Roll'!$M50,('Rent Roll'!$G50*'Rent Roll'!$D25/12)*((1+'Rent Roll'!$X50)^DATEDIF('Rent Roll'!$M50,BF$5,"Y")),
IF(BF$5&gt;'Rent Roll'!$L25,"-",
IF('Rent Roll'!$P25&gt;0,
IF(AND('Rent Roll'!$P25&gt;0,EDATE('Rent Roll'!$K25,'Rent Roll'!$P25*12)&gt;='Commercial Lease'!BF$5),
('Rent Roll'!$H25*'Rent Roll'!$D25/12)*((1+'Rent Roll'!$N25)^DATEDIF('Summary &amp; Assumptions'!$D$18,BF$5,"Y")),
OFFSET(BE30,0,-DATEDIF(EDATE('Rent Roll'!$K25,'Rent Roll'!$P25*12),BF$5,"M"))*((1+'Rent Roll'!$O25)^(DATEDIF(EDATE('Rent Roll'!$K25,'Rent Roll'!$P25*12),BF$5,"Y")+1))),('Rent Roll'!$H25*'Rent Roll'!$D25/12)*((1+'Rent Roll'!$N25)^DATEDIF('Summary &amp; Assumptions'!$D$18,BF$5,"Y")))))</f>
        <v>-</v>
      </c>
      <c r="BG30" s="138" t="str">
        <f ca="1">IF(BG$5&gt;='Rent Roll'!$M50,('Rent Roll'!$G50*'Rent Roll'!$D25/12)*((1+'Rent Roll'!$X50)^DATEDIF('Rent Roll'!$M50,BG$5,"Y")),
IF(BG$5&gt;'Rent Roll'!$L25,"-",
IF('Rent Roll'!$P25&gt;0,
IF(AND('Rent Roll'!$P25&gt;0,EDATE('Rent Roll'!$K25,'Rent Roll'!$P25*12)&gt;='Commercial Lease'!BG$5),
('Rent Roll'!$H25*'Rent Roll'!$D25/12)*((1+'Rent Roll'!$N25)^DATEDIF('Summary &amp; Assumptions'!$D$18,BG$5,"Y")),
OFFSET(BF30,0,-DATEDIF(EDATE('Rent Roll'!$K25,'Rent Roll'!$P25*12),BG$5,"M"))*((1+'Rent Roll'!$O25)^(DATEDIF(EDATE('Rent Roll'!$K25,'Rent Roll'!$P25*12),BG$5,"Y")+1))),('Rent Roll'!$H25*'Rent Roll'!$D25/12)*((1+'Rent Roll'!$N25)^DATEDIF('Summary &amp; Assumptions'!$D$18,BG$5,"Y")))))</f>
        <v>-</v>
      </c>
      <c r="BH30" s="138" t="str">
        <f ca="1">IF(BH$5&gt;='Rent Roll'!$M50,('Rent Roll'!$G50*'Rent Roll'!$D25/12)*((1+'Rent Roll'!$X50)^DATEDIF('Rent Roll'!$M50,BH$5,"Y")),
IF(BH$5&gt;'Rent Roll'!$L25,"-",
IF('Rent Roll'!$P25&gt;0,
IF(AND('Rent Roll'!$P25&gt;0,EDATE('Rent Roll'!$K25,'Rent Roll'!$P25*12)&gt;='Commercial Lease'!BH$5),
('Rent Roll'!$H25*'Rent Roll'!$D25/12)*((1+'Rent Roll'!$N25)^DATEDIF('Summary &amp; Assumptions'!$D$18,BH$5,"Y")),
OFFSET(BG30,0,-DATEDIF(EDATE('Rent Roll'!$K25,'Rent Roll'!$P25*12),BH$5,"M"))*((1+'Rent Roll'!$O25)^(DATEDIF(EDATE('Rent Roll'!$K25,'Rent Roll'!$P25*12),BH$5,"Y")+1))),('Rent Roll'!$H25*'Rent Roll'!$D25/12)*((1+'Rent Roll'!$N25)^DATEDIF('Summary &amp; Assumptions'!$D$18,BH$5,"Y")))))</f>
        <v>-</v>
      </c>
      <c r="BI30" s="138" t="str">
        <f ca="1">IF(BI$5&gt;='Rent Roll'!$M50,('Rent Roll'!$G50*'Rent Roll'!$D25/12)*((1+'Rent Roll'!$X50)^DATEDIF('Rent Roll'!$M50,BI$5,"Y")),
IF(BI$5&gt;'Rent Roll'!$L25,"-",
IF('Rent Roll'!$P25&gt;0,
IF(AND('Rent Roll'!$P25&gt;0,EDATE('Rent Roll'!$K25,'Rent Roll'!$P25*12)&gt;='Commercial Lease'!BI$5),
('Rent Roll'!$H25*'Rent Roll'!$D25/12)*((1+'Rent Roll'!$N25)^DATEDIF('Summary &amp; Assumptions'!$D$18,BI$5,"Y")),
OFFSET(BH30,0,-DATEDIF(EDATE('Rent Roll'!$K25,'Rent Roll'!$P25*12),BI$5,"M"))*((1+'Rent Roll'!$O25)^(DATEDIF(EDATE('Rent Roll'!$K25,'Rent Roll'!$P25*12),BI$5,"Y")+1))),('Rent Roll'!$H25*'Rent Roll'!$D25/12)*((1+'Rent Roll'!$N25)^DATEDIF('Summary &amp; Assumptions'!$D$18,BI$5,"Y")))))</f>
        <v>-</v>
      </c>
      <c r="BJ30" s="138" t="str">
        <f ca="1">IF(BJ$5&gt;='Rent Roll'!$M50,('Rent Roll'!$G50*'Rent Roll'!$D25/12)*((1+'Rent Roll'!$X50)^DATEDIF('Rent Roll'!$M50,BJ$5,"Y")),
IF(BJ$5&gt;'Rent Roll'!$L25,"-",
IF('Rent Roll'!$P25&gt;0,
IF(AND('Rent Roll'!$P25&gt;0,EDATE('Rent Roll'!$K25,'Rent Roll'!$P25*12)&gt;='Commercial Lease'!BJ$5),
('Rent Roll'!$H25*'Rent Roll'!$D25/12)*((1+'Rent Roll'!$N25)^DATEDIF('Summary &amp; Assumptions'!$D$18,BJ$5,"Y")),
OFFSET(BI30,0,-DATEDIF(EDATE('Rent Roll'!$K25,'Rent Roll'!$P25*12),BJ$5,"M"))*((1+'Rent Roll'!$O25)^(DATEDIF(EDATE('Rent Roll'!$K25,'Rent Roll'!$P25*12),BJ$5,"Y")+1))),('Rent Roll'!$H25*'Rent Roll'!$D25/12)*((1+'Rent Roll'!$N25)^DATEDIF('Summary &amp; Assumptions'!$D$18,BJ$5,"Y")))))</f>
        <v>-</v>
      </c>
      <c r="BK30" s="138" t="str">
        <f ca="1">IF(BK$5&gt;='Rent Roll'!$M50,('Rent Roll'!$G50*'Rent Roll'!$D25/12)*((1+'Rent Roll'!$X50)^DATEDIF('Rent Roll'!$M50,BK$5,"Y")),
IF(BK$5&gt;'Rent Roll'!$L25,"-",
IF('Rent Roll'!$P25&gt;0,
IF(AND('Rent Roll'!$P25&gt;0,EDATE('Rent Roll'!$K25,'Rent Roll'!$P25*12)&gt;='Commercial Lease'!BK$5),
('Rent Roll'!$H25*'Rent Roll'!$D25/12)*((1+'Rent Roll'!$N25)^DATEDIF('Summary &amp; Assumptions'!$D$18,BK$5,"Y")),
OFFSET(BJ30,0,-DATEDIF(EDATE('Rent Roll'!$K25,'Rent Roll'!$P25*12),BK$5,"M"))*((1+'Rent Roll'!$O25)^(DATEDIF(EDATE('Rent Roll'!$K25,'Rent Roll'!$P25*12),BK$5,"Y")+1))),('Rent Roll'!$H25*'Rent Roll'!$D25/12)*((1+'Rent Roll'!$N25)^DATEDIF('Summary &amp; Assumptions'!$D$18,BK$5,"Y")))))</f>
        <v>-</v>
      </c>
      <c r="BL30" s="138" t="str">
        <f ca="1">IF(BL$5&gt;='Rent Roll'!$M50,('Rent Roll'!$G50*'Rent Roll'!$D25/12)*((1+'Rent Roll'!$X50)^DATEDIF('Rent Roll'!$M50,BL$5,"Y")),
IF(BL$5&gt;'Rent Roll'!$L25,"-",
IF('Rent Roll'!$P25&gt;0,
IF(AND('Rent Roll'!$P25&gt;0,EDATE('Rent Roll'!$K25,'Rent Roll'!$P25*12)&gt;='Commercial Lease'!BL$5),
('Rent Roll'!$H25*'Rent Roll'!$D25/12)*((1+'Rent Roll'!$N25)^DATEDIF('Summary &amp; Assumptions'!$D$18,BL$5,"Y")),
OFFSET(BK30,0,-DATEDIF(EDATE('Rent Roll'!$K25,'Rent Roll'!$P25*12),BL$5,"M"))*((1+'Rent Roll'!$O25)^(DATEDIF(EDATE('Rent Roll'!$K25,'Rent Roll'!$P25*12),BL$5,"Y")+1))),('Rent Roll'!$H25*'Rent Roll'!$D25/12)*((1+'Rent Roll'!$N25)^DATEDIF('Summary &amp; Assumptions'!$D$18,BL$5,"Y")))))</f>
        <v>-</v>
      </c>
      <c r="BM30" s="138" t="str">
        <f ca="1">IF(BM$5&gt;='Rent Roll'!$M50,('Rent Roll'!$G50*'Rent Roll'!$D25/12)*((1+'Rent Roll'!$X50)^DATEDIF('Rent Roll'!$M50,BM$5,"Y")),
IF(BM$5&gt;'Rent Roll'!$L25,"-",
IF('Rent Roll'!$P25&gt;0,
IF(AND('Rent Roll'!$P25&gt;0,EDATE('Rent Roll'!$K25,'Rent Roll'!$P25*12)&gt;='Commercial Lease'!BM$5),
('Rent Roll'!$H25*'Rent Roll'!$D25/12)*((1+'Rent Roll'!$N25)^DATEDIF('Summary &amp; Assumptions'!$D$18,BM$5,"Y")),
OFFSET(BL30,0,-DATEDIF(EDATE('Rent Roll'!$K25,'Rent Roll'!$P25*12),BM$5,"M"))*((1+'Rent Roll'!$O25)^(DATEDIF(EDATE('Rent Roll'!$K25,'Rent Roll'!$P25*12),BM$5,"Y")+1))),('Rent Roll'!$H25*'Rent Roll'!$D25/12)*((1+'Rent Roll'!$N25)^DATEDIF('Summary &amp; Assumptions'!$D$18,BM$5,"Y")))))</f>
        <v>-</v>
      </c>
      <c r="BN30" s="138" t="str">
        <f ca="1">IF(BN$5&gt;='Rent Roll'!$M50,('Rent Roll'!$G50*'Rent Roll'!$D25/12)*((1+'Rent Roll'!$X50)^DATEDIF('Rent Roll'!$M50,BN$5,"Y")),
IF(BN$5&gt;'Rent Roll'!$L25,"-",
IF('Rent Roll'!$P25&gt;0,
IF(AND('Rent Roll'!$P25&gt;0,EDATE('Rent Roll'!$K25,'Rent Roll'!$P25*12)&gt;='Commercial Lease'!BN$5),
('Rent Roll'!$H25*'Rent Roll'!$D25/12)*((1+'Rent Roll'!$N25)^DATEDIF('Summary &amp; Assumptions'!$D$18,BN$5,"Y")),
OFFSET(BM30,0,-DATEDIF(EDATE('Rent Roll'!$K25,'Rent Roll'!$P25*12),BN$5,"M"))*((1+'Rent Roll'!$O25)^(DATEDIF(EDATE('Rent Roll'!$K25,'Rent Roll'!$P25*12),BN$5,"Y")+1))),('Rent Roll'!$H25*'Rent Roll'!$D25/12)*((1+'Rent Roll'!$N25)^DATEDIF('Summary &amp; Assumptions'!$D$18,BN$5,"Y")))))</f>
        <v>-</v>
      </c>
      <c r="BO30" s="138" t="str">
        <f ca="1">IF(BO$5&gt;='Rent Roll'!$M50,('Rent Roll'!$G50*'Rent Roll'!$D25/12)*((1+'Rent Roll'!$X50)^DATEDIF('Rent Roll'!$M50,BO$5,"Y")),
IF(BO$5&gt;'Rent Roll'!$L25,"-",
IF('Rent Roll'!$P25&gt;0,
IF(AND('Rent Roll'!$P25&gt;0,EDATE('Rent Roll'!$K25,'Rent Roll'!$P25*12)&gt;='Commercial Lease'!BO$5),
('Rent Roll'!$H25*'Rent Roll'!$D25/12)*((1+'Rent Roll'!$N25)^DATEDIF('Summary &amp; Assumptions'!$D$18,BO$5,"Y")),
OFFSET(BN30,0,-DATEDIF(EDATE('Rent Roll'!$K25,'Rent Roll'!$P25*12),BO$5,"M"))*((1+'Rent Roll'!$O25)^(DATEDIF(EDATE('Rent Roll'!$K25,'Rent Roll'!$P25*12),BO$5,"Y")+1))),('Rent Roll'!$H25*'Rent Roll'!$D25/12)*((1+'Rent Roll'!$N25)^DATEDIF('Summary &amp; Assumptions'!$D$18,BO$5,"Y")))))</f>
        <v>-</v>
      </c>
      <c r="BP30" s="138" t="str">
        <f ca="1">IF(BP$5&gt;='Rent Roll'!$M50,('Rent Roll'!$G50*'Rent Roll'!$D25/12)*((1+'Rent Roll'!$X50)^DATEDIF('Rent Roll'!$M50,BP$5,"Y")),
IF(BP$5&gt;'Rent Roll'!$L25,"-",
IF('Rent Roll'!$P25&gt;0,
IF(AND('Rent Roll'!$P25&gt;0,EDATE('Rent Roll'!$K25,'Rent Roll'!$P25*12)&gt;='Commercial Lease'!BP$5),
('Rent Roll'!$H25*'Rent Roll'!$D25/12)*((1+'Rent Roll'!$N25)^DATEDIF('Summary &amp; Assumptions'!$D$18,BP$5,"Y")),
OFFSET(BO30,0,-DATEDIF(EDATE('Rent Roll'!$K25,'Rent Roll'!$P25*12),BP$5,"M"))*((1+'Rent Roll'!$O25)^(DATEDIF(EDATE('Rent Roll'!$K25,'Rent Roll'!$P25*12),BP$5,"Y")+1))),('Rent Roll'!$H25*'Rent Roll'!$D25/12)*((1+'Rent Roll'!$N25)^DATEDIF('Summary &amp; Assumptions'!$D$18,BP$5,"Y")))))</f>
        <v>-</v>
      </c>
      <c r="BQ30" s="138" t="str">
        <f ca="1">IF(BQ$5&gt;='Rent Roll'!$M50,('Rent Roll'!$G50*'Rent Roll'!$D25/12)*((1+'Rent Roll'!$X50)^DATEDIF('Rent Roll'!$M50,BQ$5,"Y")),
IF(BQ$5&gt;'Rent Roll'!$L25,"-",
IF('Rent Roll'!$P25&gt;0,
IF(AND('Rent Roll'!$P25&gt;0,EDATE('Rent Roll'!$K25,'Rent Roll'!$P25*12)&gt;='Commercial Lease'!BQ$5),
('Rent Roll'!$H25*'Rent Roll'!$D25/12)*((1+'Rent Roll'!$N25)^DATEDIF('Summary &amp; Assumptions'!$D$18,BQ$5,"Y")),
OFFSET(BP30,0,-DATEDIF(EDATE('Rent Roll'!$K25,'Rent Roll'!$P25*12),BQ$5,"M"))*((1+'Rent Roll'!$O25)^(DATEDIF(EDATE('Rent Roll'!$K25,'Rent Roll'!$P25*12),BQ$5,"Y")+1))),('Rent Roll'!$H25*'Rent Roll'!$D25/12)*((1+'Rent Roll'!$N25)^DATEDIF('Summary &amp; Assumptions'!$D$18,BQ$5,"Y")))))</f>
        <v>-</v>
      </c>
      <c r="BR30" s="138" t="str">
        <f ca="1">IF(BR$5&gt;='Rent Roll'!$M50,('Rent Roll'!$G50*'Rent Roll'!$D25/12)*((1+'Rent Roll'!$X50)^DATEDIF('Rent Roll'!$M50,BR$5,"Y")),
IF(BR$5&gt;'Rent Roll'!$L25,"-",
IF('Rent Roll'!$P25&gt;0,
IF(AND('Rent Roll'!$P25&gt;0,EDATE('Rent Roll'!$K25,'Rent Roll'!$P25*12)&gt;='Commercial Lease'!BR$5),
('Rent Roll'!$H25*'Rent Roll'!$D25/12)*((1+'Rent Roll'!$N25)^DATEDIF('Summary &amp; Assumptions'!$D$18,BR$5,"Y")),
OFFSET(BQ30,0,-DATEDIF(EDATE('Rent Roll'!$K25,'Rent Roll'!$P25*12),BR$5,"M"))*((1+'Rent Roll'!$O25)^(DATEDIF(EDATE('Rent Roll'!$K25,'Rent Roll'!$P25*12),BR$5,"Y")+1))),('Rent Roll'!$H25*'Rent Roll'!$D25/12)*((1+'Rent Roll'!$N25)^DATEDIF('Summary &amp; Assumptions'!$D$18,BR$5,"Y")))))</f>
        <v>-</v>
      </c>
      <c r="BS30" s="138" t="str">
        <f ca="1">IF(BS$5&gt;='Rent Roll'!$M50,('Rent Roll'!$G50*'Rent Roll'!$D25/12)*((1+'Rent Roll'!$X50)^DATEDIF('Rent Roll'!$M50,BS$5,"Y")),
IF(BS$5&gt;'Rent Roll'!$L25,"-",
IF('Rent Roll'!$P25&gt;0,
IF(AND('Rent Roll'!$P25&gt;0,EDATE('Rent Roll'!$K25,'Rent Roll'!$P25*12)&gt;='Commercial Lease'!BS$5),
('Rent Roll'!$H25*'Rent Roll'!$D25/12)*((1+'Rent Roll'!$N25)^DATEDIF('Summary &amp; Assumptions'!$D$18,BS$5,"Y")),
OFFSET(BR30,0,-DATEDIF(EDATE('Rent Roll'!$K25,'Rent Roll'!$P25*12),BS$5,"M"))*((1+'Rent Roll'!$O25)^(DATEDIF(EDATE('Rent Roll'!$K25,'Rent Roll'!$P25*12),BS$5,"Y")+1))),('Rent Roll'!$H25*'Rent Roll'!$D25/12)*((1+'Rent Roll'!$N25)^DATEDIF('Summary &amp; Assumptions'!$D$18,BS$5,"Y")))))</f>
        <v>-</v>
      </c>
      <c r="BT30" s="138" t="str">
        <f ca="1">IF(BT$5&gt;='Rent Roll'!$M50,('Rent Roll'!$G50*'Rent Roll'!$D25/12)*((1+'Rent Roll'!$X50)^DATEDIF('Rent Roll'!$M50,BT$5,"Y")),
IF(BT$5&gt;'Rent Roll'!$L25,"-",
IF('Rent Roll'!$P25&gt;0,
IF(AND('Rent Roll'!$P25&gt;0,EDATE('Rent Roll'!$K25,'Rent Roll'!$P25*12)&gt;='Commercial Lease'!BT$5),
('Rent Roll'!$H25*'Rent Roll'!$D25/12)*((1+'Rent Roll'!$N25)^DATEDIF('Summary &amp; Assumptions'!$D$18,BT$5,"Y")),
OFFSET(BS30,0,-DATEDIF(EDATE('Rent Roll'!$K25,'Rent Roll'!$P25*12),BT$5,"M"))*((1+'Rent Roll'!$O25)^(DATEDIF(EDATE('Rent Roll'!$K25,'Rent Roll'!$P25*12),BT$5,"Y")+1))),('Rent Roll'!$H25*'Rent Roll'!$D25/12)*((1+'Rent Roll'!$N25)^DATEDIF('Summary &amp; Assumptions'!$D$18,BT$5,"Y")))))</f>
        <v>-</v>
      </c>
      <c r="BU30" s="138" t="str">
        <f ca="1">IF(BU$5&gt;='Rent Roll'!$M50,('Rent Roll'!$G50*'Rent Roll'!$D25/12)*((1+'Rent Roll'!$X50)^DATEDIF('Rent Roll'!$M50,BU$5,"Y")),
IF(BU$5&gt;'Rent Roll'!$L25,"-",
IF('Rent Roll'!$P25&gt;0,
IF(AND('Rent Roll'!$P25&gt;0,EDATE('Rent Roll'!$K25,'Rent Roll'!$P25*12)&gt;='Commercial Lease'!BU$5),
('Rent Roll'!$H25*'Rent Roll'!$D25/12)*((1+'Rent Roll'!$N25)^DATEDIF('Summary &amp; Assumptions'!$D$18,BU$5,"Y")),
OFFSET(BT30,0,-DATEDIF(EDATE('Rent Roll'!$K25,'Rent Roll'!$P25*12),BU$5,"M"))*((1+'Rent Roll'!$O25)^(DATEDIF(EDATE('Rent Roll'!$K25,'Rent Roll'!$P25*12),BU$5,"Y")+1))),('Rent Roll'!$H25*'Rent Roll'!$D25/12)*((1+'Rent Roll'!$N25)^DATEDIF('Summary &amp; Assumptions'!$D$18,BU$5,"Y")))))</f>
        <v>-</v>
      </c>
      <c r="BV30" s="138" t="str">
        <f ca="1">IF(BV$5&gt;='Rent Roll'!$M50,('Rent Roll'!$G50*'Rent Roll'!$D25/12)*((1+'Rent Roll'!$X50)^DATEDIF('Rent Roll'!$M50,BV$5,"Y")),
IF(BV$5&gt;'Rent Roll'!$L25,"-",
IF('Rent Roll'!$P25&gt;0,
IF(AND('Rent Roll'!$P25&gt;0,EDATE('Rent Roll'!$K25,'Rent Roll'!$P25*12)&gt;='Commercial Lease'!BV$5),
('Rent Roll'!$H25*'Rent Roll'!$D25/12)*((1+'Rent Roll'!$N25)^DATEDIF('Summary &amp; Assumptions'!$D$18,BV$5,"Y")),
OFFSET(BU30,0,-DATEDIF(EDATE('Rent Roll'!$K25,'Rent Roll'!$P25*12),BV$5,"M"))*((1+'Rent Roll'!$O25)^(DATEDIF(EDATE('Rent Roll'!$K25,'Rent Roll'!$P25*12),BV$5,"Y")+1))),('Rent Roll'!$H25*'Rent Roll'!$D25/12)*((1+'Rent Roll'!$N25)^DATEDIF('Summary &amp; Assumptions'!$D$18,BV$5,"Y")))))</f>
        <v>-</v>
      </c>
      <c r="BW30" s="138" t="str">
        <f ca="1">IF(BW$5&gt;='Rent Roll'!$M50,('Rent Roll'!$G50*'Rent Roll'!$D25/12)*((1+'Rent Roll'!$X50)^DATEDIF('Rent Roll'!$M50,BW$5,"Y")),
IF(BW$5&gt;'Rent Roll'!$L25,"-",
IF('Rent Roll'!$P25&gt;0,
IF(AND('Rent Roll'!$P25&gt;0,EDATE('Rent Roll'!$K25,'Rent Roll'!$P25*12)&gt;='Commercial Lease'!BW$5),
('Rent Roll'!$H25*'Rent Roll'!$D25/12)*((1+'Rent Roll'!$N25)^DATEDIF('Summary &amp; Assumptions'!$D$18,BW$5,"Y")),
OFFSET(BV30,0,-DATEDIF(EDATE('Rent Roll'!$K25,'Rent Roll'!$P25*12),BW$5,"M"))*((1+'Rent Roll'!$O25)^(DATEDIF(EDATE('Rent Roll'!$K25,'Rent Roll'!$P25*12),BW$5,"Y")+1))),('Rent Roll'!$H25*'Rent Roll'!$D25/12)*((1+'Rent Roll'!$N25)^DATEDIF('Summary &amp; Assumptions'!$D$18,BW$5,"Y")))))</f>
        <v>-</v>
      </c>
      <c r="BX30" s="138" t="str">
        <f ca="1">IF(BX$5&gt;='Rent Roll'!$M50,('Rent Roll'!$G50*'Rent Roll'!$D25/12)*((1+'Rent Roll'!$X50)^DATEDIF('Rent Roll'!$M50,BX$5,"Y")),
IF(BX$5&gt;'Rent Roll'!$L25,"-",
IF('Rent Roll'!$P25&gt;0,
IF(AND('Rent Roll'!$P25&gt;0,EDATE('Rent Roll'!$K25,'Rent Roll'!$P25*12)&gt;='Commercial Lease'!BX$5),
('Rent Roll'!$H25*'Rent Roll'!$D25/12)*((1+'Rent Roll'!$N25)^DATEDIF('Summary &amp; Assumptions'!$D$18,BX$5,"Y")),
OFFSET(BW30,0,-DATEDIF(EDATE('Rent Roll'!$K25,'Rent Roll'!$P25*12),BX$5,"M"))*((1+'Rent Roll'!$O25)^(DATEDIF(EDATE('Rent Roll'!$K25,'Rent Roll'!$P25*12),BX$5,"Y")+1))),('Rent Roll'!$H25*'Rent Roll'!$D25/12)*((1+'Rent Roll'!$N25)^DATEDIF('Summary &amp; Assumptions'!$D$18,BX$5,"Y")))))</f>
        <v>-</v>
      </c>
      <c r="BY30" s="138" t="str">
        <f ca="1">IF(BY$5&gt;='Rent Roll'!$M50,('Rent Roll'!$G50*'Rent Roll'!$D25/12)*((1+'Rent Roll'!$X50)^DATEDIF('Rent Roll'!$M50,BY$5,"Y")),
IF(BY$5&gt;'Rent Roll'!$L25,"-",
IF('Rent Roll'!$P25&gt;0,
IF(AND('Rent Roll'!$P25&gt;0,EDATE('Rent Roll'!$K25,'Rent Roll'!$P25*12)&gt;='Commercial Lease'!BY$5),
('Rent Roll'!$H25*'Rent Roll'!$D25/12)*((1+'Rent Roll'!$N25)^DATEDIF('Summary &amp; Assumptions'!$D$18,BY$5,"Y")),
OFFSET(BX30,0,-DATEDIF(EDATE('Rent Roll'!$K25,'Rent Roll'!$P25*12),BY$5,"M"))*((1+'Rent Roll'!$O25)^(DATEDIF(EDATE('Rent Roll'!$K25,'Rent Roll'!$P25*12),BY$5,"Y")+1))),('Rent Roll'!$H25*'Rent Roll'!$D25/12)*((1+'Rent Roll'!$N25)^DATEDIF('Summary &amp; Assumptions'!$D$18,BY$5,"Y")))))</f>
        <v>-</v>
      </c>
      <c r="BZ30" s="138" t="str">
        <f ca="1">IF(BZ$5&gt;='Rent Roll'!$M50,('Rent Roll'!$G50*'Rent Roll'!$D25/12)*((1+'Rent Roll'!$X50)^DATEDIF('Rent Roll'!$M50,BZ$5,"Y")),
IF(BZ$5&gt;'Rent Roll'!$L25,"-",
IF('Rent Roll'!$P25&gt;0,
IF(AND('Rent Roll'!$P25&gt;0,EDATE('Rent Roll'!$K25,'Rent Roll'!$P25*12)&gt;='Commercial Lease'!BZ$5),
('Rent Roll'!$H25*'Rent Roll'!$D25/12)*((1+'Rent Roll'!$N25)^DATEDIF('Summary &amp; Assumptions'!$D$18,BZ$5,"Y")),
OFFSET(BY30,0,-DATEDIF(EDATE('Rent Roll'!$K25,'Rent Roll'!$P25*12),BZ$5,"M"))*((1+'Rent Roll'!$O25)^(DATEDIF(EDATE('Rent Roll'!$K25,'Rent Roll'!$P25*12),BZ$5,"Y")+1))),('Rent Roll'!$H25*'Rent Roll'!$D25/12)*((1+'Rent Roll'!$N25)^DATEDIF('Summary &amp; Assumptions'!$D$18,BZ$5,"Y")))))</f>
        <v>-</v>
      </c>
      <c r="CA30" s="138" t="str">
        <f ca="1">IF(CA$5&gt;='Rent Roll'!$M50,('Rent Roll'!$G50*'Rent Roll'!$D25/12)*((1+'Rent Roll'!$X50)^DATEDIF('Rent Roll'!$M50,CA$5,"Y")),
IF(CA$5&gt;'Rent Roll'!$L25,"-",
IF('Rent Roll'!$P25&gt;0,
IF(AND('Rent Roll'!$P25&gt;0,EDATE('Rent Roll'!$K25,'Rent Roll'!$P25*12)&gt;='Commercial Lease'!CA$5),
('Rent Roll'!$H25*'Rent Roll'!$D25/12)*((1+'Rent Roll'!$N25)^DATEDIF('Summary &amp; Assumptions'!$D$18,CA$5,"Y")),
OFFSET(BZ30,0,-DATEDIF(EDATE('Rent Roll'!$K25,'Rent Roll'!$P25*12),CA$5,"M"))*((1+'Rent Roll'!$O25)^(DATEDIF(EDATE('Rent Roll'!$K25,'Rent Roll'!$P25*12),CA$5,"Y")+1))),('Rent Roll'!$H25*'Rent Roll'!$D25/12)*((1+'Rent Roll'!$N25)^DATEDIF('Summary &amp; Assumptions'!$D$18,CA$5,"Y")))))</f>
        <v>-</v>
      </c>
      <c r="CB30" s="138" t="str">
        <f ca="1">IF(CB$5&gt;='Rent Roll'!$M50,('Rent Roll'!$G50*'Rent Roll'!$D25/12)*((1+'Rent Roll'!$X50)^DATEDIF('Rent Roll'!$M50,CB$5,"Y")),
IF(CB$5&gt;'Rent Roll'!$L25,"-",
IF('Rent Roll'!$P25&gt;0,
IF(AND('Rent Roll'!$P25&gt;0,EDATE('Rent Roll'!$K25,'Rent Roll'!$P25*12)&gt;='Commercial Lease'!CB$5),
('Rent Roll'!$H25*'Rent Roll'!$D25/12)*((1+'Rent Roll'!$N25)^DATEDIF('Summary &amp; Assumptions'!$D$18,CB$5,"Y")),
OFFSET(CA30,0,-DATEDIF(EDATE('Rent Roll'!$K25,'Rent Roll'!$P25*12),CB$5,"M"))*((1+'Rent Roll'!$O25)^(DATEDIF(EDATE('Rent Roll'!$K25,'Rent Roll'!$P25*12),CB$5,"Y")+1))),('Rent Roll'!$H25*'Rent Roll'!$D25/12)*((1+'Rent Roll'!$N25)^DATEDIF('Summary &amp; Assumptions'!$D$18,CB$5,"Y")))))</f>
        <v>-</v>
      </c>
      <c r="CC30" s="138" t="str">
        <f ca="1">IF(CC$5&gt;='Rent Roll'!$M50,('Rent Roll'!$G50*'Rent Roll'!$D25/12)*((1+'Rent Roll'!$X50)^DATEDIF('Rent Roll'!$M50,CC$5,"Y")),
IF(CC$5&gt;'Rent Roll'!$L25,"-",
IF('Rent Roll'!$P25&gt;0,
IF(AND('Rent Roll'!$P25&gt;0,EDATE('Rent Roll'!$K25,'Rent Roll'!$P25*12)&gt;='Commercial Lease'!CC$5),
('Rent Roll'!$H25*'Rent Roll'!$D25/12)*((1+'Rent Roll'!$N25)^DATEDIF('Summary &amp; Assumptions'!$D$18,CC$5,"Y")),
OFFSET(CB30,0,-DATEDIF(EDATE('Rent Roll'!$K25,'Rent Roll'!$P25*12),CC$5,"M"))*((1+'Rent Roll'!$O25)^(DATEDIF(EDATE('Rent Roll'!$K25,'Rent Roll'!$P25*12),CC$5,"Y")+1))),('Rent Roll'!$H25*'Rent Roll'!$D25/12)*((1+'Rent Roll'!$N25)^DATEDIF('Summary &amp; Assumptions'!$D$18,CC$5,"Y")))))</f>
        <v>-</v>
      </c>
      <c r="CD30" s="138" t="str">
        <f ca="1">IF(CD$5&gt;='Rent Roll'!$M50,('Rent Roll'!$G50*'Rent Roll'!$D25/12)*((1+'Rent Roll'!$X50)^DATEDIF('Rent Roll'!$M50,CD$5,"Y")),
IF(CD$5&gt;'Rent Roll'!$L25,"-",
IF('Rent Roll'!$P25&gt;0,
IF(AND('Rent Roll'!$P25&gt;0,EDATE('Rent Roll'!$K25,'Rent Roll'!$P25*12)&gt;='Commercial Lease'!CD$5),
('Rent Roll'!$H25*'Rent Roll'!$D25/12)*((1+'Rent Roll'!$N25)^DATEDIF('Summary &amp; Assumptions'!$D$18,CD$5,"Y")),
OFFSET(CC30,0,-DATEDIF(EDATE('Rent Roll'!$K25,'Rent Roll'!$P25*12),CD$5,"M"))*((1+'Rent Roll'!$O25)^(DATEDIF(EDATE('Rent Roll'!$K25,'Rent Roll'!$P25*12),CD$5,"Y")+1))),('Rent Roll'!$H25*'Rent Roll'!$D25/12)*((1+'Rent Roll'!$N25)^DATEDIF('Summary &amp; Assumptions'!$D$18,CD$5,"Y")))))</f>
        <v>-</v>
      </c>
      <c r="CE30" s="138" t="str">
        <f ca="1">IF(CE$5&gt;='Rent Roll'!$M50,('Rent Roll'!$G50*'Rent Roll'!$D25/12)*((1+'Rent Roll'!$X50)^DATEDIF('Rent Roll'!$M50,CE$5,"Y")),
IF(CE$5&gt;'Rent Roll'!$L25,"-",
IF('Rent Roll'!$P25&gt;0,
IF(AND('Rent Roll'!$P25&gt;0,EDATE('Rent Roll'!$K25,'Rent Roll'!$P25*12)&gt;='Commercial Lease'!CE$5),
('Rent Roll'!$H25*'Rent Roll'!$D25/12)*((1+'Rent Roll'!$N25)^DATEDIF('Summary &amp; Assumptions'!$D$18,CE$5,"Y")),
OFFSET(CD30,0,-DATEDIF(EDATE('Rent Roll'!$K25,'Rent Roll'!$P25*12),CE$5,"M"))*((1+'Rent Roll'!$O25)^(DATEDIF(EDATE('Rent Roll'!$K25,'Rent Roll'!$P25*12),CE$5,"Y")+1))),('Rent Roll'!$H25*'Rent Roll'!$D25/12)*((1+'Rent Roll'!$N25)^DATEDIF('Summary &amp; Assumptions'!$D$18,CE$5,"Y")))))</f>
        <v>-</v>
      </c>
      <c r="CF30" s="138" t="str">
        <f ca="1">IF(CF$5&gt;='Rent Roll'!$M50,('Rent Roll'!$G50*'Rent Roll'!$D25/12)*((1+'Rent Roll'!$X50)^DATEDIF('Rent Roll'!$M50,CF$5,"Y")),
IF(CF$5&gt;'Rent Roll'!$L25,"-",
IF('Rent Roll'!$P25&gt;0,
IF(AND('Rent Roll'!$P25&gt;0,EDATE('Rent Roll'!$K25,'Rent Roll'!$P25*12)&gt;='Commercial Lease'!CF$5),
('Rent Roll'!$H25*'Rent Roll'!$D25/12)*((1+'Rent Roll'!$N25)^DATEDIF('Summary &amp; Assumptions'!$D$18,CF$5,"Y")),
OFFSET(CE30,0,-DATEDIF(EDATE('Rent Roll'!$K25,'Rent Roll'!$P25*12),CF$5,"M"))*((1+'Rent Roll'!$O25)^(DATEDIF(EDATE('Rent Roll'!$K25,'Rent Roll'!$P25*12),CF$5,"Y")+1))),('Rent Roll'!$H25*'Rent Roll'!$D25/12)*((1+'Rent Roll'!$N25)^DATEDIF('Summary &amp; Assumptions'!$D$18,CF$5,"Y")))))</f>
        <v>-</v>
      </c>
      <c r="CG30" s="138" t="str">
        <f ca="1">IF(CG$5&gt;='Rent Roll'!$M50,('Rent Roll'!$G50*'Rent Roll'!$D25/12)*((1+'Rent Roll'!$X50)^DATEDIF('Rent Roll'!$M50,CG$5,"Y")),
IF(CG$5&gt;'Rent Roll'!$L25,"-",
IF('Rent Roll'!$P25&gt;0,
IF(AND('Rent Roll'!$P25&gt;0,EDATE('Rent Roll'!$K25,'Rent Roll'!$P25*12)&gt;='Commercial Lease'!CG$5),
('Rent Roll'!$H25*'Rent Roll'!$D25/12)*((1+'Rent Roll'!$N25)^DATEDIF('Summary &amp; Assumptions'!$D$18,CG$5,"Y")),
OFFSET(CF30,0,-DATEDIF(EDATE('Rent Roll'!$K25,'Rent Roll'!$P25*12),CG$5,"M"))*((1+'Rent Roll'!$O25)^(DATEDIF(EDATE('Rent Roll'!$K25,'Rent Roll'!$P25*12),CG$5,"Y")+1))),('Rent Roll'!$H25*'Rent Roll'!$D25/12)*((1+'Rent Roll'!$N25)^DATEDIF('Summary &amp; Assumptions'!$D$18,CG$5,"Y")))))</f>
        <v>-</v>
      </c>
      <c r="CH30" s="138" t="str">
        <f ca="1">IF(CH$5&gt;='Rent Roll'!$M50,('Rent Roll'!$G50*'Rent Roll'!$D25/12)*((1+'Rent Roll'!$X50)^DATEDIF('Rent Roll'!$M50,CH$5,"Y")),
IF(CH$5&gt;'Rent Roll'!$L25,"-",
IF('Rent Roll'!$P25&gt;0,
IF(AND('Rent Roll'!$P25&gt;0,EDATE('Rent Roll'!$K25,'Rent Roll'!$P25*12)&gt;='Commercial Lease'!CH$5),
('Rent Roll'!$H25*'Rent Roll'!$D25/12)*((1+'Rent Roll'!$N25)^DATEDIF('Summary &amp; Assumptions'!$D$18,CH$5,"Y")),
OFFSET(CG30,0,-DATEDIF(EDATE('Rent Roll'!$K25,'Rent Roll'!$P25*12),CH$5,"M"))*((1+'Rent Roll'!$O25)^(DATEDIF(EDATE('Rent Roll'!$K25,'Rent Roll'!$P25*12),CH$5,"Y")+1))),('Rent Roll'!$H25*'Rent Roll'!$D25/12)*((1+'Rent Roll'!$N25)^DATEDIF('Summary &amp; Assumptions'!$D$18,CH$5,"Y")))))</f>
        <v>-</v>
      </c>
      <c r="CI30" s="138" t="str">
        <f ca="1">IF(CI$5&gt;='Rent Roll'!$M50,('Rent Roll'!$G50*'Rent Roll'!$D25/12)*((1+'Rent Roll'!$X50)^DATEDIF('Rent Roll'!$M50,CI$5,"Y")),
IF(CI$5&gt;'Rent Roll'!$L25,"-",
IF('Rent Roll'!$P25&gt;0,
IF(AND('Rent Roll'!$P25&gt;0,EDATE('Rent Roll'!$K25,'Rent Roll'!$P25*12)&gt;='Commercial Lease'!CI$5),
('Rent Roll'!$H25*'Rent Roll'!$D25/12)*((1+'Rent Roll'!$N25)^DATEDIF('Summary &amp; Assumptions'!$D$18,CI$5,"Y")),
OFFSET(CH30,0,-DATEDIF(EDATE('Rent Roll'!$K25,'Rent Roll'!$P25*12),CI$5,"M"))*((1+'Rent Roll'!$O25)^(DATEDIF(EDATE('Rent Roll'!$K25,'Rent Roll'!$P25*12),CI$5,"Y")+1))),('Rent Roll'!$H25*'Rent Roll'!$D25/12)*((1+'Rent Roll'!$N25)^DATEDIF('Summary &amp; Assumptions'!$D$18,CI$5,"Y")))))</f>
        <v>-</v>
      </c>
      <c r="CJ30" s="138" t="str">
        <f ca="1">IF(CJ$5&gt;='Rent Roll'!$M50,('Rent Roll'!$G50*'Rent Roll'!$D25/12)*((1+'Rent Roll'!$X50)^DATEDIF('Rent Roll'!$M50,CJ$5,"Y")),
IF(CJ$5&gt;'Rent Roll'!$L25,"-",
IF('Rent Roll'!$P25&gt;0,
IF(AND('Rent Roll'!$P25&gt;0,EDATE('Rent Roll'!$K25,'Rent Roll'!$P25*12)&gt;='Commercial Lease'!CJ$5),
('Rent Roll'!$H25*'Rent Roll'!$D25/12)*((1+'Rent Roll'!$N25)^DATEDIF('Summary &amp; Assumptions'!$D$18,CJ$5,"Y")),
OFFSET(CI30,0,-DATEDIF(EDATE('Rent Roll'!$K25,'Rent Roll'!$P25*12),CJ$5,"M"))*((1+'Rent Roll'!$O25)^(DATEDIF(EDATE('Rent Roll'!$K25,'Rent Roll'!$P25*12),CJ$5,"Y")+1))),('Rent Roll'!$H25*'Rent Roll'!$D25/12)*((1+'Rent Roll'!$N25)^DATEDIF('Summary &amp; Assumptions'!$D$18,CJ$5,"Y")))))</f>
        <v>-</v>
      </c>
      <c r="CK30" s="138" t="str">
        <f ca="1">IF(CK$5&gt;='Rent Roll'!$M50,('Rent Roll'!$G50*'Rent Roll'!$D25/12)*((1+'Rent Roll'!$X50)^DATEDIF('Rent Roll'!$M50,CK$5,"Y")),
IF(CK$5&gt;'Rent Roll'!$L25,"-",
IF('Rent Roll'!$P25&gt;0,
IF(AND('Rent Roll'!$P25&gt;0,EDATE('Rent Roll'!$K25,'Rent Roll'!$P25*12)&gt;='Commercial Lease'!CK$5),
('Rent Roll'!$H25*'Rent Roll'!$D25/12)*((1+'Rent Roll'!$N25)^DATEDIF('Summary &amp; Assumptions'!$D$18,CK$5,"Y")),
OFFSET(CJ30,0,-DATEDIF(EDATE('Rent Roll'!$K25,'Rent Roll'!$P25*12),CK$5,"M"))*((1+'Rent Roll'!$O25)^(DATEDIF(EDATE('Rent Roll'!$K25,'Rent Roll'!$P25*12),CK$5,"Y")+1))),('Rent Roll'!$H25*'Rent Roll'!$D25/12)*((1+'Rent Roll'!$N25)^DATEDIF('Summary &amp; Assumptions'!$D$18,CK$5,"Y")))))</f>
        <v>-</v>
      </c>
      <c r="CL30" s="138" t="str">
        <f ca="1">IF(CL$5&gt;='Rent Roll'!$M50,('Rent Roll'!$G50*'Rent Roll'!$D25/12)*((1+'Rent Roll'!$X50)^DATEDIF('Rent Roll'!$M50,CL$5,"Y")),
IF(CL$5&gt;'Rent Roll'!$L25,"-",
IF('Rent Roll'!$P25&gt;0,
IF(AND('Rent Roll'!$P25&gt;0,EDATE('Rent Roll'!$K25,'Rent Roll'!$P25*12)&gt;='Commercial Lease'!CL$5),
('Rent Roll'!$H25*'Rent Roll'!$D25/12)*((1+'Rent Roll'!$N25)^DATEDIF('Summary &amp; Assumptions'!$D$18,CL$5,"Y")),
OFFSET(CK30,0,-DATEDIF(EDATE('Rent Roll'!$K25,'Rent Roll'!$P25*12),CL$5,"M"))*((1+'Rent Roll'!$O25)^(DATEDIF(EDATE('Rent Roll'!$K25,'Rent Roll'!$P25*12),CL$5,"Y")+1))),('Rent Roll'!$H25*'Rent Roll'!$D25/12)*((1+'Rent Roll'!$N25)^DATEDIF('Summary &amp; Assumptions'!$D$18,CL$5,"Y")))))</f>
        <v>-</v>
      </c>
      <c r="CM30" s="138" t="str">
        <f ca="1">IF(CM$5&gt;='Rent Roll'!$M50,('Rent Roll'!$G50*'Rent Roll'!$D25/12)*((1+'Rent Roll'!$X50)^DATEDIF('Rent Roll'!$M50,CM$5,"Y")),
IF(CM$5&gt;'Rent Roll'!$L25,"-",
IF('Rent Roll'!$P25&gt;0,
IF(AND('Rent Roll'!$P25&gt;0,EDATE('Rent Roll'!$K25,'Rent Roll'!$P25*12)&gt;='Commercial Lease'!CM$5),
('Rent Roll'!$H25*'Rent Roll'!$D25/12)*((1+'Rent Roll'!$N25)^DATEDIF('Summary &amp; Assumptions'!$D$18,CM$5,"Y")),
OFFSET(CL30,0,-DATEDIF(EDATE('Rent Roll'!$K25,'Rent Roll'!$P25*12),CM$5,"M"))*((1+'Rent Roll'!$O25)^(DATEDIF(EDATE('Rent Roll'!$K25,'Rent Roll'!$P25*12),CM$5,"Y")+1))),('Rent Roll'!$H25*'Rent Roll'!$D25/12)*((1+'Rent Roll'!$N25)^DATEDIF('Summary &amp; Assumptions'!$D$18,CM$5,"Y")))))</f>
        <v>-</v>
      </c>
      <c r="CN30" s="138" t="str">
        <f ca="1">IF(CN$5&gt;='Rent Roll'!$M50,('Rent Roll'!$G50*'Rent Roll'!$D25/12)*((1+'Rent Roll'!$X50)^DATEDIF('Rent Roll'!$M50,CN$5,"Y")),
IF(CN$5&gt;'Rent Roll'!$L25,"-",
IF('Rent Roll'!$P25&gt;0,
IF(AND('Rent Roll'!$P25&gt;0,EDATE('Rent Roll'!$K25,'Rent Roll'!$P25*12)&gt;='Commercial Lease'!CN$5),
('Rent Roll'!$H25*'Rent Roll'!$D25/12)*((1+'Rent Roll'!$N25)^DATEDIF('Summary &amp; Assumptions'!$D$18,CN$5,"Y")),
OFFSET(CM30,0,-DATEDIF(EDATE('Rent Roll'!$K25,'Rent Roll'!$P25*12),CN$5,"M"))*((1+'Rent Roll'!$O25)^(DATEDIF(EDATE('Rent Roll'!$K25,'Rent Roll'!$P25*12),CN$5,"Y")+1))),('Rent Roll'!$H25*'Rent Roll'!$D25/12)*((1+'Rent Roll'!$N25)^DATEDIF('Summary &amp; Assumptions'!$D$18,CN$5,"Y")))))</f>
        <v>-</v>
      </c>
      <c r="CO30" s="138" t="str">
        <f ca="1">IF(CO$5&gt;='Rent Roll'!$M50,('Rent Roll'!$G50*'Rent Roll'!$D25/12)*((1+'Rent Roll'!$X50)^DATEDIF('Rent Roll'!$M50,CO$5,"Y")),
IF(CO$5&gt;'Rent Roll'!$L25,"-",
IF('Rent Roll'!$P25&gt;0,
IF(AND('Rent Roll'!$P25&gt;0,EDATE('Rent Roll'!$K25,'Rent Roll'!$P25*12)&gt;='Commercial Lease'!CO$5),
('Rent Roll'!$H25*'Rent Roll'!$D25/12)*((1+'Rent Roll'!$N25)^DATEDIF('Summary &amp; Assumptions'!$D$18,CO$5,"Y")),
OFFSET(CN30,0,-DATEDIF(EDATE('Rent Roll'!$K25,'Rent Roll'!$P25*12),CO$5,"M"))*((1+'Rent Roll'!$O25)^(DATEDIF(EDATE('Rent Roll'!$K25,'Rent Roll'!$P25*12),CO$5,"Y")+1))),('Rent Roll'!$H25*'Rent Roll'!$D25/12)*((1+'Rent Roll'!$N25)^DATEDIF('Summary &amp; Assumptions'!$D$18,CO$5,"Y")))))</f>
        <v>-</v>
      </c>
      <c r="CP30" s="138" t="str">
        <f ca="1">IF(CP$5&gt;='Rent Roll'!$M50,('Rent Roll'!$G50*'Rent Roll'!$D25/12)*((1+'Rent Roll'!$X50)^DATEDIF('Rent Roll'!$M50,CP$5,"Y")),
IF(CP$5&gt;'Rent Roll'!$L25,"-",
IF('Rent Roll'!$P25&gt;0,
IF(AND('Rent Roll'!$P25&gt;0,EDATE('Rent Roll'!$K25,'Rent Roll'!$P25*12)&gt;='Commercial Lease'!CP$5),
('Rent Roll'!$H25*'Rent Roll'!$D25/12)*((1+'Rent Roll'!$N25)^DATEDIF('Summary &amp; Assumptions'!$D$18,CP$5,"Y")),
OFFSET(CO30,0,-DATEDIF(EDATE('Rent Roll'!$K25,'Rent Roll'!$P25*12),CP$5,"M"))*((1+'Rent Roll'!$O25)^(DATEDIF(EDATE('Rent Roll'!$K25,'Rent Roll'!$P25*12),CP$5,"Y")+1))),('Rent Roll'!$H25*'Rent Roll'!$D25/12)*((1+'Rent Roll'!$N25)^DATEDIF('Summary &amp; Assumptions'!$D$18,CP$5,"Y")))))</f>
        <v>-</v>
      </c>
      <c r="CQ30" s="138" t="str">
        <f ca="1">IF(CQ$5&gt;='Rent Roll'!$M50,('Rent Roll'!$G50*'Rent Roll'!$D25/12)*((1+'Rent Roll'!$X50)^DATEDIF('Rent Roll'!$M50,CQ$5,"Y")),
IF(CQ$5&gt;'Rent Roll'!$L25,"-",
IF('Rent Roll'!$P25&gt;0,
IF(AND('Rent Roll'!$P25&gt;0,EDATE('Rent Roll'!$K25,'Rent Roll'!$P25*12)&gt;='Commercial Lease'!CQ$5),
('Rent Roll'!$H25*'Rent Roll'!$D25/12)*((1+'Rent Roll'!$N25)^DATEDIF('Summary &amp; Assumptions'!$D$18,CQ$5,"Y")),
OFFSET(CP30,0,-DATEDIF(EDATE('Rent Roll'!$K25,'Rent Roll'!$P25*12),CQ$5,"M"))*((1+'Rent Roll'!$O25)^(DATEDIF(EDATE('Rent Roll'!$K25,'Rent Roll'!$P25*12),CQ$5,"Y")+1))),('Rent Roll'!$H25*'Rent Roll'!$D25/12)*((1+'Rent Roll'!$N25)^DATEDIF('Summary &amp; Assumptions'!$D$18,CQ$5,"Y")))))</f>
        <v>-</v>
      </c>
      <c r="CR30" s="138" t="str">
        <f ca="1">IF(CR$5&gt;='Rent Roll'!$M50,('Rent Roll'!$G50*'Rent Roll'!$D25/12)*((1+'Rent Roll'!$X50)^DATEDIF('Rent Roll'!$M50,CR$5,"Y")),
IF(CR$5&gt;'Rent Roll'!$L25,"-",
IF('Rent Roll'!$P25&gt;0,
IF(AND('Rent Roll'!$P25&gt;0,EDATE('Rent Roll'!$K25,'Rent Roll'!$P25*12)&gt;='Commercial Lease'!CR$5),
('Rent Roll'!$H25*'Rent Roll'!$D25/12)*((1+'Rent Roll'!$N25)^DATEDIF('Summary &amp; Assumptions'!$D$18,CR$5,"Y")),
OFFSET(CQ30,0,-DATEDIF(EDATE('Rent Roll'!$K25,'Rent Roll'!$P25*12),CR$5,"M"))*((1+'Rent Roll'!$O25)^(DATEDIF(EDATE('Rent Roll'!$K25,'Rent Roll'!$P25*12),CR$5,"Y")+1))),('Rent Roll'!$H25*'Rent Roll'!$D25/12)*((1+'Rent Roll'!$N25)^DATEDIF('Summary &amp; Assumptions'!$D$18,CR$5,"Y")))))</f>
        <v>-</v>
      </c>
      <c r="CS30" s="138" t="str">
        <f ca="1">IF(CS$5&gt;='Rent Roll'!$M50,('Rent Roll'!$G50*'Rent Roll'!$D25/12)*((1+'Rent Roll'!$X50)^DATEDIF('Rent Roll'!$M50,CS$5,"Y")),
IF(CS$5&gt;'Rent Roll'!$L25,"-",
IF('Rent Roll'!$P25&gt;0,
IF(AND('Rent Roll'!$P25&gt;0,EDATE('Rent Roll'!$K25,'Rent Roll'!$P25*12)&gt;='Commercial Lease'!CS$5),
('Rent Roll'!$H25*'Rent Roll'!$D25/12)*((1+'Rent Roll'!$N25)^DATEDIF('Summary &amp; Assumptions'!$D$18,CS$5,"Y")),
OFFSET(CR30,0,-DATEDIF(EDATE('Rent Roll'!$K25,'Rent Roll'!$P25*12),CS$5,"M"))*((1+'Rent Roll'!$O25)^(DATEDIF(EDATE('Rent Roll'!$K25,'Rent Roll'!$P25*12),CS$5,"Y")+1))),('Rent Roll'!$H25*'Rent Roll'!$D25/12)*((1+'Rent Roll'!$N25)^DATEDIF('Summary &amp; Assumptions'!$D$18,CS$5,"Y")))))</f>
        <v>-</v>
      </c>
      <c r="CT30" s="138" t="str">
        <f ca="1">IF(CT$5&gt;='Rent Roll'!$M50,('Rent Roll'!$G50*'Rent Roll'!$D25/12)*((1+'Rent Roll'!$X50)^DATEDIF('Rent Roll'!$M50,CT$5,"Y")),
IF(CT$5&gt;'Rent Roll'!$L25,"-",
IF('Rent Roll'!$P25&gt;0,
IF(AND('Rent Roll'!$P25&gt;0,EDATE('Rent Roll'!$K25,'Rent Roll'!$P25*12)&gt;='Commercial Lease'!CT$5),
('Rent Roll'!$H25*'Rent Roll'!$D25/12)*((1+'Rent Roll'!$N25)^DATEDIF('Summary &amp; Assumptions'!$D$18,CT$5,"Y")),
OFFSET(CS30,0,-DATEDIF(EDATE('Rent Roll'!$K25,'Rent Roll'!$P25*12),CT$5,"M"))*((1+'Rent Roll'!$O25)^(DATEDIF(EDATE('Rent Roll'!$K25,'Rent Roll'!$P25*12),CT$5,"Y")+1))),('Rent Roll'!$H25*'Rent Roll'!$D25/12)*((1+'Rent Roll'!$N25)^DATEDIF('Summary &amp; Assumptions'!$D$18,CT$5,"Y")))))</f>
        <v>-</v>
      </c>
      <c r="CU30" s="138" t="str">
        <f ca="1">IF(CU$5&gt;='Rent Roll'!$M50,('Rent Roll'!$G50*'Rent Roll'!$D25/12)*((1+'Rent Roll'!$X50)^DATEDIF('Rent Roll'!$M50,CU$5,"Y")),
IF(CU$5&gt;'Rent Roll'!$L25,"-",
IF('Rent Roll'!$P25&gt;0,
IF(AND('Rent Roll'!$P25&gt;0,EDATE('Rent Roll'!$K25,'Rent Roll'!$P25*12)&gt;='Commercial Lease'!CU$5),
('Rent Roll'!$H25*'Rent Roll'!$D25/12)*((1+'Rent Roll'!$N25)^DATEDIF('Summary &amp; Assumptions'!$D$18,CU$5,"Y")),
OFFSET(CT30,0,-DATEDIF(EDATE('Rent Roll'!$K25,'Rent Roll'!$P25*12),CU$5,"M"))*((1+'Rent Roll'!$O25)^(DATEDIF(EDATE('Rent Roll'!$K25,'Rent Roll'!$P25*12),CU$5,"Y")+1))),('Rent Roll'!$H25*'Rent Roll'!$D25/12)*((1+'Rent Roll'!$N25)^DATEDIF('Summary &amp; Assumptions'!$D$18,CU$5,"Y")))))</f>
        <v>-</v>
      </c>
      <c r="CV30" s="138" t="str">
        <f ca="1">IF(CV$5&gt;='Rent Roll'!$M50,('Rent Roll'!$G50*'Rent Roll'!$D25/12)*((1+'Rent Roll'!$X50)^DATEDIF('Rent Roll'!$M50,CV$5,"Y")),
IF(CV$5&gt;'Rent Roll'!$L25,"-",
IF('Rent Roll'!$P25&gt;0,
IF(AND('Rent Roll'!$P25&gt;0,EDATE('Rent Roll'!$K25,'Rent Roll'!$P25*12)&gt;='Commercial Lease'!CV$5),
('Rent Roll'!$H25*'Rent Roll'!$D25/12)*((1+'Rent Roll'!$N25)^DATEDIF('Summary &amp; Assumptions'!$D$18,CV$5,"Y")),
OFFSET(CU30,0,-DATEDIF(EDATE('Rent Roll'!$K25,'Rent Roll'!$P25*12),CV$5,"M"))*((1+'Rent Roll'!$O25)^(DATEDIF(EDATE('Rent Roll'!$K25,'Rent Roll'!$P25*12),CV$5,"Y")+1))),('Rent Roll'!$H25*'Rent Roll'!$D25/12)*((1+'Rent Roll'!$N25)^DATEDIF('Summary &amp; Assumptions'!$D$18,CV$5,"Y")))))</f>
        <v>-</v>
      </c>
      <c r="CW30" s="138" t="str">
        <f ca="1">IF(CW$5&gt;='Rent Roll'!$M50,('Rent Roll'!$G50*'Rent Roll'!$D25/12)*((1+'Rent Roll'!$X50)^DATEDIF('Rent Roll'!$M50,CW$5,"Y")),
IF(CW$5&gt;'Rent Roll'!$L25,"-",
IF('Rent Roll'!$P25&gt;0,
IF(AND('Rent Roll'!$P25&gt;0,EDATE('Rent Roll'!$K25,'Rent Roll'!$P25*12)&gt;='Commercial Lease'!CW$5),
('Rent Roll'!$H25*'Rent Roll'!$D25/12)*((1+'Rent Roll'!$N25)^DATEDIF('Summary &amp; Assumptions'!$D$18,CW$5,"Y")),
OFFSET(CV30,0,-DATEDIF(EDATE('Rent Roll'!$K25,'Rent Roll'!$P25*12),CW$5,"M"))*((1+'Rent Roll'!$O25)^(DATEDIF(EDATE('Rent Roll'!$K25,'Rent Roll'!$P25*12),CW$5,"Y")+1))),('Rent Roll'!$H25*'Rent Roll'!$D25/12)*((1+'Rent Roll'!$N25)^DATEDIF('Summary &amp; Assumptions'!$D$18,CW$5,"Y")))))</f>
        <v>-</v>
      </c>
      <c r="CX30" s="138" t="str">
        <f ca="1">IF(CX$5&gt;='Rent Roll'!$M50,('Rent Roll'!$G50*'Rent Roll'!$D25/12)*((1+'Rent Roll'!$X50)^DATEDIF('Rent Roll'!$M50,CX$5,"Y")),
IF(CX$5&gt;'Rent Roll'!$L25,"-",
IF('Rent Roll'!$P25&gt;0,
IF(AND('Rent Roll'!$P25&gt;0,EDATE('Rent Roll'!$K25,'Rent Roll'!$P25*12)&gt;='Commercial Lease'!CX$5),
('Rent Roll'!$H25*'Rent Roll'!$D25/12)*((1+'Rent Roll'!$N25)^DATEDIF('Summary &amp; Assumptions'!$D$18,CX$5,"Y")),
OFFSET(CW30,0,-DATEDIF(EDATE('Rent Roll'!$K25,'Rent Roll'!$P25*12),CX$5,"M"))*((1+'Rent Roll'!$O25)^(DATEDIF(EDATE('Rent Roll'!$K25,'Rent Roll'!$P25*12),CX$5,"Y")+1))),('Rent Roll'!$H25*'Rent Roll'!$D25/12)*((1+'Rent Roll'!$N25)^DATEDIF('Summary &amp; Assumptions'!$D$18,CX$5,"Y")))))</f>
        <v>-</v>
      </c>
      <c r="CY30" s="138" t="str">
        <f ca="1">IF(CY$5&gt;='Rent Roll'!$M50,('Rent Roll'!$G50*'Rent Roll'!$D25/12)*((1+'Rent Roll'!$X50)^DATEDIF('Rent Roll'!$M50,CY$5,"Y")),
IF(CY$5&gt;'Rent Roll'!$L25,"-",
IF('Rent Roll'!$P25&gt;0,
IF(AND('Rent Roll'!$P25&gt;0,EDATE('Rent Roll'!$K25,'Rent Roll'!$P25*12)&gt;='Commercial Lease'!CY$5),
('Rent Roll'!$H25*'Rent Roll'!$D25/12)*((1+'Rent Roll'!$N25)^DATEDIF('Summary &amp; Assumptions'!$D$18,CY$5,"Y")),
OFFSET(CX30,0,-DATEDIF(EDATE('Rent Roll'!$K25,'Rent Roll'!$P25*12),CY$5,"M"))*((1+'Rent Roll'!$O25)^(DATEDIF(EDATE('Rent Roll'!$K25,'Rent Roll'!$P25*12),CY$5,"Y")+1))),('Rent Roll'!$H25*'Rent Roll'!$D25/12)*((1+'Rent Roll'!$N25)^DATEDIF('Summary &amp; Assumptions'!$D$18,CY$5,"Y")))))</f>
        <v>-</v>
      </c>
      <c r="CZ30" s="138" t="str">
        <f ca="1">IF(CZ$5&gt;='Rent Roll'!$M50,('Rent Roll'!$G50*'Rent Roll'!$D25/12)*((1+'Rent Roll'!$X50)^DATEDIF('Rent Roll'!$M50,CZ$5,"Y")),
IF(CZ$5&gt;'Rent Roll'!$L25,"-",
IF('Rent Roll'!$P25&gt;0,
IF(AND('Rent Roll'!$P25&gt;0,EDATE('Rent Roll'!$K25,'Rent Roll'!$P25*12)&gt;='Commercial Lease'!CZ$5),
('Rent Roll'!$H25*'Rent Roll'!$D25/12)*((1+'Rent Roll'!$N25)^DATEDIF('Summary &amp; Assumptions'!$D$18,CZ$5,"Y")),
OFFSET(CY30,0,-DATEDIF(EDATE('Rent Roll'!$K25,'Rent Roll'!$P25*12),CZ$5,"M"))*((1+'Rent Roll'!$O25)^(DATEDIF(EDATE('Rent Roll'!$K25,'Rent Roll'!$P25*12),CZ$5,"Y")+1))),('Rent Roll'!$H25*'Rent Roll'!$D25/12)*((1+'Rent Roll'!$N25)^DATEDIF('Summary &amp; Assumptions'!$D$18,CZ$5,"Y")))))</f>
        <v>-</v>
      </c>
      <c r="DA30" s="138" t="str">
        <f ca="1">IF(DA$5&gt;='Rent Roll'!$M50,('Rent Roll'!$G50*'Rent Roll'!$D25/12)*((1+'Rent Roll'!$X50)^DATEDIF('Rent Roll'!$M50,DA$5,"Y")),
IF(DA$5&gt;'Rent Roll'!$L25,"-",
IF('Rent Roll'!$P25&gt;0,
IF(AND('Rent Roll'!$P25&gt;0,EDATE('Rent Roll'!$K25,'Rent Roll'!$P25*12)&gt;='Commercial Lease'!DA$5),
('Rent Roll'!$H25*'Rent Roll'!$D25/12)*((1+'Rent Roll'!$N25)^DATEDIF('Summary &amp; Assumptions'!$D$18,DA$5,"Y")),
OFFSET(CZ30,0,-DATEDIF(EDATE('Rent Roll'!$K25,'Rent Roll'!$P25*12),DA$5,"M"))*((1+'Rent Roll'!$O25)^(DATEDIF(EDATE('Rent Roll'!$K25,'Rent Roll'!$P25*12),DA$5,"Y")+1))),('Rent Roll'!$H25*'Rent Roll'!$D25/12)*((1+'Rent Roll'!$N25)^DATEDIF('Summary &amp; Assumptions'!$D$18,DA$5,"Y")))))</f>
        <v>-</v>
      </c>
      <c r="DB30" s="138" t="str">
        <f ca="1">IF(DB$5&gt;='Rent Roll'!$M50,('Rent Roll'!$G50*'Rent Roll'!$D25/12)*((1+'Rent Roll'!$X50)^DATEDIF('Rent Roll'!$M50,DB$5,"Y")),
IF(DB$5&gt;'Rent Roll'!$L25,"-",
IF('Rent Roll'!$P25&gt;0,
IF(AND('Rent Roll'!$P25&gt;0,EDATE('Rent Roll'!$K25,'Rent Roll'!$P25*12)&gt;='Commercial Lease'!DB$5),
('Rent Roll'!$H25*'Rent Roll'!$D25/12)*((1+'Rent Roll'!$N25)^DATEDIF('Summary &amp; Assumptions'!$D$18,DB$5,"Y")),
OFFSET(DA30,0,-DATEDIF(EDATE('Rent Roll'!$K25,'Rent Roll'!$P25*12),DB$5,"M"))*((1+'Rent Roll'!$O25)^(DATEDIF(EDATE('Rent Roll'!$K25,'Rent Roll'!$P25*12),DB$5,"Y")+1))),('Rent Roll'!$H25*'Rent Roll'!$D25/12)*((1+'Rent Roll'!$N25)^DATEDIF('Summary &amp; Assumptions'!$D$18,DB$5,"Y")))))</f>
        <v>-</v>
      </c>
      <c r="DC30" s="138" t="str">
        <f ca="1">IF(DC$5&gt;='Rent Roll'!$M50,('Rent Roll'!$G50*'Rent Roll'!$D25/12)*((1+'Rent Roll'!$X50)^DATEDIF('Rent Roll'!$M50,DC$5,"Y")),
IF(DC$5&gt;'Rent Roll'!$L25,"-",
IF('Rent Roll'!$P25&gt;0,
IF(AND('Rent Roll'!$P25&gt;0,EDATE('Rent Roll'!$K25,'Rent Roll'!$P25*12)&gt;='Commercial Lease'!DC$5),
('Rent Roll'!$H25*'Rent Roll'!$D25/12)*((1+'Rent Roll'!$N25)^DATEDIF('Summary &amp; Assumptions'!$D$18,DC$5,"Y")),
OFFSET(DB30,0,-DATEDIF(EDATE('Rent Roll'!$K25,'Rent Roll'!$P25*12),DC$5,"M"))*((1+'Rent Roll'!$O25)^(DATEDIF(EDATE('Rent Roll'!$K25,'Rent Roll'!$P25*12),DC$5,"Y")+1))),('Rent Roll'!$H25*'Rent Roll'!$D25/12)*((1+'Rent Roll'!$N25)^DATEDIF('Summary &amp; Assumptions'!$D$18,DC$5,"Y")))))</f>
        <v>-</v>
      </c>
      <c r="DD30" s="138" t="str">
        <f ca="1">IF(DD$5&gt;='Rent Roll'!$M50,('Rent Roll'!$G50*'Rent Roll'!$D25/12)*((1+'Rent Roll'!$X50)^DATEDIF('Rent Roll'!$M50,DD$5,"Y")),
IF(DD$5&gt;'Rent Roll'!$L25,"-",
IF('Rent Roll'!$P25&gt;0,
IF(AND('Rent Roll'!$P25&gt;0,EDATE('Rent Roll'!$K25,'Rent Roll'!$P25*12)&gt;='Commercial Lease'!DD$5),
('Rent Roll'!$H25*'Rent Roll'!$D25/12)*((1+'Rent Roll'!$N25)^DATEDIF('Summary &amp; Assumptions'!$D$18,DD$5,"Y")),
OFFSET(DC30,0,-DATEDIF(EDATE('Rent Roll'!$K25,'Rent Roll'!$P25*12),DD$5,"M"))*((1+'Rent Roll'!$O25)^(DATEDIF(EDATE('Rent Roll'!$K25,'Rent Roll'!$P25*12),DD$5,"Y")+1))),('Rent Roll'!$H25*'Rent Roll'!$D25/12)*((1+'Rent Roll'!$N25)^DATEDIF('Summary &amp; Assumptions'!$D$18,DD$5,"Y")))))</f>
        <v>-</v>
      </c>
      <c r="DE30" s="138" t="str">
        <f ca="1">IF(DE$5&gt;='Rent Roll'!$M50,('Rent Roll'!$G50*'Rent Roll'!$D25/12)*((1+'Rent Roll'!$X50)^DATEDIF('Rent Roll'!$M50,DE$5,"Y")),
IF(DE$5&gt;'Rent Roll'!$L25,"-",
IF('Rent Roll'!$P25&gt;0,
IF(AND('Rent Roll'!$P25&gt;0,EDATE('Rent Roll'!$K25,'Rent Roll'!$P25*12)&gt;='Commercial Lease'!DE$5),
('Rent Roll'!$H25*'Rent Roll'!$D25/12)*((1+'Rent Roll'!$N25)^DATEDIF('Summary &amp; Assumptions'!$D$18,DE$5,"Y")),
OFFSET(DD30,0,-DATEDIF(EDATE('Rent Roll'!$K25,'Rent Roll'!$P25*12),DE$5,"M"))*((1+'Rent Roll'!$O25)^(DATEDIF(EDATE('Rent Roll'!$K25,'Rent Roll'!$P25*12),DE$5,"Y")+1))),('Rent Roll'!$H25*'Rent Roll'!$D25/12)*((1+'Rent Roll'!$N25)^DATEDIF('Summary &amp; Assumptions'!$D$18,DE$5,"Y")))))</f>
        <v>-</v>
      </c>
      <c r="DF30" s="138" t="str">
        <f ca="1">IF(DF$5&gt;='Rent Roll'!$M50,('Rent Roll'!$G50*'Rent Roll'!$D25/12)*((1+'Rent Roll'!$X50)^DATEDIF('Rent Roll'!$M50,DF$5,"Y")),
IF(DF$5&gt;'Rent Roll'!$L25,"-",
IF('Rent Roll'!$P25&gt;0,
IF(AND('Rent Roll'!$P25&gt;0,EDATE('Rent Roll'!$K25,'Rent Roll'!$P25*12)&gt;='Commercial Lease'!DF$5),
('Rent Roll'!$H25*'Rent Roll'!$D25/12)*((1+'Rent Roll'!$N25)^DATEDIF('Summary &amp; Assumptions'!$D$18,DF$5,"Y")),
OFFSET(DE30,0,-DATEDIF(EDATE('Rent Roll'!$K25,'Rent Roll'!$P25*12),DF$5,"M"))*((1+'Rent Roll'!$O25)^(DATEDIF(EDATE('Rent Roll'!$K25,'Rent Roll'!$P25*12),DF$5,"Y")+1))),('Rent Roll'!$H25*'Rent Roll'!$D25/12)*((1+'Rent Roll'!$N25)^DATEDIF('Summary &amp; Assumptions'!$D$18,DF$5,"Y")))))</f>
        <v>-</v>
      </c>
      <c r="DG30" s="138" t="str">
        <f ca="1">IF(DG$5&gt;='Rent Roll'!$M50,('Rent Roll'!$G50*'Rent Roll'!$D25/12)*((1+'Rent Roll'!$X50)^DATEDIF('Rent Roll'!$M50,DG$5,"Y")),
IF(DG$5&gt;'Rent Roll'!$L25,"-",
IF('Rent Roll'!$P25&gt;0,
IF(AND('Rent Roll'!$P25&gt;0,EDATE('Rent Roll'!$K25,'Rent Roll'!$P25*12)&gt;='Commercial Lease'!DG$5),
('Rent Roll'!$H25*'Rent Roll'!$D25/12)*((1+'Rent Roll'!$N25)^DATEDIF('Summary &amp; Assumptions'!$D$18,DG$5,"Y")),
OFFSET(DF30,0,-DATEDIF(EDATE('Rent Roll'!$K25,'Rent Roll'!$P25*12),DG$5,"M"))*((1+'Rent Roll'!$O25)^(DATEDIF(EDATE('Rent Roll'!$K25,'Rent Roll'!$P25*12),DG$5,"Y")+1))),('Rent Roll'!$H25*'Rent Roll'!$D25/12)*((1+'Rent Roll'!$N25)^DATEDIF('Summary &amp; Assumptions'!$D$18,DG$5,"Y")))))</f>
        <v>-</v>
      </c>
      <c r="DH30" s="138" t="str">
        <f ca="1">IF(DH$5&gt;='Rent Roll'!$M50,('Rent Roll'!$G50*'Rent Roll'!$D25/12)*((1+'Rent Roll'!$X50)^DATEDIF('Rent Roll'!$M50,DH$5,"Y")),
IF(DH$5&gt;'Rent Roll'!$L25,"-",
IF('Rent Roll'!$P25&gt;0,
IF(AND('Rent Roll'!$P25&gt;0,EDATE('Rent Roll'!$K25,'Rent Roll'!$P25*12)&gt;='Commercial Lease'!DH$5),
('Rent Roll'!$H25*'Rent Roll'!$D25/12)*((1+'Rent Roll'!$N25)^DATEDIF('Summary &amp; Assumptions'!$D$18,DH$5,"Y")),
OFFSET(DG30,0,-DATEDIF(EDATE('Rent Roll'!$K25,'Rent Roll'!$P25*12),DH$5,"M"))*((1+'Rent Roll'!$O25)^(DATEDIF(EDATE('Rent Roll'!$K25,'Rent Roll'!$P25*12),DH$5,"Y")+1))),('Rent Roll'!$H25*'Rent Roll'!$D25/12)*((1+'Rent Roll'!$N25)^DATEDIF('Summary &amp; Assumptions'!$D$18,DH$5,"Y")))))</f>
        <v>-</v>
      </c>
      <c r="DI30" s="138" t="str">
        <f ca="1">IF(DI$5&gt;='Rent Roll'!$M50,('Rent Roll'!$G50*'Rent Roll'!$D25/12)*((1+'Rent Roll'!$X50)^DATEDIF('Rent Roll'!$M50,DI$5,"Y")),
IF(DI$5&gt;'Rent Roll'!$L25,"-",
IF('Rent Roll'!$P25&gt;0,
IF(AND('Rent Roll'!$P25&gt;0,EDATE('Rent Roll'!$K25,'Rent Roll'!$P25*12)&gt;='Commercial Lease'!DI$5),
('Rent Roll'!$H25*'Rent Roll'!$D25/12)*((1+'Rent Roll'!$N25)^DATEDIF('Summary &amp; Assumptions'!$D$18,DI$5,"Y")),
OFFSET(DH30,0,-DATEDIF(EDATE('Rent Roll'!$K25,'Rent Roll'!$P25*12),DI$5,"M"))*((1+'Rent Roll'!$O25)^(DATEDIF(EDATE('Rent Roll'!$K25,'Rent Roll'!$P25*12),DI$5,"Y")+1))),('Rent Roll'!$H25*'Rent Roll'!$D25/12)*((1+'Rent Roll'!$N25)^DATEDIF('Summary &amp; Assumptions'!$D$18,DI$5,"Y")))))</f>
        <v>-</v>
      </c>
      <c r="DJ30" s="138" t="str">
        <f ca="1">IF(DJ$5&gt;='Rent Roll'!$M50,('Rent Roll'!$G50*'Rent Roll'!$D25/12)*((1+'Rent Roll'!$X50)^DATEDIF('Rent Roll'!$M50,DJ$5,"Y")),
IF(DJ$5&gt;'Rent Roll'!$L25,"-",
IF('Rent Roll'!$P25&gt;0,
IF(AND('Rent Roll'!$P25&gt;0,EDATE('Rent Roll'!$K25,'Rent Roll'!$P25*12)&gt;='Commercial Lease'!DJ$5),
('Rent Roll'!$H25*'Rent Roll'!$D25/12)*((1+'Rent Roll'!$N25)^DATEDIF('Summary &amp; Assumptions'!$D$18,DJ$5,"Y")),
OFFSET(DI30,0,-DATEDIF(EDATE('Rent Roll'!$K25,'Rent Roll'!$P25*12),DJ$5,"M"))*((1+'Rent Roll'!$O25)^(DATEDIF(EDATE('Rent Roll'!$K25,'Rent Roll'!$P25*12),DJ$5,"Y")+1))),('Rent Roll'!$H25*'Rent Roll'!$D25/12)*((1+'Rent Roll'!$N25)^DATEDIF('Summary &amp; Assumptions'!$D$18,DJ$5,"Y")))))</f>
        <v>-</v>
      </c>
      <c r="DK30" s="138" t="str">
        <f ca="1">IF(DK$5&gt;='Rent Roll'!$M50,('Rent Roll'!$G50*'Rent Roll'!$D25/12)*((1+'Rent Roll'!$X50)^DATEDIF('Rent Roll'!$M50,DK$5,"Y")),
IF(DK$5&gt;'Rent Roll'!$L25,"-",
IF('Rent Roll'!$P25&gt;0,
IF(AND('Rent Roll'!$P25&gt;0,EDATE('Rent Roll'!$K25,'Rent Roll'!$P25*12)&gt;='Commercial Lease'!DK$5),
('Rent Roll'!$H25*'Rent Roll'!$D25/12)*((1+'Rent Roll'!$N25)^DATEDIF('Summary &amp; Assumptions'!$D$18,DK$5,"Y")),
OFFSET(DJ30,0,-DATEDIF(EDATE('Rent Roll'!$K25,'Rent Roll'!$P25*12),DK$5,"M"))*((1+'Rent Roll'!$O25)^(DATEDIF(EDATE('Rent Roll'!$K25,'Rent Roll'!$P25*12),DK$5,"Y")+1))),('Rent Roll'!$H25*'Rent Roll'!$D25/12)*((1+'Rent Roll'!$N25)^DATEDIF('Summary &amp; Assumptions'!$D$18,DK$5,"Y")))))</f>
        <v>-</v>
      </c>
      <c r="DL30" s="138" t="str">
        <f ca="1">IF(DL$5&gt;='Rent Roll'!$M50,('Rent Roll'!$G50*'Rent Roll'!$D25/12)*((1+'Rent Roll'!$X50)^DATEDIF('Rent Roll'!$M50,DL$5,"Y")),
IF(DL$5&gt;'Rent Roll'!$L25,"-",
IF('Rent Roll'!$P25&gt;0,
IF(AND('Rent Roll'!$P25&gt;0,EDATE('Rent Roll'!$K25,'Rent Roll'!$P25*12)&gt;='Commercial Lease'!DL$5),
('Rent Roll'!$H25*'Rent Roll'!$D25/12)*((1+'Rent Roll'!$N25)^DATEDIF('Summary &amp; Assumptions'!$D$18,DL$5,"Y")),
OFFSET(DK30,0,-DATEDIF(EDATE('Rent Roll'!$K25,'Rent Roll'!$P25*12),DL$5,"M"))*((1+'Rent Roll'!$O25)^(DATEDIF(EDATE('Rent Roll'!$K25,'Rent Roll'!$P25*12),DL$5,"Y")+1))),('Rent Roll'!$H25*'Rent Roll'!$D25/12)*((1+'Rent Roll'!$N25)^DATEDIF('Summary &amp; Assumptions'!$D$18,DL$5,"Y")))))</f>
        <v>-</v>
      </c>
      <c r="DM30" s="138" t="str">
        <f ca="1">IF(DM$5&gt;='Rent Roll'!$M50,('Rent Roll'!$G50*'Rent Roll'!$D25/12)*((1+'Rent Roll'!$X50)^DATEDIF('Rent Roll'!$M50,DM$5,"Y")),
IF(DM$5&gt;'Rent Roll'!$L25,"-",
IF('Rent Roll'!$P25&gt;0,
IF(AND('Rent Roll'!$P25&gt;0,EDATE('Rent Roll'!$K25,'Rent Roll'!$P25*12)&gt;='Commercial Lease'!DM$5),
('Rent Roll'!$H25*'Rent Roll'!$D25/12)*((1+'Rent Roll'!$N25)^DATEDIF('Summary &amp; Assumptions'!$D$18,DM$5,"Y")),
OFFSET(DL30,0,-DATEDIF(EDATE('Rent Roll'!$K25,'Rent Roll'!$P25*12),DM$5,"M"))*((1+'Rent Roll'!$O25)^(DATEDIF(EDATE('Rent Roll'!$K25,'Rent Roll'!$P25*12),DM$5,"Y")+1))),('Rent Roll'!$H25*'Rent Roll'!$D25/12)*((1+'Rent Roll'!$N25)^DATEDIF('Summary &amp; Assumptions'!$D$18,DM$5,"Y")))))</f>
        <v>-</v>
      </c>
      <c r="DN30" s="138" t="str">
        <f ca="1">IF(DN$5&gt;='Rent Roll'!$M50,('Rent Roll'!$G50*'Rent Roll'!$D25/12)*((1+'Rent Roll'!$X50)^DATEDIF('Rent Roll'!$M50,DN$5,"Y")),
IF(DN$5&gt;'Rent Roll'!$L25,"-",
IF('Rent Roll'!$P25&gt;0,
IF(AND('Rent Roll'!$P25&gt;0,EDATE('Rent Roll'!$K25,'Rent Roll'!$P25*12)&gt;='Commercial Lease'!DN$5),
('Rent Roll'!$H25*'Rent Roll'!$D25/12)*((1+'Rent Roll'!$N25)^DATEDIF('Summary &amp; Assumptions'!$D$18,DN$5,"Y")),
OFFSET(DM30,0,-DATEDIF(EDATE('Rent Roll'!$K25,'Rent Roll'!$P25*12),DN$5,"M"))*((1+'Rent Roll'!$O25)^(DATEDIF(EDATE('Rent Roll'!$K25,'Rent Roll'!$P25*12),DN$5,"Y")+1))),('Rent Roll'!$H25*'Rent Roll'!$D25/12)*((1+'Rent Roll'!$N25)^DATEDIF('Summary &amp; Assumptions'!$D$18,DN$5,"Y")))))</f>
        <v>-</v>
      </c>
      <c r="DO30" s="138" t="str">
        <f ca="1">IF(DO$5&gt;='Rent Roll'!$M50,('Rent Roll'!$G50*'Rent Roll'!$D25/12)*((1+'Rent Roll'!$X50)^DATEDIF('Rent Roll'!$M50,DO$5,"Y")),
IF(DO$5&gt;'Rent Roll'!$L25,"-",
IF('Rent Roll'!$P25&gt;0,
IF(AND('Rent Roll'!$P25&gt;0,EDATE('Rent Roll'!$K25,'Rent Roll'!$P25*12)&gt;='Commercial Lease'!DO$5),
('Rent Roll'!$H25*'Rent Roll'!$D25/12)*((1+'Rent Roll'!$N25)^DATEDIF('Summary &amp; Assumptions'!$D$18,DO$5,"Y")),
OFFSET(DN30,0,-DATEDIF(EDATE('Rent Roll'!$K25,'Rent Roll'!$P25*12),DO$5,"M"))*((1+'Rent Roll'!$O25)^(DATEDIF(EDATE('Rent Roll'!$K25,'Rent Roll'!$P25*12),DO$5,"Y")+1))),('Rent Roll'!$H25*'Rent Roll'!$D25/12)*((1+'Rent Roll'!$N25)^DATEDIF('Summary &amp; Assumptions'!$D$18,DO$5,"Y")))))</f>
        <v>-</v>
      </c>
      <c r="DP30" s="138" t="str">
        <f ca="1">IF(DP$5&gt;='Rent Roll'!$M50,('Rent Roll'!$G50*'Rent Roll'!$D25/12)*((1+'Rent Roll'!$X50)^DATEDIF('Rent Roll'!$M50,DP$5,"Y")),
IF(DP$5&gt;'Rent Roll'!$L25,"-",
IF('Rent Roll'!$P25&gt;0,
IF(AND('Rent Roll'!$P25&gt;0,EDATE('Rent Roll'!$K25,'Rent Roll'!$P25*12)&gt;='Commercial Lease'!DP$5),
('Rent Roll'!$H25*'Rent Roll'!$D25/12)*((1+'Rent Roll'!$N25)^DATEDIF('Summary &amp; Assumptions'!$D$18,DP$5,"Y")),
OFFSET(DO30,0,-DATEDIF(EDATE('Rent Roll'!$K25,'Rent Roll'!$P25*12),DP$5,"M"))*((1+'Rent Roll'!$O25)^(DATEDIF(EDATE('Rent Roll'!$K25,'Rent Roll'!$P25*12),DP$5,"Y")+1))),('Rent Roll'!$H25*'Rent Roll'!$D25/12)*((1+'Rent Roll'!$N25)^DATEDIF('Summary &amp; Assumptions'!$D$18,DP$5,"Y")))))</f>
        <v>-</v>
      </c>
      <c r="DQ30" s="138" t="str">
        <f ca="1">IF(DQ$5&gt;='Rent Roll'!$M50,('Rent Roll'!$G50*'Rent Roll'!$D25/12)*((1+'Rent Roll'!$X50)^DATEDIF('Rent Roll'!$M50,DQ$5,"Y")),
IF(DQ$5&gt;'Rent Roll'!$L25,"-",
IF('Rent Roll'!$P25&gt;0,
IF(AND('Rent Roll'!$P25&gt;0,EDATE('Rent Roll'!$K25,'Rent Roll'!$P25*12)&gt;='Commercial Lease'!DQ$5),
('Rent Roll'!$H25*'Rent Roll'!$D25/12)*((1+'Rent Roll'!$N25)^DATEDIF('Summary &amp; Assumptions'!$D$18,DQ$5,"Y")),
OFFSET(DP30,0,-DATEDIF(EDATE('Rent Roll'!$K25,'Rent Roll'!$P25*12),DQ$5,"M"))*((1+'Rent Roll'!$O25)^(DATEDIF(EDATE('Rent Roll'!$K25,'Rent Roll'!$P25*12),DQ$5,"Y")+1))),('Rent Roll'!$H25*'Rent Roll'!$D25/12)*((1+'Rent Roll'!$N25)^DATEDIF('Summary &amp; Assumptions'!$D$18,DQ$5,"Y")))))</f>
        <v>-</v>
      </c>
      <c r="DR30" s="138" t="str">
        <f ca="1">IF(DR$5&gt;='Rent Roll'!$M50,('Rent Roll'!$G50*'Rent Roll'!$D25/12)*((1+'Rent Roll'!$X50)^DATEDIF('Rent Roll'!$M50,DR$5,"Y")),
IF(DR$5&gt;'Rent Roll'!$L25,"-",
IF('Rent Roll'!$P25&gt;0,
IF(AND('Rent Roll'!$P25&gt;0,EDATE('Rent Roll'!$K25,'Rent Roll'!$P25*12)&gt;='Commercial Lease'!DR$5),
('Rent Roll'!$H25*'Rent Roll'!$D25/12)*((1+'Rent Roll'!$N25)^DATEDIF('Summary &amp; Assumptions'!$D$18,DR$5,"Y")),
OFFSET(DQ30,0,-DATEDIF(EDATE('Rent Roll'!$K25,'Rent Roll'!$P25*12),DR$5,"M"))*((1+'Rent Roll'!$O25)^(DATEDIF(EDATE('Rent Roll'!$K25,'Rent Roll'!$P25*12),DR$5,"Y")+1))),('Rent Roll'!$H25*'Rent Roll'!$D25/12)*((1+'Rent Roll'!$N25)^DATEDIF('Summary &amp; Assumptions'!$D$18,DR$5,"Y")))))</f>
        <v>-</v>
      </c>
      <c r="DS30" s="138" t="str">
        <f ca="1">IF(DS$5&gt;='Rent Roll'!$M50,('Rent Roll'!$G50*'Rent Roll'!$D25/12)*((1+'Rent Roll'!$X50)^DATEDIF('Rent Roll'!$M50,DS$5,"Y")),
IF(DS$5&gt;'Rent Roll'!$L25,"-",
IF('Rent Roll'!$P25&gt;0,
IF(AND('Rent Roll'!$P25&gt;0,EDATE('Rent Roll'!$K25,'Rent Roll'!$P25*12)&gt;='Commercial Lease'!DS$5),
('Rent Roll'!$H25*'Rent Roll'!$D25/12)*((1+'Rent Roll'!$N25)^DATEDIF('Summary &amp; Assumptions'!$D$18,DS$5,"Y")),
OFFSET(DR30,0,-DATEDIF(EDATE('Rent Roll'!$K25,'Rent Roll'!$P25*12),DS$5,"M"))*((1+'Rent Roll'!$O25)^(DATEDIF(EDATE('Rent Roll'!$K25,'Rent Roll'!$P25*12),DS$5,"Y")+1))),('Rent Roll'!$H25*'Rent Roll'!$D25/12)*((1+'Rent Roll'!$N25)^DATEDIF('Summary &amp; Assumptions'!$D$18,DS$5,"Y")))))</f>
        <v>-</v>
      </c>
      <c r="DT30" s="138" t="str">
        <f ca="1">IF(DT$5&gt;='Rent Roll'!$M50,('Rent Roll'!$G50*'Rent Roll'!$D25/12)*((1+'Rent Roll'!$X50)^DATEDIF('Rent Roll'!$M50,DT$5,"Y")),
IF(DT$5&gt;'Rent Roll'!$L25,"-",
IF('Rent Roll'!$P25&gt;0,
IF(AND('Rent Roll'!$P25&gt;0,EDATE('Rent Roll'!$K25,'Rent Roll'!$P25*12)&gt;='Commercial Lease'!DT$5),
('Rent Roll'!$H25*'Rent Roll'!$D25/12)*((1+'Rent Roll'!$N25)^DATEDIF('Summary &amp; Assumptions'!$D$18,DT$5,"Y")),
OFFSET(DS30,0,-DATEDIF(EDATE('Rent Roll'!$K25,'Rent Roll'!$P25*12),DT$5,"M"))*((1+'Rent Roll'!$O25)^(DATEDIF(EDATE('Rent Roll'!$K25,'Rent Roll'!$P25*12),DT$5,"Y")+1))),('Rent Roll'!$H25*'Rent Roll'!$D25/12)*((1+'Rent Roll'!$N25)^DATEDIF('Summary &amp; Assumptions'!$D$18,DT$5,"Y")))))</f>
        <v>-</v>
      </c>
      <c r="DU30" s="138" t="str">
        <f ca="1">IF(DU$5&gt;='Rent Roll'!$M50,('Rent Roll'!$G50*'Rent Roll'!$D25/12)*((1+'Rent Roll'!$X50)^DATEDIF('Rent Roll'!$M50,DU$5,"Y")),
IF(DU$5&gt;'Rent Roll'!$L25,"-",
IF('Rent Roll'!$P25&gt;0,
IF(AND('Rent Roll'!$P25&gt;0,EDATE('Rent Roll'!$K25,'Rent Roll'!$P25*12)&gt;='Commercial Lease'!DU$5),
('Rent Roll'!$H25*'Rent Roll'!$D25/12)*((1+'Rent Roll'!$N25)^DATEDIF('Summary &amp; Assumptions'!$D$18,DU$5,"Y")),
OFFSET(DT30,0,-DATEDIF(EDATE('Rent Roll'!$K25,'Rent Roll'!$P25*12),DU$5,"M"))*((1+'Rent Roll'!$O25)^(DATEDIF(EDATE('Rent Roll'!$K25,'Rent Roll'!$P25*12),DU$5,"Y")+1))),('Rent Roll'!$H25*'Rent Roll'!$D25/12)*((1+'Rent Roll'!$N25)^DATEDIF('Summary &amp; Assumptions'!$D$18,DU$5,"Y")))))</f>
        <v>-</v>
      </c>
      <c r="DV30" s="138" t="str">
        <f ca="1">IF(DV$5&gt;='Rent Roll'!$M50,('Rent Roll'!$G50*'Rent Roll'!$D25/12)*((1+'Rent Roll'!$X50)^DATEDIF('Rent Roll'!$M50,DV$5,"Y")),
IF(DV$5&gt;'Rent Roll'!$L25,"-",
IF('Rent Roll'!$P25&gt;0,
IF(AND('Rent Roll'!$P25&gt;0,EDATE('Rent Roll'!$K25,'Rent Roll'!$P25*12)&gt;='Commercial Lease'!DV$5),
('Rent Roll'!$H25*'Rent Roll'!$D25/12)*((1+'Rent Roll'!$N25)^DATEDIF('Summary &amp; Assumptions'!$D$18,DV$5,"Y")),
OFFSET(DU30,0,-DATEDIF(EDATE('Rent Roll'!$K25,'Rent Roll'!$P25*12),DV$5,"M"))*((1+'Rent Roll'!$O25)^(DATEDIF(EDATE('Rent Roll'!$K25,'Rent Roll'!$P25*12),DV$5,"Y")+1))),('Rent Roll'!$H25*'Rent Roll'!$D25/12)*((1+'Rent Roll'!$N25)^DATEDIF('Summary &amp; Assumptions'!$D$18,DV$5,"Y")))))</f>
        <v>-</v>
      </c>
      <c r="DW30" s="138" t="str">
        <f ca="1">IF(DW$5&gt;='Rent Roll'!$M50,('Rent Roll'!$G50*'Rent Roll'!$D25/12)*((1+'Rent Roll'!$X50)^DATEDIF('Rent Roll'!$M50,DW$5,"Y")),
IF(DW$5&gt;'Rent Roll'!$L25,"-",
IF('Rent Roll'!$P25&gt;0,
IF(AND('Rent Roll'!$P25&gt;0,EDATE('Rent Roll'!$K25,'Rent Roll'!$P25*12)&gt;='Commercial Lease'!DW$5),
('Rent Roll'!$H25*'Rent Roll'!$D25/12)*((1+'Rent Roll'!$N25)^DATEDIF('Summary &amp; Assumptions'!$D$18,DW$5,"Y")),
OFFSET(DV30,0,-DATEDIF(EDATE('Rent Roll'!$K25,'Rent Roll'!$P25*12),DW$5,"M"))*((1+'Rent Roll'!$O25)^(DATEDIF(EDATE('Rent Roll'!$K25,'Rent Roll'!$P25*12),DW$5,"Y")+1))),('Rent Roll'!$H25*'Rent Roll'!$D25/12)*((1+'Rent Roll'!$N25)^DATEDIF('Summary &amp; Assumptions'!$D$18,DW$5,"Y")))))</f>
        <v>-</v>
      </c>
      <c r="DX30" s="138" t="str">
        <f ca="1">IF(DX$5&gt;='Rent Roll'!$M50,('Rent Roll'!$G50*'Rent Roll'!$D25/12)*((1+'Rent Roll'!$X50)^DATEDIF('Rent Roll'!$M50,DX$5,"Y")),
IF(DX$5&gt;'Rent Roll'!$L25,"-",
IF('Rent Roll'!$P25&gt;0,
IF(AND('Rent Roll'!$P25&gt;0,EDATE('Rent Roll'!$K25,'Rent Roll'!$P25*12)&gt;='Commercial Lease'!DX$5),
('Rent Roll'!$H25*'Rent Roll'!$D25/12)*((1+'Rent Roll'!$N25)^DATEDIF('Summary &amp; Assumptions'!$D$18,DX$5,"Y")),
OFFSET(DW30,0,-DATEDIF(EDATE('Rent Roll'!$K25,'Rent Roll'!$P25*12),DX$5,"M"))*((1+'Rent Roll'!$O25)^(DATEDIF(EDATE('Rent Roll'!$K25,'Rent Roll'!$P25*12),DX$5,"Y")+1))),('Rent Roll'!$H25*'Rent Roll'!$D25/12)*((1+'Rent Roll'!$N25)^DATEDIF('Summary &amp; Assumptions'!$D$18,DX$5,"Y")))))</f>
        <v>-</v>
      </c>
      <c r="DY30" s="138" t="str">
        <f ca="1">IF(DY$5&gt;='Rent Roll'!$M50,('Rent Roll'!$G50*'Rent Roll'!$D25/12)*((1+'Rent Roll'!$X50)^DATEDIF('Rent Roll'!$M50,DY$5,"Y")),
IF(DY$5&gt;'Rent Roll'!$L25,"-",
IF('Rent Roll'!$P25&gt;0,
IF(AND('Rent Roll'!$P25&gt;0,EDATE('Rent Roll'!$K25,'Rent Roll'!$P25*12)&gt;='Commercial Lease'!DY$5),
('Rent Roll'!$H25*'Rent Roll'!$D25/12)*((1+'Rent Roll'!$N25)^DATEDIF('Summary &amp; Assumptions'!$D$18,DY$5,"Y")),
OFFSET(DX30,0,-DATEDIF(EDATE('Rent Roll'!$K25,'Rent Roll'!$P25*12),DY$5,"M"))*((1+'Rent Roll'!$O25)^(DATEDIF(EDATE('Rent Roll'!$K25,'Rent Roll'!$P25*12),DY$5,"Y")+1))),('Rent Roll'!$H25*'Rent Roll'!$D25/12)*((1+'Rent Roll'!$N25)^DATEDIF('Summary &amp; Assumptions'!$D$18,DY$5,"Y")))))</f>
        <v>-</v>
      </c>
      <c r="DZ30" s="138" t="str">
        <f ca="1">IF(DZ$5&gt;='Rent Roll'!$M50,('Rent Roll'!$G50*'Rent Roll'!$D25/12)*((1+'Rent Roll'!$X50)^DATEDIF('Rent Roll'!$M50,DZ$5,"Y")),
IF(DZ$5&gt;'Rent Roll'!$L25,"-",
IF('Rent Roll'!$P25&gt;0,
IF(AND('Rent Roll'!$P25&gt;0,EDATE('Rent Roll'!$K25,'Rent Roll'!$P25*12)&gt;='Commercial Lease'!DZ$5),
('Rent Roll'!$H25*'Rent Roll'!$D25/12)*((1+'Rent Roll'!$N25)^DATEDIF('Summary &amp; Assumptions'!$D$18,DZ$5,"Y")),
OFFSET(DY30,0,-DATEDIF(EDATE('Rent Roll'!$K25,'Rent Roll'!$P25*12),DZ$5,"M"))*((1+'Rent Roll'!$O25)^(DATEDIF(EDATE('Rent Roll'!$K25,'Rent Roll'!$P25*12),DZ$5,"Y")+1))),('Rent Roll'!$H25*'Rent Roll'!$D25/12)*((1+'Rent Roll'!$N25)^DATEDIF('Summary &amp; Assumptions'!$D$18,DZ$5,"Y")))))</f>
        <v>-</v>
      </c>
      <c r="EA30" s="138" t="str">
        <f ca="1">IF(EA$5&gt;='Rent Roll'!$M50,('Rent Roll'!$G50*'Rent Roll'!$D25/12)*((1+'Rent Roll'!$X50)^DATEDIF('Rent Roll'!$M50,EA$5,"Y")),
IF(EA$5&gt;'Rent Roll'!$L25,"-",
IF('Rent Roll'!$P25&gt;0,
IF(AND('Rent Roll'!$P25&gt;0,EDATE('Rent Roll'!$K25,'Rent Roll'!$P25*12)&gt;='Commercial Lease'!EA$5),
('Rent Roll'!$H25*'Rent Roll'!$D25/12)*((1+'Rent Roll'!$N25)^DATEDIF('Summary &amp; Assumptions'!$D$18,EA$5,"Y")),
OFFSET(DZ30,0,-DATEDIF(EDATE('Rent Roll'!$K25,'Rent Roll'!$P25*12),EA$5,"M"))*((1+'Rent Roll'!$O25)^(DATEDIF(EDATE('Rent Roll'!$K25,'Rent Roll'!$P25*12),EA$5,"Y")+1))),('Rent Roll'!$H25*'Rent Roll'!$D25/12)*((1+'Rent Roll'!$N25)^DATEDIF('Summary &amp; Assumptions'!$D$18,EA$5,"Y")))))</f>
        <v>-</v>
      </c>
      <c r="EB30" s="138" t="str">
        <f ca="1">IF(EB$5&gt;='Rent Roll'!$M50,('Rent Roll'!$G50*'Rent Roll'!$D25/12)*((1+'Rent Roll'!$X50)^DATEDIF('Rent Roll'!$M50,EB$5,"Y")),
IF(EB$5&gt;'Rent Roll'!$L25,"-",
IF('Rent Roll'!$P25&gt;0,
IF(AND('Rent Roll'!$P25&gt;0,EDATE('Rent Roll'!$K25,'Rent Roll'!$P25*12)&gt;='Commercial Lease'!EB$5),
('Rent Roll'!$H25*'Rent Roll'!$D25/12)*((1+'Rent Roll'!$N25)^DATEDIF('Summary &amp; Assumptions'!$D$18,EB$5,"Y")),
OFFSET(EA30,0,-DATEDIF(EDATE('Rent Roll'!$K25,'Rent Roll'!$P25*12),EB$5,"M"))*((1+'Rent Roll'!$O25)^(DATEDIF(EDATE('Rent Roll'!$K25,'Rent Roll'!$P25*12),EB$5,"Y")+1))),('Rent Roll'!$H25*'Rent Roll'!$D25/12)*((1+'Rent Roll'!$N25)^DATEDIF('Summary &amp; Assumptions'!$D$18,EB$5,"Y")))))</f>
        <v>-</v>
      </c>
      <c r="EC30" s="138" t="str">
        <f ca="1">IF(EC$5&gt;='Rent Roll'!$M50,('Rent Roll'!$G50*'Rent Roll'!$D25/12)*((1+'Rent Roll'!$X50)^DATEDIF('Rent Roll'!$M50,EC$5,"Y")),
IF(EC$5&gt;'Rent Roll'!$L25,"-",
IF('Rent Roll'!$P25&gt;0,
IF(AND('Rent Roll'!$P25&gt;0,EDATE('Rent Roll'!$K25,'Rent Roll'!$P25*12)&gt;='Commercial Lease'!EC$5),
('Rent Roll'!$H25*'Rent Roll'!$D25/12)*((1+'Rent Roll'!$N25)^DATEDIF('Summary &amp; Assumptions'!$D$18,EC$5,"Y")),
OFFSET(EB30,0,-DATEDIF(EDATE('Rent Roll'!$K25,'Rent Roll'!$P25*12),EC$5,"M"))*((1+'Rent Roll'!$O25)^(DATEDIF(EDATE('Rent Roll'!$K25,'Rent Roll'!$P25*12),EC$5,"Y")+1))),('Rent Roll'!$H25*'Rent Roll'!$D25/12)*((1+'Rent Roll'!$N25)^DATEDIF('Summary &amp; Assumptions'!$D$18,EC$5,"Y")))))</f>
        <v>-</v>
      </c>
      <c r="ED30" s="138" t="str">
        <f ca="1">IF(ED$5&gt;='Rent Roll'!$M50,('Rent Roll'!$G50*'Rent Roll'!$D25/12)*((1+'Rent Roll'!$X50)^DATEDIF('Rent Roll'!$M50,ED$5,"Y")),
IF(ED$5&gt;'Rent Roll'!$L25,"-",
IF('Rent Roll'!$P25&gt;0,
IF(AND('Rent Roll'!$P25&gt;0,EDATE('Rent Roll'!$K25,'Rent Roll'!$P25*12)&gt;='Commercial Lease'!ED$5),
('Rent Roll'!$H25*'Rent Roll'!$D25/12)*((1+'Rent Roll'!$N25)^DATEDIF('Summary &amp; Assumptions'!$D$18,ED$5,"Y")),
OFFSET(EC30,0,-DATEDIF(EDATE('Rent Roll'!$K25,'Rent Roll'!$P25*12),ED$5,"M"))*((1+'Rent Roll'!$O25)^(DATEDIF(EDATE('Rent Roll'!$K25,'Rent Roll'!$P25*12),ED$5,"Y")+1))),('Rent Roll'!$H25*'Rent Roll'!$D25/12)*((1+'Rent Roll'!$N25)^DATEDIF('Summary &amp; Assumptions'!$D$18,ED$5,"Y")))))</f>
        <v>-</v>
      </c>
      <c r="EE30" s="138" t="str">
        <f ca="1">IF(EE$5&gt;='Rent Roll'!$M50,('Rent Roll'!$G50*'Rent Roll'!$D25/12)*((1+'Rent Roll'!$X50)^DATEDIF('Rent Roll'!$M50,EE$5,"Y")),
IF(EE$5&gt;'Rent Roll'!$L25,"-",
IF('Rent Roll'!$P25&gt;0,
IF(AND('Rent Roll'!$P25&gt;0,EDATE('Rent Roll'!$K25,'Rent Roll'!$P25*12)&gt;='Commercial Lease'!EE$5),
('Rent Roll'!$H25*'Rent Roll'!$D25/12)*((1+'Rent Roll'!$N25)^DATEDIF('Summary &amp; Assumptions'!$D$18,EE$5,"Y")),
OFFSET(ED30,0,-DATEDIF(EDATE('Rent Roll'!$K25,'Rent Roll'!$P25*12),EE$5,"M"))*((1+'Rent Roll'!$O25)^(DATEDIF(EDATE('Rent Roll'!$K25,'Rent Roll'!$P25*12),EE$5,"Y")+1))),('Rent Roll'!$H25*'Rent Roll'!$D25/12)*((1+'Rent Roll'!$N25)^DATEDIF('Summary &amp; Assumptions'!$D$18,EE$5,"Y")))))</f>
        <v>-</v>
      </c>
      <c r="EF30" s="139" t="str">
        <f ca="1">IF(EF$5&gt;='Rent Roll'!$M50,('Rent Roll'!$G50*'Rent Roll'!$D25/12)*((1+'Rent Roll'!$X50)^DATEDIF('Rent Roll'!$M50,EF$5,"Y")),
IF(EF$5&gt;'Rent Roll'!$L25,"-",
IF('Rent Roll'!$P25&gt;0,
IF(AND('Rent Roll'!$P25&gt;0,EDATE('Rent Roll'!$K25,'Rent Roll'!$P25*12)&gt;='Commercial Lease'!EF$5),
('Rent Roll'!$H25*'Rent Roll'!$D25/12)*((1+'Rent Roll'!$N25)^DATEDIF('Summary &amp; Assumptions'!$D$18,EF$5,"Y")),
OFFSET(EE30,0,-DATEDIF(EDATE('Rent Roll'!$K25,'Rent Roll'!$P25*12),EF$5,"M"))*((1+'Rent Roll'!$O25)^(DATEDIF(EDATE('Rent Roll'!$K25,'Rent Roll'!$P25*12),EF$5,"Y")+1))),('Rent Roll'!$H25*'Rent Roll'!$D25/12)*((1+'Rent Roll'!$N25)^DATEDIF('Summary &amp; Assumptions'!$D$18,EF$5,"Y")))))</f>
        <v>-</v>
      </c>
      <c r="EG30" s="118" t="s">
        <v>109</v>
      </c>
    </row>
    <row r="31" spans="2:137" ht="15.75" thickBot="1" x14ac:dyDescent="0.3">
      <c r="B31" s="140"/>
      <c r="C31" s="141" t="s">
        <v>20</v>
      </c>
      <c r="D31" s="142">
        <f ca="1">SUM(D9:D30)</f>
        <v>30683429.153371565</v>
      </c>
      <c r="E31" s="143">
        <f>SUM(E9:E30)</f>
        <v>0</v>
      </c>
      <c r="F31" s="143">
        <f t="shared" ref="F31:BQ31" ca="1" si="14">SUM(F9:F30)</f>
        <v>0</v>
      </c>
      <c r="G31" s="143">
        <f t="shared" ca="1" si="14"/>
        <v>29510</v>
      </c>
      <c r="H31" s="143">
        <f t="shared" ca="1" si="14"/>
        <v>29510</v>
      </c>
      <c r="I31" s="143">
        <f t="shared" ca="1" si="14"/>
        <v>40741.810099999995</v>
      </c>
      <c r="J31" s="143">
        <f t="shared" ca="1" si="14"/>
        <v>40741.810099999995</v>
      </c>
      <c r="K31" s="143">
        <f t="shared" ca="1" si="14"/>
        <v>72521.810100000002</v>
      </c>
      <c r="L31" s="143">
        <f t="shared" ca="1" si="14"/>
        <v>72521.810100000002</v>
      </c>
      <c r="M31" s="143">
        <f t="shared" ca="1" si="14"/>
        <v>93338.810499999992</v>
      </c>
      <c r="N31" s="143">
        <f t="shared" ca="1" si="14"/>
        <v>93338.810499999992</v>
      </c>
      <c r="O31" s="143">
        <f t="shared" ca="1" si="14"/>
        <v>127956.31049999999</v>
      </c>
      <c r="P31" s="143">
        <f t="shared" ca="1" si="14"/>
        <v>127956.31049999999</v>
      </c>
      <c r="Q31" s="143">
        <f t="shared" ca="1" si="14"/>
        <v>166546.31049999999</v>
      </c>
      <c r="R31" s="143">
        <f t="shared" ca="1" si="14"/>
        <v>216403.81049999999</v>
      </c>
      <c r="S31" s="143">
        <f t="shared" ca="1" si="14"/>
        <v>217289.11050000001</v>
      </c>
      <c r="T31" s="143">
        <f t="shared" ca="1" si="14"/>
        <v>217289.11050000001</v>
      </c>
      <c r="U31" s="143">
        <f t="shared" ca="1" si="14"/>
        <v>217626.06480299999</v>
      </c>
      <c r="V31" s="143">
        <f t="shared" ca="1" si="14"/>
        <v>217626.06480299999</v>
      </c>
      <c r="W31" s="143">
        <f t="shared" ca="1" si="14"/>
        <v>218579.46480299998</v>
      </c>
      <c r="X31" s="143">
        <f t="shared" ca="1" si="14"/>
        <v>218579.46480299998</v>
      </c>
      <c r="Y31" s="143">
        <f t="shared" ca="1" si="14"/>
        <v>219203.97481499999</v>
      </c>
      <c r="Z31" s="143">
        <f t="shared" ca="1" si="14"/>
        <v>219203.97481499999</v>
      </c>
      <c r="AA31" s="143">
        <f t="shared" ca="1" si="14"/>
        <v>220242.49981499999</v>
      </c>
      <c r="AB31" s="143">
        <f t="shared" ca="1" si="14"/>
        <v>220242.49981499999</v>
      </c>
      <c r="AC31" s="143">
        <f t="shared" ca="1" si="14"/>
        <v>221400.199815</v>
      </c>
      <c r="AD31" s="143">
        <f t="shared" ca="1" si="14"/>
        <v>222895.92481500001</v>
      </c>
      <c r="AE31" s="143">
        <f t="shared" ca="1" si="14"/>
        <v>223807.783815</v>
      </c>
      <c r="AF31" s="143">
        <f t="shared" ca="1" si="14"/>
        <v>223807.783815</v>
      </c>
      <c r="AG31" s="143">
        <f t="shared" ca="1" si="14"/>
        <v>224154.84674708999</v>
      </c>
      <c r="AH31" s="143">
        <f t="shared" ca="1" si="14"/>
        <v>224154.84674708999</v>
      </c>
      <c r="AI31" s="143">
        <f t="shared" ca="1" si="14"/>
        <v>225136.84874709</v>
      </c>
      <c r="AJ31" s="143">
        <f t="shared" ca="1" si="14"/>
        <v>225136.84874709</v>
      </c>
      <c r="AK31" s="143">
        <f t="shared" ca="1" si="14"/>
        <v>225780.09405945</v>
      </c>
      <c r="AL31" s="143">
        <f t="shared" ca="1" si="14"/>
        <v>225780.09405945</v>
      </c>
      <c r="AM31" s="143">
        <f t="shared" ca="1" si="14"/>
        <v>226849.77480945</v>
      </c>
      <c r="AN31" s="143">
        <f t="shared" ca="1" si="14"/>
        <v>226849.77480945</v>
      </c>
      <c r="AO31" s="143">
        <f t="shared" ca="1" si="14"/>
        <v>228042.20580944998</v>
      </c>
      <c r="AP31" s="143">
        <f t="shared" ca="1" si="14"/>
        <v>229582.80255944998</v>
      </c>
      <c r="AQ31" s="143">
        <f t="shared" ca="1" si="14"/>
        <v>230522.01732944997</v>
      </c>
      <c r="AR31" s="143">
        <f t="shared" ca="1" si="14"/>
        <v>230522.01732944997</v>
      </c>
      <c r="AS31" s="143">
        <f t="shared" ca="1" si="14"/>
        <v>230879.49214950268</v>
      </c>
      <c r="AT31" s="143">
        <f t="shared" ca="1" si="14"/>
        <v>230879.49214950268</v>
      </c>
      <c r="AU31" s="143">
        <f t="shared" ca="1" si="14"/>
        <v>231890.95420950267</v>
      </c>
      <c r="AV31" s="143">
        <f t="shared" ca="1" si="14"/>
        <v>231890.95420950267</v>
      </c>
      <c r="AW31" s="143">
        <f t="shared" ca="1" si="14"/>
        <v>232553.49688123347</v>
      </c>
      <c r="AX31" s="143">
        <f t="shared" ca="1" si="14"/>
        <v>232553.49688123347</v>
      </c>
      <c r="AY31" s="143">
        <f t="shared" ca="1" si="14"/>
        <v>233655.26805373348</v>
      </c>
      <c r="AZ31" s="143">
        <f t="shared" ca="1" si="14"/>
        <v>233655.26805373348</v>
      </c>
      <c r="BA31" s="143">
        <f t="shared" ca="1" si="14"/>
        <v>234883.47198373347</v>
      </c>
      <c r="BB31" s="143">
        <f t="shared" ca="1" si="14"/>
        <v>236470.2866362335</v>
      </c>
      <c r="BC31" s="143">
        <f t="shared" ca="1" si="14"/>
        <v>237437.6778493335</v>
      </c>
      <c r="BD31" s="143">
        <f t="shared" ca="1" si="14"/>
        <v>237437.6778493335</v>
      </c>
      <c r="BE31" s="143">
        <f t="shared" ca="1" si="14"/>
        <v>237805.8769139878</v>
      </c>
      <c r="BF31" s="143">
        <f t="shared" ca="1" si="14"/>
        <v>237805.8769139878</v>
      </c>
      <c r="BG31" s="143">
        <f t="shared" ca="1" si="14"/>
        <v>238847.68283578777</v>
      </c>
      <c r="BH31" s="143">
        <f t="shared" ca="1" si="14"/>
        <v>238847.68283578777</v>
      </c>
      <c r="BI31" s="143">
        <f t="shared" ca="1" si="14"/>
        <v>239530.10178767052</v>
      </c>
      <c r="BJ31" s="143">
        <f t="shared" ca="1" si="14"/>
        <v>239530.10178767052</v>
      </c>
      <c r="BK31" s="143">
        <f t="shared" ca="1" si="14"/>
        <v>240664.92609534552</v>
      </c>
      <c r="BL31" s="143">
        <f t="shared" ca="1" si="14"/>
        <v>240664.92609534552</v>
      </c>
      <c r="BM31" s="143">
        <f t="shared" ca="1" si="14"/>
        <v>241929.9761432455</v>
      </c>
      <c r="BN31" s="143">
        <f t="shared" ca="1" si="14"/>
        <v>243564.39523532047</v>
      </c>
      <c r="BO31" s="143">
        <f t="shared" ca="1" si="14"/>
        <v>244560.80818481345</v>
      </c>
      <c r="BP31" s="143">
        <f t="shared" ca="1" si="14"/>
        <v>244560.80818481345</v>
      </c>
      <c r="BQ31" s="143">
        <f t="shared" ca="1" si="14"/>
        <v>244940.05322140738</v>
      </c>
      <c r="BR31" s="143">
        <f t="shared" ref="BR31:EC31" ca="1" si="15">SUM(BR9:BR30)</f>
        <v>244940.05322140738</v>
      </c>
      <c r="BS31" s="143">
        <f t="shared" ca="1" si="15"/>
        <v>246013.11332086139</v>
      </c>
      <c r="BT31" s="143">
        <f t="shared" ca="1" si="15"/>
        <v>246013.11332086139</v>
      </c>
      <c r="BU31" s="143">
        <f t="shared" ca="1" si="15"/>
        <v>246716.00484130057</v>
      </c>
      <c r="BV31" s="143">
        <f t="shared" ca="1" si="15"/>
        <v>246716.00484130057</v>
      </c>
      <c r="BW31" s="143">
        <f t="shared" ca="1" si="15"/>
        <v>247884.87387820584</v>
      </c>
      <c r="BX31" s="143">
        <f t="shared" ca="1" si="15"/>
        <v>247884.87387820584</v>
      </c>
      <c r="BY31" s="143">
        <f t="shared" ca="1" si="15"/>
        <v>249187.87542754284</v>
      </c>
      <c r="BZ31" s="143">
        <f t="shared" ca="1" si="15"/>
        <v>250871.32709238009</v>
      </c>
      <c r="CA31" s="143">
        <f t="shared" ca="1" si="15"/>
        <v>251897.63243035789</v>
      </c>
      <c r="CB31" s="143">
        <f t="shared" ca="1" si="15"/>
        <v>251897.63243035789</v>
      </c>
      <c r="CC31" s="143">
        <f t="shared" ca="1" si="15"/>
        <v>252288.25481804961</v>
      </c>
      <c r="CD31" s="143">
        <f t="shared" ca="1" si="15"/>
        <v>252288.25481804961</v>
      </c>
      <c r="CE31" s="143">
        <f t="shared" ca="1" si="15"/>
        <v>253393.50672048723</v>
      </c>
      <c r="CF31" s="143">
        <f t="shared" ca="1" si="15"/>
        <v>253393.50672048723</v>
      </c>
      <c r="CG31" s="143">
        <f t="shared" ca="1" si="15"/>
        <v>254117.48498653961</v>
      </c>
      <c r="CH31" s="143">
        <f t="shared" ca="1" si="15"/>
        <v>254117.48498653961</v>
      </c>
      <c r="CI31" s="143">
        <f t="shared" ca="1" si="15"/>
        <v>255321.42009455201</v>
      </c>
      <c r="CJ31" s="143">
        <f t="shared" ca="1" si="15"/>
        <v>255321.42009455201</v>
      </c>
      <c r="CK31" s="143">
        <f t="shared" ca="1" si="15"/>
        <v>256663.51169036914</v>
      </c>
      <c r="CL31" s="143">
        <f t="shared" ca="1" si="15"/>
        <v>258397.46690515149</v>
      </c>
      <c r="CM31" s="143">
        <f t="shared" ca="1" si="15"/>
        <v>259454.56140326863</v>
      </c>
      <c r="CN31" s="143">
        <f t="shared" ca="1" si="15"/>
        <v>259454.56140326863</v>
      </c>
      <c r="CO31" s="143">
        <f t="shared" ca="1" si="15"/>
        <v>259856.9024625911</v>
      </c>
      <c r="CP31" s="143">
        <f t="shared" ca="1" si="15"/>
        <v>259856.9024625911</v>
      </c>
      <c r="CQ31" s="143">
        <f t="shared" ca="1" si="15"/>
        <v>260995.31192210186</v>
      </c>
      <c r="CR31" s="143">
        <f t="shared" ca="1" si="15"/>
        <v>260995.31192210186</v>
      </c>
      <c r="CS31" s="143">
        <f t="shared" ca="1" si="15"/>
        <v>261741.0095361358</v>
      </c>
      <c r="CT31" s="143">
        <f t="shared" ca="1" si="15"/>
        <v>261741.0095361358</v>
      </c>
      <c r="CU31" s="143">
        <f t="shared" ca="1" si="15"/>
        <v>262981.06269738858</v>
      </c>
      <c r="CV31" s="143">
        <f t="shared" ca="1" si="15"/>
        <v>262981.06269738858</v>
      </c>
      <c r="CW31" s="143">
        <f t="shared" ca="1" si="15"/>
        <v>264363.41704108019</v>
      </c>
      <c r="CX31" s="143">
        <f t="shared" ca="1" si="15"/>
        <v>266149.39091230603</v>
      </c>
      <c r="CY31" s="143">
        <f t="shared" ca="1" si="15"/>
        <v>267238.19824536669</v>
      </c>
      <c r="CZ31" s="143">
        <f t="shared" ca="1" si="15"/>
        <v>267238.19824536669</v>
      </c>
      <c r="DA31" s="143">
        <f t="shared" ca="1" si="15"/>
        <v>267652.60953646881</v>
      </c>
      <c r="DB31" s="143">
        <f t="shared" ca="1" si="15"/>
        <v>267652.60953646881</v>
      </c>
      <c r="DC31" s="143">
        <f t="shared" ca="1" si="15"/>
        <v>268825.17127976491</v>
      </c>
      <c r="DD31" s="143">
        <f t="shared" ca="1" si="15"/>
        <v>268825.17127976491</v>
      </c>
      <c r="DE31" s="143">
        <f t="shared" ca="1" si="15"/>
        <v>269593.23982221988</v>
      </c>
      <c r="DF31" s="143">
        <f t="shared" ca="1" si="15"/>
        <v>269593.23982221988</v>
      </c>
      <c r="DG31" s="143">
        <f t="shared" ca="1" si="15"/>
        <v>270870.49457831023</v>
      </c>
      <c r="DH31" s="143">
        <f t="shared" ca="1" si="15"/>
        <v>270870.49457831023</v>
      </c>
      <c r="DI31" s="143">
        <f t="shared" ca="1" si="15"/>
        <v>272294.31955231261</v>
      </c>
      <c r="DJ31" s="143">
        <f t="shared" ca="1" si="15"/>
        <v>274133.87263967522</v>
      </c>
      <c r="DK31" s="143">
        <f t="shared" ca="1" si="15"/>
        <v>275255.34419272764</v>
      </c>
      <c r="DL31" s="143">
        <f t="shared" ca="1" si="15"/>
        <v>275255.34419272764</v>
      </c>
      <c r="DM31" s="143">
        <f t="shared" ca="1" si="15"/>
        <v>275682.18782256288</v>
      </c>
      <c r="DN31" s="143">
        <f t="shared" ca="1" si="15"/>
        <v>275682.18782256288</v>
      </c>
      <c r="DO31" s="143">
        <f t="shared" ca="1" si="15"/>
        <v>276889.92641815782</v>
      </c>
      <c r="DP31" s="143">
        <f t="shared" ca="1" si="15"/>
        <v>276889.92641815782</v>
      </c>
      <c r="DQ31" s="143">
        <f t="shared" ca="1" si="15"/>
        <v>277681.03701688646</v>
      </c>
      <c r="DR31" s="143">
        <f t="shared" ca="1" si="15"/>
        <v>277681.03701688646</v>
      </c>
      <c r="DS31" s="143">
        <f t="shared" ca="1" si="15"/>
        <v>278996.60941565956</v>
      </c>
      <c r="DT31" s="143">
        <f t="shared" ca="1" si="15"/>
        <v>278996.60941565956</v>
      </c>
      <c r="DU31" s="143">
        <f t="shared" ca="1" si="15"/>
        <v>280463.149138882</v>
      </c>
      <c r="DV31" s="143">
        <f t="shared" ca="1" si="15"/>
        <v>282357.88881886547</v>
      </c>
      <c r="DW31" s="143">
        <f t="shared" ca="1" si="15"/>
        <v>283513.00451850949</v>
      </c>
      <c r="DX31" s="143">
        <f t="shared" ca="1" si="15"/>
        <v>283513.00451850949</v>
      </c>
      <c r="DY31" s="143">
        <f t="shared" ca="1" si="15"/>
        <v>283952.65345723979</v>
      </c>
      <c r="DZ31" s="143">
        <f t="shared" ca="1" si="15"/>
        <v>283952.65345723979</v>
      </c>
      <c r="EA31" s="143">
        <f t="shared" ca="1" si="15"/>
        <v>285196.6242107026</v>
      </c>
      <c r="EB31" s="143">
        <f t="shared" ca="1" si="15"/>
        <v>285196.6242107026</v>
      </c>
      <c r="EC31" s="143">
        <f t="shared" ca="1" si="15"/>
        <v>286011.46812739311</v>
      </c>
      <c r="ED31" s="143">
        <f t="shared" ref="ED31:EF31" ca="1" si="16">SUM(ED9:ED30)</f>
        <v>286011.46812739311</v>
      </c>
      <c r="EE31" s="143">
        <f t="shared" ca="1" si="16"/>
        <v>287366.50769812934</v>
      </c>
      <c r="EF31" s="144">
        <f t="shared" ca="1" si="16"/>
        <v>287366.50769812934</v>
      </c>
      <c r="EG31" s="118" t="s">
        <v>109</v>
      </c>
    </row>
    <row r="32" spans="2:137" ht="15.75" thickTop="1" x14ac:dyDescent="0.25">
      <c r="B32" s="145"/>
      <c r="C32" s="146"/>
      <c r="D32" s="147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148"/>
      <c r="CA32" s="148"/>
      <c r="CB32" s="148"/>
      <c r="CC32" s="148"/>
      <c r="CD32" s="148"/>
      <c r="CE32" s="148"/>
      <c r="CF32" s="148"/>
      <c r="CG32" s="148"/>
      <c r="CH32" s="148"/>
      <c r="CI32" s="148"/>
      <c r="CJ32" s="148"/>
      <c r="CK32" s="148"/>
      <c r="CL32" s="148"/>
      <c r="CM32" s="148"/>
      <c r="CN32" s="148"/>
      <c r="CO32" s="148"/>
      <c r="CP32" s="148"/>
      <c r="CQ32" s="148"/>
      <c r="CR32" s="148"/>
      <c r="CS32" s="148"/>
      <c r="CT32" s="148"/>
      <c r="CU32" s="148"/>
      <c r="CV32" s="148"/>
      <c r="CW32" s="148"/>
      <c r="CX32" s="148"/>
      <c r="CY32" s="148"/>
      <c r="CZ32" s="148"/>
      <c r="DA32" s="148"/>
      <c r="DB32" s="148"/>
      <c r="DC32" s="148"/>
      <c r="DD32" s="148"/>
      <c r="DE32" s="148"/>
      <c r="DF32" s="148"/>
      <c r="DG32" s="148"/>
      <c r="DH32" s="148"/>
      <c r="DI32" s="148"/>
      <c r="DJ32" s="148"/>
      <c r="DK32" s="148"/>
      <c r="DL32" s="148"/>
      <c r="DM32" s="148"/>
      <c r="DN32" s="148"/>
      <c r="DO32" s="148"/>
      <c r="DP32" s="148"/>
      <c r="DQ32" s="148"/>
      <c r="DR32" s="148"/>
      <c r="DS32" s="148"/>
      <c r="DT32" s="148"/>
      <c r="DU32" s="148"/>
      <c r="DV32" s="148"/>
      <c r="DW32" s="148"/>
      <c r="DX32" s="148"/>
      <c r="DY32" s="148"/>
      <c r="DZ32" s="148"/>
      <c r="EA32" s="148"/>
      <c r="EB32" s="148"/>
      <c r="EC32" s="148"/>
      <c r="ED32" s="148"/>
      <c r="EE32" s="148"/>
      <c r="EF32" s="147"/>
      <c r="EG32" s="118" t="s">
        <v>109</v>
      </c>
    </row>
    <row r="33" spans="2:137" ht="15" x14ac:dyDescent="0.25">
      <c r="B33" s="149" t="s">
        <v>110</v>
      </c>
      <c r="C33" s="76"/>
      <c r="D33" s="79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9"/>
      <c r="EG33" s="118" t="s">
        <v>109</v>
      </c>
    </row>
    <row r="34" spans="2:137" ht="15" x14ac:dyDescent="0.25">
      <c r="B34" s="129"/>
      <c r="C34" s="73" t="str">
        <f>CONCATENATE('Rent Roll'!B4&amp;" - "&amp;'Rent Roll'!C4)</f>
        <v>1 - Retail</v>
      </c>
      <c r="D34" s="150">
        <f t="shared" ref="D34:D44" ca="1" si="17">SUM(E34:EF34)</f>
        <v>-598290</v>
      </c>
      <c r="E34" s="131" t="str">
        <f>IFERROR(
IF(AND(E$5&gt;='Rent Roll'!$M29,EDATE('Rent Roll'!$M29,ROUNDDOWN('Rent Roll'!$Q29,0))-1&gt;=E$5),-E9,
IF(AND(E$5&gt;='Rent Roll'!$K4,EDATE('Rent Roll'!$K4,ROUNDDOWN('Rent Roll'!$M4,0))-1&gt;=E$5),-E9,
"-")),"-")</f>
        <v>-</v>
      </c>
      <c r="F34" s="131" t="str">
        <f>IFERROR(
IF(AND(F$5&gt;='Rent Roll'!$M29,EDATE('Rent Roll'!$M29,ROUNDDOWN('Rent Roll'!$Q29,0))-1&gt;=F$5),-F9,
IF(AND(F$5&gt;='Rent Roll'!$K4,EDATE('Rent Roll'!$K4,ROUNDDOWN('Rent Roll'!$M4,0))-1&gt;=F$5),-F9,
"-")),"-")</f>
        <v>-</v>
      </c>
      <c r="G34" s="131" t="str">
        <f>IFERROR(
IF(AND(G$5&gt;='Rent Roll'!$M29,EDATE('Rent Roll'!$M29,ROUNDDOWN('Rent Roll'!$Q29,0))-1&gt;=G$5),-G9,
IF(AND(G$5&gt;='Rent Roll'!$K4,EDATE('Rent Roll'!$K4,ROUNDDOWN('Rent Roll'!$M4,0))-1&gt;=G$5),-G9,
"-")),"-")</f>
        <v>-</v>
      </c>
      <c r="H34" s="131" t="str">
        <f>IFERROR(
IF(AND(H$5&gt;='Rent Roll'!$M29,EDATE('Rent Roll'!$M29,ROUNDDOWN('Rent Roll'!$Q29,0))-1&gt;=H$5),-H9,
IF(AND(H$5&gt;='Rent Roll'!$K4,EDATE('Rent Roll'!$K4,ROUNDDOWN('Rent Roll'!$M4,0))-1&gt;=H$5),-H9,
"-")),"-")</f>
        <v>-</v>
      </c>
      <c r="I34" s="131" t="str">
        <f>IFERROR(
IF(AND(I$5&gt;='Rent Roll'!$M29,EDATE('Rent Roll'!$M29,ROUNDDOWN('Rent Roll'!$Q29,0))-1&gt;=I$5),-I9,
IF(AND(I$5&gt;='Rent Roll'!$K4,EDATE('Rent Roll'!$K4,ROUNDDOWN('Rent Roll'!$M4,0))-1&gt;=I$5),-I9,
"-")),"-")</f>
        <v>-</v>
      </c>
      <c r="J34" s="131" t="str">
        <f>IFERROR(
IF(AND(J$5&gt;='Rent Roll'!$M29,EDATE('Rent Roll'!$M29,ROUNDDOWN('Rent Roll'!$Q29,0))-1&gt;=J$5),-J9,
IF(AND(J$5&gt;='Rent Roll'!$K4,EDATE('Rent Roll'!$K4,ROUNDDOWN('Rent Roll'!$M4,0))-1&gt;=J$5),-J9,
"-")),"-")</f>
        <v>-</v>
      </c>
      <c r="K34" s="131" t="str">
        <f>IFERROR(
IF(AND(K$5&gt;='Rent Roll'!$M29,EDATE('Rent Roll'!$M29,ROUNDDOWN('Rent Roll'!$Q29,0))-1&gt;=K$5),-K9,
IF(AND(K$5&gt;='Rent Roll'!$K4,EDATE('Rent Roll'!$K4,ROUNDDOWN('Rent Roll'!$M4,0))-1&gt;=K$5),-K9,
"-")),"-")</f>
        <v>-</v>
      </c>
      <c r="L34" s="131" t="str">
        <f>IFERROR(
IF(AND(L$5&gt;='Rent Roll'!$M29,EDATE('Rent Roll'!$M29,ROUNDDOWN('Rent Roll'!$Q29,0))-1&gt;=L$5),-L9,
IF(AND(L$5&gt;='Rent Roll'!$K4,EDATE('Rent Roll'!$K4,ROUNDDOWN('Rent Roll'!$M4,0))-1&gt;=L$5),-L9,
"-")),"-")</f>
        <v>-</v>
      </c>
      <c r="M34" s="131" t="str">
        <f>IFERROR(
IF(AND(M$5&gt;='Rent Roll'!$M29,EDATE('Rent Roll'!$M29,ROUNDDOWN('Rent Roll'!$Q29,0))-1&gt;=M$5),-M9,
IF(AND(M$5&gt;='Rent Roll'!$K4,EDATE('Rent Roll'!$K4,ROUNDDOWN('Rent Roll'!$M4,0))-1&gt;=M$5),-M9,
"-")),"-")</f>
        <v>-</v>
      </c>
      <c r="N34" s="131" t="str">
        <f>IFERROR(
IF(AND(N$5&gt;='Rent Roll'!$M29,EDATE('Rent Roll'!$M29,ROUNDDOWN('Rent Roll'!$Q29,0))-1&gt;=N$5),-N9,
IF(AND(N$5&gt;='Rent Roll'!$K4,EDATE('Rent Roll'!$K4,ROUNDDOWN('Rent Roll'!$M4,0))-1&gt;=N$5),-N9,
"-")),"-")</f>
        <v>-</v>
      </c>
      <c r="O34" s="131" t="str">
        <f>IFERROR(
IF(AND(O$5&gt;='Rent Roll'!$M29,EDATE('Rent Roll'!$M29,ROUNDDOWN('Rent Roll'!$Q29,0))-1&gt;=O$5),-O9,
IF(AND(O$5&gt;='Rent Roll'!$K4,EDATE('Rent Roll'!$K4,ROUNDDOWN('Rent Roll'!$M4,0))-1&gt;=O$5),-O9,
"-")),"-")</f>
        <v>-</v>
      </c>
      <c r="P34" s="131" t="str">
        <f>IFERROR(
IF(AND(P$5&gt;='Rent Roll'!$M29,EDATE('Rent Roll'!$M29,ROUNDDOWN('Rent Roll'!$Q29,0))-1&gt;=P$5),-P9,
IF(AND(P$5&gt;='Rent Roll'!$K4,EDATE('Rent Roll'!$K4,ROUNDDOWN('Rent Roll'!$M4,0))-1&gt;=P$5),-P9,
"-")),"-")</f>
        <v>-</v>
      </c>
      <c r="Q34" s="131" t="str">
        <f>IFERROR(
IF(AND(Q$5&gt;='Rent Roll'!$M29,EDATE('Rent Roll'!$M29,ROUNDDOWN('Rent Roll'!$Q29,0))-1&gt;=Q$5),-Q9,
IF(AND(Q$5&gt;='Rent Roll'!$K4,EDATE('Rent Roll'!$K4,ROUNDDOWN('Rent Roll'!$M4,0))-1&gt;=Q$5),-Q9,
"-")),"-")</f>
        <v>-</v>
      </c>
      <c r="R34" s="131">
        <f ca="1">IFERROR(
IF(AND(R$5&gt;='Rent Roll'!$M29,EDATE('Rent Roll'!$M29,ROUNDDOWN('Rent Roll'!$Q29,0))-1&gt;=R$5),-R9,
IF(AND(R$5&gt;='Rent Roll'!$K4,EDATE('Rent Roll'!$K4,ROUNDDOWN('Rent Roll'!$M4,0))-1&gt;=R$5),-R9,
"-")),"-")</f>
        <v>-49857.5</v>
      </c>
      <c r="S34" s="131">
        <f ca="1">IFERROR(
IF(AND(S$5&gt;='Rent Roll'!$M29,EDATE('Rent Roll'!$M29,ROUNDDOWN('Rent Roll'!$Q29,0))-1&gt;=S$5),-S9,
IF(AND(S$5&gt;='Rent Roll'!$K4,EDATE('Rent Roll'!$K4,ROUNDDOWN('Rent Roll'!$M4,0))-1&gt;=S$5),-S9,
"-")),"-")</f>
        <v>-49857.5</v>
      </c>
      <c r="T34" s="131">
        <f ca="1">IFERROR(
IF(AND(T$5&gt;='Rent Roll'!$M29,EDATE('Rent Roll'!$M29,ROUNDDOWN('Rent Roll'!$Q29,0))-1&gt;=T$5),-T9,
IF(AND(T$5&gt;='Rent Roll'!$K4,EDATE('Rent Roll'!$K4,ROUNDDOWN('Rent Roll'!$M4,0))-1&gt;=T$5),-T9,
"-")),"-")</f>
        <v>-49857.5</v>
      </c>
      <c r="U34" s="131">
        <f ca="1">IFERROR(
IF(AND(U$5&gt;='Rent Roll'!$M29,EDATE('Rent Roll'!$M29,ROUNDDOWN('Rent Roll'!$Q29,0))-1&gt;=U$5),-U9,
IF(AND(U$5&gt;='Rent Roll'!$K4,EDATE('Rent Roll'!$K4,ROUNDDOWN('Rent Roll'!$M4,0))-1&gt;=U$5),-U9,
"-")),"-")</f>
        <v>-49857.5</v>
      </c>
      <c r="V34" s="131">
        <f ca="1">IFERROR(
IF(AND(V$5&gt;='Rent Roll'!$M29,EDATE('Rent Roll'!$M29,ROUNDDOWN('Rent Roll'!$Q29,0))-1&gt;=V$5),-V9,
IF(AND(V$5&gt;='Rent Roll'!$K4,EDATE('Rent Roll'!$K4,ROUNDDOWN('Rent Roll'!$M4,0))-1&gt;=V$5),-V9,
"-")),"-")</f>
        <v>-49857.5</v>
      </c>
      <c r="W34" s="131">
        <f ca="1">IFERROR(
IF(AND(W$5&gt;='Rent Roll'!$M29,EDATE('Rent Roll'!$M29,ROUNDDOWN('Rent Roll'!$Q29,0))-1&gt;=W$5),-W9,
IF(AND(W$5&gt;='Rent Roll'!$K4,EDATE('Rent Roll'!$K4,ROUNDDOWN('Rent Roll'!$M4,0))-1&gt;=W$5),-W9,
"-")),"-")</f>
        <v>-49857.5</v>
      </c>
      <c r="X34" s="131">
        <f ca="1">IFERROR(
IF(AND(X$5&gt;='Rent Roll'!$M29,EDATE('Rent Roll'!$M29,ROUNDDOWN('Rent Roll'!$Q29,0))-1&gt;=X$5),-X9,
IF(AND(X$5&gt;='Rent Roll'!$K4,EDATE('Rent Roll'!$K4,ROUNDDOWN('Rent Roll'!$M4,0))-1&gt;=X$5),-X9,
"-")),"-")</f>
        <v>-49857.5</v>
      </c>
      <c r="Y34" s="131">
        <f ca="1">IFERROR(
IF(AND(Y$5&gt;='Rent Roll'!$M29,EDATE('Rent Roll'!$M29,ROUNDDOWN('Rent Roll'!$Q29,0))-1&gt;=Y$5),-Y9,
IF(AND(Y$5&gt;='Rent Roll'!$K4,EDATE('Rent Roll'!$K4,ROUNDDOWN('Rent Roll'!$M4,0))-1&gt;=Y$5),-Y9,
"-")),"-")</f>
        <v>-49857.5</v>
      </c>
      <c r="Z34" s="131">
        <f ca="1">IFERROR(
IF(AND(Z$5&gt;='Rent Roll'!$M29,EDATE('Rent Roll'!$M29,ROUNDDOWN('Rent Roll'!$Q29,0))-1&gt;=Z$5),-Z9,
IF(AND(Z$5&gt;='Rent Roll'!$K4,EDATE('Rent Roll'!$K4,ROUNDDOWN('Rent Roll'!$M4,0))-1&gt;=Z$5),-Z9,
"-")),"-")</f>
        <v>-49857.5</v>
      </c>
      <c r="AA34" s="131">
        <f ca="1">IFERROR(
IF(AND(AA$5&gt;='Rent Roll'!$M29,EDATE('Rent Roll'!$M29,ROUNDDOWN('Rent Roll'!$Q29,0))-1&gt;=AA$5),-AA9,
IF(AND(AA$5&gt;='Rent Roll'!$K4,EDATE('Rent Roll'!$K4,ROUNDDOWN('Rent Roll'!$M4,0))-1&gt;=AA$5),-AA9,
"-")),"-")</f>
        <v>-49857.5</v>
      </c>
      <c r="AB34" s="131">
        <f ca="1">IFERROR(
IF(AND(AB$5&gt;='Rent Roll'!$M29,EDATE('Rent Roll'!$M29,ROUNDDOWN('Rent Roll'!$Q29,0))-1&gt;=AB$5),-AB9,
IF(AND(AB$5&gt;='Rent Roll'!$K4,EDATE('Rent Roll'!$K4,ROUNDDOWN('Rent Roll'!$M4,0))-1&gt;=AB$5),-AB9,
"-")),"-")</f>
        <v>-49857.5</v>
      </c>
      <c r="AC34" s="131">
        <f ca="1">IFERROR(
IF(AND(AC$5&gt;='Rent Roll'!$M29,EDATE('Rent Roll'!$M29,ROUNDDOWN('Rent Roll'!$Q29,0))-1&gt;=AC$5),-AC9,
IF(AND(AC$5&gt;='Rent Roll'!$K4,EDATE('Rent Roll'!$K4,ROUNDDOWN('Rent Roll'!$M4,0))-1&gt;=AC$5),-AC9,
"-")),"-")</f>
        <v>-49857.5</v>
      </c>
      <c r="AD34" s="131" t="str">
        <f>IFERROR(
IF(AND(AD$5&gt;='Rent Roll'!$M29,EDATE('Rent Roll'!$M29,ROUNDDOWN('Rent Roll'!$Q29,0))-1&gt;=AD$5),-AD9,
IF(AND(AD$5&gt;='Rent Roll'!$K4,EDATE('Rent Roll'!$K4,ROUNDDOWN('Rent Roll'!$M4,0))-1&gt;=AD$5),-AD9,
"-")),"-")</f>
        <v>-</v>
      </c>
      <c r="AE34" s="131" t="str">
        <f>IFERROR(
IF(AND(AE$5&gt;='Rent Roll'!$M29,EDATE('Rent Roll'!$M29,ROUNDDOWN('Rent Roll'!$Q29,0))-1&gt;=AE$5),-AE9,
IF(AND(AE$5&gt;='Rent Roll'!$K4,EDATE('Rent Roll'!$K4,ROUNDDOWN('Rent Roll'!$M4,0))-1&gt;=AE$5),-AE9,
"-")),"-")</f>
        <v>-</v>
      </c>
      <c r="AF34" s="131" t="str">
        <f>IFERROR(
IF(AND(AF$5&gt;='Rent Roll'!$M29,EDATE('Rent Roll'!$M29,ROUNDDOWN('Rent Roll'!$Q29,0))-1&gt;=AF$5),-AF9,
IF(AND(AF$5&gt;='Rent Roll'!$K4,EDATE('Rent Roll'!$K4,ROUNDDOWN('Rent Roll'!$M4,0))-1&gt;=AF$5),-AF9,
"-")),"-")</f>
        <v>-</v>
      </c>
      <c r="AG34" s="131" t="str">
        <f>IFERROR(
IF(AND(AG$5&gt;='Rent Roll'!$M29,EDATE('Rent Roll'!$M29,ROUNDDOWN('Rent Roll'!$Q29,0))-1&gt;=AG$5),-AG9,
IF(AND(AG$5&gt;='Rent Roll'!$K4,EDATE('Rent Roll'!$K4,ROUNDDOWN('Rent Roll'!$M4,0))-1&gt;=AG$5),-AG9,
"-")),"-")</f>
        <v>-</v>
      </c>
      <c r="AH34" s="131" t="str">
        <f>IFERROR(
IF(AND(AH$5&gt;='Rent Roll'!$M29,EDATE('Rent Roll'!$M29,ROUNDDOWN('Rent Roll'!$Q29,0))-1&gt;=AH$5),-AH9,
IF(AND(AH$5&gt;='Rent Roll'!$K4,EDATE('Rent Roll'!$K4,ROUNDDOWN('Rent Roll'!$M4,0))-1&gt;=AH$5),-AH9,
"-")),"-")</f>
        <v>-</v>
      </c>
      <c r="AI34" s="131" t="str">
        <f>IFERROR(
IF(AND(AI$5&gt;='Rent Roll'!$M29,EDATE('Rent Roll'!$M29,ROUNDDOWN('Rent Roll'!$Q29,0))-1&gt;=AI$5),-AI9,
IF(AND(AI$5&gt;='Rent Roll'!$K4,EDATE('Rent Roll'!$K4,ROUNDDOWN('Rent Roll'!$M4,0))-1&gt;=AI$5),-AI9,
"-")),"-")</f>
        <v>-</v>
      </c>
      <c r="AJ34" s="131" t="str">
        <f>IFERROR(
IF(AND(AJ$5&gt;='Rent Roll'!$M29,EDATE('Rent Roll'!$M29,ROUNDDOWN('Rent Roll'!$Q29,0))-1&gt;=AJ$5),-AJ9,
IF(AND(AJ$5&gt;='Rent Roll'!$K4,EDATE('Rent Roll'!$K4,ROUNDDOWN('Rent Roll'!$M4,0))-1&gt;=AJ$5),-AJ9,
"-")),"-")</f>
        <v>-</v>
      </c>
      <c r="AK34" s="131" t="str">
        <f>IFERROR(
IF(AND(AK$5&gt;='Rent Roll'!$M29,EDATE('Rent Roll'!$M29,ROUNDDOWN('Rent Roll'!$Q29,0))-1&gt;=AK$5),-AK9,
IF(AND(AK$5&gt;='Rent Roll'!$K4,EDATE('Rent Roll'!$K4,ROUNDDOWN('Rent Roll'!$M4,0))-1&gt;=AK$5),-AK9,
"-")),"-")</f>
        <v>-</v>
      </c>
      <c r="AL34" s="131" t="str">
        <f>IFERROR(
IF(AND(AL$5&gt;='Rent Roll'!$M29,EDATE('Rent Roll'!$M29,ROUNDDOWN('Rent Roll'!$Q29,0))-1&gt;=AL$5),-AL9,
IF(AND(AL$5&gt;='Rent Roll'!$K4,EDATE('Rent Roll'!$K4,ROUNDDOWN('Rent Roll'!$M4,0))-1&gt;=AL$5),-AL9,
"-")),"-")</f>
        <v>-</v>
      </c>
      <c r="AM34" s="131" t="str">
        <f>IFERROR(
IF(AND(AM$5&gt;='Rent Roll'!$M29,EDATE('Rent Roll'!$M29,ROUNDDOWN('Rent Roll'!$Q29,0))-1&gt;=AM$5),-AM9,
IF(AND(AM$5&gt;='Rent Roll'!$K4,EDATE('Rent Roll'!$K4,ROUNDDOWN('Rent Roll'!$M4,0))-1&gt;=AM$5),-AM9,
"-")),"-")</f>
        <v>-</v>
      </c>
      <c r="AN34" s="131" t="str">
        <f>IFERROR(
IF(AND(AN$5&gt;='Rent Roll'!$M29,EDATE('Rent Roll'!$M29,ROUNDDOWN('Rent Roll'!$Q29,0))-1&gt;=AN$5),-AN9,
IF(AND(AN$5&gt;='Rent Roll'!$K4,EDATE('Rent Roll'!$K4,ROUNDDOWN('Rent Roll'!$M4,0))-1&gt;=AN$5),-AN9,
"-")),"-")</f>
        <v>-</v>
      </c>
      <c r="AO34" s="131" t="str">
        <f>IFERROR(
IF(AND(AO$5&gt;='Rent Roll'!$M29,EDATE('Rent Roll'!$M29,ROUNDDOWN('Rent Roll'!$Q29,0))-1&gt;=AO$5),-AO9,
IF(AND(AO$5&gt;='Rent Roll'!$K4,EDATE('Rent Roll'!$K4,ROUNDDOWN('Rent Roll'!$M4,0))-1&gt;=AO$5),-AO9,
"-")),"-")</f>
        <v>-</v>
      </c>
      <c r="AP34" s="131" t="str">
        <f>IFERROR(
IF(AND(AP$5&gt;='Rent Roll'!$M29,EDATE('Rent Roll'!$M29,ROUNDDOWN('Rent Roll'!$Q29,0))-1&gt;=AP$5),-AP9,
IF(AND(AP$5&gt;='Rent Roll'!$K4,EDATE('Rent Roll'!$K4,ROUNDDOWN('Rent Roll'!$M4,0))-1&gt;=AP$5),-AP9,
"-")),"-")</f>
        <v>-</v>
      </c>
      <c r="AQ34" s="131" t="str">
        <f>IFERROR(
IF(AND(AQ$5&gt;='Rent Roll'!$M29,EDATE('Rent Roll'!$M29,ROUNDDOWN('Rent Roll'!$Q29,0))-1&gt;=AQ$5),-AQ9,
IF(AND(AQ$5&gt;='Rent Roll'!$K4,EDATE('Rent Roll'!$K4,ROUNDDOWN('Rent Roll'!$M4,0))-1&gt;=AQ$5),-AQ9,
"-")),"-")</f>
        <v>-</v>
      </c>
      <c r="AR34" s="131" t="str">
        <f>IFERROR(
IF(AND(AR$5&gt;='Rent Roll'!$M29,EDATE('Rent Roll'!$M29,ROUNDDOWN('Rent Roll'!$Q29,0))-1&gt;=AR$5),-AR9,
IF(AND(AR$5&gt;='Rent Roll'!$K4,EDATE('Rent Roll'!$K4,ROUNDDOWN('Rent Roll'!$M4,0))-1&gt;=AR$5),-AR9,
"-")),"-")</f>
        <v>-</v>
      </c>
      <c r="AS34" s="131" t="str">
        <f>IFERROR(
IF(AND(AS$5&gt;='Rent Roll'!$M29,EDATE('Rent Roll'!$M29,ROUNDDOWN('Rent Roll'!$Q29,0))-1&gt;=AS$5),-AS9,
IF(AND(AS$5&gt;='Rent Roll'!$K4,EDATE('Rent Roll'!$K4,ROUNDDOWN('Rent Roll'!$M4,0))-1&gt;=AS$5),-AS9,
"-")),"-")</f>
        <v>-</v>
      </c>
      <c r="AT34" s="131" t="str">
        <f>IFERROR(
IF(AND(AT$5&gt;='Rent Roll'!$M29,EDATE('Rent Roll'!$M29,ROUNDDOWN('Rent Roll'!$Q29,0))-1&gt;=AT$5),-AT9,
IF(AND(AT$5&gt;='Rent Roll'!$K4,EDATE('Rent Roll'!$K4,ROUNDDOWN('Rent Roll'!$M4,0))-1&gt;=AT$5),-AT9,
"-")),"-")</f>
        <v>-</v>
      </c>
      <c r="AU34" s="131" t="str">
        <f>IFERROR(
IF(AND(AU$5&gt;='Rent Roll'!$M29,EDATE('Rent Roll'!$M29,ROUNDDOWN('Rent Roll'!$Q29,0))-1&gt;=AU$5),-AU9,
IF(AND(AU$5&gt;='Rent Roll'!$K4,EDATE('Rent Roll'!$K4,ROUNDDOWN('Rent Roll'!$M4,0))-1&gt;=AU$5),-AU9,
"-")),"-")</f>
        <v>-</v>
      </c>
      <c r="AV34" s="131" t="str">
        <f>IFERROR(
IF(AND(AV$5&gt;='Rent Roll'!$M29,EDATE('Rent Roll'!$M29,ROUNDDOWN('Rent Roll'!$Q29,0))-1&gt;=AV$5),-AV9,
IF(AND(AV$5&gt;='Rent Roll'!$K4,EDATE('Rent Roll'!$K4,ROUNDDOWN('Rent Roll'!$M4,0))-1&gt;=AV$5),-AV9,
"-")),"-")</f>
        <v>-</v>
      </c>
      <c r="AW34" s="131" t="str">
        <f>IFERROR(
IF(AND(AW$5&gt;='Rent Roll'!$M29,EDATE('Rent Roll'!$M29,ROUNDDOWN('Rent Roll'!$Q29,0))-1&gt;=AW$5),-AW9,
IF(AND(AW$5&gt;='Rent Roll'!$K4,EDATE('Rent Roll'!$K4,ROUNDDOWN('Rent Roll'!$M4,0))-1&gt;=AW$5),-AW9,
"-")),"-")</f>
        <v>-</v>
      </c>
      <c r="AX34" s="131" t="str">
        <f>IFERROR(
IF(AND(AX$5&gt;='Rent Roll'!$M29,EDATE('Rent Roll'!$M29,ROUNDDOWN('Rent Roll'!$Q29,0))-1&gt;=AX$5),-AX9,
IF(AND(AX$5&gt;='Rent Roll'!$K4,EDATE('Rent Roll'!$K4,ROUNDDOWN('Rent Roll'!$M4,0))-1&gt;=AX$5),-AX9,
"-")),"-")</f>
        <v>-</v>
      </c>
      <c r="AY34" s="131" t="str">
        <f>IFERROR(
IF(AND(AY$5&gt;='Rent Roll'!$M29,EDATE('Rent Roll'!$M29,ROUNDDOWN('Rent Roll'!$Q29,0))-1&gt;=AY$5),-AY9,
IF(AND(AY$5&gt;='Rent Roll'!$K4,EDATE('Rent Roll'!$K4,ROUNDDOWN('Rent Roll'!$M4,0))-1&gt;=AY$5),-AY9,
"-")),"-")</f>
        <v>-</v>
      </c>
      <c r="AZ34" s="131" t="str">
        <f>IFERROR(
IF(AND(AZ$5&gt;='Rent Roll'!$M29,EDATE('Rent Roll'!$M29,ROUNDDOWN('Rent Roll'!$Q29,0))-1&gt;=AZ$5),-AZ9,
IF(AND(AZ$5&gt;='Rent Roll'!$K4,EDATE('Rent Roll'!$K4,ROUNDDOWN('Rent Roll'!$M4,0))-1&gt;=AZ$5),-AZ9,
"-")),"-")</f>
        <v>-</v>
      </c>
      <c r="BA34" s="131" t="str">
        <f>IFERROR(
IF(AND(BA$5&gt;='Rent Roll'!$M29,EDATE('Rent Roll'!$M29,ROUNDDOWN('Rent Roll'!$Q29,0))-1&gt;=BA$5),-BA9,
IF(AND(BA$5&gt;='Rent Roll'!$K4,EDATE('Rent Roll'!$K4,ROUNDDOWN('Rent Roll'!$M4,0))-1&gt;=BA$5),-BA9,
"-")),"-")</f>
        <v>-</v>
      </c>
      <c r="BB34" s="131" t="str">
        <f>IFERROR(
IF(AND(BB$5&gt;='Rent Roll'!$M29,EDATE('Rent Roll'!$M29,ROUNDDOWN('Rent Roll'!$Q29,0))-1&gt;=BB$5),-BB9,
IF(AND(BB$5&gt;='Rent Roll'!$K4,EDATE('Rent Roll'!$K4,ROUNDDOWN('Rent Roll'!$M4,0))-1&gt;=BB$5),-BB9,
"-")),"-")</f>
        <v>-</v>
      </c>
      <c r="BC34" s="131" t="str">
        <f>IFERROR(
IF(AND(BC$5&gt;='Rent Roll'!$M29,EDATE('Rent Roll'!$M29,ROUNDDOWN('Rent Roll'!$Q29,0))-1&gt;=BC$5),-BC9,
IF(AND(BC$5&gt;='Rent Roll'!$K4,EDATE('Rent Roll'!$K4,ROUNDDOWN('Rent Roll'!$M4,0))-1&gt;=BC$5),-BC9,
"-")),"-")</f>
        <v>-</v>
      </c>
      <c r="BD34" s="131" t="str">
        <f>IFERROR(
IF(AND(BD$5&gt;='Rent Roll'!$M29,EDATE('Rent Roll'!$M29,ROUNDDOWN('Rent Roll'!$Q29,0))-1&gt;=BD$5),-BD9,
IF(AND(BD$5&gt;='Rent Roll'!$K4,EDATE('Rent Roll'!$K4,ROUNDDOWN('Rent Roll'!$M4,0))-1&gt;=BD$5),-BD9,
"-")),"-")</f>
        <v>-</v>
      </c>
      <c r="BE34" s="131" t="str">
        <f>IFERROR(
IF(AND(BE$5&gt;='Rent Roll'!$M29,EDATE('Rent Roll'!$M29,ROUNDDOWN('Rent Roll'!$Q29,0))-1&gt;=BE$5),-BE9,
IF(AND(BE$5&gt;='Rent Roll'!$K4,EDATE('Rent Roll'!$K4,ROUNDDOWN('Rent Roll'!$M4,0))-1&gt;=BE$5),-BE9,
"-")),"-")</f>
        <v>-</v>
      </c>
      <c r="BF34" s="131" t="str">
        <f>IFERROR(
IF(AND(BF$5&gt;='Rent Roll'!$M29,EDATE('Rent Roll'!$M29,ROUNDDOWN('Rent Roll'!$Q29,0))-1&gt;=BF$5),-BF9,
IF(AND(BF$5&gt;='Rent Roll'!$K4,EDATE('Rent Roll'!$K4,ROUNDDOWN('Rent Roll'!$M4,0))-1&gt;=BF$5),-BF9,
"-")),"-")</f>
        <v>-</v>
      </c>
      <c r="BG34" s="131" t="str">
        <f>IFERROR(
IF(AND(BG$5&gt;='Rent Roll'!$M29,EDATE('Rent Roll'!$M29,ROUNDDOWN('Rent Roll'!$Q29,0))-1&gt;=BG$5),-BG9,
IF(AND(BG$5&gt;='Rent Roll'!$K4,EDATE('Rent Roll'!$K4,ROUNDDOWN('Rent Roll'!$M4,0))-1&gt;=BG$5),-BG9,
"-")),"-")</f>
        <v>-</v>
      </c>
      <c r="BH34" s="131" t="str">
        <f>IFERROR(
IF(AND(BH$5&gt;='Rent Roll'!$M29,EDATE('Rent Roll'!$M29,ROUNDDOWN('Rent Roll'!$Q29,0))-1&gt;=BH$5),-BH9,
IF(AND(BH$5&gt;='Rent Roll'!$K4,EDATE('Rent Roll'!$K4,ROUNDDOWN('Rent Roll'!$M4,0))-1&gt;=BH$5),-BH9,
"-")),"-")</f>
        <v>-</v>
      </c>
      <c r="BI34" s="131" t="str">
        <f>IFERROR(
IF(AND(BI$5&gt;='Rent Roll'!$M29,EDATE('Rent Roll'!$M29,ROUNDDOWN('Rent Roll'!$Q29,0))-1&gt;=BI$5),-BI9,
IF(AND(BI$5&gt;='Rent Roll'!$K4,EDATE('Rent Roll'!$K4,ROUNDDOWN('Rent Roll'!$M4,0))-1&gt;=BI$5),-BI9,
"-")),"-")</f>
        <v>-</v>
      </c>
      <c r="BJ34" s="131" t="str">
        <f>IFERROR(
IF(AND(BJ$5&gt;='Rent Roll'!$M29,EDATE('Rent Roll'!$M29,ROUNDDOWN('Rent Roll'!$Q29,0))-1&gt;=BJ$5),-BJ9,
IF(AND(BJ$5&gt;='Rent Roll'!$K4,EDATE('Rent Roll'!$K4,ROUNDDOWN('Rent Roll'!$M4,0))-1&gt;=BJ$5),-BJ9,
"-")),"-")</f>
        <v>-</v>
      </c>
      <c r="BK34" s="131" t="str">
        <f>IFERROR(
IF(AND(BK$5&gt;='Rent Roll'!$M29,EDATE('Rent Roll'!$M29,ROUNDDOWN('Rent Roll'!$Q29,0))-1&gt;=BK$5),-BK9,
IF(AND(BK$5&gt;='Rent Roll'!$K4,EDATE('Rent Roll'!$K4,ROUNDDOWN('Rent Roll'!$M4,0))-1&gt;=BK$5),-BK9,
"-")),"-")</f>
        <v>-</v>
      </c>
      <c r="BL34" s="131" t="str">
        <f>IFERROR(
IF(AND(BL$5&gt;='Rent Roll'!$M29,EDATE('Rent Roll'!$M29,ROUNDDOWN('Rent Roll'!$Q29,0))-1&gt;=BL$5),-BL9,
IF(AND(BL$5&gt;='Rent Roll'!$K4,EDATE('Rent Roll'!$K4,ROUNDDOWN('Rent Roll'!$M4,0))-1&gt;=BL$5),-BL9,
"-")),"-")</f>
        <v>-</v>
      </c>
      <c r="BM34" s="131" t="str">
        <f>IFERROR(
IF(AND(BM$5&gt;='Rent Roll'!$M29,EDATE('Rent Roll'!$M29,ROUNDDOWN('Rent Roll'!$Q29,0))-1&gt;=BM$5),-BM9,
IF(AND(BM$5&gt;='Rent Roll'!$K4,EDATE('Rent Roll'!$K4,ROUNDDOWN('Rent Roll'!$M4,0))-1&gt;=BM$5),-BM9,
"-")),"-")</f>
        <v>-</v>
      </c>
      <c r="BN34" s="131" t="str">
        <f>IFERROR(
IF(AND(BN$5&gt;='Rent Roll'!$M29,EDATE('Rent Roll'!$M29,ROUNDDOWN('Rent Roll'!$Q29,0))-1&gt;=BN$5),-BN9,
IF(AND(BN$5&gt;='Rent Roll'!$K4,EDATE('Rent Roll'!$K4,ROUNDDOWN('Rent Roll'!$M4,0))-1&gt;=BN$5),-BN9,
"-")),"-")</f>
        <v>-</v>
      </c>
      <c r="BO34" s="131" t="str">
        <f>IFERROR(
IF(AND(BO$5&gt;='Rent Roll'!$M29,EDATE('Rent Roll'!$M29,ROUNDDOWN('Rent Roll'!$Q29,0))-1&gt;=BO$5),-BO9,
IF(AND(BO$5&gt;='Rent Roll'!$K4,EDATE('Rent Roll'!$K4,ROUNDDOWN('Rent Roll'!$M4,0))-1&gt;=BO$5),-BO9,
"-")),"-")</f>
        <v>-</v>
      </c>
      <c r="BP34" s="131" t="str">
        <f>IFERROR(
IF(AND(BP$5&gt;='Rent Roll'!$M29,EDATE('Rent Roll'!$M29,ROUNDDOWN('Rent Roll'!$Q29,0))-1&gt;=BP$5),-BP9,
IF(AND(BP$5&gt;='Rent Roll'!$K4,EDATE('Rent Roll'!$K4,ROUNDDOWN('Rent Roll'!$M4,0))-1&gt;=BP$5),-BP9,
"-")),"-")</f>
        <v>-</v>
      </c>
      <c r="BQ34" s="131" t="str">
        <f>IFERROR(
IF(AND(BQ$5&gt;='Rent Roll'!$M29,EDATE('Rent Roll'!$M29,ROUNDDOWN('Rent Roll'!$Q29,0))-1&gt;=BQ$5),-BQ9,
IF(AND(BQ$5&gt;='Rent Roll'!$K4,EDATE('Rent Roll'!$K4,ROUNDDOWN('Rent Roll'!$M4,0))-1&gt;=BQ$5),-BQ9,
"-")),"-")</f>
        <v>-</v>
      </c>
      <c r="BR34" s="131" t="str">
        <f>IFERROR(
IF(AND(BR$5&gt;='Rent Roll'!$M29,EDATE('Rent Roll'!$M29,ROUNDDOWN('Rent Roll'!$Q29,0))-1&gt;=BR$5),-BR9,
IF(AND(BR$5&gt;='Rent Roll'!$K4,EDATE('Rent Roll'!$K4,ROUNDDOWN('Rent Roll'!$M4,0))-1&gt;=BR$5),-BR9,
"-")),"-")</f>
        <v>-</v>
      </c>
      <c r="BS34" s="131" t="str">
        <f>IFERROR(
IF(AND(BS$5&gt;='Rent Roll'!$M29,EDATE('Rent Roll'!$M29,ROUNDDOWN('Rent Roll'!$Q29,0))-1&gt;=BS$5),-BS9,
IF(AND(BS$5&gt;='Rent Roll'!$K4,EDATE('Rent Roll'!$K4,ROUNDDOWN('Rent Roll'!$M4,0))-1&gt;=BS$5),-BS9,
"-")),"-")</f>
        <v>-</v>
      </c>
      <c r="BT34" s="131" t="str">
        <f>IFERROR(
IF(AND(BT$5&gt;='Rent Roll'!$M29,EDATE('Rent Roll'!$M29,ROUNDDOWN('Rent Roll'!$Q29,0))-1&gt;=BT$5),-BT9,
IF(AND(BT$5&gt;='Rent Roll'!$K4,EDATE('Rent Roll'!$K4,ROUNDDOWN('Rent Roll'!$M4,0))-1&gt;=BT$5),-BT9,
"-")),"-")</f>
        <v>-</v>
      </c>
      <c r="BU34" s="131" t="str">
        <f>IFERROR(
IF(AND(BU$5&gt;='Rent Roll'!$M29,EDATE('Rent Roll'!$M29,ROUNDDOWN('Rent Roll'!$Q29,0))-1&gt;=BU$5),-BU9,
IF(AND(BU$5&gt;='Rent Roll'!$K4,EDATE('Rent Roll'!$K4,ROUNDDOWN('Rent Roll'!$M4,0))-1&gt;=BU$5),-BU9,
"-")),"-")</f>
        <v>-</v>
      </c>
      <c r="BV34" s="131" t="str">
        <f>IFERROR(
IF(AND(BV$5&gt;='Rent Roll'!$M29,EDATE('Rent Roll'!$M29,ROUNDDOWN('Rent Roll'!$Q29,0))-1&gt;=BV$5),-BV9,
IF(AND(BV$5&gt;='Rent Roll'!$K4,EDATE('Rent Roll'!$K4,ROUNDDOWN('Rent Roll'!$M4,0))-1&gt;=BV$5),-BV9,
"-")),"-")</f>
        <v>-</v>
      </c>
      <c r="BW34" s="131" t="str">
        <f>IFERROR(
IF(AND(BW$5&gt;='Rent Roll'!$M29,EDATE('Rent Roll'!$M29,ROUNDDOWN('Rent Roll'!$Q29,0))-1&gt;=BW$5),-BW9,
IF(AND(BW$5&gt;='Rent Roll'!$K4,EDATE('Rent Roll'!$K4,ROUNDDOWN('Rent Roll'!$M4,0))-1&gt;=BW$5),-BW9,
"-")),"-")</f>
        <v>-</v>
      </c>
      <c r="BX34" s="131" t="str">
        <f>IFERROR(
IF(AND(BX$5&gt;='Rent Roll'!$M29,EDATE('Rent Roll'!$M29,ROUNDDOWN('Rent Roll'!$Q29,0))-1&gt;=BX$5),-BX9,
IF(AND(BX$5&gt;='Rent Roll'!$K4,EDATE('Rent Roll'!$K4,ROUNDDOWN('Rent Roll'!$M4,0))-1&gt;=BX$5),-BX9,
"-")),"-")</f>
        <v>-</v>
      </c>
      <c r="BY34" s="131" t="str">
        <f>IFERROR(
IF(AND(BY$5&gt;='Rent Roll'!$M29,EDATE('Rent Roll'!$M29,ROUNDDOWN('Rent Roll'!$Q29,0))-1&gt;=BY$5),-BY9,
IF(AND(BY$5&gt;='Rent Roll'!$K4,EDATE('Rent Roll'!$K4,ROUNDDOWN('Rent Roll'!$M4,0))-1&gt;=BY$5),-BY9,
"-")),"-")</f>
        <v>-</v>
      </c>
      <c r="BZ34" s="131" t="str">
        <f>IFERROR(
IF(AND(BZ$5&gt;='Rent Roll'!$M29,EDATE('Rent Roll'!$M29,ROUNDDOWN('Rent Roll'!$Q29,0))-1&gt;=BZ$5),-BZ9,
IF(AND(BZ$5&gt;='Rent Roll'!$K4,EDATE('Rent Roll'!$K4,ROUNDDOWN('Rent Roll'!$M4,0))-1&gt;=BZ$5),-BZ9,
"-")),"-")</f>
        <v>-</v>
      </c>
      <c r="CA34" s="131" t="str">
        <f>IFERROR(
IF(AND(CA$5&gt;='Rent Roll'!$M29,EDATE('Rent Roll'!$M29,ROUNDDOWN('Rent Roll'!$Q29,0))-1&gt;=CA$5),-CA9,
IF(AND(CA$5&gt;='Rent Roll'!$K4,EDATE('Rent Roll'!$K4,ROUNDDOWN('Rent Roll'!$M4,0))-1&gt;=CA$5),-CA9,
"-")),"-")</f>
        <v>-</v>
      </c>
      <c r="CB34" s="131" t="str">
        <f>IFERROR(
IF(AND(CB$5&gt;='Rent Roll'!$M29,EDATE('Rent Roll'!$M29,ROUNDDOWN('Rent Roll'!$Q29,0))-1&gt;=CB$5),-CB9,
IF(AND(CB$5&gt;='Rent Roll'!$K4,EDATE('Rent Roll'!$K4,ROUNDDOWN('Rent Roll'!$M4,0))-1&gt;=CB$5),-CB9,
"-")),"-")</f>
        <v>-</v>
      </c>
      <c r="CC34" s="131" t="str">
        <f>IFERROR(
IF(AND(CC$5&gt;='Rent Roll'!$M29,EDATE('Rent Roll'!$M29,ROUNDDOWN('Rent Roll'!$Q29,0))-1&gt;=CC$5),-CC9,
IF(AND(CC$5&gt;='Rent Roll'!$K4,EDATE('Rent Roll'!$K4,ROUNDDOWN('Rent Roll'!$M4,0))-1&gt;=CC$5),-CC9,
"-")),"-")</f>
        <v>-</v>
      </c>
      <c r="CD34" s="131" t="str">
        <f>IFERROR(
IF(AND(CD$5&gt;='Rent Roll'!$M29,EDATE('Rent Roll'!$M29,ROUNDDOWN('Rent Roll'!$Q29,0))-1&gt;=CD$5),-CD9,
IF(AND(CD$5&gt;='Rent Roll'!$K4,EDATE('Rent Roll'!$K4,ROUNDDOWN('Rent Roll'!$M4,0))-1&gt;=CD$5),-CD9,
"-")),"-")</f>
        <v>-</v>
      </c>
      <c r="CE34" s="131" t="str">
        <f>IFERROR(
IF(AND(CE$5&gt;='Rent Roll'!$M29,EDATE('Rent Roll'!$M29,ROUNDDOWN('Rent Roll'!$Q29,0))-1&gt;=CE$5),-CE9,
IF(AND(CE$5&gt;='Rent Roll'!$K4,EDATE('Rent Roll'!$K4,ROUNDDOWN('Rent Roll'!$M4,0))-1&gt;=CE$5),-CE9,
"-")),"-")</f>
        <v>-</v>
      </c>
      <c r="CF34" s="131" t="str">
        <f>IFERROR(
IF(AND(CF$5&gt;='Rent Roll'!$M29,EDATE('Rent Roll'!$M29,ROUNDDOWN('Rent Roll'!$Q29,0))-1&gt;=CF$5),-CF9,
IF(AND(CF$5&gt;='Rent Roll'!$K4,EDATE('Rent Roll'!$K4,ROUNDDOWN('Rent Roll'!$M4,0))-1&gt;=CF$5),-CF9,
"-")),"-")</f>
        <v>-</v>
      </c>
      <c r="CG34" s="131" t="str">
        <f>IFERROR(
IF(AND(CG$5&gt;='Rent Roll'!$M29,EDATE('Rent Roll'!$M29,ROUNDDOWN('Rent Roll'!$Q29,0))-1&gt;=CG$5),-CG9,
IF(AND(CG$5&gt;='Rent Roll'!$K4,EDATE('Rent Roll'!$K4,ROUNDDOWN('Rent Roll'!$M4,0))-1&gt;=CG$5),-CG9,
"-")),"-")</f>
        <v>-</v>
      </c>
      <c r="CH34" s="131" t="str">
        <f>IFERROR(
IF(AND(CH$5&gt;='Rent Roll'!$M29,EDATE('Rent Roll'!$M29,ROUNDDOWN('Rent Roll'!$Q29,0))-1&gt;=CH$5),-CH9,
IF(AND(CH$5&gt;='Rent Roll'!$K4,EDATE('Rent Roll'!$K4,ROUNDDOWN('Rent Roll'!$M4,0))-1&gt;=CH$5),-CH9,
"-")),"-")</f>
        <v>-</v>
      </c>
      <c r="CI34" s="131" t="str">
        <f>IFERROR(
IF(AND(CI$5&gt;='Rent Roll'!$M29,EDATE('Rent Roll'!$M29,ROUNDDOWN('Rent Roll'!$Q29,0))-1&gt;=CI$5),-CI9,
IF(AND(CI$5&gt;='Rent Roll'!$K4,EDATE('Rent Roll'!$K4,ROUNDDOWN('Rent Roll'!$M4,0))-1&gt;=CI$5),-CI9,
"-")),"-")</f>
        <v>-</v>
      </c>
      <c r="CJ34" s="131" t="str">
        <f>IFERROR(
IF(AND(CJ$5&gt;='Rent Roll'!$M29,EDATE('Rent Roll'!$M29,ROUNDDOWN('Rent Roll'!$Q29,0))-1&gt;=CJ$5),-CJ9,
IF(AND(CJ$5&gt;='Rent Roll'!$K4,EDATE('Rent Roll'!$K4,ROUNDDOWN('Rent Roll'!$M4,0))-1&gt;=CJ$5),-CJ9,
"-")),"-")</f>
        <v>-</v>
      </c>
      <c r="CK34" s="131" t="str">
        <f>IFERROR(
IF(AND(CK$5&gt;='Rent Roll'!$M29,EDATE('Rent Roll'!$M29,ROUNDDOWN('Rent Roll'!$Q29,0))-1&gt;=CK$5),-CK9,
IF(AND(CK$5&gt;='Rent Roll'!$K4,EDATE('Rent Roll'!$K4,ROUNDDOWN('Rent Roll'!$M4,0))-1&gt;=CK$5),-CK9,
"-")),"-")</f>
        <v>-</v>
      </c>
      <c r="CL34" s="131" t="str">
        <f>IFERROR(
IF(AND(CL$5&gt;='Rent Roll'!$M29,EDATE('Rent Roll'!$M29,ROUNDDOWN('Rent Roll'!$Q29,0))-1&gt;=CL$5),-CL9,
IF(AND(CL$5&gt;='Rent Roll'!$K4,EDATE('Rent Roll'!$K4,ROUNDDOWN('Rent Roll'!$M4,0))-1&gt;=CL$5),-CL9,
"-")),"-")</f>
        <v>-</v>
      </c>
      <c r="CM34" s="131" t="str">
        <f>IFERROR(
IF(AND(CM$5&gt;='Rent Roll'!$M29,EDATE('Rent Roll'!$M29,ROUNDDOWN('Rent Roll'!$Q29,0))-1&gt;=CM$5),-CM9,
IF(AND(CM$5&gt;='Rent Roll'!$K4,EDATE('Rent Roll'!$K4,ROUNDDOWN('Rent Roll'!$M4,0))-1&gt;=CM$5),-CM9,
"-")),"-")</f>
        <v>-</v>
      </c>
      <c r="CN34" s="131" t="str">
        <f>IFERROR(
IF(AND(CN$5&gt;='Rent Roll'!$M29,EDATE('Rent Roll'!$M29,ROUNDDOWN('Rent Roll'!$Q29,0))-1&gt;=CN$5),-CN9,
IF(AND(CN$5&gt;='Rent Roll'!$K4,EDATE('Rent Roll'!$K4,ROUNDDOWN('Rent Roll'!$M4,0))-1&gt;=CN$5),-CN9,
"-")),"-")</f>
        <v>-</v>
      </c>
      <c r="CO34" s="131" t="str">
        <f>IFERROR(
IF(AND(CO$5&gt;='Rent Roll'!$M29,EDATE('Rent Roll'!$M29,ROUNDDOWN('Rent Roll'!$Q29,0))-1&gt;=CO$5),-CO9,
IF(AND(CO$5&gt;='Rent Roll'!$K4,EDATE('Rent Roll'!$K4,ROUNDDOWN('Rent Roll'!$M4,0))-1&gt;=CO$5),-CO9,
"-")),"-")</f>
        <v>-</v>
      </c>
      <c r="CP34" s="131" t="str">
        <f>IFERROR(
IF(AND(CP$5&gt;='Rent Roll'!$M29,EDATE('Rent Roll'!$M29,ROUNDDOWN('Rent Roll'!$Q29,0))-1&gt;=CP$5),-CP9,
IF(AND(CP$5&gt;='Rent Roll'!$K4,EDATE('Rent Roll'!$K4,ROUNDDOWN('Rent Roll'!$M4,0))-1&gt;=CP$5),-CP9,
"-")),"-")</f>
        <v>-</v>
      </c>
      <c r="CQ34" s="131" t="str">
        <f>IFERROR(
IF(AND(CQ$5&gt;='Rent Roll'!$M29,EDATE('Rent Roll'!$M29,ROUNDDOWN('Rent Roll'!$Q29,0))-1&gt;=CQ$5),-CQ9,
IF(AND(CQ$5&gt;='Rent Roll'!$K4,EDATE('Rent Roll'!$K4,ROUNDDOWN('Rent Roll'!$M4,0))-1&gt;=CQ$5),-CQ9,
"-")),"-")</f>
        <v>-</v>
      </c>
      <c r="CR34" s="131" t="str">
        <f>IFERROR(
IF(AND(CR$5&gt;='Rent Roll'!$M29,EDATE('Rent Roll'!$M29,ROUNDDOWN('Rent Roll'!$Q29,0))-1&gt;=CR$5),-CR9,
IF(AND(CR$5&gt;='Rent Roll'!$K4,EDATE('Rent Roll'!$K4,ROUNDDOWN('Rent Roll'!$M4,0))-1&gt;=CR$5),-CR9,
"-")),"-")</f>
        <v>-</v>
      </c>
      <c r="CS34" s="131" t="str">
        <f>IFERROR(
IF(AND(CS$5&gt;='Rent Roll'!$M29,EDATE('Rent Roll'!$M29,ROUNDDOWN('Rent Roll'!$Q29,0))-1&gt;=CS$5),-CS9,
IF(AND(CS$5&gt;='Rent Roll'!$K4,EDATE('Rent Roll'!$K4,ROUNDDOWN('Rent Roll'!$M4,0))-1&gt;=CS$5),-CS9,
"-")),"-")</f>
        <v>-</v>
      </c>
      <c r="CT34" s="131" t="str">
        <f>IFERROR(
IF(AND(CT$5&gt;='Rent Roll'!$M29,EDATE('Rent Roll'!$M29,ROUNDDOWN('Rent Roll'!$Q29,0))-1&gt;=CT$5),-CT9,
IF(AND(CT$5&gt;='Rent Roll'!$K4,EDATE('Rent Roll'!$K4,ROUNDDOWN('Rent Roll'!$M4,0))-1&gt;=CT$5),-CT9,
"-")),"-")</f>
        <v>-</v>
      </c>
      <c r="CU34" s="131" t="str">
        <f>IFERROR(
IF(AND(CU$5&gt;='Rent Roll'!$M29,EDATE('Rent Roll'!$M29,ROUNDDOWN('Rent Roll'!$Q29,0))-1&gt;=CU$5),-CU9,
IF(AND(CU$5&gt;='Rent Roll'!$K4,EDATE('Rent Roll'!$K4,ROUNDDOWN('Rent Roll'!$M4,0))-1&gt;=CU$5),-CU9,
"-")),"-")</f>
        <v>-</v>
      </c>
      <c r="CV34" s="131" t="str">
        <f>IFERROR(
IF(AND(CV$5&gt;='Rent Roll'!$M29,EDATE('Rent Roll'!$M29,ROUNDDOWN('Rent Roll'!$Q29,0))-1&gt;=CV$5),-CV9,
IF(AND(CV$5&gt;='Rent Roll'!$K4,EDATE('Rent Roll'!$K4,ROUNDDOWN('Rent Roll'!$M4,0))-1&gt;=CV$5),-CV9,
"-")),"-")</f>
        <v>-</v>
      </c>
      <c r="CW34" s="131" t="str">
        <f>IFERROR(
IF(AND(CW$5&gt;='Rent Roll'!$M29,EDATE('Rent Roll'!$M29,ROUNDDOWN('Rent Roll'!$Q29,0))-1&gt;=CW$5),-CW9,
IF(AND(CW$5&gt;='Rent Roll'!$K4,EDATE('Rent Roll'!$K4,ROUNDDOWN('Rent Roll'!$M4,0))-1&gt;=CW$5),-CW9,
"-")),"-")</f>
        <v>-</v>
      </c>
      <c r="CX34" s="131" t="str">
        <f>IFERROR(
IF(AND(CX$5&gt;='Rent Roll'!$M29,EDATE('Rent Roll'!$M29,ROUNDDOWN('Rent Roll'!$Q29,0))-1&gt;=CX$5),-CX9,
IF(AND(CX$5&gt;='Rent Roll'!$K4,EDATE('Rent Roll'!$K4,ROUNDDOWN('Rent Roll'!$M4,0))-1&gt;=CX$5),-CX9,
"-")),"-")</f>
        <v>-</v>
      </c>
      <c r="CY34" s="131" t="str">
        <f>IFERROR(
IF(AND(CY$5&gt;='Rent Roll'!$M29,EDATE('Rent Roll'!$M29,ROUNDDOWN('Rent Roll'!$Q29,0))-1&gt;=CY$5),-CY9,
IF(AND(CY$5&gt;='Rent Roll'!$K4,EDATE('Rent Roll'!$K4,ROUNDDOWN('Rent Roll'!$M4,0))-1&gt;=CY$5),-CY9,
"-")),"-")</f>
        <v>-</v>
      </c>
      <c r="CZ34" s="131" t="str">
        <f>IFERROR(
IF(AND(CZ$5&gt;='Rent Roll'!$M29,EDATE('Rent Roll'!$M29,ROUNDDOWN('Rent Roll'!$Q29,0))-1&gt;=CZ$5),-CZ9,
IF(AND(CZ$5&gt;='Rent Roll'!$K4,EDATE('Rent Roll'!$K4,ROUNDDOWN('Rent Roll'!$M4,0))-1&gt;=CZ$5),-CZ9,
"-")),"-")</f>
        <v>-</v>
      </c>
      <c r="DA34" s="131" t="str">
        <f>IFERROR(
IF(AND(DA$5&gt;='Rent Roll'!$M29,EDATE('Rent Roll'!$M29,ROUNDDOWN('Rent Roll'!$Q29,0))-1&gt;=DA$5),-DA9,
IF(AND(DA$5&gt;='Rent Roll'!$K4,EDATE('Rent Roll'!$K4,ROUNDDOWN('Rent Roll'!$M4,0))-1&gt;=DA$5),-DA9,
"-")),"-")</f>
        <v>-</v>
      </c>
      <c r="DB34" s="131" t="str">
        <f>IFERROR(
IF(AND(DB$5&gt;='Rent Roll'!$M29,EDATE('Rent Roll'!$M29,ROUNDDOWN('Rent Roll'!$Q29,0))-1&gt;=DB$5),-DB9,
IF(AND(DB$5&gt;='Rent Roll'!$K4,EDATE('Rent Roll'!$K4,ROUNDDOWN('Rent Roll'!$M4,0))-1&gt;=DB$5),-DB9,
"-")),"-")</f>
        <v>-</v>
      </c>
      <c r="DC34" s="131" t="str">
        <f>IFERROR(
IF(AND(DC$5&gt;='Rent Roll'!$M29,EDATE('Rent Roll'!$M29,ROUNDDOWN('Rent Roll'!$Q29,0))-1&gt;=DC$5),-DC9,
IF(AND(DC$5&gt;='Rent Roll'!$K4,EDATE('Rent Roll'!$K4,ROUNDDOWN('Rent Roll'!$M4,0))-1&gt;=DC$5),-DC9,
"-")),"-")</f>
        <v>-</v>
      </c>
      <c r="DD34" s="131" t="str">
        <f>IFERROR(
IF(AND(DD$5&gt;='Rent Roll'!$M29,EDATE('Rent Roll'!$M29,ROUNDDOWN('Rent Roll'!$Q29,0))-1&gt;=DD$5),-DD9,
IF(AND(DD$5&gt;='Rent Roll'!$K4,EDATE('Rent Roll'!$K4,ROUNDDOWN('Rent Roll'!$M4,0))-1&gt;=DD$5),-DD9,
"-")),"-")</f>
        <v>-</v>
      </c>
      <c r="DE34" s="131" t="str">
        <f>IFERROR(
IF(AND(DE$5&gt;='Rent Roll'!$M29,EDATE('Rent Roll'!$M29,ROUNDDOWN('Rent Roll'!$Q29,0))-1&gt;=DE$5),-DE9,
IF(AND(DE$5&gt;='Rent Roll'!$K4,EDATE('Rent Roll'!$K4,ROUNDDOWN('Rent Roll'!$M4,0))-1&gt;=DE$5),-DE9,
"-")),"-")</f>
        <v>-</v>
      </c>
      <c r="DF34" s="131" t="str">
        <f>IFERROR(
IF(AND(DF$5&gt;='Rent Roll'!$M29,EDATE('Rent Roll'!$M29,ROUNDDOWN('Rent Roll'!$Q29,0))-1&gt;=DF$5),-DF9,
IF(AND(DF$5&gt;='Rent Roll'!$K4,EDATE('Rent Roll'!$K4,ROUNDDOWN('Rent Roll'!$M4,0))-1&gt;=DF$5),-DF9,
"-")),"-")</f>
        <v>-</v>
      </c>
      <c r="DG34" s="131" t="str">
        <f>IFERROR(
IF(AND(DG$5&gt;='Rent Roll'!$M29,EDATE('Rent Roll'!$M29,ROUNDDOWN('Rent Roll'!$Q29,0))-1&gt;=DG$5),-DG9,
IF(AND(DG$5&gt;='Rent Roll'!$K4,EDATE('Rent Roll'!$K4,ROUNDDOWN('Rent Roll'!$M4,0))-1&gt;=DG$5),-DG9,
"-")),"-")</f>
        <v>-</v>
      </c>
      <c r="DH34" s="131" t="str">
        <f>IFERROR(
IF(AND(DH$5&gt;='Rent Roll'!$M29,EDATE('Rent Roll'!$M29,ROUNDDOWN('Rent Roll'!$Q29,0))-1&gt;=DH$5),-DH9,
IF(AND(DH$5&gt;='Rent Roll'!$K4,EDATE('Rent Roll'!$K4,ROUNDDOWN('Rent Roll'!$M4,0))-1&gt;=DH$5),-DH9,
"-")),"-")</f>
        <v>-</v>
      </c>
      <c r="DI34" s="131" t="str">
        <f>IFERROR(
IF(AND(DI$5&gt;='Rent Roll'!$M29,EDATE('Rent Roll'!$M29,ROUNDDOWN('Rent Roll'!$Q29,0))-1&gt;=DI$5),-DI9,
IF(AND(DI$5&gt;='Rent Roll'!$K4,EDATE('Rent Roll'!$K4,ROUNDDOWN('Rent Roll'!$M4,0))-1&gt;=DI$5),-DI9,
"-")),"-")</f>
        <v>-</v>
      </c>
      <c r="DJ34" s="131" t="str">
        <f>IFERROR(
IF(AND(DJ$5&gt;='Rent Roll'!$M29,EDATE('Rent Roll'!$M29,ROUNDDOWN('Rent Roll'!$Q29,0))-1&gt;=DJ$5),-DJ9,
IF(AND(DJ$5&gt;='Rent Roll'!$K4,EDATE('Rent Roll'!$K4,ROUNDDOWN('Rent Roll'!$M4,0))-1&gt;=DJ$5),-DJ9,
"-")),"-")</f>
        <v>-</v>
      </c>
      <c r="DK34" s="131" t="str">
        <f>IFERROR(
IF(AND(DK$5&gt;='Rent Roll'!$M29,EDATE('Rent Roll'!$M29,ROUNDDOWN('Rent Roll'!$Q29,0))-1&gt;=DK$5),-DK9,
IF(AND(DK$5&gt;='Rent Roll'!$K4,EDATE('Rent Roll'!$K4,ROUNDDOWN('Rent Roll'!$M4,0))-1&gt;=DK$5),-DK9,
"-")),"-")</f>
        <v>-</v>
      </c>
      <c r="DL34" s="131" t="str">
        <f>IFERROR(
IF(AND(DL$5&gt;='Rent Roll'!$M29,EDATE('Rent Roll'!$M29,ROUNDDOWN('Rent Roll'!$Q29,0))-1&gt;=DL$5),-DL9,
IF(AND(DL$5&gt;='Rent Roll'!$K4,EDATE('Rent Roll'!$K4,ROUNDDOWN('Rent Roll'!$M4,0))-1&gt;=DL$5),-DL9,
"-")),"-")</f>
        <v>-</v>
      </c>
      <c r="DM34" s="131" t="str">
        <f>IFERROR(
IF(AND(DM$5&gt;='Rent Roll'!$M29,EDATE('Rent Roll'!$M29,ROUNDDOWN('Rent Roll'!$Q29,0))-1&gt;=DM$5),-DM9,
IF(AND(DM$5&gt;='Rent Roll'!$K4,EDATE('Rent Roll'!$K4,ROUNDDOWN('Rent Roll'!$M4,0))-1&gt;=DM$5),-DM9,
"-")),"-")</f>
        <v>-</v>
      </c>
      <c r="DN34" s="131" t="str">
        <f>IFERROR(
IF(AND(DN$5&gt;='Rent Roll'!$M29,EDATE('Rent Roll'!$M29,ROUNDDOWN('Rent Roll'!$Q29,0))-1&gt;=DN$5),-DN9,
IF(AND(DN$5&gt;='Rent Roll'!$K4,EDATE('Rent Roll'!$K4,ROUNDDOWN('Rent Roll'!$M4,0))-1&gt;=DN$5),-DN9,
"-")),"-")</f>
        <v>-</v>
      </c>
      <c r="DO34" s="131" t="str">
        <f>IFERROR(
IF(AND(DO$5&gt;='Rent Roll'!$M29,EDATE('Rent Roll'!$M29,ROUNDDOWN('Rent Roll'!$Q29,0))-1&gt;=DO$5),-DO9,
IF(AND(DO$5&gt;='Rent Roll'!$K4,EDATE('Rent Roll'!$K4,ROUNDDOWN('Rent Roll'!$M4,0))-1&gt;=DO$5),-DO9,
"-")),"-")</f>
        <v>-</v>
      </c>
      <c r="DP34" s="131" t="str">
        <f>IFERROR(
IF(AND(DP$5&gt;='Rent Roll'!$M29,EDATE('Rent Roll'!$M29,ROUNDDOWN('Rent Roll'!$Q29,0))-1&gt;=DP$5),-DP9,
IF(AND(DP$5&gt;='Rent Roll'!$K4,EDATE('Rent Roll'!$K4,ROUNDDOWN('Rent Roll'!$M4,0))-1&gt;=DP$5),-DP9,
"-")),"-")</f>
        <v>-</v>
      </c>
      <c r="DQ34" s="131" t="str">
        <f>IFERROR(
IF(AND(DQ$5&gt;='Rent Roll'!$M29,EDATE('Rent Roll'!$M29,ROUNDDOWN('Rent Roll'!$Q29,0))-1&gt;=DQ$5),-DQ9,
IF(AND(DQ$5&gt;='Rent Roll'!$K4,EDATE('Rent Roll'!$K4,ROUNDDOWN('Rent Roll'!$M4,0))-1&gt;=DQ$5),-DQ9,
"-")),"-")</f>
        <v>-</v>
      </c>
      <c r="DR34" s="131" t="str">
        <f>IFERROR(
IF(AND(DR$5&gt;='Rent Roll'!$M29,EDATE('Rent Roll'!$M29,ROUNDDOWN('Rent Roll'!$Q29,0))-1&gt;=DR$5),-DR9,
IF(AND(DR$5&gt;='Rent Roll'!$K4,EDATE('Rent Roll'!$K4,ROUNDDOWN('Rent Roll'!$M4,0))-1&gt;=DR$5),-DR9,
"-")),"-")</f>
        <v>-</v>
      </c>
      <c r="DS34" s="131" t="str">
        <f>IFERROR(
IF(AND(DS$5&gt;='Rent Roll'!$M29,EDATE('Rent Roll'!$M29,ROUNDDOWN('Rent Roll'!$Q29,0))-1&gt;=DS$5),-DS9,
IF(AND(DS$5&gt;='Rent Roll'!$K4,EDATE('Rent Roll'!$K4,ROUNDDOWN('Rent Roll'!$M4,0))-1&gt;=DS$5),-DS9,
"-")),"-")</f>
        <v>-</v>
      </c>
      <c r="DT34" s="131" t="str">
        <f>IFERROR(
IF(AND(DT$5&gt;='Rent Roll'!$M29,EDATE('Rent Roll'!$M29,ROUNDDOWN('Rent Roll'!$Q29,0))-1&gt;=DT$5),-DT9,
IF(AND(DT$5&gt;='Rent Roll'!$K4,EDATE('Rent Roll'!$K4,ROUNDDOWN('Rent Roll'!$M4,0))-1&gt;=DT$5),-DT9,
"-")),"-")</f>
        <v>-</v>
      </c>
      <c r="DU34" s="131" t="str">
        <f>IFERROR(
IF(AND(DU$5&gt;='Rent Roll'!$M29,EDATE('Rent Roll'!$M29,ROUNDDOWN('Rent Roll'!$Q29,0))-1&gt;=DU$5),-DU9,
IF(AND(DU$5&gt;='Rent Roll'!$K4,EDATE('Rent Roll'!$K4,ROUNDDOWN('Rent Roll'!$M4,0))-1&gt;=DU$5),-DU9,
"-")),"-")</f>
        <v>-</v>
      </c>
      <c r="DV34" s="131" t="str">
        <f>IFERROR(
IF(AND(DV$5&gt;='Rent Roll'!$M29,EDATE('Rent Roll'!$M29,ROUNDDOWN('Rent Roll'!$Q29,0))-1&gt;=DV$5),-DV9,
IF(AND(DV$5&gt;='Rent Roll'!$K4,EDATE('Rent Roll'!$K4,ROUNDDOWN('Rent Roll'!$M4,0))-1&gt;=DV$5),-DV9,
"-")),"-")</f>
        <v>-</v>
      </c>
      <c r="DW34" s="131" t="str">
        <f>IFERROR(
IF(AND(DW$5&gt;='Rent Roll'!$M29,EDATE('Rent Roll'!$M29,ROUNDDOWN('Rent Roll'!$Q29,0))-1&gt;=DW$5),-DW9,
IF(AND(DW$5&gt;='Rent Roll'!$K4,EDATE('Rent Roll'!$K4,ROUNDDOWN('Rent Roll'!$M4,0))-1&gt;=DW$5),-DW9,
"-")),"-")</f>
        <v>-</v>
      </c>
      <c r="DX34" s="131" t="str">
        <f>IFERROR(
IF(AND(DX$5&gt;='Rent Roll'!$M29,EDATE('Rent Roll'!$M29,ROUNDDOWN('Rent Roll'!$Q29,0))-1&gt;=DX$5),-DX9,
IF(AND(DX$5&gt;='Rent Roll'!$K4,EDATE('Rent Roll'!$K4,ROUNDDOWN('Rent Roll'!$M4,0))-1&gt;=DX$5),-DX9,
"-")),"-")</f>
        <v>-</v>
      </c>
      <c r="DY34" s="131" t="str">
        <f>IFERROR(
IF(AND(DY$5&gt;='Rent Roll'!$M29,EDATE('Rent Roll'!$M29,ROUNDDOWN('Rent Roll'!$Q29,0))-1&gt;=DY$5),-DY9,
IF(AND(DY$5&gt;='Rent Roll'!$K4,EDATE('Rent Roll'!$K4,ROUNDDOWN('Rent Roll'!$M4,0))-1&gt;=DY$5),-DY9,
"-")),"-")</f>
        <v>-</v>
      </c>
      <c r="DZ34" s="131" t="str">
        <f>IFERROR(
IF(AND(DZ$5&gt;='Rent Roll'!$M29,EDATE('Rent Roll'!$M29,ROUNDDOWN('Rent Roll'!$Q29,0))-1&gt;=DZ$5),-DZ9,
IF(AND(DZ$5&gt;='Rent Roll'!$K4,EDATE('Rent Roll'!$K4,ROUNDDOWN('Rent Roll'!$M4,0))-1&gt;=DZ$5),-DZ9,
"-")),"-")</f>
        <v>-</v>
      </c>
      <c r="EA34" s="131" t="str">
        <f>IFERROR(
IF(AND(EA$5&gt;='Rent Roll'!$M29,EDATE('Rent Roll'!$M29,ROUNDDOWN('Rent Roll'!$Q29,0))-1&gt;=EA$5),-EA9,
IF(AND(EA$5&gt;='Rent Roll'!$K4,EDATE('Rent Roll'!$K4,ROUNDDOWN('Rent Roll'!$M4,0))-1&gt;=EA$5),-EA9,
"-")),"-")</f>
        <v>-</v>
      </c>
      <c r="EB34" s="131" t="str">
        <f>IFERROR(
IF(AND(EB$5&gt;='Rent Roll'!$M29,EDATE('Rent Roll'!$M29,ROUNDDOWN('Rent Roll'!$Q29,0))-1&gt;=EB$5),-EB9,
IF(AND(EB$5&gt;='Rent Roll'!$K4,EDATE('Rent Roll'!$K4,ROUNDDOWN('Rent Roll'!$M4,0))-1&gt;=EB$5),-EB9,
"-")),"-")</f>
        <v>-</v>
      </c>
      <c r="EC34" s="131" t="str">
        <f>IFERROR(
IF(AND(EC$5&gt;='Rent Roll'!$M29,EDATE('Rent Roll'!$M29,ROUNDDOWN('Rent Roll'!$Q29,0))-1&gt;=EC$5),-EC9,
IF(AND(EC$5&gt;='Rent Roll'!$K4,EDATE('Rent Roll'!$K4,ROUNDDOWN('Rent Roll'!$M4,0))-1&gt;=EC$5),-EC9,
"-")),"-")</f>
        <v>-</v>
      </c>
      <c r="ED34" s="131" t="str">
        <f>IFERROR(
IF(AND(ED$5&gt;='Rent Roll'!$M29,EDATE('Rent Roll'!$M29,ROUNDDOWN('Rent Roll'!$Q29,0))-1&gt;=ED$5),-ED9,
IF(AND(ED$5&gt;='Rent Roll'!$K4,EDATE('Rent Roll'!$K4,ROUNDDOWN('Rent Roll'!$M4,0))-1&gt;=ED$5),-ED9,
"-")),"-")</f>
        <v>-</v>
      </c>
      <c r="EE34" s="131" t="str">
        <f>IFERROR(
IF(AND(EE$5&gt;='Rent Roll'!$M29,EDATE('Rent Roll'!$M29,ROUNDDOWN('Rent Roll'!$Q29,0))-1&gt;=EE$5),-EE9,
IF(AND(EE$5&gt;='Rent Roll'!$K4,EDATE('Rent Roll'!$K4,ROUNDDOWN('Rent Roll'!$M4,0))-1&gt;=EE$5),-EE9,
"-")),"-")</f>
        <v>-</v>
      </c>
      <c r="EF34" s="132" t="str">
        <f>IFERROR(
IF(AND(EF$5&gt;='Rent Roll'!$M29,EDATE('Rent Roll'!$M29,ROUNDDOWN('Rent Roll'!$Q29,0))-1&gt;=EF$5),-EF9,
IF(AND(EF$5&gt;='Rent Roll'!$K4,EDATE('Rent Roll'!$K4,ROUNDDOWN('Rent Roll'!$M4,0))-1&gt;=EF$5),-EF9,
"-")),"-")</f>
        <v>-</v>
      </c>
      <c r="EG34" s="118"/>
    </row>
    <row r="35" spans="2:137" ht="15" x14ac:dyDescent="0.25">
      <c r="B35" s="129"/>
      <c r="C35" s="73" t="str">
        <f>CONCATENATE('Rent Roll'!B5&amp;" - "&amp;'Rent Roll'!C5)</f>
        <v>2 - Office</v>
      </c>
      <c r="D35" s="150">
        <f t="shared" ca="1" si="17"/>
        <v>-295100</v>
      </c>
      <c r="E35" s="131" t="str">
        <f>IFERROR(
IF(AND(E$5&gt;='Rent Roll'!$M30,EDATE('Rent Roll'!$M30,ROUNDDOWN('Rent Roll'!$Q30,0))-1&gt;=E$5),-E10,
IF(AND(E$5&gt;='Rent Roll'!$K5,EDATE('Rent Roll'!$K5,ROUNDDOWN('Rent Roll'!$M5,0))-1&gt;=E$5),-E10,
"-")),"-")</f>
        <v>-</v>
      </c>
      <c r="F35" s="131" t="str">
        <f>IFERROR(
IF(AND(F$5&gt;='Rent Roll'!$M30,EDATE('Rent Roll'!$M30,ROUNDDOWN('Rent Roll'!$Q30,0))-1&gt;=F$5),-F10,
IF(AND(F$5&gt;='Rent Roll'!$K5,EDATE('Rent Roll'!$K5,ROUNDDOWN('Rent Roll'!$M5,0))-1&gt;=F$5),-F10,
"-")),"-")</f>
        <v>-</v>
      </c>
      <c r="G35" s="131">
        <f ca="1">IFERROR(
IF(AND(G$5&gt;='Rent Roll'!$M30,EDATE('Rent Roll'!$M30,ROUNDDOWN('Rent Roll'!$Q30,0))-1&gt;=G$5),-G10,
IF(AND(G$5&gt;='Rent Roll'!$K5,EDATE('Rent Roll'!$K5,ROUNDDOWN('Rent Roll'!$M5,0))-1&gt;=G$5),-G10,
"-")),"-")</f>
        <v>-29510</v>
      </c>
      <c r="H35" s="131">
        <f ca="1">IFERROR(
IF(AND(H$5&gt;='Rent Roll'!$M30,EDATE('Rent Roll'!$M30,ROUNDDOWN('Rent Roll'!$Q30,0))-1&gt;=H$5),-H10,
IF(AND(H$5&gt;='Rent Roll'!$K5,EDATE('Rent Roll'!$K5,ROUNDDOWN('Rent Roll'!$M5,0))-1&gt;=H$5),-H10,
"-")),"-")</f>
        <v>-29510</v>
      </c>
      <c r="I35" s="131">
        <f ca="1">IFERROR(
IF(AND(I$5&gt;='Rent Roll'!$M30,EDATE('Rent Roll'!$M30,ROUNDDOWN('Rent Roll'!$Q30,0))-1&gt;=I$5),-I10,
IF(AND(I$5&gt;='Rent Roll'!$K5,EDATE('Rent Roll'!$K5,ROUNDDOWN('Rent Roll'!$M5,0))-1&gt;=I$5),-I10,
"-")),"-")</f>
        <v>-29510</v>
      </c>
      <c r="J35" s="131">
        <f ca="1">IFERROR(
IF(AND(J$5&gt;='Rent Roll'!$M30,EDATE('Rent Roll'!$M30,ROUNDDOWN('Rent Roll'!$Q30,0))-1&gt;=J$5),-J10,
IF(AND(J$5&gt;='Rent Roll'!$K5,EDATE('Rent Roll'!$K5,ROUNDDOWN('Rent Roll'!$M5,0))-1&gt;=J$5),-J10,
"-")),"-")</f>
        <v>-29510</v>
      </c>
      <c r="K35" s="131">
        <f ca="1">IFERROR(
IF(AND(K$5&gt;='Rent Roll'!$M30,EDATE('Rent Roll'!$M30,ROUNDDOWN('Rent Roll'!$Q30,0))-1&gt;=K$5),-K10,
IF(AND(K$5&gt;='Rent Roll'!$K5,EDATE('Rent Roll'!$K5,ROUNDDOWN('Rent Roll'!$M5,0))-1&gt;=K$5),-K10,
"-")),"-")</f>
        <v>-29510</v>
      </c>
      <c r="L35" s="131">
        <f ca="1">IFERROR(
IF(AND(L$5&gt;='Rent Roll'!$M30,EDATE('Rent Roll'!$M30,ROUNDDOWN('Rent Roll'!$Q30,0))-1&gt;=L$5),-L10,
IF(AND(L$5&gt;='Rent Roll'!$K5,EDATE('Rent Roll'!$K5,ROUNDDOWN('Rent Roll'!$M5,0))-1&gt;=L$5),-L10,
"-")),"-")</f>
        <v>-29510</v>
      </c>
      <c r="M35" s="131">
        <f ca="1">IFERROR(
IF(AND(M$5&gt;='Rent Roll'!$M30,EDATE('Rent Roll'!$M30,ROUNDDOWN('Rent Roll'!$Q30,0))-1&gt;=M$5),-M10,
IF(AND(M$5&gt;='Rent Roll'!$K5,EDATE('Rent Roll'!$K5,ROUNDDOWN('Rent Roll'!$M5,0))-1&gt;=M$5),-M10,
"-")),"-")</f>
        <v>-29510</v>
      </c>
      <c r="N35" s="131">
        <f ca="1">IFERROR(
IF(AND(N$5&gt;='Rent Roll'!$M30,EDATE('Rent Roll'!$M30,ROUNDDOWN('Rent Roll'!$Q30,0))-1&gt;=N$5),-N10,
IF(AND(N$5&gt;='Rent Roll'!$K5,EDATE('Rent Roll'!$K5,ROUNDDOWN('Rent Roll'!$M5,0))-1&gt;=N$5),-N10,
"-")),"-")</f>
        <v>-29510</v>
      </c>
      <c r="O35" s="131">
        <f ca="1">IFERROR(
IF(AND(O$5&gt;='Rent Roll'!$M30,EDATE('Rent Roll'!$M30,ROUNDDOWN('Rent Roll'!$Q30,0))-1&gt;=O$5),-O10,
IF(AND(O$5&gt;='Rent Roll'!$K5,EDATE('Rent Roll'!$K5,ROUNDDOWN('Rent Roll'!$M5,0))-1&gt;=O$5),-O10,
"-")),"-")</f>
        <v>-29510</v>
      </c>
      <c r="P35" s="131">
        <f ca="1">IFERROR(
IF(AND(P$5&gt;='Rent Roll'!$M30,EDATE('Rent Roll'!$M30,ROUNDDOWN('Rent Roll'!$Q30,0))-1&gt;=P$5),-P10,
IF(AND(P$5&gt;='Rent Roll'!$K5,EDATE('Rent Roll'!$K5,ROUNDDOWN('Rent Roll'!$M5,0))-1&gt;=P$5),-P10,
"-")),"-")</f>
        <v>-29510</v>
      </c>
      <c r="Q35" s="131" t="str">
        <f>IFERROR(
IF(AND(Q$5&gt;='Rent Roll'!$M30,EDATE('Rent Roll'!$M30,ROUNDDOWN('Rent Roll'!$Q30,0))-1&gt;=Q$5),-Q10,
IF(AND(Q$5&gt;='Rent Roll'!$K5,EDATE('Rent Roll'!$K5,ROUNDDOWN('Rent Roll'!$M5,0))-1&gt;=Q$5),-Q10,
"-")),"-")</f>
        <v>-</v>
      </c>
      <c r="R35" s="131" t="str">
        <f>IFERROR(
IF(AND(R$5&gt;='Rent Roll'!$M30,EDATE('Rent Roll'!$M30,ROUNDDOWN('Rent Roll'!$Q30,0))-1&gt;=R$5),-R10,
IF(AND(R$5&gt;='Rent Roll'!$K5,EDATE('Rent Roll'!$K5,ROUNDDOWN('Rent Roll'!$M5,0))-1&gt;=R$5),-R10,
"-")),"-")</f>
        <v>-</v>
      </c>
      <c r="S35" s="131" t="str">
        <f>IFERROR(
IF(AND(S$5&gt;='Rent Roll'!$M30,EDATE('Rent Roll'!$M30,ROUNDDOWN('Rent Roll'!$Q30,0))-1&gt;=S$5),-S10,
IF(AND(S$5&gt;='Rent Roll'!$K5,EDATE('Rent Roll'!$K5,ROUNDDOWN('Rent Roll'!$M5,0))-1&gt;=S$5),-S10,
"-")),"-")</f>
        <v>-</v>
      </c>
      <c r="T35" s="131" t="str">
        <f>IFERROR(
IF(AND(T$5&gt;='Rent Roll'!$M30,EDATE('Rent Roll'!$M30,ROUNDDOWN('Rent Roll'!$Q30,0))-1&gt;=T$5),-T10,
IF(AND(T$5&gt;='Rent Roll'!$K5,EDATE('Rent Roll'!$K5,ROUNDDOWN('Rent Roll'!$M5,0))-1&gt;=T$5),-T10,
"-")),"-")</f>
        <v>-</v>
      </c>
      <c r="U35" s="131" t="str">
        <f>IFERROR(
IF(AND(U$5&gt;='Rent Roll'!$M30,EDATE('Rent Roll'!$M30,ROUNDDOWN('Rent Roll'!$Q30,0))-1&gt;=U$5),-U10,
IF(AND(U$5&gt;='Rent Roll'!$K5,EDATE('Rent Roll'!$K5,ROUNDDOWN('Rent Roll'!$M5,0))-1&gt;=U$5),-U10,
"-")),"-")</f>
        <v>-</v>
      </c>
      <c r="V35" s="131" t="str">
        <f>IFERROR(
IF(AND(V$5&gt;='Rent Roll'!$M30,EDATE('Rent Roll'!$M30,ROUNDDOWN('Rent Roll'!$Q30,0))-1&gt;=V$5),-V10,
IF(AND(V$5&gt;='Rent Roll'!$K5,EDATE('Rent Roll'!$K5,ROUNDDOWN('Rent Roll'!$M5,0))-1&gt;=V$5),-V10,
"-")),"-")</f>
        <v>-</v>
      </c>
      <c r="W35" s="131" t="str">
        <f>IFERROR(
IF(AND(W$5&gt;='Rent Roll'!$M30,EDATE('Rent Roll'!$M30,ROUNDDOWN('Rent Roll'!$Q30,0))-1&gt;=W$5),-W10,
IF(AND(W$5&gt;='Rent Roll'!$K5,EDATE('Rent Roll'!$K5,ROUNDDOWN('Rent Roll'!$M5,0))-1&gt;=W$5),-W10,
"-")),"-")</f>
        <v>-</v>
      </c>
      <c r="X35" s="131" t="str">
        <f>IFERROR(
IF(AND(X$5&gt;='Rent Roll'!$M30,EDATE('Rent Roll'!$M30,ROUNDDOWN('Rent Roll'!$Q30,0))-1&gt;=X$5),-X10,
IF(AND(X$5&gt;='Rent Roll'!$K5,EDATE('Rent Roll'!$K5,ROUNDDOWN('Rent Roll'!$M5,0))-1&gt;=X$5),-X10,
"-")),"-")</f>
        <v>-</v>
      </c>
      <c r="Y35" s="131" t="str">
        <f>IFERROR(
IF(AND(Y$5&gt;='Rent Roll'!$M30,EDATE('Rent Roll'!$M30,ROUNDDOWN('Rent Roll'!$Q30,0))-1&gt;=Y$5),-Y10,
IF(AND(Y$5&gt;='Rent Roll'!$K5,EDATE('Rent Roll'!$K5,ROUNDDOWN('Rent Roll'!$M5,0))-1&gt;=Y$5),-Y10,
"-")),"-")</f>
        <v>-</v>
      </c>
      <c r="Z35" s="131" t="str">
        <f>IFERROR(
IF(AND(Z$5&gt;='Rent Roll'!$M30,EDATE('Rent Roll'!$M30,ROUNDDOWN('Rent Roll'!$Q30,0))-1&gt;=Z$5),-Z10,
IF(AND(Z$5&gt;='Rent Roll'!$K5,EDATE('Rent Roll'!$K5,ROUNDDOWN('Rent Roll'!$M5,0))-1&gt;=Z$5),-Z10,
"-")),"-")</f>
        <v>-</v>
      </c>
      <c r="AA35" s="131" t="str">
        <f>IFERROR(
IF(AND(AA$5&gt;='Rent Roll'!$M30,EDATE('Rent Roll'!$M30,ROUNDDOWN('Rent Roll'!$Q30,0))-1&gt;=AA$5),-AA10,
IF(AND(AA$5&gt;='Rent Roll'!$K5,EDATE('Rent Roll'!$K5,ROUNDDOWN('Rent Roll'!$M5,0))-1&gt;=AA$5),-AA10,
"-")),"-")</f>
        <v>-</v>
      </c>
      <c r="AB35" s="131" t="str">
        <f>IFERROR(
IF(AND(AB$5&gt;='Rent Roll'!$M30,EDATE('Rent Roll'!$M30,ROUNDDOWN('Rent Roll'!$Q30,0))-1&gt;=AB$5),-AB10,
IF(AND(AB$5&gt;='Rent Roll'!$K5,EDATE('Rent Roll'!$K5,ROUNDDOWN('Rent Roll'!$M5,0))-1&gt;=AB$5),-AB10,
"-")),"-")</f>
        <v>-</v>
      </c>
      <c r="AC35" s="131" t="str">
        <f>IFERROR(
IF(AND(AC$5&gt;='Rent Roll'!$M30,EDATE('Rent Roll'!$M30,ROUNDDOWN('Rent Roll'!$Q30,0))-1&gt;=AC$5),-AC10,
IF(AND(AC$5&gt;='Rent Roll'!$K5,EDATE('Rent Roll'!$K5,ROUNDDOWN('Rent Roll'!$M5,0))-1&gt;=AC$5),-AC10,
"-")),"-")</f>
        <v>-</v>
      </c>
      <c r="AD35" s="131" t="str">
        <f>IFERROR(
IF(AND(AD$5&gt;='Rent Roll'!$M30,EDATE('Rent Roll'!$M30,ROUNDDOWN('Rent Roll'!$Q30,0))-1&gt;=AD$5),-AD10,
IF(AND(AD$5&gt;='Rent Roll'!$K5,EDATE('Rent Roll'!$K5,ROUNDDOWN('Rent Roll'!$M5,0))-1&gt;=AD$5),-AD10,
"-")),"-")</f>
        <v>-</v>
      </c>
      <c r="AE35" s="131" t="str">
        <f>IFERROR(
IF(AND(AE$5&gt;='Rent Roll'!$M30,EDATE('Rent Roll'!$M30,ROUNDDOWN('Rent Roll'!$Q30,0))-1&gt;=AE$5),-AE10,
IF(AND(AE$5&gt;='Rent Roll'!$K5,EDATE('Rent Roll'!$K5,ROUNDDOWN('Rent Roll'!$M5,0))-1&gt;=AE$5),-AE10,
"-")),"-")</f>
        <v>-</v>
      </c>
      <c r="AF35" s="131" t="str">
        <f>IFERROR(
IF(AND(AF$5&gt;='Rent Roll'!$M30,EDATE('Rent Roll'!$M30,ROUNDDOWN('Rent Roll'!$Q30,0))-1&gt;=AF$5),-AF10,
IF(AND(AF$5&gt;='Rent Roll'!$K5,EDATE('Rent Roll'!$K5,ROUNDDOWN('Rent Roll'!$M5,0))-1&gt;=AF$5),-AF10,
"-")),"-")</f>
        <v>-</v>
      </c>
      <c r="AG35" s="131" t="str">
        <f>IFERROR(
IF(AND(AG$5&gt;='Rent Roll'!$M30,EDATE('Rent Roll'!$M30,ROUNDDOWN('Rent Roll'!$Q30,0))-1&gt;=AG$5),-AG10,
IF(AND(AG$5&gt;='Rent Roll'!$K5,EDATE('Rent Roll'!$K5,ROUNDDOWN('Rent Roll'!$M5,0))-1&gt;=AG$5),-AG10,
"-")),"-")</f>
        <v>-</v>
      </c>
      <c r="AH35" s="131" t="str">
        <f>IFERROR(
IF(AND(AH$5&gt;='Rent Roll'!$M30,EDATE('Rent Roll'!$M30,ROUNDDOWN('Rent Roll'!$Q30,0))-1&gt;=AH$5),-AH10,
IF(AND(AH$5&gt;='Rent Roll'!$K5,EDATE('Rent Roll'!$K5,ROUNDDOWN('Rent Roll'!$M5,0))-1&gt;=AH$5),-AH10,
"-")),"-")</f>
        <v>-</v>
      </c>
      <c r="AI35" s="131" t="str">
        <f>IFERROR(
IF(AND(AI$5&gt;='Rent Roll'!$M30,EDATE('Rent Roll'!$M30,ROUNDDOWN('Rent Roll'!$Q30,0))-1&gt;=AI$5),-AI10,
IF(AND(AI$5&gt;='Rent Roll'!$K5,EDATE('Rent Roll'!$K5,ROUNDDOWN('Rent Roll'!$M5,0))-1&gt;=AI$5),-AI10,
"-")),"-")</f>
        <v>-</v>
      </c>
      <c r="AJ35" s="131" t="str">
        <f>IFERROR(
IF(AND(AJ$5&gt;='Rent Roll'!$M30,EDATE('Rent Roll'!$M30,ROUNDDOWN('Rent Roll'!$Q30,0))-1&gt;=AJ$5),-AJ10,
IF(AND(AJ$5&gt;='Rent Roll'!$K5,EDATE('Rent Roll'!$K5,ROUNDDOWN('Rent Roll'!$M5,0))-1&gt;=AJ$5),-AJ10,
"-")),"-")</f>
        <v>-</v>
      </c>
      <c r="AK35" s="131" t="str">
        <f>IFERROR(
IF(AND(AK$5&gt;='Rent Roll'!$M30,EDATE('Rent Roll'!$M30,ROUNDDOWN('Rent Roll'!$Q30,0))-1&gt;=AK$5),-AK10,
IF(AND(AK$5&gt;='Rent Roll'!$K5,EDATE('Rent Roll'!$K5,ROUNDDOWN('Rent Roll'!$M5,0))-1&gt;=AK$5),-AK10,
"-")),"-")</f>
        <v>-</v>
      </c>
      <c r="AL35" s="131" t="str">
        <f>IFERROR(
IF(AND(AL$5&gt;='Rent Roll'!$M30,EDATE('Rent Roll'!$M30,ROUNDDOWN('Rent Roll'!$Q30,0))-1&gt;=AL$5),-AL10,
IF(AND(AL$5&gt;='Rent Roll'!$K5,EDATE('Rent Roll'!$K5,ROUNDDOWN('Rent Roll'!$M5,0))-1&gt;=AL$5),-AL10,
"-")),"-")</f>
        <v>-</v>
      </c>
      <c r="AM35" s="131" t="str">
        <f>IFERROR(
IF(AND(AM$5&gt;='Rent Roll'!$M30,EDATE('Rent Roll'!$M30,ROUNDDOWN('Rent Roll'!$Q30,0))-1&gt;=AM$5),-AM10,
IF(AND(AM$5&gt;='Rent Roll'!$K5,EDATE('Rent Roll'!$K5,ROUNDDOWN('Rent Roll'!$M5,0))-1&gt;=AM$5),-AM10,
"-")),"-")</f>
        <v>-</v>
      </c>
      <c r="AN35" s="131" t="str">
        <f>IFERROR(
IF(AND(AN$5&gt;='Rent Roll'!$M30,EDATE('Rent Roll'!$M30,ROUNDDOWN('Rent Roll'!$Q30,0))-1&gt;=AN$5),-AN10,
IF(AND(AN$5&gt;='Rent Roll'!$K5,EDATE('Rent Roll'!$K5,ROUNDDOWN('Rent Roll'!$M5,0))-1&gt;=AN$5),-AN10,
"-")),"-")</f>
        <v>-</v>
      </c>
      <c r="AO35" s="131" t="str">
        <f>IFERROR(
IF(AND(AO$5&gt;='Rent Roll'!$M30,EDATE('Rent Roll'!$M30,ROUNDDOWN('Rent Roll'!$Q30,0))-1&gt;=AO$5),-AO10,
IF(AND(AO$5&gt;='Rent Roll'!$K5,EDATE('Rent Roll'!$K5,ROUNDDOWN('Rent Roll'!$M5,0))-1&gt;=AO$5),-AO10,
"-")),"-")</f>
        <v>-</v>
      </c>
      <c r="AP35" s="131" t="str">
        <f>IFERROR(
IF(AND(AP$5&gt;='Rent Roll'!$M30,EDATE('Rent Roll'!$M30,ROUNDDOWN('Rent Roll'!$Q30,0))-1&gt;=AP$5),-AP10,
IF(AND(AP$5&gt;='Rent Roll'!$K5,EDATE('Rent Roll'!$K5,ROUNDDOWN('Rent Roll'!$M5,0))-1&gt;=AP$5),-AP10,
"-")),"-")</f>
        <v>-</v>
      </c>
      <c r="AQ35" s="131" t="str">
        <f>IFERROR(
IF(AND(AQ$5&gt;='Rent Roll'!$M30,EDATE('Rent Roll'!$M30,ROUNDDOWN('Rent Roll'!$Q30,0))-1&gt;=AQ$5),-AQ10,
IF(AND(AQ$5&gt;='Rent Roll'!$K5,EDATE('Rent Roll'!$K5,ROUNDDOWN('Rent Roll'!$M5,0))-1&gt;=AQ$5),-AQ10,
"-")),"-")</f>
        <v>-</v>
      </c>
      <c r="AR35" s="131" t="str">
        <f>IFERROR(
IF(AND(AR$5&gt;='Rent Roll'!$M30,EDATE('Rent Roll'!$M30,ROUNDDOWN('Rent Roll'!$Q30,0))-1&gt;=AR$5),-AR10,
IF(AND(AR$5&gt;='Rent Roll'!$K5,EDATE('Rent Roll'!$K5,ROUNDDOWN('Rent Roll'!$M5,0))-1&gt;=AR$5),-AR10,
"-")),"-")</f>
        <v>-</v>
      </c>
      <c r="AS35" s="131" t="str">
        <f>IFERROR(
IF(AND(AS$5&gt;='Rent Roll'!$M30,EDATE('Rent Roll'!$M30,ROUNDDOWN('Rent Roll'!$Q30,0))-1&gt;=AS$5),-AS10,
IF(AND(AS$5&gt;='Rent Roll'!$K5,EDATE('Rent Roll'!$K5,ROUNDDOWN('Rent Roll'!$M5,0))-1&gt;=AS$5),-AS10,
"-")),"-")</f>
        <v>-</v>
      </c>
      <c r="AT35" s="131" t="str">
        <f>IFERROR(
IF(AND(AT$5&gt;='Rent Roll'!$M30,EDATE('Rent Roll'!$M30,ROUNDDOWN('Rent Roll'!$Q30,0))-1&gt;=AT$5),-AT10,
IF(AND(AT$5&gt;='Rent Roll'!$K5,EDATE('Rent Roll'!$K5,ROUNDDOWN('Rent Roll'!$M5,0))-1&gt;=AT$5),-AT10,
"-")),"-")</f>
        <v>-</v>
      </c>
      <c r="AU35" s="131" t="str">
        <f>IFERROR(
IF(AND(AU$5&gt;='Rent Roll'!$M30,EDATE('Rent Roll'!$M30,ROUNDDOWN('Rent Roll'!$Q30,0))-1&gt;=AU$5),-AU10,
IF(AND(AU$5&gt;='Rent Roll'!$K5,EDATE('Rent Roll'!$K5,ROUNDDOWN('Rent Roll'!$M5,0))-1&gt;=AU$5),-AU10,
"-")),"-")</f>
        <v>-</v>
      </c>
      <c r="AV35" s="131" t="str">
        <f>IFERROR(
IF(AND(AV$5&gt;='Rent Roll'!$M30,EDATE('Rent Roll'!$M30,ROUNDDOWN('Rent Roll'!$Q30,0))-1&gt;=AV$5),-AV10,
IF(AND(AV$5&gt;='Rent Roll'!$K5,EDATE('Rent Roll'!$K5,ROUNDDOWN('Rent Roll'!$M5,0))-1&gt;=AV$5),-AV10,
"-")),"-")</f>
        <v>-</v>
      </c>
      <c r="AW35" s="131" t="str">
        <f>IFERROR(
IF(AND(AW$5&gt;='Rent Roll'!$M30,EDATE('Rent Roll'!$M30,ROUNDDOWN('Rent Roll'!$Q30,0))-1&gt;=AW$5),-AW10,
IF(AND(AW$5&gt;='Rent Roll'!$K5,EDATE('Rent Roll'!$K5,ROUNDDOWN('Rent Roll'!$M5,0))-1&gt;=AW$5),-AW10,
"-")),"-")</f>
        <v>-</v>
      </c>
      <c r="AX35" s="131" t="str">
        <f>IFERROR(
IF(AND(AX$5&gt;='Rent Roll'!$M30,EDATE('Rent Roll'!$M30,ROUNDDOWN('Rent Roll'!$Q30,0))-1&gt;=AX$5),-AX10,
IF(AND(AX$5&gt;='Rent Roll'!$K5,EDATE('Rent Roll'!$K5,ROUNDDOWN('Rent Roll'!$M5,0))-1&gt;=AX$5),-AX10,
"-")),"-")</f>
        <v>-</v>
      </c>
      <c r="AY35" s="131" t="str">
        <f>IFERROR(
IF(AND(AY$5&gt;='Rent Roll'!$M30,EDATE('Rent Roll'!$M30,ROUNDDOWN('Rent Roll'!$Q30,0))-1&gt;=AY$5),-AY10,
IF(AND(AY$5&gt;='Rent Roll'!$K5,EDATE('Rent Roll'!$K5,ROUNDDOWN('Rent Roll'!$M5,0))-1&gt;=AY$5),-AY10,
"-")),"-")</f>
        <v>-</v>
      </c>
      <c r="AZ35" s="131" t="str">
        <f>IFERROR(
IF(AND(AZ$5&gt;='Rent Roll'!$M30,EDATE('Rent Roll'!$M30,ROUNDDOWN('Rent Roll'!$Q30,0))-1&gt;=AZ$5),-AZ10,
IF(AND(AZ$5&gt;='Rent Roll'!$K5,EDATE('Rent Roll'!$K5,ROUNDDOWN('Rent Roll'!$M5,0))-1&gt;=AZ$5),-AZ10,
"-")),"-")</f>
        <v>-</v>
      </c>
      <c r="BA35" s="131" t="str">
        <f>IFERROR(
IF(AND(BA$5&gt;='Rent Roll'!$M30,EDATE('Rent Roll'!$M30,ROUNDDOWN('Rent Roll'!$Q30,0))-1&gt;=BA$5),-BA10,
IF(AND(BA$5&gt;='Rent Roll'!$K5,EDATE('Rent Roll'!$K5,ROUNDDOWN('Rent Roll'!$M5,0))-1&gt;=BA$5),-BA10,
"-")),"-")</f>
        <v>-</v>
      </c>
      <c r="BB35" s="131" t="str">
        <f>IFERROR(
IF(AND(BB$5&gt;='Rent Roll'!$M30,EDATE('Rent Roll'!$M30,ROUNDDOWN('Rent Roll'!$Q30,0))-1&gt;=BB$5),-BB10,
IF(AND(BB$5&gt;='Rent Roll'!$K5,EDATE('Rent Roll'!$K5,ROUNDDOWN('Rent Roll'!$M5,0))-1&gt;=BB$5),-BB10,
"-")),"-")</f>
        <v>-</v>
      </c>
      <c r="BC35" s="131" t="str">
        <f>IFERROR(
IF(AND(BC$5&gt;='Rent Roll'!$M30,EDATE('Rent Roll'!$M30,ROUNDDOWN('Rent Roll'!$Q30,0))-1&gt;=BC$5),-BC10,
IF(AND(BC$5&gt;='Rent Roll'!$K5,EDATE('Rent Roll'!$K5,ROUNDDOWN('Rent Roll'!$M5,0))-1&gt;=BC$5),-BC10,
"-")),"-")</f>
        <v>-</v>
      </c>
      <c r="BD35" s="131" t="str">
        <f>IFERROR(
IF(AND(BD$5&gt;='Rent Roll'!$M30,EDATE('Rent Roll'!$M30,ROUNDDOWN('Rent Roll'!$Q30,0))-1&gt;=BD$5),-BD10,
IF(AND(BD$5&gt;='Rent Roll'!$K5,EDATE('Rent Roll'!$K5,ROUNDDOWN('Rent Roll'!$M5,0))-1&gt;=BD$5),-BD10,
"-")),"-")</f>
        <v>-</v>
      </c>
      <c r="BE35" s="131" t="str">
        <f>IFERROR(
IF(AND(BE$5&gt;='Rent Roll'!$M30,EDATE('Rent Roll'!$M30,ROUNDDOWN('Rent Roll'!$Q30,0))-1&gt;=BE$5),-BE10,
IF(AND(BE$5&gt;='Rent Roll'!$K5,EDATE('Rent Roll'!$K5,ROUNDDOWN('Rent Roll'!$M5,0))-1&gt;=BE$5),-BE10,
"-")),"-")</f>
        <v>-</v>
      </c>
      <c r="BF35" s="131" t="str">
        <f>IFERROR(
IF(AND(BF$5&gt;='Rent Roll'!$M30,EDATE('Rent Roll'!$M30,ROUNDDOWN('Rent Roll'!$Q30,0))-1&gt;=BF$5),-BF10,
IF(AND(BF$5&gt;='Rent Roll'!$K5,EDATE('Rent Roll'!$K5,ROUNDDOWN('Rent Roll'!$M5,0))-1&gt;=BF$5),-BF10,
"-")),"-")</f>
        <v>-</v>
      </c>
      <c r="BG35" s="131" t="str">
        <f>IFERROR(
IF(AND(BG$5&gt;='Rent Roll'!$M30,EDATE('Rent Roll'!$M30,ROUNDDOWN('Rent Roll'!$Q30,0))-1&gt;=BG$5),-BG10,
IF(AND(BG$5&gt;='Rent Roll'!$K5,EDATE('Rent Roll'!$K5,ROUNDDOWN('Rent Roll'!$M5,0))-1&gt;=BG$5),-BG10,
"-")),"-")</f>
        <v>-</v>
      </c>
      <c r="BH35" s="131" t="str">
        <f>IFERROR(
IF(AND(BH$5&gt;='Rent Roll'!$M30,EDATE('Rent Roll'!$M30,ROUNDDOWN('Rent Roll'!$Q30,0))-1&gt;=BH$5),-BH10,
IF(AND(BH$5&gt;='Rent Roll'!$K5,EDATE('Rent Roll'!$K5,ROUNDDOWN('Rent Roll'!$M5,0))-1&gt;=BH$5),-BH10,
"-")),"-")</f>
        <v>-</v>
      </c>
      <c r="BI35" s="131" t="str">
        <f>IFERROR(
IF(AND(BI$5&gt;='Rent Roll'!$M30,EDATE('Rent Roll'!$M30,ROUNDDOWN('Rent Roll'!$Q30,0))-1&gt;=BI$5),-BI10,
IF(AND(BI$5&gt;='Rent Roll'!$K5,EDATE('Rent Roll'!$K5,ROUNDDOWN('Rent Roll'!$M5,0))-1&gt;=BI$5),-BI10,
"-")),"-")</f>
        <v>-</v>
      </c>
      <c r="BJ35" s="131" t="str">
        <f>IFERROR(
IF(AND(BJ$5&gt;='Rent Roll'!$M30,EDATE('Rent Roll'!$M30,ROUNDDOWN('Rent Roll'!$Q30,0))-1&gt;=BJ$5),-BJ10,
IF(AND(BJ$5&gt;='Rent Roll'!$K5,EDATE('Rent Roll'!$K5,ROUNDDOWN('Rent Roll'!$M5,0))-1&gt;=BJ$5),-BJ10,
"-")),"-")</f>
        <v>-</v>
      </c>
      <c r="BK35" s="131" t="str">
        <f>IFERROR(
IF(AND(BK$5&gt;='Rent Roll'!$M30,EDATE('Rent Roll'!$M30,ROUNDDOWN('Rent Roll'!$Q30,0))-1&gt;=BK$5),-BK10,
IF(AND(BK$5&gt;='Rent Roll'!$K5,EDATE('Rent Roll'!$K5,ROUNDDOWN('Rent Roll'!$M5,0))-1&gt;=BK$5),-BK10,
"-")),"-")</f>
        <v>-</v>
      </c>
      <c r="BL35" s="131" t="str">
        <f>IFERROR(
IF(AND(BL$5&gt;='Rent Roll'!$M30,EDATE('Rent Roll'!$M30,ROUNDDOWN('Rent Roll'!$Q30,0))-1&gt;=BL$5),-BL10,
IF(AND(BL$5&gt;='Rent Roll'!$K5,EDATE('Rent Roll'!$K5,ROUNDDOWN('Rent Roll'!$M5,0))-1&gt;=BL$5),-BL10,
"-")),"-")</f>
        <v>-</v>
      </c>
      <c r="BM35" s="131" t="str">
        <f>IFERROR(
IF(AND(BM$5&gt;='Rent Roll'!$M30,EDATE('Rent Roll'!$M30,ROUNDDOWN('Rent Roll'!$Q30,0))-1&gt;=BM$5),-BM10,
IF(AND(BM$5&gt;='Rent Roll'!$K5,EDATE('Rent Roll'!$K5,ROUNDDOWN('Rent Roll'!$M5,0))-1&gt;=BM$5),-BM10,
"-")),"-")</f>
        <v>-</v>
      </c>
      <c r="BN35" s="131" t="str">
        <f>IFERROR(
IF(AND(BN$5&gt;='Rent Roll'!$M30,EDATE('Rent Roll'!$M30,ROUNDDOWN('Rent Roll'!$Q30,0))-1&gt;=BN$5),-BN10,
IF(AND(BN$5&gt;='Rent Roll'!$K5,EDATE('Rent Roll'!$K5,ROUNDDOWN('Rent Roll'!$M5,0))-1&gt;=BN$5),-BN10,
"-")),"-")</f>
        <v>-</v>
      </c>
      <c r="BO35" s="131" t="str">
        <f>IFERROR(
IF(AND(BO$5&gt;='Rent Roll'!$M30,EDATE('Rent Roll'!$M30,ROUNDDOWN('Rent Roll'!$Q30,0))-1&gt;=BO$5),-BO10,
IF(AND(BO$5&gt;='Rent Roll'!$K5,EDATE('Rent Roll'!$K5,ROUNDDOWN('Rent Roll'!$M5,0))-1&gt;=BO$5),-BO10,
"-")),"-")</f>
        <v>-</v>
      </c>
      <c r="BP35" s="131" t="str">
        <f>IFERROR(
IF(AND(BP$5&gt;='Rent Roll'!$M30,EDATE('Rent Roll'!$M30,ROUNDDOWN('Rent Roll'!$Q30,0))-1&gt;=BP$5),-BP10,
IF(AND(BP$5&gt;='Rent Roll'!$K5,EDATE('Rent Roll'!$K5,ROUNDDOWN('Rent Roll'!$M5,0))-1&gt;=BP$5),-BP10,
"-")),"-")</f>
        <v>-</v>
      </c>
      <c r="BQ35" s="131" t="str">
        <f>IFERROR(
IF(AND(BQ$5&gt;='Rent Roll'!$M30,EDATE('Rent Roll'!$M30,ROUNDDOWN('Rent Roll'!$Q30,0))-1&gt;=BQ$5),-BQ10,
IF(AND(BQ$5&gt;='Rent Roll'!$K5,EDATE('Rent Roll'!$K5,ROUNDDOWN('Rent Roll'!$M5,0))-1&gt;=BQ$5),-BQ10,
"-")),"-")</f>
        <v>-</v>
      </c>
      <c r="BR35" s="131" t="str">
        <f>IFERROR(
IF(AND(BR$5&gt;='Rent Roll'!$M30,EDATE('Rent Roll'!$M30,ROUNDDOWN('Rent Roll'!$Q30,0))-1&gt;=BR$5),-BR10,
IF(AND(BR$5&gt;='Rent Roll'!$K5,EDATE('Rent Roll'!$K5,ROUNDDOWN('Rent Roll'!$M5,0))-1&gt;=BR$5),-BR10,
"-")),"-")</f>
        <v>-</v>
      </c>
      <c r="BS35" s="131" t="str">
        <f>IFERROR(
IF(AND(BS$5&gt;='Rent Roll'!$M30,EDATE('Rent Roll'!$M30,ROUNDDOWN('Rent Roll'!$Q30,0))-1&gt;=BS$5),-BS10,
IF(AND(BS$5&gt;='Rent Roll'!$K5,EDATE('Rent Roll'!$K5,ROUNDDOWN('Rent Roll'!$M5,0))-1&gt;=BS$5),-BS10,
"-")),"-")</f>
        <v>-</v>
      </c>
      <c r="BT35" s="131" t="str">
        <f>IFERROR(
IF(AND(BT$5&gt;='Rent Roll'!$M30,EDATE('Rent Roll'!$M30,ROUNDDOWN('Rent Roll'!$Q30,0))-1&gt;=BT$5),-BT10,
IF(AND(BT$5&gt;='Rent Roll'!$K5,EDATE('Rent Roll'!$K5,ROUNDDOWN('Rent Roll'!$M5,0))-1&gt;=BT$5),-BT10,
"-")),"-")</f>
        <v>-</v>
      </c>
      <c r="BU35" s="131" t="str">
        <f>IFERROR(
IF(AND(BU$5&gt;='Rent Roll'!$M30,EDATE('Rent Roll'!$M30,ROUNDDOWN('Rent Roll'!$Q30,0))-1&gt;=BU$5),-BU10,
IF(AND(BU$5&gt;='Rent Roll'!$K5,EDATE('Rent Roll'!$K5,ROUNDDOWN('Rent Roll'!$M5,0))-1&gt;=BU$5),-BU10,
"-")),"-")</f>
        <v>-</v>
      </c>
      <c r="BV35" s="131" t="str">
        <f>IFERROR(
IF(AND(BV$5&gt;='Rent Roll'!$M30,EDATE('Rent Roll'!$M30,ROUNDDOWN('Rent Roll'!$Q30,0))-1&gt;=BV$5),-BV10,
IF(AND(BV$5&gt;='Rent Roll'!$K5,EDATE('Rent Roll'!$K5,ROUNDDOWN('Rent Roll'!$M5,0))-1&gt;=BV$5),-BV10,
"-")),"-")</f>
        <v>-</v>
      </c>
      <c r="BW35" s="131" t="str">
        <f>IFERROR(
IF(AND(BW$5&gt;='Rent Roll'!$M30,EDATE('Rent Roll'!$M30,ROUNDDOWN('Rent Roll'!$Q30,0))-1&gt;=BW$5),-BW10,
IF(AND(BW$5&gt;='Rent Roll'!$K5,EDATE('Rent Roll'!$K5,ROUNDDOWN('Rent Roll'!$M5,0))-1&gt;=BW$5),-BW10,
"-")),"-")</f>
        <v>-</v>
      </c>
      <c r="BX35" s="131" t="str">
        <f>IFERROR(
IF(AND(BX$5&gt;='Rent Roll'!$M30,EDATE('Rent Roll'!$M30,ROUNDDOWN('Rent Roll'!$Q30,0))-1&gt;=BX$5),-BX10,
IF(AND(BX$5&gt;='Rent Roll'!$K5,EDATE('Rent Roll'!$K5,ROUNDDOWN('Rent Roll'!$M5,0))-1&gt;=BX$5),-BX10,
"-")),"-")</f>
        <v>-</v>
      </c>
      <c r="BY35" s="131" t="str">
        <f>IFERROR(
IF(AND(BY$5&gt;='Rent Roll'!$M30,EDATE('Rent Roll'!$M30,ROUNDDOWN('Rent Roll'!$Q30,0))-1&gt;=BY$5),-BY10,
IF(AND(BY$5&gt;='Rent Roll'!$K5,EDATE('Rent Roll'!$K5,ROUNDDOWN('Rent Roll'!$M5,0))-1&gt;=BY$5),-BY10,
"-")),"-")</f>
        <v>-</v>
      </c>
      <c r="BZ35" s="131" t="str">
        <f>IFERROR(
IF(AND(BZ$5&gt;='Rent Roll'!$M30,EDATE('Rent Roll'!$M30,ROUNDDOWN('Rent Roll'!$Q30,0))-1&gt;=BZ$5),-BZ10,
IF(AND(BZ$5&gt;='Rent Roll'!$K5,EDATE('Rent Roll'!$K5,ROUNDDOWN('Rent Roll'!$M5,0))-1&gt;=BZ$5),-BZ10,
"-")),"-")</f>
        <v>-</v>
      </c>
      <c r="CA35" s="131" t="str">
        <f>IFERROR(
IF(AND(CA$5&gt;='Rent Roll'!$M30,EDATE('Rent Roll'!$M30,ROUNDDOWN('Rent Roll'!$Q30,0))-1&gt;=CA$5),-CA10,
IF(AND(CA$5&gt;='Rent Roll'!$K5,EDATE('Rent Roll'!$K5,ROUNDDOWN('Rent Roll'!$M5,0))-1&gt;=CA$5),-CA10,
"-")),"-")</f>
        <v>-</v>
      </c>
      <c r="CB35" s="131" t="str">
        <f>IFERROR(
IF(AND(CB$5&gt;='Rent Roll'!$M30,EDATE('Rent Roll'!$M30,ROUNDDOWN('Rent Roll'!$Q30,0))-1&gt;=CB$5),-CB10,
IF(AND(CB$5&gt;='Rent Roll'!$K5,EDATE('Rent Roll'!$K5,ROUNDDOWN('Rent Roll'!$M5,0))-1&gt;=CB$5),-CB10,
"-")),"-")</f>
        <v>-</v>
      </c>
      <c r="CC35" s="131" t="str">
        <f>IFERROR(
IF(AND(CC$5&gt;='Rent Roll'!$M30,EDATE('Rent Roll'!$M30,ROUNDDOWN('Rent Roll'!$Q30,0))-1&gt;=CC$5),-CC10,
IF(AND(CC$5&gt;='Rent Roll'!$K5,EDATE('Rent Roll'!$K5,ROUNDDOWN('Rent Roll'!$M5,0))-1&gt;=CC$5),-CC10,
"-")),"-")</f>
        <v>-</v>
      </c>
      <c r="CD35" s="131" t="str">
        <f>IFERROR(
IF(AND(CD$5&gt;='Rent Roll'!$M30,EDATE('Rent Roll'!$M30,ROUNDDOWN('Rent Roll'!$Q30,0))-1&gt;=CD$5),-CD10,
IF(AND(CD$5&gt;='Rent Roll'!$K5,EDATE('Rent Roll'!$K5,ROUNDDOWN('Rent Roll'!$M5,0))-1&gt;=CD$5),-CD10,
"-")),"-")</f>
        <v>-</v>
      </c>
      <c r="CE35" s="131" t="str">
        <f>IFERROR(
IF(AND(CE$5&gt;='Rent Roll'!$M30,EDATE('Rent Roll'!$M30,ROUNDDOWN('Rent Roll'!$Q30,0))-1&gt;=CE$5),-CE10,
IF(AND(CE$5&gt;='Rent Roll'!$K5,EDATE('Rent Roll'!$K5,ROUNDDOWN('Rent Roll'!$M5,0))-1&gt;=CE$5),-CE10,
"-")),"-")</f>
        <v>-</v>
      </c>
      <c r="CF35" s="131" t="str">
        <f>IFERROR(
IF(AND(CF$5&gt;='Rent Roll'!$M30,EDATE('Rent Roll'!$M30,ROUNDDOWN('Rent Roll'!$Q30,0))-1&gt;=CF$5),-CF10,
IF(AND(CF$5&gt;='Rent Roll'!$K5,EDATE('Rent Roll'!$K5,ROUNDDOWN('Rent Roll'!$M5,0))-1&gt;=CF$5),-CF10,
"-")),"-")</f>
        <v>-</v>
      </c>
      <c r="CG35" s="131" t="str">
        <f>IFERROR(
IF(AND(CG$5&gt;='Rent Roll'!$M30,EDATE('Rent Roll'!$M30,ROUNDDOWN('Rent Roll'!$Q30,0))-1&gt;=CG$5),-CG10,
IF(AND(CG$5&gt;='Rent Roll'!$K5,EDATE('Rent Roll'!$K5,ROUNDDOWN('Rent Roll'!$M5,0))-1&gt;=CG$5),-CG10,
"-")),"-")</f>
        <v>-</v>
      </c>
      <c r="CH35" s="131" t="str">
        <f>IFERROR(
IF(AND(CH$5&gt;='Rent Roll'!$M30,EDATE('Rent Roll'!$M30,ROUNDDOWN('Rent Roll'!$Q30,0))-1&gt;=CH$5),-CH10,
IF(AND(CH$5&gt;='Rent Roll'!$K5,EDATE('Rent Roll'!$K5,ROUNDDOWN('Rent Roll'!$M5,0))-1&gt;=CH$5),-CH10,
"-")),"-")</f>
        <v>-</v>
      </c>
      <c r="CI35" s="131" t="str">
        <f>IFERROR(
IF(AND(CI$5&gt;='Rent Roll'!$M30,EDATE('Rent Roll'!$M30,ROUNDDOWN('Rent Roll'!$Q30,0))-1&gt;=CI$5),-CI10,
IF(AND(CI$5&gt;='Rent Roll'!$K5,EDATE('Rent Roll'!$K5,ROUNDDOWN('Rent Roll'!$M5,0))-1&gt;=CI$5),-CI10,
"-")),"-")</f>
        <v>-</v>
      </c>
      <c r="CJ35" s="131" t="str">
        <f>IFERROR(
IF(AND(CJ$5&gt;='Rent Roll'!$M30,EDATE('Rent Roll'!$M30,ROUNDDOWN('Rent Roll'!$Q30,0))-1&gt;=CJ$5),-CJ10,
IF(AND(CJ$5&gt;='Rent Roll'!$K5,EDATE('Rent Roll'!$K5,ROUNDDOWN('Rent Roll'!$M5,0))-1&gt;=CJ$5),-CJ10,
"-")),"-")</f>
        <v>-</v>
      </c>
      <c r="CK35" s="131" t="str">
        <f>IFERROR(
IF(AND(CK$5&gt;='Rent Roll'!$M30,EDATE('Rent Roll'!$M30,ROUNDDOWN('Rent Roll'!$Q30,0))-1&gt;=CK$5),-CK10,
IF(AND(CK$5&gt;='Rent Roll'!$K5,EDATE('Rent Roll'!$K5,ROUNDDOWN('Rent Roll'!$M5,0))-1&gt;=CK$5),-CK10,
"-")),"-")</f>
        <v>-</v>
      </c>
      <c r="CL35" s="131" t="str">
        <f>IFERROR(
IF(AND(CL$5&gt;='Rent Roll'!$M30,EDATE('Rent Roll'!$M30,ROUNDDOWN('Rent Roll'!$Q30,0))-1&gt;=CL$5),-CL10,
IF(AND(CL$5&gt;='Rent Roll'!$K5,EDATE('Rent Roll'!$K5,ROUNDDOWN('Rent Roll'!$M5,0))-1&gt;=CL$5),-CL10,
"-")),"-")</f>
        <v>-</v>
      </c>
      <c r="CM35" s="131" t="str">
        <f>IFERROR(
IF(AND(CM$5&gt;='Rent Roll'!$M30,EDATE('Rent Roll'!$M30,ROUNDDOWN('Rent Roll'!$Q30,0))-1&gt;=CM$5),-CM10,
IF(AND(CM$5&gt;='Rent Roll'!$K5,EDATE('Rent Roll'!$K5,ROUNDDOWN('Rent Roll'!$M5,0))-1&gt;=CM$5),-CM10,
"-")),"-")</f>
        <v>-</v>
      </c>
      <c r="CN35" s="131" t="str">
        <f>IFERROR(
IF(AND(CN$5&gt;='Rent Roll'!$M30,EDATE('Rent Roll'!$M30,ROUNDDOWN('Rent Roll'!$Q30,0))-1&gt;=CN$5),-CN10,
IF(AND(CN$5&gt;='Rent Roll'!$K5,EDATE('Rent Roll'!$K5,ROUNDDOWN('Rent Roll'!$M5,0))-1&gt;=CN$5),-CN10,
"-")),"-")</f>
        <v>-</v>
      </c>
      <c r="CO35" s="131" t="str">
        <f>IFERROR(
IF(AND(CO$5&gt;='Rent Roll'!$M30,EDATE('Rent Roll'!$M30,ROUNDDOWN('Rent Roll'!$Q30,0))-1&gt;=CO$5),-CO10,
IF(AND(CO$5&gt;='Rent Roll'!$K5,EDATE('Rent Roll'!$K5,ROUNDDOWN('Rent Roll'!$M5,0))-1&gt;=CO$5),-CO10,
"-")),"-")</f>
        <v>-</v>
      </c>
      <c r="CP35" s="131" t="str">
        <f>IFERROR(
IF(AND(CP$5&gt;='Rent Roll'!$M30,EDATE('Rent Roll'!$M30,ROUNDDOWN('Rent Roll'!$Q30,0))-1&gt;=CP$5),-CP10,
IF(AND(CP$5&gt;='Rent Roll'!$K5,EDATE('Rent Roll'!$K5,ROUNDDOWN('Rent Roll'!$M5,0))-1&gt;=CP$5),-CP10,
"-")),"-")</f>
        <v>-</v>
      </c>
      <c r="CQ35" s="131" t="str">
        <f>IFERROR(
IF(AND(CQ$5&gt;='Rent Roll'!$M30,EDATE('Rent Roll'!$M30,ROUNDDOWN('Rent Roll'!$Q30,0))-1&gt;=CQ$5),-CQ10,
IF(AND(CQ$5&gt;='Rent Roll'!$K5,EDATE('Rent Roll'!$K5,ROUNDDOWN('Rent Roll'!$M5,0))-1&gt;=CQ$5),-CQ10,
"-")),"-")</f>
        <v>-</v>
      </c>
      <c r="CR35" s="131" t="str">
        <f>IFERROR(
IF(AND(CR$5&gt;='Rent Roll'!$M30,EDATE('Rent Roll'!$M30,ROUNDDOWN('Rent Roll'!$Q30,0))-1&gt;=CR$5),-CR10,
IF(AND(CR$5&gt;='Rent Roll'!$K5,EDATE('Rent Roll'!$K5,ROUNDDOWN('Rent Roll'!$M5,0))-1&gt;=CR$5),-CR10,
"-")),"-")</f>
        <v>-</v>
      </c>
      <c r="CS35" s="131" t="str">
        <f>IFERROR(
IF(AND(CS$5&gt;='Rent Roll'!$M30,EDATE('Rent Roll'!$M30,ROUNDDOWN('Rent Roll'!$Q30,0))-1&gt;=CS$5),-CS10,
IF(AND(CS$5&gt;='Rent Roll'!$K5,EDATE('Rent Roll'!$K5,ROUNDDOWN('Rent Roll'!$M5,0))-1&gt;=CS$5),-CS10,
"-")),"-")</f>
        <v>-</v>
      </c>
      <c r="CT35" s="131" t="str">
        <f>IFERROR(
IF(AND(CT$5&gt;='Rent Roll'!$M30,EDATE('Rent Roll'!$M30,ROUNDDOWN('Rent Roll'!$Q30,0))-1&gt;=CT$5),-CT10,
IF(AND(CT$5&gt;='Rent Roll'!$K5,EDATE('Rent Roll'!$K5,ROUNDDOWN('Rent Roll'!$M5,0))-1&gt;=CT$5),-CT10,
"-")),"-")</f>
        <v>-</v>
      </c>
      <c r="CU35" s="131" t="str">
        <f>IFERROR(
IF(AND(CU$5&gt;='Rent Roll'!$M30,EDATE('Rent Roll'!$M30,ROUNDDOWN('Rent Roll'!$Q30,0))-1&gt;=CU$5),-CU10,
IF(AND(CU$5&gt;='Rent Roll'!$K5,EDATE('Rent Roll'!$K5,ROUNDDOWN('Rent Roll'!$M5,0))-1&gt;=CU$5),-CU10,
"-")),"-")</f>
        <v>-</v>
      </c>
      <c r="CV35" s="131" t="str">
        <f>IFERROR(
IF(AND(CV$5&gt;='Rent Roll'!$M30,EDATE('Rent Roll'!$M30,ROUNDDOWN('Rent Roll'!$Q30,0))-1&gt;=CV$5),-CV10,
IF(AND(CV$5&gt;='Rent Roll'!$K5,EDATE('Rent Roll'!$K5,ROUNDDOWN('Rent Roll'!$M5,0))-1&gt;=CV$5),-CV10,
"-")),"-")</f>
        <v>-</v>
      </c>
      <c r="CW35" s="131" t="str">
        <f>IFERROR(
IF(AND(CW$5&gt;='Rent Roll'!$M30,EDATE('Rent Roll'!$M30,ROUNDDOWN('Rent Roll'!$Q30,0))-1&gt;=CW$5),-CW10,
IF(AND(CW$5&gt;='Rent Roll'!$K5,EDATE('Rent Roll'!$K5,ROUNDDOWN('Rent Roll'!$M5,0))-1&gt;=CW$5),-CW10,
"-")),"-")</f>
        <v>-</v>
      </c>
      <c r="CX35" s="131" t="str">
        <f>IFERROR(
IF(AND(CX$5&gt;='Rent Roll'!$M30,EDATE('Rent Roll'!$M30,ROUNDDOWN('Rent Roll'!$Q30,0))-1&gt;=CX$5),-CX10,
IF(AND(CX$5&gt;='Rent Roll'!$K5,EDATE('Rent Roll'!$K5,ROUNDDOWN('Rent Roll'!$M5,0))-1&gt;=CX$5),-CX10,
"-")),"-")</f>
        <v>-</v>
      </c>
      <c r="CY35" s="131" t="str">
        <f>IFERROR(
IF(AND(CY$5&gt;='Rent Roll'!$M30,EDATE('Rent Roll'!$M30,ROUNDDOWN('Rent Roll'!$Q30,0))-1&gt;=CY$5),-CY10,
IF(AND(CY$5&gt;='Rent Roll'!$K5,EDATE('Rent Roll'!$K5,ROUNDDOWN('Rent Roll'!$M5,0))-1&gt;=CY$5),-CY10,
"-")),"-")</f>
        <v>-</v>
      </c>
      <c r="CZ35" s="131" t="str">
        <f>IFERROR(
IF(AND(CZ$5&gt;='Rent Roll'!$M30,EDATE('Rent Roll'!$M30,ROUNDDOWN('Rent Roll'!$Q30,0))-1&gt;=CZ$5),-CZ10,
IF(AND(CZ$5&gt;='Rent Roll'!$K5,EDATE('Rent Roll'!$K5,ROUNDDOWN('Rent Roll'!$M5,0))-1&gt;=CZ$5),-CZ10,
"-")),"-")</f>
        <v>-</v>
      </c>
      <c r="DA35" s="131" t="str">
        <f>IFERROR(
IF(AND(DA$5&gt;='Rent Roll'!$M30,EDATE('Rent Roll'!$M30,ROUNDDOWN('Rent Roll'!$Q30,0))-1&gt;=DA$5),-DA10,
IF(AND(DA$5&gt;='Rent Roll'!$K5,EDATE('Rent Roll'!$K5,ROUNDDOWN('Rent Roll'!$M5,0))-1&gt;=DA$5),-DA10,
"-")),"-")</f>
        <v>-</v>
      </c>
      <c r="DB35" s="131" t="str">
        <f>IFERROR(
IF(AND(DB$5&gt;='Rent Roll'!$M30,EDATE('Rent Roll'!$M30,ROUNDDOWN('Rent Roll'!$Q30,0))-1&gt;=DB$5),-DB10,
IF(AND(DB$5&gt;='Rent Roll'!$K5,EDATE('Rent Roll'!$K5,ROUNDDOWN('Rent Roll'!$M5,0))-1&gt;=DB$5),-DB10,
"-")),"-")</f>
        <v>-</v>
      </c>
      <c r="DC35" s="131" t="str">
        <f>IFERROR(
IF(AND(DC$5&gt;='Rent Roll'!$M30,EDATE('Rent Roll'!$M30,ROUNDDOWN('Rent Roll'!$Q30,0))-1&gt;=DC$5),-DC10,
IF(AND(DC$5&gt;='Rent Roll'!$K5,EDATE('Rent Roll'!$K5,ROUNDDOWN('Rent Roll'!$M5,0))-1&gt;=DC$5),-DC10,
"-")),"-")</f>
        <v>-</v>
      </c>
      <c r="DD35" s="131" t="str">
        <f>IFERROR(
IF(AND(DD$5&gt;='Rent Roll'!$M30,EDATE('Rent Roll'!$M30,ROUNDDOWN('Rent Roll'!$Q30,0))-1&gt;=DD$5),-DD10,
IF(AND(DD$5&gt;='Rent Roll'!$K5,EDATE('Rent Roll'!$K5,ROUNDDOWN('Rent Roll'!$M5,0))-1&gt;=DD$5),-DD10,
"-")),"-")</f>
        <v>-</v>
      </c>
      <c r="DE35" s="131" t="str">
        <f>IFERROR(
IF(AND(DE$5&gt;='Rent Roll'!$M30,EDATE('Rent Roll'!$M30,ROUNDDOWN('Rent Roll'!$Q30,0))-1&gt;=DE$5),-DE10,
IF(AND(DE$5&gt;='Rent Roll'!$K5,EDATE('Rent Roll'!$K5,ROUNDDOWN('Rent Roll'!$M5,0))-1&gt;=DE$5),-DE10,
"-")),"-")</f>
        <v>-</v>
      </c>
      <c r="DF35" s="131" t="str">
        <f>IFERROR(
IF(AND(DF$5&gt;='Rent Roll'!$M30,EDATE('Rent Roll'!$M30,ROUNDDOWN('Rent Roll'!$Q30,0))-1&gt;=DF$5),-DF10,
IF(AND(DF$5&gt;='Rent Roll'!$K5,EDATE('Rent Roll'!$K5,ROUNDDOWN('Rent Roll'!$M5,0))-1&gt;=DF$5),-DF10,
"-")),"-")</f>
        <v>-</v>
      </c>
      <c r="DG35" s="131" t="str">
        <f>IFERROR(
IF(AND(DG$5&gt;='Rent Roll'!$M30,EDATE('Rent Roll'!$M30,ROUNDDOWN('Rent Roll'!$Q30,0))-1&gt;=DG$5),-DG10,
IF(AND(DG$5&gt;='Rent Roll'!$K5,EDATE('Rent Roll'!$K5,ROUNDDOWN('Rent Roll'!$M5,0))-1&gt;=DG$5),-DG10,
"-")),"-")</f>
        <v>-</v>
      </c>
      <c r="DH35" s="131" t="str">
        <f>IFERROR(
IF(AND(DH$5&gt;='Rent Roll'!$M30,EDATE('Rent Roll'!$M30,ROUNDDOWN('Rent Roll'!$Q30,0))-1&gt;=DH$5),-DH10,
IF(AND(DH$5&gt;='Rent Roll'!$K5,EDATE('Rent Roll'!$K5,ROUNDDOWN('Rent Roll'!$M5,0))-1&gt;=DH$5),-DH10,
"-")),"-")</f>
        <v>-</v>
      </c>
      <c r="DI35" s="131" t="str">
        <f>IFERROR(
IF(AND(DI$5&gt;='Rent Roll'!$M30,EDATE('Rent Roll'!$M30,ROUNDDOWN('Rent Roll'!$Q30,0))-1&gt;=DI$5),-DI10,
IF(AND(DI$5&gt;='Rent Roll'!$K5,EDATE('Rent Roll'!$K5,ROUNDDOWN('Rent Roll'!$M5,0))-1&gt;=DI$5),-DI10,
"-")),"-")</f>
        <v>-</v>
      </c>
      <c r="DJ35" s="131" t="str">
        <f>IFERROR(
IF(AND(DJ$5&gt;='Rent Roll'!$M30,EDATE('Rent Roll'!$M30,ROUNDDOWN('Rent Roll'!$Q30,0))-1&gt;=DJ$5),-DJ10,
IF(AND(DJ$5&gt;='Rent Roll'!$K5,EDATE('Rent Roll'!$K5,ROUNDDOWN('Rent Roll'!$M5,0))-1&gt;=DJ$5),-DJ10,
"-")),"-")</f>
        <v>-</v>
      </c>
      <c r="DK35" s="131" t="str">
        <f>IFERROR(
IF(AND(DK$5&gt;='Rent Roll'!$M30,EDATE('Rent Roll'!$M30,ROUNDDOWN('Rent Roll'!$Q30,0))-1&gt;=DK$5),-DK10,
IF(AND(DK$5&gt;='Rent Roll'!$K5,EDATE('Rent Roll'!$K5,ROUNDDOWN('Rent Roll'!$M5,0))-1&gt;=DK$5),-DK10,
"-")),"-")</f>
        <v>-</v>
      </c>
      <c r="DL35" s="131" t="str">
        <f>IFERROR(
IF(AND(DL$5&gt;='Rent Roll'!$M30,EDATE('Rent Roll'!$M30,ROUNDDOWN('Rent Roll'!$Q30,0))-1&gt;=DL$5),-DL10,
IF(AND(DL$5&gt;='Rent Roll'!$K5,EDATE('Rent Roll'!$K5,ROUNDDOWN('Rent Roll'!$M5,0))-1&gt;=DL$5),-DL10,
"-")),"-")</f>
        <v>-</v>
      </c>
      <c r="DM35" s="131" t="str">
        <f>IFERROR(
IF(AND(DM$5&gt;='Rent Roll'!$M30,EDATE('Rent Roll'!$M30,ROUNDDOWN('Rent Roll'!$Q30,0))-1&gt;=DM$5),-DM10,
IF(AND(DM$5&gt;='Rent Roll'!$K5,EDATE('Rent Roll'!$K5,ROUNDDOWN('Rent Roll'!$M5,0))-1&gt;=DM$5),-DM10,
"-")),"-")</f>
        <v>-</v>
      </c>
      <c r="DN35" s="131" t="str">
        <f>IFERROR(
IF(AND(DN$5&gt;='Rent Roll'!$M30,EDATE('Rent Roll'!$M30,ROUNDDOWN('Rent Roll'!$Q30,0))-1&gt;=DN$5),-DN10,
IF(AND(DN$5&gt;='Rent Roll'!$K5,EDATE('Rent Roll'!$K5,ROUNDDOWN('Rent Roll'!$M5,0))-1&gt;=DN$5),-DN10,
"-")),"-")</f>
        <v>-</v>
      </c>
      <c r="DO35" s="131" t="str">
        <f>IFERROR(
IF(AND(DO$5&gt;='Rent Roll'!$M30,EDATE('Rent Roll'!$M30,ROUNDDOWN('Rent Roll'!$Q30,0))-1&gt;=DO$5),-DO10,
IF(AND(DO$5&gt;='Rent Roll'!$K5,EDATE('Rent Roll'!$K5,ROUNDDOWN('Rent Roll'!$M5,0))-1&gt;=DO$5),-DO10,
"-")),"-")</f>
        <v>-</v>
      </c>
      <c r="DP35" s="131" t="str">
        <f>IFERROR(
IF(AND(DP$5&gt;='Rent Roll'!$M30,EDATE('Rent Roll'!$M30,ROUNDDOWN('Rent Roll'!$Q30,0))-1&gt;=DP$5),-DP10,
IF(AND(DP$5&gt;='Rent Roll'!$K5,EDATE('Rent Roll'!$K5,ROUNDDOWN('Rent Roll'!$M5,0))-1&gt;=DP$5),-DP10,
"-")),"-")</f>
        <v>-</v>
      </c>
      <c r="DQ35" s="131" t="str">
        <f>IFERROR(
IF(AND(DQ$5&gt;='Rent Roll'!$M30,EDATE('Rent Roll'!$M30,ROUNDDOWN('Rent Roll'!$Q30,0))-1&gt;=DQ$5),-DQ10,
IF(AND(DQ$5&gt;='Rent Roll'!$K5,EDATE('Rent Roll'!$K5,ROUNDDOWN('Rent Roll'!$M5,0))-1&gt;=DQ$5),-DQ10,
"-")),"-")</f>
        <v>-</v>
      </c>
      <c r="DR35" s="131" t="str">
        <f>IFERROR(
IF(AND(DR$5&gt;='Rent Roll'!$M30,EDATE('Rent Roll'!$M30,ROUNDDOWN('Rent Roll'!$Q30,0))-1&gt;=DR$5),-DR10,
IF(AND(DR$5&gt;='Rent Roll'!$K5,EDATE('Rent Roll'!$K5,ROUNDDOWN('Rent Roll'!$M5,0))-1&gt;=DR$5),-DR10,
"-")),"-")</f>
        <v>-</v>
      </c>
      <c r="DS35" s="131" t="str">
        <f>IFERROR(
IF(AND(DS$5&gt;='Rent Roll'!$M30,EDATE('Rent Roll'!$M30,ROUNDDOWN('Rent Roll'!$Q30,0))-1&gt;=DS$5),-DS10,
IF(AND(DS$5&gt;='Rent Roll'!$K5,EDATE('Rent Roll'!$K5,ROUNDDOWN('Rent Roll'!$M5,0))-1&gt;=DS$5),-DS10,
"-")),"-")</f>
        <v>-</v>
      </c>
      <c r="DT35" s="131" t="str">
        <f>IFERROR(
IF(AND(DT$5&gt;='Rent Roll'!$M30,EDATE('Rent Roll'!$M30,ROUNDDOWN('Rent Roll'!$Q30,0))-1&gt;=DT$5),-DT10,
IF(AND(DT$5&gt;='Rent Roll'!$K5,EDATE('Rent Roll'!$K5,ROUNDDOWN('Rent Roll'!$M5,0))-1&gt;=DT$5),-DT10,
"-")),"-")</f>
        <v>-</v>
      </c>
      <c r="DU35" s="131" t="str">
        <f>IFERROR(
IF(AND(DU$5&gt;='Rent Roll'!$M30,EDATE('Rent Roll'!$M30,ROUNDDOWN('Rent Roll'!$Q30,0))-1&gt;=DU$5),-DU10,
IF(AND(DU$5&gt;='Rent Roll'!$K5,EDATE('Rent Roll'!$K5,ROUNDDOWN('Rent Roll'!$M5,0))-1&gt;=DU$5),-DU10,
"-")),"-")</f>
        <v>-</v>
      </c>
      <c r="DV35" s="131" t="str">
        <f>IFERROR(
IF(AND(DV$5&gt;='Rent Roll'!$M30,EDATE('Rent Roll'!$M30,ROUNDDOWN('Rent Roll'!$Q30,0))-1&gt;=DV$5),-DV10,
IF(AND(DV$5&gt;='Rent Roll'!$K5,EDATE('Rent Roll'!$K5,ROUNDDOWN('Rent Roll'!$M5,0))-1&gt;=DV$5),-DV10,
"-")),"-")</f>
        <v>-</v>
      </c>
      <c r="DW35" s="131" t="str">
        <f>IFERROR(
IF(AND(DW$5&gt;='Rent Roll'!$M30,EDATE('Rent Roll'!$M30,ROUNDDOWN('Rent Roll'!$Q30,0))-1&gt;=DW$5),-DW10,
IF(AND(DW$5&gt;='Rent Roll'!$K5,EDATE('Rent Roll'!$K5,ROUNDDOWN('Rent Roll'!$M5,0))-1&gt;=DW$5),-DW10,
"-")),"-")</f>
        <v>-</v>
      </c>
      <c r="DX35" s="131" t="str">
        <f>IFERROR(
IF(AND(DX$5&gt;='Rent Roll'!$M30,EDATE('Rent Roll'!$M30,ROUNDDOWN('Rent Roll'!$Q30,0))-1&gt;=DX$5),-DX10,
IF(AND(DX$5&gt;='Rent Roll'!$K5,EDATE('Rent Roll'!$K5,ROUNDDOWN('Rent Roll'!$M5,0))-1&gt;=DX$5),-DX10,
"-")),"-")</f>
        <v>-</v>
      </c>
      <c r="DY35" s="131" t="str">
        <f>IFERROR(
IF(AND(DY$5&gt;='Rent Roll'!$M30,EDATE('Rent Roll'!$M30,ROUNDDOWN('Rent Roll'!$Q30,0))-1&gt;=DY$5),-DY10,
IF(AND(DY$5&gt;='Rent Roll'!$K5,EDATE('Rent Roll'!$K5,ROUNDDOWN('Rent Roll'!$M5,0))-1&gt;=DY$5),-DY10,
"-")),"-")</f>
        <v>-</v>
      </c>
      <c r="DZ35" s="131" t="str">
        <f>IFERROR(
IF(AND(DZ$5&gt;='Rent Roll'!$M30,EDATE('Rent Roll'!$M30,ROUNDDOWN('Rent Roll'!$Q30,0))-1&gt;=DZ$5),-DZ10,
IF(AND(DZ$5&gt;='Rent Roll'!$K5,EDATE('Rent Roll'!$K5,ROUNDDOWN('Rent Roll'!$M5,0))-1&gt;=DZ$5),-DZ10,
"-")),"-")</f>
        <v>-</v>
      </c>
      <c r="EA35" s="131" t="str">
        <f>IFERROR(
IF(AND(EA$5&gt;='Rent Roll'!$M30,EDATE('Rent Roll'!$M30,ROUNDDOWN('Rent Roll'!$Q30,0))-1&gt;=EA$5),-EA10,
IF(AND(EA$5&gt;='Rent Roll'!$K5,EDATE('Rent Roll'!$K5,ROUNDDOWN('Rent Roll'!$M5,0))-1&gt;=EA$5),-EA10,
"-")),"-")</f>
        <v>-</v>
      </c>
      <c r="EB35" s="131" t="str">
        <f>IFERROR(
IF(AND(EB$5&gt;='Rent Roll'!$M30,EDATE('Rent Roll'!$M30,ROUNDDOWN('Rent Roll'!$Q30,0))-1&gt;=EB$5),-EB10,
IF(AND(EB$5&gt;='Rent Roll'!$K5,EDATE('Rent Roll'!$K5,ROUNDDOWN('Rent Roll'!$M5,0))-1&gt;=EB$5),-EB10,
"-")),"-")</f>
        <v>-</v>
      </c>
      <c r="EC35" s="131" t="str">
        <f>IFERROR(
IF(AND(EC$5&gt;='Rent Roll'!$M30,EDATE('Rent Roll'!$M30,ROUNDDOWN('Rent Roll'!$Q30,0))-1&gt;=EC$5),-EC10,
IF(AND(EC$5&gt;='Rent Roll'!$K5,EDATE('Rent Roll'!$K5,ROUNDDOWN('Rent Roll'!$M5,0))-1&gt;=EC$5),-EC10,
"-")),"-")</f>
        <v>-</v>
      </c>
      <c r="ED35" s="131" t="str">
        <f>IFERROR(
IF(AND(ED$5&gt;='Rent Roll'!$M30,EDATE('Rent Roll'!$M30,ROUNDDOWN('Rent Roll'!$Q30,0))-1&gt;=ED$5),-ED10,
IF(AND(ED$5&gt;='Rent Roll'!$K5,EDATE('Rent Roll'!$K5,ROUNDDOWN('Rent Roll'!$M5,0))-1&gt;=ED$5),-ED10,
"-")),"-")</f>
        <v>-</v>
      </c>
      <c r="EE35" s="131" t="str">
        <f>IFERROR(
IF(AND(EE$5&gt;='Rent Roll'!$M30,EDATE('Rent Roll'!$M30,ROUNDDOWN('Rent Roll'!$Q30,0))-1&gt;=EE$5),-EE10,
IF(AND(EE$5&gt;='Rent Roll'!$K5,EDATE('Rent Roll'!$K5,ROUNDDOWN('Rent Roll'!$M5,0))-1&gt;=EE$5),-EE10,
"-")),"-")</f>
        <v>-</v>
      </c>
      <c r="EF35" s="132" t="str">
        <f>IFERROR(
IF(AND(EF$5&gt;='Rent Roll'!$M30,EDATE('Rent Roll'!$M30,ROUNDDOWN('Rent Roll'!$Q30,0))-1&gt;=EF$5),-EF10,
IF(AND(EF$5&gt;='Rent Roll'!$K5,EDATE('Rent Roll'!$K5,ROUNDDOWN('Rent Roll'!$M5,0))-1&gt;=EF$5),-EF10,
"-")),"-")</f>
        <v>-</v>
      </c>
      <c r="EG35" s="118"/>
    </row>
    <row r="36" spans="2:137" ht="15" x14ac:dyDescent="0.25">
      <c r="B36" s="129"/>
      <c r="C36" s="73" t="str">
        <f>CONCATENATE('Rent Roll'!B6&amp;" - "&amp;'Rent Roll'!C6)</f>
        <v>3 - Office</v>
      </c>
      <c r="D36" s="150">
        <f t="shared" ca="1" si="17"/>
        <v>-112318.101</v>
      </c>
      <c r="E36" s="131" t="str">
        <f>IFERROR(
IF(AND(E$5&gt;='Rent Roll'!$M31,EDATE('Rent Roll'!$M31,ROUNDDOWN('Rent Roll'!$Q31,0))-1&gt;=E$5),-E11,
IF(AND(E$5&gt;='Rent Roll'!$K6,EDATE('Rent Roll'!$K6,ROUNDDOWN('Rent Roll'!$M6,0))-1&gt;=E$5),-E11,
"-")),"-")</f>
        <v>-</v>
      </c>
      <c r="F36" s="131" t="str">
        <f>IFERROR(
IF(AND(F$5&gt;='Rent Roll'!$M31,EDATE('Rent Roll'!$M31,ROUNDDOWN('Rent Roll'!$Q31,0))-1&gt;=F$5),-F11,
IF(AND(F$5&gt;='Rent Roll'!$K6,EDATE('Rent Roll'!$K6,ROUNDDOWN('Rent Roll'!$M6,0))-1&gt;=F$5),-F11,
"-")),"-")</f>
        <v>-</v>
      </c>
      <c r="G36" s="131" t="str">
        <f>IFERROR(
IF(AND(G$5&gt;='Rent Roll'!$M31,EDATE('Rent Roll'!$M31,ROUNDDOWN('Rent Roll'!$Q31,0))-1&gt;=G$5),-G11,
IF(AND(G$5&gt;='Rent Roll'!$K6,EDATE('Rent Roll'!$K6,ROUNDDOWN('Rent Roll'!$M6,0))-1&gt;=G$5),-G11,
"-")),"-")</f>
        <v>-</v>
      </c>
      <c r="H36" s="131" t="str">
        <f>IFERROR(
IF(AND(H$5&gt;='Rent Roll'!$M31,EDATE('Rent Roll'!$M31,ROUNDDOWN('Rent Roll'!$Q31,0))-1&gt;=H$5),-H11,
IF(AND(H$5&gt;='Rent Roll'!$K6,EDATE('Rent Roll'!$K6,ROUNDDOWN('Rent Roll'!$M6,0))-1&gt;=H$5),-H11,
"-")),"-")</f>
        <v>-</v>
      </c>
      <c r="I36" s="131">
        <f ca="1">IFERROR(
IF(AND(I$5&gt;='Rent Roll'!$M31,EDATE('Rent Roll'!$M31,ROUNDDOWN('Rent Roll'!$Q31,0))-1&gt;=I$5),-I11,
IF(AND(I$5&gt;='Rent Roll'!$K6,EDATE('Rent Roll'!$K6,ROUNDDOWN('Rent Roll'!$M6,0))-1&gt;=I$5),-I11,
"-")),"-")</f>
        <v>-11231.810099999997</v>
      </c>
      <c r="J36" s="131">
        <f ca="1">IFERROR(
IF(AND(J$5&gt;='Rent Roll'!$M31,EDATE('Rent Roll'!$M31,ROUNDDOWN('Rent Roll'!$Q31,0))-1&gt;=J$5),-J11,
IF(AND(J$5&gt;='Rent Roll'!$K6,EDATE('Rent Roll'!$K6,ROUNDDOWN('Rent Roll'!$M6,0))-1&gt;=J$5),-J11,
"-")),"-")</f>
        <v>-11231.810099999997</v>
      </c>
      <c r="K36" s="131">
        <f ca="1">IFERROR(
IF(AND(K$5&gt;='Rent Roll'!$M31,EDATE('Rent Roll'!$M31,ROUNDDOWN('Rent Roll'!$Q31,0))-1&gt;=K$5),-K11,
IF(AND(K$5&gt;='Rent Roll'!$K6,EDATE('Rent Roll'!$K6,ROUNDDOWN('Rent Roll'!$M6,0))-1&gt;=K$5),-K11,
"-")),"-")</f>
        <v>-11231.810099999997</v>
      </c>
      <c r="L36" s="131">
        <f ca="1">IFERROR(
IF(AND(L$5&gt;='Rent Roll'!$M31,EDATE('Rent Roll'!$M31,ROUNDDOWN('Rent Roll'!$Q31,0))-1&gt;=L$5),-L11,
IF(AND(L$5&gt;='Rent Roll'!$K6,EDATE('Rent Roll'!$K6,ROUNDDOWN('Rent Roll'!$M6,0))-1&gt;=L$5),-L11,
"-")),"-")</f>
        <v>-11231.810099999997</v>
      </c>
      <c r="M36" s="131">
        <f ca="1">IFERROR(
IF(AND(M$5&gt;='Rent Roll'!$M31,EDATE('Rent Roll'!$M31,ROUNDDOWN('Rent Roll'!$Q31,0))-1&gt;=M$5),-M11,
IF(AND(M$5&gt;='Rent Roll'!$K6,EDATE('Rent Roll'!$K6,ROUNDDOWN('Rent Roll'!$M6,0))-1&gt;=M$5),-M11,
"-")),"-")</f>
        <v>-11231.810099999997</v>
      </c>
      <c r="N36" s="131">
        <f ca="1">IFERROR(
IF(AND(N$5&gt;='Rent Roll'!$M31,EDATE('Rent Roll'!$M31,ROUNDDOWN('Rent Roll'!$Q31,0))-1&gt;=N$5),-N11,
IF(AND(N$5&gt;='Rent Roll'!$K6,EDATE('Rent Roll'!$K6,ROUNDDOWN('Rent Roll'!$M6,0))-1&gt;=N$5),-N11,
"-")),"-")</f>
        <v>-11231.810099999997</v>
      </c>
      <c r="O36" s="131">
        <f ca="1">IFERROR(
IF(AND(O$5&gt;='Rent Roll'!$M31,EDATE('Rent Roll'!$M31,ROUNDDOWN('Rent Roll'!$Q31,0))-1&gt;=O$5),-O11,
IF(AND(O$5&gt;='Rent Roll'!$K6,EDATE('Rent Roll'!$K6,ROUNDDOWN('Rent Roll'!$M6,0))-1&gt;=O$5),-O11,
"-")),"-")</f>
        <v>-11231.810099999997</v>
      </c>
      <c r="P36" s="131">
        <f ca="1">IFERROR(
IF(AND(P$5&gt;='Rent Roll'!$M31,EDATE('Rent Roll'!$M31,ROUNDDOWN('Rent Roll'!$Q31,0))-1&gt;=P$5),-P11,
IF(AND(P$5&gt;='Rent Roll'!$K6,EDATE('Rent Roll'!$K6,ROUNDDOWN('Rent Roll'!$M6,0))-1&gt;=P$5),-P11,
"-")),"-")</f>
        <v>-11231.810099999997</v>
      </c>
      <c r="Q36" s="131">
        <f ca="1">IFERROR(
IF(AND(Q$5&gt;='Rent Roll'!$M31,EDATE('Rent Roll'!$M31,ROUNDDOWN('Rent Roll'!$Q31,0))-1&gt;=Q$5),-Q11,
IF(AND(Q$5&gt;='Rent Roll'!$K6,EDATE('Rent Roll'!$K6,ROUNDDOWN('Rent Roll'!$M6,0))-1&gt;=Q$5),-Q11,
"-")),"-")</f>
        <v>-11231.810099999997</v>
      </c>
      <c r="R36" s="131">
        <f ca="1">IFERROR(
IF(AND(R$5&gt;='Rent Roll'!$M31,EDATE('Rent Roll'!$M31,ROUNDDOWN('Rent Roll'!$Q31,0))-1&gt;=R$5),-R11,
IF(AND(R$5&gt;='Rent Roll'!$K6,EDATE('Rent Roll'!$K6,ROUNDDOWN('Rent Roll'!$M6,0))-1&gt;=R$5),-R11,
"-")),"-")</f>
        <v>-11231.810099999997</v>
      </c>
      <c r="S36" s="131" t="str">
        <f>IFERROR(
IF(AND(S$5&gt;='Rent Roll'!$M31,EDATE('Rent Roll'!$M31,ROUNDDOWN('Rent Roll'!$Q31,0))-1&gt;=S$5),-S11,
IF(AND(S$5&gt;='Rent Roll'!$K6,EDATE('Rent Roll'!$K6,ROUNDDOWN('Rent Roll'!$M6,0))-1&gt;=S$5),-S11,
"-")),"-")</f>
        <v>-</v>
      </c>
      <c r="T36" s="131" t="str">
        <f>IFERROR(
IF(AND(T$5&gt;='Rent Roll'!$M31,EDATE('Rent Roll'!$M31,ROUNDDOWN('Rent Roll'!$Q31,0))-1&gt;=T$5),-T11,
IF(AND(T$5&gt;='Rent Roll'!$K6,EDATE('Rent Roll'!$K6,ROUNDDOWN('Rent Roll'!$M6,0))-1&gt;=T$5),-T11,
"-")),"-")</f>
        <v>-</v>
      </c>
      <c r="U36" s="131" t="str">
        <f>IFERROR(
IF(AND(U$5&gt;='Rent Roll'!$M31,EDATE('Rent Roll'!$M31,ROUNDDOWN('Rent Roll'!$Q31,0))-1&gt;=U$5),-U11,
IF(AND(U$5&gt;='Rent Roll'!$K6,EDATE('Rent Roll'!$K6,ROUNDDOWN('Rent Roll'!$M6,0))-1&gt;=U$5),-U11,
"-")),"-")</f>
        <v>-</v>
      </c>
      <c r="V36" s="131" t="str">
        <f>IFERROR(
IF(AND(V$5&gt;='Rent Roll'!$M31,EDATE('Rent Roll'!$M31,ROUNDDOWN('Rent Roll'!$Q31,0))-1&gt;=V$5),-V11,
IF(AND(V$5&gt;='Rent Roll'!$K6,EDATE('Rent Roll'!$K6,ROUNDDOWN('Rent Roll'!$M6,0))-1&gt;=V$5),-V11,
"-")),"-")</f>
        <v>-</v>
      </c>
      <c r="W36" s="131" t="str">
        <f>IFERROR(
IF(AND(W$5&gt;='Rent Roll'!$M31,EDATE('Rent Roll'!$M31,ROUNDDOWN('Rent Roll'!$Q31,0))-1&gt;=W$5),-W11,
IF(AND(W$5&gt;='Rent Roll'!$K6,EDATE('Rent Roll'!$K6,ROUNDDOWN('Rent Roll'!$M6,0))-1&gt;=W$5),-W11,
"-")),"-")</f>
        <v>-</v>
      </c>
      <c r="X36" s="131" t="str">
        <f>IFERROR(
IF(AND(X$5&gt;='Rent Roll'!$M31,EDATE('Rent Roll'!$M31,ROUNDDOWN('Rent Roll'!$Q31,0))-1&gt;=X$5),-X11,
IF(AND(X$5&gt;='Rent Roll'!$K6,EDATE('Rent Roll'!$K6,ROUNDDOWN('Rent Roll'!$M6,0))-1&gt;=X$5),-X11,
"-")),"-")</f>
        <v>-</v>
      </c>
      <c r="Y36" s="131" t="str">
        <f>IFERROR(
IF(AND(Y$5&gt;='Rent Roll'!$M31,EDATE('Rent Roll'!$M31,ROUNDDOWN('Rent Roll'!$Q31,0))-1&gt;=Y$5),-Y11,
IF(AND(Y$5&gt;='Rent Roll'!$K6,EDATE('Rent Roll'!$K6,ROUNDDOWN('Rent Roll'!$M6,0))-1&gt;=Y$5),-Y11,
"-")),"-")</f>
        <v>-</v>
      </c>
      <c r="Z36" s="131" t="str">
        <f>IFERROR(
IF(AND(Z$5&gt;='Rent Roll'!$M31,EDATE('Rent Roll'!$M31,ROUNDDOWN('Rent Roll'!$Q31,0))-1&gt;=Z$5),-Z11,
IF(AND(Z$5&gt;='Rent Roll'!$K6,EDATE('Rent Roll'!$K6,ROUNDDOWN('Rent Roll'!$M6,0))-1&gt;=Z$5),-Z11,
"-")),"-")</f>
        <v>-</v>
      </c>
      <c r="AA36" s="131" t="str">
        <f>IFERROR(
IF(AND(AA$5&gt;='Rent Roll'!$M31,EDATE('Rent Roll'!$M31,ROUNDDOWN('Rent Roll'!$Q31,0))-1&gt;=AA$5),-AA11,
IF(AND(AA$5&gt;='Rent Roll'!$K6,EDATE('Rent Roll'!$K6,ROUNDDOWN('Rent Roll'!$M6,0))-1&gt;=AA$5),-AA11,
"-")),"-")</f>
        <v>-</v>
      </c>
      <c r="AB36" s="131" t="str">
        <f>IFERROR(
IF(AND(AB$5&gt;='Rent Roll'!$M31,EDATE('Rent Roll'!$M31,ROUNDDOWN('Rent Roll'!$Q31,0))-1&gt;=AB$5),-AB11,
IF(AND(AB$5&gt;='Rent Roll'!$K6,EDATE('Rent Roll'!$K6,ROUNDDOWN('Rent Roll'!$M6,0))-1&gt;=AB$5),-AB11,
"-")),"-")</f>
        <v>-</v>
      </c>
      <c r="AC36" s="131" t="str">
        <f>IFERROR(
IF(AND(AC$5&gt;='Rent Roll'!$M31,EDATE('Rent Roll'!$M31,ROUNDDOWN('Rent Roll'!$Q31,0))-1&gt;=AC$5),-AC11,
IF(AND(AC$5&gt;='Rent Roll'!$K6,EDATE('Rent Roll'!$K6,ROUNDDOWN('Rent Roll'!$M6,0))-1&gt;=AC$5),-AC11,
"-")),"-")</f>
        <v>-</v>
      </c>
      <c r="AD36" s="131" t="str">
        <f>IFERROR(
IF(AND(AD$5&gt;='Rent Roll'!$M31,EDATE('Rent Roll'!$M31,ROUNDDOWN('Rent Roll'!$Q31,0))-1&gt;=AD$5),-AD11,
IF(AND(AD$5&gt;='Rent Roll'!$K6,EDATE('Rent Roll'!$K6,ROUNDDOWN('Rent Roll'!$M6,0))-1&gt;=AD$5),-AD11,
"-")),"-")</f>
        <v>-</v>
      </c>
      <c r="AE36" s="131" t="str">
        <f>IFERROR(
IF(AND(AE$5&gt;='Rent Roll'!$M31,EDATE('Rent Roll'!$M31,ROUNDDOWN('Rent Roll'!$Q31,0))-1&gt;=AE$5),-AE11,
IF(AND(AE$5&gt;='Rent Roll'!$K6,EDATE('Rent Roll'!$K6,ROUNDDOWN('Rent Roll'!$M6,0))-1&gt;=AE$5),-AE11,
"-")),"-")</f>
        <v>-</v>
      </c>
      <c r="AF36" s="131" t="str">
        <f>IFERROR(
IF(AND(AF$5&gt;='Rent Roll'!$M31,EDATE('Rent Roll'!$M31,ROUNDDOWN('Rent Roll'!$Q31,0))-1&gt;=AF$5),-AF11,
IF(AND(AF$5&gt;='Rent Roll'!$K6,EDATE('Rent Roll'!$K6,ROUNDDOWN('Rent Roll'!$M6,0))-1&gt;=AF$5),-AF11,
"-")),"-")</f>
        <v>-</v>
      </c>
      <c r="AG36" s="131" t="str">
        <f>IFERROR(
IF(AND(AG$5&gt;='Rent Roll'!$M31,EDATE('Rent Roll'!$M31,ROUNDDOWN('Rent Roll'!$Q31,0))-1&gt;=AG$5),-AG11,
IF(AND(AG$5&gt;='Rent Roll'!$K6,EDATE('Rent Roll'!$K6,ROUNDDOWN('Rent Roll'!$M6,0))-1&gt;=AG$5),-AG11,
"-")),"-")</f>
        <v>-</v>
      </c>
      <c r="AH36" s="131" t="str">
        <f>IFERROR(
IF(AND(AH$5&gt;='Rent Roll'!$M31,EDATE('Rent Roll'!$M31,ROUNDDOWN('Rent Roll'!$Q31,0))-1&gt;=AH$5),-AH11,
IF(AND(AH$5&gt;='Rent Roll'!$K6,EDATE('Rent Roll'!$K6,ROUNDDOWN('Rent Roll'!$M6,0))-1&gt;=AH$5),-AH11,
"-")),"-")</f>
        <v>-</v>
      </c>
      <c r="AI36" s="131" t="str">
        <f>IFERROR(
IF(AND(AI$5&gt;='Rent Roll'!$M31,EDATE('Rent Roll'!$M31,ROUNDDOWN('Rent Roll'!$Q31,0))-1&gt;=AI$5),-AI11,
IF(AND(AI$5&gt;='Rent Roll'!$K6,EDATE('Rent Roll'!$K6,ROUNDDOWN('Rent Roll'!$M6,0))-1&gt;=AI$5),-AI11,
"-")),"-")</f>
        <v>-</v>
      </c>
      <c r="AJ36" s="131" t="str">
        <f>IFERROR(
IF(AND(AJ$5&gt;='Rent Roll'!$M31,EDATE('Rent Roll'!$M31,ROUNDDOWN('Rent Roll'!$Q31,0))-1&gt;=AJ$5),-AJ11,
IF(AND(AJ$5&gt;='Rent Roll'!$K6,EDATE('Rent Roll'!$K6,ROUNDDOWN('Rent Roll'!$M6,0))-1&gt;=AJ$5),-AJ11,
"-")),"-")</f>
        <v>-</v>
      </c>
      <c r="AK36" s="131" t="str">
        <f>IFERROR(
IF(AND(AK$5&gt;='Rent Roll'!$M31,EDATE('Rent Roll'!$M31,ROUNDDOWN('Rent Roll'!$Q31,0))-1&gt;=AK$5),-AK11,
IF(AND(AK$5&gt;='Rent Roll'!$K6,EDATE('Rent Roll'!$K6,ROUNDDOWN('Rent Roll'!$M6,0))-1&gt;=AK$5),-AK11,
"-")),"-")</f>
        <v>-</v>
      </c>
      <c r="AL36" s="131" t="str">
        <f>IFERROR(
IF(AND(AL$5&gt;='Rent Roll'!$M31,EDATE('Rent Roll'!$M31,ROUNDDOWN('Rent Roll'!$Q31,0))-1&gt;=AL$5),-AL11,
IF(AND(AL$5&gt;='Rent Roll'!$K6,EDATE('Rent Roll'!$K6,ROUNDDOWN('Rent Roll'!$M6,0))-1&gt;=AL$5),-AL11,
"-")),"-")</f>
        <v>-</v>
      </c>
      <c r="AM36" s="131" t="str">
        <f>IFERROR(
IF(AND(AM$5&gt;='Rent Roll'!$M31,EDATE('Rent Roll'!$M31,ROUNDDOWN('Rent Roll'!$Q31,0))-1&gt;=AM$5),-AM11,
IF(AND(AM$5&gt;='Rent Roll'!$K6,EDATE('Rent Roll'!$K6,ROUNDDOWN('Rent Roll'!$M6,0))-1&gt;=AM$5),-AM11,
"-")),"-")</f>
        <v>-</v>
      </c>
      <c r="AN36" s="131" t="str">
        <f>IFERROR(
IF(AND(AN$5&gt;='Rent Roll'!$M31,EDATE('Rent Roll'!$M31,ROUNDDOWN('Rent Roll'!$Q31,0))-1&gt;=AN$5),-AN11,
IF(AND(AN$5&gt;='Rent Roll'!$K6,EDATE('Rent Roll'!$K6,ROUNDDOWN('Rent Roll'!$M6,0))-1&gt;=AN$5),-AN11,
"-")),"-")</f>
        <v>-</v>
      </c>
      <c r="AO36" s="131" t="str">
        <f>IFERROR(
IF(AND(AO$5&gt;='Rent Roll'!$M31,EDATE('Rent Roll'!$M31,ROUNDDOWN('Rent Roll'!$Q31,0))-1&gt;=AO$5),-AO11,
IF(AND(AO$5&gt;='Rent Roll'!$K6,EDATE('Rent Roll'!$K6,ROUNDDOWN('Rent Roll'!$M6,0))-1&gt;=AO$5),-AO11,
"-")),"-")</f>
        <v>-</v>
      </c>
      <c r="AP36" s="131" t="str">
        <f>IFERROR(
IF(AND(AP$5&gt;='Rent Roll'!$M31,EDATE('Rent Roll'!$M31,ROUNDDOWN('Rent Roll'!$Q31,0))-1&gt;=AP$5),-AP11,
IF(AND(AP$5&gt;='Rent Roll'!$K6,EDATE('Rent Roll'!$K6,ROUNDDOWN('Rent Roll'!$M6,0))-1&gt;=AP$5),-AP11,
"-")),"-")</f>
        <v>-</v>
      </c>
      <c r="AQ36" s="131" t="str">
        <f>IFERROR(
IF(AND(AQ$5&gt;='Rent Roll'!$M31,EDATE('Rent Roll'!$M31,ROUNDDOWN('Rent Roll'!$Q31,0))-1&gt;=AQ$5),-AQ11,
IF(AND(AQ$5&gt;='Rent Roll'!$K6,EDATE('Rent Roll'!$K6,ROUNDDOWN('Rent Roll'!$M6,0))-1&gt;=AQ$5),-AQ11,
"-")),"-")</f>
        <v>-</v>
      </c>
      <c r="AR36" s="131" t="str">
        <f>IFERROR(
IF(AND(AR$5&gt;='Rent Roll'!$M31,EDATE('Rent Roll'!$M31,ROUNDDOWN('Rent Roll'!$Q31,0))-1&gt;=AR$5),-AR11,
IF(AND(AR$5&gt;='Rent Roll'!$K6,EDATE('Rent Roll'!$K6,ROUNDDOWN('Rent Roll'!$M6,0))-1&gt;=AR$5),-AR11,
"-")),"-")</f>
        <v>-</v>
      </c>
      <c r="AS36" s="131" t="str">
        <f>IFERROR(
IF(AND(AS$5&gt;='Rent Roll'!$M31,EDATE('Rent Roll'!$M31,ROUNDDOWN('Rent Roll'!$Q31,0))-1&gt;=AS$5),-AS11,
IF(AND(AS$5&gt;='Rent Roll'!$K6,EDATE('Rent Roll'!$K6,ROUNDDOWN('Rent Roll'!$M6,0))-1&gt;=AS$5),-AS11,
"-")),"-")</f>
        <v>-</v>
      </c>
      <c r="AT36" s="131" t="str">
        <f>IFERROR(
IF(AND(AT$5&gt;='Rent Roll'!$M31,EDATE('Rent Roll'!$M31,ROUNDDOWN('Rent Roll'!$Q31,0))-1&gt;=AT$5),-AT11,
IF(AND(AT$5&gt;='Rent Roll'!$K6,EDATE('Rent Roll'!$K6,ROUNDDOWN('Rent Roll'!$M6,0))-1&gt;=AT$5),-AT11,
"-")),"-")</f>
        <v>-</v>
      </c>
      <c r="AU36" s="131" t="str">
        <f>IFERROR(
IF(AND(AU$5&gt;='Rent Roll'!$M31,EDATE('Rent Roll'!$M31,ROUNDDOWN('Rent Roll'!$Q31,0))-1&gt;=AU$5),-AU11,
IF(AND(AU$5&gt;='Rent Roll'!$K6,EDATE('Rent Roll'!$K6,ROUNDDOWN('Rent Roll'!$M6,0))-1&gt;=AU$5),-AU11,
"-")),"-")</f>
        <v>-</v>
      </c>
      <c r="AV36" s="131" t="str">
        <f>IFERROR(
IF(AND(AV$5&gt;='Rent Roll'!$M31,EDATE('Rent Roll'!$M31,ROUNDDOWN('Rent Roll'!$Q31,0))-1&gt;=AV$5),-AV11,
IF(AND(AV$5&gt;='Rent Roll'!$K6,EDATE('Rent Roll'!$K6,ROUNDDOWN('Rent Roll'!$M6,0))-1&gt;=AV$5),-AV11,
"-")),"-")</f>
        <v>-</v>
      </c>
      <c r="AW36" s="131" t="str">
        <f>IFERROR(
IF(AND(AW$5&gt;='Rent Roll'!$M31,EDATE('Rent Roll'!$M31,ROUNDDOWN('Rent Roll'!$Q31,0))-1&gt;=AW$5),-AW11,
IF(AND(AW$5&gt;='Rent Roll'!$K6,EDATE('Rent Roll'!$K6,ROUNDDOWN('Rent Roll'!$M6,0))-1&gt;=AW$5),-AW11,
"-")),"-")</f>
        <v>-</v>
      </c>
      <c r="AX36" s="131" t="str">
        <f>IFERROR(
IF(AND(AX$5&gt;='Rent Roll'!$M31,EDATE('Rent Roll'!$M31,ROUNDDOWN('Rent Roll'!$Q31,0))-1&gt;=AX$5),-AX11,
IF(AND(AX$5&gt;='Rent Roll'!$K6,EDATE('Rent Roll'!$K6,ROUNDDOWN('Rent Roll'!$M6,0))-1&gt;=AX$5),-AX11,
"-")),"-")</f>
        <v>-</v>
      </c>
      <c r="AY36" s="131" t="str">
        <f>IFERROR(
IF(AND(AY$5&gt;='Rent Roll'!$M31,EDATE('Rent Roll'!$M31,ROUNDDOWN('Rent Roll'!$Q31,0))-1&gt;=AY$5),-AY11,
IF(AND(AY$5&gt;='Rent Roll'!$K6,EDATE('Rent Roll'!$K6,ROUNDDOWN('Rent Roll'!$M6,0))-1&gt;=AY$5),-AY11,
"-")),"-")</f>
        <v>-</v>
      </c>
      <c r="AZ36" s="131" t="str">
        <f>IFERROR(
IF(AND(AZ$5&gt;='Rent Roll'!$M31,EDATE('Rent Roll'!$M31,ROUNDDOWN('Rent Roll'!$Q31,0))-1&gt;=AZ$5),-AZ11,
IF(AND(AZ$5&gt;='Rent Roll'!$K6,EDATE('Rent Roll'!$K6,ROUNDDOWN('Rent Roll'!$M6,0))-1&gt;=AZ$5),-AZ11,
"-")),"-")</f>
        <v>-</v>
      </c>
      <c r="BA36" s="131" t="str">
        <f>IFERROR(
IF(AND(BA$5&gt;='Rent Roll'!$M31,EDATE('Rent Roll'!$M31,ROUNDDOWN('Rent Roll'!$Q31,0))-1&gt;=BA$5),-BA11,
IF(AND(BA$5&gt;='Rent Roll'!$K6,EDATE('Rent Roll'!$K6,ROUNDDOWN('Rent Roll'!$M6,0))-1&gt;=BA$5),-BA11,
"-")),"-")</f>
        <v>-</v>
      </c>
      <c r="BB36" s="131" t="str">
        <f>IFERROR(
IF(AND(BB$5&gt;='Rent Roll'!$M31,EDATE('Rent Roll'!$M31,ROUNDDOWN('Rent Roll'!$Q31,0))-1&gt;=BB$5),-BB11,
IF(AND(BB$5&gt;='Rent Roll'!$K6,EDATE('Rent Roll'!$K6,ROUNDDOWN('Rent Roll'!$M6,0))-1&gt;=BB$5),-BB11,
"-")),"-")</f>
        <v>-</v>
      </c>
      <c r="BC36" s="131" t="str">
        <f>IFERROR(
IF(AND(BC$5&gt;='Rent Roll'!$M31,EDATE('Rent Roll'!$M31,ROUNDDOWN('Rent Roll'!$Q31,0))-1&gt;=BC$5),-BC11,
IF(AND(BC$5&gt;='Rent Roll'!$K6,EDATE('Rent Roll'!$K6,ROUNDDOWN('Rent Roll'!$M6,0))-1&gt;=BC$5),-BC11,
"-")),"-")</f>
        <v>-</v>
      </c>
      <c r="BD36" s="131" t="str">
        <f>IFERROR(
IF(AND(BD$5&gt;='Rent Roll'!$M31,EDATE('Rent Roll'!$M31,ROUNDDOWN('Rent Roll'!$Q31,0))-1&gt;=BD$5),-BD11,
IF(AND(BD$5&gt;='Rent Roll'!$K6,EDATE('Rent Roll'!$K6,ROUNDDOWN('Rent Roll'!$M6,0))-1&gt;=BD$5),-BD11,
"-")),"-")</f>
        <v>-</v>
      </c>
      <c r="BE36" s="131" t="str">
        <f>IFERROR(
IF(AND(BE$5&gt;='Rent Roll'!$M31,EDATE('Rent Roll'!$M31,ROUNDDOWN('Rent Roll'!$Q31,0))-1&gt;=BE$5),-BE11,
IF(AND(BE$5&gt;='Rent Roll'!$K6,EDATE('Rent Roll'!$K6,ROUNDDOWN('Rent Roll'!$M6,0))-1&gt;=BE$5),-BE11,
"-")),"-")</f>
        <v>-</v>
      </c>
      <c r="BF36" s="131" t="str">
        <f>IFERROR(
IF(AND(BF$5&gt;='Rent Roll'!$M31,EDATE('Rent Roll'!$M31,ROUNDDOWN('Rent Roll'!$Q31,0))-1&gt;=BF$5),-BF11,
IF(AND(BF$5&gt;='Rent Roll'!$K6,EDATE('Rent Roll'!$K6,ROUNDDOWN('Rent Roll'!$M6,0))-1&gt;=BF$5),-BF11,
"-")),"-")</f>
        <v>-</v>
      </c>
      <c r="BG36" s="131" t="str">
        <f>IFERROR(
IF(AND(BG$5&gt;='Rent Roll'!$M31,EDATE('Rent Roll'!$M31,ROUNDDOWN('Rent Roll'!$Q31,0))-1&gt;=BG$5),-BG11,
IF(AND(BG$5&gt;='Rent Roll'!$K6,EDATE('Rent Roll'!$K6,ROUNDDOWN('Rent Roll'!$M6,0))-1&gt;=BG$5),-BG11,
"-")),"-")</f>
        <v>-</v>
      </c>
      <c r="BH36" s="131" t="str">
        <f>IFERROR(
IF(AND(BH$5&gt;='Rent Roll'!$M31,EDATE('Rent Roll'!$M31,ROUNDDOWN('Rent Roll'!$Q31,0))-1&gt;=BH$5),-BH11,
IF(AND(BH$5&gt;='Rent Roll'!$K6,EDATE('Rent Roll'!$K6,ROUNDDOWN('Rent Roll'!$M6,0))-1&gt;=BH$5),-BH11,
"-")),"-")</f>
        <v>-</v>
      </c>
      <c r="BI36" s="131" t="str">
        <f>IFERROR(
IF(AND(BI$5&gt;='Rent Roll'!$M31,EDATE('Rent Roll'!$M31,ROUNDDOWN('Rent Roll'!$Q31,0))-1&gt;=BI$5),-BI11,
IF(AND(BI$5&gt;='Rent Roll'!$K6,EDATE('Rent Roll'!$K6,ROUNDDOWN('Rent Roll'!$M6,0))-1&gt;=BI$5),-BI11,
"-")),"-")</f>
        <v>-</v>
      </c>
      <c r="BJ36" s="131" t="str">
        <f>IFERROR(
IF(AND(BJ$5&gt;='Rent Roll'!$M31,EDATE('Rent Roll'!$M31,ROUNDDOWN('Rent Roll'!$Q31,0))-1&gt;=BJ$5),-BJ11,
IF(AND(BJ$5&gt;='Rent Roll'!$K6,EDATE('Rent Roll'!$K6,ROUNDDOWN('Rent Roll'!$M6,0))-1&gt;=BJ$5),-BJ11,
"-")),"-")</f>
        <v>-</v>
      </c>
      <c r="BK36" s="131" t="str">
        <f>IFERROR(
IF(AND(BK$5&gt;='Rent Roll'!$M31,EDATE('Rent Roll'!$M31,ROUNDDOWN('Rent Roll'!$Q31,0))-1&gt;=BK$5),-BK11,
IF(AND(BK$5&gt;='Rent Roll'!$K6,EDATE('Rent Roll'!$K6,ROUNDDOWN('Rent Roll'!$M6,0))-1&gt;=BK$5),-BK11,
"-")),"-")</f>
        <v>-</v>
      </c>
      <c r="BL36" s="131" t="str">
        <f>IFERROR(
IF(AND(BL$5&gt;='Rent Roll'!$M31,EDATE('Rent Roll'!$M31,ROUNDDOWN('Rent Roll'!$Q31,0))-1&gt;=BL$5),-BL11,
IF(AND(BL$5&gt;='Rent Roll'!$K6,EDATE('Rent Roll'!$K6,ROUNDDOWN('Rent Roll'!$M6,0))-1&gt;=BL$5),-BL11,
"-")),"-")</f>
        <v>-</v>
      </c>
      <c r="BM36" s="131" t="str">
        <f>IFERROR(
IF(AND(BM$5&gt;='Rent Roll'!$M31,EDATE('Rent Roll'!$M31,ROUNDDOWN('Rent Roll'!$Q31,0))-1&gt;=BM$5),-BM11,
IF(AND(BM$5&gt;='Rent Roll'!$K6,EDATE('Rent Roll'!$K6,ROUNDDOWN('Rent Roll'!$M6,0))-1&gt;=BM$5),-BM11,
"-")),"-")</f>
        <v>-</v>
      </c>
      <c r="BN36" s="131" t="str">
        <f>IFERROR(
IF(AND(BN$5&gt;='Rent Roll'!$M31,EDATE('Rent Roll'!$M31,ROUNDDOWN('Rent Roll'!$Q31,0))-1&gt;=BN$5),-BN11,
IF(AND(BN$5&gt;='Rent Roll'!$K6,EDATE('Rent Roll'!$K6,ROUNDDOWN('Rent Roll'!$M6,0))-1&gt;=BN$5),-BN11,
"-")),"-")</f>
        <v>-</v>
      </c>
      <c r="BO36" s="131" t="str">
        <f>IFERROR(
IF(AND(BO$5&gt;='Rent Roll'!$M31,EDATE('Rent Roll'!$M31,ROUNDDOWN('Rent Roll'!$Q31,0))-1&gt;=BO$5),-BO11,
IF(AND(BO$5&gt;='Rent Roll'!$K6,EDATE('Rent Roll'!$K6,ROUNDDOWN('Rent Roll'!$M6,0))-1&gt;=BO$5),-BO11,
"-")),"-")</f>
        <v>-</v>
      </c>
      <c r="BP36" s="131" t="str">
        <f>IFERROR(
IF(AND(BP$5&gt;='Rent Roll'!$M31,EDATE('Rent Roll'!$M31,ROUNDDOWN('Rent Roll'!$Q31,0))-1&gt;=BP$5),-BP11,
IF(AND(BP$5&gt;='Rent Roll'!$K6,EDATE('Rent Roll'!$K6,ROUNDDOWN('Rent Roll'!$M6,0))-1&gt;=BP$5),-BP11,
"-")),"-")</f>
        <v>-</v>
      </c>
      <c r="BQ36" s="131" t="str">
        <f>IFERROR(
IF(AND(BQ$5&gt;='Rent Roll'!$M31,EDATE('Rent Roll'!$M31,ROUNDDOWN('Rent Roll'!$Q31,0))-1&gt;=BQ$5),-BQ11,
IF(AND(BQ$5&gt;='Rent Roll'!$K6,EDATE('Rent Roll'!$K6,ROUNDDOWN('Rent Roll'!$M6,0))-1&gt;=BQ$5),-BQ11,
"-")),"-")</f>
        <v>-</v>
      </c>
      <c r="BR36" s="131" t="str">
        <f>IFERROR(
IF(AND(BR$5&gt;='Rent Roll'!$M31,EDATE('Rent Roll'!$M31,ROUNDDOWN('Rent Roll'!$Q31,0))-1&gt;=BR$5),-BR11,
IF(AND(BR$5&gt;='Rent Roll'!$K6,EDATE('Rent Roll'!$K6,ROUNDDOWN('Rent Roll'!$M6,0))-1&gt;=BR$5),-BR11,
"-")),"-")</f>
        <v>-</v>
      </c>
      <c r="BS36" s="131" t="str">
        <f>IFERROR(
IF(AND(BS$5&gt;='Rent Roll'!$M31,EDATE('Rent Roll'!$M31,ROUNDDOWN('Rent Roll'!$Q31,0))-1&gt;=BS$5),-BS11,
IF(AND(BS$5&gt;='Rent Roll'!$K6,EDATE('Rent Roll'!$K6,ROUNDDOWN('Rent Roll'!$M6,0))-1&gt;=BS$5),-BS11,
"-")),"-")</f>
        <v>-</v>
      </c>
      <c r="BT36" s="131" t="str">
        <f>IFERROR(
IF(AND(BT$5&gt;='Rent Roll'!$M31,EDATE('Rent Roll'!$M31,ROUNDDOWN('Rent Roll'!$Q31,0))-1&gt;=BT$5),-BT11,
IF(AND(BT$5&gt;='Rent Roll'!$K6,EDATE('Rent Roll'!$K6,ROUNDDOWN('Rent Roll'!$M6,0))-1&gt;=BT$5),-BT11,
"-")),"-")</f>
        <v>-</v>
      </c>
      <c r="BU36" s="131" t="str">
        <f>IFERROR(
IF(AND(BU$5&gt;='Rent Roll'!$M31,EDATE('Rent Roll'!$M31,ROUNDDOWN('Rent Roll'!$Q31,0))-1&gt;=BU$5),-BU11,
IF(AND(BU$5&gt;='Rent Roll'!$K6,EDATE('Rent Roll'!$K6,ROUNDDOWN('Rent Roll'!$M6,0))-1&gt;=BU$5),-BU11,
"-")),"-")</f>
        <v>-</v>
      </c>
      <c r="BV36" s="131" t="str">
        <f>IFERROR(
IF(AND(BV$5&gt;='Rent Roll'!$M31,EDATE('Rent Roll'!$M31,ROUNDDOWN('Rent Roll'!$Q31,0))-1&gt;=BV$5),-BV11,
IF(AND(BV$5&gt;='Rent Roll'!$K6,EDATE('Rent Roll'!$K6,ROUNDDOWN('Rent Roll'!$M6,0))-1&gt;=BV$5),-BV11,
"-")),"-")</f>
        <v>-</v>
      </c>
      <c r="BW36" s="131" t="str">
        <f>IFERROR(
IF(AND(BW$5&gt;='Rent Roll'!$M31,EDATE('Rent Roll'!$M31,ROUNDDOWN('Rent Roll'!$Q31,0))-1&gt;=BW$5),-BW11,
IF(AND(BW$5&gt;='Rent Roll'!$K6,EDATE('Rent Roll'!$K6,ROUNDDOWN('Rent Roll'!$M6,0))-1&gt;=BW$5),-BW11,
"-")),"-")</f>
        <v>-</v>
      </c>
      <c r="BX36" s="131" t="str">
        <f>IFERROR(
IF(AND(BX$5&gt;='Rent Roll'!$M31,EDATE('Rent Roll'!$M31,ROUNDDOWN('Rent Roll'!$Q31,0))-1&gt;=BX$5),-BX11,
IF(AND(BX$5&gt;='Rent Roll'!$K6,EDATE('Rent Roll'!$K6,ROUNDDOWN('Rent Roll'!$M6,0))-1&gt;=BX$5),-BX11,
"-")),"-")</f>
        <v>-</v>
      </c>
      <c r="BY36" s="131" t="str">
        <f>IFERROR(
IF(AND(BY$5&gt;='Rent Roll'!$M31,EDATE('Rent Roll'!$M31,ROUNDDOWN('Rent Roll'!$Q31,0))-1&gt;=BY$5),-BY11,
IF(AND(BY$5&gt;='Rent Roll'!$K6,EDATE('Rent Roll'!$K6,ROUNDDOWN('Rent Roll'!$M6,0))-1&gt;=BY$5),-BY11,
"-")),"-")</f>
        <v>-</v>
      </c>
      <c r="BZ36" s="131" t="str">
        <f>IFERROR(
IF(AND(BZ$5&gt;='Rent Roll'!$M31,EDATE('Rent Roll'!$M31,ROUNDDOWN('Rent Roll'!$Q31,0))-1&gt;=BZ$5),-BZ11,
IF(AND(BZ$5&gt;='Rent Roll'!$K6,EDATE('Rent Roll'!$K6,ROUNDDOWN('Rent Roll'!$M6,0))-1&gt;=BZ$5),-BZ11,
"-")),"-")</f>
        <v>-</v>
      </c>
      <c r="CA36" s="131" t="str">
        <f>IFERROR(
IF(AND(CA$5&gt;='Rent Roll'!$M31,EDATE('Rent Roll'!$M31,ROUNDDOWN('Rent Roll'!$Q31,0))-1&gt;=CA$5),-CA11,
IF(AND(CA$5&gt;='Rent Roll'!$K6,EDATE('Rent Roll'!$K6,ROUNDDOWN('Rent Roll'!$M6,0))-1&gt;=CA$5),-CA11,
"-")),"-")</f>
        <v>-</v>
      </c>
      <c r="CB36" s="131" t="str">
        <f>IFERROR(
IF(AND(CB$5&gt;='Rent Roll'!$M31,EDATE('Rent Roll'!$M31,ROUNDDOWN('Rent Roll'!$Q31,0))-1&gt;=CB$5),-CB11,
IF(AND(CB$5&gt;='Rent Roll'!$K6,EDATE('Rent Roll'!$K6,ROUNDDOWN('Rent Roll'!$M6,0))-1&gt;=CB$5),-CB11,
"-")),"-")</f>
        <v>-</v>
      </c>
      <c r="CC36" s="131" t="str">
        <f>IFERROR(
IF(AND(CC$5&gt;='Rent Roll'!$M31,EDATE('Rent Roll'!$M31,ROUNDDOWN('Rent Roll'!$Q31,0))-1&gt;=CC$5),-CC11,
IF(AND(CC$5&gt;='Rent Roll'!$K6,EDATE('Rent Roll'!$K6,ROUNDDOWN('Rent Roll'!$M6,0))-1&gt;=CC$5),-CC11,
"-")),"-")</f>
        <v>-</v>
      </c>
      <c r="CD36" s="131" t="str">
        <f>IFERROR(
IF(AND(CD$5&gt;='Rent Roll'!$M31,EDATE('Rent Roll'!$M31,ROUNDDOWN('Rent Roll'!$Q31,0))-1&gt;=CD$5),-CD11,
IF(AND(CD$5&gt;='Rent Roll'!$K6,EDATE('Rent Roll'!$K6,ROUNDDOWN('Rent Roll'!$M6,0))-1&gt;=CD$5),-CD11,
"-")),"-")</f>
        <v>-</v>
      </c>
      <c r="CE36" s="131" t="str">
        <f>IFERROR(
IF(AND(CE$5&gt;='Rent Roll'!$M31,EDATE('Rent Roll'!$M31,ROUNDDOWN('Rent Roll'!$Q31,0))-1&gt;=CE$5),-CE11,
IF(AND(CE$5&gt;='Rent Roll'!$K6,EDATE('Rent Roll'!$K6,ROUNDDOWN('Rent Roll'!$M6,0))-1&gt;=CE$5),-CE11,
"-")),"-")</f>
        <v>-</v>
      </c>
      <c r="CF36" s="131" t="str">
        <f>IFERROR(
IF(AND(CF$5&gt;='Rent Roll'!$M31,EDATE('Rent Roll'!$M31,ROUNDDOWN('Rent Roll'!$Q31,0))-1&gt;=CF$5),-CF11,
IF(AND(CF$5&gt;='Rent Roll'!$K6,EDATE('Rent Roll'!$K6,ROUNDDOWN('Rent Roll'!$M6,0))-1&gt;=CF$5),-CF11,
"-")),"-")</f>
        <v>-</v>
      </c>
      <c r="CG36" s="131" t="str">
        <f>IFERROR(
IF(AND(CG$5&gt;='Rent Roll'!$M31,EDATE('Rent Roll'!$M31,ROUNDDOWN('Rent Roll'!$Q31,0))-1&gt;=CG$5),-CG11,
IF(AND(CG$5&gt;='Rent Roll'!$K6,EDATE('Rent Roll'!$K6,ROUNDDOWN('Rent Roll'!$M6,0))-1&gt;=CG$5),-CG11,
"-")),"-")</f>
        <v>-</v>
      </c>
      <c r="CH36" s="131" t="str">
        <f>IFERROR(
IF(AND(CH$5&gt;='Rent Roll'!$M31,EDATE('Rent Roll'!$M31,ROUNDDOWN('Rent Roll'!$Q31,0))-1&gt;=CH$5),-CH11,
IF(AND(CH$5&gt;='Rent Roll'!$K6,EDATE('Rent Roll'!$K6,ROUNDDOWN('Rent Roll'!$M6,0))-1&gt;=CH$5),-CH11,
"-")),"-")</f>
        <v>-</v>
      </c>
      <c r="CI36" s="131" t="str">
        <f>IFERROR(
IF(AND(CI$5&gt;='Rent Roll'!$M31,EDATE('Rent Roll'!$M31,ROUNDDOWN('Rent Roll'!$Q31,0))-1&gt;=CI$5),-CI11,
IF(AND(CI$5&gt;='Rent Roll'!$K6,EDATE('Rent Roll'!$K6,ROUNDDOWN('Rent Roll'!$M6,0))-1&gt;=CI$5),-CI11,
"-")),"-")</f>
        <v>-</v>
      </c>
      <c r="CJ36" s="131" t="str">
        <f>IFERROR(
IF(AND(CJ$5&gt;='Rent Roll'!$M31,EDATE('Rent Roll'!$M31,ROUNDDOWN('Rent Roll'!$Q31,0))-1&gt;=CJ$5),-CJ11,
IF(AND(CJ$5&gt;='Rent Roll'!$K6,EDATE('Rent Roll'!$K6,ROUNDDOWN('Rent Roll'!$M6,0))-1&gt;=CJ$5),-CJ11,
"-")),"-")</f>
        <v>-</v>
      </c>
      <c r="CK36" s="131" t="str">
        <f>IFERROR(
IF(AND(CK$5&gt;='Rent Roll'!$M31,EDATE('Rent Roll'!$M31,ROUNDDOWN('Rent Roll'!$Q31,0))-1&gt;=CK$5),-CK11,
IF(AND(CK$5&gt;='Rent Roll'!$K6,EDATE('Rent Roll'!$K6,ROUNDDOWN('Rent Roll'!$M6,0))-1&gt;=CK$5),-CK11,
"-")),"-")</f>
        <v>-</v>
      </c>
      <c r="CL36" s="131" t="str">
        <f>IFERROR(
IF(AND(CL$5&gt;='Rent Roll'!$M31,EDATE('Rent Roll'!$M31,ROUNDDOWN('Rent Roll'!$Q31,0))-1&gt;=CL$5),-CL11,
IF(AND(CL$5&gt;='Rent Roll'!$K6,EDATE('Rent Roll'!$K6,ROUNDDOWN('Rent Roll'!$M6,0))-1&gt;=CL$5),-CL11,
"-")),"-")</f>
        <v>-</v>
      </c>
      <c r="CM36" s="131" t="str">
        <f>IFERROR(
IF(AND(CM$5&gt;='Rent Roll'!$M31,EDATE('Rent Roll'!$M31,ROUNDDOWN('Rent Roll'!$Q31,0))-1&gt;=CM$5),-CM11,
IF(AND(CM$5&gt;='Rent Roll'!$K6,EDATE('Rent Roll'!$K6,ROUNDDOWN('Rent Roll'!$M6,0))-1&gt;=CM$5),-CM11,
"-")),"-")</f>
        <v>-</v>
      </c>
      <c r="CN36" s="131" t="str">
        <f>IFERROR(
IF(AND(CN$5&gt;='Rent Roll'!$M31,EDATE('Rent Roll'!$M31,ROUNDDOWN('Rent Roll'!$Q31,0))-1&gt;=CN$5),-CN11,
IF(AND(CN$5&gt;='Rent Roll'!$K6,EDATE('Rent Roll'!$K6,ROUNDDOWN('Rent Roll'!$M6,0))-1&gt;=CN$5),-CN11,
"-")),"-")</f>
        <v>-</v>
      </c>
      <c r="CO36" s="131" t="str">
        <f>IFERROR(
IF(AND(CO$5&gt;='Rent Roll'!$M31,EDATE('Rent Roll'!$M31,ROUNDDOWN('Rent Roll'!$Q31,0))-1&gt;=CO$5),-CO11,
IF(AND(CO$5&gt;='Rent Roll'!$K6,EDATE('Rent Roll'!$K6,ROUNDDOWN('Rent Roll'!$M6,0))-1&gt;=CO$5),-CO11,
"-")),"-")</f>
        <v>-</v>
      </c>
      <c r="CP36" s="131" t="str">
        <f>IFERROR(
IF(AND(CP$5&gt;='Rent Roll'!$M31,EDATE('Rent Roll'!$M31,ROUNDDOWN('Rent Roll'!$Q31,0))-1&gt;=CP$5),-CP11,
IF(AND(CP$5&gt;='Rent Roll'!$K6,EDATE('Rent Roll'!$K6,ROUNDDOWN('Rent Roll'!$M6,0))-1&gt;=CP$5),-CP11,
"-")),"-")</f>
        <v>-</v>
      </c>
      <c r="CQ36" s="131" t="str">
        <f>IFERROR(
IF(AND(CQ$5&gt;='Rent Roll'!$M31,EDATE('Rent Roll'!$M31,ROUNDDOWN('Rent Roll'!$Q31,0))-1&gt;=CQ$5),-CQ11,
IF(AND(CQ$5&gt;='Rent Roll'!$K6,EDATE('Rent Roll'!$K6,ROUNDDOWN('Rent Roll'!$M6,0))-1&gt;=CQ$5),-CQ11,
"-")),"-")</f>
        <v>-</v>
      </c>
      <c r="CR36" s="131" t="str">
        <f>IFERROR(
IF(AND(CR$5&gt;='Rent Roll'!$M31,EDATE('Rent Roll'!$M31,ROUNDDOWN('Rent Roll'!$Q31,0))-1&gt;=CR$5),-CR11,
IF(AND(CR$5&gt;='Rent Roll'!$K6,EDATE('Rent Roll'!$K6,ROUNDDOWN('Rent Roll'!$M6,0))-1&gt;=CR$5),-CR11,
"-")),"-")</f>
        <v>-</v>
      </c>
      <c r="CS36" s="131" t="str">
        <f>IFERROR(
IF(AND(CS$5&gt;='Rent Roll'!$M31,EDATE('Rent Roll'!$M31,ROUNDDOWN('Rent Roll'!$Q31,0))-1&gt;=CS$5),-CS11,
IF(AND(CS$5&gt;='Rent Roll'!$K6,EDATE('Rent Roll'!$K6,ROUNDDOWN('Rent Roll'!$M6,0))-1&gt;=CS$5),-CS11,
"-")),"-")</f>
        <v>-</v>
      </c>
      <c r="CT36" s="131" t="str">
        <f>IFERROR(
IF(AND(CT$5&gt;='Rent Roll'!$M31,EDATE('Rent Roll'!$M31,ROUNDDOWN('Rent Roll'!$Q31,0))-1&gt;=CT$5),-CT11,
IF(AND(CT$5&gt;='Rent Roll'!$K6,EDATE('Rent Roll'!$K6,ROUNDDOWN('Rent Roll'!$M6,0))-1&gt;=CT$5),-CT11,
"-")),"-")</f>
        <v>-</v>
      </c>
      <c r="CU36" s="131" t="str">
        <f>IFERROR(
IF(AND(CU$5&gt;='Rent Roll'!$M31,EDATE('Rent Roll'!$M31,ROUNDDOWN('Rent Roll'!$Q31,0))-1&gt;=CU$5),-CU11,
IF(AND(CU$5&gt;='Rent Roll'!$K6,EDATE('Rent Roll'!$K6,ROUNDDOWN('Rent Roll'!$M6,0))-1&gt;=CU$5),-CU11,
"-")),"-")</f>
        <v>-</v>
      </c>
      <c r="CV36" s="131" t="str">
        <f>IFERROR(
IF(AND(CV$5&gt;='Rent Roll'!$M31,EDATE('Rent Roll'!$M31,ROUNDDOWN('Rent Roll'!$Q31,0))-1&gt;=CV$5),-CV11,
IF(AND(CV$5&gt;='Rent Roll'!$K6,EDATE('Rent Roll'!$K6,ROUNDDOWN('Rent Roll'!$M6,0))-1&gt;=CV$5),-CV11,
"-")),"-")</f>
        <v>-</v>
      </c>
      <c r="CW36" s="131" t="str">
        <f>IFERROR(
IF(AND(CW$5&gt;='Rent Roll'!$M31,EDATE('Rent Roll'!$M31,ROUNDDOWN('Rent Roll'!$Q31,0))-1&gt;=CW$5),-CW11,
IF(AND(CW$5&gt;='Rent Roll'!$K6,EDATE('Rent Roll'!$K6,ROUNDDOWN('Rent Roll'!$M6,0))-1&gt;=CW$5),-CW11,
"-")),"-")</f>
        <v>-</v>
      </c>
      <c r="CX36" s="131" t="str">
        <f>IFERROR(
IF(AND(CX$5&gt;='Rent Roll'!$M31,EDATE('Rent Roll'!$M31,ROUNDDOWN('Rent Roll'!$Q31,0))-1&gt;=CX$5),-CX11,
IF(AND(CX$5&gt;='Rent Roll'!$K6,EDATE('Rent Roll'!$K6,ROUNDDOWN('Rent Roll'!$M6,0))-1&gt;=CX$5),-CX11,
"-")),"-")</f>
        <v>-</v>
      </c>
      <c r="CY36" s="131" t="str">
        <f>IFERROR(
IF(AND(CY$5&gt;='Rent Roll'!$M31,EDATE('Rent Roll'!$M31,ROUNDDOWN('Rent Roll'!$Q31,0))-1&gt;=CY$5),-CY11,
IF(AND(CY$5&gt;='Rent Roll'!$K6,EDATE('Rent Roll'!$K6,ROUNDDOWN('Rent Roll'!$M6,0))-1&gt;=CY$5),-CY11,
"-")),"-")</f>
        <v>-</v>
      </c>
      <c r="CZ36" s="131" t="str">
        <f>IFERROR(
IF(AND(CZ$5&gt;='Rent Roll'!$M31,EDATE('Rent Roll'!$M31,ROUNDDOWN('Rent Roll'!$Q31,0))-1&gt;=CZ$5),-CZ11,
IF(AND(CZ$5&gt;='Rent Roll'!$K6,EDATE('Rent Roll'!$K6,ROUNDDOWN('Rent Roll'!$M6,0))-1&gt;=CZ$5),-CZ11,
"-")),"-")</f>
        <v>-</v>
      </c>
      <c r="DA36" s="131" t="str">
        <f>IFERROR(
IF(AND(DA$5&gt;='Rent Roll'!$M31,EDATE('Rent Roll'!$M31,ROUNDDOWN('Rent Roll'!$Q31,0))-1&gt;=DA$5),-DA11,
IF(AND(DA$5&gt;='Rent Roll'!$K6,EDATE('Rent Roll'!$K6,ROUNDDOWN('Rent Roll'!$M6,0))-1&gt;=DA$5),-DA11,
"-")),"-")</f>
        <v>-</v>
      </c>
      <c r="DB36" s="131" t="str">
        <f>IFERROR(
IF(AND(DB$5&gt;='Rent Roll'!$M31,EDATE('Rent Roll'!$M31,ROUNDDOWN('Rent Roll'!$Q31,0))-1&gt;=DB$5),-DB11,
IF(AND(DB$5&gt;='Rent Roll'!$K6,EDATE('Rent Roll'!$K6,ROUNDDOWN('Rent Roll'!$M6,0))-1&gt;=DB$5),-DB11,
"-")),"-")</f>
        <v>-</v>
      </c>
      <c r="DC36" s="131" t="str">
        <f>IFERROR(
IF(AND(DC$5&gt;='Rent Roll'!$M31,EDATE('Rent Roll'!$M31,ROUNDDOWN('Rent Roll'!$Q31,0))-1&gt;=DC$5),-DC11,
IF(AND(DC$5&gt;='Rent Roll'!$K6,EDATE('Rent Roll'!$K6,ROUNDDOWN('Rent Roll'!$M6,0))-1&gt;=DC$5),-DC11,
"-")),"-")</f>
        <v>-</v>
      </c>
      <c r="DD36" s="131" t="str">
        <f>IFERROR(
IF(AND(DD$5&gt;='Rent Roll'!$M31,EDATE('Rent Roll'!$M31,ROUNDDOWN('Rent Roll'!$Q31,0))-1&gt;=DD$5),-DD11,
IF(AND(DD$5&gt;='Rent Roll'!$K6,EDATE('Rent Roll'!$K6,ROUNDDOWN('Rent Roll'!$M6,0))-1&gt;=DD$5),-DD11,
"-")),"-")</f>
        <v>-</v>
      </c>
      <c r="DE36" s="131" t="str">
        <f>IFERROR(
IF(AND(DE$5&gt;='Rent Roll'!$M31,EDATE('Rent Roll'!$M31,ROUNDDOWN('Rent Roll'!$Q31,0))-1&gt;=DE$5),-DE11,
IF(AND(DE$5&gt;='Rent Roll'!$K6,EDATE('Rent Roll'!$K6,ROUNDDOWN('Rent Roll'!$M6,0))-1&gt;=DE$5),-DE11,
"-")),"-")</f>
        <v>-</v>
      </c>
      <c r="DF36" s="131" t="str">
        <f>IFERROR(
IF(AND(DF$5&gt;='Rent Roll'!$M31,EDATE('Rent Roll'!$M31,ROUNDDOWN('Rent Roll'!$Q31,0))-1&gt;=DF$5),-DF11,
IF(AND(DF$5&gt;='Rent Roll'!$K6,EDATE('Rent Roll'!$K6,ROUNDDOWN('Rent Roll'!$M6,0))-1&gt;=DF$5),-DF11,
"-")),"-")</f>
        <v>-</v>
      </c>
      <c r="DG36" s="131" t="str">
        <f>IFERROR(
IF(AND(DG$5&gt;='Rent Roll'!$M31,EDATE('Rent Roll'!$M31,ROUNDDOWN('Rent Roll'!$Q31,0))-1&gt;=DG$5),-DG11,
IF(AND(DG$5&gt;='Rent Roll'!$K6,EDATE('Rent Roll'!$K6,ROUNDDOWN('Rent Roll'!$M6,0))-1&gt;=DG$5),-DG11,
"-")),"-")</f>
        <v>-</v>
      </c>
      <c r="DH36" s="131" t="str">
        <f>IFERROR(
IF(AND(DH$5&gt;='Rent Roll'!$M31,EDATE('Rent Roll'!$M31,ROUNDDOWN('Rent Roll'!$Q31,0))-1&gt;=DH$5),-DH11,
IF(AND(DH$5&gt;='Rent Roll'!$K6,EDATE('Rent Roll'!$K6,ROUNDDOWN('Rent Roll'!$M6,0))-1&gt;=DH$5),-DH11,
"-")),"-")</f>
        <v>-</v>
      </c>
      <c r="DI36" s="131" t="str">
        <f>IFERROR(
IF(AND(DI$5&gt;='Rent Roll'!$M31,EDATE('Rent Roll'!$M31,ROUNDDOWN('Rent Roll'!$Q31,0))-1&gt;=DI$5),-DI11,
IF(AND(DI$5&gt;='Rent Roll'!$K6,EDATE('Rent Roll'!$K6,ROUNDDOWN('Rent Roll'!$M6,0))-1&gt;=DI$5),-DI11,
"-")),"-")</f>
        <v>-</v>
      </c>
      <c r="DJ36" s="131" t="str">
        <f>IFERROR(
IF(AND(DJ$5&gt;='Rent Roll'!$M31,EDATE('Rent Roll'!$M31,ROUNDDOWN('Rent Roll'!$Q31,0))-1&gt;=DJ$5),-DJ11,
IF(AND(DJ$5&gt;='Rent Roll'!$K6,EDATE('Rent Roll'!$K6,ROUNDDOWN('Rent Roll'!$M6,0))-1&gt;=DJ$5),-DJ11,
"-")),"-")</f>
        <v>-</v>
      </c>
      <c r="DK36" s="131" t="str">
        <f>IFERROR(
IF(AND(DK$5&gt;='Rent Roll'!$M31,EDATE('Rent Roll'!$M31,ROUNDDOWN('Rent Roll'!$Q31,0))-1&gt;=DK$5),-DK11,
IF(AND(DK$5&gt;='Rent Roll'!$K6,EDATE('Rent Roll'!$K6,ROUNDDOWN('Rent Roll'!$M6,0))-1&gt;=DK$5),-DK11,
"-")),"-")</f>
        <v>-</v>
      </c>
      <c r="DL36" s="131" t="str">
        <f>IFERROR(
IF(AND(DL$5&gt;='Rent Roll'!$M31,EDATE('Rent Roll'!$M31,ROUNDDOWN('Rent Roll'!$Q31,0))-1&gt;=DL$5),-DL11,
IF(AND(DL$5&gt;='Rent Roll'!$K6,EDATE('Rent Roll'!$K6,ROUNDDOWN('Rent Roll'!$M6,0))-1&gt;=DL$5),-DL11,
"-")),"-")</f>
        <v>-</v>
      </c>
      <c r="DM36" s="131" t="str">
        <f>IFERROR(
IF(AND(DM$5&gt;='Rent Roll'!$M31,EDATE('Rent Roll'!$M31,ROUNDDOWN('Rent Roll'!$Q31,0))-1&gt;=DM$5),-DM11,
IF(AND(DM$5&gt;='Rent Roll'!$K6,EDATE('Rent Roll'!$K6,ROUNDDOWN('Rent Roll'!$M6,0))-1&gt;=DM$5),-DM11,
"-")),"-")</f>
        <v>-</v>
      </c>
      <c r="DN36" s="131" t="str">
        <f>IFERROR(
IF(AND(DN$5&gt;='Rent Roll'!$M31,EDATE('Rent Roll'!$M31,ROUNDDOWN('Rent Roll'!$Q31,0))-1&gt;=DN$5),-DN11,
IF(AND(DN$5&gt;='Rent Roll'!$K6,EDATE('Rent Roll'!$K6,ROUNDDOWN('Rent Roll'!$M6,0))-1&gt;=DN$5),-DN11,
"-")),"-")</f>
        <v>-</v>
      </c>
      <c r="DO36" s="131" t="str">
        <f>IFERROR(
IF(AND(DO$5&gt;='Rent Roll'!$M31,EDATE('Rent Roll'!$M31,ROUNDDOWN('Rent Roll'!$Q31,0))-1&gt;=DO$5),-DO11,
IF(AND(DO$5&gt;='Rent Roll'!$K6,EDATE('Rent Roll'!$K6,ROUNDDOWN('Rent Roll'!$M6,0))-1&gt;=DO$5),-DO11,
"-")),"-")</f>
        <v>-</v>
      </c>
      <c r="DP36" s="131" t="str">
        <f>IFERROR(
IF(AND(DP$5&gt;='Rent Roll'!$M31,EDATE('Rent Roll'!$M31,ROUNDDOWN('Rent Roll'!$Q31,0))-1&gt;=DP$5),-DP11,
IF(AND(DP$5&gt;='Rent Roll'!$K6,EDATE('Rent Roll'!$K6,ROUNDDOWN('Rent Roll'!$M6,0))-1&gt;=DP$5),-DP11,
"-")),"-")</f>
        <v>-</v>
      </c>
      <c r="DQ36" s="131" t="str">
        <f>IFERROR(
IF(AND(DQ$5&gt;='Rent Roll'!$M31,EDATE('Rent Roll'!$M31,ROUNDDOWN('Rent Roll'!$Q31,0))-1&gt;=DQ$5),-DQ11,
IF(AND(DQ$5&gt;='Rent Roll'!$K6,EDATE('Rent Roll'!$K6,ROUNDDOWN('Rent Roll'!$M6,0))-1&gt;=DQ$5),-DQ11,
"-")),"-")</f>
        <v>-</v>
      </c>
      <c r="DR36" s="131" t="str">
        <f>IFERROR(
IF(AND(DR$5&gt;='Rent Roll'!$M31,EDATE('Rent Roll'!$M31,ROUNDDOWN('Rent Roll'!$Q31,0))-1&gt;=DR$5),-DR11,
IF(AND(DR$5&gt;='Rent Roll'!$K6,EDATE('Rent Roll'!$K6,ROUNDDOWN('Rent Roll'!$M6,0))-1&gt;=DR$5),-DR11,
"-")),"-")</f>
        <v>-</v>
      </c>
      <c r="DS36" s="131" t="str">
        <f>IFERROR(
IF(AND(DS$5&gt;='Rent Roll'!$M31,EDATE('Rent Roll'!$M31,ROUNDDOWN('Rent Roll'!$Q31,0))-1&gt;=DS$5),-DS11,
IF(AND(DS$5&gt;='Rent Roll'!$K6,EDATE('Rent Roll'!$K6,ROUNDDOWN('Rent Roll'!$M6,0))-1&gt;=DS$5),-DS11,
"-")),"-")</f>
        <v>-</v>
      </c>
      <c r="DT36" s="131" t="str">
        <f>IFERROR(
IF(AND(DT$5&gt;='Rent Roll'!$M31,EDATE('Rent Roll'!$M31,ROUNDDOWN('Rent Roll'!$Q31,0))-1&gt;=DT$5),-DT11,
IF(AND(DT$5&gt;='Rent Roll'!$K6,EDATE('Rent Roll'!$K6,ROUNDDOWN('Rent Roll'!$M6,0))-1&gt;=DT$5),-DT11,
"-")),"-")</f>
        <v>-</v>
      </c>
      <c r="DU36" s="131" t="str">
        <f>IFERROR(
IF(AND(DU$5&gt;='Rent Roll'!$M31,EDATE('Rent Roll'!$M31,ROUNDDOWN('Rent Roll'!$Q31,0))-1&gt;=DU$5),-DU11,
IF(AND(DU$5&gt;='Rent Roll'!$K6,EDATE('Rent Roll'!$K6,ROUNDDOWN('Rent Roll'!$M6,0))-1&gt;=DU$5),-DU11,
"-")),"-")</f>
        <v>-</v>
      </c>
      <c r="DV36" s="131" t="str">
        <f>IFERROR(
IF(AND(DV$5&gt;='Rent Roll'!$M31,EDATE('Rent Roll'!$M31,ROUNDDOWN('Rent Roll'!$Q31,0))-1&gt;=DV$5),-DV11,
IF(AND(DV$5&gt;='Rent Roll'!$K6,EDATE('Rent Roll'!$K6,ROUNDDOWN('Rent Roll'!$M6,0))-1&gt;=DV$5),-DV11,
"-")),"-")</f>
        <v>-</v>
      </c>
      <c r="DW36" s="131" t="str">
        <f>IFERROR(
IF(AND(DW$5&gt;='Rent Roll'!$M31,EDATE('Rent Roll'!$M31,ROUNDDOWN('Rent Roll'!$Q31,0))-1&gt;=DW$5),-DW11,
IF(AND(DW$5&gt;='Rent Roll'!$K6,EDATE('Rent Roll'!$K6,ROUNDDOWN('Rent Roll'!$M6,0))-1&gt;=DW$5),-DW11,
"-")),"-")</f>
        <v>-</v>
      </c>
      <c r="DX36" s="131" t="str">
        <f>IFERROR(
IF(AND(DX$5&gt;='Rent Roll'!$M31,EDATE('Rent Roll'!$M31,ROUNDDOWN('Rent Roll'!$Q31,0))-1&gt;=DX$5),-DX11,
IF(AND(DX$5&gt;='Rent Roll'!$K6,EDATE('Rent Roll'!$K6,ROUNDDOWN('Rent Roll'!$M6,0))-1&gt;=DX$5),-DX11,
"-")),"-")</f>
        <v>-</v>
      </c>
      <c r="DY36" s="131" t="str">
        <f>IFERROR(
IF(AND(DY$5&gt;='Rent Roll'!$M31,EDATE('Rent Roll'!$M31,ROUNDDOWN('Rent Roll'!$Q31,0))-1&gt;=DY$5),-DY11,
IF(AND(DY$5&gt;='Rent Roll'!$K6,EDATE('Rent Roll'!$K6,ROUNDDOWN('Rent Roll'!$M6,0))-1&gt;=DY$5),-DY11,
"-")),"-")</f>
        <v>-</v>
      </c>
      <c r="DZ36" s="131" t="str">
        <f>IFERROR(
IF(AND(DZ$5&gt;='Rent Roll'!$M31,EDATE('Rent Roll'!$M31,ROUNDDOWN('Rent Roll'!$Q31,0))-1&gt;=DZ$5),-DZ11,
IF(AND(DZ$5&gt;='Rent Roll'!$K6,EDATE('Rent Roll'!$K6,ROUNDDOWN('Rent Roll'!$M6,0))-1&gt;=DZ$5),-DZ11,
"-")),"-")</f>
        <v>-</v>
      </c>
      <c r="EA36" s="131" t="str">
        <f>IFERROR(
IF(AND(EA$5&gt;='Rent Roll'!$M31,EDATE('Rent Roll'!$M31,ROUNDDOWN('Rent Roll'!$Q31,0))-1&gt;=EA$5),-EA11,
IF(AND(EA$5&gt;='Rent Roll'!$K6,EDATE('Rent Roll'!$K6,ROUNDDOWN('Rent Roll'!$M6,0))-1&gt;=EA$5),-EA11,
"-")),"-")</f>
        <v>-</v>
      </c>
      <c r="EB36" s="131" t="str">
        <f>IFERROR(
IF(AND(EB$5&gt;='Rent Roll'!$M31,EDATE('Rent Roll'!$M31,ROUNDDOWN('Rent Roll'!$Q31,0))-1&gt;=EB$5),-EB11,
IF(AND(EB$5&gt;='Rent Roll'!$K6,EDATE('Rent Roll'!$K6,ROUNDDOWN('Rent Roll'!$M6,0))-1&gt;=EB$5),-EB11,
"-")),"-")</f>
        <v>-</v>
      </c>
      <c r="EC36" s="131" t="str">
        <f>IFERROR(
IF(AND(EC$5&gt;='Rent Roll'!$M31,EDATE('Rent Roll'!$M31,ROUNDDOWN('Rent Roll'!$Q31,0))-1&gt;=EC$5),-EC11,
IF(AND(EC$5&gt;='Rent Roll'!$K6,EDATE('Rent Roll'!$K6,ROUNDDOWN('Rent Roll'!$M6,0))-1&gt;=EC$5),-EC11,
"-")),"-")</f>
        <v>-</v>
      </c>
      <c r="ED36" s="131" t="str">
        <f>IFERROR(
IF(AND(ED$5&gt;='Rent Roll'!$M31,EDATE('Rent Roll'!$M31,ROUNDDOWN('Rent Roll'!$Q31,0))-1&gt;=ED$5),-ED11,
IF(AND(ED$5&gt;='Rent Roll'!$K6,EDATE('Rent Roll'!$K6,ROUNDDOWN('Rent Roll'!$M6,0))-1&gt;=ED$5),-ED11,
"-")),"-")</f>
        <v>-</v>
      </c>
      <c r="EE36" s="131" t="str">
        <f>IFERROR(
IF(AND(EE$5&gt;='Rent Roll'!$M31,EDATE('Rent Roll'!$M31,ROUNDDOWN('Rent Roll'!$Q31,0))-1&gt;=EE$5),-EE11,
IF(AND(EE$5&gt;='Rent Roll'!$K6,EDATE('Rent Roll'!$K6,ROUNDDOWN('Rent Roll'!$M6,0))-1&gt;=EE$5),-EE11,
"-")),"-")</f>
        <v>-</v>
      </c>
      <c r="EF36" s="132" t="str">
        <f>IFERROR(
IF(AND(EF$5&gt;='Rent Roll'!$M31,EDATE('Rent Roll'!$M31,ROUNDDOWN('Rent Roll'!$Q31,0))-1&gt;=EF$5),-EF11,
IF(AND(EF$5&gt;='Rent Roll'!$K6,EDATE('Rent Roll'!$K6,ROUNDDOWN('Rent Roll'!$M6,0))-1&gt;=EF$5),-EF11,
"-")),"-")</f>
        <v>-</v>
      </c>
      <c r="EG36" s="118"/>
    </row>
    <row r="37" spans="2:137" ht="15" x14ac:dyDescent="0.25">
      <c r="B37" s="129"/>
      <c r="C37" s="73" t="str">
        <f>CONCATENATE('Rent Roll'!B7&amp;" - "&amp;'Rent Roll'!C7)</f>
        <v>4 - Office</v>
      </c>
      <c r="D37" s="150">
        <f t="shared" ca="1" si="17"/>
        <v>-317800</v>
      </c>
      <c r="E37" s="131" t="str">
        <f>IFERROR(
IF(AND(E$5&gt;='Rent Roll'!$M32,EDATE('Rent Roll'!$M32,ROUNDDOWN('Rent Roll'!$Q32,0))-1&gt;=E$5),-E12,
IF(AND(E$5&gt;='Rent Roll'!$K7,EDATE('Rent Roll'!$K7,ROUNDDOWN('Rent Roll'!$M7,0))-1&gt;=E$5),-E12,
"-")),"-")</f>
        <v>-</v>
      </c>
      <c r="F37" s="131" t="str">
        <f>IFERROR(
IF(AND(F$5&gt;='Rent Roll'!$M32,EDATE('Rent Roll'!$M32,ROUNDDOWN('Rent Roll'!$Q32,0))-1&gt;=F$5),-F12,
IF(AND(F$5&gt;='Rent Roll'!$K7,EDATE('Rent Roll'!$K7,ROUNDDOWN('Rent Roll'!$M7,0))-1&gt;=F$5),-F12,
"-")),"-")</f>
        <v>-</v>
      </c>
      <c r="G37" s="131" t="str">
        <f>IFERROR(
IF(AND(G$5&gt;='Rent Roll'!$M32,EDATE('Rent Roll'!$M32,ROUNDDOWN('Rent Roll'!$Q32,0))-1&gt;=G$5),-G12,
IF(AND(G$5&gt;='Rent Roll'!$K7,EDATE('Rent Roll'!$K7,ROUNDDOWN('Rent Roll'!$M7,0))-1&gt;=G$5),-G12,
"-")),"-")</f>
        <v>-</v>
      </c>
      <c r="H37" s="131" t="str">
        <f>IFERROR(
IF(AND(H$5&gt;='Rent Roll'!$M32,EDATE('Rent Roll'!$M32,ROUNDDOWN('Rent Roll'!$Q32,0))-1&gt;=H$5),-H12,
IF(AND(H$5&gt;='Rent Roll'!$K7,EDATE('Rent Roll'!$K7,ROUNDDOWN('Rent Roll'!$M7,0))-1&gt;=H$5),-H12,
"-")),"-")</f>
        <v>-</v>
      </c>
      <c r="I37" s="131" t="str">
        <f>IFERROR(
IF(AND(I$5&gt;='Rent Roll'!$M32,EDATE('Rent Roll'!$M32,ROUNDDOWN('Rent Roll'!$Q32,0))-1&gt;=I$5),-I12,
IF(AND(I$5&gt;='Rent Roll'!$K7,EDATE('Rent Roll'!$K7,ROUNDDOWN('Rent Roll'!$M7,0))-1&gt;=I$5),-I12,
"-")),"-")</f>
        <v>-</v>
      </c>
      <c r="J37" s="131" t="str">
        <f>IFERROR(
IF(AND(J$5&gt;='Rent Roll'!$M32,EDATE('Rent Roll'!$M32,ROUNDDOWN('Rent Roll'!$Q32,0))-1&gt;=J$5),-J12,
IF(AND(J$5&gt;='Rent Roll'!$K7,EDATE('Rent Roll'!$K7,ROUNDDOWN('Rent Roll'!$M7,0))-1&gt;=J$5),-J12,
"-")),"-")</f>
        <v>-</v>
      </c>
      <c r="K37" s="131">
        <f ca="1">IFERROR(
IF(AND(K$5&gt;='Rent Roll'!$M32,EDATE('Rent Roll'!$M32,ROUNDDOWN('Rent Roll'!$Q32,0))-1&gt;=K$5),-K12,
IF(AND(K$5&gt;='Rent Roll'!$K7,EDATE('Rent Roll'!$K7,ROUNDDOWN('Rent Roll'!$M7,0))-1&gt;=K$5),-K12,
"-")),"-")</f>
        <v>-31780</v>
      </c>
      <c r="L37" s="131">
        <f ca="1">IFERROR(
IF(AND(L$5&gt;='Rent Roll'!$M32,EDATE('Rent Roll'!$M32,ROUNDDOWN('Rent Roll'!$Q32,0))-1&gt;=L$5),-L12,
IF(AND(L$5&gt;='Rent Roll'!$K7,EDATE('Rent Roll'!$K7,ROUNDDOWN('Rent Roll'!$M7,0))-1&gt;=L$5),-L12,
"-")),"-")</f>
        <v>-31780</v>
      </c>
      <c r="M37" s="131">
        <f ca="1">IFERROR(
IF(AND(M$5&gt;='Rent Roll'!$M32,EDATE('Rent Roll'!$M32,ROUNDDOWN('Rent Roll'!$Q32,0))-1&gt;=M$5),-M12,
IF(AND(M$5&gt;='Rent Roll'!$K7,EDATE('Rent Roll'!$K7,ROUNDDOWN('Rent Roll'!$M7,0))-1&gt;=M$5),-M12,
"-")),"-")</f>
        <v>-31780</v>
      </c>
      <c r="N37" s="131">
        <f ca="1">IFERROR(
IF(AND(N$5&gt;='Rent Roll'!$M32,EDATE('Rent Roll'!$M32,ROUNDDOWN('Rent Roll'!$Q32,0))-1&gt;=N$5),-N12,
IF(AND(N$5&gt;='Rent Roll'!$K7,EDATE('Rent Roll'!$K7,ROUNDDOWN('Rent Roll'!$M7,0))-1&gt;=N$5),-N12,
"-")),"-")</f>
        <v>-31780</v>
      </c>
      <c r="O37" s="131">
        <f ca="1">IFERROR(
IF(AND(O$5&gt;='Rent Roll'!$M32,EDATE('Rent Roll'!$M32,ROUNDDOWN('Rent Roll'!$Q32,0))-1&gt;=O$5),-O12,
IF(AND(O$5&gt;='Rent Roll'!$K7,EDATE('Rent Roll'!$K7,ROUNDDOWN('Rent Roll'!$M7,0))-1&gt;=O$5),-O12,
"-")),"-")</f>
        <v>-31780</v>
      </c>
      <c r="P37" s="131">
        <f ca="1">IFERROR(
IF(AND(P$5&gt;='Rent Roll'!$M32,EDATE('Rent Roll'!$M32,ROUNDDOWN('Rent Roll'!$Q32,0))-1&gt;=P$5),-P12,
IF(AND(P$5&gt;='Rent Roll'!$K7,EDATE('Rent Roll'!$K7,ROUNDDOWN('Rent Roll'!$M7,0))-1&gt;=P$5),-P12,
"-")),"-")</f>
        <v>-31780</v>
      </c>
      <c r="Q37" s="131">
        <f ca="1">IFERROR(
IF(AND(Q$5&gt;='Rent Roll'!$M32,EDATE('Rent Roll'!$M32,ROUNDDOWN('Rent Roll'!$Q32,0))-1&gt;=Q$5),-Q12,
IF(AND(Q$5&gt;='Rent Roll'!$K7,EDATE('Rent Roll'!$K7,ROUNDDOWN('Rent Roll'!$M7,0))-1&gt;=Q$5),-Q12,
"-")),"-")</f>
        <v>-31780</v>
      </c>
      <c r="R37" s="131">
        <f ca="1">IFERROR(
IF(AND(R$5&gt;='Rent Roll'!$M32,EDATE('Rent Roll'!$M32,ROUNDDOWN('Rent Roll'!$Q32,0))-1&gt;=R$5),-R12,
IF(AND(R$5&gt;='Rent Roll'!$K7,EDATE('Rent Roll'!$K7,ROUNDDOWN('Rent Roll'!$M7,0))-1&gt;=R$5),-R12,
"-")),"-")</f>
        <v>-31780</v>
      </c>
      <c r="S37" s="131">
        <f ca="1">IFERROR(
IF(AND(S$5&gt;='Rent Roll'!$M32,EDATE('Rent Roll'!$M32,ROUNDDOWN('Rent Roll'!$Q32,0))-1&gt;=S$5),-S12,
IF(AND(S$5&gt;='Rent Roll'!$K7,EDATE('Rent Roll'!$K7,ROUNDDOWN('Rent Roll'!$M7,0))-1&gt;=S$5),-S12,
"-")),"-")</f>
        <v>-31780</v>
      </c>
      <c r="T37" s="131">
        <f ca="1">IFERROR(
IF(AND(T$5&gt;='Rent Roll'!$M32,EDATE('Rent Roll'!$M32,ROUNDDOWN('Rent Roll'!$Q32,0))-1&gt;=T$5),-T12,
IF(AND(T$5&gt;='Rent Roll'!$K7,EDATE('Rent Roll'!$K7,ROUNDDOWN('Rent Roll'!$M7,0))-1&gt;=T$5),-T12,
"-")),"-")</f>
        <v>-31780</v>
      </c>
      <c r="U37" s="131" t="str">
        <f>IFERROR(
IF(AND(U$5&gt;='Rent Roll'!$M32,EDATE('Rent Roll'!$M32,ROUNDDOWN('Rent Roll'!$Q32,0))-1&gt;=U$5),-U12,
IF(AND(U$5&gt;='Rent Roll'!$K7,EDATE('Rent Roll'!$K7,ROUNDDOWN('Rent Roll'!$M7,0))-1&gt;=U$5),-U12,
"-")),"-")</f>
        <v>-</v>
      </c>
      <c r="V37" s="131" t="str">
        <f>IFERROR(
IF(AND(V$5&gt;='Rent Roll'!$M32,EDATE('Rent Roll'!$M32,ROUNDDOWN('Rent Roll'!$Q32,0))-1&gt;=V$5),-V12,
IF(AND(V$5&gt;='Rent Roll'!$K7,EDATE('Rent Roll'!$K7,ROUNDDOWN('Rent Roll'!$M7,0))-1&gt;=V$5),-V12,
"-")),"-")</f>
        <v>-</v>
      </c>
      <c r="W37" s="131" t="str">
        <f>IFERROR(
IF(AND(W$5&gt;='Rent Roll'!$M32,EDATE('Rent Roll'!$M32,ROUNDDOWN('Rent Roll'!$Q32,0))-1&gt;=W$5),-W12,
IF(AND(W$5&gt;='Rent Roll'!$K7,EDATE('Rent Roll'!$K7,ROUNDDOWN('Rent Roll'!$M7,0))-1&gt;=W$5),-W12,
"-")),"-")</f>
        <v>-</v>
      </c>
      <c r="X37" s="131" t="str">
        <f>IFERROR(
IF(AND(X$5&gt;='Rent Roll'!$M32,EDATE('Rent Roll'!$M32,ROUNDDOWN('Rent Roll'!$Q32,0))-1&gt;=X$5),-X12,
IF(AND(X$5&gt;='Rent Roll'!$K7,EDATE('Rent Roll'!$K7,ROUNDDOWN('Rent Roll'!$M7,0))-1&gt;=X$5),-X12,
"-")),"-")</f>
        <v>-</v>
      </c>
      <c r="Y37" s="131" t="str">
        <f>IFERROR(
IF(AND(Y$5&gt;='Rent Roll'!$M32,EDATE('Rent Roll'!$M32,ROUNDDOWN('Rent Roll'!$Q32,0))-1&gt;=Y$5),-Y12,
IF(AND(Y$5&gt;='Rent Roll'!$K7,EDATE('Rent Roll'!$K7,ROUNDDOWN('Rent Roll'!$M7,0))-1&gt;=Y$5),-Y12,
"-")),"-")</f>
        <v>-</v>
      </c>
      <c r="Z37" s="131" t="str">
        <f>IFERROR(
IF(AND(Z$5&gt;='Rent Roll'!$M32,EDATE('Rent Roll'!$M32,ROUNDDOWN('Rent Roll'!$Q32,0))-1&gt;=Z$5),-Z12,
IF(AND(Z$5&gt;='Rent Roll'!$K7,EDATE('Rent Roll'!$K7,ROUNDDOWN('Rent Roll'!$M7,0))-1&gt;=Z$5),-Z12,
"-")),"-")</f>
        <v>-</v>
      </c>
      <c r="AA37" s="131" t="str">
        <f>IFERROR(
IF(AND(AA$5&gt;='Rent Roll'!$M32,EDATE('Rent Roll'!$M32,ROUNDDOWN('Rent Roll'!$Q32,0))-1&gt;=AA$5),-AA12,
IF(AND(AA$5&gt;='Rent Roll'!$K7,EDATE('Rent Roll'!$K7,ROUNDDOWN('Rent Roll'!$M7,0))-1&gt;=AA$5),-AA12,
"-")),"-")</f>
        <v>-</v>
      </c>
      <c r="AB37" s="131" t="str">
        <f>IFERROR(
IF(AND(AB$5&gt;='Rent Roll'!$M32,EDATE('Rent Roll'!$M32,ROUNDDOWN('Rent Roll'!$Q32,0))-1&gt;=AB$5),-AB12,
IF(AND(AB$5&gt;='Rent Roll'!$K7,EDATE('Rent Roll'!$K7,ROUNDDOWN('Rent Roll'!$M7,0))-1&gt;=AB$5),-AB12,
"-")),"-")</f>
        <v>-</v>
      </c>
      <c r="AC37" s="131" t="str">
        <f>IFERROR(
IF(AND(AC$5&gt;='Rent Roll'!$M32,EDATE('Rent Roll'!$M32,ROUNDDOWN('Rent Roll'!$Q32,0))-1&gt;=AC$5),-AC12,
IF(AND(AC$5&gt;='Rent Roll'!$K7,EDATE('Rent Roll'!$K7,ROUNDDOWN('Rent Roll'!$M7,0))-1&gt;=AC$5),-AC12,
"-")),"-")</f>
        <v>-</v>
      </c>
      <c r="AD37" s="131" t="str">
        <f>IFERROR(
IF(AND(AD$5&gt;='Rent Roll'!$M32,EDATE('Rent Roll'!$M32,ROUNDDOWN('Rent Roll'!$Q32,0))-1&gt;=AD$5),-AD12,
IF(AND(AD$5&gt;='Rent Roll'!$K7,EDATE('Rent Roll'!$K7,ROUNDDOWN('Rent Roll'!$M7,0))-1&gt;=AD$5),-AD12,
"-")),"-")</f>
        <v>-</v>
      </c>
      <c r="AE37" s="131" t="str">
        <f>IFERROR(
IF(AND(AE$5&gt;='Rent Roll'!$M32,EDATE('Rent Roll'!$M32,ROUNDDOWN('Rent Roll'!$Q32,0))-1&gt;=AE$5),-AE12,
IF(AND(AE$5&gt;='Rent Roll'!$K7,EDATE('Rent Roll'!$K7,ROUNDDOWN('Rent Roll'!$M7,0))-1&gt;=AE$5),-AE12,
"-")),"-")</f>
        <v>-</v>
      </c>
      <c r="AF37" s="131" t="str">
        <f>IFERROR(
IF(AND(AF$5&gt;='Rent Roll'!$M32,EDATE('Rent Roll'!$M32,ROUNDDOWN('Rent Roll'!$Q32,0))-1&gt;=AF$5),-AF12,
IF(AND(AF$5&gt;='Rent Roll'!$K7,EDATE('Rent Roll'!$K7,ROUNDDOWN('Rent Roll'!$M7,0))-1&gt;=AF$5),-AF12,
"-")),"-")</f>
        <v>-</v>
      </c>
      <c r="AG37" s="131" t="str">
        <f>IFERROR(
IF(AND(AG$5&gt;='Rent Roll'!$M32,EDATE('Rent Roll'!$M32,ROUNDDOWN('Rent Roll'!$Q32,0))-1&gt;=AG$5),-AG12,
IF(AND(AG$5&gt;='Rent Roll'!$K7,EDATE('Rent Roll'!$K7,ROUNDDOWN('Rent Roll'!$M7,0))-1&gt;=AG$5),-AG12,
"-")),"-")</f>
        <v>-</v>
      </c>
      <c r="AH37" s="131" t="str">
        <f>IFERROR(
IF(AND(AH$5&gt;='Rent Roll'!$M32,EDATE('Rent Roll'!$M32,ROUNDDOWN('Rent Roll'!$Q32,0))-1&gt;=AH$5),-AH12,
IF(AND(AH$5&gt;='Rent Roll'!$K7,EDATE('Rent Roll'!$K7,ROUNDDOWN('Rent Roll'!$M7,0))-1&gt;=AH$5),-AH12,
"-")),"-")</f>
        <v>-</v>
      </c>
      <c r="AI37" s="131" t="str">
        <f>IFERROR(
IF(AND(AI$5&gt;='Rent Roll'!$M32,EDATE('Rent Roll'!$M32,ROUNDDOWN('Rent Roll'!$Q32,0))-1&gt;=AI$5),-AI12,
IF(AND(AI$5&gt;='Rent Roll'!$K7,EDATE('Rent Roll'!$K7,ROUNDDOWN('Rent Roll'!$M7,0))-1&gt;=AI$5),-AI12,
"-")),"-")</f>
        <v>-</v>
      </c>
      <c r="AJ37" s="131" t="str">
        <f>IFERROR(
IF(AND(AJ$5&gt;='Rent Roll'!$M32,EDATE('Rent Roll'!$M32,ROUNDDOWN('Rent Roll'!$Q32,0))-1&gt;=AJ$5),-AJ12,
IF(AND(AJ$5&gt;='Rent Roll'!$K7,EDATE('Rent Roll'!$K7,ROUNDDOWN('Rent Roll'!$M7,0))-1&gt;=AJ$5),-AJ12,
"-")),"-")</f>
        <v>-</v>
      </c>
      <c r="AK37" s="131" t="str">
        <f>IFERROR(
IF(AND(AK$5&gt;='Rent Roll'!$M32,EDATE('Rent Roll'!$M32,ROUNDDOWN('Rent Roll'!$Q32,0))-1&gt;=AK$5),-AK12,
IF(AND(AK$5&gt;='Rent Roll'!$K7,EDATE('Rent Roll'!$K7,ROUNDDOWN('Rent Roll'!$M7,0))-1&gt;=AK$5),-AK12,
"-")),"-")</f>
        <v>-</v>
      </c>
      <c r="AL37" s="131" t="str">
        <f>IFERROR(
IF(AND(AL$5&gt;='Rent Roll'!$M32,EDATE('Rent Roll'!$M32,ROUNDDOWN('Rent Roll'!$Q32,0))-1&gt;=AL$5),-AL12,
IF(AND(AL$5&gt;='Rent Roll'!$K7,EDATE('Rent Roll'!$K7,ROUNDDOWN('Rent Roll'!$M7,0))-1&gt;=AL$5),-AL12,
"-")),"-")</f>
        <v>-</v>
      </c>
      <c r="AM37" s="131" t="str">
        <f>IFERROR(
IF(AND(AM$5&gt;='Rent Roll'!$M32,EDATE('Rent Roll'!$M32,ROUNDDOWN('Rent Roll'!$Q32,0))-1&gt;=AM$5),-AM12,
IF(AND(AM$5&gt;='Rent Roll'!$K7,EDATE('Rent Roll'!$K7,ROUNDDOWN('Rent Roll'!$M7,0))-1&gt;=AM$5),-AM12,
"-")),"-")</f>
        <v>-</v>
      </c>
      <c r="AN37" s="131" t="str">
        <f>IFERROR(
IF(AND(AN$5&gt;='Rent Roll'!$M32,EDATE('Rent Roll'!$M32,ROUNDDOWN('Rent Roll'!$Q32,0))-1&gt;=AN$5),-AN12,
IF(AND(AN$5&gt;='Rent Roll'!$K7,EDATE('Rent Roll'!$K7,ROUNDDOWN('Rent Roll'!$M7,0))-1&gt;=AN$5),-AN12,
"-")),"-")</f>
        <v>-</v>
      </c>
      <c r="AO37" s="131" t="str">
        <f>IFERROR(
IF(AND(AO$5&gt;='Rent Roll'!$M32,EDATE('Rent Roll'!$M32,ROUNDDOWN('Rent Roll'!$Q32,0))-1&gt;=AO$5),-AO12,
IF(AND(AO$5&gt;='Rent Roll'!$K7,EDATE('Rent Roll'!$K7,ROUNDDOWN('Rent Roll'!$M7,0))-1&gt;=AO$5),-AO12,
"-")),"-")</f>
        <v>-</v>
      </c>
      <c r="AP37" s="131" t="str">
        <f>IFERROR(
IF(AND(AP$5&gt;='Rent Roll'!$M32,EDATE('Rent Roll'!$M32,ROUNDDOWN('Rent Roll'!$Q32,0))-1&gt;=AP$5),-AP12,
IF(AND(AP$5&gt;='Rent Roll'!$K7,EDATE('Rent Roll'!$K7,ROUNDDOWN('Rent Roll'!$M7,0))-1&gt;=AP$5),-AP12,
"-")),"-")</f>
        <v>-</v>
      </c>
      <c r="AQ37" s="131" t="str">
        <f>IFERROR(
IF(AND(AQ$5&gt;='Rent Roll'!$M32,EDATE('Rent Roll'!$M32,ROUNDDOWN('Rent Roll'!$Q32,0))-1&gt;=AQ$5),-AQ12,
IF(AND(AQ$5&gt;='Rent Roll'!$K7,EDATE('Rent Roll'!$K7,ROUNDDOWN('Rent Roll'!$M7,0))-1&gt;=AQ$5),-AQ12,
"-")),"-")</f>
        <v>-</v>
      </c>
      <c r="AR37" s="131" t="str">
        <f>IFERROR(
IF(AND(AR$5&gt;='Rent Roll'!$M32,EDATE('Rent Roll'!$M32,ROUNDDOWN('Rent Roll'!$Q32,0))-1&gt;=AR$5),-AR12,
IF(AND(AR$5&gt;='Rent Roll'!$K7,EDATE('Rent Roll'!$K7,ROUNDDOWN('Rent Roll'!$M7,0))-1&gt;=AR$5),-AR12,
"-")),"-")</f>
        <v>-</v>
      </c>
      <c r="AS37" s="131" t="str">
        <f>IFERROR(
IF(AND(AS$5&gt;='Rent Roll'!$M32,EDATE('Rent Roll'!$M32,ROUNDDOWN('Rent Roll'!$Q32,0))-1&gt;=AS$5),-AS12,
IF(AND(AS$5&gt;='Rent Roll'!$K7,EDATE('Rent Roll'!$K7,ROUNDDOWN('Rent Roll'!$M7,0))-1&gt;=AS$5),-AS12,
"-")),"-")</f>
        <v>-</v>
      </c>
      <c r="AT37" s="131" t="str">
        <f>IFERROR(
IF(AND(AT$5&gt;='Rent Roll'!$M32,EDATE('Rent Roll'!$M32,ROUNDDOWN('Rent Roll'!$Q32,0))-1&gt;=AT$5),-AT12,
IF(AND(AT$5&gt;='Rent Roll'!$K7,EDATE('Rent Roll'!$K7,ROUNDDOWN('Rent Roll'!$M7,0))-1&gt;=AT$5),-AT12,
"-")),"-")</f>
        <v>-</v>
      </c>
      <c r="AU37" s="131" t="str">
        <f>IFERROR(
IF(AND(AU$5&gt;='Rent Roll'!$M32,EDATE('Rent Roll'!$M32,ROUNDDOWN('Rent Roll'!$Q32,0))-1&gt;=AU$5),-AU12,
IF(AND(AU$5&gt;='Rent Roll'!$K7,EDATE('Rent Roll'!$K7,ROUNDDOWN('Rent Roll'!$M7,0))-1&gt;=AU$5),-AU12,
"-")),"-")</f>
        <v>-</v>
      </c>
      <c r="AV37" s="131" t="str">
        <f>IFERROR(
IF(AND(AV$5&gt;='Rent Roll'!$M32,EDATE('Rent Roll'!$M32,ROUNDDOWN('Rent Roll'!$Q32,0))-1&gt;=AV$5),-AV12,
IF(AND(AV$5&gt;='Rent Roll'!$K7,EDATE('Rent Roll'!$K7,ROUNDDOWN('Rent Roll'!$M7,0))-1&gt;=AV$5),-AV12,
"-")),"-")</f>
        <v>-</v>
      </c>
      <c r="AW37" s="131" t="str">
        <f>IFERROR(
IF(AND(AW$5&gt;='Rent Roll'!$M32,EDATE('Rent Roll'!$M32,ROUNDDOWN('Rent Roll'!$Q32,0))-1&gt;=AW$5),-AW12,
IF(AND(AW$5&gt;='Rent Roll'!$K7,EDATE('Rent Roll'!$K7,ROUNDDOWN('Rent Roll'!$M7,0))-1&gt;=AW$5),-AW12,
"-")),"-")</f>
        <v>-</v>
      </c>
      <c r="AX37" s="131" t="str">
        <f>IFERROR(
IF(AND(AX$5&gt;='Rent Roll'!$M32,EDATE('Rent Roll'!$M32,ROUNDDOWN('Rent Roll'!$Q32,0))-1&gt;=AX$5),-AX12,
IF(AND(AX$5&gt;='Rent Roll'!$K7,EDATE('Rent Roll'!$K7,ROUNDDOWN('Rent Roll'!$M7,0))-1&gt;=AX$5),-AX12,
"-")),"-")</f>
        <v>-</v>
      </c>
      <c r="AY37" s="131" t="str">
        <f>IFERROR(
IF(AND(AY$5&gt;='Rent Roll'!$M32,EDATE('Rent Roll'!$M32,ROUNDDOWN('Rent Roll'!$Q32,0))-1&gt;=AY$5),-AY12,
IF(AND(AY$5&gt;='Rent Roll'!$K7,EDATE('Rent Roll'!$K7,ROUNDDOWN('Rent Roll'!$M7,0))-1&gt;=AY$5),-AY12,
"-")),"-")</f>
        <v>-</v>
      </c>
      <c r="AZ37" s="131" t="str">
        <f>IFERROR(
IF(AND(AZ$5&gt;='Rent Roll'!$M32,EDATE('Rent Roll'!$M32,ROUNDDOWN('Rent Roll'!$Q32,0))-1&gt;=AZ$5),-AZ12,
IF(AND(AZ$5&gt;='Rent Roll'!$K7,EDATE('Rent Roll'!$K7,ROUNDDOWN('Rent Roll'!$M7,0))-1&gt;=AZ$5),-AZ12,
"-")),"-")</f>
        <v>-</v>
      </c>
      <c r="BA37" s="131" t="str">
        <f>IFERROR(
IF(AND(BA$5&gt;='Rent Roll'!$M32,EDATE('Rent Roll'!$M32,ROUNDDOWN('Rent Roll'!$Q32,0))-1&gt;=BA$5),-BA12,
IF(AND(BA$5&gt;='Rent Roll'!$K7,EDATE('Rent Roll'!$K7,ROUNDDOWN('Rent Roll'!$M7,0))-1&gt;=BA$5),-BA12,
"-")),"-")</f>
        <v>-</v>
      </c>
      <c r="BB37" s="131" t="str">
        <f>IFERROR(
IF(AND(BB$5&gt;='Rent Roll'!$M32,EDATE('Rent Roll'!$M32,ROUNDDOWN('Rent Roll'!$Q32,0))-1&gt;=BB$5),-BB12,
IF(AND(BB$5&gt;='Rent Roll'!$K7,EDATE('Rent Roll'!$K7,ROUNDDOWN('Rent Roll'!$M7,0))-1&gt;=BB$5),-BB12,
"-")),"-")</f>
        <v>-</v>
      </c>
      <c r="BC37" s="131" t="str">
        <f>IFERROR(
IF(AND(BC$5&gt;='Rent Roll'!$M32,EDATE('Rent Roll'!$M32,ROUNDDOWN('Rent Roll'!$Q32,0))-1&gt;=BC$5),-BC12,
IF(AND(BC$5&gt;='Rent Roll'!$K7,EDATE('Rent Roll'!$K7,ROUNDDOWN('Rent Roll'!$M7,0))-1&gt;=BC$5),-BC12,
"-")),"-")</f>
        <v>-</v>
      </c>
      <c r="BD37" s="131" t="str">
        <f>IFERROR(
IF(AND(BD$5&gt;='Rent Roll'!$M32,EDATE('Rent Roll'!$M32,ROUNDDOWN('Rent Roll'!$Q32,0))-1&gt;=BD$5),-BD12,
IF(AND(BD$5&gt;='Rent Roll'!$K7,EDATE('Rent Roll'!$K7,ROUNDDOWN('Rent Roll'!$M7,0))-1&gt;=BD$5),-BD12,
"-")),"-")</f>
        <v>-</v>
      </c>
      <c r="BE37" s="131" t="str">
        <f>IFERROR(
IF(AND(BE$5&gt;='Rent Roll'!$M32,EDATE('Rent Roll'!$M32,ROUNDDOWN('Rent Roll'!$Q32,0))-1&gt;=BE$5),-BE12,
IF(AND(BE$5&gt;='Rent Roll'!$K7,EDATE('Rent Roll'!$K7,ROUNDDOWN('Rent Roll'!$M7,0))-1&gt;=BE$5),-BE12,
"-")),"-")</f>
        <v>-</v>
      </c>
      <c r="BF37" s="131" t="str">
        <f>IFERROR(
IF(AND(BF$5&gt;='Rent Roll'!$M32,EDATE('Rent Roll'!$M32,ROUNDDOWN('Rent Roll'!$Q32,0))-1&gt;=BF$5),-BF12,
IF(AND(BF$5&gt;='Rent Roll'!$K7,EDATE('Rent Roll'!$K7,ROUNDDOWN('Rent Roll'!$M7,0))-1&gt;=BF$5),-BF12,
"-")),"-")</f>
        <v>-</v>
      </c>
      <c r="BG37" s="131" t="str">
        <f>IFERROR(
IF(AND(BG$5&gt;='Rent Roll'!$M32,EDATE('Rent Roll'!$M32,ROUNDDOWN('Rent Roll'!$Q32,0))-1&gt;=BG$5),-BG12,
IF(AND(BG$5&gt;='Rent Roll'!$K7,EDATE('Rent Roll'!$K7,ROUNDDOWN('Rent Roll'!$M7,0))-1&gt;=BG$5),-BG12,
"-")),"-")</f>
        <v>-</v>
      </c>
      <c r="BH37" s="131" t="str">
        <f>IFERROR(
IF(AND(BH$5&gt;='Rent Roll'!$M32,EDATE('Rent Roll'!$M32,ROUNDDOWN('Rent Roll'!$Q32,0))-1&gt;=BH$5),-BH12,
IF(AND(BH$5&gt;='Rent Roll'!$K7,EDATE('Rent Roll'!$K7,ROUNDDOWN('Rent Roll'!$M7,0))-1&gt;=BH$5),-BH12,
"-")),"-")</f>
        <v>-</v>
      </c>
      <c r="BI37" s="131" t="str">
        <f>IFERROR(
IF(AND(BI$5&gt;='Rent Roll'!$M32,EDATE('Rent Roll'!$M32,ROUNDDOWN('Rent Roll'!$Q32,0))-1&gt;=BI$5),-BI12,
IF(AND(BI$5&gt;='Rent Roll'!$K7,EDATE('Rent Roll'!$K7,ROUNDDOWN('Rent Roll'!$M7,0))-1&gt;=BI$5),-BI12,
"-")),"-")</f>
        <v>-</v>
      </c>
      <c r="BJ37" s="131" t="str">
        <f>IFERROR(
IF(AND(BJ$5&gt;='Rent Roll'!$M32,EDATE('Rent Roll'!$M32,ROUNDDOWN('Rent Roll'!$Q32,0))-1&gt;=BJ$5),-BJ12,
IF(AND(BJ$5&gt;='Rent Roll'!$K7,EDATE('Rent Roll'!$K7,ROUNDDOWN('Rent Roll'!$M7,0))-1&gt;=BJ$5),-BJ12,
"-")),"-")</f>
        <v>-</v>
      </c>
      <c r="BK37" s="131" t="str">
        <f>IFERROR(
IF(AND(BK$5&gt;='Rent Roll'!$M32,EDATE('Rent Roll'!$M32,ROUNDDOWN('Rent Roll'!$Q32,0))-1&gt;=BK$5),-BK12,
IF(AND(BK$5&gt;='Rent Roll'!$K7,EDATE('Rent Roll'!$K7,ROUNDDOWN('Rent Roll'!$M7,0))-1&gt;=BK$5),-BK12,
"-")),"-")</f>
        <v>-</v>
      </c>
      <c r="BL37" s="131" t="str">
        <f>IFERROR(
IF(AND(BL$5&gt;='Rent Roll'!$M32,EDATE('Rent Roll'!$M32,ROUNDDOWN('Rent Roll'!$Q32,0))-1&gt;=BL$5),-BL12,
IF(AND(BL$5&gt;='Rent Roll'!$K7,EDATE('Rent Roll'!$K7,ROUNDDOWN('Rent Roll'!$M7,0))-1&gt;=BL$5),-BL12,
"-")),"-")</f>
        <v>-</v>
      </c>
      <c r="BM37" s="131" t="str">
        <f>IFERROR(
IF(AND(BM$5&gt;='Rent Roll'!$M32,EDATE('Rent Roll'!$M32,ROUNDDOWN('Rent Roll'!$Q32,0))-1&gt;=BM$5),-BM12,
IF(AND(BM$5&gt;='Rent Roll'!$K7,EDATE('Rent Roll'!$K7,ROUNDDOWN('Rent Roll'!$M7,0))-1&gt;=BM$5),-BM12,
"-")),"-")</f>
        <v>-</v>
      </c>
      <c r="BN37" s="131" t="str">
        <f>IFERROR(
IF(AND(BN$5&gt;='Rent Roll'!$M32,EDATE('Rent Roll'!$M32,ROUNDDOWN('Rent Roll'!$Q32,0))-1&gt;=BN$5),-BN12,
IF(AND(BN$5&gt;='Rent Roll'!$K7,EDATE('Rent Roll'!$K7,ROUNDDOWN('Rent Roll'!$M7,0))-1&gt;=BN$5),-BN12,
"-")),"-")</f>
        <v>-</v>
      </c>
      <c r="BO37" s="131" t="str">
        <f>IFERROR(
IF(AND(BO$5&gt;='Rent Roll'!$M32,EDATE('Rent Roll'!$M32,ROUNDDOWN('Rent Roll'!$Q32,0))-1&gt;=BO$5),-BO12,
IF(AND(BO$5&gt;='Rent Roll'!$K7,EDATE('Rent Roll'!$K7,ROUNDDOWN('Rent Roll'!$M7,0))-1&gt;=BO$5),-BO12,
"-")),"-")</f>
        <v>-</v>
      </c>
      <c r="BP37" s="131" t="str">
        <f>IFERROR(
IF(AND(BP$5&gt;='Rent Roll'!$M32,EDATE('Rent Roll'!$M32,ROUNDDOWN('Rent Roll'!$Q32,0))-1&gt;=BP$5),-BP12,
IF(AND(BP$5&gt;='Rent Roll'!$K7,EDATE('Rent Roll'!$K7,ROUNDDOWN('Rent Roll'!$M7,0))-1&gt;=BP$5),-BP12,
"-")),"-")</f>
        <v>-</v>
      </c>
      <c r="BQ37" s="131" t="str">
        <f>IFERROR(
IF(AND(BQ$5&gt;='Rent Roll'!$M32,EDATE('Rent Roll'!$M32,ROUNDDOWN('Rent Roll'!$Q32,0))-1&gt;=BQ$5),-BQ12,
IF(AND(BQ$5&gt;='Rent Roll'!$K7,EDATE('Rent Roll'!$K7,ROUNDDOWN('Rent Roll'!$M7,0))-1&gt;=BQ$5),-BQ12,
"-")),"-")</f>
        <v>-</v>
      </c>
      <c r="BR37" s="131" t="str">
        <f>IFERROR(
IF(AND(BR$5&gt;='Rent Roll'!$M32,EDATE('Rent Roll'!$M32,ROUNDDOWN('Rent Roll'!$Q32,0))-1&gt;=BR$5),-BR12,
IF(AND(BR$5&gt;='Rent Roll'!$K7,EDATE('Rent Roll'!$K7,ROUNDDOWN('Rent Roll'!$M7,0))-1&gt;=BR$5),-BR12,
"-")),"-")</f>
        <v>-</v>
      </c>
      <c r="BS37" s="131" t="str">
        <f>IFERROR(
IF(AND(BS$5&gt;='Rent Roll'!$M32,EDATE('Rent Roll'!$M32,ROUNDDOWN('Rent Roll'!$Q32,0))-1&gt;=BS$5),-BS12,
IF(AND(BS$5&gt;='Rent Roll'!$K7,EDATE('Rent Roll'!$K7,ROUNDDOWN('Rent Roll'!$M7,0))-1&gt;=BS$5),-BS12,
"-")),"-")</f>
        <v>-</v>
      </c>
      <c r="BT37" s="131" t="str">
        <f>IFERROR(
IF(AND(BT$5&gt;='Rent Roll'!$M32,EDATE('Rent Roll'!$M32,ROUNDDOWN('Rent Roll'!$Q32,0))-1&gt;=BT$5),-BT12,
IF(AND(BT$5&gt;='Rent Roll'!$K7,EDATE('Rent Roll'!$K7,ROUNDDOWN('Rent Roll'!$M7,0))-1&gt;=BT$5),-BT12,
"-")),"-")</f>
        <v>-</v>
      </c>
      <c r="BU37" s="131" t="str">
        <f>IFERROR(
IF(AND(BU$5&gt;='Rent Roll'!$M32,EDATE('Rent Roll'!$M32,ROUNDDOWN('Rent Roll'!$Q32,0))-1&gt;=BU$5),-BU12,
IF(AND(BU$5&gt;='Rent Roll'!$K7,EDATE('Rent Roll'!$K7,ROUNDDOWN('Rent Roll'!$M7,0))-1&gt;=BU$5),-BU12,
"-")),"-")</f>
        <v>-</v>
      </c>
      <c r="BV37" s="131" t="str">
        <f>IFERROR(
IF(AND(BV$5&gt;='Rent Roll'!$M32,EDATE('Rent Roll'!$M32,ROUNDDOWN('Rent Roll'!$Q32,0))-1&gt;=BV$5),-BV12,
IF(AND(BV$5&gt;='Rent Roll'!$K7,EDATE('Rent Roll'!$K7,ROUNDDOWN('Rent Roll'!$M7,0))-1&gt;=BV$5),-BV12,
"-")),"-")</f>
        <v>-</v>
      </c>
      <c r="BW37" s="131" t="str">
        <f>IFERROR(
IF(AND(BW$5&gt;='Rent Roll'!$M32,EDATE('Rent Roll'!$M32,ROUNDDOWN('Rent Roll'!$Q32,0))-1&gt;=BW$5),-BW12,
IF(AND(BW$5&gt;='Rent Roll'!$K7,EDATE('Rent Roll'!$K7,ROUNDDOWN('Rent Roll'!$M7,0))-1&gt;=BW$5),-BW12,
"-")),"-")</f>
        <v>-</v>
      </c>
      <c r="BX37" s="131" t="str">
        <f>IFERROR(
IF(AND(BX$5&gt;='Rent Roll'!$M32,EDATE('Rent Roll'!$M32,ROUNDDOWN('Rent Roll'!$Q32,0))-1&gt;=BX$5),-BX12,
IF(AND(BX$5&gt;='Rent Roll'!$K7,EDATE('Rent Roll'!$K7,ROUNDDOWN('Rent Roll'!$M7,0))-1&gt;=BX$5),-BX12,
"-")),"-")</f>
        <v>-</v>
      </c>
      <c r="BY37" s="131" t="str">
        <f>IFERROR(
IF(AND(BY$5&gt;='Rent Roll'!$M32,EDATE('Rent Roll'!$M32,ROUNDDOWN('Rent Roll'!$Q32,0))-1&gt;=BY$5),-BY12,
IF(AND(BY$5&gt;='Rent Roll'!$K7,EDATE('Rent Roll'!$K7,ROUNDDOWN('Rent Roll'!$M7,0))-1&gt;=BY$5),-BY12,
"-")),"-")</f>
        <v>-</v>
      </c>
      <c r="BZ37" s="131" t="str">
        <f>IFERROR(
IF(AND(BZ$5&gt;='Rent Roll'!$M32,EDATE('Rent Roll'!$M32,ROUNDDOWN('Rent Roll'!$Q32,0))-1&gt;=BZ$5),-BZ12,
IF(AND(BZ$5&gt;='Rent Roll'!$K7,EDATE('Rent Roll'!$K7,ROUNDDOWN('Rent Roll'!$M7,0))-1&gt;=BZ$5),-BZ12,
"-")),"-")</f>
        <v>-</v>
      </c>
      <c r="CA37" s="131" t="str">
        <f>IFERROR(
IF(AND(CA$5&gt;='Rent Roll'!$M32,EDATE('Rent Roll'!$M32,ROUNDDOWN('Rent Roll'!$Q32,0))-1&gt;=CA$5),-CA12,
IF(AND(CA$5&gt;='Rent Roll'!$K7,EDATE('Rent Roll'!$K7,ROUNDDOWN('Rent Roll'!$M7,0))-1&gt;=CA$5),-CA12,
"-")),"-")</f>
        <v>-</v>
      </c>
      <c r="CB37" s="131" t="str">
        <f>IFERROR(
IF(AND(CB$5&gt;='Rent Roll'!$M32,EDATE('Rent Roll'!$M32,ROUNDDOWN('Rent Roll'!$Q32,0))-1&gt;=CB$5),-CB12,
IF(AND(CB$5&gt;='Rent Roll'!$K7,EDATE('Rent Roll'!$K7,ROUNDDOWN('Rent Roll'!$M7,0))-1&gt;=CB$5),-CB12,
"-")),"-")</f>
        <v>-</v>
      </c>
      <c r="CC37" s="131" t="str">
        <f>IFERROR(
IF(AND(CC$5&gt;='Rent Roll'!$M32,EDATE('Rent Roll'!$M32,ROUNDDOWN('Rent Roll'!$Q32,0))-1&gt;=CC$5),-CC12,
IF(AND(CC$5&gt;='Rent Roll'!$K7,EDATE('Rent Roll'!$K7,ROUNDDOWN('Rent Roll'!$M7,0))-1&gt;=CC$5),-CC12,
"-")),"-")</f>
        <v>-</v>
      </c>
      <c r="CD37" s="131" t="str">
        <f>IFERROR(
IF(AND(CD$5&gt;='Rent Roll'!$M32,EDATE('Rent Roll'!$M32,ROUNDDOWN('Rent Roll'!$Q32,0))-1&gt;=CD$5),-CD12,
IF(AND(CD$5&gt;='Rent Roll'!$K7,EDATE('Rent Roll'!$K7,ROUNDDOWN('Rent Roll'!$M7,0))-1&gt;=CD$5),-CD12,
"-")),"-")</f>
        <v>-</v>
      </c>
      <c r="CE37" s="131" t="str">
        <f>IFERROR(
IF(AND(CE$5&gt;='Rent Roll'!$M32,EDATE('Rent Roll'!$M32,ROUNDDOWN('Rent Roll'!$Q32,0))-1&gt;=CE$5),-CE12,
IF(AND(CE$5&gt;='Rent Roll'!$K7,EDATE('Rent Roll'!$K7,ROUNDDOWN('Rent Roll'!$M7,0))-1&gt;=CE$5),-CE12,
"-")),"-")</f>
        <v>-</v>
      </c>
      <c r="CF37" s="131" t="str">
        <f>IFERROR(
IF(AND(CF$5&gt;='Rent Roll'!$M32,EDATE('Rent Roll'!$M32,ROUNDDOWN('Rent Roll'!$Q32,0))-1&gt;=CF$5),-CF12,
IF(AND(CF$5&gt;='Rent Roll'!$K7,EDATE('Rent Roll'!$K7,ROUNDDOWN('Rent Roll'!$M7,0))-1&gt;=CF$5),-CF12,
"-")),"-")</f>
        <v>-</v>
      </c>
      <c r="CG37" s="131" t="str">
        <f>IFERROR(
IF(AND(CG$5&gt;='Rent Roll'!$M32,EDATE('Rent Roll'!$M32,ROUNDDOWN('Rent Roll'!$Q32,0))-1&gt;=CG$5),-CG12,
IF(AND(CG$5&gt;='Rent Roll'!$K7,EDATE('Rent Roll'!$K7,ROUNDDOWN('Rent Roll'!$M7,0))-1&gt;=CG$5),-CG12,
"-")),"-")</f>
        <v>-</v>
      </c>
      <c r="CH37" s="131" t="str">
        <f>IFERROR(
IF(AND(CH$5&gt;='Rent Roll'!$M32,EDATE('Rent Roll'!$M32,ROUNDDOWN('Rent Roll'!$Q32,0))-1&gt;=CH$5),-CH12,
IF(AND(CH$5&gt;='Rent Roll'!$K7,EDATE('Rent Roll'!$K7,ROUNDDOWN('Rent Roll'!$M7,0))-1&gt;=CH$5),-CH12,
"-")),"-")</f>
        <v>-</v>
      </c>
      <c r="CI37" s="131" t="str">
        <f>IFERROR(
IF(AND(CI$5&gt;='Rent Roll'!$M32,EDATE('Rent Roll'!$M32,ROUNDDOWN('Rent Roll'!$Q32,0))-1&gt;=CI$5),-CI12,
IF(AND(CI$5&gt;='Rent Roll'!$K7,EDATE('Rent Roll'!$K7,ROUNDDOWN('Rent Roll'!$M7,0))-1&gt;=CI$5),-CI12,
"-")),"-")</f>
        <v>-</v>
      </c>
      <c r="CJ37" s="131" t="str">
        <f>IFERROR(
IF(AND(CJ$5&gt;='Rent Roll'!$M32,EDATE('Rent Roll'!$M32,ROUNDDOWN('Rent Roll'!$Q32,0))-1&gt;=CJ$5),-CJ12,
IF(AND(CJ$5&gt;='Rent Roll'!$K7,EDATE('Rent Roll'!$K7,ROUNDDOWN('Rent Roll'!$M7,0))-1&gt;=CJ$5),-CJ12,
"-")),"-")</f>
        <v>-</v>
      </c>
      <c r="CK37" s="131" t="str">
        <f>IFERROR(
IF(AND(CK$5&gt;='Rent Roll'!$M32,EDATE('Rent Roll'!$M32,ROUNDDOWN('Rent Roll'!$Q32,0))-1&gt;=CK$5),-CK12,
IF(AND(CK$5&gt;='Rent Roll'!$K7,EDATE('Rent Roll'!$K7,ROUNDDOWN('Rent Roll'!$M7,0))-1&gt;=CK$5),-CK12,
"-")),"-")</f>
        <v>-</v>
      </c>
      <c r="CL37" s="131" t="str">
        <f>IFERROR(
IF(AND(CL$5&gt;='Rent Roll'!$M32,EDATE('Rent Roll'!$M32,ROUNDDOWN('Rent Roll'!$Q32,0))-1&gt;=CL$5),-CL12,
IF(AND(CL$5&gt;='Rent Roll'!$K7,EDATE('Rent Roll'!$K7,ROUNDDOWN('Rent Roll'!$M7,0))-1&gt;=CL$5),-CL12,
"-")),"-")</f>
        <v>-</v>
      </c>
      <c r="CM37" s="131" t="str">
        <f>IFERROR(
IF(AND(CM$5&gt;='Rent Roll'!$M32,EDATE('Rent Roll'!$M32,ROUNDDOWN('Rent Roll'!$Q32,0))-1&gt;=CM$5),-CM12,
IF(AND(CM$5&gt;='Rent Roll'!$K7,EDATE('Rent Roll'!$K7,ROUNDDOWN('Rent Roll'!$M7,0))-1&gt;=CM$5),-CM12,
"-")),"-")</f>
        <v>-</v>
      </c>
      <c r="CN37" s="131" t="str">
        <f>IFERROR(
IF(AND(CN$5&gt;='Rent Roll'!$M32,EDATE('Rent Roll'!$M32,ROUNDDOWN('Rent Roll'!$Q32,0))-1&gt;=CN$5),-CN12,
IF(AND(CN$5&gt;='Rent Roll'!$K7,EDATE('Rent Roll'!$K7,ROUNDDOWN('Rent Roll'!$M7,0))-1&gt;=CN$5),-CN12,
"-")),"-")</f>
        <v>-</v>
      </c>
      <c r="CO37" s="131" t="str">
        <f>IFERROR(
IF(AND(CO$5&gt;='Rent Roll'!$M32,EDATE('Rent Roll'!$M32,ROUNDDOWN('Rent Roll'!$Q32,0))-1&gt;=CO$5),-CO12,
IF(AND(CO$5&gt;='Rent Roll'!$K7,EDATE('Rent Roll'!$K7,ROUNDDOWN('Rent Roll'!$M7,0))-1&gt;=CO$5),-CO12,
"-")),"-")</f>
        <v>-</v>
      </c>
      <c r="CP37" s="131" t="str">
        <f>IFERROR(
IF(AND(CP$5&gt;='Rent Roll'!$M32,EDATE('Rent Roll'!$M32,ROUNDDOWN('Rent Roll'!$Q32,0))-1&gt;=CP$5),-CP12,
IF(AND(CP$5&gt;='Rent Roll'!$K7,EDATE('Rent Roll'!$K7,ROUNDDOWN('Rent Roll'!$M7,0))-1&gt;=CP$5),-CP12,
"-")),"-")</f>
        <v>-</v>
      </c>
      <c r="CQ37" s="131" t="str">
        <f>IFERROR(
IF(AND(CQ$5&gt;='Rent Roll'!$M32,EDATE('Rent Roll'!$M32,ROUNDDOWN('Rent Roll'!$Q32,0))-1&gt;=CQ$5),-CQ12,
IF(AND(CQ$5&gt;='Rent Roll'!$K7,EDATE('Rent Roll'!$K7,ROUNDDOWN('Rent Roll'!$M7,0))-1&gt;=CQ$5),-CQ12,
"-")),"-")</f>
        <v>-</v>
      </c>
      <c r="CR37" s="131" t="str">
        <f>IFERROR(
IF(AND(CR$5&gt;='Rent Roll'!$M32,EDATE('Rent Roll'!$M32,ROUNDDOWN('Rent Roll'!$Q32,0))-1&gt;=CR$5),-CR12,
IF(AND(CR$5&gt;='Rent Roll'!$K7,EDATE('Rent Roll'!$K7,ROUNDDOWN('Rent Roll'!$M7,0))-1&gt;=CR$5),-CR12,
"-")),"-")</f>
        <v>-</v>
      </c>
      <c r="CS37" s="131" t="str">
        <f>IFERROR(
IF(AND(CS$5&gt;='Rent Roll'!$M32,EDATE('Rent Roll'!$M32,ROUNDDOWN('Rent Roll'!$Q32,0))-1&gt;=CS$5),-CS12,
IF(AND(CS$5&gt;='Rent Roll'!$K7,EDATE('Rent Roll'!$K7,ROUNDDOWN('Rent Roll'!$M7,0))-1&gt;=CS$5),-CS12,
"-")),"-")</f>
        <v>-</v>
      </c>
      <c r="CT37" s="131" t="str">
        <f>IFERROR(
IF(AND(CT$5&gt;='Rent Roll'!$M32,EDATE('Rent Roll'!$M32,ROUNDDOWN('Rent Roll'!$Q32,0))-1&gt;=CT$5),-CT12,
IF(AND(CT$5&gt;='Rent Roll'!$K7,EDATE('Rent Roll'!$K7,ROUNDDOWN('Rent Roll'!$M7,0))-1&gt;=CT$5),-CT12,
"-")),"-")</f>
        <v>-</v>
      </c>
      <c r="CU37" s="131" t="str">
        <f>IFERROR(
IF(AND(CU$5&gt;='Rent Roll'!$M32,EDATE('Rent Roll'!$M32,ROUNDDOWN('Rent Roll'!$Q32,0))-1&gt;=CU$5),-CU12,
IF(AND(CU$5&gt;='Rent Roll'!$K7,EDATE('Rent Roll'!$K7,ROUNDDOWN('Rent Roll'!$M7,0))-1&gt;=CU$5),-CU12,
"-")),"-")</f>
        <v>-</v>
      </c>
      <c r="CV37" s="131" t="str">
        <f>IFERROR(
IF(AND(CV$5&gt;='Rent Roll'!$M32,EDATE('Rent Roll'!$M32,ROUNDDOWN('Rent Roll'!$Q32,0))-1&gt;=CV$5),-CV12,
IF(AND(CV$5&gt;='Rent Roll'!$K7,EDATE('Rent Roll'!$K7,ROUNDDOWN('Rent Roll'!$M7,0))-1&gt;=CV$5),-CV12,
"-")),"-")</f>
        <v>-</v>
      </c>
      <c r="CW37" s="131" t="str">
        <f>IFERROR(
IF(AND(CW$5&gt;='Rent Roll'!$M32,EDATE('Rent Roll'!$M32,ROUNDDOWN('Rent Roll'!$Q32,0))-1&gt;=CW$5),-CW12,
IF(AND(CW$5&gt;='Rent Roll'!$K7,EDATE('Rent Roll'!$K7,ROUNDDOWN('Rent Roll'!$M7,0))-1&gt;=CW$5),-CW12,
"-")),"-")</f>
        <v>-</v>
      </c>
      <c r="CX37" s="131" t="str">
        <f>IFERROR(
IF(AND(CX$5&gt;='Rent Roll'!$M32,EDATE('Rent Roll'!$M32,ROUNDDOWN('Rent Roll'!$Q32,0))-1&gt;=CX$5),-CX12,
IF(AND(CX$5&gt;='Rent Roll'!$K7,EDATE('Rent Roll'!$K7,ROUNDDOWN('Rent Roll'!$M7,0))-1&gt;=CX$5),-CX12,
"-")),"-")</f>
        <v>-</v>
      </c>
      <c r="CY37" s="131" t="str">
        <f>IFERROR(
IF(AND(CY$5&gt;='Rent Roll'!$M32,EDATE('Rent Roll'!$M32,ROUNDDOWN('Rent Roll'!$Q32,0))-1&gt;=CY$5),-CY12,
IF(AND(CY$5&gt;='Rent Roll'!$K7,EDATE('Rent Roll'!$K7,ROUNDDOWN('Rent Roll'!$M7,0))-1&gt;=CY$5),-CY12,
"-")),"-")</f>
        <v>-</v>
      </c>
      <c r="CZ37" s="131" t="str">
        <f>IFERROR(
IF(AND(CZ$5&gt;='Rent Roll'!$M32,EDATE('Rent Roll'!$M32,ROUNDDOWN('Rent Roll'!$Q32,0))-1&gt;=CZ$5),-CZ12,
IF(AND(CZ$5&gt;='Rent Roll'!$K7,EDATE('Rent Roll'!$K7,ROUNDDOWN('Rent Roll'!$M7,0))-1&gt;=CZ$5),-CZ12,
"-")),"-")</f>
        <v>-</v>
      </c>
      <c r="DA37" s="131" t="str">
        <f>IFERROR(
IF(AND(DA$5&gt;='Rent Roll'!$M32,EDATE('Rent Roll'!$M32,ROUNDDOWN('Rent Roll'!$Q32,0))-1&gt;=DA$5),-DA12,
IF(AND(DA$5&gt;='Rent Roll'!$K7,EDATE('Rent Roll'!$K7,ROUNDDOWN('Rent Roll'!$M7,0))-1&gt;=DA$5),-DA12,
"-")),"-")</f>
        <v>-</v>
      </c>
      <c r="DB37" s="131" t="str">
        <f>IFERROR(
IF(AND(DB$5&gt;='Rent Roll'!$M32,EDATE('Rent Roll'!$M32,ROUNDDOWN('Rent Roll'!$Q32,0))-1&gt;=DB$5),-DB12,
IF(AND(DB$5&gt;='Rent Roll'!$K7,EDATE('Rent Roll'!$K7,ROUNDDOWN('Rent Roll'!$M7,0))-1&gt;=DB$5),-DB12,
"-")),"-")</f>
        <v>-</v>
      </c>
      <c r="DC37" s="131" t="str">
        <f>IFERROR(
IF(AND(DC$5&gt;='Rent Roll'!$M32,EDATE('Rent Roll'!$M32,ROUNDDOWN('Rent Roll'!$Q32,0))-1&gt;=DC$5),-DC12,
IF(AND(DC$5&gt;='Rent Roll'!$K7,EDATE('Rent Roll'!$K7,ROUNDDOWN('Rent Roll'!$M7,0))-1&gt;=DC$5),-DC12,
"-")),"-")</f>
        <v>-</v>
      </c>
      <c r="DD37" s="131" t="str">
        <f>IFERROR(
IF(AND(DD$5&gt;='Rent Roll'!$M32,EDATE('Rent Roll'!$M32,ROUNDDOWN('Rent Roll'!$Q32,0))-1&gt;=DD$5),-DD12,
IF(AND(DD$5&gt;='Rent Roll'!$K7,EDATE('Rent Roll'!$K7,ROUNDDOWN('Rent Roll'!$M7,0))-1&gt;=DD$5),-DD12,
"-")),"-")</f>
        <v>-</v>
      </c>
      <c r="DE37" s="131" t="str">
        <f>IFERROR(
IF(AND(DE$5&gt;='Rent Roll'!$M32,EDATE('Rent Roll'!$M32,ROUNDDOWN('Rent Roll'!$Q32,0))-1&gt;=DE$5),-DE12,
IF(AND(DE$5&gt;='Rent Roll'!$K7,EDATE('Rent Roll'!$K7,ROUNDDOWN('Rent Roll'!$M7,0))-1&gt;=DE$5),-DE12,
"-")),"-")</f>
        <v>-</v>
      </c>
      <c r="DF37" s="131" t="str">
        <f>IFERROR(
IF(AND(DF$5&gt;='Rent Roll'!$M32,EDATE('Rent Roll'!$M32,ROUNDDOWN('Rent Roll'!$Q32,0))-1&gt;=DF$5),-DF12,
IF(AND(DF$5&gt;='Rent Roll'!$K7,EDATE('Rent Roll'!$K7,ROUNDDOWN('Rent Roll'!$M7,0))-1&gt;=DF$5),-DF12,
"-")),"-")</f>
        <v>-</v>
      </c>
      <c r="DG37" s="131" t="str">
        <f>IFERROR(
IF(AND(DG$5&gt;='Rent Roll'!$M32,EDATE('Rent Roll'!$M32,ROUNDDOWN('Rent Roll'!$Q32,0))-1&gt;=DG$5),-DG12,
IF(AND(DG$5&gt;='Rent Roll'!$K7,EDATE('Rent Roll'!$K7,ROUNDDOWN('Rent Roll'!$M7,0))-1&gt;=DG$5),-DG12,
"-")),"-")</f>
        <v>-</v>
      </c>
      <c r="DH37" s="131" t="str">
        <f>IFERROR(
IF(AND(DH$5&gt;='Rent Roll'!$M32,EDATE('Rent Roll'!$M32,ROUNDDOWN('Rent Roll'!$Q32,0))-1&gt;=DH$5),-DH12,
IF(AND(DH$5&gt;='Rent Roll'!$K7,EDATE('Rent Roll'!$K7,ROUNDDOWN('Rent Roll'!$M7,0))-1&gt;=DH$5),-DH12,
"-")),"-")</f>
        <v>-</v>
      </c>
      <c r="DI37" s="131" t="str">
        <f>IFERROR(
IF(AND(DI$5&gt;='Rent Roll'!$M32,EDATE('Rent Roll'!$M32,ROUNDDOWN('Rent Roll'!$Q32,0))-1&gt;=DI$5),-DI12,
IF(AND(DI$5&gt;='Rent Roll'!$K7,EDATE('Rent Roll'!$K7,ROUNDDOWN('Rent Roll'!$M7,0))-1&gt;=DI$5),-DI12,
"-")),"-")</f>
        <v>-</v>
      </c>
      <c r="DJ37" s="131" t="str">
        <f>IFERROR(
IF(AND(DJ$5&gt;='Rent Roll'!$M32,EDATE('Rent Roll'!$M32,ROUNDDOWN('Rent Roll'!$Q32,0))-1&gt;=DJ$5),-DJ12,
IF(AND(DJ$5&gt;='Rent Roll'!$K7,EDATE('Rent Roll'!$K7,ROUNDDOWN('Rent Roll'!$M7,0))-1&gt;=DJ$5),-DJ12,
"-")),"-")</f>
        <v>-</v>
      </c>
      <c r="DK37" s="131" t="str">
        <f>IFERROR(
IF(AND(DK$5&gt;='Rent Roll'!$M32,EDATE('Rent Roll'!$M32,ROUNDDOWN('Rent Roll'!$Q32,0))-1&gt;=DK$5),-DK12,
IF(AND(DK$5&gt;='Rent Roll'!$K7,EDATE('Rent Roll'!$K7,ROUNDDOWN('Rent Roll'!$M7,0))-1&gt;=DK$5),-DK12,
"-")),"-")</f>
        <v>-</v>
      </c>
      <c r="DL37" s="131" t="str">
        <f>IFERROR(
IF(AND(DL$5&gt;='Rent Roll'!$M32,EDATE('Rent Roll'!$M32,ROUNDDOWN('Rent Roll'!$Q32,0))-1&gt;=DL$5),-DL12,
IF(AND(DL$5&gt;='Rent Roll'!$K7,EDATE('Rent Roll'!$K7,ROUNDDOWN('Rent Roll'!$M7,0))-1&gt;=DL$5),-DL12,
"-")),"-")</f>
        <v>-</v>
      </c>
      <c r="DM37" s="131" t="str">
        <f>IFERROR(
IF(AND(DM$5&gt;='Rent Roll'!$M32,EDATE('Rent Roll'!$M32,ROUNDDOWN('Rent Roll'!$Q32,0))-1&gt;=DM$5),-DM12,
IF(AND(DM$5&gt;='Rent Roll'!$K7,EDATE('Rent Roll'!$K7,ROUNDDOWN('Rent Roll'!$M7,0))-1&gt;=DM$5),-DM12,
"-")),"-")</f>
        <v>-</v>
      </c>
      <c r="DN37" s="131" t="str">
        <f>IFERROR(
IF(AND(DN$5&gt;='Rent Roll'!$M32,EDATE('Rent Roll'!$M32,ROUNDDOWN('Rent Roll'!$Q32,0))-1&gt;=DN$5),-DN12,
IF(AND(DN$5&gt;='Rent Roll'!$K7,EDATE('Rent Roll'!$K7,ROUNDDOWN('Rent Roll'!$M7,0))-1&gt;=DN$5),-DN12,
"-")),"-")</f>
        <v>-</v>
      </c>
      <c r="DO37" s="131" t="str">
        <f>IFERROR(
IF(AND(DO$5&gt;='Rent Roll'!$M32,EDATE('Rent Roll'!$M32,ROUNDDOWN('Rent Roll'!$Q32,0))-1&gt;=DO$5),-DO12,
IF(AND(DO$5&gt;='Rent Roll'!$K7,EDATE('Rent Roll'!$K7,ROUNDDOWN('Rent Roll'!$M7,0))-1&gt;=DO$5),-DO12,
"-")),"-")</f>
        <v>-</v>
      </c>
      <c r="DP37" s="131" t="str">
        <f>IFERROR(
IF(AND(DP$5&gt;='Rent Roll'!$M32,EDATE('Rent Roll'!$M32,ROUNDDOWN('Rent Roll'!$Q32,0))-1&gt;=DP$5),-DP12,
IF(AND(DP$5&gt;='Rent Roll'!$K7,EDATE('Rent Roll'!$K7,ROUNDDOWN('Rent Roll'!$M7,0))-1&gt;=DP$5),-DP12,
"-")),"-")</f>
        <v>-</v>
      </c>
      <c r="DQ37" s="131" t="str">
        <f>IFERROR(
IF(AND(DQ$5&gt;='Rent Roll'!$M32,EDATE('Rent Roll'!$M32,ROUNDDOWN('Rent Roll'!$Q32,0))-1&gt;=DQ$5),-DQ12,
IF(AND(DQ$5&gt;='Rent Roll'!$K7,EDATE('Rent Roll'!$K7,ROUNDDOWN('Rent Roll'!$M7,0))-1&gt;=DQ$5),-DQ12,
"-")),"-")</f>
        <v>-</v>
      </c>
      <c r="DR37" s="131" t="str">
        <f>IFERROR(
IF(AND(DR$5&gt;='Rent Roll'!$M32,EDATE('Rent Roll'!$M32,ROUNDDOWN('Rent Roll'!$Q32,0))-1&gt;=DR$5),-DR12,
IF(AND(DR$5&gt;='Rent Roll'!$K7,EDATE('Rent Roll'!$K7,ROUNDDOWN('Rent Roll'!$M7,0))-1&gt;=DR$5),-DR12,
"-")),"-")</f>
        <v>-</v>
      </c>
      <c r="DS37" s="131" t="str">
        <f>IFERROR(
IF(AND(DS$5&gt;='Rent Roll'!$M32,EDATE('Rent Roll'!$M32,ROUNDDOWN('Rent Roll'!$Q32,0))-1&gt;=DS$5),-DS12,
IF(AND(DS$5&gt;='Rent Roll'!$K7,EDATE('Rent Roll'!$K7,ROUNDDOWN('Rent Roll'!$M7,0))-1&gt;=DS$5),-DS12,
"-")),"-")</f>
        <v>-</v>
      </c>
      <c r="DT37" s="131" t="str">
        <f>IFERROR(
IF(AND(DT$5&gt;='Rent Roll'!$M32,EDATE('Rent Roll'!$M32,ROUNDDOWN('Rent Roll'!$Q32,0))-1&gt;=DT$5),-DT12,
IF(AND(DT$5&gt;='Rent Roll'!$K7,EDATE('Rent Roll'!$K7,ROUNDDOWN('Rent Roll'!$M7,0))-1&gt;=DT$5),-DT12,
"-")),"-")</f>
        <v>-</v>
      </c>
      <c r="DU37" s="131" t="str">
        <f>IFERROR(
IF(AND(DU$5&gt;='Rent Roll'!$M32,EDATE('Rent Roll'!$M32,ROUNDDOWN('Rent Roll'!$Q32,0))-1&gt;=DU$5),-DU12,
IF(AND(DU$5&gt;='Rent Roll'!$K7,EDATE('Rent Roll'!$K7,ROUNDDOWN('Rent Roll'!$M7,0))-1&gt;=DU$5),-DU12,
"-")),"-")</f>
        <v>-</v>
      </c>
      <c r="DV37" s="131" t="str">
        <f>IFERROR(
IF(AND(DV$5&gt;='Rent Roll'!$M32,EDATE('Rent Roll'!$M32,ROUNDDOWN('Rent Roll'!$Q32,0))-1&gt;=DV$5),-DV12,
IF(AND(DV$5&gt;='Rent Roll'!$K7,EDATE('Rent Roll'!$K7,ROUNDDOWN('Rent Roll'!$M7,0))-1&gt;=DV$5),-DV12,
"-")),"-")</f>
        <v>-</v>
      </c>
      <c r="DW37" s="131" t="str">
        <f>IFERROR(
IF(AND(DW$5&gt;='Rent Roll'!$M32,EDATE('Rent Roll'!$M32,ROUNDDOWN('Rent Roll'!$Q32,0))-1&gt;=DW$5),-DW12,
IF(AND(DW$5&gt;='Rent Roll'!$K7,EDATE('Rent Roll'!$K7,ROUNDDOWN('Rent Roll'!$M7,0))-1&gt;=DW$5),-DW12,
"-")),"-")</f>
        <v>-</v>
      </c>
      <c r="DX37" s="131" t="str">
        <f>IFERROR(
IF(AND(DX$5&gt;='Rent Roll'!$M32,EDATE('Rent Roll'!$M32,ROUNDDOWN('Rent Roll'!$Q32,0))-1&gt;=DX$5),-DX12,
IF(AND(DX$5&gt;='Rent Roll'!$K7,EDATE('Rent Roll'!$K7,ROUNDDOWN('Rent Roll'!$M7,0))-1&gt;=DX$5),-DX12,
"-")),"-")</f>
        <v>-</v>
      </c>
      <c r="DY37" s="131" t="str">
        <f>IFERROR(
IF(AND(DY$5&gt;='Rent Roll'!$M32,EDATE('Rent Roll'!$M32,ROUNDDOWN('Rent Roll'!$Q32,0))-1&gt;=DY$5),-DY12,
IF(AND(DY$5&gt;='Rent Roll'!$K7,EDATE('Rent Roll'!$K7,ROUNDDOWN('Rent Roll'!$M7,0))-1&gt;=DY$5),-DY12,
"-")),"-")</f>
        <v>-</v>
      </c>
      <c r="DZ37" s="131" t="str">
        <f>IFERROR(
IF(AND(DZ$5&gt;='Rent Roll'!$M32,EDATE('Rent Roll'!$M32,ROUNDDOWN('Rent Roll'!$Q32,0))-1&gt;=DZ$5),-DZ12,
IF(AND(DZ$5&gt;='Rent Roll'!$K7,EDATE('Rent Roll'!$K7,ROUNDDOWN('Rent Roll'!$M7,0))-1&gt;=DZ$5),-DZ12,
"-")),"-")</f>
        <v>-</v>
      </c>
      <c r="EA37" s="131" t="str">
        <f>IFERROR(
IF(AND(EA$5&gt;='Rent Roll'!$M32,EDATE('Rent Roll'!$M32,ROUNDDOWN('Rent Roll'!$Q32,0))-1&gt;=EA$5),-EA12,
IF(AND(EA$5&gt;='Rent Roll'!$K7,EDATE('Rent Roll'!$K7,ROUNDDOWN('Rent Roll'!$M7,0))-1&gt;=EA$5),-EA12,
"-")),"-")</f>
        <v>-</v>
      </c>
      <c r="EB37" s="131" t="str">
        <f>IFERROR(
IF(AND(EB$5&gt;='Rent Roll'!$M32,EDATE('Rent Roll'!$M32,ROUNDDOWN('Rent Roll'!$Q32,0))-1&gt;=EB$5),-EB12,
IF(AND(EB$5&gt;='Rent Roll'!$K7,EDATE('Rent Roll'!$K7,ROUNDDOWN('Rent Roll'!$M7,0))-1&gt;=EB$5),-EB12,
"-")),"-")</f>
        <v>-</v>
      </c>
      <c r="EC37" s="131" t="str">
        <f>IFERROR(
IF(AND(EC$5&gt;='Rent Roll'!$M32,EDATE('Rent Roll'!$M32,ROUNDDOWN('Rent Roll'!$Q32,0))-1&gt;=EC$5),-EC12,
IF(AND(EC$5&gt;='Rent Roll'!$K7,EDATE('Rent Roll'!$K7,ROUNDDOWN('Rent Roll'!$M7,0))-1&gt;=EC$5),-EC12,
"-")),"-")</f>
        <v>-</v>
      </c>
      <c r="ED37" s="131" t="str">
        <f>IFERROR(
IF(AND(ED$5&gt;='Rent Roll'!$M32,EDATE('Rent Roll'!$M32,ROUNDDOWN('Rent Roll'!$Q32,0))-1&gt;=ED$5),-ED12,
IF(AND(ED$5&gt;='Rent Roll'!$K7,EDATE('Rent Roll'!$K7,ROUNDDOWN('Rent Roll'!$M7,0))-1&gt;=ED$5),-ED12,
"-")),"-")</f>
        <v>-</v>
      </c>
      <c r="EE37" s="131" t="str">
        <f>IFERROR(
IF(AND(EE$5&gt;='Rent Roll'!$M32,EDATE('Rent Roll'!$M32,ROUNDDOWN('Rent Roll'!$Q32,0))-1&gt;=EE$5),-EE12,
IF(AND(EE$5&gt;='Rent Roll'!$K7,EDATE('Rent Roll'!$K7,ROUNDDOWN('Rent Roll'!$M7,0))-1&gt;=EE$5),-EE12,
"-")),"-")</f>
        <v>-</v>
      </c>
      <c r="EF37" s="132" t="str">
        <f>IFERROR(
IF(AND(EF$5&gt;='Rent Roll'!$M32,EDATE('Rent Roll'!$M32,ROUNDDOWN('Rent Roll'!$Q32,0))-1&gt;=EF$5),-EF12,
IF(AND(EF$5&gt;='Rent Roll'!$K7,EDATE('Rent Roll'!$K7,ROUNDDOWN('Rent Roll'!$M7,0))-1&gt;=EF$5),-EF12,
"-")),"-")</f>
        <v>-</v>
      </c>
      <c r="EG37" s="118"/>
    </row>
    <row r="38" spans="2:137" ht="15" x14ac:dyDescent="0.25">
      <c r="B38" s="129"/>
      <c r="C38" s="73" t="str">
        <f>CONCATENATE('Rent Roll'!B8&amp;" - "&amp;'Rent Roll'!C8)</f>
        <v>5 - Office</v>
      </c>
      <c r="D38" s="150">
        <f t="shared" ca="1" si="17"/>
        <v>-208170.00399999993</v>
      </c>
      <c r="E38" s="131" t="str">
        <f>IFERROR(
IF(AND(E$5&gt;='Rent Roll'!$M33,EDATE('Rent Roll'!$M33,ROUNDDOWN('Rent Roll'!$Q33,0))-1&gt;=E$5),-E13,
IF(AND(E$5&gt;='Rent Roll'!$K8,EDATE('Rent Roll'!$K8,ROUNDDOWN('Rent Roll'!$M8,0))-1&gt;=E$5),-E13,
"-")),"-")</f>
        <v>-</v>
      </c>
      <c r="F38" s="131" t="str">
        <f>IFERROR(
IF(AND(F$5&gt;='Rent Roll'!$M33,EDATE('Rent Roll'!$M33,ROUNDDOWN('Rent Roll'!$Q33,0))-1&gt;=F$5),-F13,
IF(AND(F$5&gt;='Rent Roll'!$K8,EDATE('Rent Roll'!$K8,ROUNDDOWN('Rent Roll'!$M8,0))-1&gt;=F$5),-F13,
"-")),"-")</f>
        <v>-</v>
      </c>
      <c r="G38" s="131" t="str">
        <f>IFERROR(
IF(AND(G$5&gt;='Rent Roll'!$M33,EDATE('Rent Roll'!$M33,ROUNDDOWN('Rent Roll'!$Q33,0))-1&gt;=G$5),-G13,
IF(AND(G$5&gt;='Rent Roll'!$K8,EDATE('Rent Roll'!$K8,ROUNDDOWN('Rent Roll'!$M8,0))-1&gt;=G$5),-G13,
"-")),"-")</f>
        <v>-</v>
      </c>
      <c r="H38" s="131" t="str">
        <f>IFERROR(
IF(AND(H$5&gt;='Rent Roll'!$M33,EDATE('Rent Roll'!$M33,ROUNDDOWN('Rent Roll'!$Q33,0))-1&gt;=H$5),-H13,
IF(AND(H$5&gt;='Rent Roll'!$K8,EDATE('Rent Roll'!$K8,ROUNDDOWN('Rent Roll'!$M8,0))-1&gt;=H$5),-H13,
"-")),"-")</f>
        <v>-</v>
      </c>
      <c r="I38" s="131" t="str">
        <f>IFERROR(
IF(AND(I$5&gt;='Rent Roll'!$M33,EDATE('Rent Roll'!$M33,ROUNDDOWN('Rent Roll'!$Q33,0))-1&gt;=I$5),-I13,
IF(AND(I$5&gt;='Rent Roll'!$K8,EDATE('Rent Roll'!$K8,ROUNDDOWN('Rent Roll'!$M8,0))-1&gt;=I$5),-I13,
"-")),"-")</f>
        <v>-</v>
      </c>
      <c r="J38" s="131" t="str">
        <f>IFERROR(
IF(AND(J$5&gt;='Rent Roll'!$M33,EDATE('Rent Roll'!$M33,ROUNDDOWN('Rent Roll'!$Q33,0))-1&gt;=J$5),-J13,
IF(AND(J$5&gt;='Rent Roll'!$K8,EDATE('Rent Roll'!$K8,ROUNDDOWN('Rent Roll'!$M8,0))-1&gt;=J$5),-J13,
"-")),"-")</f>
        <v>-</v>
      </c>
      <c r="K38" s="131" t="str">
        <f>IFERROR(
IF(AND(K$5&gt;='Rent Roll'!$M33,EDATE('Rent Roll'!$M33,ROUNDDOWN('Rent Roll'!$Q33,0))-1&gt;=K$5),-K13,
IF(AND(K$5&gt;='Rent Roll'!$K8,EDATE('Rent Roll'!$K8,ROUNDDOWN('Rent Roll'!$M8,0))-1&gt;=K$5),-K13,
"-")),"-")</f>
        <v>-</v>
      </c>
      <c r="L38" s="131" t="str">
        <f>IFERROR(
IF(AND(L$5&gt;='Rent Roll'!$M33,EDATE('Rent Roll'!$M33,ROUNDDOWN('Rent Roll'!$Q33,0))-1&gt;=L$5),-L13,
IF(AND(L$5&gt;='Rent Roll'!$K8,EDATE('Rent Roll'!$K8,ROUNDDOWN('Rent Roll'!$M8,0))-1&gt;=L$5),-L13,
"-")),"-")</f>
        <v>-</v>
      </c>
      <c r="M38" s="131">
        <f ca="1">IFERROR(
IF(AND(M$5&gt;='Rent Roll'!$M33,EDATE('Rent Roll'!$M33,ROUNDDOWN('Rent Roll'!$Q33,0))-1&gt;=M$5),-M13,
IF(AND(M$5&gt;='Rent Roll'!$K8,EDATE('Rent Roll'!$K8,ROUNDDOWN('Rent Roll'!$M8,0))-1&gt;=M$5),-M13,
"-")),"-")</f>
        <v>-20817.000399999997</v>
      </c>
      <c r="N38" s="131">
        <f ca="1">IFERROR(
IF(AND(N$5&gt;='Rent Roll'!$M33,EDATE('Rent Roll'!$M33,ROUNDDOWN('Rent Roll'!$Q33,0))-1&gt;=N$5),-N13,
IF(AND(N$5&gt;='Rent Roll'!$K8,EDATE('Rent Roll'!$K8,ROUNDDOWN('Rent Roll'!$M8,0))-1&gt;=N$5),-N13,
"-")),"-")</f>
        <v>-20817.000399999997</v>
      </c>
      <c r="O38" s="131">
        <f ca="1">IFERROR(
IF(AND(O$5&gt;='Rent Roll'!$M33,EDATE('Rent Roll'!$M33,ROUNDDOWN('Rent Roll'!$Q33,0))-1&gt;=O$5),-O13,
IF(AND(O$5&gt;='Rent Roll'!$K8,EDATE('Rent Roll'!$K8,ROUNDDOWN('Rent Roll'!$M8,0))-1&gt;=O$5),-O13,
"-")),"-")</f>
        <v>-20817.000399999997</v>
      </c>
      <c r="P38" s="131">
        <f ca="1">IFERROR(
IF(AND(P$5&gt;='Rent Roll'!$M33,EDATE('Rent Roll'!$M33,ROUNDDOWN('Rent Roll'!$Q33,0))-1&gt;=P$5),-P13,
IF(AND(P$5&gt;='Rent Roll'!$K8,EDATE('Rent Roll'!$K8,ROUNDDOWN('Rent Roll'!$M8,0))-1&gt;=P$5),-P13,
"-")),"-")</f>
        <v>-20817.000399999997</v>
      </c>
      <c r="Q38" s="131">
        <f ca="1">IFERROR(
IF(AND(Q$5&gt;='Rent Roll'!$M33,EDATE('Rent Roll'!$M33,ROUNDDOWN('Rent Roll'!$Q33,0))-1&gt;=Q$5),-Q13,
IF(AND(Q$5&gt;='Rent Roll'!$K8,EDATE('Rent Roll'!$K8,ROUNDDOWN('Rent Roll'!$M8,0))-1&gt;=Q$5),-Q13,
"-")),"-")</f>
        <v>-20817.000399999997</v>
      </c>
      <c r="R38" s="131">
        <f ca="1">IFERROR(
IF(AND(R$5&gt;='Rent Roll'!$M33,EDATE('Rent Roll'!$M33,ROUNDDOWN('Rent Roll'!$Q33,0))-1&gt;=R$5),-R13,
IF(AND(R$5&gt;='Rent Roll'!$K8,EDATE('Rent Roll'!$K8,ROUNDDOWN('Rent Roll'!$M8,0))-1&gt;=R$5),-R13,
"-")),"-")</f>
        <v>-20817.000399999997</v>
      </c>
      <c r="S38" s="131">
        <f ca="1">IFERROR(
IF(AND(S$5&gt;='Rent Roll'!$M33,EDATE('Rent Roll'!$M33,ROUNDDOWN('Rent Roll'!$Q33,0))-1&gt;=S$5),-S13,
IF(AND(S$5&gt;='Rent Roll'!$K8,EDATE('Rent Roll'!$K8,ROUNDDOWN('Rent Roll'!$M8,0))-1&gt;=S$5),-S13,
"-")),"-")</f>
        <v>-20817.000399999997</v>
      </c>
      <c r="T38" s="131">
        <f ca="1">IFERROR(
IF(AND(T$5&gt;='Rent Roll'!$M33,EDATE('Rent Roll'!$M33,ROUNDDOWN('Rent Roll'!$Q33,0))-1&gt;=T$5),-T13,
IF(AND(T$5&gt;='Rent Roll'!$K8,EDATE('Rent Roll'!$K8,ROUNDDOWN('Rent Roll'!$M8,0))-1&gt;=T$5),-T13,
"-")),"-")</f>
        <v>-20817.000399999997</v>
      </c>
      <c r="U38" s="131">
        <f ca="1">IFERROR(
IF(AND(U$5&gt;='Rent Roll'!$M33,EDATE('Rent Roll'!$M33,ROUNDDOWN('Rent Roll'!$Q33,0))-1&gt;=U$5),-U13,
IF(AND(U$5&gt;='Rent Roll'!$K8,EDATE('Rent Roll'!$K8,ROUNDDOWN('Rent Roll'!$M8,0))-1&gt;=U$5),-U13,
"-")),"-")</f>
        <v>-20817.000399999997</v>
      </c>
      <c r="V38" s="131">
        <f ca="1">IFERROR(
IF(AND(V$5&gt;='Rent Roll'!$M33,EDATE('Rent Roll'!$M33,ROUNDDOWN('Rent Roll'!$Q33,0))-1&gt;=V$5),-V13,
IF(AND(V$5&gt;='Rent Roll'!$K8,EDATE('Rent Roll'!$K8,ROUNDDOWN('Rent Roll'!$M8,0))-1&gt;=V$5),-V13,
"-")),"-")</f>
        <v>-20817.000399999997</v>
      </c>
      <c r="W38" s="131" t="str">
        <f>IFERROR(
IF(AND(W$5&gt;='Rent Roll'!$M33,EDATE('Rent Roll'!$M33,ROUNDDOWN('Rent Roll'!$Q33,0))-1&gt;=W$5),-W13,
IF(AND(W$5&gt;='Rent Roll'!$K8,EDATE('Rent Roll'!$K8,ROUNDDOWN('Rent Roll'!$M8,0))-1&gt;=W$5),-W13,
"-")),"-")</f>
        <v>-</v>
      </c>
      <c r="X38" s="131" t="str">
        <f>IFERROR(
IF(AND(X$5&gt;='Rent Roll'!$M33,EDATE('Rent Roll'!$M33,ROUNDDOWN('Rent Roll'!$Q33,0))-1&gt;=X$5),-X13,
IF(AND(X$5&gt;='Rent Roll'!$K8,EDATE('Rent Roll'!$K8,ROUNDDOWN('Rent Roll'!$M8,0))-1&gt;=X$5),-X13,
"-")),"-")</f>
        <v>-</v>
      </c>
      <c r="Y38" s="131" t="str">
        <f>IFERROR(
IF(AND(Y$5&gt;='Rent Roll'!$M33,EDATE('Rent Roll'!$M33,ROUNDDOWN('Rent Roll'!$Q33,0))-1&gt;=Y$5),-Y13,
IF(AND(Y$5&gt;='Rent Roll'!$K8,EDATE('Rent Roll'!$K8,ROUNDDOWN('Rent Roll'!$M8,0))-1&gt;=Y$5),-Y13,
"-")),"-")</f>
        <v>-</v>
      </c>
      <c r="Z38" s="131" t="str">
        <f>IFERROR(
IF(AND(Z$5&gt;='Rent Roll'!$M33,EDATE('Rent Roll'!$M33,ROUNDDOWN('Rent Roll'!$Q33,0))-1&gt;=Z$5),-Z13,
IF(AND(Z$5&gt;='Rent Roll'!$K8,EDATE('Rent Roll'!$K8,ROUNDDOWN('Rent Roll'!$M8,0))-1&gt;=Z$5),-Z13,
"-")),"-")</f>
        <v>-</v>
      </c>
      <c r="AA38" s="131" t="str">
        <f>IFERROR(
IF(AND(AA$5&gt;='Rent Roll'!$M33,EDATE('Rent Roll'!$M33,ROUNDDOWN('Rent Roll'!$Q33,0))-1&gt;=AA$5),-AA13,
IF(AND(AA$5&gt;='Rent Roll'!$K8,EDATE('Rent Roll'!$K8,ROUNDDOWN('Rent Roll'!$M8,0))-1&gt;=AA$5),-AA13,
"-")),"-")</f>
        <v>-</v>
      </c>
      <c r="AB38" s="131" t="str">
        <f>IFERROR(
IF(AND(AB$5&gt;='Rent Roll'!$M33,EDATE('Rent Roll'!$M33,ROUNDDOWN('Rent Roll'!$Q33,0))-1&gt;=AB$5),-AB13,
IF(AND(AB$5&gt;='Rent Roll'!$K8,EDATE('Rent Roll'!$K8,ROUNDDOWN('Rent Roll'!$M8,0))-1&gt;=AB$5),-AB13,
"-")),"-")</f>
        <v>-</v>
      </c>
      <c r="AC38" s="131" t="str">
        <f>IFERROR(
IF(AND(AC$5&gt;='Rent Roll'!$M33,EDATE('Rent Roll'!$M33,ROUNDDOWN('Rent Roll'!$Q33,0))-1&gt;=AC$5),-AC13,
IF(AND(AC$5&gt;='Rent Roll'!$K8,EDATE('Rent Roll'!$K8,ROUNDDOWN('Rent Roll'!$M8,0))-1&gt;=AC$5),-AC13,
"-")),"-")</f>
        <v>-</v>
      </c>
      <c r="AD38" s="131" t="str">
        <f>IFERROR(
IF(AND(AD$5&gt;='Rent Roll'!$M33,EDATE('Rent Roll'!$M33,ROUNDDOWN('Rent Roll'!$Q33,0))-1&gt;=AD$5),-AD13,
IF(AND(AD$5&gt;='Rent Roll'!$K8,EDATE('Rent Roll'!$K8,ROUNDDOWN('Rent Roll'!$M8,0))-1&gt;=AD$5),-AD13,
"-")),"-")</f>
        <v>-</v>
      </c>
      <c r="AE38" s="131" t="str">
        <f>IFERROR(
IF(AND(AE$5&gt;='Rent Roll'!$M33,EDATE('Rent Roll'!$M33,ROUNDDOWN('Rent Roll'!$Q33,0))-1&gt;=AE$5),-AE13,
IF(AND(AE$5&gt;='Rent Roll'!$K8,EDATE('Rent Roll'!$K8,ROUNDDOWN('Rent Roll'!$M8,0))-1&gt;=AE$5),-AE13,
"-")),"-")</f>
        <v>-</v>
      </c>
      <c r="AF38" s="131" t="str">
        <f>IFERROR(
IF(AND(AF$5&gt;='Rent Roll'!$M33,EDATE('Rent Roll'!$M33,ROUNDDOWN('Rent Roll'!$Q33,0))-1&gt;=AF$5),-AF13,
IF(AND(AF$5&gt;='Rent Roll'!$K8,EDATE('Rent Roll'!$K8,ROUNDDOWN('Rent Roll'!$M8,0))-1&gt;=AF$5),-AF13,
"-")),"-")</f>
        <v>-</v>
      </c>
      <c r="AG38" s="131" t="str">
        <f>IFERROR(
IF(AND(AG$5&gt;='Rent Roll'!$M33,EDATE('Rent Roll'!$M33,ROUNDDOWN('Rent Roll'!$Q33,0))-1&gt;=AG$5),-AG13,
IF(AND(AG$5&gt;='Rent Roll'!$K8,EDATE('Rent Roll'!$K8,ROUNDDOWN('Rent Roll'!$M8,0))-1&gt;=AG$5),-AG13,
"-")),"-")</f>
        <v>-</v>
      </c>
      <c r="AH38" s="131" t="str">
        <f>IFERROR(
IF(AND(AH$5&gt;='Rent Roll'!$M33,EDATE('Rent Roll'!$M33,ROUNDDOWN('Rent Roll'!$Q33,0))-1&gt;=AH$5),-AH13,
IF(AND(AH$5&gt;='Rent Roll'!$K8,EDATE('Rent Roll'!$K8,ROUNDDOWN('Rent Roll'!$M8,0))-1&gt;=AH$5),-AH13,
"-")),"-")</f>
        <v>-</v>
      </c>
      <c r="AI38" s="131" t="str">
        <f>IFERROR(
IF(AND(AI$5&gt;='Rent Roll'!$M33,EDATE('Rent Roll'!$M33,ROUNDDOWN('Rent Roll'!$Q33,0))-1&gt;=AI$5),-AI13,
IF(AND(AI$5&gt;='Rent Roll'!$K8,EDATE('Rent Roll'!$K8,ROUNDDOWN('Rent Roll'!$M8,0))-1&gt;=AI$5),-AI13,
"-")),"-")</f>
        <v>-</v>
      </c>
      <c r="AJ38" s="131" t="str">
        <f>IFERROR(
IF(AND(AJ$5&gt;='Rent Roll'!$M33,EDATE('Rent Roll'!$M33,ROUNDDOWN('Rent Roll'!$Q33,0))-1&gt;=AJ$5),-AJ13,
IF(AND(AJ$5&gt;='Rent Roll'!$K8,EDATE('Rent Roll'!$K8,ROUNDDOWN('Rent Roll'!$M8,0))-1&gt;=AJ$5),-AJ13,
"-")),"-")</f>
        <v>-</v>
      </c>
      <c r="AK38" s="131" t="str">
        <f>IFERROR(
IF(AND(AK$5&gt;='Rent Roll'!$M33,EDATE('Rent Roll'!$M33,ROUNDDOWN('Rent Roll'!$Q33,0))-1&gt;=AK$5),-AK13,
IF(AND(AK$5&gt;='Rent Roll'!$K8,EDATE('Rent Roll'!$K8,ROUNDDOWN('Rent Roll'!$M8,0))-1&gt;=AK$5),-AK13,
"-")),"-")</f>
        <v>-</v>
      </c>
      <c r="AL38" s="131" t="str">
        <f>IFERROR(
IF(AND(AL$5&gt;='Rent Roll'!$M33,EDATE('Rent Roll'!$M33,ROUNDDOWN('Rent Roll'!$Q33,0))-1&gt;=AL$5),-AL13,
IF(AND(AL$5&gt;='Rent Roll'!$K8,EDATE('Rent Roll'!$K8,ROUNDDOWN('Rent Roll'!$M8,0))-1&gt;=AL$5),-AL13,
"-")),"-")</f>
        <v>-</v>
      </c>
      <c r="AM38" s="131" t="str">
        <f>IFERROR(
IF(AND(AM$5&gt;='Rent Roll'!$M33,EDATE('Rent Roll'!$M33,ROUNDDOWN('Rent Roll'!$Q33,0))-1&gt;=AM$5),-AM13,
IF(AND(AM$5&gt;='Rent Roll'!$K8,EDATE('Rent Roll'!$K8,ROUNDDOWN('Rent Roll'!$M8,0))-1&gt;=AM$5),-AM13,
"-")),"-")</f>
        <v>-</v>
      </c>
      <c r="AN38" s="131" t="str">
        <f>IFERROR(
IF(AND(AN$5&gt;='Rent Roll'!$M33,EDATE('Rent Roll'!$M33,ROUNDDOWN('Rent Roll'!$Q33,0))-1&gt;=AN$5),-AN13,
IF(AND(AN$5&gt;='Rent Roll'!$K8,EDATE('Rent Roll'!$K8,ROUNDDOWN('Rent Roll'!$M8,0))-1&gt;=AN$5),-AN13,
"-")),"-")</f>
        <v>-</v>
      </c>
      <c r="AO38" s="131" t="str">
        <f>IFERROR(
IF(AND(AO$5&gt;='Rent Roll'!$M33,EDATE('Rent Roll'!$M33,ROUNDDOWN('Rent Roll'!$Q33,0))-1&gt;=AO$5),-AO13,
IF(AND(AO$5&gt;='Rent Roll'!$K8,EDATE('Rent Roll'!$K8,ROUNDDOWN('Rent Roll'!$M8,0))-1&gt;=AO$5),-AO13,
"-")),"-")</f>
        <v>-</v>
      </c>
      <c r="AP38" s="131" t="str">
        <f>IFERROR(
IF(AND(AP$5&gt;='Rent Roll'!$M33,EDATE('Rent Roll'!$M33,ROUNDDOWN('Rent Roll'!$Q33,0))-1&gt;=AP$5),-AP13,
IF(AND(AP$5&gt;='Rent Roll'!$K8,EDATE('Rent Roll'!$K8,ROUNDDOWN('Rent Roll'!$M8,0))-1&gt;=AP$5),-AP13,
"-")),"-")</f>
        <v>-</v>
      </c>
      <c r="AQ38" s="131" t="str">
        <f>IFERROR(
IF(AND(AQ$5&gt;='Rent Roll'!$M33,EDATE('Rent Roll'!$M33,ROUNDDOWN('Rent Roll'!$Q33,0))-1&gt;=AQ$5),-AQ13,
IF(AND(AQ$5&gt;='Rent Roll'!$K8,EDATE('Rent Roll'!$K8,ROUNDDOWN('Rent Roll'!$M8,0))-1&gt;=AQ$5),-AQ13,
"-")),"-")</f>
        <v>-</v>
      </c>
      <c r="AR38" s="131" t="str">
        <f>IFERROR(
IF(AND(AR$5&gt;='Rent Roll'!$M33,EDATE('Rent Roll'!$M33,ROUNDDOWN('Rent Roll'!$Q33,0))-1&gt;=AR$5),-AR13,
IF(AND(AR$5&gt;='Rent Roll'!$K8,EDATE('Rent Roll'!$K8,ROUNDDOWN('Rent Roll'!$M8,0))-1&gt;=AR$5),-AR13,
"-")),"-")</f>
        <v>-</v>
      </c>
      <c r="AS38" s="131" t="str">
        <f>IFERROR(
IF(AND(AS$5&gt;='Rent Roll'!$M33,EDATE('Rent Roll'!$M33,ROUNDDOWN('Rent Roll'!$Q33,0))-1&gt;=AS$5),-AS13,
IF(AND(AS$5&gt;='Rent Roll'!$K8,EDATE('Rent Roll'!$K8,ROUNDDOWN('Rent Roll'!$M8,0))-1&gt;=AS$5),-AS13,
"-")),"-")</f>
        <v>-</v>
      </c>
      <c r="AT38" s="131" t="str">
        <f>IFERROR(
IF(AND(AT$5&gt;='Rent Roll'!$M33,EDATE('Rent Roll'!$M33,ROUNDDOWN('Rent Roll'!$Q33,0))-1&gt;=AT$5),-AT13,
IF(AND(AT$5&gt;='Rent Roll'!$K8,EDATE('Rent Roll'!$K8,ROUNDDOWN('Rent Roll'!$M8,0))-1&gt;=AT$5),-AT13,
"-")),"-")</f>
        <v>-</v>
      </c>
      <c r="AU38" s="131" t="str">
        <f>IFERROR(
IF(AND(AU$5&gt;='Rent Roll'!$M33,EDATE('Rent Roll'!$M33,ROUNDDOWN('Rent Roll'!$Q33,0))-1&gt;=AU$5),-AU13,
IF(AND(AU$5&gt;='Rent Roll'!$K8,EDATE('Rent Roll'!$K8,ROUNDDOWN('Rent Roll'!$M8,0))-1&gt;=AU$5),-AU13,
"-")),"-")</f>
        <v>-</v>
      </c>
      <c r="AV38" s="131" t="str">
        <f>IFERROR(
IF(AND(AV$5&gt;='Rent Roll'!$M33,EDATE('Rent Roll'!$M33,ROUNDDOWN('Rent Roll'!$Q33,0))-1&gt;=AV$5),-AV13,
IF(AND(AV$5&gt;='Rent Roll'!$K8,EDATE('Rent Roll'!$K8,ROUNDDOWN('Rent Roll'!$M8,0))-1&gt;=AV$5),-AV13,
"-")),"-")</f>
        <v>-</v>
      </c>
      <c r="AW38" s="131" t="str">
        <f>IFERROR(
IF(AND(AW$5&gt;='Rent Roll'!$M33,EDATE('Rent Roll'!$M33,ROUNDDOWN('Rent Roll'!$Q33,0))-1&gt;=AW$5),-AW13,
IF(AND(AW$5&gt;='Rent Roll'!$K8,EDATE('Rent Roll'!$K8,ROUNDDOWN('Rent Roll'!$M8,0))-1&gt;=AW$5),-AW13,
"-")),"-")</f>
        <v>-</v>
      </c>
      <c r="AX38" s="131" t="str">
        <f>IFERROR(
IF(AND(AX$5&gt;='Rent Roll'!$M33,EDATE('Rent Roll'!$M33,ROUNDDOWN('Rent Roll'!$Q33,0))-1&gt;=AX$5),-AX13,
IF(AND(AX$5&gt;='Rent Roll'!$K8,EDATE('Rent Roll'!$K8,ROUNDDOWN('Rent Roll'!$M8,0))-1&gt;=AX$5),-AX13,
"-")),"-")</f>
        <v>-</v>
      </c>
      <c r="AY38" s="131" t="str">
        <f>IFERROR(
IF(AND(AY$5&gt;='Rent Roll'!$M33,EDATE('Rent Roll'!$M33,ROUNDDOWN('Rent Roll'!$Q33,0))-1&gt;=AY$5),-AY13,
IF(AND(AY$5&gt;='Rent Roll'!$K8,EDATE('Rent Roll'!$K8,ROUNDDOWN('Rent Roll'!$M8,0))-1&gt;=AY$5),-AY13,
"-")),"-")</f>
        <v>-</v>
      </c>
      <c r="AZ38" s="131" t="str">
        <f>IFERROR(
IF(AND(AZ$5&gt;='Rent Roll'!$M33,EDATE('Rent Roll'!$M33,ROUNDDOWN('Rent Roll'!$Q33,0))-1&gt;=AZ$5),-AZ13,
IF(AND(AZ$5&gt;='Rent Roll'!$K8,EDATE('Rent Roll'!$K8,ROUNDDOWN('Rent Roll'!$M8,0))-1&gt;=AZ$5),-AZ13,
"-")),"-")</f>
        <v>-</v>
      </c>
      <c r="BA38" s="131" t="str">
        <f>IFERROR(
IF(AND(BA$5&gt;='Rent Roll'!$M33,EDATE('Rent Roll'!$M33,ROUNDDOWN('Rent Roll'!$Q33,0))-1&gt;=BA$5),-BA13,
IF(AND(BA$5&gt;='Rent Roll'!$K8,EDATE('Rent Roll'!$K8,ROUNDDOWN('Rent Roll'!$M8,0))-1&gt;=BA$5),-BA13,
"-")),"-")</f>
        <v>-</v>
      </c>
      <c r="BB38" s="131" t="str">
        <f>IFERROR(
IF(AND(BB$5&gt;='Rent Roll'!$M33,EDATE('Rent Roll'!$M33,ROUNDDOWN('Rent Roll'!$Q33,0))-1&gt;=BB$5),-BB13,
IF(AND(BB$5&gt;='Rent Roll'!$K8,EDATE('Rent Roll'!$K8,ROUNDDOWN('Rent Roll'!$M8,0))-1&gt;=BB$5),-BB13,
"-")),"-")</f>
        <v>-</v>
      </c>
      <c r="BC38" s="131" t="str">
        <f>IFERROR(
IF(AND(BC$5&gt;='Rent Roll'!$M33,EDATE('Rent Roll'!$M33,ROUNDDOWN('Rent Roll'!$Q33,0))-1&gt;=BC$5),-BC13,
IF(AND(BC$5&gt;='Rent Roll'!$K8,EDATE('Rent Roll'!$K8,ROUNDDOWN('Rent Roll'!$M8,0))-1&gt;=BC$5),-BC13,
"-")),"-")</f>
        <v>-</v>
      </c>
      <c r="BD38" s="131" t="str">
        <f>IFERROR(
IF(AND(BD$5&gt;='Rent Roll'!$M33,EDATE('Rent Roll'!$M33,ROUNDDOWN('Rent Roll'!$Q33,0))-1&gt;=BD$5),-BD13,
IF(AND(BD$5&gt;='Rent Roll'!$K8,EDATE('Rent Roll'!$K8,ROUNDDOWN('Rent Roll'!$M8,0))-1&gt;=BD$5),-BD13,
"-")),"-")</f>
        <v>-</v>
      </c>
      <c r="BE38" s="131" t="str">
        <f>IFERROR(
IF(AND(BE$5&gt;='Rent Roll'!$M33,EDATE('Rent Roll'!$M33,ROUNDDOWN('Rent Roll'!$Q33,0))-1&gt;=BE$5),-BE13,
IF(AND(BE$5&gt;='Rent Roll'!$K8,EDATE('Rent Roll'!$K8,ROUNDDOWN('Rent Roll'!$M8,0))-1&gt;=BE$5),-BE13,
"-")),"-")</f>
        <v>-</v>
      </c>
      <c r="BF38" s="131" t="str">
        <f>IFERROR(
IF(AND(BF$5&gt;='Rent Roll'!$M33,EDATE('Rent Roll'!$M33,ROUNDDOWN('Rent Roll'!$Q33,0))-1&gt;=BF$5),-BF13,
IF(AND(BF$5&gt;='Rent Roll'!$K8,EDATE('Rent Roll'!$K8,ROUNDDOWN('Rent Roll'!$M8,0))-1&gt;=BF$5),-BF13,
"-")),"-")</f>
        <v>-</v>
      </c>
      <c r="BG38" s="131" t="str">
        <f>IFERROR(
IF(AND(BG$5&gt;='Rent Roll'!$M33,EDATE('Rent Roll'!$M33,ROUNDDOWN('Rent Roll'!$Q33,0))-1&gt;=BG$5),-BG13,
IF(AND(BG$5&gt;='Rent Roll'!$K8,EDATE('Rent Roll'!$K8,ROUNDDOWN('Rent Roll'!$M8,0))-1&gt;=BG$5),-BG13,
"-")),"-")</f>
        <v>-</v>
      </c>
      <c r="BH38" s="131" t="str">
        <f>IFERROR(
IF(AND(BH$5&gt;='Rent Roll'!$M33,EDATE('Rent Roll'!$M33,ROUNDDOWN('Rent Roll'!$Q33,0))-1&gt;=BH$5),-BH13,
IF(AND(BH$5&gt;='Rent Roll'!$K8,EDATE('Rent Roll'!$K8,ROUNDDOWN('Rent Roll'!$M8,0))-1&gt;=BH$5),-BH13,
"-")),"-")</f>
        <v>-</v>
      </c>
      <c r="BI38" s="131" t="str">
        <f>IFERROR(
IF(AND(BI$5&gt;='Rent Roll'!$M33,EDATE('Rent Roll'!$M33,ROUNDDOWN('Rent Roll'!$Q33,0))-1&gt;=BI$5),-BI13,
IF(AND(BI$5&gt;='Rent Roll'!$K8,EDATE('Rent Roll'!$K8,ROUNDDOWN('Rent Roll'!$M8,0))-1&gt;=BI$5),-BI13,
"-")),"-")</f>
        <v>-</v>
      </c>
      <c r="BJ38" s="131" t="str">
        <f>IFERROR(
IF(AND(BJ$5&gt;='Rent Roll'!$M33,EDATE('Rent Roll'!$M33,ROUNDDOWN('Rent Roll'!$Q33,0))-1&gt;=BJ$5),-BJ13,
IF(AND(BJ$5&gt;='Rent Roll'!$K8,EDATE('Rent Roll'!$K8,ROUNDDOWN('Rent Roll'!$M8,0))-1&gt;=BJ$5),-BJ13,
"-")),"-")</f>
        <v>-</v>
      </c>
      <c r="BK38" s="131" t="str">
        <f>IFERROR(
IF(AND(BK$5&gt;='Rent Roll'!$M33,EDATE('Rent Roll'!$M33,ROUNDDOWN('Rent Roll'!$Q33,0))-1&gt;=BK$5),-BK13,
IF(AND(BK$5&gt;='Rent Roll'!$K8,EDATE('Rent Roll'!$K8,ROUNDDOWN('Rent Roll'!$M8,0))-1&gt;=BK$5),-BK13,
"-")),"-")</f>
        <v>-</v>
      </c>
      <c r="BL38" s="131" t="str">
        <f>IFERROR(
IF(AND(BL$5&gt;='Rent Roll'!$M33,EDATE('Rent Roll'!$M33,ROUNDDOWN('Rent Roll'!$Q33,0))-1&gt;=BL$5),-BL13,
IF(AND(BL$5&gt;='Rent Roll'!$K8,EDATE('Rent Roll'!$K8,ROUNDDOWN('Rent Roll'!$M8,0))-1&gt;=BL$5),-BL13,
"-")),"-")</f>
        <v>-</v>
      </c>
      <c r="BM38" s="131" t="str">
        <f>IFERROR(
IF(AND(BM$5&gt;='Rent Roll'!$M33,EDATE('Rent Roll'!$M33,ROUNDDOWN('Rent Roll'!$Q33,0))-1&gt;=BM$5),-BM13,
IF(AND(BM$5&gt;='Rent Roll'!$K8,EDATE('Rent Roll'!$K8,ROUNDDOWN('Rent Roll'!$M8,0))-1&gt;=BM$5),-BM13,
"-")),"-")</f>
        <v>-</v>
      </c>
      <c r="BN38" s="131" t="str">
        <f>IFERROR(
IF(AND(BN$5&gt;='Rent Roll'!$M33,EDATE('Rent Roll'!$M33,ROUNDDOWN('Rent Roll'!$Q33,0))-1&gt;=BN$5),-BN13,
IF(AND(BN$5&gt;='Rent Roll'!$K8,EDATE('Rent Roll'!$K8,ROUNDDOWN('Rent Roll'!$M8,0))-1&gt;=BN$5),-BN13,
"-")),"-")</f>
        <v>-</v>
      </c>
      <c r="BO38" s="131" t="str">
        <f>IFERROR(
IF(AND(BO$5&gt;='Rent Roll'!$M33,EDATE('Rent Roll'!$M33,ROUNDDOWN('Rent Roll'!$Q33,0))-1&gt;=BO$5),-BO13,
IF(AND(BO$5&gt;='Rent Roll'!$K8,EDATE('Rent Roll'!$K8,ROUNDDOWN('Rent Roll'!$M8,0))-1&gt;=BO$5),-BO13,
"-")),"-")</f>
        <v>-</v>
      </c>
      <c r="BP38" s="131" t="str">
        <f>IFERROR(
IF(AND(BP$5&gt;='Rent Roll'!$M33,EDATE('Rent Roll'!$M33,ROUNDDOWN('Rent Roll'!$Q33,0))-1&gt;=BP$5),-BP13,
IF(AND(BP$5&gt;='Rent Roll'!$K8,EDATE('Rent Roll'!$K8,ROUNDDOWN('Rent Roll'!$M8,0))-1&gt;=BP$5),-BP13,
"-")),"-")</f>
        <v>-</v>
      </c>
      <c r="BQ38" s="131" t="str">
        <f>IFERROR(
IF(AND(BQ$5&gt;='Rent Roll'!$M33,EDATE('Rent Roll'!$M33,ROUNDDOWN('Rent Roll'!$Q33,0))-1&gt;=BQ$5),-BQ13,
IF(AND(BQ$5&gt;='Rent Roll'!$K8,EDATE('Rent Roll'!$K8,ROUNDDOWN('Rent Roll'!$M8,0))-1&gt;=BQ$5),-BQ13,
"-")),"-")</f>
        <v>-</v>
      </c>
      <c r="BR38" s="131" t="str">
        <f>IFERROR(
IF(AND(BR$5&gt;='Rent Roll'!$M33,EDATE('Rent Roll'!$M33,ROUNDDOWN('Rent Roll'!$Q33,0))-1&gt;=BR$5),-BR13,
IF(AND(BR$5&gt;='Rent Roll'!$K8,EDATE('Rent Roll'!$K8,ROUNDDOWN('Rent Roll'!$M8,0))-1&gt;=BR$5),-BR13,
"-")),"-")</f>
        <v>-</v>
      </c>
      <c r="BS38" s="131" t="str">
        <f>IFERROR(
IF(AND(BS$5&gt;='Rent Roll'!$M33,EDATE('Rent Roll'!$M33,ROUNDDOWN('Rent Roll'!$Q33,0))-1&gt;=BS$5),-BS13,
IF(AND(BS$5&gt;='Rent Roll'!$K8,EDATE('Rent Roll'!$K8,ROUNDDOWN('Rent Roll'!$M8,0))-1&gt;=BS$5),-BS13,
"-")),"-")</f>
        <v>-</v>
      </c>
      <c r="BT38" s="131" t="str">
        <f>IFERROR(
IF(AND(BT$5&gt;='Rent Roll'!$M33,EDATE('Rent Roll'!$M33,ROUNDDOWN('Rent Roll'!$Q33,0))-1&gt;=BT$5),-BT13,
IF(AND(BT$5&gt;='Rent Roll'!$K8,EDATE('Rent Roll'!$K8,ROUNDDOWN('Rent Roll'!$M8,0))-1&gt;=BT$5),-BT13,
"-")),"-")</f>
        <v>-</v>
      </c>
      <c r="BU38" s="131" t="str">
        <f>IFERROR(
IF(AND(BU$5&gt;='Rent Roll'!$M33,EDATE('Rent Roll'!$M33,ROUNDDOWN('Rent Roll'!$Q33,0))-1&gt;=BU$5),-BU13,
IF(AND(BU$5&gt;='Rent Roll'!$K8,EDATE('Rent Roll'!$K8,ROUNDDOWN('Rent Roll'!$M8,0))-1&gt;=BU$5),-BU13,
"-")),"-")</f>
        <v>-</v>
      </c>
      <c r="BV38" s="131" t="str">
        <f>IFERROR(
IF(AND(BV$5&gt;='Rent Roll'!$M33,EDATE('Rent Roll'!$M33,ROUNDDOWN('Rent Roll'!$Q33,0))-1&gt;=BV$5),-BV13,
IF(AND(BV$5&gt;='Rent Roll'!$K8,EDATE('Rent Roll'!$K8,ROUNDDOWN('Rent Roll'!$M8,0))-1&gt;=BV$5),-BV13,
"-")),"-")</f>
        <v>-</v>
      </c>
      <c r="BW38" s="131" t="str">
        <f>IFERROR(
IF(AND(BW$5&gt;='Rent Roll'!$M33,EDATE('Rent Roll'!$M33,ROUNDDOWN('Rent Roll'!$Q33,0))-1&gt;=BW$5),-BW13,
IF(AND(BW$5&gt;='Rent Roll'!$K8,EDATE('Rent Roll'!$K8,ROUNDDOWN('Rent Roll'!$M8,0))-1&gt;=BW$5),-BW13,
"-")),"-")</f>
        <v>-</v>
      </c>
      <c r="BX38" s="131" t="str">
        <f>IFERROR(
IF(AND(BX$5&gt;='Rent Roll'!$M33,EDATE('Rent Roll'!$M33,ROUNDDOWN('Rent Roll'!$Q33,0))-1&gt;=BX$5),-BX13,
IF(AND(BX$5&gt;='Rent Roll'!$K8,EDATE('Rent Roll'!$K8,ROUNDDOWN('Rent Roll'!$M8,0))-1&gt;=BX$5),-BX13,
"-")),"-")</f>
        <v>-</v>
      </c>
      <c r="BY38" s="131" t="str">
        <f>IFERROR(
IF(AND(BY$5&gt;='Rent Roll'!$M33,EDATE('Rent Roll'!$M33,ROUNDDOWN('Rent Roll'!$Q33,0))-1&gt;=BY$5),-BY13,
IF(AND(BY$5&gt;='Rent Roll'!$K8,EDATE('Rent Roll'!$K8,ROUNDDOWN('Rent Roll'!$M8,0))-1&gt;=BY$5),-BY13,
"-")),"-")</f>
        <v>-</v>
      </c>
      <c r="BZ38" s="131" t="str">
        <f>IFERROR(
IF(AND(BZ$5&gt;='Rent Roll'!$M33,EDATE('Rent Roll'!$M33,ROUNDDOWN('Rent Roll'!$Q33,0))-1&gt;=BZ$5),-BZ13,
IF(AND(BZ$5&gt;='Rent Roll'!$K8,EDATE('Rent Roll'!$K8,ROUNDDOWN('Rent Roll'!$M8,0))-1&gt;=BZ$5),-BZ13,
"-")),"-")</f>
        <v>-</v>
      </c>
      <c r="CA38" s="131" t="str">
        <f>IFERROR(
IF(AND(CA$5&gt;='Rent Roll'!$M33,EDATE('Rent Roll'!$M33,ROUNDDOWN('Rent Roll'!$Q33,0))-1&gt;=CA$5),-CA13,
IF(AND(CA$5&gt;='Rent Roll'!$K8,EDATE('Rent Roll'!$K8,ROUNDDOWN('Rent Roll'!$M8,0))-1&gt;=CA$5),-CA13,
"-")),"-")</f>
        <v>-</v>
      </c>
      <c r="CB38" s="131" t="str">
        <f>IFERROR(
IF(AND(CB$5&gt;='Rent Roll'!$M33,EDATE('Rent Roll'!$M33,ROUNDDOWN('Rent Roll'!$Q33,0))-1&gt;=CB$5),-CB13,
IF(AND(CB$5&gt;='Rent Roll'!$K8,EDATE('Rent Roll'!$K8,ROUNDDOWN('Rent Roll'!$M8,0))-1&gt;=CB$5),-CB13,
"-")),"-")</f>
        <v>-</v>
      </c>
      <c r="CC38" s="131" t="str">
        <f>IFERROR(
IF(AND(CC$5&gt;='Rent Roll'!$M33,EDATE('Rent Roll'!$M33,ROUNDDOWN('Rent Roll'!$Q33,0))-1&gt;=CC$5),-CC13,
IF(AND(CC$5&gt;='Rent Roll'!$K8,EDATE('Rent Roll'!$K8,ROUNDDOWN('Rent Roll'!$M8,0))-1&gt;=CC$5),-CC13,
"-")),"-")</f>
        <v>-</v>
      </c>
      <c r="CD38" s="131" t="str">
        <f>IFERROR(
IF(AND(CD$5&gt;='Rent Roll'!$M33,EDATE('Rent Roll'!$M33,ROUNDDOWN('Rent Roll'!$Q33,0))-1&gt;=CD$5),-CD13,
IF(AND(CD$5&gt;='Rent Roll'!$K8,EDATE('Rent Roll'!$K8,ROUNDDOWN('Rent Roll'!$M8,0))-1&gt;=CD$5),-CD13,
"-")),"-")</f>
        <v>-</v>
      </c>
      <c r="CE38" s="131" t="str">
        <f>IFERROR(
IF(AND(CE$5&gt;='Rent Roll'!$M33,EDATE('Rent Roll'!$M33,ROUNDDOWN('Rent Roll'!$Q33,0))-1&gt;=CE$5),-CE13,
IF(AND(CE$5&gt;='Rent Roll'!$K8,EDATE('Rent Roll'!$K8,ROUNDDOWN('Rent Roll'!$M8,0))-1&gt;=CE$5),-CE13,
"-")),"-")</f>
        <v>-</v>
      </c>
      <c r="CF38" s="131" t="str">
        <f>IFERROR(
IF(AND(CF$5&gt;='Rent Roll'!$M33,EDATE('Rent Roll'!$M33,ROUNDDOWN('Rent Roll'!$Q33,0))-1&gt;=CF$5),-CF13,
IF(AND(CF$5&gt;='Rent Roll'!$K8,EDATE('Rent Roll'!$K8,ROUNDDOWN('Rent Roll'!$M8,0))-1&gt;=CF$5),-CF13,
"-")),"-")</f>
        <v>-</v>
      </c>
      <c r="CG38" s="131" t="str">
        <f>IFERROR(
IF(AND(CG$5&gt;='Rent Roll'!$M33,EDATE('Rent Roll'!$M33,ROUNDDOWN('Rent Roll'!$Q33,0))-1&gt;=CG$5),-CG13,
IF(AND(CG$5&gt;='Rent Roll'!$K8,EDATE('Rent Roll'!$K8,ROUNDDOWN('Rent Roll'!$M8,0))-1&gt;=CG$5),-CG13,
"-")),"-")</f>
        <v>-</v>
      </c>
      <c r="CH38" s="131" t="str">
        <f>IFERROR(
IF(AND(CH$5&gt;='Rent Roll'!$M33,EDATE('Rent Roll'!$M33,ROUNDDOWN('Rent Roll'!$Q33,0))-1&gt;=CH$5),-CH13,
IF(AND(CH$5&gt;='Rent Roll'!$K8,EDATE('Rent Roll'!$K8,ROUNDDOWN('Rent Roll'!$M8,0))-1&gt;=CH$5),-CH13,
"-")),"-")</f>
        <v>-</v>
      </c>
      <c r="CI38" s="131" t="str">
        <f>IFERROR(
IF(AND(CI$5&gt;='Rent Roll'!$M33,EDATE('Rent Roll'!$M33,ROUNDDOWN('Rent Roll'!$Q33,0))-1&gt;=CI$5),-CI13,
IF(AND(CI$5&gt;='Rent Roll'!$K8,EDATE('Rent Roll'!$K8,ROUNDDOWN('Rent Roll'!$M8,0))-1&gt;=CI$5),-CI13,
"-")),"-")</f>
        <v>-</v>
      </c>
      <c r="CJ38" s="131" t="str">
        <f>IFERROR(
IF(AND(CJ$5&gt;='Rent Roll'!$M33,EDATE('Rent Roll'!$M33,ROUNDDOWN('Rent Roll'!$Q33,0))-1&gt;=CJ$5),-CJ13,
IF(AND(CJ$5&gt;='Rent Roll'!$K8,EDATE('Rent Roll'!$K8,ROUNDDOWN('Rent Roll'!$M8,0))-1&gt;=CJ$5),-CJ13,
"-")),"-")</f>
        <v>-</v>
      </c>
      <c r="CK38" s="131" t="str">
        <f>IFERROR(
IF(AND(CK$5&gt;='Rent Roll'!$M33,EDATE('Rent Roll'!$M33,ROUNDDOWN('Rent Roll'!$Q33,0))-1&gt;=CK$5),-CK13,
IF(AND(CK$5&gt;='Rent Roll'!$K8,EDATE('Rent Roll'!$K8,ROUNDDOWN('Rent Roll'!$M8,0))-1&gt;=CK$5),-CK13,
"-")),"-")</f>
        <v>-</v>
      </c>
      <c r="CL38" s="131" t="str">
        <f>IFERROR(
IF(AND(CL$5&gt;='Rent Roll'!$M33,EDATE('Rent Roll'!$M33,ROUNDDOWN('Rent Roll'!$Q33,0))-1&gt;=CL$5),-CL13,
IF(AND(CL$5&gt;='Rent Roll'!$K8,EDATE('Rent Roll'!$K8,ROUNDDOWN('Rent Roll'!$M8,0))-1&gt;=CL$5),-CL13,
"-")),"-")</f>
        <v>-</v>
      </c>
      <c r="CM38" s="131" t="str">
        <f>IFERROR(
IF(AND(CM$5&gt;='Rent Roll'!$M33,EDATE('Rent Roll'!$M33,ROUNDDOWN('Rent Roll'!$Q33,0))-1&gt;=CM$5),-CM13,
IF(AND(CM$5&gt;='Rent Roll'!$K8,EDATE('Rent Roll'!$K8,ROUNDDOWN('Rent Roll'!$M8,0))-1&gt;=CM$5),-CM13,
"-")),"-")</f>
        <v>-</v>
      </c>
      <c r="CN38" s="131" t="str">
        <f>IFERROR(
IF(AND(CN$5&gt;='Rent Roll'!$M33,EDATE('Rent Roll'!$M33,ROUNDDOWN('Rent Roll'!$Q33,0))-1&gt;=CN$5),-CN13,
IF(AND(CN$5&gt;='Rent Roll'!$K8,EDATE('Rent Roll'!$K8,ROUNDDOWN('Rent Roll'!$M8,0))-1&gt;=CN$5),-CN13,
"-")),"-")</f>
        <v>-</v>
      </c>
      <c r="CO38" s="131" t="str">
        <f>IFERROR(
IF(AND(CO$5&gt;='Rent Roll'!$M33,EDATE('Rent Roll'!$M33,ROUNDDOWN('Rent Roll'!$Q33,0))-1&gt;=CO$5),-CO13,
IF(AND(CO$5&gt;='Rent Roll'!$K8,EDATE('Rent Roll'!$K8,ROUNDDOWN('Rent Roll'!$M8,0))-1&gt;=CO$5),-CO13,
"-")),"-")</f>
        <v>-</v>
      </c>
      <c r="CP38" s="131" t="str">
        <f>IFERROR(
IF(AND(CP$5&gt;='Rent Roll'!$M33,EDATE('Rent Roll'!$M33,ROUNDDOWN('Rent Roll'!$Q33,0))-1&gt;=CP$5),-CP13,
IF(AND(CP$5&gt;='Rent Roll'!$K8,EDATE('Rent Roll'!$K8,ROUNDDOWN('Rent Roll'!$M8,0))-1&gt;=CP$5),-CP13,
"-")),"-")</f>
        <v>-</v>
      </c>
      <c r="CQ38" s="131" t="str">
        <f>IFERROR(
IF(AND(CQ$5&gt;='Rent Roll'!$M33,EDATE('Rent Roll'!$M33,ROUNDDOWN('Rent Roll'!$Q33,0))-1&gt;=CQ$5),-CQ13,
IF(AND(CQ$5&gt;='Rent Roll'!$K8,EDATE('Rent Roll'!$K8,ROUNDDOWN('Rent Roll'!$M8,0))-1&gt;=CQ$5),-CQ13,
"-")),"-")</f>
        <v>-</v>
      </c>
      <c r="CR38" s="131" t="str">
        <f>IFERROR(
IF(AND(CR$5&gt;='Rent Roll'!$M33,EDATE('Rent Roll'!$M33,ROUNDDOWN('Rent Roll'!$Q33,0))-1&gt;=CR$5),-CR13,
IF(AND(CR$5&gt;='Rent Roll'!$K8,EDATE('Rent Roll'!$K8,ROUNDDOWN('Rent Roll'!$M8,0))-1&gt;=CR$5),-CR13,
"-")),"-")</f>
        <v>-</v>
      </c>
      <c r="CS38" s="131" t="str">
        <f>IFERROR(
IF(AND(CS$5&gt;='Rent Roll'!$M33,EDATE('Rent Roll'!$M33,ROUNDDOWN('Rent Roll'!$Q33,0))-1&gt;=CS$5),-CS13,
IF(AND(CS$5&gt;='Rent Roll'!$K8,EDATE('Rent Roll'!$K8,ROUNDDOWN('Rent Roll'!$M8,0))-1&gt;=CS$5),-CS13,
"-")),"-")</f>
        <v>-</v>
      </c>
      <c r="CT38" s="131" t="str">
        <f>IFERROR(
IF(AND(CT$5&gt;='Rent Roll'!$M33,EDATE('Rent Roll'!$M33,ROUNDDOWN('Rent Roll'!$Q33,0))-1&gt;=CT$5),-CT13,
IF(AND(CT$5&gt;='Rent Roll'!$K8,EDATE('Rent Roll'!$K8,ROUNDDOWN('Rent Roll'!$M8,0))-1&gt;=CT$5),-CT13,
"-")),"-")</f>
        <v>-</v>
      </c>
      <c r="CU38" s="131" t="str">
        <f>IFERROR(
IF(AND(CU$5&gt;='Rent Roll'!$M33,EDATE('Rent Roll'!$M33,ROUNDDOWN('Rent Roll'!$Q33,0))-1&gt;=CU$5),-CU13,
IF(AND(CU$5&gt;='Rent Roll'!$K8,EDATE('Rent Roll'!$K8,ROUNDDOWN('Rent Roll'!$M8,0))-1&gt;=CU$5),-CU13,
"-")),"-")</f>
        <v>-</v>
      </c>
      <c r="CV38" s="131" t="str">
        <f>IFERROR(
IF(AND(CV$5&gt;='Rent Roll'!$M33,EDATE('Rent Roll'!$M33,ROUNDDOWN('Rent Roll'!$Q33,0))-1&gt;=CV$5),-CV13,
IF(AND(CV$5&gt;='Rent Roll'!$K8,EDATE('Rent Roll'!$K8,ROUNDDOWN('Rent Roll'!$M8,0))-1&gt;=CV$5),-CV13,
"-")),"-")</f>
        <v>-</v>
      </c>
      <c r="CW38" s="131" t="str">
        <f>IFERROR(
IF(AND(CW$5&gt;='Rent Roll'!$M33,EDATE('Rent Roll'!$M33,ROUNDDOWN('Rent Roll'!$Q33,0))-1&gt;=CW$5),-CW13,
IF(AND(CW$5&gt;='Rent Roll'!$K8,EDATE('Rent Roll'!$K8,ROUNDDOWN('Rent Roll'!$M8,0))-1&gt;=CW$5),-CW13,
"-")),"-")</f>
        <v>-</v>
      </c>
      <c r="CX38" s="131" t="str">
        <f>IFERROR(
IF(AND(CX$5&gt;='Rent Roll'!$M33,EDATE('Rent Roll'!$M33,ROUNDDOWN('Rent Roll'!$Q33,0))-1&gt;=CX$5),-CX13,
IF(AND(CX$5&gt;='Rent Roll'!$K8,EDATE('Rent Roll'!$K8,ROUNDDOWN('Rent Roll'!$M8,0))-1&gt;=CX$5),-CX13,
"-")),"-")</f>
        <v>-</v>
      </c>
      <c r="CY38" s="131" t="str">
        <f>IFERROR(
IF(AND(CY$5&gt;='Rent Roll'!$M33,EDATE('Rent Roll'!$M33,ROUNDDOWN('Rent Roll'!$Q33,0))-1&gt;=CY$5),-CY13,
IF(AND(CY$5&gt;='Rent Roll'!$K8,EDATE('Rent Roll'!$K8,ROUNDDOWN('Rent Roll'!$M8,0))-1&gt;=CY$5),-CY13,
"-")),"-")</f>
        <v>-</v>
      </c>
      <c r="CZ38" s="131" t="str">
        <f>IFERROR(
IF(AND(CZ$5&gt;='Rent Roll'!$M33,EDATE('Rent Roll'!$M33,ROUNDDOWN('Rent Roll'!$Q33,0))-1&gt;=CZ$5),-CZ13,
IF(AND(CZ$5&gt;='Rent Roll'!$K8,EDATE('Rent Roll'!$K8,ROUNDDOWN('Rent Roll'!$M8,0))-1&gt;=CZ$5),-CZ13,
"-")),"-")</f>
        <v>-</v>
      </c>
      <c r="DA38" s="131" t="str">
        <f>IFERROR(
IF(AND(DA$5&gt;='Rent Roll'!$M33,EDATE('Rent Roll'!$M33,ROUNDDOWN('Rent Roll'!$Q33,0))-1&gt;=DA$5),-DA13,
IF(AND(DA$5&gt;='Rent Roll'!$K8,EDATE('Rent Roll'!$K8,ROUNDDOWN('Rent Roll'!$M8,0))-1&gt;=DA$5),-DA13,
"-")),"-")</f>
        <v>-</v>
      </c>
      <c r="DB38" s="131" t="str">
        <f>IFERROR(
IF(AND(DB$5&gt;='Rent Roll'!$M33,EDATE('Rent Roll'!$M33,ROUNDDOWN('Rent Roll'!$Q33,0))-1&gt;=DB$5),-DB13,
IF(AND(DB$5&gt;='Rent Roll'!$K8,EDATE('Rent Roll'!$K8,ROUNDDOWN('Rent Roll'!$M8,0))-1&gt;=DB$5),-DB13,
"-")),"-")</f>
        <v>-</v>
      </c>
      <c r="DC38" s="131" t="str">
        <f>IFERROR(
IF(AND(DC$5&gt;='Rent Roll'!$M33,EDATE('Rent Roll'!$M33,ROUNDDOWN('Rent Roll'!$Q33,0))-1&gt;=DC$5),-DC13,
IF(AND(DC$5&gt;='Rent Roll'!$K8,EDATE('Rent Roll'!$K8,ROUNDDOWN('Rent Roll'!$M8,0))-1&gt;=DC$5),-DC13,
"-")),"-")</f>
        <v>-</v>
      </c>
      <c r="DD38" s="131" t="str">
        <f>IFERROR(
IF(AND(DD$5&gt;='Rent Roll'!$M33,EDATE('Rent Roll'!$M33,ROUNDDOWN('Rent Roll'!$Q33,0))-1&gt;=DD$5),-DD13,
IF(AND(DD$5&gt;='Rent Roll'!$K8,EDATE('Rent Roll'!$K8,ROUNDDOWN('Rent Roll'!$M8,0))-1&gt;=DD$5),-DD13,
"-")),"-")</f>
        <v>-</v>
      </c>
      <c r="DE38" s="131" t="str">
        <f>IFERROR(
IF(AND(DE$5&gt;='Rent Roll'!$M33,EDATE('Rent Roll'!$M33,ROUNDDOWN('Rent Roll'!$Q33,0))-1&gt;=DE$5),-DE13,
IF(AND(DE$5&gt;='Rent Roll'!$K8,EDATE('Rent Roll'!$K8,ROUNDDOWN('Rent Roll'!$M8,0))-1&gt;=DE$5),-DE13,
"-")),"-")</f>
        <v>-</v>
      </c>
      <c r="DF38" s="131" t="str">
        <f>IFERROR(
IF(AND(DF$5&gt;='Rent Roll'!$M33,EDATE('Rent Roll'!$M33,ROUNDDOWN('Rent Roll'!$Q33,0))-1&gt;=DF$5),-DF13,
IF(AND(DF$5&gt;='Rent Roll'!$K8,EDATE('Rent Roll'!$K8,ROUNDDOWN('Rent Roll'!$M8,0))-1&gt;=DF$5),-DF13,
"-")),"-")</f>
        <v>-</v>
      </c>
      <c r="DG38" s="131" t="str">
        <f>IFERROR(
IF(AND(DG$5&gt;='Rent Roll'!$M33,EDATE('Rent Roll'!$M33,ROUNDDOWN('Rent Roll'!$Q33,0))-1&gt;=DG$5),-DG13,
IF(AND(DG$5&gt;='Rent Roll'!$K8,EDATE('Rent Roll'!$K8,ROUNDDOWN('Rent Roll'!$M8,0))-1&gt;=DG$5),-DG13,
"-")),"-")</f>
        <v>-</v>
      </c>
      <c r="DH38" s="131" t="str">
        <f>IFERROR(
IF(AND(DH$5&gt;='Rent Roll'!$M33,EDATE('Rent Roll'!$M33,ROUNDDOWN('Rent Roll'!$Q33,0))-1&gt;=DH$5),-DH13,
IF(AND(DH$5&gt;='Rent Roll'!$K8,EDATE('Rent Roll'!$K8,ROUNDDOWN('Rent Roll'!$M8,0))-1&gt;=DH$5),-DH13,
"-")),"-")</f>
        <v>-</v>
      </c>
      <c r="DI38" s="131" t="str">
        <f>IFERROR(
IF(AND(DI$5&gt;='Rent Roll'!$M33,EDATE('Rent Roll'!$M33,ROUNDDOWN('Rent Roll'!$Q33,0))-1&gt;=DI$5),-DI13,
IF(AND(DI$5&gt;='Rent Roll'!$K8,EDATE('Rent Roll'!$K8,ROUNDDOWN('Rent Roll'!$M8,0))-1&gt;=DI$5),-DI13,
"-")),"-")</f>
        <v>-</v>
      </c>
      <c r="DJ38" s="131" t="str">
        <f>IFERROR(
IF(AND(DJ$5&gt;='Rent Roll'!$M33,EDATE('Rent Roll'!$M33,ROUNDDOWN('Rent Roll'!$Q33,0))-1&gt;=DJ$5),-DJ13,
IF(AND(DJ$5&gt;='Rent Roll'!$K8,EDATE('Rent Roll'!$K8,ROUNDDOWN('Rent Roll'!$M8,0))-1&gt;=DJ$5),-DJ13,
"-")),"-")</f>
        <v>-</v>
      </c>
      <c r="DK38" s="131" t="str">
        <f>IFERROR(
IF(AND(DK$5&gt;='Rent Roll'!$M33,EDATE('Rent Roll'!$M33,ROUNDDOWN('Rent Roll'!$Q33,0))-1&gt;=DK$5),-DK13,
IF(AND(DK$5&gt;='Rent Roll'!$K8,EDATE('Rent Roll'!$K8,ROUNDDOWN('Rent Roll'!$M8,0))-1&gt;=DK$5),-DK13,
"-")),"-")</f>
        <v>-</v>
      </c>
      <c r="DL38" s="131" t="str">
        <f>IFERROR(
IF(AND(DL$5&gt;='Rent Roll'!$M33,EDATE('Rent Roll'!$M33,ROUNDDOWN('Rent Roll'!$Q33,0))-1&gt;=DL$5),-DL13,
IF(AND(DL$5&gt;='Rent Roll'!$K8,EDATE('Rent Roll'!$K8,ROUNDDOWN('Rent Roll'!$M8,0))-1&gt;=DL$5),-DL13,
"-")),"-")</f>
        <v>-</v>
      </c>
      <c r="DM38" s="131" t="str">
        <f>IFERROR(
IF(AND(DM$5&gt;='Rent Roll'!$M33,EDATE('Rent Roll'!$M33,ROUNDDOWN('Rent Roll'!$Q33,0))-1&gt;=DM$5),-DM13,
IF(AND(DM$5&gt;='Rent Roll'!$K8,EDATE('Rent Roll'!$K8,ROUNDDOWN('Rent Roll'!$M8,0))-1&gt;=DM$5),-DM13,
"-")),"-")</f>
        <v>-</v>
      </c>
      <c r="DN38" s="131" t="str">
        <f>IFERROR(
IF(AND(DN$5&gt;='Rent Roll'!$M33,EDATE('Rent Roll'!$M33,ROUNDDOWN('Rent Roll'!$Q33,0))-1&gt;=DN$5),-DN13,
IF(AND(DN$5&gt;='Rent Roll'!$K8,EDATE('Rent Roll'!$K8,ROUNDDOWN('Rent Roll'!$M8,0))-1&gt;=DN$5),-DN13,
"-")),"-")</f>
        <v>-</v>
      </c>
      <c r="DO38" s="131" t="str">
        <f>IFERROR(
IF(AND(DO$5&gt;='Rent Roll'!$M33,EDATE('Rent Roll'!$M33,ROUNDDOWN('Rent Roll'!$Q33,0))-1&gt;=DO$5),-DO13,
IF(AND(DO$5&gt;='Rent Roll'!$K8,EDATE('Rent Roll'!$K8,ROUNDDOWN('Rent Roll'!$M8,0))-1&gt;=DO$5),-DO13,
"-")),"-")</f>
        <v>-</v>
      </c>
      <c r="DP38" s="131" t="str">
        <f>IFERROR(
IF(AND(DP$5&gt;='Rent Roll'!$M33,EDATE('Rent Roll'!$M33,ROUNDDOWN('Rent Roll'!$Q33,0))-1&gt;=DP$5),-DP13,
IF(AND(DP$5&gt;='Rent Roll'!$K8,EDATE('Rent Roll'!$K8,ROUNDDOWN('Rent Roll'!$M8,0))-1&gt;=DP$5),-DP13,
"-")),"-")</f>
        <v>-</v>
      </c>
      <c r="DQ38" s="131" t="str">
        <f>IFERROR(
IF(AND(DQ$5&gt;='Rent Roll'!$M33,EDATE('Rent Roll'!$M33,ROUNDDOWN('Rent Roll'!$Q33,0))-1&gt;=DQ$5),-DQ13,
IF(AND(DQ$5&gt;='Rent Roll'!$K8,EDATE('Rent Roll'!$K8,ROUNDDOWN('Rent Roll'!$M8,0))-1&gt;=DQ$5),-DQ13,
"-")),"-")</f>
        <v>-</v>
      </c>
      <c r="DR38" s="131" t="str">
        <f>IFERROR(
IF(AND(DR$5&gt;='Rent Roll'!$M33,EDATE('Rent Roll'!$M33,ROUNDDOWN('Rent Roll'!$Q33,0))-1&gt;=DR$5),-DR13,
IF(AND(DR$5&gt;='Rent Roll'!$K8,EDATE('Rent Roll'!$K8,ROUNDDOWN('Rent Roll'!$M8,0))-1&gt;=DR$5),-DR13,
"-")),"-")</f>
        <v>-</v>
      </c>
      <c r="DS38" s="131" t="str">
        <f>IFERROR(
IF(AND(DS$5&gt;='Rent Roll'!$M33,EDATE('Rent Roll'!$M33,ROUNDDOWN('Rent Roll'!$Q33,0))-1&gt;=DS$5),-DS13,
IF(AND(DS$5&gt;='Rent Roll'!$K8,EDATE('Rent Roll'!$K8,ROUNDDOWN('Rent Roll'!$M8,0))-1&gt;=DS$5),-DS13,
"-")),"-")</f>
        <v>-</v>
      </c>
      <c r="DT38" s="131" t="str">
        <f>IFERROR(
IF(AND(DT$5&gt;='Rent Roll'!$M33,EDATE('Rent Roll'!$M33,ROUNDDOWN('Rent Roll'!$Q33,0))-1&gt;=DT$5),-DT13,
IF(AND(DT$5&gt;='Rent Roll'!$K8,EDATE('Rent Roll'!$K8,ROUNDDOWN('Rent Roll'!$M8,0))-1&gt;=DT$5),-DT13,
"-")),"-")</f>
        <v>-</v>
      </c>
      <c r="DU38" s="131" t="str">
        <f>IFERROR(
IF(AND(DU$5&gt;='Rent Roll'!$M33,EDATE('Rent Roll'!$M33,ROUNDDOWN('Rent Roll'!$Q33,0))-1&gt;=DU$5),-DU13,
IF(AND(DU$5&gt;='Rent Roll'!$K8,EDATE('Rent Roll'!$K8,ROUNDDOWN('Rent Roll'!$M8,0))-1&gt;=DU$5),-DU13,
"-")),"-")</f>
        <v>-</v>
      </c>
      <c r="DV38" s="131" t="str">
        <f>IFERROR(
IF(AND(DV$5&gt;='Rent Roll'!$M33,EDATE('Rent Roll'!$M33,ROUNDDOWN('Rent Roll'!$Q33,0))-1&gt;=DV$5),-DV13,
IF(AND(DV$5&gt;='Rent Roll'!$K8,EDATE('Rent Roll'!$K8,ROUNDDOWN('Rent Roll'!$M8,0))-1&gt;=DV$5),-DV13,
"-")),"-")</f>
        <v>-</v>
      </c>
      <c r="DW38" s="131" t="str">
        <f>IFERROR(
IF(AND(DW$5&gt;='Rent Roll'!$M33,EDATE('Rent Roll'!$M33,ROUNDDOWN('Rent Roll'!$Q33,0))-1&gt;=DW$5),-DW13,
IF(AND(DW$5&gt;='Rent Roll'!$K8,EDATE('Rent Roll'!$K8,ROUNDDOWN('Rent Roll'!$M8,0))-1&gt;=DW$5),-DW13,
"-")),"-")</f>
        <v>-</v>
      </c>
      <c r="DX38" s="131" t="str">
        <f>IFERROR(
IF(AND(DX$5&gt;='Rent Roll'!$M33,EDATE('Rent Roll'!$M33,ROUNDDOWN('Rent Roll'!$Q33,0))-1&gt;=DX$5),-DX13,
IF(AND(DX$5&gt;='Rent Roll'!$K8,EDATE('Rent Roll'!$K8,ROUNDDOWN('Rent Roll'!$M8,0))-1&gt;=DX$5),-DX13,
"-")),"-")</f>
        <v>-</v>
      </c>
      <c r="DY38" s="131" t="str">
        <f>IFERROR(
IF(AND(DY$5&gt;='Rent Roll'!$M33,EDATE('Rent Roll'!$M33,ROUNDDOWN('Rent Roll'!$Q33,0))-1&gt;=DY$5),-DY13,
IF(AND(DY$5&gt;='Rent Roll'!$K8,EDATE('Rent Roll'!$K8,ROUNDDOWN('Rent Roll'!$M8,0))-1&gt;=DY$5),-DY13,
"-")),"-")</f>
        <v>-</v>
      </c>
      <c r="DZ38" s="131" t="str">
        <f>IFERROR(
IF(AND(DZ$5&gt;='Rent Roll'!$M33,EDATE('Rent Roll'!$M33,ROUNDDOWN('Rent Roll'!$Q33,0))-1&gt;=DZ$5),-DZ13,
IF(AND(DZ$5&gt;='Rent Roll'!$K8,EDATE('Rent Roll'!$K8,ROUNDDOWN('Rent Roll'!$M8,0))-1&gt;=DZ$5),-DZ13,
"-")),"-")</f>
        <v>-</v>
      </c>
      <c r="EA38" s="131" t="str">
        <f>IFERROR(
IF(AND(EA$5&gt;='Rent Roll'!$M33,EDATE('Rent Roll'!$M33,ROUNDDOWN('Rent Roll'!$Q33,0))-1&gt;=EA$5),-EA13,
IF(AND(EA$5&gt;='Rent Roll'!$K8,EDATE('Rent Roll'!$K8,ROUNDDOWN('Rent Roll'!$M8,0))-1&gt;=EA$5),-EA13,
"-")),"-")</f>
        <v>-</v>
      </c>
      <c r="EB38" s="131" t="str">
        <f>IFERROR(
IF(AND(EB$5&gt;='Rent Roll'!$M33,EDATE('Rent Roll'!$M33,ROUNDDOWN('Rent Roll'!$Q33,0))-1&gt;=EB$5),-EB13,
IF(AND(EB$5&gt;='Rent Roll'!$K8,EDATE('Rent Roll'!$K8,ROUNDDOWN('Rent Roll'!$M8,0))-1&gt;=EB$5),-EB13,
"-")),"-")</f>
        <v>-</v>
      </c>
      <c r="EC38" s="131" t="str">
        <f>IFERROR(
IF(AND(EC$5&gt;='Rent Roll'!$M33,EDATE('Rent Roll'!$M33,ROUNDDOWN('Rent Roll'!$Q33,0))-1&gt;=EC$5),-EC13,
IF(AND(EC$5&gt;='Rent Roll'!$K8,EDATE('Rent Roll'!$K8,ROUNDDOWN('Rent Roll'!$M8,0))-1&gt;=EC$5),-EC13,
"-")),"-")</f>
        <v>-</v>
      </c>
      <c r="ED38" s="131" t="str">
        <f>IFERROR(
IF(AND(ED$5&gt;='Rent Roll'!$M33,EDATE('Rent Roll'!$M33,ROUNDDOWN('Rent Roll'!$Q33,0))-1&gt;=ED$5),-ED13,
IF(AND(ED$5&gt;='Rent Roll'!$K8,EDATE('Rent Roll'!$K8,ROUNDDOWN('Rent Roll'!$M8,0))-1&gt;=ED$5),-ED13,
"-")),"-")</f>
        <v>-</v>
      </c>
      <c r="EE38" s="131" t="str">
        <f>IFERROR(
IF(AND(EE$5&gt;='Rent Roll'!$M33,EDATE('Rent Roll'!$M33,ROUNDDOWN('Rent Roll'!$Q33,0))-1&gt;=EE$5),-EE13,
IF(AND(EE$5&gt;='Rent Roll'!$K8,EDATE('Rent Roll'!$K8,ROUNDDOWN('Rent Roll'!$M8,0))-1&gt;=EE$5),-EE13,
"-")),"-")</f>
        <v>-</v>
      </c>
      <c r="EF38" s="132" t="str">
        <f>IFERROR(
IF(AND(EF$5&gt;='Rent Roll'!$M33,EDATE('Rent Roll'!$M33,ROUNDDOWN('Rent Roll'!$Q33,0))-1&gt;=EF$5),-EF13,
IF(AND(EF$5&gt;='Rent Roll'!$K8,EDATE('Rent Roll'!$K8,ROUNDDOWN('Rent Roll'!$M8,0))-1&gt;=EF$5),-EF13,
"-")),"-")</f>
        <v>-</v>
      </c>
      <c r="EG38" s="118"/>
    </row>
    <row r="39" spans="2:137" ht="15" x14ac:dyDescent="0.25">
      <c r="B39" s="129"/>
      <c r="C39" s="73" t="str">
        <f>CONCATENATE('Rent Roll'!B9&amp;" - "&amp;'Rent Roll'!C9)</f>
        <v>6 - Office</v>
      </c>
      <c r="D39" s="150">
        <f t="shared" ca="1" si="17"/>
        <v>-346175</v>
      </c>
      <c r="E39" s="131" t="str">
        <f>IFERROR(
IF(AND(E$5&gt;='Rent Roll'!$M34,EDATE('Rent Roll'!$M34,ROUNDDOWN('Rent Roll'!$Q34,0))-1&gt;=E$5),-E14,
IF(AND(E$5&gt;='Rent Roll'!$K9,EDATE('Rent Roll'!$K9,ROUNDDOWN('Rent Roll'!$M9,0))-1&gt;=E$5),-E14,
"-")),"-")</f>
        <v>-</v>
      </c>
      <c r="F39" s="131" t="str">
        <f>IFERROR(
IF(AND(F$5&gt;='Rent Roll'!$M34,EDATE('Rent Roll'!$M34,ROUNDDOWN('Rent Roll'!$Q34,0))-1&gt;=F$5),-F14,
IF(AND(F$5&gt;='Rent Roll'!$K9,EDATE('Rent Roll'!$K9,ROUNDDOWN('Rent Roll'!$M9,0))-1&gt;=F$5),-F14,
"-")),"-")</f>
        <v>-</v>
      </c>
      <c r="G39" s="131" t="str">
        <f>IFERROR(
IF(AND(G$5&gt;='Rent Roll'!$M34,EDATE('Rent Roll'!$M34,ROUNDDOWN('Rent Roll'!$Q34,0))-1&gt;=G$5),-G14,
IF(AND(G$5&gt;='Rent Roll'!$K9,EDATE('Rent Roll'!$K9,ROUNDDOWN('Rent Roll'!$M9,0))-1&gt;=G$5),-G14,
"-")),"-")</f>
        <v>-</v>
      </c>
      <c r="H39" s="131" t="str">
        <f>IFERROR(
IF(AND(H$5&gt;='Rent Roll'!$M34,EDATE('Rent Roll'!$M34,ROUNDDOWN('Rent Roll'!$Q34,0))-1&gt;=H$5),-H14,
IF(AND(H$5&gt;='Rent Roll'!$K9,EDATE('Rent Roll'!$K9,ROUNDDOWN('Rent Roll'!$M9,0))-1&gt;=H$5),-H14,
"-")),"-")</f>
        <v>-</v>
      </c>
      <c r="I39" s="131" t="str">
        <f>IFERROR(
IF(AND(I$5&gt;='Rent Roll'!$M34,EDATE('Rent Roll'!$M34,ROUNDDOWN('Rent Roll'!$Q34,0))-1&gt;=I$5),-I14,
IF(AND(I$5&gt;='Rent Roll'!$K9,EDATE('Rent Roll'!$K9,ROUNDDOWN('Rent Roll'!$M9,0))-1&gt;=I$5),-I14,
"-")),"-")</f>
        <v>-</v>
      </c>
      <c r="J39" s="131" t="str">
        <f>IFERROR(
IF(AND(J$5&gt;='Rent Roll'!$M34,EDATE('Rent Roll'!$M34,ROUNDDOWN('Rent Roll'!$Q34,0))-1&gt;=J$5),-J14,
IF(AND(J$5&gt;='Rent Roll'!$K9,EDATE('Rent Roll'!$K9,ROUNDDOWN('Rent Roll'!$M9,0))-1&gt;=J$5),-J14,
"-")),"-")</f>
        <v>-</v>
      </c>
      <c r="K39" s="131" t="str">
        <f>IFERROR(
IF(AND(K$5&gt;='Rent Roll'!$M34,EDATE('Rent Roll'!$M34,ROUNDDOWN('Rent Roll'!$Q34,0))-1&gt;=K$5),-K14,
IF(AND(K$5&gt;='Rent Roll'!$K9,EDATE('Rent Roll'!$K9,ROUNDDOWN('Rent Roll'!$M9,0))-1&gt;=K$5),-K14,
"-")),"-")</f>
        <v>-</v>
      </c>
      <c r="L39" s="131" t="str">
        <f>IFERROR(
IF(AND(L$5&gt;='Rent Roll'!$M34,EDATE('Rent Roll'!$M34,ROUNDDOWN('Rent Roll'!$Q34,0))-1&gt;=L$5),-L14,
IF(AND(L$5&gt;='Rent Roll'!$K9,EDATE('Rent Roll'!$K9,ROUNDDOWN('Rent Roll'!$M9,0))-1&gt;=L$5),-L14,
"-")),"-")</f>
        <v>-</v>
      </c>
      <c r="M39" s="131" t="str">
        <f>IFERROR(
IF(AND(M$5&gt;='Rent Roll'!$M34,EDATE('Rent Roll'!$M34,ROUNDDOWN('Rent Roll'!$Q34,0))-1&gt;=M$5),-M14,
IF(AND(M$5&gt;='Rent Roll'!$K9,EDATE('Rent Roll'!$K9,ROUNDDOWN('Rent Roll'!$M9,0))-1&gt;=M$5),-M14,
"-")),"-")</f>
        <v>-</v>
      </c>
      <c r="N39" s="131" t="str">
        <f>IFERROR(
IF(AND(N$5&gt;='Rent Roll'!$M34,EDATE('Rent Roll'!$M34,ROUNDDOWN('Rent Roll'!$Q34,0))-1&gt;=N$5),-N14,
IF(AND(N$5&gt;='Rent Roll'!$K9,EDATE('Rent Roll'!$K9,ROUNDDOWN('Rent Roll'!$M9,0))-1&gt;=N$5),-N14,
"-")),"-")</f>
        <v>-</v>
      </c>
      <c r="O39" s="131">
        <f ca="1">IFERROR(
IF(AND(O$5&gt;='Rent Roll'!$M34,EDATE('Rent Roll'!$M34,ROUNDDOWN('Rent Roll'!$Q34,0))-1&gt;=O$5),-O14,
IF(AND(O$5&gt;='Rent Roll'!$K9,EDATE('Rent Roll'!$K9,ROUNDDOWN('Rent Roll'!$M9,0))-1&gt;=O$5),-O14,
"-")),"-")</f>
        <v>-34617.5</v>
      </c>
      <c r="P39" s="131">
        <f ca="1">IFERROR(
IF(AND(P$5&gt;='Rent Roll'!$M34,EDATE('Rent Roll'!$M34,ROUNDDOWN('Rent Roll'!$Q34,0))-1&gt;=P$5),-P14,
IF(AND(P$5&gt;='Rent Roll'!$K9,EDATE('Rent Roll'!$K9,ROUNDDOWN('Rent Roll'!$M9,0))-1&gt;=P$5),-P14,
"-")),"-")</f>
        <v>-34617.5</v>
      </c>
      <c r="Q39" s="131">
        <f ca="1">IFERROR(
IF(AND(Q$5&gt;='Rent Roll'!$M34,EDATE('Rent Roll'!$M34,ROUNDDOWN('Rent Roll'!$Q34,0))-1&gt;=Q$5),-Q14,
IF(AND(Q$5&gt;='Rent Roll'!$K9,EDATE('Rent Roll'!$K9,ROUNDDOWN('Rent Roll'!$M9,0))-1&gt;=Q$5),-Q14,
"-")),"-")</f>
        <v>-34617.5</v>
      </c>
      <c r="R39" s="131">
        <f ca="1">IFERROR(
IF(AND(R$5&gt;='Rent Roll'!$M34,EDATE('Rent Roll'!$M34,ROUNDDOWN('Rent Roll'!$Q34,0))-1&gt;=R$5),-R14,
IF(AND(R$5&gt;='Rent Roll'!$K9,EDATE('Rent Roll'!$K9,ROUNDDOWN('Rent Roll'!$M9,0))-1&gt;=R$5),-R14,
"-")),"-")</f>
        <v>-34617.5</v>
      </c>
      <c r="S39" s="131">
        <f ca="1">IFERROR(
IF(AND(S$5&gt;='Rent Roll'!$M34,EDATE('Rent Roll'!$M34,ROUNDDOWN('Rent Roll'!$Q34,0))-1&gt;=S$5),-S14,
IF(AND(S$5&gt;='Rent Roll'!$K9,EDATE('Rent Roll'!$K9,ROUNDDOWN('Rent Roll'!$M9,0))-1&gt;=S$5),-S14,
"-")),"-")</f>
        <v>-34617.5</v>
      </c>
      <c r="T39" s="131">
        <f ca="1">IFERROR(
IF(AND(T$5&gt;='Rent Roll'!$M34,EDATE('Rent Roll'!$M34,ROUNDDOWN('Rent Roll'!$Q34,0))-1&gt;=T$5),-T14,
IF(AND(T$5&gt;='Rent Roll'!$K9,EDATE('Rent Roll'!$K9,ROUNDDOWN('Rent Roll'!$M9,0))-1&gt;=T$5),-T14,
"-")),"-")</f>
        <v>-34617.5</v>
      </c>
      <c r="U39" s="131">
        <f ca="1">IFERROR(
IF(AND(U$5&gt;='Rent Roll'!$M34,EDATE('Rent Roll'!$M34,ROUNDDOWN('Rent Roll'!$Q34,0))-1&gt;=U$5),-U14,
IF(AND(U$5&gt;='Rent Roll'!$K9,EDATE('Rent Roll'!$K9,ROUNDDOWN('Rent Roll'!$M9,0))-1&gt;=U$5),-U14,
"-")),"-")</f>
        <v>-34617.5</v>
      </c>
      <c r="V39" s="131">
        <f ca="1">IFERROR(
IF(AND(V$5&gt;='Rent Roll'!$M34,EDATE('Rent Roll'!$M34,ROUNDDOWN('Rent Roll'!$Q34,0))-1&gt;=V$5),-V14,
IF(AND(V$5&gt;='Rent Roll'!$K9,EDATE('Rent Roll'!$K9,ROUNDDOWN('Rent Roll'!$M9,0))-1&gt;=V$5),-V14,
"-")),"-")</f>
        <v>-34617.5</v>
      </c>
      <c r="W39" s="131">
        <f ca="1">IFERROR(
IF(AND(W$5&gt;='Rent Roll'!$M34,EDATE('Rent Roll'!$M34,ROUNDDOWN('Rent Roll'!$Q34,0))-1&gt;=W$5),-W14,
IF(AND(W$5&gt;='Rent Roll'!$K9,EDATE('Rent Roll'!$K9,ROUNDDOWN('Rent Roll'!$M9,0))-1&gt;=W$5),-W14,
"-")),"-")</f>
        <v>-34617.5</v>
      </c>
      <c r="X39" s="131">
        <f ca="1">IFERROR(
IF(AND(X$5&gt;='Rent Roll'!$M34,EDATE('Rent Roll'!$M34,ROUNDDOWN('Rent Roll'!$Q34,0))-1&gt;=X$5),-X14,
IF(AND(X$5&gt;='Rent Roll'!$K9,EDATE('Rent Roll'!$K9,ROUNDDOWN('Rent Roll'!$M9,0))-1&gt;=X$5),-X14,
"-")),"-")</f>
        <v>-34617.5</v>
      </c>
      <c r="Y39" s="131" t="str">
        <f>IFERROR(
IF(AND(Y$5&gt;='Rent Roll'!$M34,EDATE('Rent Roll'!$M34,ROUNDDOWN('Rent Roll'!$Q34,0))-1&gt;=Y$5),-Y14,
IF(AND(Y$5&gt;='Rent Roll'!$K9,EDATE('Rent Roll'!$K9,ROUNDDOWN('Rent Roll'!$M9,0))-1&gt;=Y$5),-Y14,
"-")),"-")</f>
        <v>-</v>
      </c>
      <c r="Z39" s="131" t="str">
        <f>IFERROR(
IF(AND(Z$5&gt;='Rent Roll'!$M34,EDATE('Rent Roll'!$M34,ROUNDDOWN('Rent Roll'!$Q34,0))-1&gt;=Z$5),-Z14,
IF(AND(Z$5&gt;='Rent Roll'!$K9,EDATE('Rent Roll'!$K9,ROUNDDOWN('Rent Roll'!$M9,0))-1&gt;=Z$5),-Z14,
"-")),"-")</f>
        <v>-</v>
      </c>
      <c r="AA39" s="131" t="str">
        <f>IFERROR(
IF(AND(AA$5&gt;='Rent Roll'!$M34,EDATE('Rent Roll'!$M34,ROUNDDOWN('Rent Roll'!$Q34,0))-1&gt;=AA$5),-AA14,
IF(AND(AA$5&gt;='Rent Roll'!$K9,EDATE('Rent Roll'!$K9,ROUNDDOWN('Rent Roll'!$M9,0))-1&gt;=AA$5),-AA14,
"-")),"-")</f>
        <v>-</v>
      </c>
      <c r="AB39" s="131" t="str">
        <f>IFERROR(
IF(AND(AB$5&gt;='Rent Roll'!$M34,EDATE('Rent Roll'!$M34,ROUNDDOWN('Rent Roll'!$Q34,0))-1&gt;=AB$5),-AB14,
IF(AND(AB$5&gt;='Rent Roll'!$K9,EDATE('Rent Roll'!$K9,ROUNDDOWN('Rent Roll'!$M9,0))-1&gt;=AB$5),-AB14,
"-")),"-")</f>
        <v>-</v>
      </c>
      <c r="AC39" s="131" t="str">
        <f>IFERROR(
IF(AND(AC$5&gt;='Rent Roll'!$M34,EDATE('Rent Roll'!$M34,ROUNDDOWN('Rent Roll'!$Q34,0))-1&gt;=AC$5),-AC14,
IF(AND(AC$5&gt;='Rent Roll'!$K9,EDATE('Rent Roll'!$K9,ROUNDDOWN('Rent Roll'!$M9,0))-1&gt;=AC$5),-AC14,
"-")),"-")</f>
        <v>-</v>
      </c>
      <c r="AD39" s="131" t="str">
        <f>IFERROR(
IF(AND(AD$5&gt;='Rent Roll'!$M34,EDATE('Rent Roll'!$M34,ROUNDDOWN('Rent Roll'!$Q34,0))-1&gt;=AD$5),-AD14,
IF(AND(AD$5&gt;='Rent Roll'!$K9,EDATE('Rent Roll'!$K9,ROUNDDOWN('Rent Roll'!$M9,0))-1&gt;=AD$5),-AD14,
"-")),"-")</f>
        <v>-</v>
      </c>
      <c r="AE39" s="131" t="str">
        <f>IFERROR(
IF(AND(AE$5&gt;='Rent Roll'!$M34,EDATE('Rent Roll'!$M34,ROUNDDOWN('Rent Roll'!$Q34,0))-1&gt;=AE$5),-AE14,
IF(AND(AE$5&gt;='Rent Roll'!$K9,EDATE('Rent Roll'!$K9,ROUNDDOWN('Rent Roll'!$M9,0))-1&gt;=AE$5),-AE14,
"-")),"-")</f>
        <v>-</v>
      </c>
      <c r="AF39" s="131" t="str">
        <f>IFERROR(
IF(AND(AF$5&gt;='Rent Roll'!$M34,EDATE('Rent Roll'!$M34,ROUNDDOWN('Rent Roll'!$Q34,0))-1&gt;=AF$5),-AF14,
IF(AND(AF$5&gt;='Rent Roll'!$K9,EDATE('Rent Roll'!$K9,ROUNDDOWN('Rent Roll'!$M9,0))-1&gt;=AF$5),-AF14,
"-")),"-")</f>
        <v>-</v>
      </c>
      <c r="AG39" s="131" t="str">
        <f>IFERROR(
IF(AND(AG$5&gt;='Rent Roll'!$M34,EDATE('Rent Roll'!$M34,ROUNDDOWN('Rent Roll'!$Q34,0))-1&gt;=AG$5),-AG14,
IF(AND(AG$5&gt;='Rent Roll'!$K9,EDATE('Rent Roll'!$K9,ROUNDDOWN('Rent Roll'!$M9,0))-1&gt;=AG$5),-AG14,
"-")),"-")</f>
        <v>-</v>
      </c>
      <c r="AH39" s="131" t="str">
        <f>IFERROR(
IF(AND(AH$5&gt;='Rent Roll'!$M34,EDATE('Rent Roll'!$M34,ROUNDDOWN('Rent Roll'!$Q34,0))-1&gt;=AH$5),-AH14,
IF(AND(AH$5&gt;='Rent Roll'!$K9,EDATE('Rent Roll'!$K9,ROUNDDOWN('Rent Roll'!$M9,0))-1&gt;=AH$5),-AH14,
"-")),"-")</f>
        <v>-</v>
      </c>
      <c r="AI39" s="131" t="str">
        <f>IFERROR(
IF(AND(AI$5&gt;='Rent Roll'!$M34,EDATE('Rent Roll'!$M34,ROUNDDOWN('Rent Roll'!$Q34,0))-1&gt;=AI$5),-AI14,
IF(AND(AI$5&gt;='Rent Roll'!$K9,EDATE('Rent Roll'!$K9,ROUNDDOWN('Rent Roll'!$M9,0))-1&gt;=AI$5),-AI14,
"-")),"-")</f>
        <v>-</v>
      </c>
      <c r="AJ39" s="131" t="str">
        <f>IFERROR(
IF(AND(AJ$5&gt;='Rent Roll'!$M34,EDATE('Rent Roll'!$M34,ROUNDDOWN('Rent Roll'!$Q34,0))-1&gt;=AJ$5),-AJ14,
IF(AND(AJ$5&gt;='Rent Roll'!$K9,EDATE('Rent Roll'!$K9,ROUNDDOWN('Rent Roll'!$M9,0))-1&gt;=AJ$5),-AJ14,
"-")),"-")</f>
        <v>-</v>
      </c>
      <c r="AK39" s="131" t="str">
        <f>IFERROR(
IF(AND(AK$5&gt;='Rent Roll'!$M34,EDATE('Rent Roll'!$M34,ROUNDDOWN('Rent Roll'!$Q34,0))-1&gt;=AK$5),-AK14,
IF(AND(AK$5&gt;='Rent Roll'!$K9,EDATE('Rent Roll'!$K9,ROUNDDOWN('Rent Roll'!$M9,0))-1&gt;=AK$5),-AK14,
"-")),"-")</f>
        <v>-</v>
      </c>
      <c r="AL39" s="131" t="str">
        <f>IFERROR(
IF(AND(AL$5&gt;='Rent Roll'!$M34,EDATE('Rent Roll'!$M34,ROUNDDOWN('Rent Roll'!$Q34,0))-1&gt;=AL$5),-AL14,
IF(AND(AL$5&gt;='Rent Roll'!$K9,EDATE('Rent Roll'!$K9,ROUNDDOWN('Rent Roll'!$M9,0))-1&gt;=AL$5),-AL14,
"-")),"-")</f>
        <v>-</v>
      </c>
      <c r="AM39" s="131" t="str">
        <f>IFERROR(
IF(AND(AM$5&gt;='Rent Roll'!$M34,EDATE('Rent Roll'!$M34,ROUNDDOWN('Rent Roll'!$Q34,0))-1&gt;=AM$5),-AM14,
IF(AND(AM$5&gt;='Rent Roll'!$K9,EDATE('Rent Roll'!$K9,ROUNDDOWN('Rent Roll'!$M9,0))-1&gt;=AM$5),-AM14,
"-")),"-")</f>
        <v>-</v>
      </c>
      <c r="AN39" s="131" t="str">
        <f>IFERROR(
IF(AND(AN$5&gt;='Rent Roll'!$M34,EDATE('Rent Roll'!$M34,ROUNDDOWN('Rent Roll'!$Q34,0))-1&gt;=AN$5),-AN14,
IF(AND(AN$5&gt;='Rent Roll'!$K9,EDATE('Rent Roll'!$K9,ROUNDDOWN('Rent Roll'!$M9,0))-1&gt;=AN$5),-AN14,
"-")),"-")</f>
        <v>-</v>
      </c>
      <c r="AO39" s="131" t="str">
        <f>IFERROR(
IF(AND(AO$5&gt;='Rent Roll'!$M34,EDATE('Rent Roll'!$M34,ROUNDDOWN('Rent Roll'!$Q34,0))-1&gt;=AO$5),-AO14,
IF(AND(AO$5&gt;='Rent Roll'!$K9,EDATE('Rent Roll'!$K9,ROUNDDOWN('Rent Roll'!$M9,0))-1&gt;=AO$5),-AO14,
"-")),"-")</f>
        <v>-</v>
      </c>
      <c r="AP39" s="131" t="str">
        <f>IFERROR(
IF(AND(AP$5&gt;='Rent Roll'!$M34,EDATE('Rent Roll'!$M34,ROUNDDOWN('Rent Roll'!$Q34,0))-1&gt;=AP$5),-AP14,
IF(AND(AP$5&gt;='Rent Roll'!$K9,EDATE('Rent Roll'!$K9,ROUNDDOWN('Rent Roll'!$M9,0))-1&gt;=AP$5),-AP14,
"-")),"-")</f>
        <v>-</v>
      </c>
      <c r="AQ39" s="131" t="str">
        <f>IFERROR(
IF(AND(AQ$5&gt;='Rent Roll'!$M34,EDATE('Rent Roll'!$M34,ROUNDDOWN('Rent Roll'!$Q34,0))-1&gt;=AQ$5),-AQ14,
IF(AND(AQ$5&gt;='Rent Roll'!$K9,EDATE('Rent Roll'!$K9,ROUNDDOWN('Rent Roll'!$M9,0))-1&gt;=AQ$5),-AQ14,
"-")),"-")</f>
        <v>-</v>
      </c>
      <c r="AR39" s="131" t="str">
        <f>IFERROR(
IF(AND(AR$5&gt;='Rent Roll'!$M34,EDATE('Rent Roll'!$M34,ROUNDDOWN('Rent Roll'!$Q34,0))-1&gt;=AR$5),-AR14,
IF(AND(AR$5&gt;='Rent Roll'!$K9,EDATE('Rent Roll'!$K9,ROUNDDOWN('Rent Roll'!$M9,0))-1&gt;=AR$5),-AR14,
"-")),"-")</f>
        <v>-</v>
      </c>
      <c r="AS39" s="131" t="str">
        <f>IFERROR(
IF(AND(AS$5&gt;='Rent Roll'!$M34,EDATE('Rent Roll'!$M34,ROUNDDOWN('Rent Roll'!$Q34,0))-1&gt;=AS$5),-AS14,
IF(AND(AS$5&gt;='Rent Roll'!$K9,EDATE('Rent Roll'!$K9,ROUNDDOWN('Rent Roll'!$M9,0))-1&gt;=AS$5),-AS14,
"-")),"-")</f>
        <v>-</v>
      </c>
      <c r="AT39" s="131" t="str">
        <f>IFERROR(
IF(AND(AT$5&gt;='Rent Roll'!$M34,EDATE('Rent Roll'!$M34,ROUNDDOWN('Rent Roll'!$Q34,0))-1&gt;=AT$5),-AT14,
IF(AND(AT$5&gt;='Rent Roll'!$K9,EDATE('Rent Roll'!$K9,ROUNDDOWN('Rent Roll'!$M9,0))-1&gt;=AT$5),-AT14,
"-")),"-")</f>
        <v>-</v>
      </c>
      <c r="AU39" s="131" t="str">
        <f>IFERROR(
IF(AND(AU$5&gt;='Rent Roll'!$M34,EDATE('Rent Roll'!$M34,ROUNDDOWN('Rent Roll'!$Q34,0))-1&gt;=AU$5),-AU14,
IF(AND(AU$5&gt;='Rent Roll'!$K9,EDATE('Rent Roll'!$K9,ROUNDDOWN('Rent Roll'!$M9,0))-1&gt;=AU$5),-AU14,
"-")),"-")</f>
        <v>-</v>
      </c>
      <c r="AV39" s="131" t="str">
        <f>IFERROR(
IF(AND(AV$5&gt;='Rent Roll'!$M34,EDATE('Rent Roll'!$M34,ROUNDDOWN('Rent Roll'!$Q34,0))-1&gt;=AV$5),-AV14,
IF(AND(AV$5&gt;='Rent Roll'!$K9,EDATE('Rent Roll'!$K9,ROUNDDOWN('Rent Roll'!$M9,0))-1&gt;=AV$5),-AV14,
"-")),"-")</f>
        <v>-</v>
      </c>
      <c r="AW39" s="131" t="str">
        <f>IFERROR(
IF(AND(AW$5&gt;='Rent Roll'!$M34,EDATE('Rent Roll'!$M34,ROUNDDOWN('Rent Roll'!$Q34,0))-1&gt;=AW$5),-AW14,
IF(AND(AW$5&gt;='Rent Roll'!$K9,EDATE('Rent Roll'!$K9,ROUNDDOWN('Rent Roll'!$M9,0))-1&gt;=AW$5),-AW14,
"-")),"-")</f>
        <v>-</v>
      </c>
      <c r="AX39" s="131" t="str">
        <f>IFERROR(
IF(AND(AX$5&gt;='Rent Roll'!$M34,EDATE('Rent Roll'!$M34,ROUNDDOWN('Rent Roll'!$Q34,0))-1&gt;=AX$5),-AX14,
IF(AND(AX$5&gt;='Rent Roll'!$K9,EDATE('Rent Roll'!$K9,ROUNDDOWN('Rent Roll'!$M9,0))-1&gt;=AX$5),-AX14,
"-")),"-")</f>
        <v>-</v>
      </c>
      <c r="AY39" s="131" t="str">
        <f>IFERROR(
IF(AND(AY$5&gt;='Rent Roll'!$M34,EDATE('Rent Roll'!$M34,ROUNDDOWN('Rent Roll'!$Q34,0))-1&gt;=AY$5),-AY14,
IF(AND(AY$5&gt;='Rent Roll'!$K9,EDATE('Rent Roll'!$K9,ROUNDDOWN('Rent Roll'!$M9,0))-1&gt;=AY$5),-AY14,
"-")),"-")</f>
        <v>-</v>
      </c>
      <c r="AZ39" s="131" t="str">
        <f>IFERROR(
IF(AND(AZ$5&gt;='Rent Roll'!$M34,EDATE('Rent Roll'!$M34,ROUNDDOWN('Rent Roll'!$Q34,0))-1&gt;=AZ$5),-AZ14,
IF(AND(AZ$5&gt;='Rent Roll'!$K9,EDATE('Rent Roll'!$K9,ROUNDDOWN('Rent Roll'!$M9,0))-1&gt;=AZ$5),-AZ14,
"-")),"-")</f>
        <v>-</v>
      </c>
      <c r="BA39" s="131" t="str">
        <f>IFERROR(
IF(AND(BA$5&gt;='Rent Roll'!$M34,EDATE('Rent Roll'!$M34,ROUNDDOWN('Rent Roll'!$Q34,0))-1&gt;=BA$5),-BA14,
IF(AND(BA$5&gt;='Rent Roll'!$K9,EDATE('Rent Roll'!$K9,ROUNDDOWN('Rent Roll'!$M9,0))-1&gt;=BA$5),-BA14,
"-")),"-")</f>
        <v>-</v>
      </c>
      <c r="BB39" s="131" t="str">
        <f>IFERROR(
IF(AND(BB$5&gt;='Rent Roll'!$M34,EDATE('Rent Roll'!$M34,ROUNDDOWN('Rent Roll'!$Q34,0))-1&gt;=BB$5),-BB14,
IF(AND(BB$5&gt;='Rent Roll'!$K9,EDATE('Rent Roll'!$K9,ROUNDDOWN('Rent Roll'!$M9,0))-1&gt;=BB$5),-BB14,
"-")),"-")</f>
        <v>-</v>
      </c>
      <c r="BC39" s="131" t="str">
        <f>IFERROR(
IF(AND(BC$5&gt;='Rent Roll'!$M34,EDATE('Rent Roll'!$M34,ROUNDDOWN('Rent Roll'!$Q34,0))-1&gt;=BC$5),-BC14,
IF(AND(BC$5&gt;='Rent Roll'!$K9,EDATE('Rent Roll'!$K9,ROUNDDOWN('Rent Roll'!$M9,0))-1&gt;=BC$5),-BC14,
"-")),"-")</f>
        <v>-</v>
      </c>
      <c r="BD39" s="131" t="str">
        <f>IFERROR(
IF(AND(BD$5&gt;='Rent Roll'!$M34,EDATE('Rent Roll'!$M34,ROUNDDOWN('Rent Roll'!$Q34,0))-1&gt;=BD$5),-BD14,
IF(AND(BD$5&gt;='Rent Roll'!$K9,EDATE('Rent Roll'!$K9,ROUNDDOWN('Rent Roll'!$M9,0))-1&gt;=BD$5),-BD14,
"-")),"-")</f>
        <v>-</v>
      </c>
      <c r="BE39" s="131" t="str">
        <f>IFERROR(
IF(AND(BE$5&gt;='Rent Roll'!$M34,EDATE('Rent Roll'!$M34,ROUNDDOWN('Rent Roll'!$Q34,0))-1&gt;=BE$5),-BE14,
IF(AND(BE$5&gt;='Rent Roll'!$K9,EDATE('Rent Roll'!$K9,ROUNDDOWN('Rent Roll'!$M9,0))-1&gt;=BE$5),-BE14,
"-")),"-")</f>
        <v>-</v>
      </c>
      <c r="BF39" s="131" t="str">
        <f>IFERROR(
IF(AND(BF$5&gt;='Rent Roll'!$M34,EDATE('Rent Roll'!$M34,ROUNDDOWN('Rent Roll'!$Q34,0))-1&gt;=BF$5),-BF14,
IF(AND(BF$5&gt;='Rent Roll'!$K9,EDATE('Rent Roll'!$K9,ROUNDDOWN('Rent Roll'!$M9,0))-1&gt;=BF$5),-BF14,
"-")),"-")</f>
        <v>-</v>
      </c>
      <c r="BG39" s="131" t="str">
        <f>IFERROR(
IF(AND(BG$5&gt;='Rent Roll'!$M34,EDATE('Rent Roll'!$M34,ROUNDDOWN('Rent Roll'!$Q34,0))-1&gt;=BG$5),-BG14,
IF(AND(BG$5&gt;='Rent Roll'!$K9,EDATE('Rent Roll'!$K9,ROUNDDOWN('Rent Roll'!$M9,0))-1&gt;=BG$5),-BG14,
"-")),"-")</f>
        <v>-</v>
      </c>
      <c r="BH39" s="131" t="str">
        <f>IFERROR(
IF(AND(BH$5&gt;='Rent Roll'!$M34,EDATE('Rent Roll'!$M34,ROUNDDOWN('Rent Roll'!$Q34,0))-1&gt;=BH$5),-BH14,
IF(AND(BH$5&gt;='Rent Roll'!$K9,EDATE('Rent Roll'!$K9,ROUNDDOWN('Rent Roll'!$M9,0))-1&gt;=BH$5),-BH14,
"-")),"-")</f>
        <v>-</v>
      </c>
      <c r="BI39" s="131" t="str">
        <f>IFERROR(
IF(AND(BI$5&gt;='Rent Roll'!$M34,EDATE('Rent Roll'!$M34,ROUNDDOWN('Rent Roll'!$Q34,0))-1&gt;=BI$5),-BI14,
IF(AND(BI$5&gt;='Rent Roll'!$K9,EDATE('Rent Roll'!$K9,ROUNDDOWN('Rent Roll'!$M9,0))-1&gt;=BI$5),-BI14,
"-")),"-")</f>
        <v>-</v>
      </c>
      <c r="BJ39" s="131" t="str">
        <f>IFERROR(
IF(AND(BJ$5&gt;='Rent Roll'!$M34,EDATE('Rent Roll'!$M34,ROUNDDOWN('Rent Roll'!$Q34,0))-1&gt;=BJ$5),-BJ14,
IF(AND(BJ$5&gt;='Rent Roll'!$K9,EDATE('Rent Roll'!$K9,ROUNDDOWN('Rent Roll'!$M9,0))-1&gt;=BJ$5),-BJ14,
"-")),"-")</f>
        <v>-</v>
      </c>
      <c r="BK39" s="131" t="str">
        <f>IFERROR(
IF(AND(BK$5&gt;='Rent Roll'!$M34,EDATE('Rent Roll'!$M34,ROUNDDOWN('Rent Roll'!$Q34,0))-1&gt;=BK$5),-BK14,
IF(AND(BK$5&gt;='Rent Roll'!$K9,EDATE('Rent Roll'!$K9,ROUNDDOWN('Rent Roll'!$M9,0))-1&gt;=BK$5),-BK14,
"-")),"-")</f>
        <v>-</v>
      </c>
      <c r="BL39" s="131" t="str">
        <f>IFERROR(
IF(AND(BL$5&gt;='Rent Roll'!$M34,EDATE('Rent Roll'!$M34,ROUNDDOWN('Rent Roll'!$Q34,0))-1&gt;=BL$5),-BL14,
IF(AND(BL$5&gt;='Rent Roll'!$K9,EDATE('Rent Roll'!$K9,ROUNDDOWN('Rent Roll'!$M9,0))-1&gt;=BL$5),-BL14,
"-")),"-")</f>
        <v>-</v>
      </c>
      <c r="BM39" s="131" t="str">
        <f>IFERROR(
IF(AND(BM$5&gt;='Rent Roll'!$M34,EDATE('Rent Roll'!$M34,ROUNDDOWN('Rent Roll'!$Q34,0))-1&gt;=BM$5),-BM14,
IF(AND(BM$5&gt;='Rent Roll'!$K9,EDATE('Rent Roll'!$K9,ROUNDDOWN('Rent Roll'!$M9,0))-1&gt;=BM$5),-BM14,
"-")),"-")</f>
        <v>-</v>
      </c>
      <c r="BN39" s="131" t="str">
        <f>IFERROR(
IF(AND(BN$5&gt;='Rent Roll'!$M34,EDATE('Rent Roll'!$M34,ROUNDDOWN('Rent Roll'!$Q34,0))-1&gt;=BN$5),-BN14,
IF(AND(BN$5&gt;='Rent Roll'!$K9,EDATE('Rent Roll'!$K9,ROUNDDOWN('Rent Roll'!$M9,0))-1&gt;=BN$5),-BN14,
"-")),"-")</f>
        <v>-</v>
      </c>
      <c r="BO39" s="131" t="str">
        <f>IFERROR(
IF(AND(BO$5&gt;='Rent Roll'!$M34,EDATE('Rent Roll'!$M34,ROUNDDOWN('Rent Roll'!$Q34,0))-1&gt;=BO$5),-BO14,
IF(AND(BO$5&gt;='Rent Roll'!$K9,EDATE('Rent Roll'!$K9,ROUNDDOWN('Rent Roll'!$M9,0))-1&gt;=BO$5),-BO14,
"-")),"-")</f>
        <v>-</v>
      </c>
      <c r="BP39" s="131" t="str">
        <f>IFERROR(
IF(AND(BP$5&gt;='Rent Roll'!$M34,EDATE('Rent Roll'!$M34,ROUNDDOWN('Rent Roll'!$Q34,0))-1&gt;=BP$5),-BP14,
IF(AND(BP$5&gt;='Rent Roll'!$K9,EDATE('Rent Roll'!$K9,ROUNDDOWN('Rent Roll'!$M9,0))-1&gt;=BP$5),-BP14,
"-")),"-")</f>
        <v>-</v>
      </c>
      <c r="BQ39" s="131" t="str">
        <f>IFERROR(
IF(AND(BQ$5&gt;='Rent Roll'!$M34,EDATE('Rent Roll'!$M34,ROUNDDOWN('Rent Roll'!$Q34,0))-1&gt;=BQ$5),-BQ14,
IF(AND(BQ$5&gt;='Rent Roll'!$K9,EDATE('Rent Roll'!$K9,ROUNDDOWN('Rent Roll'!$M9,0))-1&gt;=BQ$5),-BQ14,
"-")),"-")</f>
        <v>-</v>
      </c>
      <c r="BR39" s="131" t="str">
        <f>IFERROR(
IF(AND(BR$5&gt;='Rent Roll'!$M34,EDATE('Rent Roll'!$M34,ROUNDDOWN('Rent Roll'!$Q34,0))-1&gt;=BR$5),-BR14,
IF(AND(BR$5&gt;='Rent Roll'!$K9,EDATE('Rent Roll'!$K9,ROUNDDOWN('Rent Roll'!$M9,0))-1&gt;=BR$5),-BR14,
"-")),"-")</f>
        <v>-</v>
      </c>
      <c r="BS39" s="131" t="str">
        <f>IFERROR(
IF(AND(BS$5&gt;='Rent Roll'!$M34,EDATE('Rent Roll'!$M34,ROUNDDOWN('Rent Roll'!$Q34,0))-1&gt;=BS$5),-BS14,
IF(AND(BS$5&gt;='Rent Roll'!$K9,EDATE('Rent Roll'!$K9,ROUNDDOWN('Rent Roll'!$M9,0))-1&gt;=BS$5),-BS14,
"-")),"-")</f>
        <v>-</v>
      </c>
      <c r="BT39" s="131" t="str">
        <f>IFERROR(
IF(AND(BT$5&gt;='Rent Roll'!$M34,EDATE('Rent Roll'!$M34,ROUNDDOWN('Rent Roll'!$Q34,0))-1&gt;=BT$5),-BT14,
IF(AND(BT$5&gt;='Rent Roll'!$K9,EDATE('Rent Roll'!$K9,ROUNDDOWN('Rent Roll'!$M9,0))-1&gt;=BT$5),-BT14,
"-")),"-")</f>
        <v>-</v>
      </c>
      <c r="BU39" s="131" t="str">
        <f>IFERROR(
IF(AND(BU$5&gt;='Rent Roll'!$M34,EDATE('Rent Roll'!$M34,ROUNDDOWN('Rent Roll'!$Q34,0))-1&gt;=BU$5),-BU14,
IF(AND(BU$5&gt;='Rent Roll'!$K9,EDATE('Rent Roll'!$K9,ROUNDDOWN('Rent Roll'!$M9,0))-1&gt;=BU$5),-BU14,
"-")),"-")</f>
        <v>-</v>
      </c>
      <c r="BV39" s="131" t="str">
        <f>IFERROR(
IF(AND(BV$5&gt;='Rent Roll'!$M34,EDATE('Rent Roll'!$M34,ROUNDDOWN('Rent Roll'!$Q34,0))-1&gt;=BV$5),-BV14,
IF(AND(BV$5&gt;='Rent Roll'!$K9,EDATE('Rent Roll'!$K9,ROUNDDOWN('Rent Roll'!$M9,0))-1&gt;=BV$5),-BV14,
"-")),"-")</f>
        <v>-</v>
      </c>
      <c r="BW39" s="131" t="str">
        <f>IFERROR(
IF(AND(BW$5&gt;='Rent Roll'!$M34,EDATE('Rent Roll'!$M34,ROUNDDOWN('Rent Roll'!$Q34,0))-1&gt;=BW$5),-BW14,
IF(AND(BW$5&gt;='Rent Roll'!$K9,EDATE('Rent Roll'!$K9,ROUNDDOWN('Rent Roll'!$M9,0))-1&gt;=BW$5),-BW14,
"-")),"-")</f>
        <v>-</v>
      </c>
      <c r="BX39" s="131" t="str">
        <f>IFERROR(
IF(AND(BX$5&gt;='Rent Roll'!$M34,EDATE('Rent Roll'!$M34,ROUNDDOWN('Rent Roll'!$Q34,0))-1&gt;=BX$5),-BX14,
IF(AND(BX$5&gt;='Rent Roll'!$K9,EDATE('Rent Roll'!$K9,ROUNDDOWN('Rent Roll'!$M9,0))-1&gt;=BX$5),-BX14,
"-")),"-")</f>
        <v>-</v>
      </c>
      <c r="BY39" s="131" t="str">
        <f>IFERROR(
IF(AND(BY$5&gt;='Rent Roll'!$M34,EDATE('Rent Roll'!$M34,ROUNDDOWN('Rent Roll'!$Q34,0))-1&gt;=BY$5),-BY14,
IF(AND(BY$5&gt;='Rent Roll'!$K9,EDATE('Rent Roll'!$K9,ROUNDDOWN('Rent Roll'!$M9,0))-1&gt;=BY$5),-BY14,
"-")),"-")</f>
        <v>-</v>
      </c>
      <c r="BZ39" s="131" t="str">
        <f>IFERROR(
IF(AND(BZ$5&gt;='Rent Roll'!$M34,EDATE('Rent Roll'!$M34,ROUNDDOWN('Rent Roll'!$Q34,0))-1&gt;=BZ$5),-BZ14,
IF(AND(BZ$5&gt;='Rent Roll'!$K9,EDATE('Rent Roll'!$K9,ROUNDDOWN('Rent Roll'!$M9,0))-1&gt;=BZ$5),-BZ14,
"-")),"-")</f>
        <v>-</v>
      </c>
      <c r="CA39" s="131" t="str">
        <f>IFERROR(
IF(AND(CA$5&gt;='Rent Roll'!$M34,EDATE('Rent Roll'!$M34,ROUNDDOWN('Rent Roll'!$Q34,0))-1&gt;=CA$5),-CA14,
IF(AND(CA$5&gt;='Rent Roll'!$K9,EDATE('Rent Roll'!$K9,ROUNDDOWN('Rent Roll'!$M9,0))-1&gt;=CA$5),-CA14,
"-")),"-")</f>
        <v>-</v>
      </c>
      <c r="CB39" s="131" t="str">
        <f>IFERROR(
IF(AND(CB$5&gt;='Rent Roll'!$M34,EDATE('Rent Roll'!$M34,ROUNDDOWN('Rent Roll'!$Q34,0))-1&gt;=CB$5),-CB14,
IF(AND(CB$5&gt;='Rent Roll'!$K9,EDATE('Rent Roll'!$K9,ROUNDDOWN('Rent Roll'!$M9,0))-1&gt;=CB$5),-CB14,
"-")),"-")</f>
        <v>-</v>
      </c>
      <c r="CC39" s="131" t="str">
        <f>IFERROR(
IF(AND(CC$5&gt;='Rent Roll'!$M34,EDATE('Rent Roll'!$M34,ROUNDDOWN('Rent Roll'!$Q34,0))-1&gt;=CC$5),-CC14,
IF(AND(CC$5&gt;='Rent Roll'!$K9,EDATE('Rent Roll'!$K9,ROUNDDOWN('Rent Roll'!$M9,0))-1&gt;=CC$5),-CC14,
"-")),"-")</f>
        <v>-</v>
      </c>
      <c r="CD39" s="131" t="str">
        <f>IFERROR(
IF(AND(CD$5&gt;='Rent Roll'!$M34,EDATE('Rent Roll'!$M34,ROUNDDOWN('Rent Roll'!$Q34,0))-1&gt;=CD$5),-CD14,
IF(AND(CD$5&gt;='Rent Roll'!$K9,EDATE('Rent Roll'!$K9,ROUNDDOWN('Rent Roll'!$M9,0))-1&gt;=CD$5),-CD14,
"-")),"-")</f>
        <v>-</v>
      </c>
      <c r="CE39" s="131" t="str">
        <f>IFERROR(
IF(AND(CE$5&gt;='Rent Roll'!$M34,EDATE('Rent Roll'!$M34,ROUNDDOWN('Rent Roll'!$Q34,0))-1&gt;=CE$5),-CE14,
IF(AND(CE$5&gt;='Rent Roll'!$K9,EDATE('Rent Roll'!$K9,ROUNDDOWN('Rent Roll'!$M9,0))-1&gt;=CE$5),-CE14,
"-")),"-")</f>
        <v>-</v>
      </c>
      <c r="CF39" s="131" t="str">
        <f>IFERROR(
IF(AND(CF$5&gt;='Rent Roll'!$M34,EDATE('Rent Roll'!$M34,ROUNDDOWN('Rent Roll'!$Q34,0))-1&gt;=CF$5),-CF14,
IF(AND(CF$5&gt;='Rent Roll'!$K9,EDATE('Rent Roll'!$K9,ROUNDDOWN('Rent Roll'!$M9,0))-1&gt;=CF$5),-CF14,
"-")),"-")</f>
        <v>-</v>
      </c>
      <c r="CG39" s="131" t="str">
        <f>IFERROR(
IF(AND(CG$5&gt;='Rent Roll'!$M34,EDATE('Rent Roll'!$M34,ROUNDDOWN('Rent Roll'!$Q34,0))-1&gt;=CG$5),-CG14,
IF(AND(CG$5&gt;='Rent Roll'!$K9,EDATE('Rent Roll'!$K9,ROUNDDOWN('Rent Roll'!$M9,0))-1&gt;=CG$5),-CG14,
"-")),"-")</f>
        <v>-</v>
      </c>
      <c r="CH39" s="131" t="str">
        <f>IFERROR(
IF(AND(CH$5&gt;='Rent Roll'!$M34,EDATE('Rent Roll'!$M34,ROUNDDOWN('Rent Roll'!$Q34,0))-1&gt;=CH$5),-CH14,
IF(AND(CH$5&gt;='Rent Roll'!$K9,EDATE('Rent Roll'!$K9,ROUNDDOWN('Rent Roll'!$M9,0))-1&gt;=CH$5),-CH14,
"-")),"-")</f>
        <v>-</v>
      </c>
      <c r="CI39" s="131" t="str">
        <f>IFERROR(
IF(AND(CI$5&gt;='Rent Roll'!$M34,EDATE('Rent Roll'!$M34,ROUNDDOWN('Rent Roll'!$Q34,0))-1&gt;=CI$5),-CI14,
IF(AND(CI$5&gt;='Rent Roll'!$K9,EDATE('Rent Roll'!$K9,ROUNDDOWN('Rent Roll'!$M9,0))-1&gt;=CI$5),-CI14,
"-")),"-")</f>
        <v>-</v>
      </c>
      <c r="CJ39" s="131" t="str">
        <f>IFERROR(
IF(AND(CJ$5&gt;='Rent Roll'!$M34,EDATE('Rent Roll'!$M34,ROUNDDOWN('Rent Roll'!$Q34,0))-1&gt;=CJ$5),-CJ14,
IF(AND(CJ$5&gt;='Rent Roll'!$K9,EDATE('Rent Roll'!$K9,ROUNDDOWN('Rent Roll'!$M9,0))-1&gt;=CJ$5),-CJ14,
"-")),"-")</f>
        <v>-</v>
      </c>
      <c r="CK39" s="131" t="str">
        <f>IFERROR(
IF(AND(CK$5&gt;='Rent Roll'!$M34,EDATE('Rent Roll'!$M34,ROUNDDOWN('Rent Roll'!$Q34,0))-1&gt;=CK$5),-CK14,
IF(AND(CK$5&gt;='Rent Roll'!$K9,EDATE('Rent Roll'!$K9,ROUNDDOWN('Rent Roll'!$M9,0))-1&gt;=CK$5),-CK14,
"-")),"-")</f>
        <v>-</v>
      </c>
      <c r="CL39" s="131" t="str">
        <f>IFERROR(
IF(AND(CL$5&gt;='Rent Roll'!$M34,EDATE('Rent Roll'!$M34,ROUNDDOWN('Rent Roll'!$Q34,0))-1&gt;=CL$5),-CL14,
IF(AND(CL$5&gt;='Rent Roll'!$K9,EDATE('Rent Roll'!$K9,ROUNDDOWN('Rent Roll'!$M9,0))-1&gt;=CL$5),-CL14,
"-")),"-")</f>
        <v>-</v>
      </c>
      <c r="CM39" s="131" t="str">
        <f>IFERROR(
IF(AND(CM$5&gt;='Rent Roll'!$M34,EDATE('Rent Roll'!$M34,ROUNDDOWN('Rent Roll'!$Q34,0))-1&gt;=CM$5),-CM14,
IF(AND(CM$5&gt;='Rent Roll'!$K9,EDATE('Rent Roll'!$K9,ROUNDDOWN('Rent Roll'!$M9,0))-1&gt;=CM$5),-CM14,
"-")),"-")</f>
        <v>-</v>
      </c>
      <c r="CN39" s="131" t="str">
        <f>IFERROR(
IF(AND(CN$5&gt;='Rent Roll'!$M34,EDATE('Rent Roll'!$M34,ROUNDDOWN('Rent Roll'!$Q34,0))-1&gt;=CN$5),-CN14,
IF(AND(CN$5&gt;='Rent Roll'!$K9,EDATE('Rent Roll'!$K9,ROUNDDOWN('Rent Roll'!$M9,0))-1&gt;=CN$5),-CN14,
"-")),"-")</f>
        <v>-</v>
      </c>
      <c r="CO39" s="131" t="str">
        <f>IFERROR(
IF(AND(CO$5&gt;='Rent Roll'!$M34,EDATE('Rent Roll'!$M34,ROUNDDOWN('Rent Roll'!$Q34,0))-1&gt;=CO$5),-CO14,
IF(AND(CO$5&gt;='Rent Roll'!$K9,EDATE('Rent Roll'!$K9,ROUNDDOWN('Rent Roll'!$M9,0))-1&gt;=CO$5),-CO14,
"-")),"-")</f>
        <v>-</v>
      </c>
      <c r="CP39" s="131" t="str">
        <f>IFERROR(
IF(AND(CP$5&gt;='Rent Roll'!$M34,EDATE('Rent Roll'!$M34,ROUNDDOWN('Rent Roll'!$Q34,0))-1&gt;=CP$5),-CP14,
IF(AND(CP$5&gt;='Rent Roll'!$K9,EDATE('Rent Roll'!$K9,ROUNDDOWN('Rent Roll'!$M9,0))-1&gt;=CP$5),-CP14,
"-")),"-")</f>
        <v>-</v>
      </c>
      <c r="CQ39" s="131" t="str">
        <f>IFERROR(
IF(AND(CQ$5&gt;='Rent Roll'!$M34,EDATE('Rent Roll'!$M34,ROUNDDOWN('Rent Roll'!$Q34,0))-1&gt;=CQ$5),-CQ14,
IF(AND(CQ$5&gt;='Rent Roll'!$K9,EDATE('Rent Roll'!$K9,ROUNDDOWN('Rent Roll'!$M9,0))-1&gt;=CQ$5),-CQ14,
"-")),"-")</f>
        <v>-</v>
      </c>
      <c r="CR39" s="131" t="str">
        <f>IFERROR(
IF(AND(CR$5&gt;='Rent Roll'!$M34,EDATE('Rent Roll'!$M34,ROUNDDOWN('Rent Roll'!$Q34,0))-1&gt;=CR$5),-CR14,
IF(AND(CR$5&gt;='Rent Roll'!$K9,EDATE('Rent Roll'!$K9,ROUNDDOWN('Rent Roll'!$M9,0))-1&gt;=CR$5),-CR14,
"-")),"-")</f>
        <v>-</v>
      </c>
      <c r="CS39" s="131" t="str">
        <f>IFERROR(
IF(AND(CS$5&gt;='Rent Roll'!$M34,EDATE('Rent Roll'!$M34,ROUNDDOWN('Rent Roll'!$Q34,0))-1&gt;=CS$5),-CS14,
IF(AND(CS$5&gt;='Rent Roll'!$K9,EDATE('Rent Roll'!$K9,ROUNDDOWN('Rent Roll'!$M9,0))-1&gt;=CS$5),-CS14,
"-")),"-")</f>
        <v>-</v>
      </c>
      <c r="CT39" s="131" t="str">
        <f>IFERROR(
IF(AND(CT$5&gt;='Rent Roll'!$M34,EDATE('Rent Roll'!$M34,ROUNDDOWN('Rent Roll'!$Q34,0))-1&gt;=CT$5),-CT14,
IF(AND(CT$5&gt;='Rent Roll'!$K9,EDATE('Rent Roll'!$K9,ROUNDDOWN('Rent Roll'!$M9,0))-1&gt;=CT$5),-CT14,
"-")),"-")</f>
        <v>-</v>
      </c>
      <c r="CU39" s="131" t="str">
        <f>IFERROR(
IF(AND(CU$5&gt;='Rent Roll'!$M34,EDATE('Rent Roll'!$M34,ROUNDDOWN('Rent Roll'!$Q34,0))-1&gt;=CU$5),-CU14,
IF(AND(CU$5&gt;='Rent Roll'!$K9,EDATE('Rent Roll'!$K9,ROUNDDOWN('Rent Roll'!$M9,0))-1&gt;=CU$5),-CU14,
"-")),"-")</f>
        <v>-</v>
      </c>
      <c r="CV39" s="131" t="str">
        <f>IFERROR(
IF(AND(CV$5&gt;='Rent Roll'!$M34,EDATE('Rent Roll'!$M34,ROUNDDOWN('Rent Roll'!$Q34,0))-1&gt;=CV$5),-CV14,
IF(AND(CV$5&gt;='Rent Roll'!$K9,EDATE('Rent Roll'!$K9,ROUNDDOWN('Rent Roll'!$M9,0))-1&gt;=CV$5),-CV14,
"-")),"-")</f>
        <v>-</v>
      </c>
      <c r="CW39" s="131" t="str">
        <f>IFERROR(
IF(AND(CW$5&gt;='Rent Roll'!$M34,EDATE('Rent Roll'!$M34,ROUNDDOWN('Rent Roll'!$Q34,0))-1&gt;=CW$5),-CW14,
IF(AND(CW$5&gt;='Rent Roll'!$K9,EDATE('Rent Roll'!$K9,ROUNDDOWN('Rent Roll'!$M9,0))-1&gt;=CW$5),-CW14,
"-")),"-")</f>
        <v>-</v>
      </c>
      <c r="CX39" s="131" t="str">
        <f>IFERROR(
IF(AND(CX$5&gt;='Rent Roll'!$M34,EDATE('Rent Roll'!$M34,ROUNDDOWN('Rent Roll'!$Q34,0))-1&gt;=CX$5),-CX14,
IF(AND(CX$5&gt;='Rent Roll'!$K9,EDATE('Rent Roll'!$K9,ROUNDDOWN('Rent Roll'!$M9,0))-1&gt;=CX$5),-CX14,
"-")),"-")</f>
        <v>-</v>
      </c>
      <c r="CY39" s="131" t="str">
        <f>IFERROR(
IF(AND(CY$5&gt;='Rent Roll'!$M34,EDATE('Rent Roll'!$M34,ROUNDDOWN('Rent Roll'!$Q34,0))-1&gt;=CY$5),-CY14,
IF(AND(CY$5&gt;='Rent Roll'!$K9,EDATE('Rent Roll'!$K9,ROUNDDOWN('Rent Roll'!$M9,0))-1&gt;=CY$5),-CY14,
"-")),"-")</f>
        <v>-</v>
      </c>
      <c r="CZ39" s="131" t="str">
        <f>IFERROR(
IF(AND(CZ$5&gt;='Rent Roll'!$M34,EDATE('Rent Roll'!$M34,ROUNDDOWN('Rent Roll'!$Q34,0))-1&gt;=CZ$5),-CZ14,
IF(AND(CZ$5&gt;='Rent Roll'!$K9,EDATE('Rent Roll'!$K9,ROUNDDOWN('Rent Roll'!$M9,0))-1&gt;=CZ$5),-CZ14,
"-")),"-")</f>
        <v>-</v>
      </c>
      <c r="DA39" s="131" t="str">
        <f>IFERROR(
IF(AND(DA$5&gt;='Rent Roll'!$M34,EDATE('Rent Roll'!$M34,ROUNDDOWN('Rent Roll'!$Q34,0))-1&gt;=DA$5),-DA14,
IF(AND(DA$5&gt;='Rent Roll'!$K9,EDATE('Rent Roll'!$K9,ROUNDDOWN('Rent Roll'!$M9,0))-1&gt;=DA$5),-DA14,
"-")),"-")</f>
        <v>-</v>
      </c>
      <c r="DB39" s="131" t="str">
        <f>IFERROR(
IF(AND(DB$5&gt;='Rent Roll'!$M34,EDATE('Rent Roll'!$M34,ROUNDDOWN('Rent Roll'!$Q34,0))-1&gt;=DB$5),-DB14,
IF(AND(DB$5&gt;='Rent Roll'!$K9,EDATE('Rent Roll'!$K9,ROUNDDOWN('Rent Roll'!$M9,0))-1&gt;=DB$5),-DB14,
"-")),"-")</f>
        <v>-</v>
      </c>
      <c r="DC39" s="131" t="str">
        <f>IFERROR(
IF(AND(DC$5&gt;='Rent Roll'!$M34,EDATE('Rent Roll'!$M34,ROUNDDOWN('Rent Roll'!$Q34,0))-1&gt;=DC$5),-DC14,
IF(AND(DC$5&gt;='Rent Roll'!$K9,EDATE('Rent Roll'!$K9,ROUNDDOWN('Rent Roll'!$M9,0))-1&gt;=DC$5),-DC14,
"-")),"-")</f>
        <v>-</v>
      </c>
      <c r="DD39" s="131" t="str">
        <f>IFERROR(
IF(AND(DD$5&gt;='Rent Roll'!$M34,EDATE('Rent Roll'!$M34,ROUNDDOWN('Rent Roll'!$Q34,0))-1&gt;=DD$5),-DD14,
IF(AND(DD$5&gt;='Rent Roll'!$K9,EDATE('Rent Roll'!$K9,ROUNDDOWN('Rent Roll'!$M9,0))-1&gt;=DD$5),-DD14,
"-")),"-")</f>
        <v>-</v>
      </c>
      <c r="DE39" s="131" t="str">
        <f>IFERROR(
IF(AND(DE$5&gt;='Rent Roll'!$M34,EDATE('Rent Roll'!$M34,ROUNDDOWN('Rent Roll'!$Q34,0))-1&gt;=DE$5),-DE14,
IF(AND(DE$5&gt;='Rent Roll'!$K9,EDATE('Rent Roll'!$K9,ROUNDDOWN('Rent Roll'!$M9,0))-1&gt;=DE$5),-DE14,
"-")),"-")</f>
        <v>-</v>
      </c>
      <c r="DF39" s="131" t="str">
        <f>IFERROR(
IF(AND(DF$5&gt;='Rent Roll'!$M34,EDATE('Rent Roll'!$M34,ROUNDDOWN('Rent Roll'!$Q34,0))-1&gt;=DF$5),-DF14,
IF(AND(DF$5&gt;='Rent Roll'!$K9,EDATE('Rent Roll'!$K9,ROUNDDOWN('Rent Roll'!$M9,0))-1&gt;=DF$5),-DF14,
"-")),"-")</f>
        <v>-</v>
      </c>
      <c r="DG39" s="131" t="str">
        <f>IFERROR(
IF(AND(DG$5&gt;='Rent Roll'!$M34,EDATE('Rent Roll'!$M34,ROUNDDOWN('Rent Roll'!$Q34,0))-1&gt;=DG$5),-DG14,
IF(AND(DG$5&gt;='Rent Roll'!$K9,EDATE('Rent Roll'!$K9,ROUNDDOWN('Rent Roll'!$M9,0))-1&gt;=DG$5),-DG14,
"-")),"-")</f>
        <v>-</v>
      </c>
      <c r="DH39" s="131" t="str">
        <f>IFERROR(
IF(AND(DH$5&gt;='Rent Roll'!$M34,EDATE('Rent Roll'!$M34,ROUNDDOWN('Rent Roll'!$Q34,0))-1&gt;=DH$5),-DH14,
IF(AND(DH$5&gt;='Rent Roll'!$K9,EDATE('Rent Roll'!$K9,ROUNDDOWN('Rent Roll'!$M9,0))-1&gt;=DH$5),-DH14,
"-")),"-")</f>
        <v>-</v>
      </c>
      <c r="DI39" s="131" t="str">
        <f>IFERROR(
IF(AND(DI$5&gt;='Rent Roll'!$M34,EDATE('Rent Roll'!$M34,ROUNDDOWN('Rent Roll'!$Q34,0))-1&gt;=DI$5),-DI14,
IF(AND(DI$5&gt;='Rent Roll'!$K9,EDATE('Rent Roll'!$K9,ROUNDDOWN('Rent Roll'!$M9,0))-1&gt;=DI$5),-DI14,
"-")),"-")</f>
        <v>-</v>
      </c>
      <c r="DJ39" s="131" t="str">
        <f>IFERROR(
IF(AND(DJ$5&gt;='Rent Roll'!$M34,EDATE('Rent Roll'!$M34,ROUNDDOWN('Rent Roll'!$Q34,0))-1&gt;=DJ$5),-DJ14,
IF(AND(DJ$5&gt;='Rent Roll'!$K9,EDATE('Rent Roll'!$K9,ROUNDDOWN('Rent Roll'!$M9,0))-1&gt;=DJ$5),-DJ14,
"-")),"-")</f>
        <v>-</v>
      </c>
      <c r="DK39" s="131" t="str">
        <f>IFERROR(
IF(AND(DK$5&gt;='Rent Roll'!$M34,EDATE('Rent Roll'!$M34,ROUNDDOWN('Rent Roll'!$Q34,0))-1&gt;=DK$5),-DK14,
IF(AND(DK$5&gt;='Rent Roll'!$K9,EDATE('Rent Roll'!$K9,ROUNDDOWN('Rent Roll'!$M9,0))-1&gt;=DK$5),-DK14,
"-")),"-")</f>
        <v>-</v>
      </c>
      <c r="DL39" s="131" t="str">
        <f>IFERROR(
IF(AND(DL$5&gt;='Rent Roll'!$M34,EDATE('Rent Roll'!$M34,ROUNDDOWN('Rent Roll'!$Q34,0))-1&gt;=DL$5),-DL14,
IF(AND(DL$5&gt;='Rent Roll'!$K9,EDATE('Rent Roll'!$K9,ROUNDDOWN('Rent Roll'!$M9,0))-1&gt;=DL$5),-DL14,
"-")),"-")</f>
        <v>-</v>
      </c>
      <c r="DM39" s="131" t="str">
        <f>IFERROR(
IF(AND(DM$5&gt;='Rent Roll'!$M34,EDATE('Rent Roll'!$M34,ROUNDDOWN('Rent Roll'!$Q34,0))-1&gt;=DM$5),-DM14,
IF(AND(DM$5&gt;='Rent Roll'!$K9,EDATE('Rent Roll'!$K9,ROUNDDOWN('Rent Roll'!$M9,0))-1&gt;=DM$5),-DM14,
"-")),"-")</f>
        <v>-</v>
      </c>
      <c r="DN39" s="131" t="str">
        <f>IFERROR(
IF(AND(DN$5&gt;='Rent Roll'!$M34,EDATE('Rent Roll'!$M34,ROUNDDOWN('Rent Roll'!$Q34,0))-1&gt;=DN$5),-DN14,
IF(AND(DN$5&gt;='Rent Roll'!$K9,EDATE('Rent Roll'!$K9,ROUNDDOWN('Rent Roll'!$M9,0))-1&gt;=DN$5),-DN14,
"-")),"-")</f>
        <v>-</v>
      </c>
      <c r="DO39" s="131" t="str">
        <f>IFERROR(
IF(AND(DO$5&gt;='Rent Roll'!$M34,EDATE('Rent Roll'!$M34,ROUNDDOWN('Rent Roll'!$Q34,0))-1&gt;=DO$5),-DO14,
IF(AND(DO$5&gt;='Rent Roll'!$K9,EDATE('Rent Roll'!$K9,ROUNDDOWN('Rent Roll'!$M9,0))-1&gt;=DO$5),-DO14,
"-")),"-")</f>
        <v>-</v>
      </c>
      <c r="DP39" s="131" t="str">
        <f>IFERROR(
IF(AND(DP$5&gt;='Rent Roll'!$M34,EDATE('Rent Roll'!$M34,ROUNDDOWN('Rent Roll'!$Q34,0))-1&gt;=DP$5),-DP14,
IF(AND(DP$5&gt;='Rent Roll'!$K9,EDATE('Rent Roll'!$K9,ROUNDDOWN('Rent Roll'!$M9,0))-1&gt;=DP$5),-DP14,
"-")),"-")</f>
        <v>-</v>
      </c>
      <c r="DQ39" s="131" t="str">
        <f>IFERROR(
IF(AND(DQ$5&gt;='Rent Roll'!$M34,EDATE('Rent Roll'!$M34,ROUNDDOWN('Rent Roll'!$Q34,0))-1&gt;=DQ$5),-DQ14,
IF(AND(DQ$5&gt;='Rent Roll'!$K9,EDATE('Rent Roll'!$K9,ROUNDDOWN('Rent Roll'!$M9,0))-1&gt;=DQ$5),-DQ14,
"-")),"-")</f>
        <v>-</v>
      </c>
      <c r="DR39" s="131" t="str">
        <f>IFERROR(
IF(AND(DR$5&gt;='Rent Roll'!$M34,EDATE('Rent Roll'!$M34,ROUNDDOWN('Rent Roll'!$Q34,0))-1&gt;=DR$5),-DR14,
IF(AND(DR$5&gt;='Rent Roll'!$K9,EDATE('Rent Roll'!$K9,ROUNDDOWN('Rent Roll'!$M9,0))-1&gt;=DR$5),-DR14,
"-")),"-")</f>
        <v>-</v>
      </c>
      <c r="DS39" s="131" t="str">
        <f>IFERROR(
IF(AND(DS$5&gt;='Rent Roll'!$M34,EDATE('Rent Roll'!$M34,ROUNDDOWN('Rent Roll'!$Q34,0))-1&gt;=DS$5),-DS14,
IF(AND(DS$5&gt;='Rent Roll'!$K9,EDATE('Rent Roll'!$K9,ROUNDDOWN('Rent Roll'!$M9,0))-1&gt;=DS$5),-DS14,
"-")),"-")</f>
        <v>-</v>
      </c>
      <c r="DT39" s="131" t="str">
        <f>IFERROR(
IF(AND(DT$5&gt;='Rent Roll'!$M34,EDATE('Rent Roll'!$M34,ROUNDDOWN('Rent Roll'!$Q34,0))-1&gt;=DT$5),-DT14,
IF(AND(DT$5&gt;='Rent Roll'!$K9,EDATE('Rent Roll'!$K9,ROUNDDOWN('Rent Roll'!$M9,0))-1&gt;=DT$5),-DT14,
"-")),"-")</f>
        <v>-</v>
      </c>
      <c r="DU39" s="131" t="str">
        <f>IFERROR(
IF(AND(DU$5&gt;='Rent Roll'!$M34,EDATE('Rent Roll'!$M34,ROUNDDOWN('Rent Roll'!$Q34,0))-1&gt;=DU$5),-DU14,
IF(AND(DU$5&gt;='Rent Roll'!$K9,EDATE('Rent Roll'!$K9,ROUNDDOWN('Rent Roll'!$M9,0))-1&gt;=DU$5),-DU14,
"-")),"-")</f>
        <v>-</v>
      </c>
      <c r="DV39" s="131" t="str">
        <f>IFERROR(
IF(AND(DV$5&gt;='Rent Roll'!$M34,EDATE('Rent Roll'!$M34,ROUNDDOWN('Rent Roll'!$Q34,0))-1&gt;=DV$5),-DV14,
IF(AND(DV$5&gt;='Rent Roll'!$K9,EDATE('Rent Roll'!$K9,ROUNDDOWN('Rent Roll'!$M9,0))-1&gt;=DV$5),-DV14,
"-")),"-")</f>
        <v>-</v>
      </c>
      <c r="DW39" s="131" t="str">
        <f>IFERROR(
IF(AND(DW$5&gt;='Rent Roll'!$M34,EDATE('Rent Roll'!$M34,ROUNDDOWN('Rent Roll'!$Q34,0))-1&gt;=DW$5),-DW14,
IF(AND(DW$5&gt;='Rent Roll'!$K9,EDATE('Rent Roll'!$K9,ROUNDDOWN('Rent Roll'!$M9,0))-1&gt;=DW$5),-DW14,
"-")),"-")</f>
        <v>-</v>
      </c>
      <c r="DX39" s="131" t="str">
        <f>IFERROR(
IF(AND(DX$5&gt;='Rent Roll'!$M34,EDATE('Rent Roll'!$M34,ROUNDDOWN('Rent Roll'!$Q34,0))-1&gt;=DX$5),-DX14,
IF(AND(DX$5&gt;='Rent Roll'!$K9,EDATE('Rent Roll'!$K9,ROUNDDOWN('Rent Roll'!$M9,0))-1&gt;=DX$5),-DX14,
"-")),"-")</f>
        <v>-</v>
      </c>
      <c r="DY39" s="131" t="str">
        <f>IFERROR(
IF(AND(DY$5&gt;='Rent Roll'!$M34,EDATE('Rent Roll'!$M34,ROUNDDOWN('Rent Roll'!$Q34,0))-1&gt;=DY$5),-DY14,
IF(AND(DY$5&gt;='Rent Roll'!$K9,EDATE('Rent Roll'!$K9,ROUNDDOWN('Rent Roll'!$M9,0))-1&gt;=DY$5),-DY14,
"-")),"-")</f>
        <v>-</v>
      </c>
      <c r="DZ39" s="131" t="str">
        <f>IFERROR(
IF(AND(DZ$5&gt;='Rent Roll'!$M34,EDATE('Rent Roll'!$M34,ROUNDDOWN('Rent Roll'!$Q34,0))-1&gt;=DZ$5),-DZ14,
IF(AND(DZ$5&gt;='Rent Roll'!$K9,EDATE('Rent Roll'!$K9,ROUNDDOWN('Rent Roll'!$M9,0))-1&gt;=DZ$5),-DZ14,
"-")),"-")</f>
        <v>-</v>
      </c>
      <c r="EA39" s="131" t="str">
        <f>IFERROR(
IF(AND(EA$5&gt;='Rent Roll'!$M34,EDATE('Rent Roll'!$M34,ROUNDDOWN('Rent Roll'!$Q34,0))-1&gt;=EA$5),-EA14,
IF(AND(EA$5&gt;='Rent Roll'!$K9,EDATE('Rent Roll'!$K9,ROUNDDOWN('Rent Roll'!$M9,0))-1&gt;=EA$5),-EA14,
"-")),"-")</f>
        <v>-</v>
      </c>
      <c r="EB39" s="131" t="str">
        <f>IFERROR(
IF(AND(EB$5&gt;='Rent Roll'!$M34,EDATE('Rent Roll'!$M34,ROUNDDOWN('Rent Roll'!$Q34,0))-1&gt;=EB$5),-EB14,
IF(AND(EB$5&gt;='Rent Roll'!$K9,EDATE('Rent Roll'!$K9,ROUNDDOWN('Rent Roll'!$M9,0))-1&gt;=EB$5),-EB14,
"-")),"-")</f>
        <v>-</v>
      </c>
      <c r="EC39" s="131" t="str">
        <f>IFERROR(
IF(AND(EC$5&gt;='Rent Roll'!$M34,EDATE('Rent Roll'!$M34,ROUNDDOWN('Rent Roll'!$Q34,0))-1&gt;=EC$5),-EC14,
IF(AND(EC$5&gt;='Rent Roll'!$K9,EDATE('Rent Roll'!$K9,ROUNDDOWN('Rent Roll'!$M9,0))-1&gt;=EC$5),-EC14,
"-")),"-")</f>
        <v>-</v>
      </c>
      <c r="ED39" s="131" t="str">
        <f>IFERROR(
IF(AND(ED$5&gt;='Rent Roll'!$M34,EDATE('Rent Roll'!$M34,ROUNDDOWN('Rent Roll'!$Q34,0))-1&gt;=ED$5),-ED14,
IF(AND(ED$5&gt;='Rent Roll'!$K9,EDATE('Rent Roll'!$K9,ROUNDDOWN('Rent Roll'!$M9,0))-1&gt;=ED$5),-ED14,
"-")),"-")</f>
        <v>-</v>
      </c>
      <c r="EE39" s="131" t="str">
        <f>IFERROR(
IF(AND(EE$5&gt;='Rent Roll'!$M34,EDATE('Rent Roll'!$M34,ROUNDDOWN('Rent Roll'!$Q34,0))-1&gt;=EE$5),-EE14,
IF(AND(EE$5&gt;='Rent Roll'!$K9,EDATE('Rent Roll'!$K9,ROUNDDOWN('Rent Roll'!$M9,0))-1&gt;=EE$5),-EE14,
"-")),"-")</f>
        <v>-</v>
      </c>
      <c r="EF39" s="132" t="str">
        <f>IFERROR(
IF(AND(EF$5&gt;='Rent Roll'!$M34,EDATE('Rent Roll'!$M34,ROUNDDOWN('Rent Roll'!$Q34,0))-1&gt;=EF$5),-EF14,
IF(AND(EF$5&gt;='Rent Roll'!$K9,EDATE('Rent Roll'!$K9,ROUNDDOWN('Rent Roll'!$M9,0))-1&gt;=EF$5),-EF14,
"-")),"-")</f>
        <v>-</v>
      </c>
      <c r="EG39" s="118"/>
    </row>
    <row r="40" spans="2:137" ht="15" x14ac:dyDescent="0.25">
      <c r="B40" s="129"/>
      <c r="C40" s="73" t="str">
        <f>CONCATENATE('Rent Roll'!B10&amp;" - "&amp;'Rent Roll'!C10)</f>
        <v>7 - Office - Penthouse</v>
      </c>
      <c r="D40" s="150">
        <f t="shared" ca="1" si="17"/>
        <v>-385900</v>
      </c>
      <c r="E40" s="131" t="str">
        <f>IFERROR(
IF(AND(E$5&gt;='Rent Roll'!$M35,EDATE('Rent Roll'!$M35,ROUNDDOWN('Rent Roll'!$Q35,0))-1&gt;=E$5),-E15,
IF(AND(E$5&gt;='Rent Roll'!$K10,EDATE('Rent Roll'!$K10,ROUNDDOWN('Rent Roll'!$M10,0))-1&gt;=E$5),-E15,
"-")),"-")</f>
        <v>-</v>
      </c>
      <c r="F40" s="131" t="str">
        <f>IFERROR(
IF(AND(F$5&gt;='Rent Roll'!$M35,EDATE('Rent Roll'!$M35,ROUNDDOWN('Rent Roll'!$Q35,0))-1&gt;=F$5),-F15,
IF(AND(F$5&gt;='Rent Roll'!$K10,EDATE('Rent Roll'!$K10,ROUNDDOWN('Rent Roll'!$M10,0))-1&gt;=F$5),-F15,
"-")),"-")</f>
        <v>-</v>
      </c>
      <c r="G40" s="131" t="str">
        <f>IFERROR(
IF(AND(G$5&gt;='Rent Roll'!$M35,EDATE('Rent Roll'!$M35,ROUNDDOWN('Rent Roll'!$Q35,0))-1&gt;=G$5),-G15,
IF(AND(G$5&gt;='Rent Roll'!$K10,EDATE('Rent Roll'!$K10,ROUNDDOWN('Rent Roll'!$M10,0))-1&gt;=G$5),-G15,
"-")),"-")</f>
        <v>-</v>
      </c>
      <c r="H40" s="131" t="str">
        <f>IFERROR(
IF(AND(H$5&gt;='Rent Roll'!$M35,EDATE('Rent Roll'!$M35,ROUNDDOWN('Rent Roll'!$Q35,0))-1&gt;=H$5),-H15,
IF(AND(H$5&gt;='Rent Roll'!$K10,EDATE('Rent Roll'!$K10,ROUNDDOWN('Rent Roll'!$M10,0))-1&gt;=H$5),-H15,
"-")),"-")</f>
        <v>-</v>
      </c>
      <c r="I40" s="131" t="str">
        <f>IFERROR(
IF(AND(I$5&gt;='Rent Roll'!$M35,EDATE('Rent Roll'!$M35,ROUNDDOWN('Rent Roll'!$Q35,0))-1&gt;=I$5),-I15,
IF(AND(I$5&gt;='Rent Roll'!$K10,EDATE('Rent Roll'!$K10,ROUNDDOWN('Rent Roll'!$M10,0))-1&gt;=I$5),-I15,
"-")),"-")</f>
        <v>-</v>
      </c>
      <c r="J40" s="131" t="str">
        <f>IFERROR(
IF(AND(J$5&gt;='Rent Roll'!$M35,EDATE('Rent Roll'!$M35,ROUNDDOWN('Rent Roll'!$Q35,0))-1&gt;=J$5),-J15,
IF(AND(J$5&gt;='Rent Roll'!$K10,EDATE('Rent Roll'!$K10,ROUNDDOWN('Rent Roll'!$M10,0))-1&gt;=J$5),-J15,
"-")),"-")</f>
        <v>-</v>
      </c>
      <c r="K40" s="131" t="str">
        <f>IFERROR(
IF(AND(K$5&gt;='Rent Roll'!$M35,EDATE('Rent Roll'!$M35,ROUNDDOWN('Rent Roll'!$Q35,0))-1&gt;=K$5),-K15,
IF(AND(K$5&gt;='Rent Roll'!$K10,EDATE('Rent Roll'!$K10,ROUNDDOWN('Rent Roll'!$M10,0))-1&gt;=K$5),-K15,
"-")),"-")</f>
        <v>-</v>
      </c>
      <c r="L40" s="131" t="str">
        <f>IFERROR(
IF(AND(L$5&gt;='Rent Roll'!$M35,EDATE('Rent Roll'!$M35,ROUNDDOWN('Rent Roll'!$Q35,0))-1&gt;=L$5),-L15,
IF(AND(L$5&gt;='Rent Roll'!$K10,EDATE('Rent Roll'!$K10,ROUNDDOWN('Rent Roll'!$M10,0))-1&gt;=L$5),-L15,
"-")),"-")</f>
        <v>-</v>
      </c>
      <c r="M40" s="131" t="str">
        <f>IFERROR(
IF(AND(M$5&gt;='Rent Roll'!$M35,EDATE('Rent Roll'!$M35,ROUNDDOWN('Rent Roll'!$Q35,0))-1&gt;=M$5),-M15,
IF(AND(M$5&gt;='Rent Roll'!$K10,EDATE('Rent Roll'!$K10,ROUNDDOWN('Rent Roll'!$M10,0))-1&gt;=M$5),-M15,
"-")),"-")</f>
        <v>-</v>
      </c>
      <c r="N40" s="131" t="str">
        <f>IFERROR(
IF(AND(N$5&gt;='Rent Roll'!$M35,EDATE('Rent Roll'!$M35,ROUNDDOWN('Rent Roll'!$Q35,0))-1&gt;=N$5),-N15,
IF(AND(N$5&gt;='Rent Roll'!$K10,EDATE('Rent Roll'!$K10,ROUNDDOWN('Rent Roll'!$M10,0))-1&gt;=N$5),-N15,
"-")),"-")</f>
        <v>-</v>
      </c>
      <c r="O40" s="131" t="str">
        <f>IFERROR(
IF(AND(O$5&gt;='Rent Roll'!$M35,EDATE('Rent Roll'!$M35,ROUNDDOWN('Rent Roll'!$Q35,0))-1&gt;=O$5),-O15,
IF(AND(O$5&gt;='Rent Roll'!$K10,EDATE('Rent Roll'!$K10,ROUNDDOWN('Rent Roll'!$M10,0))-1&gt;=O$5),-O15,
"-")),"-")</f>
        <v>-</v>
      </c>
      <c r="P40" s="131" t="str">
        <f>IFERROR(
IF(AND(P$5&gt;='Rent Roll'!$M35,EDATE('Rent Roll'!$M35,ROUNDDOWN('Rent Roll'!$Q35,0))-1&gt;=P$5),-P15,
IF(AND(P$5&gt;='Rent Roll'!$K10,EDATE('Rent Roll'!$K10,ROUNDDOWN('Rent Roll'!$M10,0))-1&gt;=P$5),-P15,
"-")),"-")</f>
        <v>-</v>
      </c>
      <c r="Q40" s="131">
        <f ca="1">IFERROR(
IF(AND(Q$5&gt;='Rent Roll'!$M35,EDATE('Rent Roll'!$M35,ROUNDDOWN('Rent Roll'!$Q35,0))-1&gt;=Q$5),-Q15,
IF(AND(Q$5&gt;='Rent Roll'!$K10,EDATE('Rent Roll'!$K10,ROUNDDOWN('Rent Roll'!$M10,0))-1&gt;=Q$5),-Q15,
"-")),"-")</f>
        <v>-38590</v>
      </c>
      <c r="R40" s="131">
        <f ca="1">IFERROR(
IF(AND(R$5&gt;='Rent Roll'!$M35,EDATE('Rent Roll'!$M35,ROUNDDOWN('Rent Roll'!$Q35,0))-1&gt;=R$5),-R15,
IF(AND(R$5&gt;='Rent Roll'!$K10,EDATE('Rent Roll'!$K10,ROUNDDOWN('Rent Roll'!$M10,0))-1&gt;=R$5),-R15,
"-")),"-")</f>
        <v>-38590</v>
      </c>
      <c r="S40" s="131">
        <f ca="1">IFERROR(
IF(AND(S$5&gt;='Rent Roll'!$M35,EDATE('Rent Roll'!$M35,ROUNDDOWN('Rent Roll'!$Q35,0))-1&gt;=S$5),-S15,
IF(AND(S$5&gt;='Rent Roll'!$K10,EDATE('Rent Roll'!$K10,ROUNDDOWN('Rent Roll'!$M10,0))-1&gt;=S$5),-S15,
"-")),"-")</f>
        <v>-38590</v>
      </c>
      <c r="T40" s="131">
        <f ca="1">IFERROR(
IF(AND(T$5&gt;='Rent Roll'!$M35,EDATE('Rent Roll'!$M35,ROUNDDOWN('Rent Roll'!$Q35,0))-1&gt;=T$5),-T15,
IF(AND(T$5&gt;='Rent Roll'!$K10,EDATE('Rent Roll'!$K10,ROUNDDOWN('Rent Roll'!$M10,0))-1&gt;=T$5),-T15,
"-")),"-")</f>
        <v>-38590</v>
      </c>
      <c r="U40" s="131">
        <f ca="1">IFERROR(
IF(AND(U$5&gt;='Rent Roll'!$M35,EDATE('Rent Roll'!$M35,ROUNDDOWN('Rent Roll'!$Q35,0))-1&gt;=U$5),-U15,
IF(AND(U$5&gt;='Rent Roll'!$K10,EDATE('Rent Roll'!$K10,ROUNDDOWN('Rent Roll'!$M10,0))-1&gt;=U$5),-U15,
"-")),"-")</f>
        <v>-38590</v>
      </c>
      <c r="V40" s="131">
        <f ca="1">IFERROR(
IF(AND(V$5&gt;='Rent Roll'!$M35,EDATE('Rent Roll'!$M35,ROUNDDOWN('Rent Roll'!$Q35,0))-1&gt;=V$5),-V15,
IF(AND(V$5&gt;='Rent Roll'!$K10,EDATE('Rent Roll'!$K10,ROUNDDOWN('Rent Roll'!$M10,0))-1&gt;=V$5),-V15,
"-")),"-")</f>
        <v>-38590</v>
      </c>
      <c r="W40" s="131">
        <f ca="1">IFERROR(
IF(AND(W$5&gt;='Rent Roll'!$M35,EDATE('Rent Roll'!$M35,ROUNDDOWN('Rent Roll'!$Q35,0))-1&gt;=W$5),-W15,
IF(AND(W$5&gt;='Rent Roll'!$K10,EDATE('Rent Roll'!$K10,ROUNDDOWN('Rent Roll'!$M10,0))-1&gt;=W$5),-W15,
"-")),"-")</f>
        <v>-38590</v>
      </c>
      <c r="X40" s="131">
        <f ca="1">IFERROR(
IF(AND(X$5&gt;='Rent Roll'!$M35,EDATE('Rent Roll'!$M35,ROUNDDOWN('Rent Roll'!$Q35,0))-1&gt;=X$5),-X15,
IF(AND(X$5&gt;='Rent Roll'!$K10,EDATE('Rent Roll'!$K10,ROUNDDOWN('Rent Roll'!$M10,0))-1&gt;=X$5),-X15,
"-")),"-")</f>
        <v>-38590</v>
      </c>
      <c r="Y40" s="131">
        <f ca="1">IFERROR(
IF(AND(Y$5&gt;='Rent Roll'!$M35,EDATE('Rent Roll'!$M35,ROUNDDOWN('Rent Roll'!$Q35,0))-1&gt;=Y$5),-Y15,
IF(AND(Y$5&gt;='Rent Roll'!$K10,EDATE('Rent Roll'!$K10,ROUNDDOWN('Rent Roll'!$M10,0))-1&gt;=Y$5),-Y15,
"-")),"-")</f>
        <v>-38590</v>
      </c>
      <c r="Z40" s="131">
        <f ca="1">IFERROR(
IF(AND(Z$5&gt;='Rent Roll'!$M35,EDATE('Rent Roll'!$M35,ROUNDDOWN('Rent Roll'!$Q35,0))-1&gt;=Z$5),-Z15,
IF(AND(Z$5&gt;='Rent Roll'!$K10,EDATE('Rent Roll'!$K10,ROUNDDOWN('Rent Roll'!$M10,0))-1&gt;=Z$5),-Z15,
"-")),"-")</f>
        <v>-38590</v>
      </c>
      <c r="AA40" s="131" t="str">
        <f>IFERROR(
IF(AND(AA$5&gt;='Rent Roll'!$M35,EDATE('Rent Roll'!$M35,ROUNDDOWN('Rent Roll'!$Q35,0))-1&gt;=AA$5),-AA15,
IF(AND(AA$5&gt;='Rent Roll'!$K10,EDATE('Rent Roll'!$K10,ROUNDDOWN('Rent Roll'!$M10,0))-1&gt;=AA$5),-AA15,
"-")),"-")</f>
        <v>-</v>
      </c>
      <c r="AB40" s="131" t="str">
        <f>IFERROR(
IF(AND(AB$5&gt;='Rent Roll'!$M35,EDATE('Rent Roll'!$M35,ROUNDDOWN('Rent Roll'!$Q35,0))-1&gt;=AB$5),-AB15,
IF(AND(AB$5&gt;='Rent Roll'!$K10,EDATE('Rent Roll'!$K10,ROUNDDOWN('Rent Roll'!$M10,0))-1&gt;=AB$5),-AB15,
"-")),"-")</f>
        <v>-</v>
      </c>
      <c r="AC40" s="131" t="str">
        <f>IFERROR(
IF(AND(AC$5&gt;='Rent Roll'!$M35,EDATE('Rent Roll'!$M35,ROUNDDOWN('Rent Roll'!$Q35,0))-1&gt;=AC$5),-AC15,
IF(AND(AC$5&gt;='Rent Roll'!$K10,EDATE('Rent Roll'!$K10,ROUNDDOWN('Rent Roll'!$M10,0))-1&gt;=AC$5),-AC15,
"-")),"-")</f>
        <v>-</v>
      </c>
      <c r="AD40" s="131" t="str">
        <f>IFERROR(
IF(AND(AD$5&gt;='Rent Roll'!$M35,EDATE('Rent Roll'!$M35,ROUNDDOWN('Rent Roll'!$Q35,0))-1&gt;=AD$5),-AD15,
IF(AND(AD$5&gt;='Rent Roll'!$K10,EDATE('Rent Roll'!$K10,ROUNDDOWN('Rent Roll'!$M10,0))-1&gt;=AD$5),-AD15,
"-")),"-")</f>
        <v>-</v>
      </c>
      <c r="AE40" s="131" t="str">
        <f>IFERROR(
IF(AND(AE$5&gt;='Rent Roll'!$M35,EDATE('Rent Roll'!$M35,ROUNDDOWN('Rent Roll'!$Q35,0))-1&gt;=AE$5),-AE15,
IF(AND(AE$5&gt;='Rent Roll'!$K10,EDATE('Rent Roll'!$K10,ROUNDDOWN('Rent Roll'!$M10,0))-1&gt;=AE$5),-AE15,
"-")),"-")</f>
        <v>-</v>
      </c>
      <c r="AF40" s="131" t="str">
        <f>IFERROR(
IF(AND(AF$5&gt;='Rent Roll'!$M35,EDATE('Rent Roll'!$M35,ROUNDDOWN('Rent Roll'!$Q35,0))-1&gt;=AF$5),-AF15,
IF(AND(AF$5&gt;='Rent Roll'!$K10,EDATE('Rent Roll'!$K10,ROUNDDOWN('Rent Roll'!$M10,0))-1&gt;=AF$5),-AF15,
"-")),"-")</f>
        <v>-</v>
      </c>
      <c r="AG40" s="131" t="str">
        <f>IFERROR(
IF(AND(AG$5&gt;='Rent Roll'!$M35,EDATE('Rent Roll'!$M35,ROUNDDOWN('Rent Roll'!$Q35,0))-1&gt;=AG$5),-AG15,
IF(AND(AG$5&gt;='Rent Roll'!$K10,EDATE('Rent Roll'!$K10,ROUNDDOWN('Rent Roll'!$M10,0))-1&gt;=AG$5),-AG15,
"-")),"-")</f>
        <v>-</v>
      </c>
      <c r="AH40" s="131" t="str">
        <f>IFERROR(
IF(AND(AH$5&gt;='Rent Roll'!$M35,EDATE('Rent Roll'!$M35,ROUNDDOWN('Rent Roll'!$Q35,0))-1&gt;=AH$5),-AH15,
IF(AND(AH$5&gt;='Rent Roll'!$K10,EDATE('Rent Roll'!$K10,ROUNDDOWN('Rent Roll'!$M10,0))-1&gt;=AH$5),-AH15,
"-")),"-")</f>
        <v>-</v>
      </c>
      <c r="AI40" s="131" t="str">
        <f>IFERROR(
IF(AND(AI$5&gt;='Rent Roll'!$M35,EDATE('Rent Roll'!$M35,ROUNDDOWN('Rent Roll'!$Q35,0))-1&gt;=AI$5),-AI15,
IF(AND(AI$5&gt;='Rent Roll'!$K10,EDATE('Rent Roll'!$K10,ROUNDDOWN('Rent Roll'!$M10,0))-1&gt;=AI$5),-AI15,
"-")),"-")</f>
        <v>-</v>
      </c>
      <c r="AJ40" s="131" t="str">
        <f>IFERROR(
IF(AND(AJ$5&gt;='Rent Roll'!$M35,EDATE('Rent Roll'!$M35,ROUNDDOWN('Rent Roll'!$Q35,0))-1&gt;=AJ$5),-AJ15,
IF(AND(AJ$5&gt;='Rent Roll'!$K10,EDATE('Rent Roll'!$K10,ROUNDDOWN('Rent Roll'!$M10,0))-1&gt;=AJ$5),-AJ15,
"-")),"-")</f>
        <v>-</v>
      </c>
      <c r="AK40" s="131" t="str">
        <f>IFERROR(
IF(AND(AK$5&gt;='Rent Roll'!$M35,EDATE('Rent Roll'!$M35,ROUNDDOWN('Rent Roll'!$Q35,0))-1&gt;=AK$5),-AK15,
IF(AND(AK$5&gt;='Rent Roll'!$K10,EDATE('Rent Roll'!$K10,ROUNDDOWN('Rent Roll'!$M10,0))-1&gt;=AK$5),-AK15,
"-")),"-")</f>
        <v>-</v>
      </c>
      <c r="AL40" s="131" t="str">
        <f>IFERROR(
IF(AND(AL$5&gt;='Rent Roll'!$M35,EDATE('Rent Roll'!$M35,ROUNDDOWN('Rent Roll'!$Q35,0))-1&gt;=AL$5),-AL15,
IF(AND(AL$5&gt;='Rent Roll'!$K10,EDATE('Rent Roll'!$K10,ROUNDDOWN('Rent Roll'!$M10,0))-1&gt;=AL$5),-AL15,
"-")),"-")</f>
        <v>-</v>
      </c>
      <c r="AM40" s="131" t="str">
        <f>IFERROR(
IF(AND(AM$5&gt;='Rent Roll'!$M35,EDATE('Rent Roll'!$M35,ROUNDDOWN('Rent Roll'!$Q35,0))-1&gt;=AM$5),-AM15,
IF(AND(AM$5&gt;='Rent Roll'!$K10,EDATE('Rent Roll'!$K10,ROUNDDOWN('Rent Roll'!$M10,0))-1&gt;=AM$5),-AM15,
"-")),"-")</f>
        <v>-</v>
      </c>
      <c r="AN40" s="131" t="str">
        <f>IFERROR(
IF(AND(AN$5&gt;='Rent Roll'!$M35,EDATE('Rent Roll'!$M35,ROUNDDOWN('Rent Roll'!$Q35,0))-1&gt;=AN$5),-AN15,
IF(AND(AN$5&gt;='Rent Roll'!$K10,EDATE('Rent Roll'!$K10,ROUNDDOWN('Rent Roll'!$M10,0))-1&gt;=AN$5),-AN15,
"-")),"-")</f>
        <v>-</v>
      </c>
      <c r="AO40" s="131" t="str">
        <f>IFERROR(
IF(AND(AO$5&gt;='Rent Roll'!$M35,EDATE('Rent Roll'!$M35,ROUNDDOWN('Rent Roll'!$Q35,0))-1&gt;=AO$5),-AO15,
IF(AND(AO$5&gt;='Rent Roll'!$K10,EDATE('Rent Roll'!$K10,ROUNDDOWN('Rent Roll'!$M10,0))-1&gt;=AO$5),-AO15,
"-")),"-")</f>
        <v>-</v>
      </c>
      <c r="AP40" s="131" t="str">
        <f>IFERROR(
IF(AND(AP$5&gt;='Rent Roll'!$M35,EDATE('Rent Roll'!$M35,ROUNDDOWN('Rent Roll'!$Q35,0))-1&gt;=AP$5),-AP15,
IF(AND(AP$5&gt;='Rent Roll'!$K10,EDATE('Rent Roll'!$K10,ROUNDDOWN('Rent Roll'!$M10,0))-1&gt;=AP$5),-AP15,
"-")),"-")</f>
        <v>-</v>
      </c>
      <c r="AQ40" s="131" t="str">
        <f>IFERROR(
IF(AND(AQ$5&gt;='Rent Roll'!$M35,EDATE('Rent Roll'!$M35,ROUNDDOWN('Rent Roll'!$Q35,0))-1&gt;=AQ$5),-AQ15,
IF(AND(AQ$5&gt;='Rent Roll'!$K10,EDATE('Rent Roll'!$K10,ROUNDDOWN('Rent Roll'!$M10,0))-1&gt;=AQ$5),-AQ15,
"-")),"-")</f>
        <v>-</v>
      </c>
      <c r="AR40" s="131" t="str">
        <f>IFERROR(
IF(AND(AR$5&gt;='Rent Roll'!$M35,EDATE('Rent Roll'!$M35,ROUNDDOWN('Rent Roll'!$Q35,0))-1&gt;=AR$5),-AR15,
IF(AND(AR$5&gt;='Rent Roll'!$K10,EDATE('Rent Roll'!$K10,ROUNDDOWN('Rent Roll'!$M10,0))-1&gt;=AR$5),-AR15,
"-")),"-")</f>
        <v>-</v>
      </c>
      <c r="AS40" s="131" t="str">
        <f>IFERROR(
IF(AND(AS$5&gt;='Rent Roll'!$M35,EDATE('Rent Roll'!$M35,ROUNDDOWN('Rent Roll'!$Q35,0))-1&gt;=AS$5),-AS15,
IF(AND(AS$5&gt;='Rent Roll'!$K10,EDATE('Rent Roll'!$K10,ROUNDDOWN('Rent Roll'!$M10,0))-1&gt;=AS$5),-AS15,
"-")),"-")</f>
        <v>-</v>
      </c>
      <c r="AT40" s="131" t="str">
        <f>IFERROR(
IF(AND(AT$5&gt;='Rent Roll'!$M35,EDATE('Rent Roll'!$M35,ROUNDDOWN('Rent Roll'!$Q35,0))-1&gt;=AT$5),-AT15,
IF(AND(AT$5&gt;='Rent Roll'!$K10,EDATE('Rent Roll'!$K10,ROUNDDOWN('Rent Roll'!$M10,0))-1&gt;=AT$5),-AT15,
"-")),"-")</f>
        <v>-</v>
      </c>
      <c r="AU40" s="131" t="str">
        <f>IFERROR(
IF(AND(AU$5&gt;='Rent Roll'!$M35,EDATE('Rent Roll'!$M35,ROUNDDOWN('Rent Roll'!$Q35,0))-1&gt;=AU$5),-AU15,
IF(AND(AU$5&gt;='Rent Roll'!$K10,EDATE('Rent Roll'!$K10,ROUNDDOWN('Rent Roll'!$M10,0))-1&gt;=AU$5),-AU15,
"-")),"-")</f>
        <v>-</v>
      </c>
      <c r="AV40" s="131" t="str">
        <f>IFERROR(
IF(AND(AV$5&gt;='Rent Roll'!$M35,EDATE('Rent Roll'!$M35,ROUNDDOWN('Rent Roll'!$Q35,0))-1&gt;=AV$5),-AV15,
IF(AND(AV$5&gt;='Rent Roll'!$K10,EDATE('Rent Roll'!$K10,ROUNDDOWN('Rent Roll'!$M10,0))-1&gt;=AV$5),-AV15,
"-")),"-")</f>
        <v>-</v>
      </c>
      <c r="AW40" s="131" t="str">
        <f>IFERROR(
IF(AND(AW$5&gt;='Rent Roll'!$M35,EDATE('Rent Roll'!$M35,ROUNDDOWN('Rent Roll'!$Q35,0))-1&gt;=AW$5),-AW15,
IF(AND(AW$5&gt;='Rent Roll'!$K10,EDATE('Rent Roll'!$K10,ROUNDDOWN('Rent Roll'!$M10,0))-1&gt;=AW$5),-AW15,
"-")),"-")</f>
        <v>-</v>
      </c>
      <c r="AX40" s="131" t="str">
        <f>IFERROR(
IF(AND(AX$5&gt;='Rent Roll'!$M35,EDATE('Rent Roll'!$M35,ROUNDDOWN('Rent Roll'!$Q35,0))-1&gt;=AX$5),-AX15,
IF(AND(AX$5&gt;='Rent Roll'!$K10,EDATE('Rent Roll'!$K10,ROUNDDOWN('Rent Roll'!$M10,0))-1&gt;=AX$5),-AX15,
"-")),"-")</f>
        <v>-</v>
      </c>
      <c r="AY40" s="131" t="str">
        <f>IFERROR(
IF(AND(AY$5&gt;='Rent Roll'!$M35,EDATE('Rent Roll'!$M35,ROUNDDOWN('Rent Roll'!$Q35,0))-1&gt;=AY$5),-AY15,
IF(AND(AY$5&gt;='Rent Roll'!$K10,EDATE('Rent Roll'!$K10,ROUNDDOWN('Rent Roll'!$M10,0))-1&gt;=AY$5),-AY15,
"-")),"-")</f>
        <v>-</v>
      </c>
      <c r="AZ40" s="131" t="str">
        <f>IFERROR(
IF(AND(AZ$5&gt;='Rent Roll'!$M35,EDATE('Rent Roll'!$M35,ROUNDDOWN('Rent Roll'!$Q35,0))-1&gt;=AZ$5),-AZ15,
IF(AND(AZ$5&gt;='Rent Roll'!$K10,EDATE('Rent Roll'!$K10,ROUNDDOWN('Rent Roll'!$M10,0))-1&gt;=AZ$5),-AZ15,
"-")),"-")</f>
        <v>-</v>
      </c>
      <c r="BA40" s="131" t="str">
        <f>IFERROR(
IF(AND(BA$5&gt;='Rent Roll'!$M35,EDATE('Rent Roll'!$M35,ROUNDDOWN('Rent Roll'!$Q35,0))-1&gt;=BA$5),-BA15,
IF(AND(BA$5&gt;='Rent Roll'!$K10,EDATE('Rent Roll'!$K10,ROUNDDOWN('Rent Roll'!$M10,0))-1&gt;=BA$5),-BA15,
"-")),"-")</f>
        <v>-</v>
      </c>
      <c r="BB40" s="131" t="str">
        <f>IFERROR(
IF(AND(BB$5&gt;='Rent Roll'!$M35,EDATE('Rent Roll'!$M35,ROUNDDOWN('Rent Roll'!$Q35,0))-1&gt;=BB$5),-BB15,
IF(AND(BB$5&gt;='Rent Roll'!$K10,EDATE('Rent Roll'!$K10,ROUNDDOWN('Rent Roll'!$M10,0))-1&gt;=BB$5),-BB15,
"-")),"-")</f>
        <v>-</v>
      </c>
      <c r="BC40" s="131" t="str">
        <f>IFERROR(
IF(AND(BC$5&gt;='Rent Roll'!$M35,EDATE('Rent Roll'!$M35,ROUNDDOWN('Rent Roll'!$Q35,0))-1&gt;=BC$5),-BC15,
IF(AND(BC$5&gt;='Rent Roll'!$K10,EDATE('Rent Roll'!$K10,ROUNDDOWN('Rent Roll'!$M10,0))-1&gt;=BC$5),-BC15,
"-")),"-")</f>
        <v>-</v>
      </c>
      <c r="BD40" s="131" t="str">
        <f>IFERROR(
IF(AND(BD$5&gt;='Rent Roll'!$M35,EDATE('Rent Roll'!$M35,ROUNDDOWN('Rent Roll'!$Q35,0))-1&gt;=BD$5),-BD15,
IF(AND(BD$5&gt;='Rent Roll'!$K10,EDATE('Rent Roll'!$K10,ROUNDDOWN('Rent Roll'!$M10,0))-1&gt;=BD$5),-BD15,
"-")),"-")</f>
        <v>-</v>
      </c>
      <c r="BE40" s="131" t="str">
        <f>IFERROR(
IF(AND(BE$5&gt;='Rent Roll'!$M35,EDATE('Rent Roll'!$M35,ROUNDDOWN('Rent Roll'!$Q35,0))-1&gt;=BE$5),-BE15,
IF(AND(BE$5&gt;='Rent Roll'!$K10,EDATE('Rent Roll'!$K10,ROUNDDOWN('Rent Roll'!$M10,0))-1&gt;=BE$5),-BE15,
"-")),"-")</f>
        <v>-</v>
      </c>
      <c r="BF40" s="131" t="str">
        <f>IFERROR(
IF(AND(BF$5&gt;='Rent Roll'!$M35,EDATE('Rent Roll'!$M35,ROUNDDOWN('Rent Roll'!$Q35,0))-1&gt;=BF$5),-BF15,
IF(AND(BF$5&gt;='Rent Roll'!$K10,EDATE('Rent Roll'!$K10,ROUNDDOWN('Rent Roll'!$M10,0))-1&gt;=BF$5),-BF15,
"-")),"-")</f>
        <v>-</v>
      </c>
      <c r="BG40" s="131" t="str">
        <f>IFERROR(
IF(AND(BG$5&gt;='Rent Roll'!$M35,EDATE('Rent Roll'!$M35,ROUNDDOWN('Rent Roll'!$Q35,0))-1&gt;=BG$5),-BG15,
IF(AND(BG$5&gt;='Rent Roll'!$K10,EDATE('Rent Roll'!$K10,ROUNDDOWN('Rent Roll'!$M10,0))-1&gt;=BG$5),-BG15,
"-")),"-")</f>
        <v>-</v>
      </c>
      <c r="BH40" s="131" t="str">
        <f>IFERROR(
IF(AND(BH$5&gt;='Rent Roll'!$M35,EDATE('Rent Roll'!$M35,ROUNDDOWN('Rent Roll'!$Q35,0))-1&gt;=BH$5),-BH15,
IF(AND(BH$5&gt;='Rent Roll'!$K10,EDATE('Rent Roll'!$K10,ROUNDDOWN('Rent Roll'!$M10,0))-1&gt;=BH$5),-BH15,
"-")),"-")</f>
        <v>-</v>
      </c>
      <c r="BI40" s="131" t="str">
        <f>IFERROR(
IF(AND(BI$5&gt;='Rent Roll'!$M35,EDATE('Rent Roll'!$M35,ROUNDDOWN('Rent Roll'!$Q35,0))-1&gt;=BI$5),-BI15,
IF(AND(BI$5&gt;='Rent Roll'!$K10,EDATE('Rent Roll'!$K10,ROUNDDOWN('Rent Roll'!$M10,0))-1&gt;=BI$5),-BI15,
"-")),"-")</f>
        <v>-</v>
      </c>
      <c r="BJ40" s="131" t="str">
        <f>IFERROR(
IF(AND(BJ$5&gt;='Rent Roll'!$M35,EDATE('Rent Roll'!$M35,ROUNDDOWN('Rent Roll'!$Q35,0))-1&gt;=BJ$5),-BJ15,
IF(AND(BJ$5&gt;='Rent Roll'!$K10,EDATE('Rent Roll'!$K10,ROUNDDOWN('Rent Roll'!$M10,0))-1&gt;=BJ$5),-BJ15,
"-")),"-")</f>
        <v>-</v>
      </c>
      <c r="BK40" s="131" t="str">
        <f>IFERROR(
IF(AND(BK$5&gt;='Rent Roll'!$M35,EDATE('Rent Roll'!$M35,ROUNDDOWN('Rent Roll'!$Q35,0))-1&gt;=BK$5),-BK15,
IF(AND(BK$5&gt;='Rent Roll'!$K10,EDATE('Rent Roll'!$K10,ROUNDDOWN('Rent Roll'!$M10,0))-1&gt;=BK$5),-BK15,
"-")),"-")</f>
        <v>-</v>
      </c>
      <c r="BL40" s="131" t="str">
        <f>IFERROR(
IF(AND(BL$5&gt;='Rent Roll'!$M35,EDATE('Rent Roll'!$M35,ROUNDDOWN('Rent Roll'!$Q35,0))-1&gt;=BL$5),-BL15,
IF(AND(BL$5&gt;='Rent Roll'!$K10,EDATE('Rent Roll'!$K10,ROUNDDOWN('Rent Roll'!$M10,0))-1&gt;=BL$5),-BL15,
"-")),"-")</f>
        <v>-</v>
      </c>
      <c r="BM40" s="131" t="str">
        <f>IFERROR(
IF(AND(BM$5&gt;='Rent Roll'!$M35,EDATE('Rent Roll'!$M35,ROUNDDOWN('Rent Roll'!$Q35,0))-1&gt;=BM$5),-BM15,
IF(AND(BM$5&gt;='Rent Roll'!$K10,EDATE('Rent Roll'!$K10,ROUNDDOWN('Rent Roll'!$M10,0))-1&gt;=BM$5),-BM15,
"-")),"-")</f>
        <v>-</v>
      </c>
      <c r="BN40" s="131" t="str">
        <f>IFERROR(
IF(AND(BN$5&gt;='Rent Roll'!$M35,EDATE('Rent Roll'!$M35,ROUNDDOWN('Rent Roll'!$Q35,0))-1&gt;=BN$5),-BN15,
IF(AND(BN$5&gt;='Rent Roll'!$K10,EDATE('Rent Roll'!$K10,ROUNDDOWN('Rent Roll'!$M10,0))-1&gt;=BN$5),-BN15,
"-")),"-")</f>
        <v>-</v>
      </c>
      <c r="BO40" s="131" t="str">
        <f>IFERROR(
IF(AND(BO$5&gt;='Rent Roll'!$M35,EDATE('Rent Roll'!$M35,ROUNDDOWN('Rent Roll'!$Q35,0))-1&gt;=BO$5),-BO15,
IF(AND(BO$5&gt;='Rent Roll'!$K10,EDATE('Rent Roll'!$K10,ROUNDDOWN('Rent Roll'!$M10,0))-1&gt;=BO$5),-BO15,
"-")),"-")</f>
        <v>-</v>
      </c>
      <c r="BP40" s="131" t="str">
        <f>IFERROR(
IF(AND(BP$5&gt;='Rent Roll'!$M35,EDATE('Rent Roll'!$M35,ROUNDDOWN('Rent Roll'!$Q35,0))-1&gt;=BP$5),-BP15,
IF(AND(BP$5&gt;='Rent Roll'!$K10,EDATE('Rent Roll'!$K10,ROUNDDOWN('Rent Roll'!$M10,0))-1&gt;=BP$5),-BP15,
"-")),"-")</f>
        <v>-</v>
      </c>
      <c r="BQ40" s="131" t="str">
        <f>IFERROR(
IF(AND(BQ$5&gt;='Rent Roll'!$M35,EDATE('Rent Roll'!$M35,ROUNDDOWN('Rent Roll'!$Q35,0))-1&gt;=BQ$5),-BQ15,
IF(AND(BQ$5&gt;='Rent Roll'!$K10,EDATE('Rent Roll'!$K10,ROUNDDOWN('Rent Roll'!$M10,0))-1&gt;=BQ$5),-BQ15,
"-")),"-")</f>
        <v>-</v>
      </c>
      <c r="BR40" s="131" t="str">
        <f>IFERROR(
IF(AND(BR$5&gt;='Rent Roll'!$M35,EDATE('Rent Roll'!$M35,ROUNDDOWN('Rent Roll'!$Q35,0))-1&gt;=BR$5),-BR15,
IF(AND(BR$5&gt;='Rent Roll'!$K10,EDATE('Rent Roll'!$K10,ROUNDDOWN('Rent Roll'!$M10,0))-1&gt;=BR$5),-BR15,
"-")),"-")</f>
        <v>-</v>
      </c>
      <c r="BS40" s="131" t="str">
        <f>IFERROR(
IF(AND(BS$5&gt;='Rent Roll'!$M35,EDATE('Rent Roll'!$M35,ROUNDDOWN('Rent Roll'!$Q35,0))-1&gt;=BS$5),-BS15,
IF(AND(BS$5&gt;='Rent Roll'!$K10,EDATE('Rent Roll'!$K10,ROUNDDOWN('Rent Roll'!$M10,0))-1&gt;=BS$5),-BS15,
"-")),"-")</f>
        <v>-</v>
      </c>
      <c r="BT40" s="131" t="str">
        <f>IFERROR(
IF(AND(BT$5&gt;='Rent Roll'!$M35,EDATE('Rent Roll'!$M35,ROUNDDOWN('Rent Roll'!$Q35,0))-1&gt;=BT$5),-BT15,
IF(AND(BT$5&gt;='Rent Roll'!$K10,EDATE('Rent Roll'!$K10,ROUNDDOWN('Rent Roll'!$M10,0))-1&gt;=BT$5),-BT15,
"-")),"-")</f>
        <v>-</v>
      </c>
      <c r="BU40" s="131" t="str">
        <f>IFERROR(
IF(AND(BU$5&gt;='Rent Roll'!$M35,EDATE('Rent Roll'!$M35,ROUNDDOWN('Rent Roll'!$Q35,0))-1&gt;=BU$5),-BU15,
IF(AND(BU$5&gt;='Rent Roll'!$K10,EDATE('Rent Roll'!$K10,ROUNDDOWN('Rent Roll'!$M10,0))-1&gt;=BU$5),-BU15,
"-")),"-")</f>
        <v>-</v>
      </c>
      <c r="BV40" s="131" t="str">
        <f>IFERROR(
IF(AND(BV$5&gt;='Rent Roll'!$M35,EDATE('Rent Roll'!$M35,ROUNDDOWN('Rent Roll'!$Q35,0))-1&gt;=BV$5),-BV15,
IF(AND(BV$5&gt;='Rent Roll'!$K10,EDATE('Rent Roll'!$K10,ROUNDDOWN('Rent Roll'!$M10,0))-1&gt;=BV$5),-BV15,
"-")),"-")</f>
        <v>-</v>
      </c>
      <c r="BW40" s="131" t="str">
        <f>IFERROR(
IF(AND(BW$5&gt;='Rent Roll'!$M35,EDATE('Rent Roll'!$M35,ROUNDDOWN('Rent Roll'!$Q35,0))-1&gt;=BW$5),-BW15,
IF(AND(BW$5&gt;='Rent Roll'!$K10,EDATE('Rent Roll'!$K10,ROUNDDOWN('Rent Roll'!$M10,0))-1&gt;=BW$5),-BW15,
"-")),"-")</f>
        <v>-</v>
      </c>
      <c r="BX40" s="131" t="str">
        <f>IFERROR(
IF(AND(BX$5&gt;='Rent Roll'!$M35,EDATE('Rent Roll'!$M35,ROUNDDOWN('Rent Roll'!$Q35,0))-1&gt;=BX$5),-BX15,
IF(AND(BX$5&gt;='Rent Roll'!$K10,EDATE('Rent Roll'!$K10,ROUNDDOWN('Rent Roll'!$M10,0))-1&gt;=BX$5),-BX15,
"-")),"-")</f>
        <v>-</v>
      </c>
      <c r="BY40" s="131" t="str">
        <f>IFERROR(
IF(AND(BY$5&gt;='Rent Roll'!$M35,EDATE('Rent Roll'!$M35,ROUNDDOWN('Rent Roll'!$Q35,0))-1&gt;=BY$5),-BY15,
IF(AND(BY$5&gt;='Rent Roll'!$K10,EDATE('Rent Roll'!$K10,ROUNDDOWN('Rent Roll'!$M10,0))-1&gt;=BY$5),-BY15,
"-")),"-")</f>
        <v>-</v>
      </c>
      <c r="BZ40" s="131" t="str">
        <f>IFERROR(
IF(AND(BZ$5&gt;='Rent Roll'!$M35,EDATE('Rent Roll'!$M35,ROUNDDOWN('Rent Roll'!$Q35,0))-1&gt;=BZ$5),-BZ15,
IF(AND(BZ$5&gt;='Rent Roll'!$K10,EDATE('Rent Roll'!$K10,ROUNDDOWN('Rent Roll'!$M10,0))-1&gt;=BZ$5),-BZ15,
"-")),"-")</f>
        <v>-</v>
      </c>
      <c r="CA40" s="131" t="str">
        <f>IFERROR(
IF(AND(CA$5&gt;='Rent Roll'!$M35,EDATE('Rent Roll'!$M35,ROUNDDOWN('Rent Roll'!$Q35,0))-1&gt;=CA$5),-CA15,
IF(AND(CA$5&gt;='Rent Roll'!$K10,EDATE('Rent Roll'!$K10,ROUNDDOWN('Rent Roll'!$M10,0))-1&gt;=CA$5),-CA15,
"-")),"-")</f>
        <v>-</v>
      </c>
      <c r="CB40" s="131" t="str">
        <f>IFERROR(
IF(AND(CB$5&gt;='Rent Roll'!$M35,EDATE('Rent Roll'!$M35,ROUNDDOWN('Rent Roll'!$Q35,0))-1&gt;=CB$5),-CB15,
IF(AND(CB$5&gt;='Rent Roll'!$K10,EDATE('Rent Roll'!$K10,ROUNDDOWN('Rent Roll'!$M10,0))-1&gt;=CB$5),-CB15,
"-")),"-")</f>
        <v>-</v>
      </c>
      <c r="CC40" s="131" t="str">
        <f>IFERROR(
IF(AND(CC$5&gt;='Rent Roll'!$M35,EDATE('Rent Roll'!$M35,ROUNDDOWN('Rent Roll'!$Q35,0))-1&gt;=CC$5),-CC15,
IF(AND(CC$5&gt;='Rent Roll'!$K10,EDATE('Rent Roll'!$K10,ROUNDDOWN('Rent Roll'!$M10,0))-1&gt;=CC$5),-CC15,
"-")),"-")</f>
        <v>-</v>
      </c>
      <c r="CD40" s="131" t="str">
        <f>IFERROR(
IF(AND(CD$5&gt;='Rent Roll'!$M35,EDATE('Rent Roll'!$M35,ROUNDDOWN('Rent Roll'!$Q35,0))-1&gt;=CD$5),-CD15,
IF(AND(CD$5&gt;='Rent Roll'!$K10,EDATE('Rent Roll'!$K10,ROUNDDOWN('Rent Roll'!$M10,0))-1&gt;=CD$5),-CD15,
"-")),"-")</f>
        <v>-</v>
      </c>
      <c r="CE40" s="131" t="str">
        <f>IFERROR(
IF(AND(CE$5&gt;='Rent Roll'!$M35,EDATE('Rent Roll'!$M35,ROUNDDOWN('Rent Roll'!$Q35,0))-1&gt;=CE$5),-CE15,
IF(AND(CE$5&gt;='Rent Roll'!$K10,EDATE('Rent Roll'!$K10,ROUNDDOWN('Rent Roll'!$M10,0))-1&gt;=CE$5),-CE15,
"-")),"-")</f>
        <v>-</v>
      </c>
      <c r="CF40" s="131" t="str">
        <f>IFERROR(
IF(AND(CF$5&gt;='Rent Roll'!$M35,EDATE('Rent Roll'!$M35,ROUNDDOWN('Rent Roll'!$Q35,0))-1&gt;=CF$5),-CF15,
IF(AND(CF$5&gt;='Rent Roll'!$K10,EDATE('Rent Roll'!$K10,ROUNDDOWN('Rent Roll'!$M10,0))-1&gt;=CF$5),-CF15,
"-")),"-")</f>
        <v>-</v>
      </c>
      <c r="CG40" s="131" t="str">
        <f>IFERROR(
IF(AND(CG$5&gt;='Rent Roll'!$M35,EDATE('Rent Roll'!$M35,ROUNDDOWN('Rent Roll'!$Q35,0))-1&gt;=CG$5),-CG15,
IF(AND(CG$5&gt;='Rent Roll'!$K10,EDATE('Rent Roll'!$K10,ROUNDDOWN('Rent Roll'!$M10,0))-1&gt;=CG$5),-CG15,
"-")),"-")</f>
        <v>-</v>
      </c>
      <c r="CH40" s="131" t="str">
        <f>IFERROR(
IF(AND(CH$5&gt;='Rent Roll'!$M35,EDATE('Rent Roll'!$M35,ROUNDDOWN('Rent Roll'!$Q35,0))-1&gt;=CH$5),-CH15,
IF(AND(CH$5&gt;='Rent Roll'!$K10,EDATE('Rent Roll'!$K10,ROUNDDOWN('Rent Roll'!$M10,0))-1&gt;=CH$5),-CH15,
"-")),"-")</f>
        <v>-</v>
      </c>
      <c r="CI40" s="131" t="str">
        <f>IFERROR(
IF(AND(CI$5&gt;='Rent Roll'!$M35,EDATE('Rent Roll'!$M35,ROUNDDOWN('Rent Roll'!$Q35,0))-1&gt;=CI$5),-CI15,
IF(AND(CI$5&gt;='Rent Roll'!$K10,EDATE('Rent Roll'!$K10,ROUNDDOWN('Rent Roll'!$M10,0))-1&gt;=CI$5),-CI15,
"-")),"-")</f>
        <v>-</v>
      </c>
      <c r="CJ40" s="131" t="str">
        <f>IFERROR(
IF(AND(CJ$5&gt;='Rent Roll'!$M35,EDATE('Rent Roll'!$M35,ROUNDDOWN('Rent Roll'!$Q35,0))-1&gt;=CJ$5),-CJ15,
IF(AND(CJ$5&gt;='Rent Roll'!$K10,EDATE('Rent Roll'!$K10,ROUNDDOWN('Rent Roll'!$M10,0))-1&gt;=CJ$5),-CJ15,
"-")),"-")</f>
        <v>-</v>
      </c>
      <c r="CK40" s="131" t="str">
        <f>IFERROR(
IF(AND(CK$5&gt;='Rent Roll'!$M35,EDATE('Rent Roll'!$M35,ROUNDDOWN('Rent Roll'!$Q35,0))-1&gt;=CK$5),-CK15,
IF(AND(CK$5&gt;='Rent Roll'!$K10,EDATE('Rent Roll'!$K10,ROUNDDOWN('Rent Roll'!$M10,0))-1&gt;=CK$5),-CK15,
"-")),"-")</f>
        <v>-</v>
      </c>
      <c r="CL40" s="131" t="str">
        <f>IFERROR(
IF(AND(CL$5&gt;='Rent Roll'!$M35,EDATE('Rent Roll'!$M35,ROUNDDOWN('Rent Roll'!$Q35,0))-1&gt;=CL$5),-CL15,
IF(AND(CL$5&gt;='Rent Roll'!$K10,EDATE('Rent Roll'!$K10,ROUNDDOWN('Rent Roll'!$M10,0))-1&gt;=CL$5),-CL15,
"-")),"-")</f>
        <v>-</v>
      </c>
      <c r="CM40" s="131" t="str">
        <f>IFERROR(
IF(AND(CM$5&gt;='Rent Roll'!$M35,EDATE('Rent Roll'!$M35,ROUNDDOWN('Rent Roll'!$Q35,0))-1&gt;=CM$5),-CM15,
IF(AND(CM$5&gt;='Rent Roll'!$K10,EDATE('Rent Roll'!$K10,ROUNDDOWN('Rent Roll'!$M10,0))-1&gt;=CM$5),-CM15,
"-")),"-")</f>
        <v>-</v>
      </c>
      <c r="CN40" s="131" t="str">
        <f>IFERROR(
IF(AND(CN$5&gt;='Rent Roll'!$M35,EDATE('Rent Roll'!$M35,ROUNDDOWN('Rent Roll'!$Q35,0))-1&gt;=CN$5),-CN15,
IF(AND(CN$5&gt;='Rent Roll'!$K10,EDATE('Rent Roll'!$K10,ROUNDDOWN('Rent Roll'!$M10,0))-1&gt;=CN$5),-CN15,
"-")),"-")</f>
        <v>-</v>
      </c>
      <c r="CO40" s="131" t="str">
        <f>IFERROR(
IF(AND(CO$5&gt;='Rent Roll'!$M35,EDATE('Rent Roll'!$M35,ROUNDDOWN('Rent Roll'!$Q35,0))-1&gt;=CO$5),-CO15,
IF(AND(CO$5&gt;='Rent Roll'!$K10,EDATE('Rent Roll'!$K10,ROUNDDOWN('Rent Roll'!$M10,0))-1&gt;=CO$5),-CO15,
"-")),"-")</f>
        <v>-</v>
      </c>
      <c r="CP40" s="131" t="str">
        <f>IFERROR(
IF(AND(CP$5&gt;='Rent Roll'!$M35,EDATE('Rent Roll'!$M35,ROUNDDOWN('Rent Roll'!$Q35,0))-1&gt;=CP$5),-CP15,
IF(AND(CP$5&gt;='Rent Roll'!$K10,EDATE('Rent Roll'!$K10,ROUNDDOWN('Rent Roll'!$M10,0))-1&gt;=CP$5),-CP15,
"-")),"-")</f>
        <v>-</v>
      </c>
      <c r="CQ40" s="131" t="str">
        <f>IFERROR(
IF(AND(CQ$5&gt;='Rent Roll'!$M35,EDATE('Rent Roll'!$M35,ROUNDDOWN('Rent Roll'!$Q35,0))-1&gt;=CQ$5),-CQ15,
IF(AND(CQ$5&gt;='Rent Roll'!$K10,EDATE('Rent Roll'!$K10,ROUNDDOWN('Rent Roll'!$M10,0))-1&gt;=CQ$5),-CQ15,
"-")),"-")</f>
        <v>-</v>
      </c>
      <c r="CR40" s="131" t="str">
        <f>IFERROR(
IF(AND(CR$5&gt;='Rent Roll'!$M35,EDATE('Rent Roll'!$M35,ROUNDDOWN('Rent Roll'!$Q35,0))-1&gt;=CR$5),-CR15,
IF(AND(CR$5&gt;='Rent Roll'!$K10,EDATE('Rent Roll'!$K10,ROUNDDOWN('Rent Roll'!$M10,0))-1&gt;=CR$5),-CR15,
"-")),"-")</f>
        <v>-</v>
      </c>
      <c r="CS40" s="131" t="str">
        <f>IFERROR(
IF(AND(CS$5&gt;='Rent Roll'!$M35,EDATE('Rent Roll'!$M35,ROUNDDOWN('Rent Roll'!$Q35,0))-1&gt;=CS$5),-CS15,
IF(AND(CS$5&gt;='Rent Roll'!$K10,EDATE('Rent Roll'!$K10,ROUNDDOWN('Rent Roll'!$M10,0))-1&gt;=CS$5),-CS15,
"-")),"-")</f>
        <v>-</v>
      </c>
      <c r="CT40" s="131" t="str">
        <f>IFERROR(
IF(AND(CT$5&gt;='Rent Roll'!$M35,EDATE('Rent Roll'!$M35,ROUNDDOWN('Rent Roll'!$Q35,0))-1&gt;=CT$5),-CT15,
IF(AND(CT$5&gt;='Rent Roll'!$K10,EDATE('Rent Roll'!$K10,ROUNDDOWN('Rent Roll'!$M10,0))-1&gt;=CT$5),-CT15,
"-")),"-")</f>
        <v>-</v>
      </c>
      <c r="CU40" s="131" t="str">
        <f>IFERROR(
IF(AND(CU$5&gt;='Rent Roll'!$M35,EDATE('Rent Roll'!$M35,ROUNDDOWN('Rent Roll'!$Q35,0))-1&gt;=CU$5),-CU15,
IF(AND(CU$5&gt;='Rent Roll'!$K10,EDATE('Rent Roll'!$K10,ROUNDDOWN('Rent Roll'!$M10,0))-1&gt;=CU$5),-CU15,
"-")),"-")</f>
        <v>-</v>
      </c>
      <c r="CV40" s="131" t="str">
        <f>IFERROR(
IF(AND(CV$5&gt;='Rent Roll'!$M35,EDATE('Rent Roll'!$M35,ROUNDDOWN('Rent Roll'!$Q35,0))-1&gt;=CV$5),-CV15,
IF(AND(CV$5&gt;='Rent Roll'!$K10,EDATE('Rent Roll'!$K10,ROUNDDOWN('Rent Roll'!$M10,0))-1&gt;=CV$5),-CV15,
"-")),"-")</f>
        <v>-</v>
      </c>
      <c r="CW40" s="131" t="str">
        <f>IFERROR(
IF(AND(CW$5&gt;='Rent Roll'!$M35,EDATE('Rent Roll'!$M35,ROUNDDOWN('Rent Roll'!$Q35,0))-1&gt;=CW$5),-CW15,
IF(AND(CW$5&gt;='Rent Roll'!$K10,EDATE('Rent Roll'!$K10,ROUNDDOWN('Rent Roll'!$M10,0))-1&gt;=CW$5),-CW15,
"-")),"-")</f>
        <v>-</v>
      </c>
      <c r="CX40" s="131" t="str">
        <f>IFERROR(
IF(AND(CX$5&gt;='Rent Roll'!$M35,EDATE('Rent Roll'!$M35,ROUNDDOWN('Rent Roll'!$Q35,0))-1&gt;=CX$5),-CX15,
IF(AND(CX$5&gt;='Rent Roll'!$K10,EDATE('Rent Roll'!$K10,ROUNDDOWN('Rent Roll'!$M10,0))-1&gt;=CX$5),-CX15,
"-")),"-")</f>
        <v>-</v>
      </c>
      <c r="CY40" s="131" t="str">
        <f>IFERROR(
IF(AND(CY$5&gt;='Rent Roll'!$M35,EDATE('Rent Roll'!$M35,ROUNDDOWN('Rent Roll'!$Q35,0))-1&gt;=CY$5),-CY15,
IF(AND(CY$5&gt;='Rent Roll'!$K10,EDATE('Rent Roll'!$K10,ROUNDDOWN('Rent Roll'!$M10,0))-1&gt;=CY$5),-CY15,
"-")),"-")</f>
        <v>-</v>
      </c>
      <c r="CZ40" s="131" t="str">
        <f>IFERROR(
IF(AND(CZ$5&gt;='Rent Roll'!$M35,EDATE('Rent Roll'!$M35,ROUNDDOWN('Rent Roll'!$Q35,0))-1&gt;=CZ$5),-CZ15,
IF(AND(CZ$5&gt;='Rent Roll'!$K10,EDATE('Rent Roll'!$K10,ROUNDDOWN('Rent Roll'!$M10,0))-1&gt;=CZ$5),-CZ15,
"-")),"-")</f>
        <v>-</v>
      </c>
      <c r="DA40" s="131" t="str">
        <f>IFERROR(
IF(AND(DA$5&gt;='Rent Roll'!$M35,EDATE('Rent Roll'!$M35,ROUNDDOWN('Rent Roll'!$Q35,0))-1&gt;=DA$5),-DA15,
IF(AND(DA$5&gt;='Rent Roll'!$K10,EDATE('Rent Roll'!$K10,ROUNDDOWN('Rent Roll'!$M10,0))-1&gt;=DA$5),-DA15,
"-")),"-")</f>
        <v>-</v>
      </c>
      <c r="DB40" s="131" t="str">
        <f>IFERROR(
IF(AND(DB$5&gt;='Rent Roll'!$M35,EDATE('Rent Roll'!$M35,ROUNDDOWN('Rent Roll'!$Q35,0))-1&gt;=DB$5),-DB15,
IF(AND(DB$5&gt;='Rent Roll'!$K10,EDATE('Rent Roll'!$K10,ROUNDDOWN('Rent Roll'!$M10,0))-1&gt;=DB$5),-DB15,
"-")),"-")</f>
        <v>-</v>
      </c>
      <c r="DC40" s="131" t="str">
        <f>IFERROR(
IF(AND(DC$5&gt;='Rent Roll'!$M35,EDATE('Rent Roll'!$M35,ROUNDDOWN('Rent Roll'!$Q35,0))-1&gt;=DC$5),-DC15,
IF(AND(DC$5&gt;='Rent Roll'!$K10,EDATE('Rent Roll'!$K10,ROUNDDOWN('Rent Roll'!$M10,0))-1&gt;=DC$5),-DC15,
"-")),"-")</f>
        <v>-</v>
      </c>
      <c r="DD40" s="131" t="str">
        <f>IFERROR(
IF(AND(DD$5&gt;='Rent Roll'!$M35,EDATE('Rent Roll'!$M35,ROUNDDOWN('Rent Roll'!$Q35,0))-1&gt;=DD$5),-DD15,
IF(AND(DD$5&gt;='Rent Roll'!$K10,EDATE('Rent Roll'!$K10,ROUNDDOWN('Rent Roll'!$M10,0))-1&gt;=DD$5),-DD15,
"-")),"-")</f>
        <v>-</v>
      </c>
      <c r="DE40" s="131" t="str">
        <f>IFERROR(
IF(AND(DE$5&gt;='Rent Roll'!$M35,EDATE('Rent Roll'!$M35,ROUNDDOWN('Rent Roll'!$Q35,0))-1&gt;=DE$5),-DE15,
IF(AND(DE$5&gt;='Rent Roll'!$K10,EDATE('Rent Roll'!$K10,ROUNDDOWN('Rent Roll'!$M10,0))-1&gt;=DE$5),-DE15,
"-")),"-")</f>
        <v>-</v>
      </c>
      <c r="DF40" s="131" t="str">
        <f>IFERROR(
IF(AND(DF$5&gt;='Rent Roll'!$M35,EDATE('Rent Roll'!$M35,ROUNDDOWN('Rent Roll'!$Q35,0))-1&gt;=DF$5),-DF15,
IF(AND(DF$5&gt;='Rent Roll'!$K10,EDATE('Rent Roll'!$K10,ROUNDDOWN('Rent Roll'!$M10,0))-1&gt;=DF$5),-DF15,
"-")),"-")</f>
        <v>-</v>
      </c>
      <c r="DG40" s="131" t="str">
        <f>IFERROR(
IF(AND(DG$5&gt;='Rent Roll'!$M35,EDATE('Rent Roll'!$M35,ROUNDDOWN('Rent Roll'!$Q35,0))-1&gt;=DG$5),-DG15,
IF(AND(DG$5&gt;='Rent Roll'!$K10,EDATE('Rent Roll'!$K10,ROUNDDOWN('Rent Roll'!$M10,0))-1&gt;=DG$5),-DG15,
"-")),"-")</f>
        <v>-</v>
      </c>
      <c r="DH40" s="131" t="str">
        <f>IFERROR(
IF(AND(DH$5&gt;='Rent Roll'!$M35,EDATE('Rent Roll'!$M35,ROUNDDOWN('Rent Roll'!$Q35,0))-1&gt;=DH$5),-DH15,
IF(AND(DH$5&gt;='Rent Roll'!$K10,EDATE('Rent Roll'!$K10,ROUNDDOWN('Rent Roll'!$M10,0))-1&gt;=DH$5),-DH15,
"-")),"-")</f>
        <v>-</v>
      </c>
      <c r="DI40" s="131" t="str">
        <f>IFERROR(
IF(AND(DI$5&gt;='Rent Roll'!$M35,EDATE('Rent Roll'!$M35,ROUNDDOWN('Rent Roll'!$Q35,0))-1&gt;=DI$5),-DI15,
IF(AND(DI$5&gt;='Rent Roll'!$K10,EDATE('Rent Roll'!$K10,ROUNDDOWN('Rent Roll'!$M10,0))-1&gt;=DI$5),-DI15,
"-")),"-")</f>
        <v>-</v>
      </c>
      <c r="DJ40" s="131" t="str">
        <f>IFERROR(
IF(AND(DJ$5&gt;='Rent Roll'!$M35,EDATE('Rent Roll'!$M35,ROUNDDOWN('Rent Roll'!$Q35,0))-1&gt;=DJ$5),-DJ15,
IF(AND(DJ$5&gt;='Rent Roll'!$K10,EDATE('Rent Roll'!$K10,ROUNDDOWN('Rent Roll'!$M10,0))-1&gt;=DJ$5),-DJ15,
"-")),"-")</f>
        <v>-</v>
      </c>
      <c r="DK40" s="131" t="str">
        <f>IFERROR(
IF(AND(DK$5&gt;='Rent Roll'!$M35,EDATE('Rent Roll'!$M35,ROUNDDOWN('Rent Roll'!$Q35,0))-1&gt;=DK$5),-DK15,
IF(AND(DK$5&gt;='Rent Roll'!$K10,EDATE('Rent Roll'!$K10,ROUNDDOWN('Rent Roll'!$M10,0))-1&gt;=DK$5),-DK15,
"-")),"-")</f>
        <v>-</v>
      </c>
      <c r="DL40" s="131" t="str">
        <f>IFERROR(
IF(AND(DL$5&gt;='Rent Roll'!$M35,EDATE('Rent Roll'!$M35,ROUNDDOWN('Rent Roll'!$Q35,0))-1&gt;=DL$5),-DL15,
IF(AND(DL$5&gt;='Rent Roll'!$K10,EDATE('Rent Roll'!$K10,ROUNDDOWN('Rent Roll'!$M10,0))-1&gt;=DL$5),-DL15,
"-")),"-")</f>
        <v>-</v>
      </c>
      <c r="DM40" s="131" t="str">
        <f>IFERROR(
IF(AND(DM$5&gt;='Rent Roll'!$M35,EDATE('Rent Roll'!$M35,ROUNDDOWN('Rent Roll'!$Q35,0))-1&gt;=DM$5),-DM15,
IF(AND(DM$5&gt;='Rent Roll'!$K10,EDATE('Rent Roll'!$K10,ROUNDDOWN('Rent Roll'!$M10,0))-1&gt;=DM$5),-DM15,
"-")),"-")</f>
        <v>-</v>
      </c>
      <c r="DN40" s="131" t="str">
        <f>IFERROR(
IF(AND(DN$5&gt;='Rent Roll'!$M35,EDATE('Rent Roll'!$M35,ROUNDDOWN('Rent Roll'!$Q35,0))-1&gt;=DN$5),-DN15,
IF(AND(DN$5&gt;='Rent Roll'!$K10,EDATE('Rent Roll'!$K10,ROUNDDOWN('Rent Roll'!$M10,0))-1&gt;=DN$5),-DN15,
"-")),"-")</f>
        <v>-</v>
      </c>
      <c r="DO40" s="131" t="str">
        <f>IFERROR(
IF(AND(DO$5&gt;='Rent Roll'!$M35,EDATE('Rent Roll'!$M35,ROUNDDOWN('Rent Roll'!$Q35,0))-1&gt;=DO$5),-DO15,
IF(AND(DO$5&gt;='Rent Roll'!$K10,EDATE('Rent Roll'!$K10,ROUNDDOWN('Rent Roll'!$M10,0))-1&gt;=DO$5),-DO15,
"-")),"-")</f>
        <v>-</v>
      </c>
      <c r="DP40" s="131" t="str">
        <f>IFERROR(
IF(AND(DP$5&gt;='Rent Roll'!$M35,EDATE('Rent Roll'!$M35,ROUNDDOWN('Rent Roll'!$Q35,0))-1&gt;=DP$5),-DP15,
IF(AND(DP$5&gt;='Rent Roll'!$K10,EDATE('Rent Roll'!$K10,ROUNDDOWN('Rent Roll'!$M10,0))-1&gt;=DP$5),-DP15,
"-")),"-")</f>
        <v>-</v>
      </c>
      <c r="DQ40" s="131" t="str">
        <f>IFERROR(
IF(AND(DQ$5&gt;='Rent Roll'!$M35,EDATE('Rent Roll'!$M35,ROUNDDOWN('Rent Roll'!$Q35,0))-1&gt;=DQ$5),-DQ15,
IF(AND(DQ$5&gt;='Rent Roll'!$K10,EDATE('Rent Roll'!$K10,ROUNDDOWN('Rent Roll'!$M10,0))-1&gt;=DQ$5),-DQ15,
"-")),"-")</f>
        <v>-</v>
      </c>
      <c r="DR40" s="131" t="str">
        <f>IFERROR(
IF(AND(DR$5&gt;='Rent Roll'!$M35,EDATE('Rent Roll'!$M35,ROUNDDOWN('Rent Roll'!$Q35,0))-1&gt;=DR$5),-DR15,
IF(AND(DR$5&gt;='Rent Roll'!$K10,EDATE('Rent Roll'!$K10,ROUNDDOWN('Rent Roll'!$M10,0))-1&gt;=DR$5),-DR15,
"-")),"-")</f>
        <v>-</v>
      </c>
      <c r="DS40" s="131" t="str">
        <f>IFERROR(
IF(AND(DS$5&gt;='Rent Roll'!$M35,EDATE('Rent Roll'!$M35,ROUNDDOWN('Rent Roll'!$Q35,0))-1&gt;=DS$5),-DS15,
IF(AND(DS$5&gt;='Rent Roll'!$K10,EDATE('Rent Roll'!$K10,ROUNDDOWN('Rent Roll'!$M10,0))-1&gt;=DS$5),-DS15,
"-")),"-")</f>
        <v>-</v>
      </c>
      <c r="DT40" s="131" t="str">
        <f>IFERROR(
IF(AND(DT$5&gt;='Rent Roll'!$M35,EDATE('Rent Roll'!$M35,ROUNDDOWN('Rent Roll'!$Q35,0))-1&gt;=DT$5),-DT15,
IF(AND(DT$5&gt;='Rent Roll'!$K10,EDATE('Rent Roll'!$K10,ROUNDDOWN('Rent Roll'!$M10,0))-1&gt;=DT$5),-DT15,
"-")),"-")</f>
        <v>-</v>
      </c>
      <c r="DU40" s="131" t="str">
        <f>IFERROR(
IF(AND(DU$5&gt;='Rent Roll'!$M35,EDATE('Rent Roll'!$M35,ROUNDDOWN('Rent Roll'!$Q35,0))-1&gt;=DU$5),-DU15,
IF(AND(DU$5&gt;='Rent Roll'!$K10,EDATE('Rent Roll'!$K10,ROUNDDOWN('Rent Roll'!$M10,0))-1&gt;=DU$5),-DU15,
"-")),"-")</f>
        <v>-</v>
      </c>
      <c r="DV40" s="131" t="str">
        <f>IFERROR(
IF(AND(DV$5&gt;='Rent Roll'!$M35,EDATE('Rent Roll'!$M35,ROUNDDOWN('Rent Roll'!$Q35,0))-1&gt;=DV$5),-DV15,
IF(AND(DV$5&gt;='Rent Roll'!$K10,EDATE('Rent Roll'!$K10,ROUNDDOWN('Rent Roll'!$M10,0))-1&gt;=DV$5),-DV15,
"-")),"-")</f>
        <v>-</v>
      </c>
      <c r="DW40" s="131" t="str">
        <f>IFERROR(
IF(AND(DW$5&gt;='Rent Roll'!$M35,EDATE('Rent Roll'!$M35,ROUNDDOWN('Rent Roll'!$Q35,0))-1&gt;=DW$5),-DW15,
IF(AND(DW$5&gt;='Rent Roll'!$K10,EDATE('Rent Roll'!$K10,ROUNDDOWN('Rent Roll'!$M10,0))-1&gt;=DW$5),-DW15,
"-")),"-")</f>
        <v>-</v>
      </c>
      <c r="DX40" s="131" t="str">
        <f>IFERROR(
IF(AND(DX$5&gt;='Rent Roll'!$M35,EDATE('Rent Roll'!$M35,ROUNDDOWN('Rent Roll'!$Q35,0))-1&gt;=DX$5),-DX15,
IF(AND(DX$5&gt;='Rent Roll'!$K10,EDATE('Rent Roll'!$K10,ROUNDDOWN('Rent Roll'!$M10,0))-1&gt;=DX$5),-DX15,
"-")),"-")</f>
        <v>-</v>
      </c>
      <c r="DY40" s="131" t="str">
        <f>IFERROR(
IF(AND(DY$5&gt;='Rent Roll'!$M35,EDATE('Rent Roll'!$M35,ROUNDDOWN('Rent Roll'!$Q35,0))-1&gt;=DY$5),-DY15,
IF(AND(DY$5&gt;='Rent Roll'!$K10,EDATE('Rent Roll'!$K10,ROUNDDOWN('Rent Roll'!$M10,0))-1&gt;=DY$5),-DY15,
"-")),"-")</f>
        <v>-</v>
      </c>
      <c r="DZ40" s="131" t="str">
        <f>IFERROR(
IF(AND(DZ$5&gt;='Rent Roll'!$M35,EDATE('Rent Roll'!$M35,ROUNDDOWN('Rent Roll'!$Q35,0))-1&gt;=DZ$5),-DZ15,
IF(AND(DZ$5&gt;='Rent Roll'!$K10,EDATE('Rent Roll'!$K10,ROUNDDOWN('Rent Roll'!$M10,0))-1&gt;=DZ$5),-DZ15,
"-")),"-")</f>
        <v>-</v>
      </c>
      <c r="EA40" s="131" t="str">
        <f>IFERROR(
IF(AND(EA$5&gt;='Rent Roll'!$M35,EDATE('Rent Roll'!$M35,ROUNDDOWN('Rent Roll'!$Q35,0))-1&gt;=EA$5),-EA15,
IF(AND(EA$5&gt;='Rent Roll'!$K10,EDATE('Rent Roll'!$K10,ROUNDDOWN('Rent Roll'!$M10,0))-1&gt;=EA$5),-EA15,
"-")),"-")</f>
        <v>-</v>
      </c>
      <c r="EB40" s="131" t="str">
        <f>IFERROR(
IF(AND(EB$5&gt;='Rent Roll'!$M35,EDATE('Rent Roll'!$M35,ROUNDDOWN('Rent Roll'!$Q35,0))-1&gt;=EB$5),-EB15,
IF(AND(EB$5&gt;='Rent Roll'!$K10,EDATE('Rent Roll'!$K10,ROUNDDOWN('Rent Roll'!$M10,0))-1&gt;=EB$5),-EB15,
"-")),"-")</f>
        <v>-</v>
      </c>
      <c r="EC40" s="131" t="str">
        <f>IFERROR(
IF(AND(EC$5&gt;='Rent Roll'!$M35,EDATE('Rent Roll'!$M35,ROUNDDOWN('Rent Roll'!$Q35,0))-1&gt;=EC$5),-EC15,
IF(AND(EC$5&gt;='Rent Roll'!$K10,EDATE('Rent Roll'!$K10,ROUNDDOWN('Rent Roll'!$M10,0))-1&gt;=EC$5),-EC15,
"-")),"-")</f>
        <v>-</v>
      </c>
      <c r="ED40" s="131" t="str">
        <f>IFERROR(
IF(AND(ED$5&gt;='Rent Roll'!$M35,EDATE('Rent Roll'!$M35,ROUNDDOWN('Rent Roll'!$Q35,0))-1&gt;=ED$5),-ED15,
IF(AND(ED$5&gt;='Rent Roll'!$K10,EDATE('Rent Roll'!$K10,ROUNDDOWN('Rent Roll'!$M10,0))-1&gt;=ED$5),-ED15,
"-")),"-")</f>
        <v>-</v>
      </c>
      <c r="EE40" s="131" t="str">
        <f>IFERROR(
IF(AND(EE$5&gt;='Rent Roll'!$M35,EDATE('Rent Roll'!$M35,ROUNDDOWN('Rent Roll'!$Q35,0))-1&gt;=EE$5),-EE15,
IF(AND(EE$5&gt;='Rent Roll'!$K10,EDATE('Rent Roll'!$K10,ROUNDDOWN('Rent Roll'!$M10,0))-1&gt;=EE$5),-EE15,
"-")),"-")</f>
        <v>-</v>
      </c>
      <c r="EF40" s="132" t="str">
        <f>IFERROR(
IF(AND(EF$5&gt;='Rent Roll'!$M35,EDATE('Rent Roll'!$M35,ROUNDDOWN('Rent Roll'!$Q35,0))-1&gt;=EF$5),-EF15,
IF(AND(EF$5&gt;='Rent Roll'!$K10,EDATE('Rent Roll'!$K10,ROUNDDOWN('Rent Roll'!$M10,0))-1&gt;=EF$5),-EF15,
"-")),"-")</f>
        <v>-</v>
      </c>
      <c r="EG40" s="118"/>
    </row>
    <row r="41" spans="2:137" ht="15" x14ac:dyDescent="0.25">
      <c r="B41" s="129"/>
      <c r="C41" s="73" t="str">
        <f>CONCATENATE('Rent Roll'!B11&amp;" - "&amp;'Rent Roll'!C11)</f>
        <v>3R - IMD</v>
      </c>
      <c r="D41" s="150">
        <f t="shared" si="17"/>
        <v>0</v>
      </c>
      <c r="E41" s="131" t="str">
        <f>IFERROR(
IF(AND(E$5&gt;='Rent Roll'!$M36,EDATE('Rent Roll'!$M36,ROUNDDOWN('Rent Roll'!$Q36,0))-1&gt;=E$5),-E16,
IF(AND(E$5&gt;='Rent Roll'!$K11,EDATE('Rent Roll'!$K11,ROUNDDOWN('Rent Roll'!$M11,0))-1&gt;=E$5),-E16,
"-")),"-")</f>
        <v>-</v>
      </c>
      <c r="F41" s="131" t="str">
        <f>IFERROR(
IF(AND(F$5&gt;='Rent Roll'!$M36,EDATE('Rent Roll'!$M36,ROUNDDOWN('Rent Roll'!$Q36,0))-1&gt;=F$5),-F16,
IF(AND(F$5&gt;='Rent Roll'!$K11,EDATE('Rent Roll'!$K11,ROUNDDOWN('Rent Roll'!$M11,0))-1&gt;=F$5),-F16,
"-")),"-")</f>
        <v>-</v>
      </c>
      <c r="G41" s="131" t="str">
        <f>IFERROR(
IF(AND(G$5&gt;='Rent Roll'!$M36,EDATE('Rent Roll'!$M36,ROUNDDOWN('Rent Roll'!$Q36,0))-1&gt;=G$5),-G16,
IF(AND(G$5&gt;='Rent Roll'!$K11,EDATE('Rent Roll'!$K11,ROUNDDOWN('Rent Roll'!$M11,0))-1&gt;=G$5),-G16,
"-")),"-")</f>
        <v>-</v>
      </c>
      <c r="H41" s="131" t="str">
        <f>IFERROR(
IF(AND(H$5&gt;='Rent Roll'!$M36,EDATE('Rent Roll'!$M36,ROUNDDOWN('Rent Roll'!$Q36,0))-1&gt;=H$5),-H16,
IF(AND(H$5&gt;='Rent Roll'!$K11,EDATE('Rent Roll'!$K11,ROUNDDOWN('Rent Roll'!$M11,0))-1&gt;=H$5),-H16,
"-")),"-")</f>
        <v>-</v>
      </c>
      <c r="I41" s="131" t="str">
        <f>IFERROR(
IF(AND(I$5&gt;='Rent Roll'!$M36,EDATE('Rent Roll'!$M36,ROUNDDOWN('Rent Roll'!$Q36,0))-1&gt;=I$5),-I16,
IF(AND(I$5&gt;='Rent Roll'!$K11,EDATE('Rent Roll'!$K11,ROUNDDOWN('Rent Roll'!$M11,0))-1&gt;=I$5),-I16,
"-")),"-")</f>
        <v>-</v>
      </c>
      <c r="J41" s="131" t="str">
        <f>IFERROR(
IF(AND(J$5&gt;='Rent Roll'!$M36,EDATE('Rent Roll'!$M36,ROUNDDOWN('Rent Roll'!$Q36,0))-1&gt;=J$5),-J16,
IF(AND(J$5&gt;='Rent Roll'!$K11,EDATE('Rent Roll'!$K11,ROUNDDOWN('Rent Roll'!$M11,0))-1&gt;=J$5),-J16,
"-")),"-")</f>
        <v>-</v>
      </c>
      <c r="K41" s="131" t="str">
        <f>IFERROR(
IF(AND(K$5&gt;='Rent Roll'!$M36,EDATE('Rent Roll'!$M36,ROUNDDOWN('Rent Roll'!$Q36,0))-1&gt;=K$5),-K16,
IF(AND(K$5&gt;='Rent Roll'!$K11,EDATE('Rent Roll'!$K11,ROUNDDOWN('Rent Roll'!$M11,0))-1&gt;=K$5),-K16,
"-")),"-")</f>
        <v>-</v>
      </c>
      <c r="L41" s="131" t="str">
        <f>IFERROR(
IF(AND(L$5&gt;='Rent Roll'!$M36,EDATE('Rent Roll'!$M36,ROUNDDOWN('Rent Roll'!$Q36,0))-1&gt;=L$5),-L16,
IF(AND(L$5&gt;='Rent Roll'!$K11,EDATE('Rent Roll'!$K11,ROUNDDOWN('Rent Roll'!$M11,0))-1&gt;=L$5),-L16,
"-")),"-")</f>
        <v>-</v>
      </c>
      <c r="M41" s="131" t="str">
        <f>IFERROR(
IF(AND(M$5&gt;='Rent Roll'!$M36,EDATE('Rent Roll'!$M36,ROUNDDOWN('Rent Roll'!$Q36,0))-1&gt;=M$5),-M16,
IF(AND(M$5&gt;='Rent Roll'!$K11,EDATE('Rent Roll'!$K11,ROUNDDOWN('Rent Roll'!$M11,0))-1&gt;=M$5),-M16,
"-")),"-")</f>
        <v>-</v>
      </c>
      <c r="N41" s="131" t="str">
        <f>IFERROR(
IF(AND(N$5&gt;='Rent Roll'!$M36,EDATE('Rent Roll'!$M36,ROUNDDOWN('Rent Roll'!$Q36,0))-1&gt;=N$5),-N16,
IF(AND(N$5&gt;='Rent Roll'!$K11,EDATE('Rent Roll'!$K11,ROUNDDOWN('Rent Roll'!$M11,0))-1&gt;=N$5),-N16,
"-")),"-")</f>
        <v>-</v>
      </c>
      <c r="O41" s="131" t="str">
        <f>IFERROR(
IF(AND(O$5&gt;='Rent Roll'!$M36,EDATE('Rent Roll'!$M36,ROUNDDOWN('Rent Roll'!$Q36,0))-1&gt;=O$5),-O16,
IF(AND(O$5&gt;='Rent Roll'!$K11,EDATE('Rent Roll'!$K11,ROUNDDOWN('Rent Roll'!$M11,0))-1&gt;=O$5),-O16,
"-")),"-")</f>
        <v>-</v>
      </c>
      <c r="P41" s="131" t="str">
        <f>IFERROR(
IF(AND(P$5&gt;='Rent Roll'!$M36,EDATE('Rent Roll'!$M36,ROUNDDOWN('Rent Roll'!$Q36,0))-1&gt;=P$5),-P16,
IF(AND(P$5&gt;='Rent Roll'!$K11,EDATE('Rent Roll'!$K11,ROUNDDOWN('Rent Roll'!$M11,0))-1&gt;=P$5),-P16,
"-")),"-")</f>
        <v>-</v>
      </c>
      <c r="Q41" s="131" t="str">
        <f>IFERROR(
IF(AND(Q$5&gt;='Rent Roll'!$M36,EDATE('Rent Roll'!$M36,ROUNDDOWN('Rent Roll'!$Q36,0))-1&gt;=Q$5),-Q16,
IF(AND(Q$5&gt;='Rent Roll'!$K11,EDATE('Rent Roll'!$K11,ROUNDDOWN('Rent Roll'!$M11,0))-1&gt;=Q$5),-Q16,
"-")),"-")</f>
        <v>-</v>
      </c>
      <c r="R41" s="131" t="str">
        <f>IFERROR(
IF(AND(R$5&gt;='Rent Roll'!$M36,EDATE('Rent Roll'!$M36,ROUNDDOWN('Rent Roll'!$Q36,0))-1&gt;=R$5),-R16,
IF(AND(R$5&gt;='Rent Roll'!$K11,EDATE('Rent Roll'!$K11,ROUNDDOWN('Rent Roll'!$M11,0))-1&gt;=R$5),-R16,
"-")),"-")</f>
        <v>-</v>
      </c>
      <c r="S41" s="131" t="str">
        <f>IFERROR(
IF(AND(S$5&gt;='Rent Roll'!$M36,EDATE('Rent Roll'!$M36,ROUNDDOWN('Rent Roll'!$Q36,0))-1&gt;=S$5),-S16,
IF(AND(S$5&gt;='Rent Roll'!$K11,EDATE('Rent Roll'!$K11,ROUNDDOWN('Rent Roll'!$M11,0))-1&gt;=S$5),-S16,
"-")),"-")</f>
        <v>-</v>
      </c>
      <c r="T41" s="131" t="str">
        <f>IFERROR(
IF(AND(T$5&gt;='Rent Roll'!$M36,EDATE('Rent Roll'!$M36,ROUNDDOWN('Rent Roll'!$Q36,0))-1&gt;=T$5),-T16,
IF(AND(T$5&gt;='Rent Roll'!$K11,EDATE('Rent Roll'!$K11,ROUNDDOWN('Rent Roll'!$M11,0))-1&gt;=T$5),-T16,
"-")),"-")</f>
        <v>-</v>
      </c>
      <c r="U41" s="131" t="str">
        <f>IFERROR(
IF(AND(U$5&gt;='Rent Roll'!$M36,EDATE('Rent Roll'!$M36,ROUNDDOWN('Rent Roll'!$Q36,0))-1&gt;=U$5),-U16,
IF(AND(U$5&gt;='Rent Roll'!$K11,EDATE('Rent Roll'!$K11,ROUNDDOWN('Rent Roll'!$M11,0))-1&gt;=U$5),-U16,
"-")),"-")</f>
        <v>-</v>
      </c>
      <c r="V41" s="131" t="str">
        <f>IFERROR(
IF(AND(V$5&gt;='Rent Roll'!$M36,EDATE('Rent Roll'!$M36,ROUNDDOWN('Rent Roll'!$Q36,0))-1&gt;=V$5),-V16,
IF(AND(V$5&gt;='Rent Roll'!$K11,EDATE('Rent Roll'!$K11,ROUNDDOWN('Rent Roll'!$M11,0))-1&gt;=V$5),-V16,
"-")),"-")</f>
        <v>-</v>
      </c>
      <c r="W41" s="131" t="str">
        <f>IFERROR(
IF(AND(W$5&gt;='Rent Roll'!$M36,EDATE('Rent Roll'!$M36,ROUNDDOWN('Rent Roll'!$Q36,0))-1&gt;=W$5),-W16,
IF(AND(W$5&gt;='Rent Roll'!$K11,EDATE('Rent Roll'!$K11,ROUNDDOWN('Rent Roll'!$M11,0))-1&gt;=W$5),-W16,
"-")),"-")</f>
        <v>-</v>
      </c>
      <c r="X41" s="131" t="str">
        <f>IFERROR(
IF(AND(X$5&gt;='Rent Roll'!$M36,EDATE('Rent Roll'!$M36,ROUNDDOWN('Rent Roll'!$Q36,0))-1&gt;=X$5),-X16,
IF(AND(X$5&gt;='Rent Roll'!$K11,EDATE('Rent Roll'!$K11,ROUNDDOWN('Rent Roll'!$M11,0))-1&gt;=X$5),-X16,
"-")),"-")</f>
        <v>-</v>
      </c>
      <c r="Y41" s="131" t="str">
        <f>IFERROR(
IF(AND(Y$5&gt;='Rent Roll'!$M36,EDATE('Rent Roll'!$M36,ROUNDDOWN('Rent Roll'!$Q36,0))-1&gt;=Y$5),-Y16,
IF(AND(Y$5&gt;='Rent Roll'!$K11,EDATE('Rent Roll'!$K11,ROUNDDOWN('Rent Roll'!$M11,0))-1&gt;=Y$5),-Y16,
"-")),"-")</f>
        <v>-</v>
      </c>
      <c r="Z41" s="131" t="str">
        <f>IFERROR(
IF(AND(Z$5&gt;='Rent Roll'!$M36,EDATE('Rent Roll'!$M36,ROUNDDOWN('Rent Roll'!$Q36,0))-1&gt;=Z$5),-Z16,
IF(AND(Z$5&gt;='Rent Roll'!$K11,EDATE('Rent Roll'!$K11,ROUNDDOWN('Rent Roll'!$M11,0))-1&gt;=Z$5),-Z16,
"-")),"-")</f>
        <v>-</v>
      </c>
      <c r="AA41" s="131" t="str">
        <f>IFERROR(
IF(AND(AA$5&gt;='Rent Roll'!$M36,EDATE('Rent Roll'!$M36,ROUNDDOWN('Rent Roll'!$Q36,0))-1&gt;=AA$5),-AA16,
IF(AND(AA$5&gt;='Rent Roll'!$K11,EDATE('Rent Roll'!$K11,ROUNDDOWN('Rent Roll'!$M11,0))-1&gt;=AA$5),-AA16,
"-")),"-")</f>
        <v>-</v>
      </c>
      <c r="AB41" s="131" t="str">
        <f>IFERROR(
IF(AND(AB$5&gt;='Rent Roll'!$M36,EDATE('Rent Roll'!$M36,ROUNDDOWN('Rent Roll'!$Q36,0))-1&gt;=AB$5),-AB16,
IF(AND(AB$5&gt;='Rent Roll'!$K11,EDATE('Rent Roll'!$K11,ROUNDDOWN('Rent Roll'!$M11,0))-1&gt;=AB$5),-AB16,
"-")),"-")</f>
        <v>-</v>
      </c>
      <c r="AC41" s="131" t="str">
        <f>IFERROR(
IF(AND(AC$5&gt;='Rent Roll'!$M36,EDATE('Rent Roll'!$M36,ROUNDDOWN('Rent Roll'!$Q36,0))-1&gt;=AC$5),-AC16,
IF(AND(AC$5&gt;='Rent Roll'!$K11,EDATE('Rent Roll'!$K11,ROUNDDOWN('Rent Roll'!$M11,0))-1&gt;=AC$5),-AC16,
"-")),"-")</f>
        <v>-</v>
      </c>
      <c r="AD41" s="131" t="str">
        <f>IFERROR(
IF(AND(AD$5&gt;='Rent Roll'!$M36,EDATE('Rent Roll'!$M36,ROUNDDOWN('Rent Roll'!$Q36,0))-1&gt;=AD$5),-AD16,
IF(AND(AD$5&gt;='Rent Roll'!$K11,EDATE('Rent Roll'!$K11,ROUNDDOWN('Rent Roll'!$M11,0))-1&gt;=AD$5),-AD16,
"-")),"-")</f>
        <v>-</v>
      </c>
      <c r="AE41" s="131" t="str">
        <f>IFERROR(
IF(AND(AE$5&gt;='Rent Roll'!$M36,EDATE('Rent Roll'!$M36,ROUNDDOWN('Rent Roll'!$Q36,0))-1&gt;=AE$5),-AE16,
IF(AND(AE$5&gt;='Rent Roll'!$K11,EDATE('Rent Roll'!$K11,ROUNDDOWN('Rent Roll'!$M11,0))-1&gt;=AE$5),-AE16,
"-")),"-")</f>
        <v>-</v>
      </c>
      <c r="AF41" s="131" t="str">
        <f>IFERROR(
IF(AND(AF$5&gt;='Rent Roll'!$M36,EDATE('Rent Roll'!$M36,ROUNDDOWN('Rent Roll'!$Q36,0))-1&gt;=AF$5),-AF16,
IF(AND(AF$5&gt;='Rent Roll'!$K11,EDATE('Rent Roll'!$K11,ROUNDDOWN('Rent Roll'!$M11,0))-1&gt;=AF$5),-AF16,
"-")),"-")</f>
        <v>-</v>
      </c>
      <c r="AG41" s="131" t="str">
        <f>IFERROR(
IF(AND(AG$5&gt;='Rent Roll'!$M36,EDATE('Rent Roll'!$M36,ROUNDDOWN('Rent Roll'!$Q36,0))-1&gt;=AG$5),-AG16,
IF(AND(AG$5&gt;='Rent Roll'!$K11,EDATE('Rent Roll'!$K11,ROUNDDOWN('Rent Roll'!$M11,0))-1&gt;=AG$5),-AG16,
"-")),"-")</f>
        <v>-</v>
      </c>
      <c r="AH41" s="131" t="str">
        <f>IFERROR(
IF(AND(AH$5&gt;='Rent Roll'!$M36,EDATE('Rent Roll'!$M36,ROUNDDOWN('Rent Roll'!$Q36,0))-1&gt;=AH$5),-AH16,
IF(AND(AH$5&gt;='Rent Roll'!$K11,EDATE('Rent Roll'!$K11,ROUNDDOWN('Rent Roll'!$M11,0))-1&gt;=AH$5),-AH16,
"-")),"-")</f>
        <v>-</v>
      </c>
      <c r="AI41" s="131" t="str">
        <f>IFERROR(
IF(AND(AI$5&gt;='Rent Roll'!$M36,EDATE('Rent Roll'!$M36,ROUNDDOWN('Rent Roll'!$Q36,0))-1&gt;=AI$5),-AI16,
IF(AND(AI$5&gt;='Rent Roll'!$K11,EDATE('Rent Roll'!$K11,ROUNDDOWN('Rent Roll'!$M11,0))-1&gt;=AI$5),-AI16,
"-")),"-")</f>
        <v>-</v>
      </c>
      <c r="AJ41" s="131" t="str">
        <f>IFERROR(
IF(AND(AJ$5&gt;='Rent Roll'!$M36,EDATE('Rent Roll'!$M36,ROUNDDOWN('Rent Roll'!$Q36,0))-1&gt;=AJ$5),-AJ16,
IF(AND(AJ$5&gt;='Rent Roll'!$K11,EDATE('Rent Roll'!$K11,ROUNDDOWN('Rent Roll'!$M11,0))-1&gt;=AJ$5),-AJ16,
"-")),"-")</f>
        <v>-</v>
      </c>
      <c r="AK41" s="131" t="str">
        <f>IFERROR(
IF(AND(AK$5&gt;='Rent Roll'!$M36,EDATE('Rent Roll'!$M36,ROUNDDOWN('Rent Roll'!$Q36,0))-1&gt;=AK$5),-AK16,
IF(AND(AK$5&gt;='Rent Roll'!$K11,EDATE('Rent Roll'!$K11,ROUNDDOWN('Rent Roll'!$M11,0))-1&gt;=AK$5),-AK16,
"-")),"-")</f>
        <v>-</v>
      </c>
      <c r="AL41" s="131" t="str">
        <f>IFERROR(
IF(AND(AL$5&gt;='Rent Roll'!$M36,EDATE('Rent Roll'!$M36,ROUNDDOWN('Rent Roll'!$Q36,0))-1&gt;=AL$5),-AL16,
IF(AND(AL$5&gt;='Rent Roll'!$K11,EDATE('Rent Roll'!$K11,ROUNDDOWN('Rent Roll'!$M11,0))-1&gt;=AL$5),-AL16,
"-")),"-")</f>
        <v>-</v>
      </c>
      <c r="AM41" s="131" t="str">
        <f>IFERROR(
IF(AND(AM$5&gt;='Rent Roll'!$M36,EDATE('Rent Roll'!$M36,ROUNDDOWN('Rent Roll'!$Q36,0))-1&gt;=AM$5),-AM16,
IF(AND(AM$5&gt;='Rent Roll'!$K11,EDATE('Rent Roll'!$K11,ROUNDDOWN('Rent Roll'!$M11,0))-1&gt;=AM$5),-AM16,
"-")),"-")</f>
        <v>-</v>
      </c>
      <c r="AN41" s="131" t="str">
        <f>IFERROR(
IF(AND(AN$5&gt;='Rent Roll'!$M36,EDATE('Rent Roll'!$M36,ROUNDDOWN('Rent Roll'!$Q36,0))-1&gt;=AN$5),-AN16,
IF(AND(AN$5&gt;='Rent Roll'!$K11,EDATE('Rent Roll'!$K11,ROUNDDOWN('Rent Roll'!$M11,0))-1&gt;=AN$5),-AN16,
"-")),"-")</f>
        <v>-</v>
      </c>
      <c r="AO41" s="131" t="str">
        <f>IFERROR(
IF(AND(AO$5&gt;='Rent Roll'!$M36,EDATE('Rent Roll'!$M36,ROUNDDOWN('Rent Roll'!$Q36,0))-1&gt;=AO$5),-AO16,
IF(AND(AO$5&gt;='Rent Roll'!$K11,EDATE('Rent Roll'!$K11,ROUNDDOWN('Rent Roll'!$M11,0))-1&gt;=AO$5),-AO16,
"-")),"-")</f>
        <v>-</v>
      </c>
      <c r="AP41" s="131" t="str">
        <f>IFERROR(
IF(AND(AP$5&gt;='Rent Roll'!$M36,EDATE('Rent Roll'!$M36,ROUNDDOWN('Rent Roll'!$Q36,0))-1&gt;=AP$5),-AP16,
IF(AND(AP$5&gt;='Rent Roll'!$K11,EDATE('Rent Roll'!$K11,ROUNDDOWN('Rent Roll'!$M11,0))-1&gt;=AP$5),-AP16,
"-")),"-")</f>
        <v>-</v>
      </c>
      <c r="AQ41" s="131" t="str">
        <f>IFERROR(
IF(AND(AQ$5&gt;='Rent Roll'!$M36,EDATE('Rent Roll'!$M36,ROUNDDOWN('Rent Roll'!$Q36,0))-1&gt;=AQ$5),-AQ16,
IF(AND(AQ$5&gt;='Rent Roll'!$K11,EDATE('Rent Roll'!$K11,ROUNDDOWN('Rent Roll'!$M11,0))-1&gt;=AQ$5),-AQ16,
"-")),"-")</f>
        <v>-</v>
      </c>
      <c r="AR41" s="131" t="str">
        <f>IFERROR(
IF(AND(AR$5&gt;='Rent Roll'!$M36,EDATE('Rent Roll'!$M36,ROUNDDOWN('Rent Roll'!$Q36,0))-1&gt;=AR$5),-AR16,
IF(AND(AR$5&gt;='Rent Roll'!$K11,EDATE('Rent Roll'!$K11,ROUNDDOWN('Rent Roll'!$M11,0))-1&gt;=AR$5),-AR16,
"-")),"-")</f>
        <v>-</v>
      </c>
      <c r="AS41" s="131" t="str">
        <f>IFERROR(
IF(AND(AS$5&gt;='Rent Roll'!$M36,EDATE('Rent Roll'!$M36,ROUNDDOWN('Rent Roll'!$Q36,0))-1&gt;=AS$5),-AS16,
IF(AND(AS$5&gt;='Rent Roll'!$K11,EDATE('Rent Roll'!$K11,ROUNDDOWN('Rent Roll'!$M11,0))-1&gt;=AS$5),-AS16,
"-")),"-")</f>
        <v>-</v>
      </c>
      <c r="AT41" s="131" t="str">
        <f>IFERROR(
IF(AND(AT$5&gt;='Rent Roll'!$M36,EDATE('Rent Roll'!$M36,ROUNDDOWN('Rent Roll'!$Q36,0))-1&gt;=AT$5),-AT16,
IF(AND(AT$5&gt;='Rent Roll'!$K11,EDATE('Rent Roll'!$K11,ROUNDDOWN('Rent Roll'!$M11,0))-1&gt;=AT$5),-AT16,
"-")),"-")</f>
        <v>-</v>
      </c>
      <c r="AU41" s="131" t="str">
        <f>IFERROR(
IF(AND(AU$5&gt;='Rent Roll'!$M36,EDATE('Rent Roll'!$M36,ROUNDDOWN('Rent Roll'!$Q36,0))-1&gt;=AU$5),-AU16,
IF(AND(AU$5&gt;='Rent Roll'!$K11,EDATE('Rent Roll'!$K11,ROUNDDOWN('Rent Roll'!$M11,0))-1&gt;=AU$5),-AU16,
"-")),"-")</f>
        <v>-</v>
      </c>
      <c r="AV41" s="131" t="str">
        <f>IFERROR(
IF(AND(AV$5&gt;='Rent Roll'!$M36,EDATE('Rent Roll'!$M36,ROUNDDOWN('Rent Roll'!$Q36,0))-1&gt;=AV$5),-AV16,
IF(AND(AV$5&gt;='Rent Roll'!$K11,EDATE('Rent Roll'!$K11,ROUNDDOWN('Rent Roll'!$M11,0))-1&gt;=AV$5),-AV16,
"-")),"-")</f>
        <v>-</v>
      </c>
      <c r="AW41" s="131" t="str">
        <f>IFERROR(
IF(AND(AW$5&gt;='Rent Roll'!$M36,EDATE('Rent Roll'!$M36,ROUNDDOWN('Rent Roll'!$Q36,0))-1&gt;=AW$5),-AW16,
IF(AND(AW$5&gt;='Rent Roll'!$K11,EDATE('Rent Roll'!$K11,ROUNDDOWN('Rent Roll'!$M11,0))-1&gt;=AW$5),-AW16,
"-")),"-")</f>
        <v>-</v>
      </c>
      <c r="AX41" s="131" t="str">
        <f>IFERROR(
IF(AND(AX$5&gt;='Rent Roll'!$M36,EDATE('Rent Roll'!$M36,ROUNDDOWN('Rent Roll'!$Q36,0))-1&gt;=AX$5),-AX16,
IF(AND(AX$5&gt;='Rent Roll'!$K11,EDATE('Rent Roll'!$K11,ROUNDDOWN('Rent Roll'!$M11,0))-1&gt;=AX$5),-AX16,
"-")),"-")</f>
        <v>-</v>
      </c>
      <c r="AY41" s="131" t="str">
        <f>IFERROR(
IF(AND(AY$5&gt;='Rent Roll'!$M36,EDATE('Rent Roll'!$M36,ROUNDDOWN('Rent Roll'!$Q36,0))-1&gt;=AY$5),-AY16,
IF(AND(AY$5&gt;='Rent Roll'!$K11,EDATE('Rent Roll'!$K11,ROUNDDOWN('Rent Roll'!$M11,0))-1&gt;=AY$5),-AY16,
"-")),"-")</f>
        <v>-</v>
      </c>
      <c r="AZ41" s="131" t="str">
        <f>IFERROR(
IF(AND(AZ$5&gt;='Rent Roll'!$M36,EDATE('Rent Roll'!$M36,ROUNDDOWN('Rent Roll'!$Q36,0))-1&gt;=AZ$5),-AZ16,
IF(AND(AZ$5&gt;='Rent Roll'!$K11,EDATE('Rent Roll'!$K11,ROUNDDOWN('Rent Roll'!$M11,0))-1&gt;=AZ$5),-AZ16,
"-")),"-")</f>
        <v>-</v>
      </c>
      <c r="BA41" s="131" t="str">
        <f>IFERROR(
IF(AND(BA$5&gt;='Rent Roll'!$M36,EDATE('Rent Roll'!$M36,ROUNDDOWN('Rent Roll'!$Q36,0))-1&gt;=BA$5),-BA16,
IF(AND(BA$5&gt;='Rent Roll'!$K11,EDATE('Rent Roll'!$K11,ROUNDDOWN('Rent Roll'!$M11,0))-1&gt;=BA$5),-BA16,
"-")),"-")</f>
        <v>-</v>
      </c>
      <c r="BB41" s="131" t="str">
        <f>IFERROR(
IF(AND(BB$5&gt;='Rent Roll'!$M36,EDATE('Rent Roll'!$M36,ROUNDDOWN('Rent Roll'!$Q36,0))-1&gt;=BB$5),-BB16,
IF(AND(BB$5&gt;='Rent Roll'!$K11,EDATE('Rent Roll'!$K11,ROUNDDOWN('Rent Roll'!$M11,0))-1&gt;=BB$5),-BB16,
"-")),"-")</f>
        <v>-</v>
      </c>
      <c r="BC41" s="131" t="str">
        <f>IFERROR(
IF(AND(BC$5&gt;='Rent Roll'!$M36,EDATE('Rent Roll'!$M36,ROUNDDOWN('Rent Roll'!$Q36,0))-1&gt;=BC$5),-BC16,
IF(AND(BC$5&gt;='Rent Roll'!$K11,EDATE('Rent Roll'!$K11,ROUNDDOWN('Rent Roll'!$M11,0))-1&gt;=BC$5),-BC16,
"-")),"-")</f>
        <v>-</v>
      </c>
      <c r="BD41" s="131" t="str">
        <f>IFERROR(
IF(AND(BD$5&gt;='Rent Roll'!$M36,EDATE('Rent Roll'!$M36,ROUNDDOWN('Rent Roll'!$Q36,0))-1&gt;=BD$5),-BD16,
IF(AND(BD$5&gt;='Rent Roll'!$K11,EDATE('Rent Roll'!$K11,ROUNDDOWN('Rent Roll'!$M11,0))-1&gt;=BD$5),-BD16,
"-")),"-")</f>
        <v>-</v>
      </c>
      <c r="BE41" s="131" t="str">
        <f>IFERROR(
IF(AND(BE$5&gt;='Rent Roll'!$M36,EDATE('Rent Roll'!$M36,ROUNDDOWN('Rent Roll'!$Q36,0))-1&gt;=BE$5),-BE16,
IF(AND(BE$5&gt;='Rent Roll'!$K11,EDATE('Rent Roll'!$K11,ROUNDDOWN('Rent Roll'!$M11,0))-1&gt;=BE$5),-BE16,
"-")),"-")</f>
        <v>-</v>
      </c>
      <c r="BF41" s="131" t="str">
        <f>IFERROR(
IF(AND(BF$5&gt;='Rent Roll'!$M36,EDATE('Rent Roll'!$M36,ROUNDDOWN('Rent Roll'!$Q36,0))-1&gt;=BF$5),-BF16,
IF(AND(BF$5&gt;='Rent Roll'!$K11,EDATE('Rent Roll'!$K11,ROUNDDOWN('Rent Roll'!$M11,0))-1&gt;=BF$5),-BF16,
"-")),"-")</f>
        <v>-</v>
      </c>
      <c r="BG41" s="131" t="str">
        <f>IFERROR(
IF(AND(BG$5&gt;='Rent Roll'!$M36,EDATE('Rent Roll'!$M36,ROUNDDOWN('Rent Roll'!$Q36,0))-1&gt;=BG$5),-BG16,
IF(AND(BG$5&gt;='Rent Roll'!$K11,EDATE('Rent Roll'!$K11,ROUNDDOWN('Rent Roll'!$M11,0))-1&gt;=BG$5),-BG16,
"-")),"-")</f>
        <v>-</v>
      </c>
      <c r="BH41" s="131" t="str">
        <f>IFERROR(
IF(AND(BH$5&gt;='Rent Roll'!$M36,EDATE('Rent Roll'!$M36,ROUNDDOWN('Rent Roll'!$Q36,0))-1&gt;=BH$5),-BH16,
IF(AND(BH$5&gt;='Rent Roll'!$K11,EDATE('Rent Roll'!$K11,ROUNDDOWN('Rent Roll'!$M11,0))-1&gt;=BH$5),-BH16,
"-")),"-")</f>
        <v>-</v>
      </c>
      <c r="BI41" s="131" t="str">
        <f>IFERROR(
IF(AND(BI$5&gt;='Rent Roll'!$M36,EDATE('Rent Roll'!$M36,ROUNDDOWN('Rent Roll'!$Q36,0))-1&gt;=BI$5),-BI16,
IF(AND(BI$5&gt;='Rent Roll'!$K11,EDATE('Rent Roll'!$K11,ROUNDDOWN('Rent Roll'!$M11,0))-1&gt;=BI$5),-BI16,
"-")),"-")</f>
        <v>-</v>
      </c>
      <c r="BJ41" s="131" t="str">
        <f>IFERROR(
IF(AND(BJ$5&gt;='Rent Roll'!$M36,EDATE('Rent Roll'!$M36,ROUNDDOWN('Rent Roll'!$Q36,0))-1&gt;=BJ$5),-BJ16,
IF(AND(BJ$5&gt;='Rent Roll'!$K11,EDATE('Rent Roll'!$K11,ROUNDDOWN('Rent Roll'!$M11,0))-1&gt;=BJ$5),-BJ16,
"-")),"-")</f>
        <v>-</v>
      </c>
      <c r="BK41" s="131" t="str">
        <f>IFERROR(
IF(AND(BK$5&gt;='Rent Roll'!$M36,EDATE('Rent Roll'!$M36,ROUNDDOWN('Rent Roll'!$Q36,0))-1&gt;=BK$5),-BK16,
IF(AND(BK$5&gt;='Rent Roll'!$K11,EDATE('Rent Roll'!$K11,ROUNDDOWN('Rent Roll'!$M11,0))-1&gt;=BK$5),-BK16,
"-")),"-")</f>
        <v>-</v>
      </c>
      <c r="BL41" s="131" t="str">
        <f>IFERROR(
IF(AND(BL$5&gt;='Rent Roll'!$M36,EDATE('Rent Roll'!$M36,ROUNDDOWN('Rent Roll'!$Q36,0))-1&gt;=BL$5),-BL16,
IF(AND(BL$5&gt;='Rent Roll'!$K11,EDATE('Rent Roll'!$K11,ROUNDDOWN('Rent Roll'!$M11,0))-1&gt;=BL$5),-BL16,
"-")),"-")</f>
        <v>-</v>
      </c>
      <c r="BM41" s="131" t="str">
        <f>IFERROR(
IF(AND(BM$5&gt;='Rent Roll'!$M36,EDATE('Rent Roll'!$M36,ROUNDDOWN('Rent Roll'!$Q36,0))-1&gt;=BM$5),-BM16,
IF(AND(BM$5&gt;='Rent Roll'!$K11,EDATE('Rent Roll'!$K11,ROUNDDOWN('Rent Roll'!$M11,0))-1&gt;=BM$5),-BM16,
"-")),"-")</f>
        <v>-</v>
      </c>
      <c r="BN41" s="131" t="str">
        <f>IFERROR(
IF(AND(BN$5&gt;='Rent Roll'!$M36,EDATE('Rent Roll'!$M36,ROUNDDOWN('Rent Roll'!$Q36,0))-1&gt;=BN$5),-BN16,
IF(AND(BN$5&gt;='Rent Roll'!$K11,EDATE('Rent Roll'!$K11,ROUNDDOWN('Rent Roll'!$M11,0))-1&gt;=BN$5),-BN16,
"-")),"-")</f>
        <v>-</v>
      </c>
      <c r="BO41" s="131" t="str">
        <f>IFERROR(
IF(AND(BO$5&gt;='Rent Roll'!$M36,EDATE('Rent Roll'!$M36,ROUNDDOWN('Rent Roll'!$Q36,0))-1&gt;=BO$5),-BO16,
IF(AND(BO$5&gt;='Rent Roll'!$K11,EDATE('Rent Roll'!$K11,ROUNDDOWN('Rent Roll'!$M11,0))-1&gt;=BO$5),-BO16,
"-")),"-")</f>
        <v>-</v>
      </c>
      <c r="BP41" s="131" t="str">
        <f>IFERROR(
IF(AND(BP$5&gt;='Rent Roll'!$M36,EDATE('Rent Roll'!$M36,ROUNDDOWN('Rent Roll'!$Q36,0))-1&gt;=BP$5),-BP16,
IF(AND(BP$5&gt;='Rent Roll'!$K11,EDATE('Rent Roll'!$K11,ROUNDDOWN('Rent Roll'!$M11,0))-1&gt;=BP$5),-BP16,
"-")),"-")</f>
        <v>-</v>
      </c>
      <c r="BQ41" s="131" t="str">
        <f>IFERROR(
IF(AND(BQ$5&gt;='Rent Roll'!$M36,EDATE('Rent Roll'!$M36,ROUNDDOWN('Rent Roll'!$Q36,0))-1&gt;=BQ$5),-BQ16,
IF(AND(BQ$5&gt;='Rent Roll'!$K11,EDATE('Rent Roll'!$K11,ROUNDDOWN('Rent Roll'!$M11,0))-1&gt;=BQ$5),-BQ16,
"-")),"-")</f>
        <v>-</v>
      </c>
      <c r="BR41" s="131" t="str">
        <f>IFERROR(
IF(AND(BR$5&gt;='Rent Roll'!$M36,EDATE('Rent Roll'!$M36,ROUNDDOWN('Rent Roll'!$Q36,0))-1&gt;=BR$5),-BR16,
IF(AND(BR$5&gt;='Rent Roll'!$K11,EDATE('Rent Roll'!$K11,ROUNDDOWN('Rent Roll'!$M11,0))-1&gt;=BR$5),-BR16,
"-")),"-")</f>
        <v>-</v>
      </c>
      <c r="BS41" s="131" t="str">
        <f>IFERROR(
IF(AND(BS$5&gt;='Rent Roll'!$M36,EDATE('Rent Roll'!$M36,ROUNDDOWN('Rent Roll'!$Q36,0))-1&gt;=BS$5),-BS16,
IF(AND(BS$5&gt;='Rent Roll'!$K11,EDATE('Rent Roll'!$K11,ROUNDDOWN('Rent Roll'!$M11,0))-1&gt;=BS$5),-BS16,
"-")),"-")</f>
        <v>-</v>
      </c>
      <c r="BT41" s="131" t="str">
        <f>IFERROR(
IF(AND(BT$5&gt;='Rent Roll'!$M36,EDATE('Rent Roll'!$M36,ROUNDDOWN('Rent Roll'!$Q36,0))-1&gt;=BT$5),-BT16,
IF(AND(BT$5&gt;='Rent Roll'!$K11,EDATE('Rent Roll'!$K11,ROUNDDOWN('Rent Roll'!$M11,0))-1&gt;=BT$5),-BT16,
"-")),"-")</f>
        <v>-</v>
      </c>
      <c r="BU41" s="131" t="str">
        <f>IFERROR(
IF(AND(BU$5&gt;='Rent Roll'!$M36,EDATE('Rent Roll'!$M36,ROUNDDOWN('Rent Roll'!$Q36,0))-1&gt;=BU$5),-BU16,
IF(AND(BU$5&gt;='Rent Roll'!$K11,EDATE('Rent Roll'!$K11,ROUNDDOWN('Rent Roll'!$M11,0))-1&gt;=BU$5),-BU16,
"-")),"-")</f>
        <v>-</v>
      </c>
      <c r="BV41" s="131" t="str">
        <f>IFERROR(
IF(AND(BV$5&gt;='Rent Roll'!$M36,EDATE('Rent Roll'!$M36,ROUNDDOWN('Rent Roll'!$Q36,0))-1&gt;=BV$5),-BV16,
IF(AND(BV$5&gt;='Rent Roll'!$K11,EDATE('Rent Roll'!$K11,ROUNDDOWN('Rent Roll'!$M11,0))-1&gt;=BV$5),-BV16,
"-")),"-")</f>
        <v>-</v>
      </c>
      <c r="BW41" s="131" t="str">
        <f>IFERROR(
IF(AND(BW$5&gt;='Rent Roll'!$M36,EDATE('Rent Roll'!$M36,ROUNDDOWN('Rent Roll'!$Q36,0))-1&gt;=BW$5),-BW16,
IF(AND(BW$5&gt;='Rent Roll'!$K11,EDATE('Rent Roll'!$K11,ROUNDDOWN('Rent Roll'!$M11,0))-1&gt;=BW$5),-BW16,
"-")),"-")</f>
        <v>-</v>
      </c>
      <c r="BX41" s="131" t="str">
        <f>IFERROR(
IF(AND(BX$5&gt;='Rent Roll'!$M36,EDATE('Rent Roll'!$M36,ROUNDDOWN('Rent Roll'!$Q36,0))-1&gt;=BX$5),-BX16,
IF(AND(BX$5&gt;='Rent Roll'!$K11,EDATE('Rent Roll'!$K11,ROUNDDOWN('Rent Roll'!$M11,0))-1&gt;=BX$5),-BX16,
"-")),"-")</f>
        <v>-</v>
      </c>
      <c r="BY41" s="131" t="str">
        <f>IFERROR(
IF(AND(BY$5&gt;='Rent Roll'!$M36,EDATE('Rent Roll'!$M36,ROUNDDOWN('Rent Roll'!$Q36,0))-1&gt;=BY$5),-BY16,
IF(AND(BY$5&gt;='Rent Roll'!$K11,EDATE('Rent Roll'!$K11,ROUNDDOWN('Rent Roll'!$M11,0))-1&gt;=BY$5),-BY16,
"-")),"-")</f>
        <v>-</v>
      </c>
      <c r="BZ41" s="131" t="str">
        <f>IFERROR(
IF(AND(BZ$5&gt;='Rent Roll'!$M36,EDATE('Rent Roll'!$M36,ROUNDDOWN('Rent Roll'!$Q36,0))-1&gt;=BZ$5),-BZ16,
IF(AND(BZ$5&gt;='Rent Roll'!$K11,EDATE('Rent Roll'!$K11,ROUNDDOWN('Rent Roll'!$M11,0))-1&gt;=BZ$5),-BZ16,
"-")),"-")</f>
        <v>-</v>
      </c>
      <c r="CA41" s="131" t="str">
        <f>IFERROR(
IF(AND(CA$5&gt;='Rent Roll'!$M36,EDATE('Rent Roll'!$M36,ROUNDDOWN('Rent Roll'!$Q36,0))-1&gt;=CA$5),-CA16,
IF(AND(CA$5&gt;='Rent Roll'!$K11,EDATE('Rent Roll'!$K11,ROUNDDOWN('Rent Roll'!$M11,0))-1&gt;=CA$5),-CA16,
"-")),"-")</f>
        <v>-</v>
      </c>
      <c r="CB41" s="131" t="str">
        <f>IFERROR(
IF(AND(CB$5&gt;='Rent Roll'!$M36,EDATE('Rent Roll'!$M36,ROUNDDOWN('Rent Roll'!$Q36,0))-1&gt;=CB$5),-CB16,
IF(AND(CB$5&gt;='Rent Roll'!$K11,EDATE('Rent Roll'!$K11,ROUNDDOWN('Rent Roll'!$M11,0))-1&gt;=CB$5),-CB16,
"-")),"-")</f>
        <v>-</v>
      </c>
      <c r="CC41" s="131" t="str">
        <f>IFERROR(
IF(AND(CC$5&gt;='Rent Roll'!$M36,EDATE('Rent Roll'!$M36,ROUNDDOWN('Rent Roll'!$Q36,0))-1&gt;=CC$5),-CC16,
IF(AND(CC$5&gt;='Rent Roll'!$K11,EDATE('Rent Roll'!$K11,ROUNDDOWN('Rent Roll'!$M11,0))-1&gt;=CC$5),-CC16,
"-")),"-")</f>
        <v>-</v>
      </c>
      <c r="CD41" s="131" t="str">
        <f>IFERROR(
IF(AND(CD$5&gt;='Rent Roll'!$M36,EDATE('Rent Roll'!$M36,ROUNDDOWN('Rent Roll'!$Q36,0))-1&gt;=CD$5),-CD16,
IF(AND(CD$5&gt;='Rent Roll'!$K11,EDATE('Rent Roll'!$K11,ROUNDDOWN('Rent Roll'!$M11,0))-1&gt;=CD$5),-CD16,
"-")),"-")</f>
        <v>-</v>
      </c>
      <c r="CE41" s="131" t="str">
        <f>IFERROR(
IF(AND(CE$5&gt;='Rent Roll'!$M36,EDATE('Rent Roll'!$M36,ROUNDDOWN('Rent Roll'!$Q36,0))-1&gt;=CE$5),-CE16,
IF(AND(CE$5&gt;='Rent Roll'!$K11,EDATE('Rent Roll'!$K11,ROUNDDOWN('Rent Roll'!$M11,0))-1&gt;=CE$5),-CE16,
"-")),"-")</f>
        <v>-</v>
      </c>
      <c r="CF41" s="131" t="str">
        <f>IFERROR(
IF(AND(CF$5&gt;='Rent Roll'!$M36,EDATE('Rent Roll'!$M36,ROUNDDOWN('Rent Roll'!$Q36,0))-1&gt;=CF$5),-CF16,
IF(AND(CF$5&gt;='Rent Roll'!$K11,EDATE('Rent Roll'!$K11,ROUNDDOWN('Rent Roll'!$M11,0))-1&gt;=CF$5),-CF16,
"-")),"-")</f>
        <v>-</v>
      </c>
      <c r="CG41" s="131" t="str">
        <f>IFERROR(
IF(AND(CG$5&gt;='Rent Roll'!$M36,EDATE('Rent Roll'!$M36,ROUNDDOWN('Rent Roll'!$Q36,0))-1&gt;=CG$5),-CG16,
IF(AND(CG$5&gt;='Rent Roll'!$K11,EDATE('Rent Roll'!$K11,ROUNDDOWN('Rent Roll'!$M11,0))-1&gt;=CG$5),-CG16,
"-")),"-")</f>
        <v>-</v>
      </c>
      <c r="CH41" s="131" t="str">
        <f>IFERROR(
IF(AND(CH$5&gt;='Rent Roll'!$M36,EDATE('Rent Roll'!$M36,ROUNDDOWN('Rent Roll'!$Q36,0))-1&gt;=CH$5),-CH16,
IF(AND(CH$5&gt;='Rent Roll'!$K11,EDATE('Rent Roll'!$K11,ROUNDDOWN('Rent Roll'!$M11,0))-1&gt;=CH$5),-CH16,
"-")),"-")</f>
        <v>-</v>
      </c>
      <c r="CI41" s="131" t="str">
        <f>IFERROR(
IF(AND(CI$5&gt;='Rent Roll'!$M36,EDATE('Rent Roll'!$M36,ROUNDDOWN('Rent Roll'!$Q36,0))-1&gt;=CI$5),-CI16,
IF(AND(CI$5&gt;='Rent Roll'!$K11,EDATE('Rent Roll'!$K11,ROUNDDOWN('Rent Roll'!$M11,0))-1&gt;=CI$5),-CI16,
"-")),"-")</f>
        <v>-</v>
      </c>
      <c r="CJ41" s="131" t="str">
        <f>IFERROR(
IF(AND(CJ$5&gt;='Rent Roll'!$M36,EDATE('Rent Roll'!$M36,ROUNDDOWN('Rent Roll'!$Q36,0))-1&gt;=CJ$5),-CJ16,
IF(AND(CJ$5&gt;='Rent Roll'!$K11,EDATE('Rent Roll'!$K11,ROUNDDOWN('Rent Roll'!$M11,0))-1&gt;=CJ$5),-CJ16,
"-")),"-")</f>
        <v>-</v>
      </c>
      <c r="CK41" s="131" t="str">
        <f>IFERROR(
IF(AND(CK$5&gt;='Rent Roll'!$M36,EDATE('Rent Roll'!$M36,ROUNDDOWN('Rent Roll'!$Q36,0))-1&gt;=CK$5),-CK16,
IF(AND(CK$5&gt;='Rent Roll'!$K11,EDATE('Rent Roll'!$K11,ROUNDDOWN('Rent Roll'!$M11,0))-1&gt;=CK$5),-CK16,
"-")),"-")</f>
        <v>-</v>
      </c>
      <c r="CL41" s="131" t="str">
        <f>IFERROR(
IF(AND(CL$5&gt;='Rent Roll'!$M36,EDATE('Rent Roll'!$M36,ROUNDDOWN('Rent Roll'!$Q36,0))-1&gt;=CL$5),-CL16,
IF(AND(CL$5&gt;='Rent Roll'!$K11,EDATE('Rent Roll'!$K11,ROUNDDOWN('Rent Roll'!$M11,0))-1&gt;=CL$5),-CL16,
"-")),"-")</f>
        <v>-</v>
      </c>
      <c r="CM41" s="131" t="str">
        <f>IFERROR(
IF(AND(CM$5&gt;='Rent Roll'!$M36,EDATE('Rent Roll'!$M36,ROUNDDOWN('Rent Roll'!$Q36,0))-1&gt;=CM$5),-CM16,
IF(AND(CM$5&gt;='Rent Roll'!$K11,EDATE('Rent Roll'!$K11,ROUNDDOWN('Rent Roll'!$M11,0))-1&gt;=CM$5),-CM16,
"-")),"-")</f>
        <v>-</v>
      </c>
      <c r="CN41" s="131" t="str">
        <f>IFERROR(
IF(AND(CN$5&gt;='Rent Roll'!$M36,EDATE('Rent Roll'!$M36,ROUNDDOWN('Rent Roll'!$Q36,0))-1&gt;=CN$5),-CN16,
IF(AND(CN$5&gt;='Rent Roll'!$K11,EDATE('Rent Roll'!$K11,ROUNDDOWN('Rent Roll'!$M11,0))-1&gt;=CN$5),-CN16,
"-")),"-")</f>
        <v>-</v>
      </c>
      <c r="CO41" s="131" t="str">
        <f>IFERROR(
IF(AND(CO$5&gt;='Rent Roll'!$M36,EDATE('Rent Roll'!$M36,ROUNDDOWN('Rent Roll'!$Q36,0))-1&gt;=CO$5),-CO16,
IF(AND(CO$5&gt;='Rent Roll'!$K11,EDATE('Rent Roll'!$K11,ROUNDDOWN('Rent Roll'!$M11,0))-1&gt;=CO$5),-CO16,
"-")),"-")</f>
        <v>-</v>
      </c>
      <c r="CP41" s="131" t="str">
        <f>IFERROR(
IF(AND(CP$5&gt;='Rent Roll'!$M36,EDATE('Rent Roll'!$M36,ROUNDDOWN('Rent Roll'!$Q36,0))-1&gt;=CP$5),-CP16,
IF(AND(CP$5&gt;='Rent Roll'!$K11,EDATE('Rent Roll'!$K11,ROUNDDOWN('Rent Roll'!$M11,0))-1&gt;=CP$5),-CP16,
"-")),"-")</f>
        <v>-</v>
      </c>
      <c r="CQ41" s="131" t="str">
        <f>IFERROR(
IF(AND(CQ$5&gt;='Rent Roll'!$M36,EDATE('Rent Roll'!$M36,ROUNDDOWN('Rent Roll'!$Q36,0))-1&gt;=CQ$5),-CQ16,
IF(AND(CQ$5&gt;='Rent Roll'!$K11,EDATE('Rent Roll'!$K11,ROUNDDOWN('Rent Roll'!$M11,0))-1&gt;=CQ$5),-CQ16,
"-")),"-")</f>
        <v>-</v>
      </c>
      <c r="CR41" s="131" t="str">
        <f>IFERROR(
IF(AND(CR$5&gt;='Rent Roll'!$M36,EDATE('Rent Roll'!$M36,ROUNDDOWN('Rent Roll'!$Q36,0))-1&gt;=CR$5),-CR16,
IF(AND(CR$5&gt;='Rent Roll'!$K11,EDATE('Rent Roll'!$K11,ROUNDDOWN('Rent Roll'!$M11,0))-1&gt;=CR$5),-CR16,
"-")),"-")</f>
        <v>-</v>
      </c>
      <c r="CS41" s="131" t="str">
        <f>IFERROR(
IF(AND(CS$5&gt;='Rent Roll'!$M36,EDATE('Rent Roll'!$M36,ROUNDDOWN('Rent Roll'!$Q36,0))-1&gt;=CS$5),-CS16,
IF(AND(CS$5&gt;='Rent Roll'!$K11,EDATE('Rent Roll'!$K11,ROUNDDOWN('Rent Roll'!$M11,0))-1&gt;=CS$5),-CS16,
"-")),"-")</f>
        <v>-</v>
      </c>
      <c r="CT41" s="131" t="str">
        <f>IFERROR(
IF(AND(CT$5&gt;='Rent Roll'!$M36,EDATE('Rent Roll'!$M36,ROUNDDOWN('Rent Roll'!$Q36,0))-1&gt;=CT$5),-CT16,
IF(AND(CT$5&gt;='Rent Roll'!$K11,EDATE('Rent Roll'!$K11,ROUNDDOWN('Rent Roll'!$M11,0))-1&gt;=CT$5),-CT16,
"-")),"-")</f>
        <v>-</v>
      </c>
      <c r="CU41" s="131" t="str">
        <f>IFERROR(
IF(AND(CU$5&gt;='Rent Roll'!$M36,EDATE('Rent Roll'!$M36,ROUNDDOWN('Rent Roll'!$Q36,0))-1&gt;=CU$5),-CU16,
IF(AND(CU$5&gt;='Rent Roll'!$K11,EDATE('Rent Roll'!$K11,ROUNDDOWN('Rent Roll'!$M11,0))-1&gt;=CU$5),-CU16,
"-")),"-")</f>
        <v>-</v>
      </c>
      <c r="CV41" s="131" t="str">
        <f>IFERROR(
IF(AND(CV$5&gt;='Rent Roll'!$M36,EDATE('Rent Roll'!$M36,ROUNDDOWN('Rent Roll'!$Q36,0))-1&gt;=CV$5),-CV16,
IF(AND(CV$5&gt;='Rent Roll'!$K11,EDATE('Rent Roll'!$K11,ROUNDDOWN('Rent Roll'!$M11,0))-1&gt;=CV$5),-CV16,
"-")),"-")</f>
        <v>-</v>
      </c>
      <c r="CW41" s="131" t="str">
        <f>IFERROR(
IF(AND(CW$5&gt;='Rent Roll'!$M36,EDATE('Rent Roll'!$M36,ROUNDDOWN('Rent Roll'!$Q36,0))-1&gt;=CW$5),-CW16,
IF(AND(CW$5&gt;='Rent Roll'!$K11,EDATE('Rent Roll'!$K11,ROUNDDOWN('Rent Roll'!$M11,0))-1&gt;=CW$5),-CW16,
"-")),"-")</f>
        <v>-</v>
      </c>
      <c r="CX41" s="131" t="str">
        <f>IFERROR(
IF(AND(CX$5&gt;='Rent Roll'!$M36,EDATE('Rent Roll'!$M36,ROUNDDOWN('Rent Roll'!$Q36,0))-1&gt;=CX$5),-CX16,
IF(AND(CX$5&gt;='Rent Roll'!$K11,EDATE('Rent Roll'!$K11,ROUNDDOWN('Rent Roll'!$M11,0))-1&gt;=CX$5),-CX16,
"-")),"-")</f>
        <v>-</v>
      </c>
      <c r="CY41" s="131" t="str">
        <f>IFERROR(
IF(AND(CY$5&gt;='Rent Roll'!$M36,EDATE('Rent Roll'!$M36,ROUNDDOWN('Rent Roll'!$Q36,0))-1&gt;=CY$5),-CY16,
IF(AND(CY$5&gt;='Rent Roll'!$K11,EDATE('Rent Roll'!$K11,ROUNDDOWN('Rent Roll'!$M11,0))-1&gt;=CY$5),-CY16,
"-")),"-")</f>
        <v>-</v>
      </c>
      <c r="CZ41" s="131" t="str">
        <f>IFERROR(
IF(AND(CZ$5&gt;='Rent Roll'!$M36,EDATE('Rent Roll'!$M36,ROUNDDOWN('Rent Roll'!$Q36,0))-1&gt;=CZ$5),-CZ16,
IF(AND(CZ$5&gt;='Rent Roll'!$K11,EDATE('Rent Roll'!$K11,ROUNDDOWN('Rent Roll'!$M11,0))-1&gt;=CZ$5),-CZ16,
"-")),"-")</f>
        <v>-</v>
      </c>
      <c r="DA41" s="131" t="str">
        <f>IFERROR(
IF(AND(DA$5&gt;='Rent Roll'!$M36,EDATE('Rent Roll'!$M36,ROUNDDOWN('Rent Roll'!$Q36,0))-1&gt;=DA$5),-DA16,
IF(AND(DA$5&gt;='Rent Roll'!$K11,EDATE('Rent Roll'!$K11,ROUNDDOWN('Rent Roll'!$M11,0))-1&gt;=DA$5),-DA16,
"-")),"-")</f>
        <v>-</v>
      </c>
      <c r="DB41" s="131" t="str">
        <f>IFERROR(
IF(AND(DB$5&gt;='Rent Roll'!$M36,EDATE('Rent Roll'!$M36,ROUNDDOWN('Rent Roll'!$Q36,0))-1&gt;=DB$5),-DB16,
IF(AND(DB$5&gt;='Rent Roll'!$K11,EDATE('Rent Roll'!$K11,ROUNDDOWN('Rent Roll'!$M11,0))-1&gt;=DB$5),-DB16,
"-")),"-")</f>
        <v>-</v>
      </c>
      <c r="DC41" s="131" t="str">
        <f>IFERROR(
IF(AND(DC$5&gt;='Rent Roll'!$M36,EDATE('Rent Roll'!$M36,ROUNDDOWN('Rent Roll'!$Q36,0))-1&gt;=DC$5),-DC16,
IF(AND(DC$5&gt;='Rent Roll'!$K11,EDATE('Rent Roll'!$K11,ROUNDDOWN('Rent Roll'!$M11,0))-1&gt;=DC$5),-DC16,
"-")),"-")</f>
        <v>-</v>
      </c>
      <c r="DD41" s="131" t="str">
        <f>IFERROR(
IF(AND(DD$5&gt;='Rent Roll'!$M36,EDATE('Rent Roll'!$M36,ROUNDDOWN('Rent Roll'!$Q36,0))-1&gt;=DD$5),-DD16,
IF(AND(DD$5&gt;='Rent Roll'!$K11,EDATE('Rent Roll'!$K11,ROUNDDOWN('Rent Roll'!$M11,0))-1&gt;=DD$5),-DD16,
"-")),"-")</f>
        <v>-</v>
      </c>
      <c r="DE41" s="131" t="str">
        <f>IFERROR(
IF(AND(DE$5&gt;='Rent Roll'!$M36,EDATE('Rent Roll'!$M36,ROUNDDOWN('Rent Roll'!$Q36,0))-1&gt;=DE$5),-DE16,
IF(AND(DE$5&gt;='Rent Roll'!$K11,EDATE('Rent Roll'!$K11,ROUNDDOWN('Rent Roll'!$M11,0))-1&gt;=DE$5),-DE16,
"-")),"-")</f>
        <v>-</v>
      </c>
      <c r="DF41" s="131" t="str">
        <f>IFERROR(
IF(AND(DF$5&gt;='Rent Roll'!$M36,EDATE('Rent Roll'!$M36,ROUNDDOWN('Rent Roll'!$Q36,0))-1&gt;=DF$5),-DF16,
IF(AND(DF$5&gt;='Rent Roll'!$K11,EDATE('Rent Roll'!$K11,ROUNDDOWN('Rent Roll'!$M11,0))-1&gt;=DF$5),-DF16,
"-")),"-")</f>
        <v>-</v>
      </c>
      <c r="DG41" s="131" t="str">
        <f>IFERROR(
IF(AND(DG$5&gt;='Rent Roll'!$M36,EDATE('Rent Roll'!$M36,ROUNDDOWN('Rent Roll'!$Q36,0))-1&gt;=DG$5),-DG16,
IF(AND(DG$5&gt;='Rent Roll'!$K11,EDATE('Rent Roll'!$K11,ROUNDDOWN('Rent Roll'!$M11,0))-1&gt;=DG$5),-DG16,
"-")),"-")</f>
        <v>-</v>
      </c>
      <c r="DH41" s="131" t="str">
        <f>IFERROR(
IF(AND(DH$5&gt;='Rent Roll'!$M36,EDATE('Rent Roll'!$M36,ROUNDDOWN('Rent Roll'!$Q36,0))-1&gt;=DH$5),-DH16,
IF(AND(DH$5&gt;='Rent Roll'!$K11,EDATE('Rent Roll'!$K11,ROUNDDOWN('Rent Roll'!$M11,0))-1&gt;=DH$5),-DH16,
"-")),"-")</f>
        <v>-</v>
      </c>
      <c r="DI41" s="131" t="str">
        <f>IFERROR(
IF(AND(DI$5&gt;='Rent Roll'!$M36,EDATE('Rent Roll'!$M36,ROUNDDOWN('Rent Roll'!$Q36,0))-1&gt;=DI$5),-DI16,
IF(AND(DI$5&gt;='Rent Roll'!$K11,EDATE('Rent Roll'!$K11,ROUNDDOWN('Rent Roll'!$M11,0))-1&gt;=DI$5),-DI16,
"-")),"-")</f>
        <v>-</v>
      </c>
      <c r="DJ41" s="131" t="str">
        <f>IFERROR(
IF(AND(DJ$5&gt;='Rent Roll'!$M36,EDATE('Rent Roll'!$M36,ROUNDDOWN('Rent Roll'!$Q36,0))-1&gt;=DJ$5),-DJ16,
IF(AND(DJ$5&gt;='Rent Roll'!$K11,EDATE('Rent Roll'!$K11,ROUNDDOWN('Rent Roll'!$M11,0))-1&gt;=DJ$5),-DJ16,
"-")),"-")</f>
        <v>-</v>
      </c>
      <c r="DK41" s="131" t="str">
        <f>IFERROR(
IF(AND(DK$5&gt;='Rent Roll'!$M36,EDATE('Rent Roll'!$M36,ROUNDDOWN('Rent Roll'!$Q36,0))-1&gt;=DK$5),-DK16,
IF(AND(DK$5&gt;='Rent Roll'!$K11,EDATE('Rent Roll'!$K11,ROUNDDOWN('Rent Roll'!$M11,0))-1&gt;=DK$5),-DK16,
"-")),"-")</f>
        <v>-</v>
      </c>
      <c r="DL41" s="131" t="str">
        <f>IFERROR(
IF(AND(DL$5&gt;='Rent Roll'!$M36,EDATE('Rent Roll'!$M36,ROUNDDOWN('Rent Roll'!$Q36,0))-1&gt;=DL$5),-DL16,
IF(AND(DL$5&gt;='Rent Roll'!$K11,EDATE('Rent Roll'!$K11,ROUNDDOWN('Rent Roll'!$M11,0))-1&gt;=DL$5),-DL16,
"-")),"-")</f>
        <v>-</v>
      </c>
      <c r="DM41" s="131" t="str">
        <f>IFERROR(
IF(AND(DM$5&gt;='Rent Roll'!$M36,EDATE('Rent Roll'!$M36,ROUNDDOWN('Rent Roll'!$Q36,0))-1&gt;=DM$5),-DM16,
IF(AND(DM$5&gt;='Rent Roll'!$K11,EDATE('Rent Roll'!$K11,ROUNDDOWN('Rent Roll'!$M11,0))-1&gt;=DM$5),-DM16,
"-")),"-")</f>
        <v>-</v>
      </c>
      <c r="DN41" s="131" t="str">
        <f>IFERROR(
IF(AND(DN$5&gt;='Rent Roll'!$M36,EDATE('Rent Roll'!$M36,ROUNDDOWN('Rent Roll'!$Q36,0))-1&gt;=DN$5),-DN16,
IF(AND(DN$5&gt;='Rent Roll'!$K11,EDATE('Rent Roll'!$K11,ROUNDDOWN('Rent Roll'!$M11,0))-1&gt;=DN$5),-DN16,
"-")),"-")</f>
        <v>-</v>
      </c>
      <c r="DO41" s="131" t="str">
        <f>IFERROR(
IF(AND(DO$5&gt;='Rent Roll'!$M36,EDATE('Rent Roll'!$M36,ROUNDDOWN('Rent Roll'!$Q36,0))-1&gt;=DO$5),-DO16,
IF(AND(DO$5&gt;='Rent Roll'!$K11,EDATE('Rent Roll'!$K11,ROUNDDOWN('Rent Roll'!$M11,0))-1&gt;=DO$5),-DO16,
"-")),"-")</f>
        <v>-</v>
      </c>
      <c r="DP41" s="131" t="str">
        <f>IFERROR(
IF(AND(DP$5&gt;='Rent Roll'!$M36,EDATE('Rent Roll'!$M36,ROUNDDOWN('Rent Roll'!$Q36,0))-1&gt;=DP$5),-DP16,
IF(AND(DP$5&gt;='Rent Roll'!$K11,EDATE('Rent Roll'!$K11,ROUNDDOWN('Rent Roll'!$M11,0))-1&gt;=DP$5),-DP16,
"-")),"-")</f>
        <v>-</v>
      </c>
      <c r="DQ41" s="131" t="str">
        <f>IFERROR(
IF(AND(DQ$5&gt;='Rent Roll'!$M36,EDATE('Rent Roll'!$M36,ROUNDDOWN('Rent Roll'!$Q36,0))-1&gt;=DQ$5),-DQ16,
IF(AND(DQ$5&gt;='Rent Roll'!$K11,EDATE('Rent Roll'!$K11,ROUNDDOWN('Rent Roll'!$M11,0))-1&gt;=DQ$5),-DQ16,
"-")),"-")</f>
        <v>-</v>
      </c>
      <c r="DR41" s="131" t="str">
        <f>IFERROR(
IF(AND(DR$5&gt;='Rent Roll'!$M36,EDATE('Rent Roll'!$M36,ROUNDDOWN('Rent Roll'!$Q36,0))-1&gt;=DR$5),-DR16,
IF(AND(DR$5&gt;='Rent Roll'!$K11,EDATE('Rent Roll'!$K11,ROUNDDOWN('Rent Roll'!$M11,0))-1&gt;=DR$5),-DR16,
"-")),"-")</f>
        <v>-</v>
      </c>
      <c r="DS41" s="131" t="str">
        <f>IFERROR(
IF(AND(DS$5&gt;='Rent Roll'!$M36,EDATE('Rent Roll'!$M36,ROUNDDOWN('Rent Roll'!$Q36,0))-1&gt;=DS$5),-DS16,
IF(AND(DS$5&gt;='Rent Roll'!$K11,EDATE('Rent Roll'!$K11,ROUNDDOWN('Rent Roll'!$M11,0))-1&gt;=DS$5),-DS16,
"-")),"-")</f>
        <v>-</v>
      </c>
      <c r="DT41" s="131" t="str">
        <f>IFERROR(
IF(AND(DT$5&gt;='Rent Roll'!$M36,EDATE('Rent Roll'!$M36,ROUNDDOWN('Rent Roll'!$Q36,0))-1&gt;=DT$5),-DT16,
IF(AND(DT$5&gt;='Rent Roll'!$K11,EDATE('Rent Roll'!$K11,ROUNDDOWN('Rent Roll'!$M11,0))-1&gt;=DT$5),-DT16,
"-")),"-")</f>
        <v>-</v>
      </c>
      <c r="DU41" s="131" t="str">
        <f>IFERROR(
IF(AND(DU$5&gt;='Rent Roll'!$M36,EDATE('Rent Roll'!$M36,ROUNDDOWN('Rent Roll'!$Q36,0))-1&gt;=DU$5),-DU16,
IF(AND(DU$5&gt;='Rent Roll'!$K11,EDATE('Rent Roll'!$K11,ROUNDDOWN('Rent Roll'!$M11,0))-1&gt;=DU$5),-DU16,
"-")),"-")</f>
        <v>-</v>
      </c>
      <c r="DV41" s="131" t="str">
        <f>IFERROR(
IF(AND(DV$5&gt;='Rent Roll'!$M36,EDATE('Rent Roll'!$M36,ROUNDDOWN('Rent Roll'!$Q36,0))-1&gt;=DV$5),-DV16,
IF(AND(DV$5&gt;='Rent Roll'!$K11,EDATE('Rent Roll'!$K11,ROUNDDOWN('Rent Roll'!$M11,0))-1&gt;=DV$5),-DV16,
"-")),"-")</f>
        <v>-</v>
      </c>
      <c r="DW41" s="131" t="str">
        <f>IFERROR(
IF(AND(DW$5&gt;='Rent Roll'!$M36,EDATE('Rent Roll'!$M36,ROUNDDOWN('Rent Roll'!$Q36,0))-1&gt;=DW$5),-DW16,
IF(AND(DW$5&gt;='Rent Roll'!$K11,EDATE('Rent Roll'!$K11,ROUNDDOWN('Rent Roll'!$M11,0))-1&gt;=DW$5),-DW16,
"-")),"-")</f>
        <v>-</v>
      </c>
      <c r="DX41" s="131" t="str">
        <f>IFERROR(
IF(AND(DX$5&gt;='Rent Roll'!$M36,EDATE('Rent Roll'!$M36,ROUNDDOWN('Rent Roll'!$Q36,0))-1&gt;=DX$5),-DX16,
IF(AND(DX$5&gt;='Rent Roll'!$K11,EDATE('Rent Roll'!$K11,ROUNDDOWN('Rent Roll'!$M11,0))-1&gt;=DX$5),-DX16,
"-")),"-")</f>
        <v>-</v>
      </c>
      <c r="DY41" s="131" t="str">
        <f>IFERROR(
IF(AND(DY$5&gt;='Rent Roll'!$M36,EDATE('Rent Roll'!$M36,ROUNDDOWN('Rent Roll'!$Q36,0))-1&gt;=DY$5),-DY16,
IF(AND(DY$5&gt;='Rent Roll'!$K11,EDATE('Rent Roll'!$K11,ROUNDDOWN('Rent Roll'!$M11,0))-1&gt;=DY$5),-DY16,
"-")),"-")</f>
        <v>-</v>
      </c>
      <c r="DZ41" s="131" t="str">
        <f>IFERROR(
IF(AND(DZ$5&gt;='Rent Roll'!$M36,EDATE('Rent Roll'!$M36,ROUNDDOWN('Rent Roll'!$Q36,0))-1&gt;=DZ$5),-DZ16,
IF(AND(DZ$5&gt;='Rent Roll'!$K11,EDATE('Rent Roll'!$K11,ROUNDDOWN('Rent Roll'!$M11,0))-1&gt;=DZ$5),-DZ16,
"-")),"-")</f>
        <v>-</v>
      </c>
      <c r="EA41" s="131" t="str">
        <f>IFERROR(
IF(AND(EA$5&gt;='Rent Roll'!$M36,EDATE('Rent Roll'!$M36,ROUNDDOWN('Rent Roll'!$Q36,0))-1&gt;=EA$5),-EA16,
IF(AND(EA$5&gt;='Rent Roll'!$K11,EDATE('Rent Roll'!$K11,ROUNDDOWN('Rent Roll'!$M11,0))-1&gt;=EA$5),-EA16,
"-")),"-")</f>
        <v>-</v>
      </c>
      <c r="EB41" s="131" t="str">
        <f>IFERROR(
IF(AND(EB$5&gt;='Rent Roll'!$M36,EDATE('Rent Roll'!$M36,ROUNDDOWN('Rent Roll'!$Q36,0))-1&gt;=EB$5),-EB16,
IF(AND(EB$5&gt;='Rent Roll'!$K11,EDATE('Rent Roll'!$K11,ROUNDDOWN('Rent Roll'!$M11,0))-1&gt;=EB$5),-EB16,
"-")),"-")</f>
        <v>-</v>
      </c>
      <c r="EC41" s="131" t="str">
        <f>IFERROR(
IF(AND(EC$5&gt;='Rent Roll'!$M36,EDATE('Rent Roll'!$M36,ROUNDDOWN('Rent Roll'!$Q36,0))-1&gt;=EC$5),-EC16,
IF(AND(EC$5&gt;='Rent Roll'!$K11,EDATE('Rent Roll'!$K11,ROUNDDOWN('Rent Roll'!$M11,0))-1&gt;=EC$5),-EC16,
"-")),"-")</f>
        <v>-</v>
      </c>
      <c r="ED41" s="131" t="str">
        <f>IFERROR(
IF(AND(ED$5&gt;='Rent Roll'!$M36,EDATE('Rent Roll'!$M36,ROUNDDOWN('Rent Roll'!$Q36,0))-1&gt;=ED$5),-ED16,
IF(AND(ED$5&gt;='Rent Roll'!$K11,EDATE('Rent Roll'!$K11,ROUNDDOWN('Rent Roll'!$M11,0))-1&gt;=ED$5),-ED16,
"-")),"-")</f>
        <v>-</v>
      </c>
      <c r="EE41" s="131" t="str">
        <f>IFERROR(
IF(AND(EE$5&gt;='Rent Roll'!$M36,EDATE('Rent Roll'!$M36,ROUNDDOWN('Rent Roll'!$Q36,0))-1&gt;=EE$5),-EE16,
IF(AND(EE$5&gt;='Rent Roll'!$K11,EDATE('Rent Roll'!$K11,ROUNDDOWN('Rent Roll'!$M11,0))-1&gt;=EE$5),-EE16,
"-")),"-")</f>
        <v>-</v>
      </c>
      <c r="EF41" s="132" t="str">
        <f>IFERROR(
IF(AND(EF$5&gt;='Rent Roll'!$M36,EDATE('Rent Roll'!$M36,ROUNDDOWN('Rent Roll'!$Q36,0))-1&gt;=EF$5),-EF16,
IF(AND(EF$5&gt;='Rent Roll'!$K11,EDATE('Rent Roll'!$K11,ROUNDDOWN('Rent Roll'!$M11,0))-1&gt;=EF$5),-EF16,
"-")),"-")</f>
        <v>-</v>
      </c>
      <c r="EG41" s="118"/>
    </row>
    <row r="42" spans="2:137" ht="15" x14ac:dyDescent="0.25">
      <c r="B42" s="129"/>
      <c r="C42" s="73" t="str">
        <f>CONCATENATE('Rent Roll'!B12&amp;" - "&amp;'Rent Roll'!C12)</f>
        <v>5F - IMD</v>
      </c>
      <c r="D42" s="150">
        <f t="shared" si="17"/>
        <v>0</v>
      </c>
      <c r="E42" s="131" t="str">
        <f>IFERROR(
IF(AND(E$5&gt;='Rent Roll'!$M37,EDATE('Rent Roll'!$M37,ROUNDDOWN('Rent Roll'!$Q37,0))-1&gt;=E$5),-E17,
IF(AND(E$5&gt;='Rent Roll'!$K12,EDATE('Rent Roll'!$K12,ROUNDDOWN('Rent Roll'!$M12,0))-1&gt;=E$5),-E17,
"-")),"-")</f>
        <v>-</v>
      </c>
      <c r="F42" s="131" t="str">
        <f>IFERROR(
IF(AND(F$5&gt;='Rent Roll'!$M37,EDATE('Rent Roll'!$M37,ROUNDDOWN('Rent Roll'!$Q37,0))-1&gt;=F$5),-F17,
IF(AND(F$5&gt;='Rent Roll'!$K12,EDATE('Rent Roll'!$K12,ROUNDDOWN('Rent Roll'!$M12,0))-1&gt;=F$5),-F17,
"-")),"-")</f>
        <v>-</v>
      </c>
      <c r="G42" s="131" t="str">
        <f>IFERROR(
IF(AND(G$5&gt;='Rent Roll'!$M37,EDATE('Rent Roll'!$M37,ROUNDDOWN('Rent Roll'!$Q37,0))-1&gt;=G$5),-G17,
IF(AND(G$5&gt;='Rent Roll'!$K12,EDATE('Rent Roll'!$K12,ROUNDDOWN('Rent Roll'!$M12,0))-1&gt;=G$5),-G17,
"-")),"-")</f>
        <v>-</v>
      </c>
      <c r="H42" s="131" t="str">
        <f>IFERROR(
IF(AND(H$5&gt;='Rent Roll'!$M37,EDATE('Rent Roll'!$M37,ROUNDDOWN('Rent Roll'!$Q37,0))-1&gt;=H$5),-H17,
IF(AND(H$5&gt;='Rent Roll'!$K12,EDATE('Rent Roll'!$K12,ROUNDDOWN('Rent Roll'!$M12,0))-1&gt;=H$5),-H17,
"-")),"-")</f>
        <v>-</v>
      </c>
      <c r="I42" s="131" t="str">
        <f>IFERROR(
IF(AND(I$5&gt;='Rent Roll'!$M37,EDATE('Rent Roll'!$M37,ROUNDDOWN('Rent Roll'!$Q37,0))-1&gt;=I$5),-I17,
IF(AND(I$5&gt;='Rent Roll'!$K12,EDATE('Rent Roll'!$K12,ROUNDDOWN('Rent Roll'!$M12,0))-1&gt;=I$5),-I17,
"-")),"-")</f>
        <v>-</v>
      </c>
      <c r="J42" s="131" t="str">
        <f>IFERROR(
IF(AND(J$5&gt;='Rent Roll'!$M37,EDATE('Rent Roll'!$M37,ROUNDDOWN('Rent Roll'!$Q37,0))-1&gt;=J$5),-J17,
IF(AND(J$5&gt;='Rent Roll'!$K12,EDATE('Rent Roll'!$K12,ROUNDDOWN('Rent Roll'!$M12,0))-1&gt;=J$5),-J17,
"-")),"-")</f>
        <v>-</v>
      </c>
      <c r="K42" s="131" t="str">
        <f>IFERROR(
IF(AND(K$5&gt;='Rent Roll'!$M37,EDATE('Rent Roll'!$M37,ROUNDDOWN('Rent Roll'!$Q37,0))-1&gt;=K$5),-K17,
IF(AND(K$5&gt;='Rent Roll'!$K12,EDATE('Rent Roll'!$K12,ROUNDDOWN('Rent Roll'!$M12,0))-1&gt;=K$5),-K17,
"-")),"-")</f>
        <v>-</v>
      </c>
      <c r="L42" s="131" t="str">
        <f>IFERROR(
IF(AND(L$5&gt;='Rent Roll'!$M37,EDATE('Rent Roll'!$M37,ROUNDDOWN('Rent Roll'!$Q37,0))-1&gt;=L$5),-L17,
IF(AND(L$5&gt;='Rent Roll'!$K12,EDATE('Rent Roll'!$K12,ROUNDDOWN('Rent Roll'!$M12,0))-1&gt;=L$5),-L17,
"-")),"-")</f>
        <v>-</v>
      </c>
      <c r="M42" s="131" t="str">
        <f>IFERROR(
IF(AND(M$5&gt;='Rent Roll'!$M37,EDATE('Rent Roll'!$M37,ROUNDDOWN('Rent Roll'!$Q37,0))-1&gt;=M$5),-M17,
IF(AND(M$5&gt;='Rent Roll'!$K12,EDATE('Rent Roll'!$K12,ROUNDDOWN('Rent Roll'!$M12,0))-1&gt;=M$5),-M17,
"-")),"-")</f>
        <v>-</v>
      </c>
      <c r="N42" s="131" t="str">
        <f>IFERROR(
IF(AND(N$5&gt;='Rent Roll'!$M37,EDATE('Rent Roll'!$M37,ROUNDDOWN('Rent Roll'!$Q37,0))-1&gt;=N$5),-N17,
IF(AND(N$5&gt;='Rent Roll'!$K12,EDATE('Rent Roll'!$K12,ROUNDDOWN('Rent Roll'!$M12,0))-1&gt;=N$5),-N17,
"-")),"-")</f>
        <v>-</v>
      </c>
      <c r="O42" s="131" t="str">
        <f>IFERROR(
IF(AND(O$5&gt;='Rent Roll'!$M37,EDATE('Rent Roll'!$M37,ROUNDDOWN('Rent Roll'!$Q37,0))-1&gt;=O$5),-O17,
IF(AND(O$5&gt;='Rent Roll'!$K12,EDATE('Rent Roll'!$K12,ROUNDDOWN('Rent Roll'!$M12,0))-1&gt;=O$5),-O17,
"-")),"-")</f>
        <v>-</v>
      </c>
      <c r="P42" s="131" t="str">
        <f>IFERROR(
IF(AND(P$5&gt;='Rent Roll'!$M37,EDATE('Rent Roll'!$M37,ROUNDDOWN('Rent Roll'!$Q37,0))-1&gt;=P$5),-P17,
IF(AND(P$5&gt;='Rent Roll'!$K12,EDATE('Rent Roll'!$K12,ROUNDDOWN('Rent Roll'!$M12,0))-1&gt;=P$5),-P17,
"-")),"-")</f>
        <v>-</v>
      </c>
      <c r="Q42" s="131" t="str">
        <f>IFERROR(
IF(AND(Q$5&gt;='Rent Roll'!$M37,EDATE('Rent Roll'!$M37,ROUNDDOWN('Rent Roll'!$Q37,0))-1&gt;=Q$5),-Q17,
IF(AND(Q$5&gt;='Rent Roll'!$K12,EDATE('Rent Roll'!$K12,ROUNDDOWN('Rent Roll'!$M12,0))-1&gt;=Q$5),-Q17,
"-")),"-")</f>
        <v>-</v>
      </c>
      <c r="R42" s="131" t="str">
        <f>IFERROR(
IF(AND(R$5&gt;='Rent Roll'!$M37,EDATE('Rent Roll'!$M37,ROUNDDOWN('Rent Roll'!$Q37,0))-1&gt;=R$5),-R17,
IF(AND(R$5&gt;='Rent Roll'!$K12,EDATE('Rent Roll'!$K12,ROUNDDOWN('Rent Roll'!$M12,0))-1&gt;=R$5),-R17,
"-")),"-")</f>
        <v>-</v>
      </c>
      <c r="S42" s="131" t="str">
        <f>IFERROR(
IF(AND(S$5&gt;='Rent Roll'!$M37,EDATE('Rent Roll'!$M37,ROUNDDOWN('Rent Roll'!$Q37,0))-1&gt;=S$5),-S17,
IF(AND(S$5&gt;='Rent Roll'!$K12,EDATE('Rent Roll'!$K12,ROUNDDOWN('Rent Roll'!$M12,0))-1&gt;=S$5),-S17,
"-")),"-")</f>
        <v>-</v>
      </c>
      <c r="T42" s="131" t="str">
        <f>IFERROR(
IF(AND(T$5&gt;='Rent Roll'!$M37,EDATE('Rent Roll'!$M37,ROUNDDOWN('Rent Roll'!$Q37,0))-1&gt;=T$5),-T17,
IF(AND(T$5&gt;='Rent Roll'!$K12,EDATE('Rent Roll'!$K12,ROUNDDOWN('Rent Roll'!$M12,0))-1&gt;=T$5),-T17,
"-")),"-")</f>
        <v>-</v>
      </c>
      <c r="U42" s="131" t="str">
        <f>IFERROR(
IF(AND(U$5&gt;='Rent Roll'!$M37,EDATE('Rent Roll'!$M37,ROUNDDOWN('Rent Roll'!$Q37,0))-1&gt;=U$5),-U17,
IF(AND(U$5&gt;='Rent Roll'!$K12,EDATE('Rent Roll'!$K12,ROUNDDOWN('Rent Roll'!$M12,0))-1&gt;=U$5),-U17,
"-")),"-")</f>
        <v>-</v>
      </c>
      <c r="V42" s="131" t="str">
        <f>IFERROR(
IF(AND(V$5&gt;='Rent Roll'!$M37,EDATE('Rent Roll'!$M37,ROUNDDOWN('Rent Roll'!$Q37,0))-1&gt;=V$5),-V17,
IF(AND(V$5&gt;='Rent Roll'!$K12,EDATE('Rent Roll'!$K12,ROUNDDOWN('Rent Roll'!$M12,0))-1&gt;=V$5),-V17,
"-")),"-")</f>
        <v>-</v>
      </c>
      <c r="W42" s="131" t="str">
        <f>IFERROR(
IF(AND(W$5&gt;='Rent Roll'!$M37,EDATE('Rent Roll'!$M37,ROUNDDOWN('Rent Roll'!$Q37,0))-1&gt;=W$5),-W17,
IF(AND(W$5&gt;='Rent Roll'!$K12,EDATE('Rent Roll'!$K12,ROUNDDOWN('Rent Roll'!$M12,0))-1&gt;=W$5),-W17,
"-")),"-")</f>
        <v>-</v>
      </c>
      <c r="X42" s="131" t="str">
        <f>IFERROR(
IF(AND(X$5&gt;='Rent Roll'!$M37,EDATE('Rent Roll'!$M37,ROUNDDOWN('Rent Roll'!$Q37,0))-1&gt;=X$5),-X17,
IF(AND(X$5&gt;='Rent Roll'!$K12,EDATE('Rent Roll'!$K12,ROUNDDOWN('Rent Roll'!$M12,0))-1&gt;=X$5),-X17,
"-")),"-")</f>
        <v>-</v>
      </c>
      <c r="Y42" s="131" t="str">
        <f>IFERROR(
IF(AND(Y$5&gt;='Rent Roll'!$M37,EDATE('Rent Roll'!$M37,ROUNDDOWN('Rent Roll'!$Q37,0))-1&gt;=Y$5),-Y17,
IF(AND(Y$5&gt;='Rent Roll'!$K12,EDATE('Rent Roll'!$K12,ROUNDDOWN('Rent Roll'!$M12,0))-1&gt;=Y$5),-Y17,
"-")),"-")</f>
        <v>-</v>
      </c>
      <c r="Z42" s="131" t="str">
        <f>IFERROR(
IF(AND(Z$5&gt;='Rent Roll'!$M37,EDATE('Rent Roll'!$M37,ROUNDDOWN('Rent Roll'!$Q37,0))-1&gt;=Z$5),-Z17,
IF(AND(Z$5&gt;='Rent Roll'!$K12,EDATE('Rent Roll'!$K12,ROUNDDOWN('Rent Roll'!$M12,0))-1&gt;=Z$5),-Z17,
"-")),"-")</f>
        <v>-</v>
      </c>
      <c r="AA42" s="131" t="str">
        <f>IFERROR(
IF(AND(AA$5&gt;='Rent Roll'!$M37,EDATE('Rent Roll'!$M37,ROUNDDOWN('Rent Roll'!$Q37,0))-1&gt;=AA$5),-AA17,
IF(AND(AA$5&gt;='Rent Roll'!$K12,EDATE('Rent Roll'!$K12,ROUNDDOWN('Rent Roll'!$M12,0))-1&gt;=AA$5),-AA17,
"-")),"-")</f>
        <v>-</v>
      </c>
      <c r="AB42" s="131" t="str">
        <f>IFERROR(
IF(AND(AB$5&gt;='Rent Roll'!$M37,EDATE('Rent Roll'!$M37,ROUNDDOWN('Rent Roll'!$Q37,0))-1&gt;=AB$5),-AB17,
IF(AND(AB$5&gt;='Rent Roll'!$K12,EDATE('Rent Roll'!$K12,ROUNDDOWN('Rent Roll'!$M12,0))-1&gt;=AB$5),-AB17,
"-")),"-")</f>
        <v>-</v>
      </c>
      <c r="AC42" s="131" t="str">
        <f>IFERROR(
IF(AND(AC$5&gt;='Rent Roll'!$M37,EDATE('Rent Roll'!$M37,ROUNDDOWN('Rent Roll'!$Q37,0))-1&gt;=AC$5),-AC17,
IF(AND(AC$5&gt;='Rent Roll'!$K12,EDATE('Rent Roll'!$K12,ROUNDDOWN('Rent Roll'!$M12,0))-1&gt;=AC$5),-AC17,
"-")),"-")</f>
        <v>-</v>
      </c>
      <c r="AD42" s="131" t="str">
        <f>IFERROR(
IF(AND(AD$5&gt;='Rent Roll'!$M37,EDATE('Rent Roll'!$M37,ROUNDDOWN('Rent Roll'!$Q37,0))-1&gt;=AD$5),-AD17,
IF(AND(AD$5&gt;='Rent Roll'!$K12,EDATE('Rent Roll'!$K12,ROUNDDOWN('Rent Roll'!$M12,0))-1&gt;=AD$5),-AD17,
"-")),"-")</f>
        <v>-</v>
      </c>
      <c r="AE42" s="131" t="str">
        <f>IFERROR(
IF(AND(AE$5&gt;='Rent Roll'!$M37,EDATE('Rent Roll'!$M37,ROUNDDOWN('Rent Roll'!$Q37,0))-1&gt;=AE$5),-AE17,
IF(AND(AE$5&gt;='Rent Roll'!$K12,EDATE('Rent Roll'!$K12,ROUNDDOWN('Rent Roll'!$M12,0))-1&gt;=AE$5),-AE17,
"-")),"-")</f>
        <v>-</v>
      </c>
      <c r="AF42" s="131" t="str">
        <f>IFERROR(
IF(AND(AF$5&gt;='Rent Roll'!$M37,EDATE('Rent Roll'!$M37,ROUNDDOWN('Rent Roll'!$Q37,0))-1&gt;=AF$5),-AF17,
IF(AND(AF$5&gt;='Rent Roll'!$K12,EDATE('Rent Roll'!$K12,ROUNDDOWN('Rent Roll'!$M12,0))-1&gt;=AF$5),-AF17,
"-")),"-")</f>
        <v>-</v>
      </c>
      <c r="AG42" s="131" t="str">
        <f>IFERROR(
IF(AND(AG$5&gt;='Rent Roll'!$M37,EDATE('Rent Roll'!$M37,ROUNDDOWN('Rent Roll'!$Q37,0))-1&gt;=AG$5),-AG17,
IF(AND(AG$5&gt;='Rent Roll'!$K12,EDATE('Rent Roll'!$K12,ROUNDDOWN('Rent Roll'!$M12,0))-1&gt;=AG$5),-AG17,
"-")),"-")</f>
        <v>-</v>
      </c>
      <c r="AH42" s="131" t="str">
        <f>IFERROR(
IF(AND(AH$5&gt;='Rent Roll'!$M37,EDATE('Rent Roll'!$M37,ROUNDDOWN('Rent Roll'!$Q37,0))-1&gt;=AH$5),-AH17,
IF(AND(AH$5&gt;='Rent Roll'!$K12,EDATE('Rent Roll'!$K12,ROUNDDOWN('Rent Roll'!$M12,0))-1&gt;=AH$5),-AH17,
"-")),"-")</f>
        <v>-</v>
      </c>
      <c r="AI42" s="131" t="str">
        <f>IFERROR(
IF(AND(AI$5&gt;='Rent Roll'!$M37,EDATE('Rent Roll'!$M37,ROUNDDOWN('Rent Roll'!$Q37,0))-1&gt;=AI$5),-AI17,
IF(AND(AI$5&gt;='Rent Roll'!$K12,EDATE('Rent Roll'!$K12,ROUNDDOWN('Rent Roll'!$M12,0))-1&gt;=AI$5),-AI17,
"-")),"-")</f>
        <v>-</v>
      </c>
      <c r="AJ42" s="131" t="str">
        <f>IFERROR(
IF(AND(AJ$5&gt;='Rent Roll'!$M37,EDATE('Rent Roll'!$M37,ROUNDDOWN('Rent Roll'!$Q37,0))-1&gt;=AJ$5),-AJ17,
IF(AND(AJ$5&gt;='Rent Roll'!$K12,EDATE('Rent Roll'!$K12,ROUNDDOWN('Rent Roll'!$M12,0))-1&gt;=AJ$5),-AJ17,
"-")),"-")</f>
        <v>-</v>
      </c>
      <c r="AK42" s="131" t="str">
        <f>IFERROR(
IF(AND(AK$5&gt;='Rent Roll'!$M37,EDATE('Rent Roll'!$M37,ROUNDDOWN('Rent Roll'!$Q37,0))-1&gt;=AK$5),-AK17,
IF(AND(AK$5&gt;='Rent Roll'!$K12,EDATE('Rent Roll'!$K12,ROUNDDOWN('Rent Roll'!$M12,0))-1&gt;=AK$5),-AK17,
"-")),"-")</f>
        <v>-</v>
      </c>
      <c r="AL42" s="131" t="str">
        <f>IFERROR(
IF(AND(AL$5&gt;='Rent Roll'!$M37,EDATE('Rent Roll'!$M37,ROUNDDOWN('Rent Roll'!$Q37,0))-1&gt;=AL$5),-AL17,
IF(AND(AL$5&gt;='Rent Roll'!$K12,EDATE('Rent Roll'!$K12,ROUNDDOWN('Rent Roll'!$M12,0))-1&gt;=AL$5),-AL17,
"-")),"-")</f>
        <v>-</v>
      </c>
      <c r="AM42" s="131" t="str">
        <f>IFERROR(
IF(AND(AM$5&gt;='Rent Roll'!$M37,EDATE('Rent Roll'!$M37,ROUNDDOWN('Rent Roll'!$Q37,0))-1&gt;=AM$5),-AM17,
IF(AND(AM$5&gt;='Rent Roll'!$K12,EDATE('Rent Roll'!$K12,ROUNDDOWN('Rent Roll'!$M12,0))-1&gt;=AM$5),-AM17,
"-")),"-")</f>
        <v>-</v>
      </c>
      <c r="AN42" s="131" t="str">
        <f>IFERROR(
IF(AND(AN$5&gt;='Rent Roll'!$M37,EDATE('Rent Roll'!$M37,ROUNDDOWN('Rent Roll'!$Q37,0))-1&gt;=AN$5),-AN17,
IF(AND(AN$5&gt;='Rent Roll'!$K12,EDATE('Rent Roll'!$K12,ROUNDDOWN('Rent Roll'!$M12,0))-1&gt;=AN$5),-AN17,
"-")),"-")</f>
        <v>-</v>
      </c>
      <c r="AO42" s="131" t="str">
        <f>IFERROR(
IF(AND(AO$5&gt;='Rent Roll'!$M37,EDATE('Rent Roll'!$M37,ROUNDDOWN('Rent Roll'!$Q37,0))-1&gt;=AO$5),-AO17,
IF(AND(AO$5&gt;='Rent Roll'!$K12,EDATE('Rent Roll'!$K12,ROUNDDOWN('Rent Roll'!$M12,0))-1&gt;=AO$5),-AO17,
"-")),"-")</f>
        <v>-</v>
      </c>
      <c r="AP42" s="131" t="str">
        <f>IFERROR(
IF(AND(AP$5&gt;='Rent Roll'!$M37,EDATE('Rent Roll'!$M37,ROUNDDOWN('Rent Roll'!$Q37,0))-1&gt;=AP$5),-AP17,
IF(AND(AP$5&gt;='Rent Roll'!$K12,EDATE('Rent Roll'!$K12,ROUNDDOWN('Rent Roll'!$M12,0))-1&gt;=AP$5),-AP17,
"-")),"-")</f>
        <v>-</v>
      </c>
      <c r="AQ42" s="131" t="str">
        <f>IFERROR(
IF(AND(AQ$5&gt;='Rent Roll'!$M37,EDATE('Rent Roll'!$M37,ROUNDDOWN('Rent Roll'!$Q37,0))-1&gt;=AQ$5),-AQ17,
IF(AND(AQ$5&gt;='Rent Roll'!$K12,EDATE('Rent Roll'!$K12,ROUNDDOWN('Rent Roll'!$M12,0))-1&gt;=AQ$5),-AQ17,
"-")),"-")</f>
        <v>-</v>
      </c>
      <c r="AR42" s="131" t="str">
        <f>IFERROR(
IF(AND(AR$5&gt;='Rent Roll'!$M37,EDATE('Rent Roll'!$M37,ROUNDDOWN('Rent Roll'!$Q37,0))-1&gt;=AR$5),-AR17,
IF(AND(AR$5&gt;='Rent Roll'!$K12,EDATE('Rent Roll'!$K12,ROUNDDOWN('Rent Roll'!$M12,0))-1&gt;=AR$5),-AR17,
"-")),"-")</f>
        <v>-</v>
      </c>
      <c r="AS42" s="131" t="str">
        <f>IFERROR(
IF(AND(AS$5&gt;='Rent Roll'!$M37,EDATE('Rent Roll'!$M37,ROUNDDOWN('Rent Roll'!$Q37,0))-1&gt;=AS$5),-AS17,
IF(AND(AS$5&gt;='Rent Roll'!$K12,EDATE('Rent Roll'!$K12,ROUNDDOWN('Rent Roll'!$M12,0))-1&gt;=AS$5),-AS17,
"-")),"-")</f>
        <v>-</v>
      </c>
      <c r="AT42" s="131" t="str">
        <f>IFERROR(
IF(AND(AT$5&gt;='Rent Roll'!$M37,EDATE('Rent Roll'!$M37,ROUNDDOWN('Rent Roll'!$Q37,0))-1&gt;=AT$5),-AT17,
IF(AND(AT$5&gt;='Rent Roll'!$K12,EDATE('Rent Roll'!$K12,ROUNDDOWN('Rent Roll'!$M12,0))-1&gt;=AT$5),-AT17,
"-")),"-")</f>
        <v>-</v>
      </c>
      <c r="AU42" s="131" t="str">
        <f>IFERROR(
IF(AND(AU$5&gt;='Rent Roll'!$M37,EDATE('Rent Roll'!$M37,ROUNDDOWN('Rent Roll'!$Q37,0))-1&gt;=AU$5),-AU17,
IF(AND(AU$5&gt;='Rent Roll'!$K12,EDATE('Rent Roll'!$K12,ROUNDDOWN('Rent Roll'!$M12,0))-1&gt;=AU$5),-AU17,
"-")),"-")</f>
        <v>-</v>
      </c>
      <c r="AV42" s="131" t="str">
        <f>IFERROR(
IF(AND(AV$5&gt;='Rent Roll'!$M37,EDATE('Rent Roll'!$M37,ROUNDDOWN('Rent Roll'!$Q37,0))-1&gt;=AV$5),-AV17,
IF(AND(AV$5&gt;='Rent Roll'!$K12,EDATE('Rent Roll'!$K12,ROUNDDOWN('Rent Roll'!$M12,0))-1&gt;=AV$5),-AV17,
"-")),"-")</f>
        <v>-</v>
      </c>
      <c r="AW42" s="131" t="str">
        <f>IFERROR(
IF(AND(AW$5&gt;='Rent Roll'!$M37,EDATE('Rent Roll'!$M37,ROUNDDOWN('Rent Roll'!$Q37,0))-1&gt;=AW$5),-AW17,
IF(AND(AW$5&gt;='Rent Roll'!$K12,EDATE('Rent Roll'!$K12,ROUNDDOWN('Rent Roll'!$M12,0))-1&gt;=AW$5),-AW17,
"-")),"-")</f>
        <v>-</v>
      </c>
      <c r="AX42" s="131" t="str">
        <f>IFERROR(
IF(AND(AX$5&gt;='Rent Roll'!$M37,EDATE('Rent Roll'!$M37,ROUNDDOWN('Rent Roll'!$Q37,0))-1&gt;=AX$5),-AX17,
IF(AND(AX$5&gt;='Rent Roll'!$K12,EDATE('Rent Roll'!$K12,ROUNDDOWN('Rent Roll'!$M12,0))-1&gt;=AX$5),-AX17,
"-")),"-")</f>
        <v>-</v>
      </c>
      <c r="AY42" s="131" t="str">
        <f>IFERROR(
IF(AND(AY$5&gt;='Rent Roll'!$M37,EDATE('Rent Roll'!$M37,ROUNDDOWN('Rent Roll'!$Q37,0))-1&gt;=AY$5),-AY17,
IF(AND(AY$5&gt;='Rent Roll'!$K12,EDATE('Rent Roll'!$K12,ROUNDDOWN('Rent Roll'!$M12,0))-1&gt;=AY$5),-AY17,
"-")),"-")</f>
        <v>-</v>
      </c>
      <c r="AZ42" s="131" t="str">
        <f>IFERROR(
IF(AND(AZ$5&gt;='Rent Roll'!$M37,EDATE('Rent Roll'!$M37,ROUNDDOWN('Rent Roll'!$Q37,0))-1&gt;=AZ$5),-AZ17,
IF(AND(AZ$5&gt;='Rent Roll'!$K12,EDATE('Rent Roll'!$K12,ROUNDDOWN('Rent Roll'!$M12,0))-1&gt;=AZ$5),-AZ17,
"-")),"-")</f>
        <v>-</v>
      </c>
      <c r="BA42" s="131" t="str">
        <f>IFERROR(
IF(AND(BA$5&gt;='Rent Roll'!$M37,EDATE('Rent Roll'!$M37,ROUNDDOWN('Rent Roll'!$Q37,0))-1&gt;=BA$5),-BA17,
IF(AND(BA$5&gt;='Rent Roll'!$K12,EDATE('Rent Roll'!$K12,ROUNDDOWN('Rent Roll'!$M12,0))-1&gt;=BA$5),-BA17,
"-")),"-")</f>
        <v>-</v>
      </c>
      <c r="BB42" s="131" t="str">
        <f>IFERROR(
IF(AND(BB$5&gt;='Rent Roll'!$M37,EDATE('Rent Roll'!$M37,ROUNDDOWN('Rent Roll'!$Q37,0))-1&gt;=BB$5),-BB17,
IF(AND(BB$5&gt;='Rent Roll'!$K12,EDATE('Rent Roll'!$K12,ROUNDDOWN('Rent Roll'!$M12,0))-1&gt;=BB$5),-BB17,
"-")),"-")</f>
        <v>-</v>
      </c>
      <c r="BC42" s="131" t="str">
        <f>IFERROR(
IF(AND(BC$5&gt;='Rent Roll'!$M37,EDATE('Rent Roll'!$M37,ROUNDDOWN('Rent Roll'!$Q37,0))-1&gt;=BC$5),-BC17,
IF(AND(BC$5&gt;='Rent Roll'!$K12,EDATE('Rent Roll'!$K12,ROUNDDOWN('Rent Roll'!$M12,0))-1&gt;=BC$5),-BC17,
"-")),"-")</f>
        <v>-</v>
      </c>
      <c r="BD42" s="131" t="str">
        <f>IFERROR(
IF(AND(BD$5&gt;='Rent Roll'!$M37,EDATE('Rent Roll'!$M37,ROUNDDOWN('Rent Roll'!$Q37,0))-1&gt;=BD$5),-BD17,
IF(AND(BD$5&gt;='Rent Roll'!$K12,EDATE('Rent Roll'!$K12,ROUNDDOWN('Rent Roll'!$M12,0))-1&gt;=BD$5),-BD17,
"-")),"-")</f>
        <v>-</v>
      </c>
      <c r="BE42" s="131" t="str">
        <f>IFERROR(
IF(AND(BE$5&gt;='Rent Roll'!$M37,EDATE('Rent Roll'!$M37,ROUNDDOWN('Rent Roll'!$Q37,0))-1&gt;=BE$5),-BE17,
IF(AND(BE$5&gt;='Rent Roll'!$K12,EDATE('Rent Roll'!$K12,ROUNDDOWN('Rent Roll'!$M12,0))-1&gt;=BE$5),-BE17,
"-")),"-")</f>
        <v>-</v>
      </c>
      <c r="BF42" s="131" t="str">
        <f>IFERROR(
IF(AND(BF$5&gt;='Rent Roll'!$M37,EDATE('Rent Roll'!$M37,ROUNDDOWN('Rent Roll'!$Q37,0))-1&gt;=BF$5),-BF17,
IF(AND(BF$5&gt;='Rent Roll'!$K12,EDATE('Rent Roll'!$K12,ROUNDDOWN('Rent Roll'!$M12,0))-1&gt;=BF$5),-BF17,
"-")),"-")</f>
        <v>-</v>
      </c>
      <c r="BG42" s="131" t="str">
        <f>IFERROR(
IF(AND(BG$5&gt;='Rent Roll'!$M37,EDATE('Rent Roll'!$M37,ROUNDDOWN('Rent Roll'!$Q37,0))-1&gt;=BG$5),-BG17,
IF(AND(BG$5&gt;='Rent Roll'!$K12,EDATE('Rent Roll'!$K12,ROUNDDOWN('Rent Roll'!$M12,0))-1&gt;=BG$5),-BG17,
"-")),"-")</f>
        <v>-</v>
      </c>
      <c r="BH42" s="131" t="str">
        <f>IFERROR(
IF(AND(BH$5&gt;='Rent Roll'!$M37,EDATE('Rent Roll'!$M37,ROUNDDOWN('Rent Roll'!$Q37,0))-1&gt;=BH$5),-BH17,
IF(AND(BH$5&gt;='Rent Roll'!$K12,EDATE('Rent Roll'!$K12,ROUNDDOWN('Rent Roll'!$M12,0))-1&gt;=BH$5),-BH17,
"-")),"-")</f>
        <v>-</v>
      </c>
      <c r="BI42" s="131" t="str">
        <f>IFERROR(
IF(AND(BI$5&gt;='Rent Roll'!$M37,EDATE('Rent Roll'!$M37,ROUNDDOWN('Rent Roll'!$Q37,0))-1&gt;=BI$5),-BI17,
IF(AND(BI$5&gt;='Rent Roll'!$K12,EDATE('Rent Roll'!$K12,ROUNDDOWN('Rent Roll'!$M12,0))-1&gt;=BI$5),-BI17,
"-")),"-")</f>
        <v>-</v>
      </c>
      <c r="BJ42" s="131" t="str">
        <f>IFERROR(
IF(AND(BJ$5&gt;='Rent Roll'!$M37,EDATE('Rent Roll'!$M37,ROUNDDOWN('Rent Roll'!$Q37,0))-1&gt;=BJ$5),-BJ17,
IF(AND(BJ$5&gt;='Rent Roll'!$K12,EDATE('Rent Roll'!$K12,ROUNDDOWN('Rent Roll'!$M12,0))-1&gt;=BJ$5),-BJ17,
"-")),"-")</f>
        <v>-</v>
      </c>
      <c r="BK42" s="131" t="str">
        <f>IFERROR(
IF(AND(BK$5&gt;='Rent Roll'!$M37,EDATE('Rent Roll'!$M37,ROUNDDOWN('Rent Roll'!$Q37,0))-1&gt;=BK$5),-BK17,
IF(AND(BK$5&gt;='Rent Roll'!$K12,EDATE('Rent Roll'!$K12,ROUNDDOWN('Rent Roll'!$M12,0))-1&gt;=BK$5),-BK17,
"-")),"-")</f>
        <v>-</v>
      </c>
      <c r="BL42" s="131" t="str">
        <f>IFERROR(
IF(AND(BL$5&gt;='Rent Roll'!$M37,EDATE('Rent Roll'!$M37,ROUNDDOWN('Rent Roll'!$Q37,0))-1&gt;=BL$5),-BL17,
IF(AND(BL$5&gt;='Rent Roll'!$K12,EDATE('Rent Roll'!$K12,ROUNDDOWN('Rent Roll'!$M12,0))-1&gt;=BL$5),-BL17,
"-")),"-")</f>
        <v>-</v>
      </c>
      <c r="BM42" s="131" t="str">
        <f>IFERROR(
IF(AND(BM$5&gt;='Rent Roll'!$M37,EDATE('Rent Roll'!$M37,ROUNDDOWN('Rent Roll'!$Q37,0))-1&gt;=BM$5),-BM17,
IF(AND(BM$5&gt;='Rent Roll'!$K12,EDATE('Rent Roll'!$K12,ROUNDDOWN('Rent Roll'!$M12,0))-1&gt;=BM$5),-BM17,
"-")),"-")</f>
        <v>-</v>
      </c>
      <c r="BN42" s="131" t="str">
        <f>IFERROR(
IF(AND(BN$5&gt;='Rent Roll'!$M37,EDATE('Rent Roll'!$M37,ROUNDDOWN('Rent Roll'!$Q37,0))-1&gt;=BN$5),-BN17,
IF(AND(BN$5&gt;='Rent Roll'!$K12,EDATE('Rent Roll'!$K12,ROUNDDOWN('Rent Roll'!$M12,0))-1&gt;=BN$5),-BN17,
"-")),"-")</f>
        <v>-</v>
      </c>
      <c r="BO42" s="131" t="str">
        <f>IFERROR(
IF(AND(BO$5&gt;='Rent Roll'!$M37,EDATE('Rent Roll'!$M37,ROUNDDOWN('Rent Roll'!$Q37,0))-1&gt;=BO$5),-BO17,
IF(AND(BO$5&gt;='Rent Roll'!$K12,EDATE('Rent Roll'!$K12,ROUNDDOWN('Rent Roll'!$M12,0))-1&gt;=BO$5),-BO17,
"-")),"-")</f>
        <v>-</v>
      </c>
      <c r="BP42" s="131" t="str">
        <f>IFERROR(
IF(AND(BP$5&gt;='Rent Roll'!$M37,EDATE('Rent Roll'!$M37,ROUNDDOWN('Rent Roll'!$Q37,0))-1&gt;=BP$5),-BP17,
IF(AND(BP$5&gt;='Rent Roll'!$K12,EDATE('Rent Roll'!$K12,ROUNDDOWN('Rent Roll'!$M12,0))-1&gt;=BP$5),-BP17,
"-")),"-")</f>
        <v>-</v>
      </c>
      <c r="BQ42" s="131" t="str">
        <f>IFERROR(
IF(AND(BQ$5&gt;='Rent Roll'!$M37,EDATE('Rent Roll'!$M37,ROUNDDOWN('Rent Roll'!$Q37,0))-1&gt;=BQ$5),-BQ17,
IF(AND(BQ$5&gt;='Rent Roll'!$K12,EDATE('Rent Roll'!$K12,ROUNDDOWN('Rent Roll'!$M12,0))-1&gt;=BQ$5),-BQ17,
"-")),"-")</f>
        <v>-</v>
      </c>
      <c r="BR42" s="131" t="str">
        <f>IFERROR(
IF(AND(BR$5&gt;='Rent Roll'!$M37,EDATE('Rent Roll'!$M37,ROUNDDOWN('Rent Roll'!$Q37,0))-1&gt;=BR$5),-BR17,
IF(AND(BR$5&gt;='Rent Roll'!$K12,EDATE('Rent Roll'!$K12,ROUNDDOWN('Rent Roll'!$M12,0))-1&gt;=BR$5),-BR17,
"-")),"-")</f>
        <v>-</v>
      </c>
      <c r="BS42" s="131" t="str">
        <f>IFERROR(
IF(AND(BS$5&gt;='Rent Roll'!$M37,EDATE('Rent Roll'!$M37,ROUNDDOWN('Rent Roll'!$Q37,0))-1&gt;=BS$5),-BS17,
IF(AND(BS$5&gt;='Rent Roll'!$K12,EDATE('Rent Roll'!$K12,ROUNDDOWN('Rent Roll'!$M12,0))-1&gt;=BS$5),-BS17,
"-")),"-")</f>
        <v>-</v>
      </c>
      <c r="BT42" s="131" t="str">
        <f>IFERROR(
IF(AND(BT$5&gt;='Rent Roll'!$M37,EDATE('Rent Roll'!$M37,ROUNDDOWN('Rent Roll'!$Q37,0))-1&gt;=BT$5),-BT17,
IF(AND(BT$5&gt;='Rent Roll'!$K12,EDATE('Rent Roll'!$K12,ROUNDDOWN('Rent Roll'!$M12,0))-1&gt;=BT$5),-BT17,
"-")),"-")</f>
        <v>-</v>
      </c>
      <c r="BU42" s="131" t="str">
        <f>IFERROR(
IF(AND(BU$5&gt;='Rent Roll'!$M37,EDATE('Rent Roll'!$M37,ROUNDDOWN('Rent Roll'!$Q37,0))-1&gt;=BU$5),-BU17,
IF(AND(BU$5&gt;='Rent Roll'!$K12,EDATE('Rent Roll'!$K12,ROUNDDOWN('Rent Roll'!$M12,0))-1&gt;=BU$5),-BU17,
"-")),"-")</f>
        <v>-</v>
      </c>
      <c r="BV42" s="131" t="str">
        <f>IFERROR(
IF(AND(BV$5&gt;='Rent Roll'!$M37,EDATE('Rent Roll'!$M37,ROUNDDOWN('Rent Roll'!$Q37,0))-1&gt;=BV$5),-BV17,
IF(AND(BV$5&gt;='Rent Roll'!$K12,EDATE('Rent Roll'!$K12,ROUNDDOWN('Rent Roll'!$M12,0))-1&gt;=BV$5),-BV17,
"-")),"-")</f>
        <v>-</v>
      </c>
      <c r="BW42" s="131" t="str">
        <f>IFERROR(
IF(AND(BW$5&gt;='Rent Roll'!$M37,EDATE('Rent Roll'!$M37,ROUNDDOWN('Rent Roll'!$Q37,0))-1&gt;=BW$5),-BW17,
IF(AND(BW$5&gt;='Rent Roll'!$K12,EDATE('Rent Roll'!$K12,ROUNDDOWN('Rent Roll'!$M12,0))-1&gt;=BW$5),-BW17,
"-")),"-")</f>
        <v>-</v>
      </c>
      <c r="BX42" s="131" t="str">
        <f>IFERROR(
IF(AND(BX$5&gt;='Rent Roll'!$M37,EDATE('Rent Roll'!$M37,ROUNDDOWN('Rent Roll'!$Q37,0))-1&gt;=BX$5),-BX17,
IF(AND(BX$5&gt;='Rent Roll'!$K12,EDATE('Rent Roll'!$K12,ROUNDDOWN('Rent Roll'!$M12,0))-1&gt;=BX$5),-BX17,
"-")),"-")</f>
        <v>-</v>
      </c>
      <c r="BY42" s="131" t="str">
        <f>IFERROR(
IF(AND(BY$5&gt;='Rent Roll'!$M37,EDATE('Rent Roll'!$M37,ROUNDDOWN('Rent Roll'!$Q37,0))-1&gt;=BY$5),-BY17,
IF(AND(BY$5&gt;='Rent Roll'!$K12,EDATE('Rent Roll'!$K12,ROUNDDOWN('Rent Roll'!$M12,0))-1&gt;=BY$5),-BY17,
"-")),"-")</f>
        <v>-</v>
      </c>
      <c r="BZ42" s="131" t="str">
        <f>IFERROR(
IF(AND(BZ$5&gt;='Rent Roll'!$M37,EDATE('Rent Roll'!$M37,ROUNDDOWN('Rent Roll'!$Q37,0))-1&gt;=BZ$5),-BZ17,
IF(AND(BZ$5&gt;='Rent Roll'!$K12,EDATE('Rent Roll'!$K12,ROUNDDOWN('Rent Roll'!$M12,0))-1&gt;=BZ$5),-BZ17,
"-")),"-")</f>
        <v>-</v>
      </c>
      <c r="CA42" s="131" t="str">
        <f>IFERROR(
IF(AND(CA$5&gt;='Rent Roll'!$M37,EDATE('Rent Roll'!$M37,ROUNDDOWN('Rent Roll'!$Q37,0))-1&gt;=CA$5),-CA17,
IF(AND(CA$5&gt;='Rent Roll'!$K12,EDATE('Rent Roll'!$K12,ROUNDDOWN('Rent Roll'!$M12,0))-1&gt;=CA$5),-CA17,
"-")),"-")</f>
        <v>-</v>
      </c>
      <c r="CB42" s="131" t="str">
        <f>IFERROR(
IF(AND(CB$5&gt;='Rent Roll'!$M37,EDATE('Rent Roll'!$M37,ROUNDDOWN('Rent Roll'!$Q37,0))-1&gt;=CB$5),-CB17,
IF(AND(CB$5&gt;='Rent Roll'!$K12,EDATE('Rent Roll'!$K12,ROUNDDOWN('Rent Roll'!$M12,0))-1&gt;=CB$5),-CB17,
"-")),"-")</f>
        <v>-</v>
      </c>
      <c r="CC42" s="131" t="str">
        <f>IFERROR(
IF(AND(CC$5&gt;='Rent Roll'!$M37,EDATE('Rent Roll'!$M37,ROUNDDOWN('Rent Roll'!$Q37,0))-1&gt;=CC$5),-CC17,
IF(AND(CC$5&gt;='Rent Roll'!$K12,EDATE('Rent Roll'!$K12,ROUNDDOWN('Rent Roll'!$M12,0))-1&gt;=CC$5),-CC17,
"-")),"-")</f>
        <v>-</v>
      </c>
      <c r="CD42" s="131" t="str">
        <f>IFERROR(
IF(AND(CD$5&gt;='Rent Roll'!$M37,EDATE('Rent Roll'!$M37,ROUNDDOWN('Rent Roll'!$Q37,0))-1&gt;=CD$5),-CD17,
IF(AND(CD$5&gt;='Rent Roll'!$K12,EDATE('Rent Roll'!$K12,ROUNDDOWN('Rent Roll'!$M12,0))-1&gt;=CD$5),-CD17,
"-")),"-")</f>
        <v>-</v>
      </c>
      <c r="CE42" s="131" t="str">
        <f>IFERROR(
IF(AND(CE$5&gt;='Rent Roll'!$M37,EDATE('Rent Roll'!$M37,ROUNDDOWN('Rent Roll'!$Q37,0))-1&gt;=CE$5),-CE17,
IF(AND(CE$5&gt;='Rent Roll'!$K12,EDATE('Rent Roll'!$K12,ROUNDDOWN('Rent Roll'!$M12,0))-1&gt;=CE$5),-CE17,
"-")),"-")</f>
        <v>-</v>
      </c>
      <c r="CF42" s="131" t="str">
        <f>IFERROR(
IF(AND(CF$5&gt;='Rent Roll'!$M37,EDATE('Rent Roll'!$M37,ROUNDDOWN('Rent Roll'!$Q37,0))-1&gt;=CF$5),-CF17,
IF(AND(CF$5&gt;='Rent Roll'!$K12,EDATE('Rent Roll'!$K12,ROUNDDOWN('Rent Roll'!$M12,0))-1&gt;=CF$5),-CF17,
"-")),"-")</f>
        <v>-</v>
      </c>
      <c r="CG42" s="131" t="str">
        <f>IFERROR(
IF(AND(CG$5&gt;='Rent Roll'!$M37,EDATE('Rent Roll'!$M37,ROUNDDOWN('Rent Roll'!$Q37,0))-1&gt;=CG$5),-CG17,
IF(AND(CG$5&gt;='Rent Roll'!$K12,EDATE('Rent Roll'!$K12,ROUNDDOWN('Rent Roll'!$M12,0))-1&gt;=CG$5),-CG17,
"-")),"-")</f>
        <v>-</v>
      </c>
      <c r="CH42" s="131" t="str">
        <f>IFERROR(
IF(AND(CH$5&gt;='Rent Roll'!$M37,EDATE('Rent Roll'!$M37,ROUNDDOWN('Rent Roll'!$Q37,0))-1&gt;=CH$5),-CH17,
IF(AND(CH$5&gt;='Rent Roll'!$K12,EDATE('Rent Roll'!$K12,ROUNDDOWN('Rent Roll'!$M12,0))-1&gt;=CH$5),-CH17,
"-")),"-")</f>
        <v>-</v>
      </c>
      <c r="CI42" s="131" t="str">
        <f>IFERROR(
IF(AND(CI$5&gt;='Rent Roll'!$M37,EDATE('Rent Roll'!$M37,ROUNDDOWN('Rent Roll'!$Q37,0))-1&gt;=CI$5),-CI17,
IF(AND(CI$5&gt;='Rent Roll'!$K12,EDATE('Rent Roll'!$K12,ROUNDDOWN('Rent Roll'!$M12,0))-1&gt;=CI$5),-CI17,
"-")),"-")</f>
        <v>-</v>
      </c>
      <c r="CJ42" s="131" t="str">
        <f>IFERROR(
IF(AND(CJ$5&gt;='Rent Roll'!$M37,EDATE('Rent Roll'!$M37,ROUNDDOWN('Rent Roll'!$Q37,0))-1&gt;=CJ$5),-CJ17,
IF(AND(CJ$5&gt;='Rent Roll'!$K12,EDATE('Rent Roll'!$K12,ROUNDDOWN('Rent Roll'!$M12,0))-1&gt;=CJ$5),-CJ17,
"-")),"-")</f>
        <v>-</v>
      </c>
      <c r="CK42" s="131" t="str">
        <f>IFERROR(
IF(AND(CK$5&gt;='Rent Roll'!$M37,EDATE('Rent Roll'!$M37,ROUNDDOWN('Rent Roll'!$Q37,0))-1&gt;=CK$5),-CK17,
IF(AND(CK$5&gt;='Rent Roll'!$K12,EDATE('Rent Roll'!$K12,ROUNDDOWN('Rent Roll'!$M12,0))-1&gt;=CK$5),-CK17,
"-")),"-")</f>
        <v>-</v>
      </c>
      <c r="CL42" s="131" t="str">
        <f>IFERROR(
IF(AND(CL$5&gt;='Rent Roll'!$M37,EDATE('Rent Roll'!$M37,ROUNDDOWN('Rent Roll'!$Q37,0))-1&gt;=CL$5),-CL17,
IF(AND(CL$5&gt;='Rent Roll'!$K12,EDATE('Rent Roll'!$K12,ROUNDDOWN('Rent Roll'!$M12,0))-1&gt;=CL$5),-CL17,
"-")),"-")</f>
        <v>-</v>
      </c>
      <c r="CM42" s="131" t="str">
        <f>IFERROR(
IF(AND(CM$5&gt;='Rent Roll'!$M37,EDATE('Rent Roll'!$M37,ROUNDDOWN('Rent Roll'!$Q37,0))-1&gt;=CM$5),-CM17,
IF(AND(CM$5&gt;='Rent Roll'!$K12,EDATE('Rent Roll'!$K12,ROUNDDOWN('Rent Roll'!$M12,0))-1&gt;=CM$5),-CM17,
"-")),"-")</f>
        <v>-</v>
      </c>
      <c r="CN42" s="131" t="str">
        <f>IFERROR(
IF(AND(CN$5&gt;='Rent Roll'!$M37,EDATE('Rent Roll'!$M37,ROUNDDOWN('Rent Roll'!$Q37,0))-1&gt;=CN$5),-CN17,
IF(AND(CN$5&gt;='Rent Roll'!$K12,EDATE('Rent Roll'!$K12,ROUNDDOWN('Rent Roll'!$M12,0))-1&gt;=CN$5),-CN17,
"-")),"-")</f>
        <v>-</v>
      </c>
      <c r="CO42" s="131" t="str">
        <f>IFERROR(
IF(AND(CO$5&gt;='Rent Roll'!$M37,EDATE('Rent Roll'!$M37,ROUNDDOWN('Rent Roll'!$Q37,0))-1&gt;=CO$5),-CO17,
IF(AND(CO$5&gt;='Rent Roll'!$K12,EDATE('Rent Roll'!$K12,ROUNDDOWN('Rent Roll'!$M12,0))-1&gt;=CO$5),-CO17,
"-")),"-")</f>
        <v>-</v>
      </c>
      <c r="CP42" s="131" t="str">
        <f>IFERROR(
IF(AND(CP$5&gt;='Rent Roll'!$M37,EDATE('Rent Roll'!$M37,ROUNDDOWN('Rent Roll'!$Q37,0))-1&gt;=CP$5),-CP17,
IF(AND(CP$5&gt;='Rent Roll'!$K12,EDATE('Rent Roll'!$K12,ROUNDDOWN('Rent Roll'!$M12,0))-1&gt;=CP$5),-CP17,
"-")),"-")</f>
        <v>-</v>
      </c>
      <c r="CQ42" s="131" t="str">
        <f>IFERROR(
IF(AND(CQ$5&gt;='Rent Roll'!$M37,EDATE('Rent Roll'!$M37,ROUNDDOWN('Rent Roll'!$Q37,0))-1&gt;=CQ$5),-CQ17,
IF(AND(CQ$5&gt;='Rent Roll'!$K12,EDATE('Rent Roll'!$K12,ROUNDDOWN('Rent Roll'!$M12,0))-1&gt;=CQ$5),-CQ17,
"-")),"-")</f>
        <v>-</v>
      </c>
      <c r="CR42" s="131" t="str">
        <f>IFERROR(
IF(AND(CR$5&gt;='Rent Roll'!$M37,EDATE('Rent Roll'!$M37,ROUNDDOWN('Rent Roll'!$Q37,0))-1&gt;=CR$5),-CR17,
IF(AND(CR$5&gt;='Rent Roll'!$K12,EDATE('Rent Roll'!$K12,ROUNDDOWN('Rent Roll'!$M12,0))-1&gt;=CR$5),-CR17,
"-")),"-")</f>
        <v>-</v>
      </c>
      <c r="CS42" s="131" t="str">
        <f>IFERROR(
IF(AND(CS$5&gt;='Rent Roll'!$M37,EDATE('Rent Roll'!$M37,ROUNDDOWN('Rent Roll'!$Q37,0))-1&gt;=CS$5),-CS17,
IF(AND(CS$5&gt;='Rent Roll'!$K12,EDATE('Rent Roll'!$K12,ROUNDDOWN('Rent Roll'!$M12,0))-1&gt;=CS$5),-CS17,
"-")),"-")</f>
        <v>-</v>
      </c>
      <c r="CT42" s="131" t="str">
        <f>IFERROR(
IF(AND(CT$5&gt;='Rent Roll'!$M37,EDATE('Rent Roll'!$M37,ROUNDDOWN('Rent Roll'!$Q37,0))-1&gt;=CT$5),-CT17,
IF(AND(CT$5&gt;='Rent Roll'!$K12,EDATE('Rent Roll'!$K12,ROUNDDOWN('Rent Roll'!$M12,0))-1&gt;=CT$5),-CT17,
"-")),"-")</f>
        <v>-</v>
      </c>
      <c r="CU42" s="131" t="str">
        <f>IFERROR(
IF(AND(CU$5&gt;='Rent Roll'!$M37,EDATE('Rent Roll'!$M37,ROUNDDOWN('Rent Roll'!$Q37,0))-1&gt;=CU$5),-CU17,
IF(AND(CU$5&gt;='Rent Roll'!$K12,EDATE('Rent Roll'!$K12,ROUNDDOWN('Rent Roll'!$M12,0))-1&gt;=CU$5),-CU17,
"-")),"-")</f>
        <v>-</v>
      </c>
      <c r="CV42" s="131" t="str">
        <f>IFERROR(
IF(AND(CV$5&gt;='Rent Roll'!$M37,EDATE('Rent Roll'!$M37,ROUNDDOWN('Rent Roll'!$Q37,0))-1&gt;=CV$5),-CV17,
IF(AND(CV$5&gt;='Rent Roll'!$K12,EDATE('Rent Roll'!$K12,ROUNDDOWN('Rent Roll'!$M12,0))-1&gt;=CV$5),-CV17,
"-")),"-")</f>
        <v>-</v>
      </c>
      <c r="CW42" s="131" t="str">
        <f>IFERROR(
IF(AND(CW$5&gt;='Rent Roll'!$M37,EDATE('Rent Roll'!$M37,ROUNDDOWN('Rent Roll'!$Q37,0))-1&gt;=CW$5),-CW17,
IF(AND(CW$5&gt;='Rent Roll'!$K12,EDATE('Rent Roll'!$K12,ROUNDDOWN('Rent Roll'!$M12,0))-1&gt;=CW$5),-CW17,
"-")),"-")</f>
        <v>-</v>
      </c>
      <c r="CX42" s="131" t="str">
        <f>IFERROR(
IF(AND(CX$5&gt;='Rent Roll'!$M37,EDATE('Rent Roll'!$M37,ROUNDDOWN('Rent Roll'!$Q37,0))-1&gt;=CX$5),-CX17,
IF(AND(CX$5&gt;='Rent Roll'!$K12,EDATE('Rent Roll'!$K12,ROUNDDOWN('Rent Roll'!$M12,0))-1&gt;=CX$5),-CX17,
"-")),"-")</f>
        <v>-</v>
      </c>
      <c r="CY42" s="131" t="str">
        <f>IFERROR(
IF(AND(CY$5&gt;='Rent Roll'!$M37,EDATE('Rent Roll'!$M37,ROUNDDOWN('Rent Roll'!$Q37,0))-1&gt;=CY$5),-CY17,
IF(AND(CY$5&gt;='Rent Roll'!$K12,EDATE('Rent Roll'!$K12,ROUNDDOWN('Rent Roll'!$M12,0))-1&gt;=CY$5),-CY17,
"-")),"-")</f>
        <v>-</v>
      </c>
      <c r="CZ42" s="131" t="str">
        <f>IFERROR(
IF(AND(CZ$5&gt;='Rent Roll'!$M37,EDATE('Rent Roll'!$M37,ROUNDDOWN('Rent Roll'!$Q37,0))-1&gt;=CZ$5),-CZ17,
IF(AND(CZ$5&gt;='Rent Roll'!$K12,EDATE('Rent Roll'!$K12,ROUNDDOWN('Rent Roll'!$M12,0))-1&gt;=CZ$5),-CZ17,
"-")),"-")</f>
        <v>-</v>
      </c>
      <c r="DA42" s="131" t="str">
        <f>IFERROR(
IF(AND(DA$5&gt;='Rent Roll'!$M37,EDATE('Rent Roll'!$M37,ROUNDDOWN('Rent Roll'!$Q37,0))-1&gt;=DA$5),-DA17,
IF(AND(DA$5&gt;='Rent Roll'!$K12,EDATE('Rent Roll'!$K12,ROUNDDOWN('Rent Roll'!$M12,0))-1&gt;=DA$5),-DA17,
"-")),"-")</f>
        <v>-</v>
      </c>
      <c r="DB42" s="131" t="str">
        <f>IFERROR(
IF(AND(DB$5&gt;='Rent Roll'!$M37,EDATE('Rent Roll'!$M37,ROUNDDOWN('Rent Roll'!$Q37,0))-1&gt;=DB$5),-DB17,
IF(AND(DB$5&gt;='Rent Roll'!$K12,EDATE('Rent Roll'!$K12,ROUNDDOWN('Rent Roll'!$M12,0))-1&gt;=DB$5),-DB17,
"-")),"-")</f>
        <v>-</v>
      </c>
      <c r="DC42" s="131" t="str">
        <f>IFERROR(
IF(AND(DC$5&gt;='Rent Roll'!$M37,EDATE('Rent Roll'!$M37,ROUNDDOWN('Rent Roll'!$Q37,0))-1&gt;=DC$5),-DC17,
IF(AND(DC$5&gt;='Rent Roll'!$K12,EDATE('Rent Roll'!$K12,ROUNDDOWN('Rent Roll'!$M12,0))-1&gt;=DC$5),-DC17,
"-")),"-")</f>
        <v>-</v>
      </c>
      <c r="DD42" s="131" t="str">
        <f>IFERROR(
IF(AND(DD$5&gt;='Rent Roll'!$M37,EDATE('Rent Roll'!$M37,ROUNDDOWN('Rent Roll'!$Q37,0))-1&gt;=DD$5),-DD17,
IF(AND(DD$5&gt;='Rent Roll'!$K12,EDATE('Rent Roll'!$K12,ROUNDDOWN('Rent Roll'!$M12,0))-1&gt;=DD$5),-DD17,
"-")),"-")</f>
        <v>-</v>
      </c>
      <c r="DE42" s="131" t="str">
        <f>IFERROR(
IF(AND(DE$5&gt;='Rent Roll'!$M37,EDATE('Rent Roll'!$M37,ROUNDDOWN('Rent Roll'!$Q37,0))-1&gt;=DE$5),-DE17,
IF(AND(DE$5&gt;='Rent Roll'!$K12,EDATE('Rent Roll'!$K12,ROUNDDOWN('Rent Roll'!$M12,0))-1&gt;=DE$5),-DE17,
"-")),"-")</f>
        <v>-</v>
      </c>
      <c r="DF42" s="131" t="str">
        <f>IFERROR(
IF(AND(DF$5&gt;='Rent Roll'!$M37,EDATE('Rent Roll'!$M37,ROUNDDOWN('Rent Roll'!$Q37,0))-1&gt;=DF$5),-DF17,
IF(AND(DF$5&gt;='Rent Roll'!$K12,EDATE('Rent Roll'!$K12,ROUNDDOWN('Rent Roll'!$M12,0))-1&gt;=DF$5),-DF17,
"-")),"-")</f>
        <v>-</v>
      </c>
      <c r="DG42" s="131" t="str">
        <f>IFERROR(
IF(AND(DG$5&gt;='Rent Roll'!$M37,EDATE('Rent Roll'!$M37,ROUNDDOWN('Rent Roll'!$Q37,0))-1&gt;=DG$5),-DG17,
IF(AND(DG$5&gt;='Rent Roll'!$K12,EDATE('Rent Roll'!$K12,ROUNDDOWN('Rent Roll'!$M12,0))-1&gt;=DG$5),-DG17,
"-")),"-")</f>
        <v>-</v>
      </c>
      <c r="DH42" s="131" t="str">
        <f>IFERROR(
IF(AND(DH$5&gt;='Rent Roll'!$M37,EDATE('Rent Roll'!$M37,ROUNDDOWN('Rent Roll'!$Q37,0))-1&gt;=DH$5),-DH17,
IF(AND(DH$5&gt;='Rent Roll'!$K12,EDATE('Rent Roll'!$K12,ROUNDDOWN('Rent Roll'!$M12,0))-1&gt;=DH$5),-DH17,
"-")),"-")</f>
        <v>-</v>
      </c>
      <c r="DI42" s="131" t="str">
        <f>IFERROR(
IF(AND(DI$5&gt;='Rent Roll'!$M37,EDATE('Rent Roll'!$M37,ROUNDDOWN('Rent Roll'!$Q37,0))-1&gt;=DI$5),-DI17,
IF(AND(DI$5&gt;='Rent Roll'!$K12,EDATE('Rent Roll'!$K12,ROUNDDOWN('Rent Roll'!$M12,0))-1&gt;=DI$5),-DI17,
"-")),"-")</f>
        <v>-</v>
      </c>
      <c r="DJ42" s="131" t="str">
        <f>IFERROR(
IF(AND(DJ$5&gt;='Rent Roll'!$M37,EDATE('Rent Roll'!$M37,ROUNDDOWN('Rent Roll'!$Q37,0))-1&gt;=DJ$5),-DJ17,
IF(AND(DJ$5&gt;='Rent Roll'!$K12,EDATE('Rent Roll'!$K12,ROUNDDOWN('Rent Roll'!$M12,0))-1&gt;=DJ$5),-DJ17,
"-")),"-")</f>
        <v>-</v>
      </c>
      <c r="DK42" s="131" t="str">
        <f>IFERROR(
IF(AND(DK$5&gt;='Rent Roll'!$M37,EDATE('Rent Roll'!$M37,ROUNDDOWN('Rent Roll'!$Q37,0))-1&gt;=DK$5),-DK17,
IF(AND(DK$5&gt;='Rent Roll'!$K12,EDATE('Rent Roll'!$K12,ROUNDDOWN('Rent Roll'!$M12,0))-1&gt;=DK$5),-DK17,
"-")),"-")</f>
        <v>-</v>
      </c>
      <c r="DL42" s="131" t="str">
        <f>IFERROR(
IF(AND(DL$5&gt;='Rent Roll'!$M37,EDATE('Rent Roll'!$M37,ROUNDDOWN('Rent Roll'!$Q37,0))-1&gt;=DL$5),-DL17,
IF(AND(DL$5&gt;='Rent Roll'!$K12,EDATE('Rent Roll'!$K12,ROUNDDOWN('Rent Roll'!$M12,0))-1&gt;=DL$5),-DL17,
"-")),"-")</f>
        <v>-</v>
      </c>
      <c r="DM42" s="131" t="str">
        <f>IFERROR(
IF(AND(DM$5&gt;='Rent Roll'!$M37,EDATE('Rent Roll'!$M37,ROUNDDOWN('Rent Roll'!$Q37,0))-1&gt;=DM$5),-DM17,
IF(AND(DM$5&gt;='Rent Roll'!$K12,EDATE('Rent Roll'!$K12,ROUNDDOWN('Rent Roll'!$M12,0))-1&gt;=DM$5),-DM17,
"-")),"-")</f>
        <v>-</v>
      </c>
      <c r="DN42" s="131" t="str">
        <f>IFERROR(
IF(AND(DN$5&gt;='Rent Roll'!$M37,EDATE('Rent Roll'!$M37,ROUNDDOWN('Rent Roll'!$Q37,0))-1&gt;=DN$5),-DN17,
IF(AND(DN$5&gt;='Rent Roll'!$K12,EDATE('Rent Roll'!$K12,ROUNDDOWN('Rent Roll'!$M12,0))-1&gt;=DN$5),-DN17,
"-")),"-")</f>
        <v>-</v>
      </c>
      <c r="DO42" s="131" t="str">
        <f>IFERROR(
IF(AND(DO$5&gt;='Rent Roll'!$M37,EDATE('Rent Roll'!$M37,ROUNDDOWN('Rent Roll'!$Q37,0))-1&gt;=DO$5),-DO17,
IF(AND(DO$5&gt;='Rent Roll'!$K12,EDATE('Rent Roll'!$K12,ROUNDDOWN('Rent Roll'!$M12,0))-1&gt;=DO$5),-DO17,
"-")),"-")</f>
        <v>-</v>
      </c>
      <c r="DP42" s="131" t="str">
        <f>IFERROR(
IF(AND(DP$5&gt;='Rent Roll'!$M37,EDATE('Rent Roll'!$M37,ROUNDDOWN('Rent Roll'!$Q37,0))-1&gt;=DP$5),-DP17,
IF(AND(DP$5&gt;='Rent Roll'!$K12,EDATE('Rent Roll'!$K12,ROUNDDOWN('Rent Roll'!$M12,0))-1&gt;=DP$5),-DP17,
"-")),"-")</f>
        <v>-</v>
      </c>
      <c r="DQ42" s="131" t="str">
        <f>IFERROR(
IF(AND(DQ$5&gt;='Rent Roll'!$M37,EDATE('Rent Roll'!$M37,ROUNDDOWN('Rent Roll'!$Q37,0))-1&gt;=DQ$5),-DQ17,
IF(AND(DQ$5&gt;='Rent Roll'!$K12,EDATE('Rent Roll'!$K12,ROUNDDOWN('Rent Roll'!$M12,0))-1&gt;=DQ$5),-DQ17,
"-")),"-")</f>
        <v>-</v>
      </c>
      <c r="DR42" s="131" t="str">
        <f>IFERROR(
IF(AND(DR$5&gt;='Rent Roll'!$M37,EDATE('Rent Roll'!$M37,ROUNDDOWN('Rent Roll'!$Q37,0))-1&gt;=DR$5),-DR17,
IF(AND(DR$5&gt;='Rent Roll'!$K12,EDATE('Rent Roll'!$K12,ROUNDDOWN('Rent Roll'!$M12,0))-1&gt;=DR$5),-DR17,
"-")),"-")</f>
        <v>-</v>
      </c>
      <c r="DS42" s="131" t="str">
        <f>IFERROR(
IF(AND(DS$5&gt;='Rent Roll'!$M37,EDATE('Rent Roll'!$M37,ROUNDDOWN('Rent Roll'!$Q37,0))-1&gt;=DS$5),-DS17,
IF(AND(DS$5&gt;='Rent Roll'!$K12,EDATE('Rent Roll'!$K12,ROUNDDOWN('Rent Roll'!$M12,0))-1&gt;=DS$5),-DS17,
"-")),"-")</f>
        <v>-</v>
      </c>
      <c r="DT42" s="131" t="str">
        <f>IFERROR(
IF(AND(DT$5&gt;='Rent Roll'!$M37,EDATE('Rent Roll'!$M37,ROUNDDOWN('Rent Roll'!$Q37,0))-1&gt;=DT$5),-DT17,
IF(AND(DT$5&gt;='Rent Roll'!$K12,EDATE('Rent Roll'!$K12,ROUNDDOWN('Rent Roll'!$M12,0))-1&gt;=DT$5),-DT17,
"-")),"-")</f>
        <v>-</v>
      </c>
      <c r="DU42" s="131" t="str">
        <f>IFERROR(
IF(AND(DU$5&gt;='Rent Roll'!$M37,EDATE('Rent Roll'!$M37,ROUNDDOWN('Rent Roll'!$Q37,0))-1&gt;=DU$5),-DU17,
IF(AND(DU$5&gt;='Rent Roll'!$K12,EDATE('Rent Roll'!$K12,ROUNDDOWN('Rent Roll'!$M12,0))-1&gt;=DU$5),-DU17,
"-")),"-")</f>
        <v>-</v>
      </c>
      <c r="DV42" s="131" t="str">
        <f>IFERROR(
IF(AND(DV$5&gt;='Rent Roll'!$M37,EDATE('Rent Roll'!$M37,ROUNDDOWN('Rent Roll'!$Q37,0))-1&gt;=DV$5),-DV17,
IF(AND(DV$5&gt;='Rent Roll'!$K12,EDATE('Rent Roll'!$K12,ROUNDDOWN('Rent Roll'!$M12,0))-1&gt;=DV$5),-DV17,
"-")),"-")</f>
        <v>-</v>
      </c>
      <c r="DW42" s="131" t="str">
        <f>IFERROR(
IF(AND(DW$5&gt;='Rent Roll'!$M37,EDATE('Rent Roll'!$M37,ROUNDDOWN('Rent Roll'!$Q37,0))-1&gt;=DW$5),-DW17,
IF(AND(DW$5&gt;='Rent Roll'!$K12,EDATE('Rent Roll'!$K12,ROUNDDOWN('Rent Roll'!$M12,0))-1&gt;=DW$5),-DW17,
"-")),"-")</f>
        <v>-</v>
      </c>
      <c r="DX42" s="131" t="str">
        <f>IFERROR(
IF(AND(DX$5&gt;='Rent Roll'!$M37,EDATE('Rent Roll'!$M37,ROUNDDOWN('Rent Roll'!$Q37,0))-1&gt;=DX$5),-DX17,
IF(AND(DX$5&gt;='Rent Roll'!$K12,EDATE('Rent Roll'!$K12,ROUNDDOWN('Rent Roll'!$M12,0))-1&gt;=DX$5),-DX17,
"-")),"-")</f>
        <v>-</v>
      </c>
      <c r="DY42" s="131" t="str">
        <f>IFERROR(
IF(AND(DY$5&gt;='Rent Roll'!$M37,EDATE('Rent Roll'!$M37,ROUNDDOWN('Rent Roll'!$Q37,0))-1&gt;=DY$5),-DY17,
IF(AND(DY$5&gt;='Rent Roll'!$K12,EDATE('Rent Roll'!$K12,ROUNDDOWN('Rent Roll'!$M12,0))-1&gt;=DY$5),-DY17,
"-")),"-")</f>
        <v>-</v>
      </c>
      <c r="DZ42" s="131" t="str">
        <f>IFERROR(
IF(AND(DZ$5&gt;='Rent Roll'!$M37,EDATE('Rent Roll'!$M37,ROUNDDOWN('Rent Roll'!$Q37,0))-1&gt;=DZ$5),-DZ17,
IF(AND(DZ$5&gt;='Rent Roll'!$K12,EDATE('Rent Roll'!$K12,ROUNDDOWN('Rent Roll'!$M12,0))-1&gt;=DZ$5),-DZ17,
"-")),"-")</f>
        <v>-</v>
      </c>
      <c r="EA42" s="131" t="str">
        <f>IFERROR(
IF(AND(EA$5&gt;='Rent Roll'!$M37,EDATE('Rent Roll'!$M37,ROUNDDOWN('Rent Roll'!$Q37,0))-1&gt;=EA$5),-EA17,
IF(AND(EA$5&gt;='Rent Roll'!$K12,EDATE('Rent Roll'!$K12,ROUNDDOWN('Rent Roll'!$M12,0))-1&gt;=EA$5),-EA17,
"-")),"-")</f>
        <v>-</v>
      </c>
      <c r="EB42" s="131" t="str">
        <f>IFERROR(
IF(AND(EB$5&gt;='Rent Roll'!$M37,EDATE('Rent Roll'!$M37,ROUNDDOWN('Rent Roll'!$Q37,0))-1&gt;=EB$5),-EB17,
IF(AND(EB$5&gt;='Rent Roll'!$K12,EDATE('Rent Roll'!$K12,ROUNDDOWN('Rent Roll'!$M12,0))-1&gt;=EB$5),-EB17,
"-")),"-")</f>
        <v>-</v>
      </c>
      <c r="EC42" s="131" t="str">
        <f>IFERROR(
IF(AND(EC$5&gt;='Rent Roll'!$M37,EDATE('Rent Roll'!$M37,ROUNDDOWN('Rent Roll'!$Q37,0))-1&gt;=EC$5),-EC17,
IF(AND(EC$5&gt;='Rent Roll'!$K12,EDATE('Rent Roll'!$K12,ROUNDDOWN('Rent Roll'!$M12,0))-1&gt;=EC$5),-EC17,
"-")),"-")</f>
        <v>-</v>
      </c>
      <c r="ED42" s="131" t="str">
        <f>IFERROR(
IF(AND(ED$5&gt;='Rent Roll'!$M37,EDATE('Rent Roll'!$M37,ROUNDDOWN('Rent Roll'!$Q37,0))-1&gt;=ED$5),-ED17,
IF(AND(ED$5&gt;='Rent Roll'!$K12,EDATE('Rent Roll'!$K12,ROUNDDOWN('Rent Roll'!$M12,0))-1&gt;=ED$5),-ED17,
"-")),"-")</f>
        <v>-</v>
      </c>
      <c r="EE42" s="131" t="str">
        <f>IFERROR(
IF(AND(EE$5&gt;='Rent Roll'!$M37,EDATE('Rent Roll'!$M37,ROUNDDOWN('Rent Roll'!$Q37,0))-1&gt;=EE$5),-EE17,
IF(AND(EE$5&gt;='Rent Roll'!$K12,EDATE('Rent Roll'!$K12,ROUNDDOWN('Rent Roll'!$M12,0))-1&gt;=EE$5),-EE17,
"-")),"-")</f>
        <v>-</v>
      </c>
      <c r="EF42" s="132" t="str">
        <f>IFERROR(
IF(AND(EF$5&gt;='Rent Roll'!$M37,EDATE('Rent Roll'!$M37,ROUNDDOWN('Rent Roll'!$Q37,0))-1&gt;=EF$5),-EF17,
IF(AND(EF$5&gt;='Rent Roll'!$K12,EDATE('Rent Roll'!$K12,ROUNDDOWN('Rent Roll'!$M12,0))-1&gt;=EF$5),-EF17,
"-")),"-")</f>
        <v>-</v>
      </c>
      <c r="EG42" s="118"/>
    </row>
    <row r="43" spans="2:137" ht="15" x14ac:dyDescent="0.25">
      <c r="B43" s="129"/>
      <c r="C43" s="73" t="str">
        <f>CONCATENATE('Rent Roll'!B13&amp;" - "&amp;'Rent Roll'!C13)</f>
        <v xml:space="preserve"> - </v>
      </c>
      <c r="D43" s="150">
        <f t="shared" si="17"/>
        <v>0</v>
      </c>
      <c r="E43" s="131" t="str">
        <f>IFERROR(
IF(AND(E$5&gt;='Rent Roll'!$M38,EDATE('Rent Roll'!$M38,ROUNDDOWN('Rent Roll'!$Q38,0))-1&gt;=E$5),-E18,
IF(AND(E$5&gt;='Rent Roll'!$K13,EDATE('Rent Roll'!$K13,ROUNDDOWN('Rent Roll'!$M13,0))-1&gt;=E$5),-E18,
"-")),"-")</f>
        <v>-</v>
      </c>
      <c r="F43" s="131" t="str">
        <f>IFERROR(
IF(AND(F$5&gt;='Rent Roll'!$M38,EDATE('Rent Roll'!$M38,ROUNDDOWN('Rent Roll'!$Q38,0))-1&gt;=F$5),-F18,
IF(AND(F$5&gt;='Rent Roll'!$K13,EDATE('Rent Roll'!$K13,ROUNDDOWN('Rent Roll'!$M13,0))-1&gt;=F$5),-F18,
"-")),"-")</f>
        <v>-</v>
      </c>
      <c r="G43" s="131" t="str">
        <f>IFERROR(
IF(AND(G$5&gt;='Rent Roll'!$M38,EDATE('Rent Roll'!$M38,ROUNDDOWN('Rent Roll'!$Q38,0))-1&gt;=G$5),-G18,
IF(AND(G$5&gt;='Rent Roll'!$K13,EDATE('Rent Roll'!$K13,ROUNDDOWN('Rent Roll'!$M13,0))-1&gt;=G$5),-G18,
"-")),"-")</f>
        <v>-</v>
      </c>
      <c r="H43" s="131" t="str">
        <f>IFERROR(
IF(AND(H$5&gt;='Rent Roll'!$M38,EDATE('Rent Roll'!$M38,ROUNDDOWN('Rent Roll'!$Q38,0))-1&gt;=H$5),-H18,
IF(AND(H$5&gt;='Rent Roll'!$K13,EDATE('Rent Roll'!$K13,ROUNDDOWN('Rent Roll'!$M13,0))-1&gt;=H$5),-H18,
"-")),"-")</f>
        <v>-</v>
      </c>
      <c r="I43" s="131" t="str">
        <f>IFERROR(
IF(AND(I$5&gt;='Rent Roll'!$M38,EDATE('Rent Roll'!$M38,ROUNDDOWN('Rent Roll'!$Q38,0))-1&gt;=I$5),-I18,
IF(AND(I$5&gt;='Rent Roll'!$K13,EDATE('Rent Roll'!$K13,ROUNDDOWN('Rent Roll'!$M13,0))-1&gt;=I$5),-I18,
"-")),"-")</f>
        <v>-</v>
      </c>
      <c r="J43" s="131" t="str">
        <f>IFERROR(
IF(AND(J$5&gt;='Rent Roll'!$M38,EDATE('Rent Roll'!$M38,ROUNDDOWN('Rent Roll'!$Q38,0))-1&gt;=J$5),-J18,
IF(AND(J$5&gt;='Rent Roll'!$K13,EDATE('Rent Roll'!$K13,ROUNDDOWN('Rent Roll'!$M13,0))-1&gt;=J$5),-J18,
"-")),"-")</f>
        <v>-</v>
      </c>
      <c r="K43" s="131" t="str">
        <f>IFERROR(
IF(AND(K$5&gt;='Rent Roll'!$M38,EDATE('Rent Roll'!$M38,ROUNDDOWN('Rent Roll'!$Q38,0))-1&gt;=K$5),-K18,
IF(AND(K$5&gt;='Rent Roll'!$K13,EDATE('Rent Roll'!$K13,ROUNDDOWN('Rent Roll'!$M13,0))-1&gt;=K$5),-K18,
"-")),"-")</f>
        <v>-</v>
      </c>
      <c r="L43" s="131" t="str">
        <f>IFERROR(
IF(AND(L$5&gt;='Rent Roll'!$M38,EDATE('Rent Roll'!$M38,ROUNDDOWN('Rent Roll'!$Q38,0))-1&gt;=L$5),-L18,
IF(AND(L$5&gt;='Rent Roll'!$K13,EDATE('Rent Roll'!$K13,ROUNDDOWN('Rent Roll'!$M13,0))-1&gt;=L$5),-L18,
"-")),"-")</f>
        <v>-</v>
      </c>
      <c r="M43" s="131" t="str">
        <f>IFERROR(
IF(AND(M$5&gt;='Rent Roll'!$M38,EDATE('Rent Roll'!$M38,ROUNDDOWN('Rent Roll'!$Q38,0))-1&gt;=M$5),-M18,
IF(AND(M$5&gt;='Rent Roll'!$K13,EDATE('Rent Roll'!$K13,ROUNDDOWN('Rent Roll'!$M13,0))-1&gt;=M$5),-M18,
"-")),"-")</f>
        <v>-</v>
      </c>
      <c r="N43" s="131" t="str">
        <f>IFERROR(
IF(AND(N$5&gt;='Rent Roll'!$M38,EDATE('Rent Roll'!$M38,ROUNDDOWN('Rent Roll'!$Q38,0))-1&gt;=N$5),-N18,
IF(AND(N$5&gt;='Rent Roll'!$K13,EDATE('Rent Roll'!$K13,ROUNDDOWN('Rent Roll'!$M13,0))-1&gt;=N$5),-N18,
"-")),"-")</f>
        <v>-</v>
      </c>
      <c r="O43" s="131" t="str">
        <f>IFERROR(
IF(AND(O$5&gt;='Rent Roll'!$M38,EDATE('Rent Roll'!$M38,ROUNDDOWN('Rent Roll'!$Q38,0))-1&gt;=O$5),-O18,
IF(AND(O$5&gt;='Rent Roll'!$K13,EDATE('Rent Roll'!$K13,ROUNDDOWN('Rent Roll'!$M13,0))-1&gt;=O$5),-O18,
"-")),"-")</f>
        <v>-</v>
      </c>
      <c r="P43" s="131" t="str">
        <f>IFERROR(
IF(AND(P$5&gt;='Rent Roll'!$M38,EDATE('Rent Roll'!$M38,ROUNDDOWN('Rent Roll'!$Q38,0))-1&gt;=P$5),-P18,
IF(AND(P$5&gt;='Rent Roll'!$K13,EDATE('Rent Roll'!$K13,ROUNDDOWN('Rent Roll'!$M13,0))-1&gt;=P$5),-P18,
"-")),"-")</f>
        <v>-</v>
      </c>
      <c r="Q43" s="131" t="str">
        <f>IFERROR(
IF(AND(Q$5&gt;='Rent Roll'!$M38,EDATE('Rent Roll'!$M38,ROUNDDOWN('Rent Roll'!$Q38,0))-1&gt;=Q$5),-Q18,
IF(AND(Q$5&gt;='Rent Roll'!$K13,EDATE('Rent Roll'!$K13,ROUNDDOWN('Rent Roll'!$M13,0))-1&gt;=Q$5),-Q18,
"-")),"-")</f>
        <v>-</v>
      </c>
      <c r="R43" s="131" t="str">
        <f>IFERROR(
IF(AND(R$5&gt;='Rent Roll'!$M38,EDATE('Rent Roll'!$M38,ROUNDDOWN('Rent Roll'!$Q38,0))-1&gt;=R$5),-R18,
IF(AND(R$5&gt;='Rent Roll'!$K13,EDATE('Rent Roll'!$K13,ROUNDDOWN('Rent Roll'!$M13,0))-1&gt;=R$5),-R18,
"-")),"-")</f>
        <v>-</v>
      </c>
      <c r="S43" s="131" t="str">
        <f>IFERROR(
IF(AND(S$5&gt;='Rent Roll'!$M38,EDATE('Rent Roll'!$M38,ROUNDDOWN('Rent Roll'!$Q38,0))-1&gt;=S$5),-S18,
IF(AND(S$5&gt;='Rent Roll'!$K13,EDATE('Rent Roll'!$K13,ROUNDDOWN('Rent Roll'!$M13,0))-1&gt;=S$5),-S18,
"-")),"-")</f>
        <v>-</v>
      </c>
      <c r="T43" s="131" t="str">
        <f>IFERROR(
IF(AND(T$5&gt;='Rent Roll'!$M38,EDATE('Rent Roll'!$M38,ROUNDDOWN('Rent Roll'!$Q38,0))-1&gt;=T$5),-T18,
IF(AND(T$5&gt;='Rent Roll'!$K13,EDATE('Rent Roll'!$K13,ROUNDDOWN('Rent Roll'!$M13,0))-1&gt;=T$5),-T18,
"-")),"-")</f>
        <v>-</v>
      </c>
      <c r="U43" s="131" t="str">
        <f>IFERROR(
IF(AND(U$5&gt;='Rent Roll'!$M38,EDATE('Rent Roll'!$M38,ROUNDDOWN('Rent Roll'!$Q38,0))-1&gt;=U$5),-U18,
IF(AND(U$5&gt;='Rent Roll'!$K13,EDATE('Rent Roll'!$K13,ROUNDDOWN('Rent Roll'!$M13,0))-1&gt;=U$5),-U18,
"-")),"-")</f>
        <v>-</v>
      </c>
      <c r="V43" s="131" t="str">
        <f>IFERROR(
IF(AND(V$5&gt;='Rent Roll'!$M38,EDATE('Rent Roll'!$M38,ROUNDDOWN('Rent Roll'!$Q38,0))-1&gt;=V$5),-V18,
IF(AND(V$5&gt;='Rent Roll'!$K13,EDATE('Rent Roll'!$K13,ROUNDDOWN('Rent Roll'!$M13,0))-1&gt;=V$5),-V18,
"-")),"-")</f>
        <v>-</v>
      </c>
      <c r="W43" s="131" t="str">
        <f>IFERROR(
IF(AND(W$5&gt;='Rent Roll'!$M38,EDATE('Rent Roll'!$M38,ROUNDDOWN('Rent Roll'!$Q38,0))-1&gt;=W$5),-W18,
IF(AND(W$5&gt;='Rent Roll'!$K13,EDATE('Rent Roll'!$K13,ROUNDDOWN('Rent Roll'!$M13,0))-1&gt;=W$5),-W18,
"-")),"-")</f>
        <v>-</v>
      </c>
      <c r="X43" s="131" t="str">
        <f>IFERROR(
IF(AND(X$5&gt;='Rent Roll'!$M38,EDATE('Rent Roll'!$M38,ROUNDDOWN('Rent Roll'!$Q38,0))-1&gt;=X$5),-X18,
IF(AND(X$5&gt;='Rent Roll'!$K13,EDATE('Rent Roll'!$K13,ROUNDDOWN('Rent Roll'!$M13,0))-1&gt;=X$5),-X18,
"-")),"-")</f>
        <v>-</v>
      </c>
      <c r="Y43" s="131" t="str">
        <f>IFERROR(
IF(AND(Y$5&gt;='Rent Roll'!$M38,EDATE('Rent Roll'!$M38,ROUNDDOWN('Rent Roll'!$Q38,0))-1&gt;=Y$5),-Y18,
IF(AND(Y$5&gt;='Rent Roll'!$K13,EDATE('Rent Roll'!$K13,ROUNDDOWN('Rent Roll'!$M13,0))-1&gt;=Y$5),-Y18,
"-")),"-")</f>
        <v>-</v>
      </c>
      <c r="Z43" s="131" t="str">
        <f>IFERROR(
IF(AND(Z$5&gt;='Rent Roll'!$M38,EDATE('Rent Roll'!$M38,ROUNDDOWN('Rent Roll'!$Q38,0))-1&gt;=Z$5),-Z18,
IF(AND(Z$5&gt;='Rent Roll'!$K13,EDATE('Rent Roll'!$K13,ROUNDDOWN('Rent Roll'!$M13,0))-1&gt;=Z$5),-Z18,
"-")),"-")</f>
        <v>-</v>
      </c>
      <c r="AA43" s="131" t="str">
        <f>IFERROR(
IF(AND(AA$5&gt;='Rent Roll'!$M38,EDATE('Rent Roll'!$M38,ROUNDDOWN('Rent Roll'!$Q38,0))-1&gt;=AA$5),-AA18,
IF(AND(AA$5&gt;='Rent Roll'!$K13,EDATE('Rent Roll'!$K13,ROUNDDOWN('Rent Roll'!$M13,0))-1&gt;=AA$5),-AA18,
"-")),"-")</f>
        <v>-</v>
      </c>
      <c r="AB43" s="131" t="str">
        <f>IFERROR(
IF(AND(AB$5&gt;='Rent Roll'!$M38,EDATE('Rent Roll'!$M38,ROUNDDOWN('Rent Roll'!$Q38,0))-1&gt;=AB$5),-AB18,
IF(AND(AB$5&gt;='Rent Roll'!$K13,EDATE('Rent Roll'!$K13,ROUNDDOWN('Rent Roll'!$M13,0))-1&gt;=AB$5),-AB18,
"-")),"-")</f>
        <v>-</v>
      </c>
      <c r="AC43" s="131" t="str">
        <f>IFERROR(
IF(AND(AC$5&gt;='Rent Roll'!$M38,EDATE('Rent Roll'!$M38,ROUNDDOWN('Rent Roll'!$Q38,0))-1&gt;=AC$5),-AC18,
IF(AND(AC$5&gt;='Rent Roll'!$K13,EDATE('Rent Roll'!$K13,ROUNDDOWN('Rent Roll'!$M13,0))-1&gt;=AC$5),-AC18,
"-")),"-")</f>
        <v>-</v>
      </c>
      <c r="AD43" s="131" t="str">
        <f>IFERROR(
IF(AND(AD$5&gt;='Rent Roll'!$M38,EDATE('Rent Roll'!$M38,ROUNDDOWN('Rent Roll'!$Q38,0))-1&gt;=AD$5),-AD18,
IF(AND(AD$5&gt;='Rent Roll'!$K13,EDATE('Rent Roll'!$K13,ROUNDDOWN('Rent Roll'!$M13,0))-1&gt;=AD$5),-AD18,
"-")),"-")</f>
        <v>-</v>
      </c>
      <c r="AE43" s="131" t="str">
        <f>IFERROR(
IF(AND(AE$5&gt;='Rent Roll'!$M38,EDATE('Rent Roll'!$M38,ROUNDDOWN('Rent Roll'!$Q38,0))-1&gt;=AE$5),-AE18,
IF(AND(AE$5&gt;='Rent Roll'!$K13,EDATE('Rent Roll'!$K13,ROUNDDOWN('Rent Roll'!$M13,0))-1&gt;=AE$5),-AE18,
"-")),"-")</f>
        <v>-</v>
      </c>
      <c r="AF43" s="131" t="str">
        <f>IFERROR(
IF(AND(AF$5&gt;='Rent Roll'!$M38,EDATE('Rent Roll'!$M38,ROUNDDOWN('Rent Roll'!$Q38,0))-1&gt;=AF$5),-AF18,
IF(AND(AF$5&gt;='Rent Roll'!$K13,EDATE('Rent Roll'!$K13,ROUNDDOWN('Rent Roll'!$M13,0))-1&gt;=AF$5),-AF18,
"-")),"-")</f>
        <v>-</v>
      </c>
      <c r="AG43" s="131" t="str">
        <f>IFERROR(
IF(AND(AG$5&gt;='Rent Roll'!$M38,EDATE('Rent Roll'!$M38,ROUNDDOWN('Rent Roll'!$Q38,0))-1&gt;=AG$5),-AG18,
IF(AND(AG$5&gt;='Rent Roll'!$K13,EDATE('Rent Roll'!$K13,ROUNDDOWN('Rent Roll'!$M13,0))-1&gt;=AG$5),-AG18,
"-")),"-")</f>
        <v>-</v>
      </c>
      <c r="AH43" s="131" t="str">
        <f>IFERROR(
IF(AND(AH$5&gt;='Rent Roll'!$M38,EDATE('Rent Roll'!$M38,ROUNDDOWN('Rent Roll'!$Q38,0))-1&gt;=AH$5),-AH18,
IF(AND(AH$5&gt;='Rent Roll'!$K13,EDATE('Rent Roll'!$K13,ROUNDDOWN('Rent Roll'!$M13,0))-1&gt;=AH$5),-AH18,
"-")),"-")</f>
        <v>-</v>
      </c>
      <c r="AI43" s="131" t="str">
        <f>IFERROR(
IF(AND(AI$5&gt;='Rent Roll'!$M38,EDATE('Rent Roll'!$M38,ROUNDDOWN('Rent Roll'!$Q38,0))-1&gt;=AI$5),-AI18,
IF(AND(AI$5&gt;='Rent Roll'!$K13,EDATE('Rent Roll'!$K13,ROUNDDOWN('Rent Roll'!$M13,0))-1&gt;=AI$5),-AI18,
"-")),"-")</f>
        <v>-</v>
      </c>
      <c r="AJ43" s="131" t="str">
        <f>IFERROR(
IF(AND(AJ$5&gt;='Rent Roll'!$M38,EDATE('Rent Roll'!$M38,ROUNDDOWN('Rent Roll'!$Q38,0))-1&gt;=AJ$5),-AJ18,
IF(AND(AJ$5&gt;='Rent Roll'!$K13,EDATE('Rent Roll'!$K13,ROUNDDOWN('Rent Roll'!$M13,0))-1&gt;=AJ$5),-AJ18,
"-")),"-")</f>
        <v>-</v>
      </c>
      <c r="AK43" s="131" t="str">
        <f>IFERROR(
IF(AND(AK$5&gt;='Rent Roll'!$M38,EDATE('Rent Roll'!$M38,ROUNDDOWN('Rent Roll'!$Q38,0))-1&gt;=AK$5),-AK18,
IF(AND(AK$5&gt;='Rent Roll'!$K13,EDATE('Rent Roll'!$K13,ROUNDDOWN('Rent Roll'!$M13,0))-1&gt;=AK$5),-AK18,
"-")),"-")</f>
        <v>-</v>
      </c>
      <c r="AL43" s="131" t="str">
        <f>IFERROR(
IF(AND(AL$5&gt;='Rent Roll'!$M38,EDATE('Rent Roll'!$M38,ROUNDDOWN('Rent Roll'!$Q38,0))-1&gt;=AL$5),-AL18,
IF(AND(AL$5&gt;='Rent Roll'!$K13,EDATE('Rent Roll'!$K13,ROUNDDOWN('Rent Roll'!$M13,0))-1&gt;=AL$5),-AL18,
"-")),"-")</f>
        <v>-</v>
      </c>
      <c r="AM43" s="131" t="str">
        <f>IFERROR(
IF(AND(AM$5&gt;='Rent Roll'!$M38,EDATE('Rent Roll'!$M38,ROUNDDOWN('Rent Roll'!$Q38,0))-1&gt;=AM$5),-AM18,
IF(AND(AM$5&gt;='Rent Roll'!$K13,EDATE('Rent Roll'!$K13,ROUNDDOWN('Rent Roll'!$M13,0))-1&gt;=AM$5),-AM18,
"-")),"-")</f>
        <v>-</v>
      </c>
      <c r="AN43" s="131" t="str">
        <f>IFERROR(
IF(AND(AN$5&gt;='Rent Roll'!$M38,EDATE('Rent Roll'!$M38,ROUNDDOWN('Rent Roll'!$Q38,0))-1&gt;=AN$5),-AN18,
IF(AND(AN$5&gt;='Rent Roll'!$K13,EDATE('Rent Roll'!$K13,ROUNDDOWN('Rent Roll'!$M13,0))-1&gt;=AN$5),-AN18,
"-")),"-")</f>
        <v>-</v>
      </c>
      <c r="AO43" s="131" t="str">
        <f>IFERROR(
IF(AND(AO$5&gt;='Rent Roll'!$M38,EDATE('Rent Roll'!$M38,ROUNDDOWN('Rent Roll'!$Q38,0))-1&gt;=AO$5),-AO18,
IF(AND(AO$5&gt;='Rent Roll'!$K13,EDATE('Rent Roll'!$K13,ROUNDDOWN('Rent Roll'!$M13,0))-1&gt;=AO$5),-AO18,
"-")),"-")</f>
        <v>-</v>
      </c>
      <c r="AP43" s="131" t="str">
        <f>IFERROR(
IF(AND(AP$5&gt;='Rent Roll'!$M38,EDATE('Rent Roll'!$M38,ROUNDDOWN('Rent Roll'!$Q38,0))-1&gt;=AP$5),-AP18,
IF(AND(AP$5&gt;='Rent Roll'!$K13,EDATE('Rent Roll'!$K13,ROUNDDOWN('Rent Roll'!$M13,0))-1&gt;=AP$5),-AP18,
"-")),"-")</f>
        <v>-</v>
      </c>
      <c r="AQ43" s="131" t="str">
        <f>IFERROR(
IF(AND(AQ$5&gt;='Rent Roll'!$M38,EDATE('Rent Roll'!$M38,ROUNDDOWN('Rent Roll'!$Q38,0))-1&gt;=AQ$5),-AQ18,
IF(AND(AQ$5&gt;='Rent Roll'!$K13,EDATE('Rent Roll'!$K13,ROUNDDOWN('Rent Roll'!$M13,0))-1&gt;=AQ$5),-AQ18,
"-")),"-")</f>
        <v>-</v>
      </c>
      <c r="AR43" s="131" t="str">
        <f>IFERROR(
IF(AND(AR$5&gt;='Rent Roll'!$M38,EDATE('Rent Roll'!$M38,ROUNDDOWN('Rent Roll'!$Q38,0))-1&gt;=AR$5),-AR18,
IF(AND(AR$5&gt;='Rent Roll'!$K13,EDATE('Rent Roll'!$K13,ROUNDDOWN('Rent Roll'!$M13,0))-1&gt;=AR$5),-AR18,
"-")),"-")</f>
        <v>-</v>
      </c>
      <c r="AS43" s="131" t="str">
        <f>IFERROR(
IF(AND(AS$5&gt;='Rent Roll'!$M38,EDATE('Rent Roll'!$M38,ROUNDDOWN('Rent Roll'!$Q38,0))-1&gt;=AS$5),-AS18,
IF(AND(AS$5&gt;='Rent Roll'!$K13,EDATE('Rent Roll'!$K13,ROUNDDOWN('Rent Roll'!$M13,0))-1&gt;=AS$5),-AS18,
"-")),"-")</f>
        <v>-</v>
      </c>
      <c r="AT43" s="131" t="str">
        <f>IFERROR(
IF(AND(AT$5&gt;='Rent Roll'!$M38,EDATE('Rent Roll'!$M38,ROUNDDOWN('Rent Roll'!$Q38,0))-1&gt;=AT$5),-AT18,
IF(AND(AT$5&gt;='Rent Roll'!$K13,EDATE('Rent Roll'!$K13,ROUNDDOWN('Rent Roll'!$M13,0))-1&gt;=AT$5),-AT18,
"-")),"-")</f>
        <v>-</v>
      </c>
      <c r="AU43" s="131" t="str">
        <f>IFERROR(
IF(AND(AU$5&gt;='Rent Roll'!$M38,EDATE('Rent Roll'!$M38,ROUNDDOWN('Rent Roll'!$Q38,0))-1&gt;=AU$5),-AU18,
IF(AND(AU$5&gt;='Rent Roll'!$K13,EDATE('Rent Roll'!$K13,ROUNDDOWN('Rent Roll'!$M13,0))-1&gt;=AU$5),-AU18,
"-")),"-")</f>
        <v>-</v>
      </c>
      <c r="AV43" s="131" t="str">
        <f>IFERROR(
IF(AND(AV$5&gt;='Rent Roll'!$M38,EDATE('Rent Roll'!$M38,ROUNDDOWN('Rent Roll'!$Q38,0))-1&gt;=AV$5),-AV18,
IF(AND(AV$5&gt;='Rent Roll'!$K13,EDATE('Rent Roll'!$K13,ROUNDDOWN('Rent Roll'!$M13,0))-1&gt;=AV$5),-AV18,
"-")),"-")</f>
        <v>-</v>
      </c>
      <c r="AW43" s="131" t="str">
        <f>IFERROR(
IF(AND(AW$5&gt;='Rent Roll'!$M38,EDATE('Rent Roll'!$M38,ROUNDDOWN('Rent Roll'!$Q38,0))-1&gt;=AW$5),-AW18,
IF(AND(AW$5&gt;='Rent Roll'!$K13,EDATE('Rent Roll'!$K13,ROUNDDOWN('Rent Roll'!$M13,0))-1&gt;=AW$5),-AW18,
"-")),"-")</f>
        <v>-</v>
      </c>
      <c r="AX43" s="131" t="str">
        <f>IFERROR(
IF(AND(AX$5&gt;='Rent Roll'!$M38,EDATE('Rent Roll'!$M38,ROUNDDOWN('Rent Roll'!$Q38,0))-1&gt;=AX$5),-AX18,
IF(AND(AX$5&gt;='Rent Roll'!$K13,EDATE('Rent Roll'!$K13,ROUNDDOWN('Rent Roll'!$M13,0))-1&gt;=AX$5),-AX18,
"-")),"-")</f>
        <v>-</v>
      </c>
      <c r="AY43" s="131" t="str">
        <f>IFERROR(
IF(AND(AY$5&gt;='Rent Roll'!$M38,EDATE('Rent Roll'!$M38,ROUNDDOWN('Rent Roll'!$Q38,0))-1&gt;=AY$5),-AY18,
IF(AND(AY$5&gt;='Rent Roll'!$K13,EDATE('Rent Roll'!$K13,ROUNDDOWN('Rent Roll'!$M13,0))-1&gt;=AY$5),-AY18,
"-")),"-")</f>
        <v>-</v>
      </c>
      <c r="AZ43" s="131" t="str">
        <f>IFERROR(
IF(AND(AZ$5&gt;='Rent Roll'!$M38,EDATE('Rent Roll'!$M38,ROUNDDOWN('Rent Roll'!$Q38,0))-1&gt;=AZ$5),-AZ18,
IF(AND(AZ$5&gt;='Rent Roll'!$K13,EDATE('Rent Roll'!$K13,ROUNDDOWN('Rent Roll'!$M13,0))-1&gt;=AZ$5),-AZ18,
"-")),"-")</f>
        <v>-</v>
      </c>
      <c r="BA43" s="131" t="str">
        <f>IFERROR(
IF(AND(BA$5&gt;='Rent Roll'!$M38,EDATE('Rent Roll'!$M38,ROUNDDOWN('Rent Roll'!$Q38,0))-1&gt;=BA$5),-BA18,
IF(AND(BA$5&gt;='Rent Roll'!$K13,EDATE('Rent Roll'!$K13,ROUNDDOWN('Rent Roll'!$M13,0))-1&gt;=BA$5),-BA18,
"-")),"-")</f>
        <v>-</v>
      </c>
      <c r="BB43" s="131" t="str">
        <f>IFERROR(
IF(AND(BB$5&gt;='Rent Roll'!$M38,EDATE('Rent Roll'!$M38,ROUNDDOWN('Rent Roll'!$Q38,0))-1&gt;=BB$5),-BB18,
IF(AND(BB$5&gt;='Rent Roll'!$K13,EDATE('Rent Roll'!$K13,ROUNDDOWN('Rent Roll'!$M13,0))-1&gt;=BB$5),-BB18,
"-")),"-")</f>
        <v>-</v>
      </c>
      <c r="BC43" s="131" t="str">
        <f>IFERROR(
IF(AND(BC$5&gt;='Rent Roll'!$M38,EDATE('Rent Roll'!$M38,ROUNDDOWN('Rent Roll'!$Q38,0))-1&gt;=BC$5),-BC18,
IF(AND(BC$5&gt;='Rent Roll'!$K13,EDATE('Rent Roll'!$K13,ROUNDDOWN('Rent Roll'!$M13,0))-1&gt;=BC$5),-BC18,
"-")),"-")</f>
        <v>-</v>
      </c>
      <c r="BD43" s="131" t="str">
        <f>IFERROR(
IF(AND(BD$5&gt;='Rent Roll'!$M38,EDATE('Rent Roll'!$M38,ROUNDDOWN('Rent Roll'!$Q38,0))-1&gt;=BD$5),-BD18,
IF(AND(BD$5&gt;='Rent Roll'!$K13,EDATE('Rent Roll'!$K13,ROUNDDOWN('Rent Roll'!$M13,0))-1&gt;=BD$5),-BD18,
"-")),"-")</f>
        <v>-</v>
      </c>
      <c r="BE43" s="131" t="str">
        <f>IFERROR(
IF(AND(BE$5&gt;='Rent Roll'!$M38,EDATE('Rent Roll'!$M38,ROUNDDOWN('Rent Roll'!$Q38,0))-1&gt;=BE$5),-BE18,
IF(AND(BE$5&gt;='Rent Roll'!$K13,EDATE('Rent Roll'!$K13,ROUNDDOWN('Rent Roll'!$M13,0))-1&gt;=BE$5),-BE18,
"-")),"-")</f>
        <v>-</v>
      </c>
      <c r="BF43" s="131" t="str">
        <f>IFERROR(
IF(AND(BF$5&gt;='Rent Roll'!$M38,EDATE('Rent Roll'!$M38,ROUNDDOWN('Rent Roll'!$Q38,0))-1&gt;=BF$5),-BF18,
IF(AND(BF$5&gt;='Rent Roll'!$K13,EDATE('Rent Roll'!$K13,ROUNDDOWN('Rent Roll'!$M13,0))-1&gt;=BF$5),-BF18,
"-")),"-")</f>
        <v>-</v>
      </c>
      <c r="BG43" s="131" t="str">
        <f>IFERROR(
IF(AND(BG$5&gt;='Rent Roll'!$M38,EDATE('Rent Roll'!$M38,ROUNDDOWN('Rent Roll'!$Q38,0))-1&gt;=BG$5),-BG18,
IF(AND(BG$5&gt;='Rent Roll'!$K13,EDATE('Rent Roll'!$K13,ROUNDDOWN('Rent Roll'!$M13,0))-1&gt;=BG$5),-BG18,
"-")),"-")</f>
        <v>-</v>
      </c>
      <c r="BH43" s="131" t="str">
        <f>IFERROR(
IF(AND(BH$5&gt;='Rent Roll'!$M38,EDATE('Rent Roll'!$M38,ROUNDDOWN('Rent Roll'!$Q38,0))-1&gt;=BH$5),-BH18,
IF(AND(BH$5&gt;='Rent Roll'!$K13,EDATE('Rent Roll'!$K13,ROUNDDOWN('Rent Roll'!$M13,0))-1&gt;=BH$5),-BH18,
"-")),"-")</f>
        <v>-</v>
      </c>
      <c r="BI43" s="131" t="str">
        <f>IFERROR(
IF(AND(BI$5&gt;='Rent Roll'!$M38,EDATE('Rent Roll'!$M38,ROUNDDOWN('Rent Roll'!$Q38,0))-1&gt;=BI$5),-BI18,
IF(AND(BI$5&gt;='Rent Roll'!$K13,EDATE('Rent Roll'!$K13,ROUNDDOWN('Rent Roll'!$M13,0))-1&gt;=BI$5),-BI18,
"-")),"-")</f>
        <v>-</v>
      </c>
      <c r="BJ43" s="131" t="str">
        <f>IFERROR(
IF(AND(BJ$5&gt;='Rent Roll'!$M38,EDATE('Rent Roll'!$M38,ROUNDDOWN('Rent Roll'!$Q38,0))-1&gt;=BJ$5),-BJ18,
IF(AND(BJ$5&gt;='Rent Roll'!$K13,EDATE('Rent Roll'!$K13,ROUNDDOWN('Rent Roll'!$M13,0))-1&gt;=BJ$5),-BJ18,
"-")),"-")</f>
        <v>-</v>
      </c>
      <c r="BK43" s="131" t="str">
        <f>IFERROR(
IF(AND(BK$5&gt;='Rent Roll'!$M38,EDATE('Rent Roll'!$M38,ROUNDDOWN('Rent Roll'!$Q38,0))-1&gt;=BK$5),-BK18,
IF(AND(BK$5&gt;='Rent Roll'!$K13,EDATE('Rent Roll'!$K13,ROUNDDOWN('Rent Roll'!$M13,0))-1&gt;=BK$5),-BK18,
"-")),"-")</f>
        <v>-</v>
      </c>
      <c r="BL43" s="131" t="str">
        <f>IFERROR(
IF(AND(BL$5&gt;='Rent Roll'!$M38,EDATE('Rent Roll'!$M38,ROUNDDOWN('Rent Roll'!$Q38,0))-1&gt;=BL$5),-BL18,
IF(AND(BL$5&gt;='Rent Roll'!$K13,EDATE('Rent Roll'!$K13,ROUNDDOWN('Rent Roll'!$M13,0))-1&gt;=BL$5),-BL18,
"-")),"-")</f>
        <v>-</v>
      </c>
      <c r="BM43" s="131" t="str">
        <f>IFERROR(
IF(AND(BM$5&gt;='Rent Roll'!$M38,EDATE('Rent Roll'!$M38,ROUNDDOWN('Rent Roll'!$Q38,0))-1&gt;=BM$5),-BM18,
IF(AND(BM$5&gt;='Rent Roll'!$K13,EDATE('Rent Roll'!$K13,ROUNDDOWN('Rent Roll'!$M13,0))-1&gt;=BM$5),-BM18,
"-")),"-")</f>
        <v>-</v>
      </c>
      <c r="BN43" s="131" t="str">
        <f>IFERROR(
IF(AND(BN$5&gt;='Rent Roll'!$M38,EDATE('Rent Roll'!$M38,ROUNDDOWN('Rent Roll'!$Q38,0))-1&gt;=BN$5),-BN18,
IF(AND(BN$5&gt;='Rent Roll'!$K13,EDATE('Rent Roll'!$K13,ROUNDDOWN('Rent Roll'!$M13,0))-1&gt;=BN$5),-BN18,
"-")),"-")</f>
        <v>-</v>
      </c>
      <c r="BO43" s="131" t="str">
        <f>IFERROR(
IF(AND(BO$5&gt;='Rent Roll'!$M38,EDATE('Rent Roll'!$M38,ROUNDDOWN('Rent Roll'!$Q38,0))-1&gt;=BO$5),-BO18,
IF(AND(BO$5&gt;='Rent Roll'!$K13,EDATE('Rent Roll'!$K13,ROUNDDOWN('Rent Roll'!$M13,0))-1&gt;=BO$5),-BO18,
"-")),"-")</f>
        <v>-</v>
      </c>
      <c r="BP43" s="131" t="str">
        <f>IFERROR(
IF(AND(BP$5&gt;='Rent Roll'!$M38,EDATE('Rent Roll'!$M38,ROUNDDOWN('Rent Roll'!$Q38,0))-1&gt;=BP$5),-BP18,
IF(AND(BP$5&gt;='Rent Roll'!$K13,EDATE('Rent Roll'!$K13,ROUNDDOWN('Rent Roll'!$M13,0))-1&gt;=BP$5),-BP18,
"-")),"-")</f>
        <v>-</v>
      </c>
      <c r="BQ43" s="131" t="str">
        <f>IFERROR(
IF(AND(BQ$5&gt;='Rent Roll'!$M38,EDATE('Rent Roll'!$M38,ROUNDDOWN('Rent Roll'!$Q38,0))-1&gt;=BQ$5),-BQ18,
IF(AND(BQ$5&gt;='Rent Roll'!$K13,EDATE('Rent Roll'!$K13,ROUNDDOWN('Rent Roll'!$M13,0))-1&gt;=BQ$5),-BQ18,
"-")),"-")</f>
        <v>-</v>
      </c>
      <c r="BR43" s="131" t="str">
        <f>IFERROR(
IF(AND(BR$5&gt;='Rent Roll'!$M38,EDATE('Rent Roll'!$M38,ROUNDDOWN('Rent Roll'!$Q38,0))-1&gt;=BR$5),-BR18,
IF(AND(BR$5&gt;='Rent Roll'!$K13,EDATE('Rent Roll'!$K13,ROUNDDOWN('Rent Roll'!$M13,0))-1&gt;=BR$5),-BR18,
"-")),"-")</f>
        <v>-</v>
      </c>
      <c r="BS43" s="131" t="str">
        <f>IFERROR(
IF(AND(BS$5&gt;='Rent Roll'!$M38,EDATE('Rent Roll'!$M38,ROUNDDOWN('Rent Roll'!$Q38,0))-1&gt;=BS$5),-BS18,
IF(AND(BS$5&gt;='Rent Roll'!$K13,EDATE('Rent Roll'!$K13,ROUNDDOWN('Rent Roll'!$M13,0))-1&gt;=BS$5),-BS18,
"-")),"-")</f>
        <v>-</v>
      </c>
      <c r="BT43" s="131" t="str">
        <f>IFERROR(
IF(AND(BT$5&gt;='Rent Roll'!$M38,EDATE('Rent Roll'!$M38,ROUNDDOWN('Rent Roll'!$Q38,0))-1&gt;=BT$5),-BT18,
IF(AND(BT$5&gt;='Rent Roll'!$K13,EDATE('Rent Roll'!$K13,ROUNDDOWN('Rent Roll'!$M13,0))-1&gt;=BT$5),-BT18,
"-")),"-")</f>
        <v>-</v>
      </c>
      <c r="BU43" s="131" t="str">
        <f>IFERROR(
IF(AND(BU$5&gt;='Rent Roll'!$M38,EDATE('Rent Roll'!$M38,ROUNDDOWN('Rent Roll'!$Q38,0))-1&gt;=BU$5),-BU18,
IF(AND(BU$5&gt;='Rent Roll'!$K13,EDATE('Rent Roll'!$K13,ROUNDDOWN('Rent Roll'!$M13,0))-1&gt;=BU$5),-BU18,
"-")),"-")</f>
        <v>-</v>
      </c>
      <c r="BV43" s="131" t="str">
        <f>IFERROR(
IF(AND(BV$5&gt;='Rent Roll'!$M38,EDATE('Rent Roll'!$M38,ROUNDDOWN('Rent Roll'!$Q38,0))-1&gt;=BV$5),-BV18,
IF(AND(BV$5&gt;='Rent Roll'!$K13,EDATE('Rent Roll'!$K13,ROUNDDOWN('Rent Roll'!$M13,0))-1&gt;=BV$5),-BV18,
"-")),"-")</f>
        <v>-</v>
      </c>
      <c r="BW43" s="131" t="str">
        <f>IFERROR(
IF(AND(BW$5&gt;='Rent Roll'!$M38,EDATE('Rent Roll'!$M38,ROUNDDOWN('Rent Roll'!$Q38,0))-1&gt;=BW$5),-BW18,
IF(AND(BW$5&gt;='Rent Roll'!$K13,EDATE('Rent Roll'!$K13,ROUNDDOWN('Rent Roll'!$M13,0))-1&gt;=BW$5),-BW18,
"-")),"-")</f>
        <v>-</v>
      </c>
      <c r="BX43" s="131" t="str">
        <f>IFERROR(
IF(AND(BX$5&gt;='Rent Roll'!$M38,EDATE('Rent Roll'!$M38,ROUNDDOWN('Rent Roll'!$Q38,0))-1&gt;=BX$5),-BX18,
IF(AND(BX$5&gt;='Rent Roll'!$K13,EDATE('Rent Roll'!$K13,ROUNDDOWN('Rent Roll'!$M13,0))-1&gt;=BX$5),-BX18,
"-")),"-")</f>
        <v>-</v>
      </c>
      <c r="BY43" s="131" t="str">
        <f>IFERROR(
IF(AND(BY$5&gt;='Rent Roll'!$M38,EDATE('Rent Roll'!$M38,ROUNDDOWN('Rent Roll'!$Q38,0))-1&gt;=BY$5),-BY18,
IF(AND(BY$5&gt;='Rent Roll'!$K13,EDATE('Rent Roll'!$K13,ROUNDDOWN('Rent Roll'!$M13,0))-1&gt;=BY$5),-BY18,
"-")),"-")</f>
        <v>-</v>
      </c>
      <c r="BZ43" s="131" t="str">
        <f>IFERROR(
IF(AND(BZ$5&gt;='Rent Roll'!$M38,EDATE('Rent Roll'!$M38,ROUNDDOWN('Rent Roll'!$Q38,0))-1&gt;=BZ$5),-BZ18,
IF(AND(BZ$5&gt;='Rent Roll'!$K13,EDATE('Rent Roll'!$K13,ROUNDDOWN('Rent Roll'!$M13,0))-1&gt;=BZ$5),-BZ18,
"-")),"-")</f>
        <v>-</v>
      </c>
      <c r="CA43" s="131" t="str">
        <f>IFERROR(
IF(AND(CA$5&gt;='Rent Roll'!$M38,EDATE('Rent Roll'!$M38,ROUNDDOWN('Rent Roll'!$Q38,0))-1&gt;=CA$5),-CA18,
IF(AND(CA$5&gt;='Rent Roll'!$K13,EDATE('Rent Roll'!$K13,ROUNDDOWN('Rent Roll'!$M13,0))-1&gt;=CA$5),-CA18,
"-")),"-")</f>
        <v>-</v>
      </c>
      <c r="CB43" s="131" t="str">
        <f>IFERROR(
IF(AND(CB$5&gt;='Rent Roll'!$M38,EDATE('Rent Roll'!$M38,ROUNDDOWN('Rent Roll'!$Q38,0))-1&gt;=CB$5),-CB18,
IF(AND(CB$5&gt;='Rent Roll'!$K13,EDATE('Rent Roll'!$K13,ROUNDDOWN('Rent Roll'!$M13,0))-1&gt;=CB$5),-CB18,
"-")),"-")</f>
        <v>-</v>
      </c>
      <c r="CC43" s="131" t="str">
        <f>IFERROR(
IF(AND(CC$5&gt;='Rent Roll'!$M38,EDATE('Rent Roll'!$M38,ROUNDDOWN('Rent Roll'!$Q38,0))-1&gt;=CC$5),-CC18,
IF(AND(CC$5&gt;='Rent Roll'!$K13,EDATE('Rent Roll'!$K13,ROUNDDOWN('Rent Roll'!$M13,0))-1&gt;=CC$5),-CC18,
"-")),"-")</f>
        <v>-</v>
      </c>
      <c r="CD43" s="131" t="str">
        <f>IFERROR(
IF(AND(CD$5&gt;='Rent Roll'!$M38,EDATE('Rent Roll'!$M38,ROUNDDOWN('Rent Roll'!$Q38,0))-1&gt;=CD$5),-CD18,
IF(AND(CD$5&gt;='Rent Roll'!$K13,EDATE('Rent Roll'!$K13,ROUNDDOWN('Rent Roll'!$M13,0))-1&gt;=CD$5),-CD18,
"-")),"-")</f>
        <v>-</v>
      </c>
      <c r="CE43" s="131" t="str">
        <f>IFERROR(
IF(AND(CE$5&gt;='Rent Roll'!$M38,EDATE('Rent Roll'!$M38,ROUNDDOWN('Rent Roll'!$Q38,0))-1&gt;=CE$5),-CE18,
IF(AND(CE$5&gt;='Rent Roll'!$K13,EDATE('Rent Roll'!$K13,ROUNDDOWN('Rent Roll'!$M13,0))-1&gt;=CE$5),-CE18,
"-")),"-")</f>
        <v>-</v>
      </c>
      <c r="CF43" s="131" t="str">
        <f>IFERROR(
IF(AND(CF$5&gt;='Rent Roll'!$M38,EDATE('Rent Roll'!$M38,ROUNDDOWN('Rent Roll'!$Q38,0))-1&gt;=CF$5),-CF18,
IF(AND(CF$5&gt;='Rent Roll'!$K13,EDATE('Rent Roll'!$K13,ROUNDDOWN('Rent Roll'!$M13,0))-1&gt;=CF$5),-CF18,
"-")),"-")</f>
        <v>-</v>
      </c>
      <c r="CG43" s="131" t="str">
        <f>IFERROR(
IF(AND(CG$5&gt;='Rent Roll'!$M38,EDATE('Rent Roll'!$M38,ROUNDDOWN('Rent Roll'!$Q38,0))-1&gt;=CG$5),-CG18,
IF(AND(CG$5&gt;='Rent Roll'!$K13,EDATE('Rent Roll'!$K13,ROUNDDOWN('Rent Roll'!$M13,0))-1&gt;=CG$5),-CG18,
"-")),"-")</f>
        <v>-</v>
      </c>
      <c r="CH43" s="131" t="str">
        <f>IFERROR(
IF(AND(CH$5&gt;='Rent Roll'!$M38,EDATE('Rent Roll'!$M38,ROUNDDOWN('Rent Roll'!$Q38,0))-1&gt;=CH$5),-CH18,
IF(AND(CH$5&gt;='Rent Roll'!$K13,EDATE('Rent Roll'!$K13,ROUNDDOWN('Rent Roll'!$M13,0))-1&gt;=CH$5),-CH18,
"-")),"-")</f>
        <v>-</v>
      </c>
      <c r="CI43" s="131" t="str">
        <f>IFERROR(
IF(AND(CI$5&gt;='Rent Roll'!$M38,EDATE('Rent Roll'!$M38,ROUNDDOWN('Rent Roll'!$Q38,0))-1&gt;=CI$5),-CI18,
IF(AND(CI$5&gt;='Rent Roll'!$K13,EDATE('Rent Roll'!$K13,ROUNDDOWN('Rent Roll'!$M13,0))-1&gt;=CI$5),-CI18,
"-")),"-")</f>
        <v>-</v>
      </c>
      <c r="CJ43" s="131" t="str">
        <f>IFERROR(
IF(AND(CJ$5&gt;='Rent Roll'!$M38,EDATE('Rent Roll'!$M38,ROUNDDOWN('Rent Roll'!$Q38,0))-1&gt;=CJ$5),-CJ18,
IF(AND(CJ$5&gt;='Rent Roll'!$K13,EDATE('Rent Roll'!$K13,ROUNDDOWN('Rent Roll'!$M13,0))-1&gt;=CJ$5),-CJ18,
"-")),"-")</f>
        <v>-</v>
      </c>
      <c r="CK43" s="131" t="str">
        <f>IFERROR(
IF(AND(CK$5&gt;='Rent Roll'!$M38,EDATE('Rent Roll'!$M38,ROUNDDOWN('Rent Roll'!$Q38,0))-1&gt;=CK$5),-CK18,
IF(AND(CK$5&gt;='Rent Roll'!$K13,EDATE('Rent Roll'!$K13,ROUNDDOWN('Rent Roll'!$M13,0))-1&gt;=CK$5),-CK18,
"-")),"-")</f>
        <v>-</v>
      </c>
      <c r="CL43" s="131" t="str">
        <f>IFERROR(
IF(AND(CL$5&gt;='Rent Roll'!$M38,EDATE('Rent Roll'!$M38,ROUNDDOWN('Rent Roll'!$Q38,0))-1&gt;=CL$5),-CL18,
IF(AND(CL$5&gt;='Rent Roll'!$K13,EDATE('Rent Roll'!$K13,ROUNDDOWN('Rent Roll'!$M13,0))-1&gt;=CL$5),-CL18,
"-")),"-")</f>
        <v>-</v>
      </c>
      <c r="CM43" s="131" t="str">
        <f>IFERROR(
IF(AND(CM$5&gt;='Rent Roll'!$M38,EDATE('Rent Roll'!$M38,ROUNDDOWN('Rent Roll'!$Q38,0))-1&gt;=CM$5),-CM18,
IF(AND(CM$5&gt;='Rent Roll'!$K13,EDATE('Rent Roll'!$K13,ROUNDDOWN('Rent Roll'!$M13,0))-1&gt;=CM$5),-CM18,
"-")),"-")</f>
        <v>-</v>
      </c>
      <c r="CN43" s="131" t="str">
        <f>IFERROR(
IF(AND(CN$5&gt;='Rent Roll'!$M38,EDATE('Rent Roll'!$M38,ROUNDDOWN('Rent Roll'!$Q38,0))-1&gt;=CN$5),-CN18,
IF(AND(CN$5&gt;='Rent Roll'!$K13,EDATE('Rent Roll'!$K13,ROUNDDOWN('Rent Roll'!$M13,0))-1&gt;=CN$5),-CN18,
"-")),"-")</f>
        <v>-</v>
      </c>
      <c r="CO43" s="131" t="str">
        <f>IFERROR(
IF(AND(CO$5&gt;='Rent Roll'!$M38,EDATE('Rent Roll'!$M38,ROUNDDOWN('Rent Roll'!$Q38,0))-1&gt;=CO$5),-CO18,
IF(AND(CO$5&gt;='Rent Roll'!$K13,EDATE('Rent Roll'!$K13,ROUNDDOWN('Rent Roll'!$M13,0))-1&gt;=CO$5),-CO18,
"-")),"-")</f>
        <v>-</v>
      </c>
      <c r="CP43" s="131" t="str">
        <f>IFERROR(
IF(AND(CP$5&gt;='Rent Roll'!$M38,EDATE('Rent Roll'!$M38,ROUNDDOWN('Rent Roll'!$Q38,0))-1&gt;=CP$5),-CP18,
IF(AND(CP$5&gt;='Rent Roll'!$K13,EDATE('Rent Roll'!$K13,ROUNDDOWN('Rent Roll'!$M13,0))-1&gt;=CP$5),-CP18,
"-")),"-")</f>
        <v>-</v>
      </c>
      <c r="CQ43" s="131" t="str">
        <f>IFERROR(
IF(AND(CQ$5&gt;='Rent Roll'!$M38,EDATE('Rent Roll'!$M38,ROUNDDOWN('Rent Roll'!$Q38,0))-1&gt;=CQ$5),-CQ18,
IF(AND(CQ$5&gt;='Rent Roll'!$K13,EDATE('Rent Roll'!$K13,ROUNDDOWN('Rent Roll'!$M13,0))-1&gt;=CQ$5),-CQ18,
"-")),"-")</f>
        <v>-</v>
      </c>
      <c r="CR43" s="131" t="str">
        <f>IFERROR(
IF(AND(CR$5&gt;='Rent Roll'!$M38,EDATE('Rent Roll'!$M38,ROUNDDOWN('Rent Roll'!$Q38,0))-1&gt;=CR$5),-CR18,
IF(AND(CR$5&gt;='Rent Roll'!$K13,EDATE('Rent Roll'!$K13,ROUNDDOWN('Rent Roll'!$M13,0))-1&gt;=CR$5),-CR18,
"-")),"-")</f>
        <v>-</v>
      </c>
      <c r="CS43" s="131" t="str">
        <f>IFERROR(
IF(AND(CS$5&gt;='Rent Roll'!$M38,EDATE('Rent Roll'!$M38,ROUNDDOWN('Rent Roll'!$Q38,0))-1&gt;=CS$5),-CS18,
IF(AND(CS$5&gt;='Rent Roll'!$K13,EDATE('Rent Roll'!$K13,ROUNDDOWN('Rent Roll'!$M13,0))-1&gt;=CS$5),-CS18,
"-")),"-")</f>
        <v>-</v>
      </c>
      <c r="CT43" s="131" t="str">
        <f>IFERROR(
IF(AND(CT$5&gt;='Rent Roll'!$M38,EDATE('Rent Roll'!$M38,ROUNDDOWN('Rent Roll'!$Q38,0))-1&gt;=CT$5),-CT18,
IF(AND(CT$5&gt;='Rent Roll'!$K13,EDATE('Rent Roll'!$K13,ROUNDDOWN('Rent Roll'!$M13,0))-1&gt;=CT$5),-CT18,
"-")),"-")</f>
        <v>-</v>
      </c>
      <c r="CU43" s="131" t="str">
        <f>IFERROR(
IF(AND(CU$5&gt;='Rent Roll'!$M38,EDATE('Rent Roll'!$M38,ROUNDDOWN('Rent Roll'!$Q38,0))-1&gt;=CU$5),-CU18,
IF(AND(CU$5&gt;='Rent Roll'!$K13,EDATE('Rent Roll'!$K13,ROUNDDOWN('Rent Roll'!$M13,0))-1&gt;=CU$5),-CU18,
"-")),"-")</f>
        <v>-</v>
      </c>
      <c r="CV43" s="131" t="str">
        <f>IFERROR(
IF(AND(CV$5&gt;='Rent Roll'!$M38,EDATE('Rent Roll'!$M38,ROUNDDOWN('Rent Roll'!$Q38,0))-1&gt;=CV$5),-CV18,
IF(AND(CV$5&gt;='Rent Roll'!$K13,EDATE('Rent Roll'!$K13,ROUNDDOWN('Rent Roll'!$M13,0))-1&gt;=CV$5),-CV18,
"-")),"-")</f>
        <v>-</v>
      </c>
      <c r="CW43" s="131" t="str">
        <f>IFERROR(
IF(AND(CW$5&gt;='Rent Roll'!$M38,EDATE('Rent Roll'!$M38,ROUNDDOWN('Rent Roll'!$Q38,0))-1&gt;=CW$5),-CW18,
IF(AND(CW$5&gt;='Rent Roll'!$K13,EDATE('Rent Roll'!$K13,ROUNDDOWN('Rent Roll'!$M13,0))-1&gt;=CW$5),-CW18,
"-")),"-")</f>
        <v>-</v>
      </c>
      <c r="CX43" s="131" t="str">
        <f>IFERROR(
IF(AND(CX$5&gt;='Rent Roll'!$M38,EDATE('Rent Roll'!$M38,ROUNDDOWN('Rent Roll'!$Q38,0))-1&gt;=CX$5),-CX18,
IF(AND(CX$5&gt;='Rent Roll'!$K13,EDATE('Rent Roll'!$K13,ROUNDDOWN('Rent Roll'!$M13,0))-1&gt;=CX$5),-CX18,
"-")),"-")</f>
        <v>-</v>
      </c>
      <c r="CY43" s="131" t="str">
        <f>IFERROR(
IF(AND(CY$5&gt;='Rent Roll'!$M38,EDATE('Rent Roll'!$M38,ROUNDDOWN('Rent Roll'!$Q38,0))-1&gt;=CY$5),-CY18,
IF(AND(CY$5&gt;='Rent Roll'!$K13,EDATE('Rent Roll'!$K13,ROUNDDOWN('Rent Roll'!$M13,0))-1&gt;=CY$5),-CY18,
"-")),"-")</f>
        <v>-</v>
      </c>
      <c r="CZ43" s="131" t="str">
        <f>IFERROR(
IF(AND(CZ$5&gt;='Rent Roll'!$M38,EDATE('Rent Roll'!$M38,ROUNDDOWN('Rent Roll'!$Q38,0))-1&gt;=CZ$5),-CZ18,
IF(AND(CZ$5&gt;='Rent Roll'!$K13,EDATE('Rent Roll'!$K13,ROUNDDOWN('Rent Roll'!$M13,0))-1&gt;=CZ$5),-CZ18,
"-")),"-")</f>
        <v>-</v>
      </c>
      <c r="DA43" s="131" t="str">
        <f>IFERROR(
IF(AND(DA$5&gt;='Rent Roll'!$M38,EDATE('Rent Roll'!$M38,ROUNDDOWN('Rent Roll'!$Q38,0))-1&gt;=DA$5),-DA18,
IF(AND(DA$5&gt;='Rent Roll'!$K13,EDATE('Rent Roll'!$K13,ROUNDDOWN('Rent Roll'!$M13,0))-1&gt;=DA$5),-DA18,
"-")),"-")</f>
        <v>-</v>
      </c>
      <c r="DB43" s="131" t="str">
        <f>IFERROR(
IF(AND(DB$5&gt;='Rent Roll'!$M38,EDATE('Rent Roll'!$M38,ROUNDDOWN('Rent Roll'!$Q38,0))-1&gt;=DB$5),-DB18,
IF(AND(DB$5&gt;='Rent Roll'!$K13,EDATE('Rent Roll'!$K13,ROUNDDOWN('Rent Roll'!$M13,0))-1&gt;=DB$5),-DB18,
"-")),"-")</f>
        <v>-</v>
      </c>
      <c r="DC43" s="131" t="str">
        <f>IFERROR(
IF(AND(DC$5&gt;='Rent Roll'!$M38,EDATE('Rent Roll'!$M38,ROUNDDOWN('Rent Roll'!$Q38,0))-1&gt;=DC$5),-DC18,
IF(AND(DC$5&gt;='Rent Roll'!$K13,EDATE('Rent Roll'!$K13,ROUNDDOWN('Rent Roll'!$M13,0))-1&gt;=DC$5),-DC18,
"-")),"-")</f>
        <v>-</v>
      </c>
      <c r="DD43" s="131" t="str">
        <f>IFERROR(
IF(AND(DD$5&gt;='Rent Roll'!$M38,EDATE('Rent Roll'!$M38,ROUNDDOWN('Rent Roll'!$Q38,0))-1&gt;=DD$5),-DD18,
IF(AND(DD$5&gt;='Rent Roll'!$K13,EDATE('Rent Roll'!$K13,ROUNDDOWN('Rent Roll'!$M13,0))-1&gt;=DD$5),-DD18,
"-")),"-")</f>
        <v>-</v>
      </c>
      <c r="DE43" s="131" t="str">
        <f>IFERROR(
IF(AND(DE$5&gt;='Rent Roll'!$M38,EDATE('Rent Roll'!$M38,ROUNDDOWN('Rent Roll'!$Q38,0))-1&gt;=DE$5),-DE18,
IF(AND(DE$5&gt;='Rent Roll'!$K13,EDATE('Rent Roll'!$K13,ROUNDDOWN('Rent Roll'!$M13,0))-1&gt;=DE$5),-DE18,
"-")),"-")</f>
        <v>-</v>
      </c>
      <c r="DF43" s="131" t="str">
        <f>IFERROR(
IF(AND(DF$5&gt;='Rent Roll'!$M38,EDATE('Rent Roll'!$M38,ROUNDDOWN('Rent Roll'!$Q38,0))-1&gt;=DF$5),-DF18,
IF(AND(DF$5&gt;='Rent Roll'!$K13,EDATE('Rent Roll'!$K13,ROUNDDOWN('Rent Roll'!$M13,0))-1&gt;=DF$5),-DF18,
"-")),"-")</f>
        <v>-</v>
      </c>
      <c r="DG43" s="131" t="str">
        <f>IFERROR(
IF(AND(DG$5&gt;='Rent Roll'!$M38,EDATE('Rent Roll'!$M38,ROUNDDOWN('Rent Roll'!$Q38,0))-1&gt;=DG$5),-DG18,
IF(AND(DG$5&gt;='Rent Roll'!$K13,EDATE('Rent Roll'!$K13,ROUNDDOWN('Rent Roll'!$M13,0))-1&gt;=DG$5),-DG18,
"-")),"-")</f>
        <v>-</v>
      </c>
      <c r="DH43" s="131" t="str">
        <f>IFERROR(
IF(AND(DH$5&gt;='Rent Roll'!$M38,EDATE('Rent Roll'!$M38,ROUNDDOWN('Rent Roll'!$Q38,0))-1&gt;=DH$5),-DH18,
IF(AND(DH$5&gt;='Rent Roll'!$K13,EDATE('Rent Roll'!$K13,ROUNDDOWN('Rent Roll'!$M13,0))-1&gt;=DH$5),-DH18,
"-")),"-")</f>
        <v>-</v>
      </c>
      <c r="DI43" s="131" t="str">
        <f>IFERROR(
IF(AND(DI$5&gt;='Rent Roll'!$M38,EDATE('Rent Roll'!$M38,ROUNDDOWN('Rent Roll'!$Q38,0))-1&gt;=DI$5),-DI18,
IF(AND(DI$5&gt;='Rent Roll'!$K13,EDATE('Rent Roll'!$K13,ROUNDDOWN('Rent Roll'!$M13,0))-1&gt;=DI$5),-DI18,
"-")),"-")</f>
        <v>-</v>
      </c>
      <c r="DJ43" s="131" t="str">
        <f>IFERROR(
IF(AND(DJ$5&gt;='Rent Roll'!$M38,EDATE('Rent Roll'!$M38,ROUNDDOWN('Rent Roll'!$Q38,0))-1&gt;=DJ$5),-DJ18,
IF(AND(DJ$5&gt;='Rent Roll'!$K13,EDATE('Rent Roll'!$K13,ROUNDDOWN('Rent Roll'!$M13,0))-1&gt;=DJ$5),-DJ18,
"-")),"-")</f>
        <v>-</v>
      </c>
      <c r="DK43" s="131" t="str">
        <f>IFERROR(
IF(AND(DK$5&gt;='Rent Roll'!$M38,EDATE('Rent Roll'!$M38,ROUNDDOWN('Rent Roll'!$Q38,0))-1&gt;=DK$5),-DK18,
IF(AND(DK$5&gt;='Rent Roll'!$K13,EDATE('Rent Roll'!$K13,ROUNDDOWN('Rent Roll'!$M13,0))-1&gt;=DK$5),-DK18,
"-")),"-")</f>
        <v>-</v>
      </c>
      <c r="DL43" s="131" t="str">
        <f>IFERROR(
IF(AND(DL$5&gt;='Rent Roll'!$M38,EDATE('Rent Roll'!$M38,ROUNDDOWN('Rent Roll'!$Q38,0))-1&gt;=DL$5),-DL18,
IF(AND(DL$5&gt;='Rent Roll'!$K13,EDATE('Rent Roll'!$K13,ROUNDDOWN('Rent Roll'!$M13,0))-1&gt;=DL$5),-DL18,
"-")),"-")</f>
        <v>-</v>
      </c>
      <c r="DM43" s="131" t="str">
        <f>IFERROR(
IF(AND(DM$5&gt;='Rent Roll'!$M38,EDATE('Rent Roll'!$M38,ROUNDDOWN('Rent Roll'!$Q38,0))-1&gt;=DM$5),-DM18,
IF(AND(DM$5&gt;='Rent Roll'!$K13,EDATE('Rent Roll'!$K13,ROUNDDOWN('Rent Roll'!$M13,0))-1&gt;=DM$5),-DM18,
"-")),"-")</f>
        <v>-</v>
      </c>
      <c r="DN43" s="131" t="str">
        <f>IFERROR(
IF(AND(DN$5&gt;='Rent Roll'!$M38,EDATE('Rent Roll'!$M38,ROUNDDOWN('Rent Roll'!$Q38,0))-1&gt;=DN$5),-DN18,
IF(AND(DN$5&gt;='Rent Roll'!$K13,EDATE('Rent Roll'!$K13,ROUNDDOWN('Rent Roll'!$M13,0))-1&gt;=DN$5),-DN18,
"-")),"-")</f>
        <v>-</v>
      </c>
      <c r="DO43" s="131" t="str">
        <f>IFERROR(
IF(AND(DO$5&gt;='Rent Roll'!$M38,EDATE('Rent Roll'!$M38,ROUNDDOWN('Rent Roll'!$Q38,0))-1&gt;=DO$5),-DO18,
IF(AND(DO$5&gt;='Rent Roll'!$K13,EDATE('Rent Roll'!$K13,ROUNDDOWN('Rent Roll'!$M13,0))-1&gt;=DO$5),-DO18,
"-")),"-")</f>
        <v>-</v>
      </c>
      <c r="DP43" s="131" t="str">
        <f>IFERROR(
IF(AND(DP$5&gt;='Rent Roll'!$M38,EDATE('Rent Roll'!$M38,ROUNDDOWN('Rent Roll'!$Q38,0))-1&gt;=DP$5),-DP18,
IF(AND(DP$5&gt;='Rent Roll'!$K13,EDATE('Rent Roll'!$K13,ROUNDDOWN('Rent Roll'!$M13,0))-1&gt;=DP$5),-DP18,
"-")),"-")</f>
        <v>-</v>
      </c>
      <c r="DQ43" s="131" t="str">
        <f>IFERROR(
IF(AND(DQ$5&gt;='Rent Roll'!$M38,EDATE('Rent Roll'!$M38,ROUNDDOWN('Rent Roll'!$Q38,0))-1&gt;=DQ$5),-DQ18,
IF(AND(DQ$5&gt;='Rent Roll'!$K13,EDATE('Rent Roll'!$K13,ROUNDDOWN('Rent Roll'!$M13,0))-1&gt;=DQ$5),-DQ18,
"-")),"-")</f>
        <v>-</v>
      </c>
      <c r="DR43" s="131" t="str">
        <f>IFERROR(
IF(AND(DR$5&gt;='Rent Roll'!$M38,EDATE('Rent Roll'!$M38,ROUNDDOWN('Rent Roll'!$Q38,0))-1&gt;=DR$5),-DR18,
IF(AND(DR$5&gt;='Rent Roll'!$K13,EDATE('Rent Roll'!$K13,ROUNDDOWN('Rent Roll'!$M13,0))-1&gt;=DR$5),-DR18,
"-")),"-")</f>
        <v>-</v>
      </c>
      <c r="DS43" s="131" t="str">
        <f>IFERROR(
IF(AND(DS$5&gt;='Rent Roll'!$M38,EDATE('Rent Roll'!$M38,ROUNDDOWN('Rent Roll'!$Q38,0))-1&gt;=DS$5),-DS18,
IF(AND(DS$5&gt;='Rent Roll'!$K13,EDATE('Rent Roll'!$K13,ROUNDDOWN('Rent Roll'!$M13,0))-1&gt;=DS$5),-DS18,
"-")),"-")</f>
        <v>-</v>
      </c>
      <c r="DT43" s="131" t="str">
        <f>IFERROR(
IF(AND(DT$5&gt;='Rent Roll'!$M38,EDATE('Rent Roll'!$M38,ROUNDDOWN('Rent Roll'!$Q38,0))-1&gt;=DT$5),-DT18,
IF(AND(DT$5&gt;='Rent Roll'!$K13,EDATE('Rent Roll'!$K13,ROUNDDOWN('Rent Roll'!$M13,0))-1&gt;=DT$5),-DT18,
"-")),"-")</f>
        <v>-</v>
      </c>
      <c r="DU43" s="131" t="str">
        <f>IFERROR(
IF(AND(DU$5&gt;='Rent Roll'!$M38,EDATE('Rent Roll'!$M38,ROUNDDOWN('Rent Roll'!$Q38,0))-1&gt;=DU$5),-DU18,
IF(AND(DU$5&gt;='Rent Roll'!$K13,EDATE('Rent Roll'!$K13,ROUNDDOWN('Rent Roll'!$M13,0))-1&gt;=DU$5),-DU18,
"-")),"-")</f>
        <v>-</v>
      </c>
      <c r="DV43" s="131" t="str">
        <f>IFERROR(
IF(AND(DV$5&gt;='Rent Roll'!$M38,EDATE('Rent Roll'!$M38,ROUNDDOWN('Rent Roll'!$Q38,0))-1&gt;=DV$5),-DV18,
IF(AND(DV$5&gt;='Rent Roll'!$K13,EDATE('Rent Roll'!$K13,ROUNDDOWN('Rent Roll'!$M13,0))-1&gt;=DV$5),-DV18,
"-")),"-")</f>
        <v>-</v>
      </c>
      <c r="DW43" s="131" t="str">
        <f>IFERROR(
IF(AND(DW$5&gt;='Rent Roll'!$M38,EDATE('Rent Roll'!$M38,ROUNDDOWN('Rent Roll'!$Q38,0))-1&gt;=DW$5),-DW18,
IF(AND(DW$5&gt;='Rent Roll'!$K13,EDATE('Rent Roll'!$K13,ROUNDDOWN('Rent Roll'!$M13,0))-1&gt;=DW$5),-DW18,
"-")),"-")</f>
        <v>-</v>
      </c>
      <c r="DX43" s="131" t="str">
        <f>IFERROR(
IF(AND(DX$5&gt;='Rent Roll'!$M38,EDATE('Rent Roll'!$M38,ROUNDDOWN('Rent Roll'!$Q38,0))-1&gt;=DX$5),-DX18,
IF(AND(DX$5&gt;='Rent Roll'!$K13,EDATE('Rent Roll'!$K13,ROUNDDOWN('Rent Roll'!$M13,0))-1&gt;=DX$5),-DX18,
"-")),"-")</f>
        <v>-</v>
      </c>
      <c r="DY43" s="131" t="str">
        <f>IFERROR(
IF(AND(DY$5&gt;='Rent Roll'!$M38,EDATE('Rent Roll'!$M38,ROUNDDOWN('Rent Roll'!$Q38,0))-1&gt;=DY$5),-DY18,
IF(AND(DY$5&gt;='Rent Roll'!$K13,EDATE('Rent Roll'!$K13,ROUNDDOWN('Rent Roll'!$M13,0))-1&gt;=DY$5),-DY18,
"-")),"-")</f>
        <v>-</v>
      </c>
      <c r="DZ43" s="131" t="str">
        <f>IFERROR(
IF(AND(DZ$5&gt;='Rent Roll'!$M38,EDATE('Rent Roll'!$M38,ROUNDDOWN('Rent Roll'!$Q38,0))-1&gt;=DZ$5),-DZ18,
IF(AND(DZ$5&gt;='Rent Roll'!$K13,EDATE('Rent Roll'!$K13,ROUNDDOWN('Rent Roll'!$M13,0))-1&gt;=DZ$5),-DZ18,
"-")),"-")</f>
        <v>-</v>
      </c>
      <c r="EA43" s="131" t="str">
        <f>IFERROR(
IF(AND(EA$5&gt;='Rent Roll'!$M38,EDATE('Rent Roll'!$M38,ROUNDDOWN('Rent Roll'!$Q38,0))-1&gt;=EA$5),-EA18,
IF(AND(EA$5&gt;='Rent Roll'!$K13,EDATE('Rent Roll'!$K13,ROUNDDOWN('Rent Roll'!$M13,0))-1&gt;=EA$5),-EA18,
"-")),"-")</f>
        <v>-</v>
      </c>
      <c r="EB43" s="131" t="str">
        <f>IFERROR(
IF(AND(EB$5&gt;='Rent Roll'!$M38,EDATE('Rent Roll'!$M38,ROUNDDOWN('Rent Roll'!$Q38,0))-1&gt;=EB$5),-EB18,
IF(AND(EB$5&gt;='Rent Roll'!$K13,EDATE('Rent Roll'!$K13,ROUNDDOWN('Rent Roll'!$M13,0))-1&gt;=EB$5),-EB18,
"-")),"-")</f>
        <v>-</v>
      </c>
      <c r="EC43" s="131" t="str">
        <f>IFERROR(
IF(AND(EC$5&gt;='Rent Roll'!$M38,EDATE('Rent Roll'!$M38,ROUNDDOWN('Rent Roll'!$Q38,0))-1&gt;=EC$5),-EC18,
IF(AND(EC$5&gt;='Rent Roll'!$K13,EDATE('Rent Roll'!$K13,ROUNDDOWN('Rent Roll'!$M13,0))-1&gt;=EC$5),-EC18,
"-")),"-")</f>
        <v>-</v>
      </c>
      <c r="ED43" s="131" t="str">
        <f>IFERROR(
IF(AND(ED$5&gt;='Rent Roll'!$M38,EDATE('Rent Roll'!$M38,ROUNDDOWN('Rent Roll'!$Q38,0))-1&gt;=ED$5),-ED18,
IF(AND(ED$5&gt;='Rent Roll'!$K13,EDATE('Rent Roll'!$K13,ROUNDDOWN('Rent Roll'!$M13,0))-1&gt;=ED$5),-ED18,
"-")),"-")</f>
        <v>-</v>
      </c>
      <c r="EE43" s="131" t="str">
        <f>IFERROR(
IF(AND(EE$5&gt;='Rent Roll'!$M38,EDATE('Rent Roll'!$M38,ROUNDDOWN('Rent Roll'!$Q38,0))-1&gt;=EE$5),-EE18,
IF(AND(EE$5&gt;='Rent Roll'!$K13,EDATE('Rent Roll'!$K13,ROUNDDOWN('Rent Roll'!$M13,0))-1&gt;=EE$5),-EE18,
"-")),"-")</f>
        <v>-</v>
      </c>
      <c r="EF43" s="132" t="str">
        <f>IFERROR(
IF(AND(EF$5&gt;='Rent Roll'!$M38,EDATE('Rent Roll'!$M38,ROUNDDOWN('Rent Roll'!$Q38,0))-1&gt;=EF$5),-EF18,
IF(AND(EF$5&gt;='Rent Roll'!$K13,EDATE('Rent Roll'!$K13,ROUNDDOWN('Rent Roll'!$M13,0))-1&gt;=EF$5),-EF18,
"-")),"-")</f>
        <v>-</v>
      </c>
      <c r="EG43" s="118"/>
    </row>
    <row r="44" spans="2:137" ht="15" x14ac:dyDescent="0.25">
      <c r="B44" s="129"/>
      <c r="C44" s="73" t="str">
        <f>CONCATENATE('Rent Roll'!B14&amp;" - "&amp;'Rent Roll'!C14)</f>
        <v xml:space="preserve"> - </v>
      </c>
      <c r="D44" s="150">
        <f t="shared" si="17"/>
        <v>0</v>
      </c>
      <c r="E44" s="131" t="str">
        <f>IFERROR(
IF(AND(E$5&gt;='Rent Roll'!$M39,EDATE('Rent Roll'!$M39,ROUNDDOWN('Rent Roll'!$Q39,0))-1&gt;=E$5),-E19,
IF(AND(E$5&gt;='Rent Roll'!$K14,EDATE('Rent Roll'!$K14,ROUNDDOWN('Rent Roll'!$M14,0))-1&gt;=E$5),-E19,
"-")),"-")</f>
        <v>-</v>
      </c>
      <c r="F44" s="131" t="str">
        <f>IFERROR(
IF(AND(F$5&gt;='Rent Roll'!$M39,EDATE('Rent Roll'!$M39,ROUNDDOWN('Rent Roll'!$Q39,0))-1&gt;=F$5),-F19,
IF(AND(F$5&gt;='Rent Roll'!$K14,EDATE('Rent Roll'!$K14,ROUNDDOWN('Rent Roll'!$M14,0))-1&gt;=F$5),-F19,
"-")),"-")</f>
        <v>-</v>
      </c>
      <c r="G44" s="131" t="str">
        <f>IFERROR(
IF(AND(G$5&gt;='Rent Roll'!$M39,EDATE('Rent Roll'!$M39,ROUNDDOWN('Rent Roll'!$Q39,0))-1&gt;=G$5),-G19,
IF(AND(G$5&gt;='Rent Roll'!$K14,EDATE('Rent Roll'!$K14,ROUNDDOWN('Rent Roll'!$M14,0))-1&gt;=G$5),-G19,
"-")),"-")</f>
        <v>-</v>
      </c>
      <c r="H44" s="131" t="str">
        <f>IFERROR(
IF(AND(H$5&gt;='Rent Roll'!$M39,EDATE('Rent Roll'!$M39,ROUNDDOWN('Rent Roll'!$Q39,0))-1&gt;=H$5),-H19,
IF(AND(H$5&gt;='Rent Roll'!$K14,EDATE('Rent Roll'!$K14,ROUNDDOWN('Rent Roll'!$M14,0))-1&gt;=H$5),-H19,
"-")),"-")</f>
        <v>-</v>
      </c>
      <c r="I44" s="131" t="str">
        <f>IFERROR(
IF(AND(I$5&gt;='Rent Roll'!$M39,EDATE('Rent Roll'!$M39,ROUNDDOWN('Rent Roll'!$Q39,0))-1&gt;=I$5),-I19,
IF(AND(I$5&gt;='Rent Roll'!$K14,EDATE('Rent Roll'!$K14,ROUNDDOWN('Rent Roll'!$M14,0))-1&gt;=I$5),-I19,
"-")),"-")</f>
        <v>-</v>
      </c>
      <c r="J44" s="131" t="str">
        <f>IFERROR(
IF(AND(J$5&gt;='Rent Roll'!$M39,EDATE('Rent Roll'!$M39,ROUNDDOWN('Rent Roll'!$Q39,0))-1&gt;=J$5),-J19,
IF(AND(J$5&gt;='Rent Roll'!$K14,EDATE('Rent Roll'!$K14,ROUNDDOWN('Rent Roll'!$M14,0))-1&gt;=J$5),-J19,
"-")),"-")</f>
        <v>-</v>
      </c>
      <c r="K44" s="131" t="str">
        <f>IFERROR(
IF(AND(K$5&gt;='Rent Roll'!$M39,EDATE('Rent Roll'!$M39,ROUNDDOWN('Rent Roll'!$Q39,0))-1&gt;=K$5),-K19,
IF(AND(K$5&gt;='Rent Roll'!$K14,EDATE('Rent Roll'!$K14,ROUNDDOWN('Rent Roll'!$M14,0))-1&gt;=K$5),-K19,
"-")),"-")</f>
        <v>-</v>
      </c>
      <c r="L44" s="131" t="str">
        <f>IFERROR(
IF(AND(L$5&gt;='Rent Roll'!$M39,EDATE('Rent Roll'!$M39,ROUNDDOWN('Rent Roll'!$Q39,0))-1&gt;=L$5),-L19,
IF(AND(L$5&gt;='Rent Roll'!$K14,EDATE('Rent Roll'!$K14,ROUNDDOWN('Rent Roll'!$M14,0))-1&gt;=L$5),-L19,
"-")),"-")</f>
        <v>-</v>
      </c>
      <c r="M44" s="131" t="str">
        <f>IFERROR(
IF(AND(M$5&gt;='Rent Roll'!$M39,EDATE('Rent Roll'!$M39,ROUNDDOWN('Rent Roll'!$Q39,0))-1&gt;=M$5),-M19,
IF(AND(M$5&gt;='Rent Roll'!$K14,EDATE('Rent Roll'!$K14,ROUNDDOWN('Rent Roll'!$M14,0))-1&gt;=M$5),-M19,
"-")),"-")</f>
        <v>-</v>
      </c>
      <c r="N44" s="131" t="str">
        <f>IFERROR(
IF(AND(N$5&gt;='Rent Roll'!$M39,EDATE('Rent Roll'!$M39,ROUNDDOWN('Rent Roll'!$Q39,0))-1&gt;=N$5),-N19,
IF(AND(N$5&gt;='Rent Roll'!$K14,EDATE('Rent Roll'!$K14,ROUNDDOWN('Rent Roll'!$M14,0))-1&gt;=N$5),-N19,
"-")),"-")</f>
        <v>-</v>
      </c>
      <c r="O44" s="131" t="str">
        <f>IFERROR(
IF(AND(O$5&gt;='Rent Roll'!$M39,EDATE('Rent Roll'!$M39,ROUNDDOWN('Rent Roll'!$Q39,0))-1&gt;=O$5),-O19,
IF(AND(O$5&gt;='Rent Roll'!$K14,EDATE('Rent Roll'!$K14,ROUNDDOWN('Rent Roll'!$M14,0))-1&gt;=O$5),-O19,
"-")),"-")</f>
        <v>-</v>
      </c>
      <c r="P44" s="131" t="str">
        <f>IFERROR(
IF(AND(P$5&gt;='Rent Roll'!$M39,EDATE('Rent Roll'!$M39,ROUNDDOWN('Rent Roll'!$Q39,0))-1&gt;=P$5),-P19,
IF(AND(P$5&gt;='Rent Roll'!$K14,EDATE('Rent Roll'!$K14,ROUNDDOWN('Rent Roll'!$M14,0))-1&gt;=P$5),-P19,
"-")),"-")</f>
        <v>-</v>
      </c>
      <c r="Q44" s="131" t="str">
        <f>IFERROR(
IF(AND(Q$5&gt;='Rent Roll'!$M39,EDATE('Rent Roll'!$M39,ROUNDDOWN('Rent Roll'!$Q39,0))-1&gt;=Q$5),-Q19,
IF(AND(Q$5&gt;='Rent Roll'!$K14,EDATE('Rent Roll'!$K14,ROUNDDOWN('Rent Roll'!$M14,0))-1&gt;=Q$5),-Q19,
"-")),"-")</f>
        <v>-</v>
      </c>
      <c r="R44" s="131" t="str">
        <f>IFERROR(
IF(AND(R$5&gt;='Rent Roll'!$M39,EDATE('Rent Roll'!$M39,ROUNDDOWN('Rent Roll'!$Q39,0))-1&gt;=R$5),-R19,
IF(AND(R$5&gt;='Rent Roll'!$K14,EDATE('Rent Roll'!$K14,ROUNDDOWN('Rent Roll'!$M14,0))-1&gt;=R$5),-R19,
"-")),"-")</f>
        <v>-</v>
      </c>
      <c r="S44" s="131" t="str">
        <f>IFERROR(
IF(AND(S$5&gt;='Rent Roll'!$M39,EDATE('Rent Roll'!$M39,ROUNDDOWN('Rent Roll'!$Q39,0))-1&gt;=S$5),-S19,
IF(AND(S$5&gt;='Rent Roll'!$K14,EDATE('Rent Roll'!$K14,ROUNDDOWN('Rent Roll'!$M14,0))-1&gt;=S$5),-S19,
"-")),"-")</f>
        <v>-</v>
      </c>
      <c r="T44" s="131" t="str">
        <f>IFERROR(
IF(AND(T$5&gt;='Rent Roll'!$M39,EDATE('Rent Roll'!$M39,ROUNDDOWN('Rent Roll'!$Q39,0))-1&gt;=T$5),-T19,
IF(AND(T$5&gt;='Rent Roll'!$K14,EDATE('Rent Roll'!$K14,ROUNDDOWN('Rent Roll'!$M14,0))-1&gt;=T$5),-T19,
"-")),"-")</f>
        <v>-</v>
      </c>
      <c r="U44" s="131" t="str">
        <f>IFERROR(
IF(AND(U$5&gt;='Rent Roll'!$M39,EDATE('Rent Roll'!$M39,ROUNDDOWN('Rent Roll'!$Q39,0))-1&gt;=U$5),-U19,
IF(AND(U$5&gt;='Rent Roll'!$K14,EDATE('Rent Roll'!$K14,ROUNDDOWN('Rent Roll'!$M14,0))-1&gt;=U$5),-U19,
"-")),"-")</f>
        <v>-</v>
      </c>
      <c r="V44" s="131" t="str">
        <f>IFERROR(
IF(AND(V$5&gt;='Rent Roll'!$M39,EDATE('Rent Roll'!$M39,ROUNDDOWN('Rent Roll'!$Q39,0))-1&gt;=V$5),-V19,
IF(AND(V$5&gt;='Rent Roll'!$K14,EDATE('Rent Roll'!$K14,ROUNDDOWN('Rent Roll'!$M14,0))-1&gt;=V$5),-V19,
"-")),"-")</f>
        <v>-</v>
      </c>
      <c r="W44" s="131" t="str">
        <f>IFERROR(
IF(AND(W$5&gt;='Rent Roll'!$M39,EDATE('Rent Roll'!$M39,ROUNDDOWN('Rent Roll'!$Q39,0))-1&gt;=W$5),-W19,
IF(AND(W$5&gt;='Rent Roll'!$K14,EDATE('Rent Roll'!$K14,ROUNDDOWN('Rent Roll'!$M14,0))-1&gt;=W$5),-W19,
"-")),"-")</f>
        <v>-</v>
      </c>
      <c r="X44" s="131" t="str">
        <f>IFERROR(
IF(AND(X$5&gt;='Rent Roll'!$M39,EDATE('Rent Roll'!$M39,ROUNDDOWN('Rent Roll'!$Q39,0))-1&gt;=X$5),-X19,
IF(AND(X$5&gt;='Rent Roll'!$K14,EDATE('Rent Roll'!$K14,ROUNDDOWN('Rent Roll'!$M14,0))-1&gt;=X$5),-X19,
"-")),"-")</f>
        <v>-</v>
      </c>
      <c r="Y44" s="131" t="str">
        <f>IFERROR(
IF(AND(Y$5&gt;='Rent Roll'!$M39,EDATE('Rent Roll'!$M39,ROUNDDOWN('Rent Roll'!$Q39,0))-1&gt;=Y$5),-Y19,
IF(AND(Y$5&gt;='Rent Roll'!$K14,EDATE('Rent Roll'!$K14,ROUNDDOWN('Rent Roll'!$M14,0))-1&gt;=Y$5),-Y19,
"-")),"-")</f>
        <v>-</v>
      </c>
      <c r="Z44" s="131" t="str">
        <f>IFERROR(
IF(AND(Z$5&gt;='Rent Roll'!$M39,EDATE('Rent Roll'!$M39,ROUNDDOWN('Rent Roll'!$Q39,0))-1&gt;=Z$5),-Z19,
IF(AND(Z$5&gt;='Rent Roll'!$K14,EDATE('Rent Roll'!$K14,ROUNDDOWN('Rent Roll'!$M14,0))-1&gt;=Z$5),-Z19,
"-")),"-")</f>
        <v>-</v>
      </c>
      <c r="AA44" s="131" t="str">
        <f>IFERROR(
IF(AND(AA$5&gt;='Rent Roll'!$M39,EDATE('Rent Roll'!$M39,ROUNDDOWN('Rent Roll'!$Q39,0))-1&gt;=AA$5),-AA19,
IF(AND(AA$5&gt;='Rent Roll'!$K14,EDATE('Rent Roll'!$K14,ROUNDDOWN('Rent Roll'!$M14,0))-1&gt;=AA$5),-AA19,
"-")),"-")</f>
        <v>-</v>
      </c>
      <c r="AB44" s="131" t="str">
        <f>IFERROR(
IF(AND(AB$5&gt;='Rent Roll'!$M39,EDATE('Rent Roll'!$M39,ROUNDDOWN('Rent Roll'!$Q39,0))-1&gt;=AB$5),-AB19,
IF(AND(AB$5&gt;='Rent Roll'!$K14,EDATE('Rent Roll'!$K14,ROUNDDOWN('Rent Roll'!$M14,0))-1&gt;=AB$5),-AB19,
"-")),"-")</f>
        <v>-</v>
      </c>
      <c r="AC44" s="131" t="str">
        <f>IFERROR(
IF(AND(AC$5&gt;='Rent Roll'!$M39,EDATE('Rent Roll'!$M39,ROUNDDOWN('Rent Roll'!$Q39,0))-1&gt;=AC$5),-AC19,
IF(AND(AC$5&gt;='Rent Roll'!$K14,EDATE('Rent Roll'!$K14,ROUNDDOWN('Rent Roll'!$M14,0))-1&gt;=AC$5),-AC19,
"-")),"-")</f>
        <v>-</v>
      </c>
      <c r="AD44" s="131" t="str">
        <f>IFERROR(
IF(AND(AD$5&gt;='Rent Roll'!$M39,EDATE('Rent Roll'!$M39,ROUNDDOWN('Rent Roll'!$Q39,0))-1&gt;=AD$5),-AD19,
IF(AND(AD$5&gt;='Rent Roll'!$K14,EDATE('Rent Roll'!$K14,ROUNDDOWN('Rent Roll'!$M14,0))-1&gt;=AD$5),-AD19,
"-")),"-")</f>
        <v>-</v>
      </c>
      <c r="AE44" s="131" t="str">
        <f>IFERROR(
IF(AND(AE$5&gt;='Rent Roll'!$M39,EDATE('Rent Roll'!$M39,ROUNDDOWN('Rent Roll'!$Q39,0))-1&gt;=AE$5),-AE19,
IF(AND(AE$5&gt;='Rent Roll'!$K14,EDATE('Rent Roll'!$K14,ROUNDDOWN('Rent Roll'!$M14,0))-1&gt;=AE$5),-AE19,
"-")),"-")</f>
        <v>-</v>
      </c>
      <c r="AF44" s="131" t="str">
        <f>IFERROR(
IF(AND(AF$5&gt;='Rent Roll'!$M39,EDATE('Rent Roll'!$M39,ROUNDDOWN('Rent Roll'!$Q39,0))-1&gt;=AF$5),-AF19,
IF(AND(AF$5&gt;='Rent Roll'!$K14,EDATE('Rent Roll'!$K14,ROUNDDOWN('Rent Roll'!$M14,0))-1&gt;=AF$5),-AF19,
"-")),"-")</f>
        <v>-</v>
      </c>
      <c r="AG44" s="131" t="str">
        <f>IFERROR(
IF(AND(AG$5&gt;='Rent Roll'!$M39,EDATE('Rent Roll'!$M39,ROUNDDOWN('Rent Roll'!$Q39,0))-1&gt;=AG$5),-AG19,
IF(AND(AG$5&gt;='Rent Roll'!$K14,EDATE('Rent Roll'!$K14,ROUNDDOWN('Rent Roll'!$M14,0))-1&gt;=AG$5),-AG19,
"-")),"-")</f>
        <v>-</v>
      </c>
      <c r="AH44" s="131" t="str">
        <f>IFERROR(
IF(AND(AH$5&gt;='Rent Roll'!$M39,EDATE('Rent Roll'!$M39,ROUNDDOWN('Rent Roll'!$Q39,0))-1&gt;=AH$5),-AH19,
IF(AND(AH$5&gt;='Rent Roll'!$K14,EDATE('Rent Roll'!$K14,ROUNDDOWN('Rent Roll'!$M14,0))-1&gt;=AH$5),-AH19,
"-")),"-")</f>
        <v>-</v>
      </c>
      <c r="AI44" s="131" t="str">
        <f>IFERROR(
IF(AND(AI$5&gt;='Rent Roll'!$M39,EDATE('Rent Roll'!$M39,ROUNDDOWN('Rent Roll'!$Q39,0))-1&gt;=AI$5),-AI19,
IF(AND(AI$5&gt;='Rent Roll'!$K14,EDATE('Rent Roll'!$K14,ROUNDDOWN('Rent Roll'!$M14,0))-1&gt;=AI$5),-AI19,
"-")),"-")</f>
        <v>-</v>
      </c>
      <c r="AJ44" s="131" t="str">
        <f>IFERROR(
IF(AND(AJ$5&gt;='Rent Roll'!$M39,EDATE('Rent Roll'!$M39,ROUNDDOWN('Rent Roll'!$Q39,0))-1&gt;=AJ$5),-AJ19,
IF(AND(AJ$5&gt;='Rent Roll'!$K14,EDATE('Rent Roll'!$K14,ROUNDDOWN('Rent Roll'!$M14,0))-1&gt;=AJ$5),-AJ19,
"-")),"-")</f>
        <v>-</v>
      </c>
      <c r="AK44" s="131" t="str">
        <f>IFERROR(
IF(AND(AK$5&gt;='Rent Roll'!$M39,EDATE('Rent Roll'!$M39,ROUNDDOWN('Rent Roll'!$Q39,0))-1&gt;=AK$5),-AK19,
IF(AND(AK$5&gt;='Rent Roll'!$K14,EDATE('Rent Roll'!$K14,ROUNDDOWN('Rent Roll'!$M14,0))-1&gt;=AK$5),-AK19,
"-")),"-")</f>
        <v>-</v>
      </c>
      <c r="AL44" s="131" t="str">
        <f>IFERROR(
IF(AND(AL$5&gt;='Rent Roll'!$M39,EDATE('Rent Roll'!$M39,ROUNDDOWN('Rent Roll'!$Q39,0))-1&gt;=AL$5),-AL19,
IF(AND(AL$5&gt;='Rent Roll'!$K14,EDATE('Rent Roll'!$K14,ROUNDDOWN('Rent Roll'!$M14,0))-1&gt;=AL$5),-AL19,
"-")),"-")</f>
        <v>-</v>
      </c>
      <c r="AM44" s="131" t="str">
        <f>IFERROR(
IF(AND(AM$5&gt;='Rent Roll'!$M39,EDATE('Rent Roll'!$M39,ROUNDDOWN('Rent Roll'!$Q39,0))-1&gt;=AM$5),-AM19,
IF(AND(AM$5&gt;='Rent Roll'!$K14,EDATE('Rent Roll'!$K14,ROUNDDOWN('Rent Roll'!$M14,0))-1&gt;=AM$5),-AM19,
"-")),"-")</f>
        <v>-</v>
      </c>
      <c r="AN44" s="131" t="str">
        <f>IFERROR(
IF(AND(AN$5&gt;='Rent Roll'!$M39,EDATE('Rent Roll'!$M39,ROUNDDOWN('Rent Roll'!$Q39,0))-1&gt;=AN$5),-AN19,
IF(AND(AN$5&gt;='Rent Roll'!$K14,EDATE('Rent Roll'!$K14,ROUNDDOWN('Rent Roll'!$M14,0))-1&gt;=AN$5),-AN19,
"-")),"-")</f>
        <v>-</v>
      </c>
      <c r="AO44" s="131" t="str">
        <f>IFERROR(
IF(AND(AO$5&gt;='Rent Roll'!$M39,EDATE('Rent Roll'!$M39,ROUNDDOWN('Rent Roll'!$Q39,0))-1&gt;=AO$5),-AO19,
IF(AND(AO$5&gt;='Rent Roll'!$K14,EDATE('Rent Roll'!$K14,ROUNDDOWN('Rent Roll'!$M14,0))-1&gt;=AO$5),-AO19,
"-")),"-")</f>
        <v>-</v>
      </c>
      <c r="AP44" s="131" t="str">
        <f>IFERROR(
IF(AND(AP$5&gt;='Rent Roll'!$M39,EDATE('Rent Roll'!$M39,ROUNDDOWN('Rent Roll'!$Q39,0))-1&gt;=AP$5),-AP19,
IF(AND(AP$5&gt;='Rent Roll'!$K14,EDATE('Rent Roll'!$K14,ROUNDDOWN('Rent Roll'!$M14,0))-1&gt;=AP$5),-AP19,
"-")),"-")</f>
        <v>-</v>
      </c>
      <c r="AQ44" s="131" t="str">
        <f>IFERROR(
IF(AND(AQ$5&gt;='Rent Roll'!$M39,EDATE('Rent Roll'!$M39,ROUNDDOWN('Rent Roll'!$Q39,0))-1&gt;=AQ$5),-AQ19,
IF(AND(AQ$5&gt;='Rent Roll'!$K14,EDATE('Rent Roll'!$K14,ROUNDDOWN('Rent Roll'!$M14,0))-1&gt;=AQ$5),-AQ19,
"-")),"-")</f>
        <v>-</v>
      </c>
      <c r="AR44" s="131" t="str">
        <f>IFERROR(
IF(AND(AR$5&gt;='Rent Roll'!$M39,EDATE('Rent Roll'!$M39,ROUNDDOWN('Rent Roll'!$Q39,0))-1&gt;=AR$5),-AR19,
IF(AND(AR$5&gt;='Rent Roll'!$K14,EDATE('Rent Roll'!$K14,ROUNDDOWN('Rent Roll'!$M14,0))-1&gt;=AR$5),-AR19,
"-")),"-")</f>
        <v>-</v>
      </c>
      <c r="AS44" s="131" t="str">
        <f>IFERROR(
IF(AND(AS$5&gt;='Rent Roll'!$M39,EDATE('Rent Roll'!$M39,ROUNDDOWN('Rent Roll'!$Q39,0))-1&gt;=AS$5),-AS19,
IF(AND(AS$5&gt;='Rent Roll'!$K14,EDATE('Rent Roll'!$K14,ROUNDDOWN('Rent Roll'!$M14,0))-1&gt;=AS$5),-AS19,
"-")),"-")</f>
        <v>-</v>
      </c>
      <c r="AT44" s="131" t="str">
        <f>IFERROR(
IF(AND(AT$5&gt;='Rent Roll'!$M39,EDATE('Rent Roll'!$M39,ROUNDDOWN('Rent Roll'!$Q39,0))-1&gt;=AT$5),-AT19,
IF(AND(AT$5&gt;='Rent Roll'!$K14,EDATE('Rent Roll'!$K14,ROUNDDOWN('Rent Roll'!$M14,0))-1&gt;=AT$5),-AT19,
"-")),"-")</f>
        <v>-</v>
      </c>
      <c r="AU44" s="131" t="str">
        <f>IFERROR(
IF(AND(AU$5&gt;='Rent Roll'!$M39,EDATE('Rent Roll'!$M39,ROUNDDOWN('Rent Roll'!$Q39,0))-1&gt;=AU$5),-AU19,
IF(AND(AU$5&gt;='Rent Roll'!$K14,EDATE('Rent Roll'!$K14,ROUNDDOWN('Rent Roll'!$M14,0))-1&gt;=AU$5),-AU19,
"-")),"-")</f>
        <v>-</v>
      </c>
      <c r="AV44" s="131" t="str">
        <f>IFERROR(
IF(AND(AV$5&gt;='Rent Roll'!$M39,EDATE('Rent Roll'!$M39,ROUNDDOWN('Rent Roll'!$Q39,0))-1&gt;=AV$5),-AV19,
IF(AND(AV$5&gt;='Rent Roll'!$K14,EDATE('Rent Roll'!$K14,ROUNDDOWN('Rent Roll'!$M14,0))-1&gt;=AV$5),-AV19,
"-")),"-")</f>
        <v>-</v>
      </c>
      <c r="AW44" s="131" t="str">
        <f>IFERROR(
IF(AND(AW$5&gt;='Rent Roll'!$M39,EDATE('Rent Roll'!$M39,ROUNDDOWN('Rent Roll'!$Q39,0))-1&gt;=AW$5),-AW19,
IF(AND(AW$5&gt;='Rent Roll'!$K14,EDATE('Rent Roll'!$K14,ROUNDDOWN('Rent Roll'!$M14,0))-1&gt;=AW$5),-AW19,
"-")),"-")</f>
        <v>-</v>
      </c>
      <c r="AX44" s="131" t="str">
        <f>IFERROR(
IF(AND(AX$5&gt;='Rent Roll'!$M39,EDATE('Rent Roll'!$M39,ROUNDDOWN('Rent Roll'!$Q39,0))-1&gt;=AX$5),-AX19,
IF(AND(AX$5&gt;='Rent Roll'!$K14,EDATE('Rent Roll'!$K14,ROUNDDOWN('Rent Roll'!$M14,0))-1&gt;=AX$5),-AX19,
"-")),"-")</f>
        <v>-</v>
      </c>
      <c r="AY44" s="131" t="str">
        <f>IFERROR(
IF(AND(AY$5&gt;='Rent Roll'!$M39,EDATE('Rent Roll'!$M39,ROUNDDOWN('Rent Roll'!$Q39,0))-1&gt;=AY$5),-AY19,
IF(AND(AY$5&gt;='Rent Roll'!$K14,EDATE('Rent Roll'!$K14,ROUNDDOWN('Rent Roll'!$M14,0))-1&gt;=AY$5),-AY19,
"-")),"-")</f>
        <v>-</v>
      </c>
      <c r="AZ44" s="131" t="str">
        <f>IFERROR(
IF(AND(AZ$5&gt;='Rent Roll'!$M39,EDATE('Rent Roll'!$M39,ROUNDDOWN('Rent Roll'!$Q39,0))-1&gt;=AZ$5),-AZ19,
IF(AND(AZ$5&gt;='Rent Roll'!$K14,EDATE('Rent Roll'!$K14,ROUNDDOWN('Rent Roll'!$M14,0))-1&gt;=AZ$5),-AZ19,
"-")),"-")</f>
        <v>-</v>
      </c>
      <c r="BA44" s="131" t="str">
        <f>IFERROR(
IF(AND(BA$5&gt;='Rent Roll'!$M39,EDATE('Rent Roll'!$M39,ROUNDDOWN('Rent Roll'!$Q39,0))-1&gt;=BA$5),-BA19,
IF(AND(BA$5&gt;='Rent Roll'!$K14,EDATE('Rent Roll'!$K14,ROUNDDOWN('Rent Roll'!$M14,0))-1&gt;=BA$5),-BA19,
"-")),"-")</f>
        <v>-</v>
      </c>
      <c r="BB44" s="131" t="str">
        <f>IFERROR(
IF(AND(BB$5&gt;='Rent Roll'!$M39,EDATE('Rent Roll'!$M39,ROUNDDOWN('Rent Roll'!$Q39,0))-1&gt;=BB$5),-BB19,
IF(AND(BB$5&gt;='Rent Roll'!$K14,EDATE('Rent Roll'!$K14,ROUNDDOWN('Rent Roll'!$M14,0))-1&gt;=BB$5),-BB19,
"-")),"-")</f>
        <v>-</v>
      </c>
      <c r="BC44" s="131" t="str">
        <f>IFERROR(
IF(AND(BC$5&gt;='Rent Roll'!$M39,EDATE('Rent Roll'!$M39,ROUNDDOWN('Rent Roll'!$Q39,0))-1&gt;=BC$5),-BC19,
IF(AND(BC$5&gt;='Rent Roll'!$K14,EDATE('Rent Roll'!$K14,ROUNDDOWN('Rent Roll'!$M14,0))-1&gt;=BC$5),-BC19,
"-")),"-")</f>
        <v>-</v>
      </c>
      <c r="BD44" s="131" t="str">
        <f>IFERROR(
IF(AND(BD$5&gt;='Rent Roll'!$M39,EDATE('Rent Roll'!$M39,ROUNDDOWN('Rent Roll'!$Q39,0))-1&gt;=BD$5),-BD19,
IF(AND(BD$5&gt;='Rent Roll'!$K14,EDATE('Rent Roll'!$K14,ROUNDDOWN('Rent Roll'!$M14,0))-1&gt;=BD$5),-BD19,
"-")),"-")</f>
        <v>-</v>
      </c>
      <c r="BE44" s="131" t="str">
        <f>IFERROR(
IF(AND(BE$5&gt;='Rent Roll'!$M39,EDATE('Rent Roll'!$M39,ROUNDDOWN('Rent Roll'!$Q39,0))-1&gt;=BE$5),-BE19,
IF(AND(BE$5&gt;='Rent Roll'!$K14,EDATE('Rent Roll'!$K14,ROUNDDOWN('Rent Roll'!$M14,0))-1&gt;=BE$5),-BE19,
"-")),"-")</f>
        <v>-</v>
      </c>
      <c r="BF44" s="131" t="str">
        <f>IFERROR(
IF(AND(BF$5&gt;='Rent Roll'!$M39,EDATE('Rent Roll'!$M39,ROUNDDOWN('Rent Roll'!$Q39,0))-1&gt;=BF$5),-BF19,
IF(AND(BF$5&gt;='Rent Roll'!$K14,EDATE('Rent Roll'!$K14,ROUNDDOWN('Rent Roll'!$M14,0))-1&gt;=BF$5),-BF19,
"-")),"-")</f>
        <v>-</v>
      </c>
      <c r="BG44" s="131" t="str">
        <f>IFERROR(
IF(AND(BG$5&gt;='Rent Roll'!$M39,EDATE('Rent Roll'!$M39,ROUNDDOWN('Rent Roll'!$Q39,0))-1&gt;=BG$5),-BG19,
IF(AND(BG$5&gt;='Rent Roll'!$K14,EDATE('Rent Roll'!$K14,ROUNDDOWN('Rent Roll'!$M14,0))-1&gt;=BG$5),-BG19,
"-")),"-")</f>
        <v>-</v>
      </c>
      <c r="BH44" s="131" t="str">
        <f>IFERROR(
IF(AND(BH$5&gt;='Rent Roll'!$M39,EDATE('Rent Roll'!$M39,ROUNDDOWN('Rent Roll'!$Q39,0))-1&gt;=BH$5),-BH19,
IF(AND(BH$5&gt;='Rent Roll'!$K14,EDATE('Rent Roll'!$K14,ROUNDDOWN('Rent Roll'!$M14,0))-1&gt;=BH$5),-BH19,
"-")),"-")</f>
        <v>-</v>
      </c>
      <c r="BI44" s="131" t="str">
        <f>IFERROR(
IF(AND(BI$5&gt;='Rent Roll'!$M39,EDATE('Rent Roll'!$M39,ROUNDDOWN('Rent Roll'!$Q39,0))-1&gt;=BI$5),-BI19,
IF(AND(BI$5&gt;='Rent Roll'!$K14,EDATE('Rent Roll'!$K14,ROUNDDOWN('Rent Roll'!$M14,0))-1&gt;=BI$5),-BI19,
"-")),"-")</f>
        <v>-</v>
      </c>
      <c r="BJ44" s="131" t="str">
        <f>IFERROR(
IF(AND(BJ$5&gt;='Rent Roll'!$M39,EDATE('Rent Roll'!$M39,ROUNDDOWN('Rent Roll'!$Q39,0))-1&gt;=BJ$5),-BJ19,
IF(AND(BJ$5&gt;='Rent Roll'!$K14,EDATE('Rent Roll'!$K14,ROUNDDOWN('Rent Roll'!$M14,0))-1&gt;=BJ$5),-BJ19,
"-")),"-")</f>
        <v>-</v>
      </c>
      <c r="BK44" s="131" t="str">
        <f>IFERROR(
IF(AND(BK$5&gt;='Rent Roll'!$M39,EDATE('Rent Roll'!$M39,ROUNDDOWN('Rent Roll'!$Q39,0))-1&gt;=BK$5),-BK19,
IF(AND(BK$5&gt;='Rent Roll'!$K14,EDATE('Rent Roll'!$K14,ROUNDDOWN('Rent Roll'!$M14,0))-1&gt;=BK$5),-BK19,
"-")),"-")</f>
        <v>-</v>
      </c>
      <c r="BL44" s="131" t="str">
        <f>IFERROR(
IF(AND(BL$5&gt;='Rent Roll'!$M39,EDATE('Rent Roll'!$M39,ROUNDDOWN('Rent Roll'!$Q39,0))-1&gt;=BL$5),-BL19,
IF(AND(BL$5&gt;='Rent Roll'!$K14,EDATE('Rent Roll'!$K14,ROUNDDOWN('Rent Roll'!$M14,0))-1&gt;=BL$5),-BL19,
"-")),"-")</f>
        <v>-</v>
      </c>
      <c r="BM44" s="131" t="str">
        <f>IFERROR(
IF(AND(BM$5&gt;='Rent Roll'!$M39,EDATE('Rent Roll'!$M39,ROUNDDOWN('Rent Roll'!$Q39,0))-1&gt;=BM$5),-BM19,
IF(AND(BM$5&gt;='Rent Roll'!$K14,EDATE('Rent Roll'!$K14,ROUNDDOWN('Rent Roll'!$M14,0))-1&gt;=BM$5),-BM19,
"-")),"-")</f>
        <v>-</v>
      </c>
      <c r="BN44" s="131" t="str">
        <f>IFERROR(
IF(AND(BN$5&gt;='Rent Roll'!$M39,EDATE('Rent Roll'!$M39,ROUNDDOWN('Rent Roll'!$Q39,0))-1&gt;=BN$5),-BN19,
IF(AND(BN$5&gt;='Rent Roll'!$K14,EDATE('Rent Roll'!$K14,ROUNDDOWN('Rent Roll'!$M14,0))-1&gt;=BN$5),-BN19,
"-")),"-")</f>
        <v>-</v>
      </c>
      <c r="BO44" s="131" t="str">
        <f>IFERROR(
IF(AND(BO$5&gt;='Rent Roll'!$M39,EDATE('Rent Roll'!$M39,ROUNDDOWN('Rent Roll'!$Q39,0))-1&gt;=BO$5),-BO19,
IF(AND(BO$5&gt;='Rent Roll'!$K14,EDATE('Rent Roll'!$K14,ROUNDDOWN('Rent Roll'!$M14,0))-1&gt;=BO$5),-BO19,
"-")),"-")</f>
        <v>-</v>
      </c>
      <c r="BP44" s="131" t="str">
        <f>IFERROR(
IF(AND(BP$5&gt;='Rent Roll'!$M39,EDATE('Rent Roll'!$M39,ROUNDDOWN('Rent Roll'!$Q39,0))-1&gt;=BP$5),-BP19,
IF(AND(BP$5&gt;='Rent Roll'!$K14,EDATE('Rent Roll'!$K14,ROUNDDOWN('Rent Roll'!$M14,0))-1&gt;=BP$5),-BP19,
"-")),"-")</f>
        <v>-</v>
      </c>
      <c r="BQ44" s="131" t="str">
        <f>IFERROR(
IF(AND(BQ$5&gt;='Rent Roll'!$M39,EDATE('Rent Roll'!$M39,ROUNDDOWN('Rent Roll'!$Q39,0))-1&gt;=BQ$5),-BQ19,
IF(AND(BQ$5&gt;='Rent Roll'!$K14,EDATE('Rent Roll'!$K14,ROUNDDOWN('Rent Roll'!$M14,0))-1&gt;=BQ$5),-BQ19,
"-")),"-")</f>
        <v>-</v>
      </c>
      <c r="BR44" s="131" t="str">
        <f>IFERROR(
IF(AND(BR$5&gt;='Rent Roll'!$M39,EDATE('Rent Roll'!$M39,ROUNDDOWN('Rent Roll'!$Q39,0))-1&gt;=BR$5),-BR19,
IF(AND(BR$5&gt;='Rent Roll'!$K14,EDATE('Rent Roll'!$K14,ROUNDDOWN('Rent Roll'!$M14,0))-1&gt;=BR$5),-BR19,
"-")),"-")</f>
        <v>-</v>
      </c>
      <c r="BS44" s="131" t="str">
        <f>IFERROR(
IF(AND(BS$5&gt;='Rent Roll'!$M39,EDATE('Rent Roll'!$M39,ROUNDDOWN('Rent Roll'!$Q39,0))-1&gt;=BS$5),-BS19,
IF(AND(BS$5&gt;='Rent Roll'!$K14,EDATE('Rent Roll'!$K14,ROUNDDOWN('Rent Roll'!$M14,0))-1&gt;=BS$5),-BS19,
"-")),"-")</f>
        <v>-</v>
      </c>
      <c r="BT44" s="131" t="str">
        <f>IFERROR(
IF(AND(BT$5&gt;='Rent Roll'!$M39,EDATE('Rent Roll'!$M39,ROUNDDOWN('Rent Roll'!$Q39,0))-1&gt;=BT$5),-BT19,
IF(AND(BT$5&gt;='Rent Roll'!$K14,EDATE('Rent Roll'!$K14,ROUNDDOWN('Rent Roll'!$M14,0))-1&gt;=BT$5),-BT19,
"-")),"-")</f>
        <v>-</v>
      </c>
      <c r="BU44" s="131" t="str">
        <f>IFERROR(
IF(AND(BU$5&gt;='Rent Roll'!$M39,EDATE('Rent Roll'!$M39,ROUNDDOWN('Rent Roll'!$Q39,0))-1&gt;=BU$5),-BU19,
IF(AND(BU$5&gt;='Rent Roll'!$K14,EDATE('Rent Roll'!$K14,ROUNDDOWN('Rent Roll'!$M14,0))-1&gt;=BU$5),-BU19,
"-")),"-")</f>
        <v>-</v>
      </c>
      <c r="BV44" s="131" t="str">
        <f>IFERROR(
IF(AND(BV$5&gt;='Rent Roll'!$M39,EDATE('Rent Roll'!$M39,ROUNDDOWN('Rent Roll'!$Q39,0))-1&gt;=BV$5),-BV19,
IF(AND(BV$5&gt;='Rent Roll'!$K14,EDATE('Rent Roll'!$K14,ROUNDDOWN('Rent Roll'!$M14,0))-1&gt;=BV$5),-BV19,
"-")),"-")</f>
        <v>-</v>
      </c>
      <c r="BW44" s="131" t="str">
        <f>IFERROR(
IF(AND(BW$5&gt;='Rent Roll'!$M39,EDATE('Rent Roll'!$M39,ROUNDDOWN('Rent Roll'!$Q39,0))-1&gt;=BW$5),-BW19,
IF(AND(BW$5&gt;='Rent Roll'!$K14,EDATE('Rent Roll'!$K14,ROUNDDOWN('Rent Roll'!$M14,0))-1&gt;=BW$5),-BW19,
"-")),"-")</f>
        <v>-</v>
      </c>
      <c r="BX44" s="131" t="str">
        <f>IFERROR(
IF(AND(BX$5&gt;='Rent Roll'!$M39,EDATE('Rent Roll'!$M39,ROUNDDOWN('Rent Roll'!$Q39,0))-1&gt;=BX$5),-BX19,
IF(AND(BX$5&gt;='Rent Roll'!$K14,EDATE('Rent Roll'!$K14,ROUNDDOWN('Rent Roll'!$M14,0))-1&gt;=BX$5),-BX19,
"-")),"-")</f>
        <v>-</v>
      </c>
      <c r="BY44" s="131" t="str">
        <f>IFERROR(
IF(AND(BY$5&gt;='Rent Roll'!$M39,EDATE('Rent Roll'!$M39,ROUNDDOWN('Rent Roll'!$Q39,0))-1&gt;=BY$5),-BY19,
IF(AND(BY$5&gt;='Rent Roll'!$K14,EDATE('Rent Roll'!$K14,ROUNDDOWN('Rent Roll'!$M14,0))-1&gt;=BY$5),-BY19,
"-")),"-")</f>
        <v>-</v>
      </c>
      <c r="BZ44" s="131" t="str">
        <f>IFERROR(
IF(AND(BZ$5&gt;='Rent Roll'!$M39,EDATE('Rent Roll'!$M39,ROUNDDOWN('Rent Roll'!$Q39,0))-1&gt;=BZ$5),-BZ19,
IF(AND(BZ$5&gt;='Rent Roll'!$K14,EDATE('Rent Roll'!$K14,ROUNDDOWN('Rent Roll'!$M14,0))-1&gt;=BZ$5),-BZ19,
"-")),"-")</f>
        <v>-</v>
      </c>
      <c r="CA44" s="131" t="str">
        <f>IFERROR(
IF(AND(CA$5&gt;='Rent Roll'!$M39,EDATE('Rent Roll'!$M39,ROUNDDOWN('Rent Roll'!$Q39,0))-1&gt;=CA$5),-CA19,
IF(AND(CA$5&gt;='Rent Roll'!$K14,EDATE('Rent Roll'!$K14,ROUNDDOWN('Rent Roll'!$M14,0))-1&gt;=CA$5),-CA19,
"-")),"-")</f>
        <v>-</v>
      </c>
      <c r="CB44" s="131" t="str">
        <f>IFERROR(
IF(AND(CB$5&gt;='Rent Roll'!$M39,EDATE('Rent Roll'!$M39,ROUNDDOWN('Rent Roll'!$Q39,0))-1&gt;=CB$5),-CB19,
IF(AND(CB$5&gt;='Rent Roll'!$K14,EDATE('Rent Roll'!$K14,ROUNDDOWN('Rent Roll'!$M14,0))-1&gt;=CB$5),-CB19,
"-")),"-")</f>
        <v>-</v>
      </c>
      <c r="CC44" s="131" t="str">
        <f>IFERROR(
IF(AND(CC$5&gt;='Rent Roll'!$M39,EDATE('Rent Roll'!$M39,ROUNDDOWN('Rent Roll'!$Q39,0))-1&gt;=CC$5),-CC19,
IF(AND(CC$5&gt;='Rent Roll'!$K14,EDATE('Rent Roll'!$K14,ROUNDDOWN('Rent Roll'!$M14,0))-1&gt;=CC$5),-CC19,
"-")),"-")</f>
        <v>-</v>
      </c>
      <c r="CD44" s="131" t="str">
        <f>IFERROR(
IF(AND(CD$5&gt;='Rent Roll'!$M39,EDATE('Rent Roll'!$M39,ROUNDDOWN('Rent Roll'!$Q39,0))-1&gt;=CD$5),-CD19,
IF(AND(CD$5&gt;='Rent Roll'!$K14,EDATE('Rent Roll'!$K14,ROUNDDOWN('Rent Roll'!$M14,0))-1&gt;=CD$5),-CD19,
"-")),"-")</f>
        <v>-</v>
      </c>
      <c r="CE44" s="131" t="str">
        <f>IFERROR(
IF(AND(CE$5&gt;='Rent Roll'!$M39,EDATE('Rent Roll'!$M39,ROUNDDOWN('Rent Roll'!$Q39,0))-1&gt;=CE$5),-CE19,
IF(AND(CE$5&gt;='Rent Roll'!$K14,EDATE('Rent Roll'!$K14,ROUNDDOWN('Rent Roll'!$M14,0))-1&gt;=CE$5),-CE19,
"-")),"-")</f>
        <v>-</v>
      </c>
      <c r="CF44" s="131" t="str">
        <f>IFERROR(
IF(AND(CF$5&gt;='Rent Roll'!$M39,EDATE('Rent Roll'!$M39,ROUNDDOWN('Rent Roll'!$Q39,0))-1&gt;=CF$5),-CF19,
IF(AND(CF$5&gt;='Rent Roll'!$K14,EDATE('Rent Roll'!$K14,ROUNDDOWN('Rent Roll'!$M14,0))-1&gt;=CF$5),-CF19,
"-")),"-")</f>
        <v>-</v>
      </c>
      <c r="CG44" s="131" t="str">
        <f>IFERROR(
IF(AND(CG$5&gt;='Rent Roll'!$M39,EDATE('Rent Roll'!$M39,ROUNDDOWN('Rent Roll'!$Q39,0))-1&gt;=CG$5),-CG19,
IF(AND(CG$5&gt;='Rent Roll'!$K14,EDATE('Rent Roll'!$K14,ROUNDDOWN('Rent Roll'!$M14,0))-1&gt;=CG$5),-CG19,
"-")),"-")</f>
        <v>-</v>
      </c>
      <c r="CH44" s="131" t="str">
        <f>IFERROR(
IF(AND(CH$5&gt;='Rent Roll'!$M39,EDATE('Rent Roll'!$M39,ROUNDDOWN('Rent Roll'!$Q39,0))-1&gt;=CH$5),-CH19,
IF(AND(CH$5&gt;='Rent Roll'!$K14,EDATE('Rent Roll'!$K14,ROUNDDOWN('Rent Roll'!$M14,0))-1&gt;=CH$5),-CH19,
"-")),"-")</f>
        <v>-</v>
      </c>
      <c r="CI44" s="131" t="str">
        <f>IFERROR(
IF(AND(CI$5&gt;='Rent Roll'!$M39,EDATE('Rent Roll'!$M39,ROUNDDOWN('Rent Roll'!$Q39,0))-1&gt;=CI$5),-CI19,
IF(AND(CI$5&gt;='Rent Roll'!$K14,EDATE('Rent Roll'!$K14,ROUNDDOWN('Rent Roll'!$M14,0))-1&gt;=CI$5),-CI19,
"-")),"-")</f>
        <v>-</v>
      </c>
      <c r="CJ44" s="131" t="str">
        <f>IFERROR(
IF(AND(CJ$5&gt;='Rent Roll'!$M39,EDATE('Rent Roll'!$M39,ROUNDDOWN('Rent Roll'!$Q39,0))-1&gt;=CJ$5),-CJ19,
IF(AND(CJ$5&gt;='Rent Roll'!$K14,EDATE('Rent Roll'!$K14,ROUNDDOWN('Rent Roll'!$M14,0))-1&gt;=CJ$5),-CJ19,
"-")),"-")</f>
        <v>-</v>
      </c>
      <c r="CK44" s="131" t="str">
        <f>IFERROR(
IF(AND(CK$5&gt;='Rent Roll'!$M39,EDATE('Rent Roll'!$M39,ROUNDDOWN('Rent Roll'!$Q39,0))-1&gt;=CK$5),-CK19,
IF(AND(CK$5&gt;='Rent Roll'!$K14,EDATE('Rent Roll'!$K14,ROUNDDOWN('Rent Roll'!$M14,0))-1&gt;=CK$5),-CK19,
"-")),"-")</f>
        <v>-</v>
      </c>
      <c r="CL44" s="131" t="str">
        <f>IFERROR(
IF(AND(CL$5&gt;='Rent Roll'!$M39,EDATE('Rent Roll'!$M39,ROUNDDOWN('Rent Roll'!$Q39,0))-1&gt;=CL$5),-CL19,
IF(AND(CL$5&gt;='Rent Roll'!$K14,EDATE('Rent Roll'!$K14,ROUNDDOWN('Rent Roll'!$M14,0))-1&gt;=CL$5),-CL19,
"-")),"-")</f>
        <v>-</v>
      </c>
      <c r="CM44" s="131" t="str">
        <f>IFERROR(
IF(AND(CM$5&gt;='Rent Roll'!$M39,EDATE('Rent Roll'!$M39,ROUNDDOWN('Rent Roll'!$Q39,0))-1&gt;=CM$5),-CM19,
IF(AND(CM$5&gt;='Rent Roll'!$K14,EDATE('Rent Roll'!$K14,ROUNDDOWN('Rent Roll'!$M14,0))-1&gt;=CM$5),-CM19,
"-")),"-")</f>
        <v>-</v>
      </c>
      <c r="CN44" s="131" t="str">
        <f>IFERROR(
IF(AND(CN$5&gt;='Rent Roll'!$M39,EDATE('Rent Roll'!$M39,ROUNDDOWN('Rent Roll'!$Q39,0))-1&gt;=CN$5),-CN19,
IF(AND(CN$5&gt;='Rent Roll'!$K14,EDATE('Rent Roll'!$K14,ROUNDDOWN('Rent Roll'!$M14,0))-1&gt;=CN$5),-CN19,
"-")),"-")</f>
        <v>-</v>
      </c>
      <c r="CO44" s="131" t="str">
        <f>IFERROR(
IF(AND(CO$5&gt;='Rent Roll'!$M39,EDATE('Rent Roll'!$M39,ROUNDDOWN('Rent Roll'!$Q39,0))-1&gt;=CO$5),-CO19,
IF(AND(CO$5&gt;='Rent Roll'!$K14,EDATE('Rent Roll'!$K14,ROUNDDOWN('Rent Roll'!$M14,0))-1&gt;=CO$5),-CO19,
"-")),"-")</f>
        <v>-</v>
      </c>
      <c r="CP44" s="131" t="str">
        <f>IFERROR(
IF(AND(CP$5&gt;='Rent Roll'!$M39,EDATE('Rent Roll'!$M39,ROUNDDOWN('Rent Roll'!$Q39,0))-1&gt;=CP$5),-CP19,
IF(AND(CP$5&gt;='Rent Roll'!$K14,EDATE('Rent Roll'!$K14,ROUNDDOWN('Rent Roll'!$M14,0))-1&gt;=CP$5),-CP19,
"-")),"-")</f>
        <v>-</v>
      </c>
      <c r="CQ44" s="131" t="str">
        <f>IFERROR(
IF(AND(CQ$5&gt;='Rent Roll'!$M39,EDATE('Rent Roll'!$M39,ROUNDDOWN('Rent Roll'!$Q39,0))-1&gt;=CQ$5),-CQ19,
IF(AND(CQ$5&gt;='Rent Roll'!$K14,EDATE('Rent Roll'!$K14,ROUNDDOWN('Rent Roll'!$M14,0))-1&gt;=CQ$5),-CQ19,
"-")),"-")</f>
        <v>-</v>
      </c>
      <c r="CR44" s="131" t="str">
        <f>IFERROR(
IF(AND(CR$5&gt;='Rent Roll'!$M39,EDATE('Rent Roll'!$M39,ROUNDDOWN('Rent Roll'!$Q39,0))-1&gt;=CR$5),-CR19,
IF(AND(CR$5&gt;='Rent Roll'!$K14,EDATE('Rent Roll'!$K14,ROUNDDOWN('Rent Roll'!$M14,0))-1&gt;=CR$5),-CR19,
"-")),"-")</f>
        <v>-</v>
      </c>
      <c r="CS44" s="131" t="str">
        <f>IFERROR(
IF(AND(CS$5&gt;='Rent Roll'!$M39,EDATE('Rent Roll'!$M39,ROUNDDOWN('Rent Roll'!$Q39,0))-1&gt;=CS$5),-CS19,
IF(AND(CS$5&gt;='Rent Roll'!$K14,EDATE('Rent Roll'!$K14,ROUNDDOWN('Rent Roll'!$M14,0))-1&gt;=CS$5),-CS19,
"-")),"-")</f>
        <v>-</v>
      </c>
      <c r="CT44" s="131" t="str">
        <f>IFERROR(
IF(AND(CT$5&gt;='Rent Roll'!$M39,EDATE('Rent Roll'!$M39,ROUNDDOWN('Rent Roll'!$Q39,0))-1&gt;=CT$5),-CT19,
IF(AND(CT$5&gt;='Rent Roll'!$K14,EDATE('Rent Roll'!$K14,ROUNDDOWN('Rent Roll'!$M14,0))-1&gt;=CT$5),-CT19,
"-")),"-")</f>
        <v>-</v>
      </c>
      <c r="CU44" s="131" t="str">
        <f>IFERROR(
IF(AND(CU$5&gt;='Rent Roll'!$M39,EDATE('Rent Roll'!$M39,ROUNDDOWN('Rent Roll'!$Q39,0))-1&gt;=CU$5),-CU19,
IF(AND(CU$5&gt;='Rent Roll'!$K14,EDATE('Rent Roll'!$K14,ROUNDDOWN('Rent Roll'!$M14,0))-1&gt;=CU$5),-CU19,
"-")),"-")</f>
        <v>-</v>
      </c>
      <c r="CV44" s="131" t="str">
        <f>IFERROR(
IF(AND(CV$5&gt;='Rent Roll'!$M39,EDATE('Rent Roll'!$M39,ROUNDDOWN('Rent Roll'!$Q39,0))-1&gt;=CV$5),-CV19,
IF(AND(CV$5&gt;='Rent Roll'!$K14,EDATE('Rent Roll'!$K14,ROUNDDOWN('Rent Roll'!$M14,0))-1&gt;=CV$5),-CV19,
"-")),"-")</f>
        <v>-</v>
      </c>
      <c r="CW44" s="131" t="str">
        <f>IFERROR(
IF(AND(CW$5&gt;='Rent Roll'!$M39,EDATE('Rent Roll'!$M39,ROUNDDOWN('Rent Roll'!$Q39,0))-1&gt;=CW$5),-CW19,
IF(AND(CW$5&gt;='Rent Roll'!$K14,EDATE('Rent Roll'!$K14,ROUNDDOWN('Rent Roll'!$M14,0))-1&gt;=CW$5),-CW19,
"-")),"-")</f>
        <v>-</v>
      </c>
      <c r="CX44" s="131" t="str">
        <f>IFERROR(
IF(AND(CX$5&gt;='Rent Roll'!$M39,EDATE('Rent Roll'!$M39,ROUNDDOWN('Rent Roll'!$Q39,0))-1&gt;=CX$5),-CX19,
IF(AND(CX$5&gt;='Rent Roll'!$K14,EDATE('Rent Roll'!$K14,ROUNDDOWN('Rent Roll'!$M14,0))-1&gt;=CX$5),-CX19,
"-")),"-")</f>
        <v>-</v>
      </c>
      <c r="CY44" s="131" t="str">
        <f>IFERROR(
IF(AND(CY$5&gt;='Rent Roll'!$M39,EDATE('Rent Roll'!$M39,ROUNDDOWN('Rent Roll'!$Q39,0))-1&gt;=CY$5),-CY19,
IF(AND(CY$5&gt;='Rent Roll'!$K14,EDATE('Rent Roll'!$K14,ROUNDDOWN('Rent Roll'!$M14,0))-1&gt;=CY$5),-CY19,
"-")),"-")</f>
        <v>-</v>
      </c>
      <c r="CZ44" s="131" t="str">
        <f>IFERROR(
IF(AND(CZ$5&gt;='Rent Roll'!$M39,EDATE('Rent Roll'!$M39,ROUNDDOWN('Rent Roll'!$Q39,0))-1&gt;=CZ$5),-CZ19,
IF(AND(CZ$5&gt;='Rent Roll'!$K14,EDATE('Rent Roll'!$K14,ROUNDDOWN('Rent Roll'!$M14,0))-1&gt;=CZ$5),-CZ19,
"-")),"-")</f>
        <v>-</v>
      </c>
      <c r="DA44" s="131" t="str">
        <f>IFERROR(
IF(AND(DA$5&gt;='Rent Roll'!$M39,EDATE('Rent Roll'!$M39,ROUNDDOWN('Rent Roll'!$Q39,0))-1&gt;=DA$5),-DA19,
IF(AND(DA$5&gt;='Rent Roll'!$K14,EDATE('Rent Roll'!$K14,ROUNDDOWN('Rent Roll'!$M14,0))-1&gt;=DA$5),-DA19,
"-")),"-")</f>
        <v>-</v>
      </c>
      <c r="DB44" s="131" t="str">
        <f>IFERROR(
IF(AND(DB$5&gt;='Rent Roll'!$M39,EDATE('Rent Roll'!$M39,ROUNDDOWN('Rent Roll'!$Q39,0))-1&gt;=DB$5),-DB19,
IF(AND(DB$5&gt;='Rent Roll'!$K14,EDATE('Rent Roll'!$K14,ROUNDDOWN('Rent Roll'!$M14,0))-1&gt;=DB$5),-DB19,
"-")),"-")</f>
        <v>-</v>
      </c>
      <c r="DC44" s="131" t="str">
        <f>IFERROR(
IF(AND(DC$5&gt;='Rent Roll'!$M39,EDATE('Rent Roll'!$M39,ROUNDDOWN('Rent Roll'!$Q39,0))-1&gt;=DC$5),-DC19,
IF(AND(DC$5&gt;='Rent Roll'!$K14,EDATE('Rent Roll'!$K14,ROUNDDOWN('Rent Roll'!$M14,0))-1&gt;=DC$5),-DC19,
"-")),"-")</f>
        <v>-</v>
      </c>
      <c r="DD44" s="131" t="str">
        <f>IFERROR(
IF(AND(DD$5&gt;='Rent Roll'!$M39,EDATE('Rent Roll'!$M39,ROUNDDOWN('Rent Roll'!$Q39,0))-1&gt;=DD$5),-DD19,
IF(AND(DD$5&gt;='Rent Roll'!$K14,EDATE('Rent Roll'!$K14,ROUNDDOWN('Rent Roll'!$M14,0))-1&gt;=DD$5),-DD19,
"-")),"-")</f>
        <v>-</v>
      </c>
      <c r="DE44" s="131" t="str">
        <f>IFERROR(
IF(AND(DE$5&gt;='Rent Roll'!$M39,EDATE('Rent Roll'!$M39,ROUNDDOWN('Rent Roll'!$Q39,0))-1&gt;=DE$5),-DE19,
IF(AND(DE$5&gt;='Rent Roll'!$K14,EDATE('Rent Roll'!$K14,ROUNDDOWN('Rent Roll'!$M14,0))-1&gt;=DE$5),-DE19,
"-")),"-")</f>
        <v>-</v>
      </c>
      <c r="DF44" s="131" t="str">
        <f>IFERROR(
IF(AND(DF$5&gt;='Rent Roll'!$M39,EDATE('Rent Roll'!$M39,ROUNDDOWN('Rent Roll'!$Q39,0))-1&gt;=DF$5),-DF19,
IF(AND(DF$5&gt;='Rent Roll'!$K14,EDATE('Rent Roll'!$K14,ROUNDDOWN('Rent Roll'!$M14,0))-1&gt;=DF$5),-DF19,
"-")),"-")</f>
        <v>-</v>
      </c>
      <c r="DG44" s="131" t="str">
        <f>IFERROR(
IF(AND(DG$5&gt;='Rent Roll'!$M39,EDATE('Rent Roll'!$M39,ROUNDDOWN('Rent Roll'!$Q39,0))-1&gt;=DG$5),-DG19,
IF(AND(DG$5&gt;='Rent Roll'!$K14,EDATE('Rent Roll'!$K14,ROUNDDOWN('Rent Roll'!$M14,0))-1&gt;=DG$5),-DG19,
"-")),"-")</f>
        <v>-</v>
      </c>
      <c r="DH44" s="131" t="str">
        <f>IFERROR(
IF(AND(DH$5&gt;='Rent Roll'!$M39,EDATE('Rent Roll'!$M39,ROUNDDOWN('Rent Roll'!$Q39,0))-1&gt;=DH$5),-DH19,
IF(AND(DH$5&gt;='Rent Roll'!$K14,EDATE('Rent Roll'!$K14,ROUNDDOWN('Rent Roll'!$M14,0))-1&gt;=DH$5),-DH19,
"-")),"-")</f>
        <v>-</v>
      </c>
      <c r="DI44" s="131" t="str">
        <f>IFERROR(
IF(AND(DI$5&gt;='Rent Roll'!$M39,EDATE('Rent Roll'!$M39,ROUNDDOWN('Rent Roll'!$Q39,0))-1&gt;=DI$5),-DI19,
IF(AND(DI$5&gt;='Rent Roll'!$K14,EDATE('Rent Roll'!$K14,ROUNDDOWN('Rent Roll'!$M14,0))-1&gt;=DI$5),-DI19,
"-")),"-")</f>
        <v>-</v>
      </c>
      <c r="DJ44" s="131" t="str">
        <f>IFERROR(
IF(AND(DJ$5&gt;='Rent Roll'!$M39,EDATE('Rent Roll'!$M39,ROUNDDOWN('Rent Roll'!$Q39,0))-1&gt;=DJ$5),-DJ19,
IF(AND(DJ$5&gt;='Rent Roll'!$K14,EDATE('Rent Roll'!$K14,ROUNDDOWN('Rent Roll'!$M14,0))-1&gt;=DJ$5),-DJ19,
"-")),"-")</f>
        <v>-</v>
      </c>
      <c r="DK44" s="131" t="str">
        <f>IFERROR(
IF(AND(DK$5&gt;='Rent Roll'!$M39,EDATE('Rent Roll'!$M39,ROUNDDOWN('Rent Roll'!$Q39,0))-1&gt;=DK$5),-DK19,
IF(AND(DK$5&gt;='Rent Roll'!$K14,EDATE('Rent Roll'!$K14,ROUNDDOWN('Rent Roll'!$M14,0))-1&gt;=DK$5),-DK19,
"-")),"-")</f>
        <v>-</v>
      </c>
      <c r="DL44" s="131" t="str">
        <f>IFERROR(
IF(AND(DL$5&gt;='Rent Roll'!$M39,EDATE('Rent Roll'!$M39,ROUNDDOWN('Rent Roll'!$Q39,0))-1&gt;=DL$5),-DL19,
IF(AND(DL$5&gt;='Rent Roll'!$K14,EDATE('Rent Roll'!$K14,ROUNDDOWN('Rent Roll'!$M14,0))-1&gt;=DL$5),-DL19,
"-")),"-")</f>
        <v>-</v>
      </c>
      <c r="DM44" s="131" t="str">
        <f>IFERROR(
IF(AND(DM$5&gt;='Rent Roll'!$M39,EDATE('Rent Roll'!$M39,ROUNDDOWN('Rent Roll'!$Q39,0))-1&gt;=DM$5),-DM19,
IF(AND(DM$5&gt;='Rent Roll'!$K14,EDATE('Rent Roll'!$K14,ROUNDDOWN('Rent Roll'!$M14,0))-1&gt;=DM$5),-DM19,
"-")),"-")</f>
        <v>-</v>
      </c>
      <c r="DN44" s="131" t="str">
        <f>IFERROR(
IF(AND(DN$5&gt;='Rent Roll'!$M39,EDATE('Rent Roll'!$M39,ROUNDDOWN('Rent Roll'!$Q39,0))-1&gt;=DN$5),-DN19,
IF(AND(DN$5&gt;='Rent Roll'!$K14,EDATE('Rent Roll'!$K14,ROUNDDOWN('Rent Roll'!$M14,0))-1&gt;=DN$5),-DN19,
"-")),"-")</f>
        <v>-</v>
      </c>
      <c r="DO44" s="131" t="str">
        <f>IFERROR(
IF(AND(DO$5&gt;='Rent Roll'!$M39,EDATE('Rent Roll'!$M39,ROUNDDOWN('Rent Roll'!$Q39,0))-1&gt;=DO$5),-DO19,
IF(AND(DO$5&gt;='Rent Roll'!$K14,EDATE('Rent Roll'!$K14,ROUNDDOWN('Rent Roll'!$M14,0))-1&gt;=DO$5),-DO19,
"-")),"-")</f>
        <v>-</v>
      </c>
      <c r="DP44" s="131" t="str">
        <f>IFERROR(
IF(AND(DP$5&gt;='Rent Roll'!$M39,EDATE('Rent Roll'!$M39,ROUNDDOWN('Rent Roll'!$Q39,0))-1&gt;=DP$5),-DP19,
IF(AND(DP$5&gt;='Rent Roll'!$K14,EDATE('Rent Roll'!$K14,ROUNDDOWN('Rent Roll'!$M14,0))-1&gt;=DP$5),-DP19,
"-")),"-")</f>
        <v>-</v>
      </c>
      <c r="DQ44" s="131" t="str">
        <f>IFERROR(
IF(AND(DQ$5&gt;='Rent Roll'!$M39,EDATE('Rent Roll'!$M39,ROUNDDOWN('Rent Roll'!$Q39,0))-1&gt;=DQ$5),-DQ19,
IF(AND(DQ$5&gt;='Rent Roll'!$K14,EDATE('Rent Roll'!$K14,ROUNDDOWN('Rent Roll'!$M14,0))-1&gt;=DQ$5),-DQ19,
"-")),"-")</f>
        <v>-</v>
      </c>
      <c r="DR44" s="131" t="str">
        <f>IFERROR(
IF(AND(DR$5&gt;='Rent Roll'!$M39,EDATE('Rent Roll'!$M39,ROUNDDOWN('Rent Roll'!$Q39,0))-1&gt;=DR$5),-DR19,
IF(AND(DR$5&gt;='Rent Roll'!$K14,EDATE('Rent Roll'!$K14,ROUNDDOWN('Rent Roll'!$M14,0))-1&gt;=DR$5),-DR19,
"-")),"-")</f>
        <v>-</v>
      </c>
      <c r="DS44" s="131" t="str">
        <f>IFERROR(
IF(AND(DS$5&gt;='Rent Roll'!$M39,EDATE('Rent Roll'!$M39,ROUNDDOWN('Rent Roll'!$Q39,0))-1&gt;=DS$5),-DS19,
IF(AND(DS$5&gt;='Rent Roll'!$K14,EDATE('Rent Roll'!$K14,ROUNDDOWN('Rent Roll'!$M14,0))-1&gt;=DS$5),-DS19,
"-")),"-")</f>
        <v>-</v>
      </c>
      <c r="DT44" s="131" t="str">
        <f>IFERROR(
IF(AND(DT$5&gt;='Rent Roll'!$M39,EDATE('Rent Roll'!$M39,ROUNDDOWN('Rent Roll'!$Q39,0))-1&gt;=DT$5),-DT19,
IF(AND(DT$5&gt;='Rent Roll'!$K14,EDATE('Rent Roll'!$K14,ROUNDDOWN('Rent Roll'!$M14,0))-1&gt;=DT$5),-DT19,
"-")),"-")</f>
        <v>-</v>
      </c>
      <c r="DU44" s="131" t="str">
        <f>IFERROR(
IF(AND(DU$5&gt;='Rent Roll'!$M39,EDATE('Rent Roll'!$M39,ROUNDDOWN('Rent Roll'!$Q39,0))-1&gt;=DU$5),-DU19,
IF(AND(DU$5&gt;='Rent Roll'!$K14,EDATE('Rent Roll'!$K14,ROUNDDOWN('Rent Roll'!$M14,0))-1&gt;=DU$5),-DU19,
"-")),"-")</f>
        <v>-</v>
      </c>
      <c r="DV44" s="131" t="str">
        <f>IFERROR(
IF(AND(DV$5&gt;='Rent Roll'!$M39,EDATE('Rent Roll'!$M39,ROUNDDOWN('Rent Roll'!$Q39,0))-1&gt;=DV$5),-DV19,
IF(AND(DV$5&gt;='Rent Roll'!$K14,EDATE('Rent Roll'!$K14,ROUNDDOWN('Rent Roll'!$M14,0))-1&gt;=DV$5),-DV19,
"-")),"-")</f>
        <v>-</v>
      </c>
      <c r="DW44" s="131" t="str">
        <f>IFERROR(
IF(AND(DW$5&gt;='Rent Roll'!$M39,EDATE('Rent Roll'!$M39,ROUNDDOWN('Rent Roll'!$Q39,0))-1&gt;=DW$5),-DW19,
IF(AND(DW$5&gt;='Rent Roll'!$K14,EDATE('Rent Roll'!$K14,ROUNDDOWN('Rent Roll'!$M14,0))-1&gt;=DW$5),-DW19,
"-")),"-")</f>
        <v>-</v>
      </c>
      <c r="DX44" s="131" t="str">
        <f>IFERROR(
IF(AND(DX$5&gt;='Rent Roll'!$M39,EDATE('Rent Roll'!$M39,ROUNDDOWN('Rent Roll'!$Q39,0))-1&gt;=DX$5),-DX19,
IF(AND(DX$5&gt;='Rent Roll'!$K14,EDATE('Rent Roll'!$K14,ROUNDDOWN('Rent Roll'!$M14,0))-1&gt;=DX$5),-DX19,
"-")),"-")</f>
        <v>-</v>
      </c>
      <c r="DY44" s="131" t="str">
        <f>IFERROR(
IF(AND(DY$5&gt;='Rent Roll'!$M39,EDATE('Rent Roll'!$M39,ROUNDDOWN('Rent Roll'!$Q39,0))-1&gt;=DY$5),-DY19,
IF(AND(DY$5&gt;='Rent Roll'!$K14,EDATE('Rent Roll'!$K14,ROUNDDOWN('Rent Roll'!$M14,0))-1&gt;=DY$5),-DY19,
"-")),"-")</f>
        <v>-</v>
      </c>
      <c r="DZ44" s="131" t="str">
        <f>IFERROR(
IF(AND(DZ$5&gt;='Rent Roll'!$M39,EDATE('Rent Roll'!$M39,ROUNDDOWN('Rent Roll'!$Q39,0))-1&gt;=DZ$5),-DZ19,
IF(AND(DZ$5&gt;='Rent Roll'!$K14,EDATE('Rent Roll'!$K14,ROUNDDOWN('Rent Roll'!$M14,0))-1&gt;=DZ$5),-DZ19,
"-")),"-")</f>
        <v>-</v>
      </c>
      <c r="EA44" s="131" t="str">
        <f>IFERROR(
IF(AND(EA$5&gt;='Rent Roll'!$M39,EDATE('Rent Roll'!$M39,ROUNDDOWN('Rent Roll'!$Q39,0))-1&gt;=EA$5),-EA19,
IF(AND(EA$5&gt;='Rent Roll'!$K14,EDATE('Rent Roll'!$K14,ROUNDDOWN('Rent Roll'!$M14,0))-1&gt;=EA$5),-EA19,
"-")),"-")</f>
        <v>-</v>
      </c>
      <c r="EB44" s="131" t="str">
        <f>IFERROR(
IF(AND(EB$5&gt;='Rent Roll'!$M39,EDATE('Rent Roll'!$M39,ROUNDDOWN('Rent Roll'!$Q39,0))-1&gt;=EB$5),-EB19,
IF(AND(EB$5&gt;='Rent Roll'!$K14,EDATE('Rent Roll'!$K14,ROUNDDOWN('Rent Roll'!$M14,0))-1&gt;=EB$5),-EB19,
"-")),"-")</f>
        <v>-</v>
      </c>
      <c r="EC44" s="131" t="str">
        <f>IFERROR(
IF(AND(EC$5&gt;='Rent Roll'!$M39,EDATE('Rent Roll'!$M39,ROUNDDOWN('Rent Roll'!$Q39,0))-1&gt;=EC$5),-EC19,
IF(AND(EC$5&gt;='Rent Roll'!$K14,EDATE('Rent Roll'!$K14,ROUNDDOWN('Rent Roll'!$M14,0))-1&gt;=EC$5),-EC19,
"-")),"-")</f>
        <v>-</v>
      </c>
      <c r="ED44" s="131" t="str">
        <f>IFERROR(
IF(AND(ED$5&gt;='Rent Roll'!$M39,EDATE('Rent Roll'!$M39,ROUNDDOWN('Rent Roll'!$Q39,0))-1&gt;=ED$5),-ED19,
IF(AND(ED$5&gt;='Rent Roll'!$K14,EDATE('Rent Roll'!$K14,ROUNDDOWN('Rent Roll'!$M14,0))-1&gt;=ED$5),-ED19,
"-")),"-")</f>
        <v>-</v>
      </c>
      <c r="EE44" s="131" t="str">
        <f>IFERROR(
IF(AND(EE$5&gt;='Rent Roll'!$M39,EDATE('Rent Roll'!$M39,ROUNDDOWN('Rent Roll'!$Q39,0))-1&gt;=EE$5),-EE19,
IF(AND(EE$5&gt;='Rent Roll'!$K14,EDATE('Rent Roll'!$K14,ROUNDDOWN('Rent Roll'!$M14,0))-1&gt;=EE$5),-EE19,
"-")),"-")</f>
        <v>-</v>
      </c>
      <c r="EF44" s="132" t="str">
        <f>IFERROR(
IF(AND(EF$5&gt;='Rent Roll'!$M39,EDATE('Rent Roll'!$M39,ROUNDDOWN('Rent Roll'!$Q39,0))-1&gt;=EF$5),-EF19,
IF(AND(EF$5&gt;='Rent Roll'!$K14,EDATE('Rent Roll'!$K14,ROUNDDOWN('Rent Roll'!$M14,0))-1&gt;=EF$5),-EF19,
"-")),"-")</f>
        <v>-</v>
      </c>
      <c r="EG44" s="118"/>
    </row>
    <row r="45" spans="2:137" x14ac:dyDescent="0.2">
      <c r="B45" s="134"/>
      <c r="C45" s="73" t="str">
        <f>CONCATENATE('Rent Roll'!B15&amp;" - "&amp;'Rent Roll'!C15)</f>
        <v xml:space="preserve"> - </v>
      </c>
      <c r="D45" s="150">
        <f t="shared" ref="D45:D55" si="18">SUM(E45:EF45)</f>
        <v>0</v>
      </c>
      <c r="E45" s="131" t="str">
        <f>IFERROR(
IF(AND(E$5&gt;='Rent Roll'!$M40,EDATE('Rent Roll'!$M40,ROUNDDOWN('Rent Roll'!$Q40,0))-1&gt;=E$5),-E20,
IF(AND(E$5&gt;='Rent Roll'!$K15,EDATE('Rent Roll'!$K15,ROUNDDOWN('Rent Roll'!$M15,0))-1&gt;=E$5),-E20,
"-")),"-")</f>
        <v>-</v>
      </c>
      <c r="F45" s="131" t="str">
        <f>IFERROR(
IF(AND(F$5&gt;='Rent Roll'!$M40,EDATE('Rent Roll'!$M40,ROUNDDOWN('Rent Roll'!$Q40,0))-1&gt;=F$5),-F20,
IF(AND(F$5&gt;='Rent Roll'!$K15,EDATE('Rent Roll'!$K15,ROUNDDOWN('Rent Roll'!$M15,0))-1&gt;=F$5),-F20,
"-")),"-")</f>
        <v>-</v>
      </c>
      <c r="G45" s="131" t="str">
        <f>IFERROR(
IF(AND(G$5&gt;='Rent Roll'!$M40,EDATE('Rent Roll'!$M40,ROUNDDOWN('Rent Roll'!$Q40,0))-1&gt;=G$5),-G20,
IF(AND(G$5&gt;='Rent Roll'!$K15,EDATE('Rent Roll'!$K15,ROUNDDOWN('Rent Roll'!$M15,0))-1&gt;=G$5),-G20,
"-")),"-")</f>
        <v>-</v>
      </c>
      <c r="H45" s="131" t="str">
        <f>IFERROR(
IF(AND(H$5&gt;='Rent Roll'!$M40,EDATE('Rent Roll'!$M40,ROUNDDOWN('Rent Roll'!$Q40,0))-1&gt;=H$5),-H20,
IF(AND(H$5&gt;='Rent Roll'!$K15,EDATE('Rent Roll'!$K15,ROUNDDOWN('Rent Roll'!$M15,0))-1&gt;=H$5),-H20,
"-")),"-")</f>
        <v>-</v>
      </c>
      <c r="I45" s="131" t="str">
        <f>IFERROR(
IF(AND(I$5&gt;='Rent Roll'!$M40,EDATE('Rent Roll'!$M40,ROUNDDOWN('Rent Roll'!$Q40,0))-1&gt;=I$5),-I20,
IF(AND(I$5&gt;='Rent Roll'!$K15,EDATE('Rent Roll'!$K15,ROUNDDOWN('Rent Roll'!$M15,0))-1&gt;=I$5),-I20,
"-")),"-")</f>
        <v>-</v>
      </c>
      <c r="J45" s="131" t="str">
        <f>IFERROR(
IF(AND(J$5&gt;='Rent Roll'!$M40,EDATE('Rent Roll'!$M40,ROUNDDOWN('Rent Roll'!$Q40,0))-1&gt;=J$5),-J20,
IF(AND(J$5&gt;='Rent Roll'!$K15,EDATE('Rent Roll'!$K15,ROUNDDOWN('Rent Roll'!$M15,0))-1&gt;=J$5),-J20,
"-")),"-")</f>
        <v>-</v>
      </c>
      <c r="K45" s="131" t="str">
        <f>IFERROR(
IF(AND(K$5&gt;='Rent Roll'!$M40,EDATE('Rent Roll'!$M40,ROUNDDOWN('Rent Roll'!$Q40,0))-1&gt;=K$5),-K20,
IF(AND(K$5&gt;='Rent Roll'!$K15,EDATE('Rent Roll'!$K15,ROUNDDOWN('Rent Roll'!$M15,0))-1&gt;=K$5),-K20,
"-")),"-")</f>
        <v>-</v>
      </c>
      <c r="L45" s="131" t="str">
        <f>IFERROR(
IF(AND(L$5&gt;='Rent Roll'!$M40,EDATE('Rent Roll'!$M40,ROUNDDOWN('Rent Roll'!$Q40,0))-1&gt;=L$5),-L20,
IF(AND(L$5&gt;='Rent Roll'!$K15,EDATE('Rent Roll'!$K15,ROUNDDOWN('Rent Roll'!$M15,0))-1&gt;=L$5),-L20,
"-")),"-")</f>
        <v>-</v>
      </c>
      <c r="M45" s="131" t="str">
        <f>IFERROR(
IF(AND(M$5&gt;='Rent Roll'!$M40,EDATE('Rent Roll'!$M40,ROUNDDOWN('Rent Roll'!$Q40,0))-1&gt;=M$5),-M20,
IF(AND(M$5&gt;='Rent Roll'!$K15,EDATE('Rent Roll'!$K15,ROUNDDOWN('Rent Roll'!$M15,0))-1&gt;=M$5),-M20,
"-")),"-")</f>
        <v>-</v>
      </c>
      <c r="N45" s="131" t="str">
        <f>IFERROR(
IF(AND(N$5&gt;='Rent Roll'!$M40,EDATE('Rent Roll'!$M40,ROUNDDOWN('Rent Roll'!$Q40,0))-1&gt;=N$5),-N20,
IF(AND(N$5&gt;='Rent Roll'!$K15,EDATE('Rent Roll'!$K15,ROUNDDOWN('Rent Roll'!$M15,0))-1&gt;=N$5),-N20,
"-")),"-")</f>
        <v>-</v>
      </c>
      <c r="O45" s="131" t="str">
        <f>IFERROR(
IF(AND(O$5&gt;='Rent Roll'!$M40,EDATE('Rent Roll'!$M40,ROUNDDOWN('Rent Roll'!$Q40,0))-1&gt;=O$5),-O20,
IF(AND(O$5&gt;='Rent Roll'!$K15,EDATE('Rent Roll'!$K15,ROUNDDOWN('Rent Roll'!$M15,0))-1&gt;=O$5),-O20,
"-")),"-")</f>
        <v>-</v>
      </c>
      <c r="P45" s="131" t="str">
        <f>IFERROR(
IF(AND(P$5&gt;='Rent Roll'!$M40,EDATE('Rent Roll'!$M40,ROUNDDOWN('Rent Roll'!$Q40,0))-1&gt;=P$5),-P20,
IF(AND(P$5&gt;='Rent Roll'!$K15,EDATE('Rent Roll'!$K15,ROUNDDOWN('Rent Roll'!$M15,0))-1&gt;=P$5),-P20,
"-")),"-")</f>
        <v>-</v>
      </c>
      <c r="Q45" s="131" t="str">
        <f>IFERROR(
IF(AND(Q$5&gt;='Rent Roll'!$M40,EDATE('Rent Roll'!$M40,ROUNDDOWN('Rent Roll'!$Q40,0))-1&gt;=Q$5),-Q20,
IF(AND(Q$5&gt;='Rent Roll'!$K15,EDATE('Rent Roll'!$K15,ROUNDDOWN('Rent Roll'!$M15,0))-1&gt;=Q$5),-Q20,
"-")),"-")</f>
        <v>-</v>
      </c>
      <c r="R45" s="131" t="str">
        <f>IFERROR(
IF(AND(R$5&gt;='Rent Roll'!$M40,EDATE('Rent Roll'!$M40,ROUNDDOWN('Rent Roll'!$Q40,0))-1&gt;=R$5),-R20,
IF(AND(R$5&gt;='Rent Roll'!$K15,EDATE('Rent Roll'!$K15,ROUNDDOWN('Rent Roll'!$M15,0))-1&gt;=R$5),-R20,
"-")),"-")</f>
        <v>-</v>
      </c>
      <c r="S45" s="131" t="str">
        <f>IFERROR(
IF(AND(S$5&gt;='Rent Roll'!$M40,EDATE('Rent Roll'!$M40,ROUNDDOWN('Rent Roll'!$Q40,0))-1&gt;=S$5),-S20,
IF(AND(S$5&gt;='Rent Roll'!$K15,EDATE('Rent Roll'!$K15,ROUNDDOWN('Rent Roll'!$M15,0))-1&gt;=S$5),-S20,
"-")),"-")</f>
        <v>-</v>
      </c>
      <c r="T45" s="131" t="str">
        <f>IFERROR(
IF(AND(T$5&gt;='Rent Roll'!$M40,EDATE('Rent Roll'!$M40,ROUNDDOWN('Rent Roll'!$Q40,0))-1&gt;=T$5),-T20,
IF(AND(T$5&gt;='Rent Roll'!$K15,EDATE('Rent Roll'!$K15,ROUNDDOWN('Rent Roll'!$M15,0))-1&gt;=T$5),-T20,
"-")),"-")</f>
        <v>-</v>
      </c>
      <c r="U45" s="131" t="str">
        <f>IFERROR(
IF(AND(U$5&gt;='Rent Roll'!$M40,EDATE('Rent Roll'!$M40,ROUNDDOWN('Rent Roll'!$Q40,0))-1&gt;=U$5),-U20,
IF(AND(U$5&gt;='Rent Roll'!$K15,EDATE('Rent Roll'!$K15,ROUNDDOWN('Rent Roll'!$M15,0))-1&gt;=U$5),-U20,
"-")),"-")</f>
        <v>-</v>
      </c>
      <c r="V45" s="131" t="str">
        <f>IFERROR(
IF(AND(V$5&gt;='Rent Roll'!$M40,EDATE('Rent Roll'!$M40,ROUNDDOWN('Rent Roll'!$Q40,0))-1&gt;=V$5),-V20,
IF(AND(V$5&gt;='Rent Roll'!$K15,EDATE('Rent Roll'!$K15,ROUNDDOWN('Rent Roll'!$M15,0))-1&gt;=V$5),-V20,
"-")),"-")</f>
        <v>-</v>
      </c>
      <c r="W45" s="131" t="str">
        <f>IFERROR(
IF(AND(W$5&gt;='Rent Roll'!$M40,EDATE('Rent Roll'!$M40,ROUNDDOWN('Rent Roll'!$Q40,0))-1&gt;=W$5),-W20,
IF(AND(W$5&gt;='Rent Roll'!$K15,EDATE('Rent Roll'!$K15,ROUNDDOWN('Rent Roll'!$M15,0))-1&gt;=W$5),-W20,
"-")),"-")</f>
        <v>-</v>
      </c>
      <c r="X45" s="131" t="str">
        <f>IFERROR(
IF(AND(X$5&gt;='Rent Roll'!$M40,EDATE('Rent Roll'!$M40,ROUNDDOWN('Rent Roll'!$Q40,0))-1&gt;=X$5),-X20,
IF(AND(X$5&gt;='Rent Roll'!$K15,EDATE('Rent Roll'!$K15,ROUNDDOWN('Rent Roll'!$M15,0))-1&gt;=X$5),-X20,
"-")),"-")</f>
        <v>-</v>
      </c>
      <c r="Y45" s="131" t="str">
        <f>IFERROR(
IF(AND(Y$5&gt;='Rent Roll'!$M40,EDATE('Rent Roll'!$M40,ROUNDDOWN('Rent Roll'!$Q40,0))-1&gt;=Y$5),-Y20,
IF(AND(Y$5&gt;='Rent Roll'!$K15,EDATE('Rent Roll'!$K15,ROUNDDOWN('Rent Roll'!$M15,0))-1&gt;=Y$5),-Y20,
"-")),"-")</f>
        <v>-</v>
      </c>
      <c r="Z45" s="131" t="str">
        <f>IFERROR(
IF(AND(Z$5&gt;='Rent Roll'!$M40,EDATE('Rent Roll'!$M40,ROUNDDOWN('Rent Roll'!$Q40,0))-1&gt;=Z$5),-Z20,
IF(AND(Z$5&gt;='Rent Roll'!$K15,EDATE('Rent Roll'!$K15,ROUNDDOWN('Rent Roll'!$M15,0))-1&gt;=Z$5),-Z20,
"-")),"-")</f>
        <v>-</v>
      </c>
      <c r="AA45" s="131" t="str">
        <f>IFERROR(
IF(AND(AA$5&gt;='Rent Roll'!$M40,EDATE('Rent Roll'!$M40,ROUNDDOWN('Rent Roll'!$Q40,0))-1&gt;=AA$5),-AA20,
IF(AND(AA$5&gt;='Rent Roll'!$K15,EDATE('Rent Roll'!$K15,ROUNDDOWN('Rent Roll'!$M15,0))-1&gt;=AA$5),-AA20,
"-")),"-")</f>
        <v>-</v>
      </c>
      <c r="AB45" s="131" t="str">
        <f>IFERROR(
IF(AND(AB$5&gt;='Rent Roll'!$M40,EDATE('Rent Roll'!$M40,ROUNDDOWN('Rent Roll'!$Q40,0))-1&gt;=AB$5),-AB20,
IF(AND(AB$5&gt;='Rent Roll'!$K15,EDATE('Rent Roll'!$K15,ROUNDDOWN('Rent Roll'!$M15,0))-1&gt;=AB$5),-AB20,
"-")),"-")</f>
        <v>-</v>
      </c>
      <c r="AC45" s="131" t="str">
        <f>IFERROR(
IF(AND(AC$5&gt;='Rent Roll'!$M40,EDATE('Rent Roll'!$M40,ROUNDDOWN('Rent Roll'!$Q40,0))-1&gt;=AC$5),-AC20,
IF(AND(AC$5&gt;='Rent Roll'!$K15,EDATE('Rent Roll'!$K15,ROUNDDOWN('Rent Roll'!$M15,0))-1&gt;=AC$5),-AC20,
"-")),"-")</f>
        <v>-</v>
      </c>
      <c r="AD45" s="131" t="str">
        <f>IFERROR(
IF(AND(AD$5&gt;='Rent Roll'!$M40,EDATE('Rent Roll'!$M40,ROUNDDOWN('Rent Roll'!$Q40,0))-1&gt;=AD$5),-AD20,
IF(AND(AD$5&gt;='Rent Roll'!$K15,EDATE('Rent Roll'!$K15,ROUNDDOWN('Rent Roll'!$M15,0))-1&gt;=AD$5),-AD20,
"-")),"-")</f>
        <v>-</v>
      </c>
      <c r="AE45" s="131" t="str">
        <f>IFERROR(
IF(AND(AE$5&gt;='Rent Roll'!$M40,EDATE('Rent Roll'!$M40,ROUNDDOWN('Rent Roll'!$Q40,0))-1&gt;=AE$5),-AE20,
IF(AND(AE$5&gt;='Rent Roll'!$K15,EDATE('Rent Roll'!$K15,ROUNDDOWN('Rent Roll'!$M15,0))-1&gt;=AE$5),-AE20,
"-")),"-")</f>
        <v>-</v>
      </c>
      <c r="AF45" s="131" t="str">
        <f>IFERROR(
IF(AND(AF$5&gt;='Rent Roll'!$M40,EDATE('Rent Roll'!$M40,ROUNDDOWN('Rent Roll'!$Q40,0))-1&gt;=AF$5),-AF20,
IF(AND(AF$5&gt;='Rent Roll'!$K15,EDATE('Rent Roll'!$K15,ROUNDDOWN('Rent Roll'!$M15,0))-1&gt;=AF$5),-AF20,
"-")),"-")</f>
        <v>-</v>
      </c>
      <c r="AG45" s="131" t="str">
        <f>IFERROR(
IF(AND(AG$5&gt;='Rent Roll'!$M40,EDATE('Rent Roll'!$M40,ROUNDDOWN('Rent Roll'!$Q40,0))-1&gt;=AG$5),-AG20,
IF(AND(AG$5&gt;='Rent Roll'!$K15,EDATE('Rent Roll'!$K15,ROUNDDOWN('Rent Roll'!$M15,0))-1&gt;=AG$5),-AG20,
"-")),"-")</f>
        <v>-</v>
      </c>
      <c r="AH45" s="131" t="str">
        <f>IFERROR(
IF(AND(AH$5&gt;='Rent Roll'!$M40,EDATE('Rent Roll'!$M40,ROUNDDOWN('Rent Roll'!$Q40,0))-1&gt;=AH$5),-AH20,
IF(AND(AH$5&gt;='Rent Roll'!$K15,EDATE('Rent Roll'!$K15,ROUNDDOWN('Rent Roll'!$M15,0))-1&gt;=AH$5),-AH20,
"-")),"-")</f>
        <v>-</v>
      </c>
      <c r="AI45" s="131" t="str">
        <f>IFERROR(
IF(AND(AI$5&gt;='Rent Roll'!$M40,EDATE('Rent Roll'!$M40,ROUNDDOWN('Rent Roll'!$Q40,0))-1&gt;=AI$5),-AI20,
IF(AND(AI$5&gt;='Rent Roll'!$K15,EDATE('Rent Roll'!$K15,ROUNDDOWN('Rent Roll'!$M15,0))-1&gt;=AI$5),-AI20,
"-")),"-")</f>
        <v>-</v>
      </c>
      <c r="AJ45" s="131" t="str">
        <f>IFERROR(
IF(AND(AJ$5&gt;='Rent Roll'!$M40,EDATE('Rent Roll'!$M40,ROUNDDOWN('Rent Roll'!$Q40,0))-1&gt;=AJ$5),-AJ20,
IF(AND(AJ$5&gt;='Rent Roll'!$K15,EDATE('Rent Roll'!$K15,ROUNDDOWN('Rent Roll'!$M15,0))-1&gt;=AJ$5),-AJ20,
"-")),"-")</f>
        <v>-</v>
      </c>
      <c r="AK45" s="131" t="str">
        <f>IFERROR(
IF(AND(AK$5&gt;='Rent Roll'!$M40,EDATE('Rent Roll'!$M40,ROUNDDOWN('Rent Roll'!$Q40,0))-1&gt;=AK$5),-AK20,
IF(AND(AK$5&gt;='Rent Roll'!$K15,EDATE('Rent Roll'!$K15,ROUNDDOWN('Rent Roll'!$M15,0))-1&gt;=AK$5),-AK20,
"-")),"-")</f>
        <v>-</v>
      </c>
      <c r="AL45" s="131" t="str">
        <f>IFERROR(
IF(AND(AL$5&gt;='Rent Roll'!$M40,EDATE('Rent Roll'!$M40,ROUNDDOWN('Rent Roll'!$Q40,0))-1&gt;=AL$5),-AL20,
IF(AND(AL$5&gt;='Rent Roll'!$K15,EDATE('Rent Roll'!$K15,ROUNDDOWN('Rent Roll'!$M15,0))-1&gt;=AL$5),-AL20,
"-")),"-")</f>
        <v>-</v>
      </c>
      <c r="AM45" s="131" t="str">
        <f>IFERROR(
IF(AND(AM$5&gt;='Rent Roll'!$M40,EDATE('Rent Roll'!$M40,ROUNDDOWN('Rent Roll'!$Q40,0))-1&gt;=AM$5),-AM20,
IF(AND(AM$5&gt;='Rent Roll'!$K15,EDATE('Rent Roll'!$K15,ROUNDDOWN('Rent Roll'!$M15,0))-1&gt;=AM$5),-AM20,
"-")),"-")</f>
        <v>-</v>
      </c>
      <c r="AN45" s="131" t="str">
        <f>IFERROR(
IF(AND(AN$5&gt;='Rent Roll'!$M40,EDATE('Rent Roll'!$M40,ROUNDDOWN('Rent Roll'!$Q40,0))-1&gt;=AN$5),-AN20,
IF(AND(AN$5&gt;='Rent Roll'!$K15,EDATE('Rent Roll'!$K15,ROUNDDOWN('Rent Roll'!$M15,0))-1&gt;=AN$5),-AN20,
"-")),"-")</f>
        <v>-</v>
      </c>
      <c r="AO45" s="131" t="str">
        <f>IFERROR(
IF(AND(AO$5&gt;='Rent Roll'!$M40,EDATE('Rent Roll'!$M40,ROUNDDOWN('Rent Roll'!$Q40,0))-1&gt;=AO$5),-AO20,
IF(AND(AO$5&gt;='Rent Roll'!$K15,EDATE('Rent Roll'!$K15,ROUNDDOWN('Rent Roll'!$M15,0))-1&gt;=AO$5),-AO20,
"-")),"-")</f>
        <v>-</v>
      </c>
      <c r="AP45" s="131" t="str">
        <f>IFERROR(
IF(AND(AP$5&gt;='Rent Roll'!$M40,EDATE('Rent Roll'!$M40,ROUNDDOWN('Rent Roll'!$Q40,0))-1&gt;=AP$5),-AP20,
IF(AND(AP$5&gt;='Rent Roll'!$K15,EDATE('Rent Roll'!$K15,ROUNDDOWN('Rent Roll'!$M15,0))-1&gt;=AP$5),-AP20,
"-")),"-")</f>
        <v>-</v>
      </c>
      <c r="AQ45" s="131" t="str">
        <f>IFERROR(
IF(AND(AQ$5&gt;='Rent Roll'!$M40,EDATE('Rent Roll'!$M40,ROUNDDOWN('Rent Roll'!$Q40,0))-1&gt;=AQ$5),-AQ20,
IF(AND(AQ$5&gt;='Rent Roll'!$K15,EDATE('Rent Roll'!$K15,ROUNDDOWN('Rent Roll'!$M15,0))-1&gt;=AQ$5),-AQ20,
"-")),"-")</f>
        <v>-</v>
      </c>
      <c r="AR45" s="131" t="str">
        <f>IFERROR(
IF(AND(AR$5&gt;='Rent Roll'!$M40,EDATE('Rent Roll'!$M40,ROUNDDOWN('Rent Roll'!$Q40,0))-1&gt;=AR$5),-AR20,
IF(AND(AR$5&gt;='Rent Roll'!$K15,EDATE('Rent Roll'!$K15,ROUNDDOWN('Rent Roll'!$M15,0))-1&gt;=AR$5),-AR20,
"-")),"-")</f>
        <v>-</v>
      </c>
      <c r="AS45" s="131" t="str">
        <f>IFERROR(
IF(AND(AS$5&gt;='Rent Roll'!$M40,EDATE('Rent Roll'!$M40,ROUNDDOWN('Rent Roll'!$Q40,0))-1&gt;=AS$5),-AS20,
IF(AND(AS$5&gt;='Rent Roll'!$K15,EDATE('Rent Roll'!$K15,ROUNDDOWN('Rent Roll'!$M15,0))-1&gt;=AS$5),-AS20,
"-")),"-")</f>
        <v>-</v>
      </c>
      <c r="AT45" s="131" t="str">
        <f>IFERROR(
IF(AND(AT$5&gt;='Rent Roll'!$M40,EDATE('Rent Roll'!$M40,ROUNDDOWN('Rent Roll'!$Q40,0))-1&gt;=AT$5),-AT20,
IF(AND(AT$5&gt;='Rent Roll'!$K15,EDATE('Rent Roll'!$K15,ROUNDDOWN('Rent Roll'!$M15,0))-1&gt;=AT$5),-AT20,
"-")),"-")</f>
        <v>-</v>
      </c>
      <c r="AU45" s="131" t="str">
        <f>IFERROR(
IF(AND(AU$5&gt;='Rent Roll'!$M40,EDATE('Rent Roll'!$M40,ROUNDDOWN('Rent Roll'!$Q40,0))-1&gt;=AU$5),-AU20,
IF(AND(AU$5&gt;='Rent Roll'!$K15,EDATE('Rent Roll'!$K15,ROUNDDOWN('Rent Roll'!$M15,0))-1&gt;=AU$5),-AU20,
"-")),"-")</f>
        <v>-</v>
      </c>
      <c r="AV45" s="131" t="str">
        <f>IFERROR(
IF(AND(AV$5&gt;='Rent Roll'!$M40,EDATE('Rent Roll'!$M40,ROUNDDOWN('Rent Roll'!$Q40,0))-1&gt;=AV$5),-AV20,
IF(AND(AV$5&gt;='Rent Roll'!$K15,EDATE('Rent Roll'!$K15,ROUNDDOWN('Rent Roll'!$M15,0))-1&gt;=AV$5),-AV20,
"-")),"-")</f>
        <v>-</v>
      </c>
      <c r="AW45" s="131" t="str">
        <f>IFERROR(
IF(AND(AW$5&gt;='Rent Roll'!$M40,EDATE('Rent Roll'!$M40,ROUNDDOWN('Rent Roll'!$Q40,0))-1&gt;=AW$5),-AW20,
IF(AND(AW$5&gt;='Rent Roll'!$K15,EDATE('Rent Roll'!$K15,ROUNDDOWN('Rent Roll'!$M15,0))-1&gt;=AW$5),-AW20,
"-")),"-")</f>
        <v>-</v>
      </c>
      <c r="AX45" s="131" t="str">
        <f>IFERROR(
IF(AND(AX$5&gt;='Rent Roll'!$M40,EDATE('Rent Roll'!$M40,ROUNDDOWN('Rent Roll'!$Q40,0))-1&gt;=AX$5),-AX20,
IF(AND(AX$5&gt;='Rent Roll'!$K15,EDATE('Rent Roll'!$K15,ROUNDDOWN('Rent Roll'!$M15,0))-1&gt;=AX$5),-AX20,
"-")),"-")</f>
        <v>-</v>
      </c>
      <c r="AY45" s="131" t="str">
        <f>IFERROR(
IF(AND(AY$5&gt;='Rent Roll'!$M40,EDATE('Rent Roll'!$M40,ROUNDDOWN('Rent Roll'!$Q40,0))-1&gt;=AY$5),-AY20,
IF(AND(AY$5&gt;='Rent Roll'!$K15,EDATE('Rent Roll'!$K15,ROUNDDOWN('Rent Roll'!$M15,0))-1&gt;=AY$5),-AY20,
"-")),"-")</f>
        <v>-</v>
      </c>
      <c r="AZ45" s="131" t="str">
        <f>IFERROR(
IF(AND(AZ$5&gt;='Rent Roll'!$M40,EDATE('Rent Roll'!$M40,ROUNDDOWN('Rent Roll'!$Q40,0))-1&gt;=AZ$5),-AZ20,
IF(AND(AZ$5&gt;='Rent Roll'!$K15,EDATE('Rent Roll'!$K15,ROUNDDOWN('Rent Roll'!$M15,0))-1&gt;=AZ$5),-AZ20,
"-")),"-")</f>
        <v>-</v>
      </c>
      <c r="BA45" s="131" t="str">
        <f>IFERROR(
IF(AND(BA$5&gt;='Rent Roll'!$M40,EDATE('Rent Roll'!$M40,ROUNDDOWN('Rent Roll'!$Q40,0))-1&gt;=BA$5),-BA20,
IF(AND(BA$5&gt;='Rent Roll'!$K15,EDATE('Rent Roll'!$K15,ROUNDDOWN('Rent Roll'!$M15,0))-1&gt;=BA$5),-BA20,
"-")),"-")</f>
        <v>-</v>
      </c>
      <c r="BB45" s="131" t="str">
        <f>IFERROR(
IF(AND(BB$5&gt;='Rent Roll'!$M40,EDATE('Rent Roll'!$M40,ROUNDDOWN('Rent Roll'!$Q40,0))-1&gt;=BB$5),-BB20,
IF(AND(BB$5&gt;='Rent Roll'!$K15,EDATE('Rent Roll'!$K15,ROUNDDOWN('Rent Roll'!$M15,0))-1&gt;=BB$5),-BB20,
"-")),"-")</f>
        <v>-</v>
      </c>
      <c r="BC45" s="131" t="str">
        <f>IFERROR(
IF(AND(BC$5&gt;='Rent Roll'!$M40,EDATE('Rent Roll'!$M40,ROUNDDOWN('Rent Roll'!$Q40,0))-1&gt;=BC$5),-BC20,
IF(AND(BC$5&gt;='Rent Roll'!$K15,EDATE('Rent Roll'!$K15,ROUNDDOWN('Rent Roll'!$M15,0))-1&gt;=BC$5),-BC20,
"-")),"-")</f>
        <v>-</v>
      </c>
      <c r="BD45" s="131" t="str">
        <f>IFERROR(
IF(AND(BD$5&gt;='Rent Roll'!$M40,EDATE('Rent Roll'!$M40,ROUNDDOWN('Rent Roll'!$Q40,0))-1&gt;=BD$5),-BD20,
IF(AND(BD$5&gt;='Rent Roll'!$K15,EDATE('Rent Roll'!$K15,ROUNDDOWN('Rent Roll'!$M15,0))-1&gt;=BD$5),-BD20,
"-")),"-")</f>
        <v>-</v>
      </c>
      <c r="BE45" s="131" t="str">
        <f>IFERROR(
IF(AND(BE$5&gt;='Rent Roll'!$M40,EDATE('Rent Roll'!$M40,ROUNDDOWN('Rent Roll'!$Q40,0))-1&gt;=BE$5),-BE20,
IF(AND(BE$5&gt;='Rent Roll'!$K15,EDATE('Rent Roll'!$K15,ROUNDDOWN('Rent Roll'!$M15,0))-1&gt;=BE$5),-BE20,
"-")),"-")</f>
        <v>-</v>
      </c>
      <c r="BF45" s="131" t="str">
        <f>IFERROR(
IF(AND(BF$5&gt;='Rent Roll'!$M40,EDATE('Rent Roll'!$M40,ROUNDDOWN('Rent Roll'!$Q40,0))-1&gt;=BF$5),-BF20,
IF(AND(BF$5&gt;='Rent Roll'!$K15,EDATE('Rent Roll'!$K15,ROUNDDOWN('Rent Roll'!$M15,0))-1&gt;=BF$5),-BF20,
"-")),"-")</f>
        <v>-</v>
      </c>
      <c r="BG45" s="131" t="str">
        <f>IFERROR(
IF(AND(BG$5&gt;='Rent Roll'!$M40,EDATE('Rent Roll'!$M40,ROUNDDOWN('Rent Roll'!$Q40,0))-1&gt;=BG$5),-BG20,
IF(AND(BG$5&gt;='Rent Roll'!$K15,EDATE('Rent Roll'!$K15,ROUNDDOWN('Rent Roll'!$M15,0))-1&gt;=BG$5),-BG20,
"-")),"-")</f>
        <v>-</v>
      </c>
      <c r="BH45" s="131" t="str">
        <f>IFERROR(
IF(AND(BH$5&gt;='Rent Roll'!$M40,EDATE('Rent Roll'!$M40,ROUNDDOWN('Rent Roll'!$Q40,0))-1&gt;=BH$5),-BH20,
IF(AND(BH$5&gt;='Rent Roll'!$K15,EDATE('Rent Roll'!$K15,ROUNDDOWN('Rent Roll'!$M15,0))-1&gt;=BH$5),-BH20,
"-")),"-")</f>
        <v>-</v>
      </c>
      <c r="BI45" s="131" t="str">
        <f>IFERROR(
IF(AND(BI$5&gt;='Rent Roll'!$M40,EDATE('Rent Roll'!$M40,ROUNDDOWN('Rent Roll'!$Q40,0))-1&gt;=BI$5),-BI20,
IF(AND(BI$5&gt;='Rent Roll'!$K15,EDATE('Rent Roll'!$K15,ROUNDDOWN('Rent Roll'!$M15,0))-1&gt;=BI$5),-BI20,
"-")),"-")</f>
        <v>-</v>
      </c>
      <c r="BJ45" s="131" t="str">
        <f>IFERROR(
IF(AND(BJ$5&gt;='Rent Roll'!$M40,EDATE('Rent Roll'!$M40,ROUNDDOWN('Rent Roll'!$Q40,0))-1&gt;=BJ$5),-BJ20,
IF(AND(BJ$5&gt;='Rent Roll'!$K15,EDATE('Rent Roll'!$K15,ROUNDDOWN('Rent Roll'!$M15,0))-1&gt;=BJ$5),-BJ20,
"-")),"-")</f>
        <v>-</v>
      </c>
      <c r="BK45" s="131" t="str">
        <f>IFERROR(
IF(AND(BK$5&gt;='Rent Roll'!$M40,EDATE('Rent Roll'!$M40,ROUNDDOWN('Rent Roll'!$Q40,0))-1&gt;=BK$5),-BK20,
IF(AND(BK$5&gt;='Rent Roll'!$K15,EDATE('Rent Roll'!$K15,ROUNDDOWN('Rent Roll'!$M15,0))-1&gt;=BK$5),-BK20,
"-")),"-")</f>
        <v>-</v>
      </c>
      <c r="BL45" s="131" t="str">
        <f>IFERROR(
IF(AND(BL$5&gt;='Rent Roll'!$M40,EDATE('Rent Roll'!$M40,ROUNDDOWN('Rent Roll'!$Q40,0))-1&gt;=BL$5),-BL20,
IF(AND(BL$5&gt;='Rent Roll'!$K15,EDATE('Rent Roll'!$K15,ROUNDDOWN('Rent Roll'!$M15,0))-1&gt;=BL$5),-BL20,
"-")),"-")</f>
        <v>-</v>
      </c>
      <c r="BM45" s="131" t="str">
        <f>IFERROR(
IF(AND(BM$5&gt;='Rent Roll'!$M40,EDATE('Rent Roll'!$M40,ROUNDDOWN('Rent Roll'!$Q40,0))-1&gt;=BM$5),-BM20,
IF(AND(BM$5&gt;='Rent Roll'!$K15,EDATE('Rent Roll'!$K15,ROUNDDOWN('Rent Roll'!$M15,0))-1&gt;=BM$5),-BM20,
"-")),"-")</f>
        <v>-</v>
      </c>
      <c r="BN45" s="131" t="str">
        <f>IFERROR(
IF(AND(BN$5&gt;='Rent Roll'!$M40,EDATE('Rent Roll'!$M40,ROUNDDOWN('Rent Roll'!$Q40,0))-1&gt;=BN$5),-BN20,
IF(AND(BN$5&gt;='Rent Roll'!$K15,EDATE('Rent Roll'!$K15,ROUNDDOWN('Rent Roll'!$M15,0))-1&gt;=BN$5),-BN20,
"-")),"-")</f>
        <v>-</v>
      </c>
      <c r="BO45" s="131" t="str">
        <f>IFERROR(
IF(AND(BO$5&gt;='Rent Roll'!$M40,EDATE('Rent Roll'!$M40,ROUNDDOWN('Rent Roll'!$Q40,0))-1&gt;=BO$5),-BO20,
IF(AND(BO$5&gt;='Rent Roll'!$K15,EDATE('Rent Roll'!$K15,ROUNDDOWN('Rent Roll'!$M15,0))-1&gt;=BO$5),-BO20,
"-")),"-")</f>
        <v>-</v>
      </c>
      <c r="BP45" s="131" t="str">
        <f>IFERROR(
IF(AND(BP$5&gt;='Rent Roll'!$M40,EDATE('Rent Roll'!$M40,ROUNDDOWN('Rent Roll'!$Q40,0))-1&gt;=BP$5),-BP20,
IF(AND(BP$5&gt;='Rent Roll'!$K15,EDATE('Rent Roll'!$K15,ROUNDDOWN('Rent Roll'!$M15,0))-1&gt;=BP$5),-BP20,
"-")),"-")</f>
        <v>-</v>
      </c>
      <c r="BQ45" s="131" t="str">
        <f>IFERROR(
IF(AND(BQ$5&gt;='Rent Roll'!$M40,EDATE('Rent Roll'!$M40,ROUNDDOWN('Rent Roll'!$Q40,0))-1&gt;=BQ$5),-BQ20,
IF(AND(BQ$5&gt;='Rent Roll'!$K15,EDATE('Rent Roll'!$K15,ROUNDDOWN('Rent Roll'!$M15,0))-1&gt;=BQ$5),-BQ20,
"-")),"-")</f>
        <v>-</v>
      </c>
      <c r="BR45" s="131" t="str">
        <f>IFERROR(
IF(AND(BR$5&gt;='Rent Roll'!$M40,EDATE('Rent Roll'!$M40,ROUNDDOWN('Rent Roll'!$Q40,0))-1&gt;=BR$5),-BR20,
IF(AND(BR$5&gt;='Rent Roll'!$K15,EDATE('Rent Roll'!$K15,ROUNDDOWN('Rent Roll'!$M15,0))-1&gt;=BR$5),-BR20,
"-")),"-")</f>
        <v>-</v>
      </c>
      <c r="BS45" s="131" t="str">
        <f>IFERROR(
IF(AND(BS$5&gt;='Rent Roll'!$M40,EDATE('Rent Roll'!$M40,ROUNDDOWN('Rent Roll'!$Q40,0))-1&gt;=BS$5),-BS20,
IF(AND(BS$5&gt;='Rent Roll'!$K15,EDATE('Rent Roll'!$K15,ROUNDDOWN('Rent Roll'!$M15,0))-1&gt;=BS$5),-BS20,
"-")),"-")</f>
        <v>-</v>
      </c>
      <c r="BT45" s="131" t="str">
        <f>IFERROR(
IF(AND(BT$5&gt;='Rent Roll'!$M40,EDATE('Rent Roll'!$M40,ROUNDDOWN('Rent Roll'!$Q40,0))-1&gt;=BT$5),-BT20,
IF(AND(BT$5&gt;='Rent Roll'!$K15,EDATE('Rent Roll'!$K15,ROUNDDOWN('Rent Roll'!$M15,0))-1&gt;=BT$5),-BT20,
"-")),"-")</f>
        <v>-</v>
      </c>
      <c r="BU45" s="131" t="str">
        <f>IFERROR(
IF(AND(BU$5&gt;='Rent Roll'!$M40,EDATE('Rent Roll'!$M40,ROUNDDOWN('Rent Roll'!$Q40,0))-1&gt;=BU$5),-BU20,
IF(AND(BU$5&gt;='Rent Roll'!$K15,EDATE('Rent Roll'!$K15,ROUNDDOWN('Rent Roll'!$M15,0))-1&gt;=BU$5),-BU20,
"-")),"-")</f>
        <v>-</v>
      </c>
      <c r="BV45" s="131" t="str">
        <f>IFERROR(
IF(AND(BV$5&gt;='Rent Roll'!$M40,EDATE('Rent Roll'!$M40,ROUNDDOWN('Rent Roll'!$Q40,0))-1&gt;=BV$5),-BV20,
IF(AND(BV$5&gt;='Rent Roll'!$K15,EDATE('Rent Roll'!$K15,ROUNDDOWN('Rent Roll'!$M15,0))-1&gt;=BV$5),-BV20,
"-")),"-")</f>
        <v>-</v>
      </c>
      <c r="BW45" s="131" t="str">
        <f>IFERROR(
IF(AND(BW$5&gt;='Rent Roll'!$M40,EDATE('Rent Roll'!$M40,ROUNDDOWN('Rent Roll'!$Q40,0))-1&gt;=BW$5),-BW20,
IF(AND(BW$5&gt;='Rent Roll'!$K15,EDATE('Rent Roll'!$K15,ROUNDDOWN('Rent Roll'!$M15,0))-1&gt;=BW$5),-BW20,
"-")),"-")</f>
        <v>-</v>
      </c>
      <c r="BX45" s="131" t="str">
        <f>IFERROR(
IF(AND(BX$5&gt;='Rent Roll'!$M40,EDATE('Rent Roll'!$M40,ROUNDDOWN('Rent Roll'!$Q40,0))-1&gt;=BX$5),-BX20,
IF(AND(BX$5&gt;='Rent Roll'!$K15,EDATE('Rent Roll'!$K15,ROUNDDOWN('Rent Roll'!$M15,0))-1&gt;=BX$5),-BX20,
"-")),"-")</f>
        <v>-</v>
      </c>
      <c r="BY45" s="131" t="str">
        <f>IFERROR(
IF(AND(BY$5&gt;='Rent Roll'!$M40,EDATE('Rent Roll'!$M40,ROUNDDOWN('Rent Roll'!$Q40,0))-1&gt;=BY$5),-BY20,
IF(AND(BY$5&gt;='Rent Roll'!$K15,EDATE('Rent Roll'!$K15,ROUNDDOWN('Rent Roll'!$M15,0))-1&gt;=BY$5),-BY20,
"-")),"-")</f>
        <v>-</v>
      </c>
      <c r="BZ45" s="131" t="str">
        <f>IFERROR(
IF(AND(BZ$5&gt;='Rent Roll'!$M40,EDATE('Rent Roll'!$M40,ROUNDDOWN('Rent Roll'!$Q40,0))-1&gt;=BZ$5),-BZ20,
IF(AND(BZ$5&gt;='Rent Roll'!$K15,EDATE('Rent Roll'!$K15,ROUNDDOWN('Rent Roll'!$M15,0))-1&gt;=BZ$5),-BZ20,
"-")),"-")</f>
        <v>-</v>
      </c>
      <c r="CA45" s="131" t="str">
        <f>IFERROR(
IF(AND(CA$5&gt;='Rent Roll'!$M40,EDATE('Rent Roll'!$M40,ROUNDDOWN('Rent Roll'!$Q40,0))-1&gt;=CA$5),-CA20,
IF(AND(CA$5&gt;='Rent Roll'!$K15,EDATE('Rent Roll'!$K15,ROUNDDOWN('Rent Roll'!$M15,0))-1&gt;=CA$5),-CA20,
"-")),"-")</f>
        <v>-</v>
      </c>
      <c r="CB45" s="131" t="str">
        <f>IFERROR(
IF(AND(CB$5&gt;='Rent Roll'!$M40,EDATE('Rent Roll'!$M40,ROUNDDOWN('Rent Roll'!$Q40,0))-1&gt;=CB$5),-CB20,
IF(AND(CB$5&gt;='Rent Roll'!$K15,EDATE('Rent Roll'!$K15,ROUNDDOWN('Rent Roll'!$M15,0))-1&gt;=CB$5),-CB20,
"-")),"-")</f>
        <v>-</v>
      </c>
      <c r="CC45" s="131" t="str">
        <f>IFERROR(
IF(AND(CC$5&gt;='Rent Roll'!$M40,EDATE('Rent Roll'!$M40,ROUNDDOWN('Rent Roll'!$Q40,0))-1&gt;=CC$5),-CC20,
IF(AND(CC$5&gt;='Rent Roll'!$K15,EDATE('Rent Roll'!$K15,ROUNDDOWN('Rent Roll'!$M15,0))-1&gt;=CC$5),-CC20,
"-")),"-")</f>
        <v>-</v>
      </c>
      <c r="CD45" s="131" t="str">
        <f>IFERROR(
IF(AND(CD$5&gt;='Rent Roll'!$M40,EDATE('Rent Roll'!$M40,ROUNDDOWN('Rent Roll'!$Q40,0))-1&gt;=CD$5),-CD20,
IF(AND(CD$5&gt;='Rent Roll'!$K15,EDATE('Rent Roll'!$K15,ROUNDDOWN('Rent Roll'!$M15,0))-1&gt;=CD$5),-CD20,
"-")),"-")</f>
        <v>-</v>
      </c>
      <c r="CE45" s="131" t="str">
        <f>IFERROR(
IF(AND(CE$5&gt;='Rent Roll'!$M40,EDATE('Rent Roll'!$M40,ROUNDDOWN('Rent Roll'!$Q40,0))-1&gt;=CE$5),-CE20,
IF(AND(CE$5&gt;='Rent Roll'!$K15,EDATE('Rent Roll'!$K15,ROUNDDOWN('Rent Roll'!$M15,0))-1&gt;=CE$5),-CE20,
"-")),"-")</f>
        <v>-</v>
      </c>
      <c r="CF45" s="131" t="str">
        <f>IFERROR(
IF(AND(CF$5&gt;='Rent Roll'!$M40,EDATE('Rent Roll'!$M40,ROUNDDOWN('Rent Roll'!$Q40,0))-1&gt;=CF$5),-CF20,
IF(AND(CF$5&gt;='Rent Roll'!$K15,EDATE('Rent Roll'!$K15,ROUNDDOWN('Rent Roll'!$M15,0))-1&gt;=CF$5),-CF20,
"-")),"-")</f>
        <v>-</v>
      </c>
      <c r="CG45" s="131" t="str">
        <f>IFERROR(
IF(AND(CG$5&gt;='Rent Roll'!$M40,EDATE('Rent Roll'!$M40,ROUNDDOWN('Rent Roll'!$Q40,0))-1&gt;=CG$5),-CG20,
IF(AND(CG$5&gt;='Rent Roll'!$K15,EDATE('Rent Roll'!$K15,ROUNDDOWN('Rent Roll'!$M15,0))-1&gt;=CG$5),-CG20,
"-")),"-")</f>
        <v>-</v>
      </c>
      <c r="CH45" s="131" t="str">
        <f>IFERROR(
IF(AND(CH$5&gt;='Rent Roll'!$M40,EDATE('Rent Roll'!$M40,ROUNDDOWN('Rent Roll'!$Q40,0))-1&gt;=CH$5),-CH20,
IF(AND(CH$5&gt;='Rent Roll'!$K15,EDATE('Rent Roll'!$K15,ROUNDDOWN('Rent Roll'!$M15,0))-1&gt;=CH$5),-CH20,
"-")),"-")</f>
        <v>-</v>
      </c>
      <c r="CI45" s="131" t="str">
        <f>IFERROR(
IF(AND(CI$5&gt;='Rent Roll'!$M40,EDATE('Rent Roll'!$M40,ROUNDDOWN('Rent Roll'!$Q40,0))-1&gt;=CI$5),-CI20,
IF(AND(CI$5&gt;='Rent Roll'!$K15,EDATE('Rent Roll'!$K15,ROUNDDOWN('Rent Roll'!$M15,0))-1&gt;=CI$5),-CI20,
"-")),"-")</f>
        <v>-</v>
      </c>
      <c r="CJ45" s="131" t="str">
        <f>IFERROR(
IF(AND(CJ$5&gt;='Rent Roll'!$M40,EDATE('Rent Roll'!$M40,ROUNDDOWN('Rent Roll'!$Q40,0))-1&gt;=CJ$5),-CJ20,
IF(AND(CJ$5&gt;='Rent Roll'!$K15,EDATE('Rent Roll'!$K15,ROUNDDOWN('Rent Roll'!$M15,0))-1&gt;=CJ$5),-CJ20,
"-")),"-")</f>
        <v>-</v>
      </c>
      <c r="CK45" s="131" t="str">
        <f>IFERROR(
IF(AND(CK$5&gt;='Rent Roll'!$M40,EDATE('Rent Roll'!$M40,ROUNDDOWN('Rent Roll'!$Q40,0))-1&gt;=CK$5),-CK20,
IF(AND(CK$5&gt;='Rent Roll'!$K15,EDATE('Rent Roll'!$K15,ROUNDDOWN('Rent Roll'!$M15,0))-1&gt;=CK$5),-CK20,
"-")),"-")</f>
        <v>-</v>
      </c>
      <c r="CL45" s="131" t="str">
        <f>IFERROR(
IF(AND(CL$5&gt;='Rent Roll'!$M40,EDATE('Rent Roll'!$M40,ROUNDDOWN('Rent Roll'!$Q40,0))-1&gt;=CL$5),-CL20,
IF(AND(CL$5&gt;='Rent Roll'!$K15,EDATE('Rent Roll'!$K15,ROUNDDOWN('Rent Roll'!$M15,0))-1&gt;=CL$5),-CL20,
"-")),"-")</f>
        <v>-</v>
      </c>
      <c r="CM45" s="131" t="str">
        <f>IFERROR(
IF(AND(CM$5&gt;='Rent Roll'!$M40,EDATE('Rent Roll'!$M40,ROUNDDOWN('Rent Roll'!$Q40,0))-1&gt;=CM$5),-CM20,
IF(AND(CM$5&gt;='Rent Roll'!$K15,EDATE('Rent Roll'!$K15,ROUNDDOWN('Rent Roll'!$M15,0))-1&gt;=CM$5),-CM20,
"-")),"-")</f>
        <v>-</v>
      </c>
      <c r="CN45" s="131" t="str">
        <f>IFERROR(
IF(AND(CN$5&gt;='Rent Roll'!$M40,EDATE('Rent Roll'!$M40,ROUNDDOWN('Rent Roll'!$Q40,0))-1&gt;=CN$5),-CN20,
IF(AND(CN$5&gt;='Rent Roll'!$K15,EDATE('Rent Roll'!$K15,ROUNDDOWN('Rent Roll'!$M15,0))-1&gt;=CN$5),-CN20,
"-")),"-")</f>
        <v>-</v>
      </c>
      <c r="CO45" s="131" t="str">
        <f>IFERROR(
IF(AND(CO$5&gt;='Rent Roll'!$M40,EDATE('Rent Roll'!$M40,ROUNDDOWN('Rent Roll'!$Q40,0))-1&gt;=CO$5),-CO20,
IF(AND(CO$5&gt;='Rent Roll'!$K15,EDATE('Rent Roll'!$K15,ROUNDDOWN('Rent Roll'!$M15,0))-1&gt;=CO$5),-CO20,
"-")),"-")</f>
        <v>-</v>
      </c>
      <c r="CP45" s="131" t="str">
        <f>IFERROR(
IF(AND(CP$5&gt;='Rent Roll'!$M40,EDATE('Rent Roll'!$M40,ROUNDDOWN('Rent Roll'!$Q40,0))-1&gt;=CP$5),-CP20,
IF(AND(CP$5&gt;='Rent Roll'!$K15,EDATE('Rent Roll'!$K15,ROUNDDOWN('Rent Roll'!$M15,0))-1&gt;=CP$5),-CP20,
"-")),"-")</f>
        <v>-</v>
      </c>
      <c r="CQ45" s="131" t="str">
        <f>IFERROR(
IF(AND(CQ$5&gt;='Rent Roll'!$M40,EDATE('Rent Roll'!$M40,ROUNDDOWN('Rent Roll'!$Q40,0))-1&gt;=CQ$5),-CQ20,
IF(AND(CQ$5&gt;='Rent Roll'!$K15,EDATE('Rent Roll'!$K15,ROUNDDOWN('Rent Roll'!$M15,0))-1&gt;=CQ$5),-CQ20,
"-")),"-")</f>
        <v>-</v>
      </c>
      <c r="CR45" s="131" t="str">
        <f>IFERROR(
IF(AND(CR$5&gt;='Rent Roll'!$M40,EDATE('Rent Roll'!$M40,ROUNDDOWN('Rent Roll'!$Q40,0))-1&gt;=CR$5),-CR20,
IF(AND(CR$5&gt;='Rent Roll'!$K15,EDATE('Rent Roll'!$K15,ROUNDDOWN('Rent Roll'!$M15,0))-1&gt;=CR$5),-CR20,
"-")),"-")</f>
        <v>-</v>
      </c>
      <c r="CS45" s="131" t="str">
        <f>IFERROR(
IF(AND(CS$5&gt;='Rent Roll'!$M40,EDATE('Rent Roll'!$M40,ROUNDDOWN('Rent Roll'!$Q40,0))-1&gt;=CS$5),-CS20,
IF(AND(CS$5&gt;='Rent Roll'!$K15,EDATE('Rent Roll'!$K15,ROUNDDOWN('Rent Roll'!$M15,0))-1&gt;=CS$5),-CS20,
"-")),"-")</f>
        <v>-</v>
      </c>
      <c r="CT45" s="131" t="str">
        <f>IFERROR(
IF(AND(CT$5&gt;='Rent Roll'!$M40,EDATE('Rent Roll'!$M40,ROUNDDOWN('Rent Roll'!$Q40,0))-1&gt;=CT$5),-CT20,
IF(AND(CT$5&gt;='Rent Roll'!$K15,EDATE('Rent Roll'!$K15,ROUNDDOWN('Rent Roll'!$M15,0))-1&gt;=CT$5),-CT20,
"-")),"-")</f>
        <v>-</v>
      </c>
      <c r="CU45" s="131" t="str">
        <f>IFERROR(
IF(AND(CU$5&gt;='Rent Roll'!$M40,EDATE('Rent Roll'!$M40,ROUNDDOWN('Rent Roll'!$Q40,0))-1&gt;=CU$5),-CU20,
IF(AND(CU$5&gt;='Rent Roll'!$K15,EDATE('Rent Roll'!$K15,ROUNDDOWN('Rent Roll'!$M15,0))-1&gt;=CU$5),-CU20,
"-")),"-")</f>
        <v>-</v>
      </c>
      <c r="CV45" s="131" t="str">
        <f>IFERROR(
IF(AND(CV$5&gt;='Rent Roll'!$M40,EDATE('Rent Roll'!$M40,ROUNDDOWN('Rent Roll'!$Q40,0))-1&gt;=CV$5),-CV20,
IF(AND(CV$5&gt;='Rent Roll'!$K15,EDATE('Rent Roll'!$K15,ROUNDDOWN('Rent Roll'!$M15,0))-1&gt;=CV$5),-CV20,
"-")),"-")</f>
        <v>-</v>
      </c>
      <c r="CW45" s="131" t="str">
        <f>IFERROR(
IF(AND(CW$5&gt;='Rent Roll'!$M40,EDATE('Rent Roll'!$M40,ROUNDDOWN('Rent Roll'!$Q40,0))-1&gt;=CW$5),-CW20,
IF(AND(CW$5&gt;='Rent Roll'!$K15,EDATE('Rent Roll'!$K15,ROUNDDOWN('Rent Roll'!$M15,0))-1&gt;=CW$5),-CW20,
"-")),"-")</f>
        <v>-</v>
      </c>
      <c r="CX45" s="131" t="str">
        <f>IFERROR(
IF(AND(CX$5&gt;='Rent Roll'!$M40,EDATE('Rent Roll'!$M40,ROUNDDOWN('Rent Roll'!$Q40,0))-1&gt;=CX$5),-CX20,
IF(AND(CX$5&gt;='Rent Roll'!$K15,EDATE('Rent Roll'!$K15,ROUNDDOWN('Rent Roll'!$M15,0))-1&gt;=CX$5),-CX20,
"-")),"-")</f>
        <v>-</v>
      </c>
      <c r="CY45" s="131" t="str">
        <f>IFERROR(
IF(AND(CY$5&gt;='Rent Roll'!$M40,EDATE('Rent Roll'!$M40,ROUNDDOWN('Rent Roll'!$Q40,0))-1&gt;=CY$5),-CY20,
IF(AND(CY$5&gt;='Rent Roll'!$K15,EDATE('Rent Roll'!$K15,ROUNDDOWN('Rent Roll'!$M15,0))-1&gt;=CY$5),-CY20,
"-")),"-")</f>
        <v>-</v>
      </c>
      <c r="CZ45" s="131" t="str">
        <f>IFERROR(
IF(AND(CZ$5&gt;='Rent Roll'!$M40,EDATE('Rent Roll'!$M40,ROUNDDOWN('Rent Roll'!$Q40,0))-1&gt;=CZ$5),-CZ20,
IF(AND(CZ$5&gt;='Rent Roll'!$K15,EDATE('Rent Roll'!$K15,ROUNDDOWN('Rent Roll'!$M15,0))-1&gt;=CZ$5),-CZ20,
"-")),"-")</f>
        <v>-</v>
      </c>
      <c r="DA45" s="131" t="str">
        <f>IFERROR(
IF(AND(DA$5&gt;='Rent Roll'!$M40,EDATE('Rent Roll'!$M40,ROUNDDOWN('Rent Roll'!$Q40,0))-1&gt;=DA$5),-DA20,
IF(AND(DA$5&gt;='Rent Roll'!$K15,EDATE('Rent Roll'!$K15,ROUNDDOWN('Rent Roll'!$M15,0))-1&gt;=DA$5),-DA20,
"-")),"-")</f>
        <v>-</v>
      </c>
      <c r="DB45" s="131" t="str">
        <f>IFERROR(
IF(AND(DB$5&gt;='Rent Roll'!$M40,EDATE('Rent Roll'!$M40,ROUNDDOWN('Rent Roll'!$Q40,0))-1&gt;=DB$5),-DB20,
IF(AND(DB$5&gt;='Rent Roll'!$K15,EDATE('Rent Roll'!$K15,ROUNDDOWN('Rent Roll'!$M15,0))-1&gt;=DB$5),-DB20,
"-")),"-")</f>
        <v>-</v>
      </c>
      <c r="DC45" s="131" t="str">
        <f>IFERROR(
IF(AND(DC$5&gt;='Rent Roll'!$M40,EDATE('Rent Roll'!$M40,ROUNDDOWN('Rent Roll'!$Q40,0))-1&gt;=DC$5),-DC20,
IF(AND(DC$5&gt;='Rent Roll'!$K15,EDATE('Rent Roll'!$K15,ROUNDDOWN('Rent Roll'!$M15,0))-1&gt;=DC$5),-DC20,
"-")),"-")</f>
        <v>-</v>
      </c>
      <c r="DD45" s="131" t="str">
        <f>IFERROR(
IF(AND(DD$5&gt;='Rent Roll'!$M40,EDATE('Rent Roll'!$M40,ROUNDDOWN('Rent Roll'!$Q40,0))-1&gt;=DD$5),-DD20,
IF(AND(DD$5&gt;='Rent Roll'!$K15,EDATE('Rent Roll'!$K15,ROUNDDOWN('Rent Roll'!$M15,0))-1&gt;=DD$5),-DD20,
"-")),"-")</f>
        <v>-</v>
      </c>
      <c r="DE45" s="131" t="str">
        <f>IFERROR(
IF(AND(DE$5&gt;='Rent Roll'!$M40,EDATE('Rent Roll'!$M40,ROUNDDOWN('Rent Roll'!$Q40,0))-1&gt;=DE$5),-DE20,
IF(AND(DE$5&gt;='Rent Roll'!$K15,EDATE('Rent Roll'!$K15,ROUNDDOWN('Rent Roll'!$M15,0))-1&gt;=DE$5),-DE20,
"-")),"-")</f>
        <v>-</v>
      </c>
      <c r="DF45" s="131" t="str">
        <f>IFERROR(
IF(AND(DF$5&gt;='Rent Roll'!$M40,EDATE('Rent Roll'!$M40,ROUNDDOWN('Rent Roll'!$Q40,0))-1&gt;=DF$5),-DF20,
IF(AND(DF$5&gt;='Rent Roll'!$K15,EDATE('Rent Roll'!$K15,ROUNDDOWN('Rent Roll'!$M15,0))-1&gt;=DF$5),-DF20,
"-")),"-")</f>
        <v>-</v>
      </c>
      <c r="DG45" s="131" t="str">
        <f>IFERROR(
IF(AND(DG$5&gt;='Rent Roll'!$M40,EDATE('Rent Roll'!$M40,ROUNDDOWN('Rent Roll'!$Q40,0))-1&gt;=DG$5),-DG20,
IF(AND(DG$5&gt;='Rent Roll'!$K15,EDATE('Rent Roll'!$K15,ROUNDDOWN('Rent Roll'!$M15,0))-1&gt;=DG$5),-DG20,
"-")),"-")</f>
        <v>-</v>
      </c>
      <c r="DH45" s="131" t="str">
        <f>IFERROR(
IF(AND(DH$5&gt;='Rent Roll'!$M40,EDATE('Rent Roll'!$M40,ROUNDDOWN('Rent Roll'!$Q40,0))-1&gt;=DH$5),-DH20,
IF(AND(DH$5&gt;='Rent Roll'!$K15,EDATE('Rent Roll'!$K15,ROUNDDOWN('Rent Roll'!$M15,0))-1&gt;=DH$5),-DH20,
"-")),"-")</f>
        <v>-</v>
      </c>
      <c r="DI45" s="131" t="str">
        <f>IFERROR(
IF(AND(DI$5&gt;='Rent Roll'!$M40,EDATE('Rent Roll'!$M40,ROUNDDOWN('Rent Roll'!$Q40,0))-1&gt;=DI$5),-DI20,
IF(AND(DI$5&gt;='Rent Roll'!$K15,EDATE('Rent Roll'!$K15,ROUNDDOWN('Rent Roll'!$M15,0))-1&gt;=DI$5),-DI20,
"-")),"-")</f>
        <v>-</v>
      </c>
      <c r="DJ45" s="131" t="str">
        <f>IFERROR(
IF(AND(DJ$5&gt;='Rent Roll'!$M40,EDATE('Rent Roll'!$M40,ROUNDDOWN('Rent Roll'!$Q40,0))-1&gt;=DJ$5),-DJ20,
IF(AND(DJ$5&gt;='Rent Roll'!$K15,EDATE('Rent Roll'!$K15,ROUNDDOWN('Rent Roll'!$M15,0))-1&gt;=DJ$5),-DJ20,
"-")),"-")</f>
        <v>-</v>
      </c>
      <c r="DK45" s="131" t="str">
        <f>IFERROR(
IF(AND(DK$5&gt;='Rent Roll'!$M40,EDATE('Rent Roll'!$M40,ROUNDDOWN('Rent Roll'!$Q40,0))-1&gt;=DK$5),-DK20,
IF(AND(DK$5&gt;='Rent Roll'!$K15,EDATE('Rent Roll'!$K15,ROUNDDOWN('Rent Roll'!$M15,0))-1&gt;=DK$5),-DK20,
"-")),"-")</f>
        <v>-</v>
      </c>
      <c r="DL45" s="131" t="str">
        <f>IFERROR(
IF(AND(DL$5&gt;='Rent Roll'!$M40,EDATE('Rent Roll'!$M40,ROUNDDOWN('Rent Roll'!$Q40,0))-1&gt;=DL$5),-DL20,
IF(AND(DL$5&gt;='Rent Roll'!$K15,EDATE('Rent Roll'!$K15,ROUNDDOWN('Rent Roll'!$M15,0))-1&gt;=DL$5),-DL20,
"-")),"-")</f>
        <v>-</v>
      </c>
      <c r="DM45" s="131" t="str">
        <f>IFERROR(
IF(AND(DM$5&gt;='Rent Roll'!$M40,EDATE('Rent Roll'!$M40,ROUNDDOWN('Rent Roll'!$Q40,0))-1&gt;=DM$5),-DM20,
IF(AND(DM$5&gt;='Rent Roll'!$K15,EDATE('Rent Roll'!$K15,ROUNDDOWN('Rent Roll'!$M15,0))-1&gt;=DM$5),-DM20,
"-")),"-")</f>
        <v>-</v>
      </c>
      <c r="DN45" s="131" t="str">
        <f>IFERROR(
IF(AND(DN$5&gt;='Rent Roll'!$M40,EDATE('Rent Roll'!$M40,ROUNDDOWN('Rent Roll'!$Q40,0))-1&gt;=DN$5),-DN20,
IF(AND(DN$5&gt;='Rent Roll'!$K15,EDATE('Rent Roll'!$K15,ROUNDDOWN('Rent Roll'!$M15,0))-1&gt;=DN$5),-DN20,
"-")),"-")</f>
        <v>-</v>
      </c>
      <c r="DO45" s="131" t="str">
        <f>IFERROR(
IF(AND(DO$5&gt;='Rent Roll'!$M40,EDATE('Rent Roll'!$M40,ROUNDDOWN('Rent Roll'!$Q40,0))-1&gt;=DO$5),-DO20,
IF(AND(DO$5&gt;='Rent Roll'!$K15,EDATE('Rent Roll'!$K15,ROUNDDOWN('Rent Roll'!$M15,0))-1&gt;=DO$5),-DO20,
"-")),"-")</f>
        <v>-</v>
      </c>
      <c r="DP45" s="131" t="str">
        <f>IFERROR(
IF(AND(DP$5&gt;='Rent Roll'!$M40,EDATE('Rent Roll'!$M40,ROUNDDOWN('Rent Roll'!$Q40,0))-1&gt;=DP$5),-DP20,
IF(AND(DP$5&gt;='Rent Roll'!$K15,EDATE('Rent Roll'!$K15,ROUNDDOWN('Rent Roll'!$M15,0))-1&gt;=DP$5),-DP20,
"-")),"-")</f>
        <v>-</v>
      </c>
      <c r="DQ45" s="131" t="str">
        <f>IFERROR(
IF(AND(DQ$5&gt;='Rent Roll'!$M40,EDATE('Rent Roll'!$M40,ROUNDDOWN('Rent Roll'!$Q40,0))-1&gt;=DQ$5),-DQ20,
IF(AND(DQ$5&gt;='Rent Roll'!$K15,EDATE('Rent Roll'!$K15,ROUNDDOWN('Rent Roll'!$M15,0))-1&gt;=DQ$5),-DQ20,
"-")),"-")</f>
        <v>-</v>
      </c>
      <c r="DR45" s="131" t="str">
        <f>IFERROR(
IF(AND(DR$5&gt;='Rent Roll'!$M40,EDATE('Rent Roll'!$M40,ROUNDDOWN('Rent Roll'!$Q40,0))-1&gt;=DR$5),-DR20,
IF(AND(DR$5&gt;='Rent Roll'!$K15,EDATE('Rent Roll'!$K15,ROUNDDOWN('Rent Roll'!$M15,0))-1&gt;=DR$5),-DR20,
"-")),"-")</f>
        <v>-</v>
      </c>
      <c r="DS45" s="131" t="str">
        <f>IFERROR(
IF(AND(DS$5&gt;='Rent Roll'!$M40,EDATE('Rent Roll'!$M40,ROUNDDOWN('Rent Roll'!$Q40,0))-1&gt;=DS$5),-DS20,
IF(AND(DS$5&gt;='Rent Roll'!$K15,EDATE('Rent Roll'!$K15,ROUNDDOWN('Rent Roll'!$M15,0))-1&gt;=DS$5),-DS20,
"-")),"-")</f>
        <v>-</v>
      </c>
      <c r="DT45" s="131" t="str">
        <f>IFERROR(
IF(AND(DT$5&gt;='Rent Roll'!$M40,EDATE('Rent Roll'!$M40,ROUNDDOWN('Rent Roll'!$Q40,0))-1&gt;=DT$5),-DT20,
IF(AND(DT$5&gt;='Rent Roll'!$K15,EDATE('Rent Roll'!$K15,ROUNDDOWN('Rent Roll'!$M15,0))-1&gt;=DT$5),-DT20,
"-")),"-")</f>
        <v>-</v>
      </c>
      <c r="DU45" s="131" t="str">
        <f>IFERROR(
IF(AND(DU$5&gt;='Rent Roll'!$M40,EDATE('Rent Roll'!$M40,ROUNDDOWN('Rent Roll'!$Q40,0))-1&gt;=DU$5),-DU20,
IF(AND(DU$5&gt;='Rent Roll'!$K15,EDATE('Rent Roll'!$K15,ROUNDDOWN('Rent Roll'!$M15,0))-1&gt;=DU$5),-DU20,
"-")),"-")</f>
        <v>-</v>
      </c>
      <c r="DV45" s="131" t="str">
        <f>IFERROR(
IF(AND(DV$5&gt;='Rent Roll'!$M40,EDATE('Rent Roll'!$M40,ROUNDDOWN('Rent Roll'!$Q40,0))-1&gt;=DV$5),-DV20,
IF(AND(DV$5&gt;='Rent Roll'!$K15,EDATE('Rent Roll'!$K15,ROUNDDOWN('Rent Roll'!$M15,0))-1&gt;=DV$5),-DV20,
"-")),"-")</f>
        <v>-</v>
      </c>
      <c r="DW45" s="131" t="str">
        <f>IFERROR(
IF(AND(DW$5&gt;='Rent Roll'!$M40,EDATE('Rent Roll'!$M40,ROUNDDOWN('Rent Roll'!$Q40,0))-1&gt;=DW$5),-DW20,
IF(AND(DW$5&gt;='Rent Roll'!$K15,EDATE('Rent Roll'!$K15,ROUNDDOWN('Rent Roll'!$M15,0))-1&gt;=DW$5),-DW20,
"-")),"-")</f>
        <v>-</v>
      </c>
      <c r="DX45" s="131" t="str">
        <f>IFERROR(
IF(AND(DX$5&gt;='Rent Roll'!$M40,EDATE('Rent Roll'!$M40,ROUNDDOWN('Rent Roll'!$Q40,0))-1&gt;=DX$5),-DX20,
IF(AND(DX$5&gt;='Rent Roll'!$K15,EDATE('Rent Roll'!$K15,ROUNDDOWN('Rent Roll'!$M15,0))-1&gt;=DX$5),-DX20,
"-")),"-")</f>
        <v>-</v>
      </c>
      <c r="DY45" s="131" t="str">
        <f>IFERROR(
IF(AND(DY$5&gt;='Rent Roll'!$M40,EDATE('Rent Roll'!$M40,ROUNDDOWN('Rent Roll'!$Q40,0))-1&gt;=DY$5),-DY20,
IF(AND(DY$5&gt;='Rent Roll'!$K15,EDATE('Rent Roll'!$K15,ROUNDDOWN('Rent Roll'!$M15,0))-1&gt;=DY$5),-DY20,
"-")),"-")</f>
        <v>-</v>
      </c>
      <c r="DZ45" s="131" t="str">
        <f>IFERROR(
IF(AND(DZ$5&gt;='Rent Roll'!$M40,EDATE('Rent Roll'!$M40,ROUNDDOWN('Rent Roll'!$Q40,0))-1&gt;=DZ$5),-DZ20,
IF(AND(DZ$5&gt;='Rent Roll'!$K15,EDATE('Rent Roll'!$K15,ROUNDDOWN('Rent Roll'!$M15,0))-1&gt;=DZ$5),-DZ20,
"-")),"-")</f>
        <v>-</v>
      </c>
      <c r="EA45" s="131" t="str">
        <f>IFERROR(
IF(AND(EA$5&gt;='Rent Roll'!$M40,EDATE('Rent Roll'!$M40,ROUNDDOWN('Rent Roll'!$Q40,0))-1&gt;=EA$5),-EA20,
IF(AND(EA$5&gt;='Rent Roll'!$K15,EDATE('Rent Roll'!$K15,ROUNDDOWN('Rent Roll'!$M15,0))-1&gt;=EA$5),-EA20,
"-")),"-")</f>
        <v>-</v>
      </c>
      <c r="EB45" s="131" t="str">
        <f>IFERROR(
IF(AND(EB$5&gt;='Rent Roll'!$M40,EDATE('Rent Roll'!$M40,ROUNDDOWN('Rent Roll'!$Q40,0))-1&gt;=EB$5),-EB20,
IF(AND(EB$5&gt;='Rent Roll'!$K15,EDATE('Rent Roll'!$K15,ROUNDDOWN('Rent Roll'!$M15,0))-1&gt;=EB$5),-EB20,
"-")),"-")</f>
        <v>-</v>
      </c>
      <c r="EC45" s="131" t="str">
        <f>IFERROR(
IF(AND(EC$5&gt;='Rent Roll'!$M40,EDATE('Rent Roll'!$M40,ROUNDDOWN('Rent Roll'!$Q40,0))-1&gt;=EC$5),-EC20,
IF(AND(EC$5&gt;='Rent Roll'!$K15,EDATE('Rent Roll'!$K15,ROUNDDOWN('Rent Roll'!$M15,0))-1&gt;=EC$5),-EC20,
"-")),"-")</f>
        <v>-</v>
      </c>
      <c r="ED45" s="131" t="str">
        <f>IFERROR(
IF(AND(ED$5&gt;='Rent Roll'!$M40,EDATE('Rent Roll'!$M40,ROUNDDOWN('Rent Roll'!$Q40,0))-1&gt;=ED$5),-ED20,
IF(AND(ED$5&gt;='Rent Roll'!$K15,EDATE('Rent Roll'!$K15,ROUNDDOWN('Rent Roll'!$M15,0))-1&gt;=ED$5),-ED20,
"-")),"-")</f>
        <v>-</v>
      </c>
      <c r="EE45" s="131" t="str">
        <f>IFERROR(
IF(AND(EE$5&gt;='Rent Roll'!$M40,EDATE('Rent Roll'!$M40,ROUNDDOWN('Rent Roll'!$Q40,0))-1&gt;=EE$5),-EE20,
IF(AND(EE$5&gt;='Rent Roll'!$K15,EDATE('Rent Roll'!$K15,ROUNDDOWN('Rent Roll'!$M15,0))-1&gt;=EE$5),-EE20,
"-")),"-")</f>
        <v>-</v>
      </c>
      <c r="EF45" s="132" t="str">
        <f>IFERROR(
IF(AND(EF$5&gt;='Rent Roll'!$M40,EDATE('Rent Roll'!$M40,ROUNDDOWN('Rent Roll'!$Q40,0))-1&gt;=EF$5),-EF20,
IF(AND(EF$5&gt;='Rent Roll'!$K15,EDATE('Rent Roll'!$K15,ROUNDDOWN('Rent Roll'!$M15,0))-1&gt;=EF$5),-EF20,
"-")),"-")</f>
        <v>-</v>
      </c>
      <c r="EG45" s="118" t="s">
        <v>109</v>
      </c>
    </row>
    <row r="46" spans="2:137" x14ac:dyDescent="0.2">
      <c r="B46" s="134"/>
      <c r="C46" s="73" t="str">
        <f>CONCATENATE('Rent Roll'!B16&amp;" - "&amp;'Rent Roll'!C16)</f>
        <v xml:space="preserve"> - </v>
      </c>
      <c r="D46" s="150">
        <f t="shared" si="18"/>
        <v>0</v>
      </c>
      <c r="E46" s="131" t="str">
        <f>IFERROR(
IF(AND(E$5&gt;='Rent Roll'!$M41,EDATE('Rent Roll'!$M41,ROUNDDOWN('Rent Roll'!$Q41,0))-1&gt;=E$5),-E21,
IF(AND(E$5&gt;='Rent Roll'!$K16,EDATE('Rent Roll'!$K16,ROUNDDOWN('Rent Roll'!$M16,0))-1&gt;=E$5),-E21,
"-")),"-")</f>
        <v>-</v>
      </c>
      <c r="F46" s="131" t="str">
        <f>IFERROR(
IF(AND(F$5&gt;='Rent Roll'!$M41,EDATE('Rent Roll'!$M41,ROUNDDOWN('Rent Roll'!$Q41,0))-1&gt;=F$5),-F21,
IF(AND(F$5&gt;='Rent Roll'!$K16,EDATE('Rent Roll'!$K16,ROUNDDOWN('Rent Roll'!$M16,0))-1&gt;=F$5),-F21,
"-")),"-")</f>
        <v>-</v>
      </c>
      <c r="G46" s="131" t="str">
        <f>IFERROR(
IF(AND(G$5&gt;='Rent Roll'!$M41,EDATE('Rent Roll'!$M41,ROUNDDOWN('Rent Roll'!$Q41,0))-1&gt;=G$5),-G21,
IF(AND(G$5&gt;='Rent Roll'!$K16,EDATE('Rent Roll'!$K16,ROUNDDOWN('Rent Roll'!$M16,0))-1&gt;=G$5),-G21,
"-")),"-")</f>
        <v>-</v>
      </c>
      <c r="H46" s="131" t="str">
        <f>IFERROR(
IF(AND(H$5&gt;='Rent Roll'!$M41,EDATE('Rent Roll'!$M41,ROUNDDOWN('Rent Roll'!$Q41,0))-1&gt;=H$5),-H21,
IF(AND(H$5&gt;='Rent Roll'!$K16,EDATE('Rent Roll'!$K16,ROUNDDOWN('Rent Roll'!$M16,0))-1&gt;=H$5),-H21,
"-")),"-")</f>
        <v>-</v>
      </c>
      <c r="I46" s="131" t="str">
        <f>IFERROR(
IF(AND(I$5&gt;='Rent Roll'!$M41,EDATE('Rent Roll'!$M41,ROUNDDOWN('Rent Roll'!$Q41,0))-1&gt;=I$5),-I21,
IF(AND(I$5&gt;='Rent Roll'!$K16,EDATE('Rent Roll'!$K16,ROUNDDOWN('Rent Roll'!$M16,0))-1&gt;=I$5),-I21,
"-")),"-")</f>
        <v>-</v>
      </c>
      <c r="J46" s="131" t="str">
        <f>IFERROR(
IF(AND(J$5&gt;='Rent Roll'!$M41,EDATE('Rent Roll'!$M41,ROUNDDOWN('Rent Roll'!$Q41,0))-1&gt;=J$5),-J21,
IF(AND(J$5&gt;='Rent Roll'!$K16,EDATE('Rent Roll'!$K16,ROUNDDOWN('Rent Roll'!$M16,0))-1&gt;=J$5),-J21,
"-")),"-")</f>
        <v>-</v>
      </c>
      <c r="K46" s="131" t="str">
        <f>IFERROR(
IF(AND(K$5&gt;='Rent Roll'!$M41,EDATE('Rent Roll'!$M41,ROUNDDOWN('Rent Roll'!$Q41,0))-1&gt;=K$5),-K21,
IF(AND(K$5&gt;='Rent Roll'!$K16,EDATE('Rent Roll'!$K16,ROUNDDOWN('Rent Roll'!$M16,0))-1&gt;=K$5),-K21,
"-")),"-")</f>
        <v>-</v>
      </c>
      <c r="L46" s="131" t="str">
        <f>IFERROR(
IF(AND(L$5&gt;='Rent Roll'!$M41,EDATE('Rent Roll'!$M41,ROUNDDOWN('Rent Roll'!$Q41,0))-1&gt;=L$5),-L21,
IF(AND(L$5&gt;='Rent Roll'!$K16,EDATE('Rent Roll'!$K16,ROUNDDOWN('Rent Roll'!$M16,0))-1&gt;=L$5),-L21,
"-")),"-")</f>
        <v>-</v>
      </c>
      <c r="M46" s="131" t="str">
        <f>IFERROR(
IF(AND(M$5&gt;='Rent Roll'!$M41,EDATE('Rent Roll'!$M41,ROUNDDOWN('Rent Roll'!$Q41,0))-1&gt;=M$5),-M21,
IF(AND(M$5&gt;='Rent Roll'!$K16,EDATE('Rent Roll'!$K16,ROUNDDOWN('Rent Roll'!$M16,0))-1&gt;=M$5),-M21,
"-")),"-")</f>
        <v>-</v>
      </c>
      <c r="N46" s="131" t="str">
        <f>IFERROR(
IF(AND(N$5&gt;='Rent Roll'!$M41,EDATE('Rent Roll'!$M41,ROUNDDOWN('Rent Roll'!$Q41,0))-1&gt;=N$5),-N21,
IF(AND(N$5&gt;='Rent Roll'!$K16,EDATE('Rent Roll'!$K16,ROUNDDOWN('Rent Roll'!$M16,0))-1&gt;=N$5),-N21,
"-")),"-")</f>
        <v>-</v>
      </c>
      <c r="O46" s="131" t="str">
        <f>IFERROR(
IF(AND(O$5&gt;='Rent Roll'!$M41,EDATE('Rent Roll'!$M41,ROUNDDOWN('Rent Roll'!$Q41,0))-1&gt;=O$5),-O21,
IF(AND(O$5&gt;='Rent Roll'!$K16,EDATE('Rent Roll'!$K16,ROUNDDOWN('Rent Roll'!$M16,0))-1&gt;=O$5),-O21,
"-")),"-")</f>
        <v>-</v>
      </c>
      <c r="P46" s="131" t="str">
        <f>IFERROR(
IF(AND(P$5&gt;='Rent Roll'!$M41,EDATE('Rent Roll'!$M41,ROUNDDOWN('Rent Roll'!$Q41,0))-1&gt;=P$5),-P21,
IF(AND(P$5&gt;='Rent Roll'!$K16,EDATE('Rent Roll'!$K16,ROUNDDOWN('Rent Roll'!$M16,0))-1&gt;=P$5),-P21,
"-")),"-")</f>
        <v>-</v>
      </c>
      <c r="Q46" s="131" t="str">
        <f>IFERROR(
IF(AND(Q$5&gt;='Rent Roll'!$M41,EDATE('Rent Roll'!$M41,ROUNDDOWN('Rent Roll'!$Q41,0))-1&gt;=Q$5),-Q21,
IF(AND(Q$5&gt;='Rent Roll'!$K16,EDATE('Rent Roll'!$K16,ROUNDDOWN('Rent Roll'!$M16,0))-1&gt;=Q$5),-Q21,
"-")),"-")</f>
        <v>-</v>
      </c>
      <c r="R46" s="131" t="str">
        <f>IFERROR(
IF(AND(R$5&gt;='Rent Roll'!$M41,EDATE('Rent Roll'!$M41,ROUNDDOWN('Rent Roll'!$Q41,0))-1&gt;=R$5),-R21,
IF(AND(R$5&gt;='Rent Roll'!$K16,EDATE('Rent Roll'!$K16,ROUNDDOWN('Rent Roll'!$M16,0))-1&gt;=R$5),-R21,
"-")),"-")</f>
        <v>-</v>
      </c>
      <c r="S46" s="131" t="str">
        <f>IFERROR(
IF(AND(S$5&gt;='Rent Roll'!$M41,EDATE('Rent Roll'!$M41,ROUNDDOWN('Rent Roll'!$Q41,0))-1&gt;=S$5),-S21,
IF(AND(S$5&gt;='Rent Roll'!$K16,EDATE('Rent Roll'!$K16,ROUNDDOWN('Rent Roll'!$M16,0))-1&gt;=S$5),-S21,
"-")),"-")</f>
        <v>-</v>
      </c>
      <c r="T46" s="131" t="str">
        <f>IFERROR(
IF(AND(T$5&gt;='Rent Roll'!$M41,EDATE('Rent Roll'!$M41,ROUNDDOWN('Rent Roll'!$Q41,0))-1&gt;=T$5),-T21,
IF(AND(T$5&gt;='Rent Roll'!$K16,EDATE('Rent Roll'!$K16,ROUNDDOWN('Rent Roll'!$M16,0))-1&gt;=T$5),-T21,
"-")),"-")</f>
        <v>-</v>
      </c>
      <c r="U46" s="131" t="str">
        <f>IFERROR(
IF(AND(U$5&gt;='Rent Roll'!$M41,EDATE('Rent Roll'!$M41,ROUNDDOWN('Rent Roll'!$Q41,0))-1&gt;=U$5),-U21,
IF(AND(U$5&gt;='Rent Roll'!$K16,EDATE('Rent Roll'!$K16,ROUNDDOWN('Rent Roll'!$M16,0))-1&gt;=U$5),-U21,
"-")),"-")</f>
        <v>-</v>
      </c>
      <c r="V46" s="131" t="str">
        <f>IFERROR(
IF(AND(V$5&gt;='Rent Roll'!$M41,EDATE('Rent Roll'!$M41,ROUNDDOWN('Rent Roll'!$Q41,0))-1&gt;=V$5),-V21,
IF(AND(V$5&gt;='Rent Roll'!$K16,EDATE('Rent Roll'!$K16,ROUNDDOWN('Rent Roll'!$M16,0))-1&gt;=V$5),-V21,
"-")),"-")</f>
        <v>-</v>
      </c>
      <c r="W46" s="131" t="str">
        <f>IFERROR(
IF(AND(W$5&gt;='Rent Roll'!$M41,EDATE('Rent Roll'!$M41,ROUNDDOWN('Rent Roll'!$Q41,0))-1&gt;=W$5),-W21,
IF(AND(W$5&gt;='Rent Roll'!$K16,EDATE('Rent Roll'!$K16,ROUNDDOWN('Rent Roll'!$M16,0))-1&gt;=W$5),-W21,
"-")),"-")</f>
        <v>-</v>
      </c>
      <c r="X46" s="131" t="str">
        <f>IFERROR(
IF(AND(X$5&gt;='Rent Roll'!$M41,EDATE('Rent Roll'!$M41,ROUNDDOWN('Rent Roll'!$Q41,0))-1&gt;=X$5),-X21,
IF(AND(X$5&gt;='Rent Roll'!$K16,EDATE('Rent Roll'!$K16,ROUNDDOWN('Rent Roll'!$M16,0))-1&gt;=X$5),-X21,
"-")),"-")</f>
        <v>-</v>
      </c>
      <c r="Y46" s="131" t="str">
        <f>IFERROR(
IF(AND(Y$5&gt;='Rent Roll'!$M41,EDATE('Rent Roll'!$M41,ROUNDDOWN('Rent Roll'!$Q41,0))-1&gt;=Y$5),-Y21,
IF(AND(Y$5&gt;='Rent Roll'!$K16,EDATE('Rent Roll'!$K16,ROUNDDOWN('Rent Roll'!$M16,0))-1&gt;=Y$5),-Y21,
"-")),"-")</f>
        <v>-</v>
      </c>
      <c r="Z46" s="131" t="str">
        <f>IFERROR(
IF(AND(Z$5&gt;='Rent Roll'!$M41,EDATE('Rent Roll'!$M41,ROUNDDOWN('Rent Roll'!$Q41,0))-1&gt;=Z$5),-Z21,
IF(AND(Z$5&gt;='Rent Roll'!$K16,EDATE('Rent Roll'!$K16,ROUNDDOWN('Rent Roll'!$M16,0))-1&gt;=Z$5),-Z21,
"-")),"-")</f>
        <v>-</v>
      </c>
      <c r="AA46" s="131" t="str">
        <f>IFERROR(
IF(AND(AA$5&gt;='Rent Roll'!$M41,EDATE('Rent Roll'!$M41,ROUNDDOWN('Rent Roll'!$Q41,0))-1&gt;=AA$5),-AA21,
IF(AND(AA$5&gt;='Rent Roll'!$K16,EDATE('Rent Roll'!$K16,ROUNDDOWN('Rent Roll'!$M16,0))-1&gt;=AA$5),-AA21,
"-")),"-")</f>
        <v>-</v>
      </c>
      <c r="AB46" s="131" t="str">
        <f>IFERROR(
IF(AND(AB$5&gt;='Rent Roll'!$M41,EDATE('Rent Roll'!$M41,ROUNDDOWN('Rent Roll'!$Q41,0))-1&gt;=AB$5),-AB21,
IF(AND(AB$5&gt;='Rent Roll'!$K16,EDATE('Rent Roll'!$K16,ROUNDDOWN('Rent Roll'!$M16,0))-1&gt;=AB$5),-AB21,
"-")),"-")</f>
        <v>-</v>
      </c>
      <c r="AC46" s="131" t="str">
        <f>IFERROR(
IF(AND(AC$5&gt;='Rent Roll'!$M41,EDATE('Rent Roll'!$M41,ROUNDDOWN('Rent Roll'!$Q41,0))-1&gt;=AC$5),-AC21,
IF(AND(AC$5&gt;='Rent Roll'!$K16,EDATE('Rent Roll'!$K16,ROUNDDOWN('Rent Roll'!$M16,0))-1&gt;=AC$5),-AC21,
"-")),"-")</f>
        <v>-</v>
      </c>
      <c r="AD46" s="131" t="str">
        <f>IFERROR(
IF(AND(AD$5&gt;='Rent Roll'!$M41,EDATE('Rent Roll'!$M41,ROUNDDOWN('Rent Roll'!$Q41,0))-1&gt;=AD$5),-AD21,
IF(AND(AD$5&gt;='Rent Roll'!$K16,EDATE('Rent Roll'!$K16,ROUNDDOWN('Rent Roll'!$M16,0))-1&gt;=AD$5),-AD21,
"-")),"-")</f>
        <v>-</v>
      </c>
      <c r="AE46" s="131" t="str">
        <f>IFERROR(
IF(AND(AE$5&gt;='Rent Roll'!$M41,EDATE('Rent Roll'!$M41,ROUNDDOWN('Rent Roll'!$Q41,0))-1&gt;=AE$5),-AE21,
IF(AND(AE$5&gt;='Rent Roll'!$K16,EDATE('Rent Roll'!$K16,ROUNDDOWN('Rent Roll'!$M16,0))-1&gt;=AE$5),-AE21,
"-")),"-")</f>
        <v>-</v>
      </c>
      <c r="AF46" s="131" t="str">
        <f>IFERROR(
IF(AND(AF$5&gt;='Rent Roll'!$M41,EDATE('Rent Roll'!$M41,ROUNDDOWN('Rent Roll'!$Q41,0))-1&gt;=AF$5),-AF21,
IF(AND(AF$5&gt;='Rent Roll'!$K16,EDATE('Rent Roll'!$K16,ROUNDDOWN('Rent Roll'!$M16,0))-1&gt;=AF$5),-AF21,
"-")),"-")</f>
        <v>-</v>
      </c>
      <c r="AG46" s="131" t="str">
        <f>IFERROR(
IF(AND(AG$5&gt;='Rent Roll'!$M41,EDATE('Rent Roll'!$M41,ROUNDDOWN('Rent Roll'!$Q41,0))-1&gt;=AG$5),-AG21,
IF(AND(AG$5&gt;='Rent Roll'!$K16,EDATE('Rent Roll'!$K16,ROUNDDOWN('Rent Roll'!$M16,0))-1&gt;=AG$5),-AG21,
"-")),"-")</f>
        <v>-</v>
      </c>
      <c r="AH46" s="131" t="str">
        <f>IFERROR(
IF(AND(AH$5&gt;='Rent Roll'!$M41,EDATE('Rent Roll'!$M41,ROUNDDOWN('Rent Roll'!$Q41,0))-1&gt;=AH$5),-AH21,
IF(AND(AH$5&gt;='Rent Roll'!$K16,EDATE('Rent Roll'!$K16,ROUNDDOWN('Rent Roll'!$M16,0))-1&gt;=AH$5),-AH21,
"-")),"-")</f>
        <v>-</v>
      </c>
      <c r="AI46" s="131" t="str">
        <f>IFERROR(
IF(AND(AI$5&gt;='Rent Roll'!$M41,EDATE('Rent Roll'!$M41,ROUNDDOWN('Rent Roll'!$Q41,0))-1&gt;=AI$5),-AI21,
IF(AND(AI$5&gt;='Rent Roll'!$K16,EDATE('Rent Roll'!$K16,ROUNDDOWN('Rent Roll'!$M16,0))-1&gt;=AI$5),-AI21,
"-")),"-")</f>
        <v>-</v>
      </c>
      <c r="AJ46" s="131" t="str">
        <f>IFERROR(
IF(AND(AJ$5&gt;='Rent Roll'!$M41,EDATE('Rent Roll'!$M41,ROUNDDOWN('Rent Roll'!$Q41,0))-1&gt;=AJ$5),-AJ21,
IF(AND(AJ$5&gt;='Rent Roll'!$K16,EDATE('Rent Roll'!$K16,ROUNDDOWN('Rent Roll'!$M16,0))-1&gt;=AJ$5),-AJ21,
"-")),"-")</f>
        <v>-</v>
      </c>
      <c r="AK46" s="131" t="str">
        <f>IFERROR(
IF(AND(AK$5&gt;='Rent Roll'!$M41,EDATE('Rent Roll'!$M41,ROUNDDOWN('Rent Roll'!$Q41,0))-1&gt;=AK$5),-AK21,
IF(AND(AK$5&gt;='Rent Roll'!$K16,EDATE('Rent Roll'!$K16,ROUNDDOWN('Rent Roll'!$M16,0))-1&gt;=AK$5),-AK21,
"-")),"-")</f>
        <v>-</v>
      </c>
      <c r="AL46" s="131" t="str">
        <f>IFERROR(
IF(AND(AL$5&gt;='Rent Roll'!$M41,EDATE('Rent Roll'!$M41,ROUNDDOWN('Rent Roll'!$Q41,0))-1&gt;=AL$5),-AL21,
IF(AND(AL$5&gt;='Rent Roll'!$K16,EDATE('Rent Roll'!$K16,ROUNDDOWN('Rent Roll'!$M16,0))-1&gt;=AL$5),-AL21,
"-")),"-")</f>
        <v>-</v>
      </c>
      <c r="AM46" s="131" t="str">
        <f>IFERROR(
IF(AND(AM$5&gt;='Rent Roll'!$M41,EDATE('Rent Roll'!$M41,ROUNDDOWN('Rent Roll'!$Q41,0))-1&gt;=AM$5),-AM21,
IF(AND(AM$5&gt;='Rent Roll'!$K16,EDATE('Rent Roll'!$K16,ROUNDDOWN('Rent Roll'!$M16,0))-1&gt;=AM$5),-AM21,
"-")),"-")</f>
        <v>-</v>
      </c>
      <c r="AN46" s="131" t="str">
        <f>IFERROR(
IF(AND(AN$5&gt;='Rent Roll'!$M41,EDATE('Rent Roll'!$M41,ROUNDDOWN('Rent Roll'!$Q41,0))-1&gt;=AN$5),-AN21,
IF(AND(AN$5&gt;='Rent Roll'!$K16,EDATE('Rent Roll'!$K16,ROUNDDOWN('Rent Roll'!$M16,0))-1&gt;=AN$5),-AN21,
"-")),"-")</f>
        <v>-</v>
      </c>
      <c r="AO46" s="131" t="str">
        <f>IFERROR(
IF(AND(AO$5&gt;='Rent Roll'!$M41,EDATE('Rent Roll'!$M41,ROUNDDOWN('Rent Roll'!$Q41,0))-1&gt;=AO$5),-AO21,
IF(AND(AO$5&gt;='Rent Roll'!$K16,EDATE('Rent Roll'!$K16,ROUNDDOWN('Rent Roll'!$M16,0))-1&gt;=AO$5),-AO21,
"-")),"-")</f>
        <v>-</v>
      </c>
      <c r="AP46" s="131" t="str">
        <f>IFERROR(
IF(AND(AP$5&gt;='Rent Roll'!$M41,EDATE('Rent Roll'!$M41,ROUNDDOWN('Rent Roll'!$Q41,0))-1&gt;=AP$5),-AP21,
IF(AND(AP$5&gt;='Rent Roll'!$K16,EDATE('Rent Roll'!$K16,ROUNDDOWN('Rent Roll'!$M16,0))-1&gt;=AP$5),-AP21,
"-")),"-")</f>
        <v>-</v>
      </c>
      <c r="AQ46" s="131" t="str">
        <f>IFERROR(
IF(AND(AQ$5&gt;='Rent Roll'!$M41,EDATE('Rent Roll'!$M41,ROUNDDOWN('Rent Roll'!$Q41,0))-1&gt;=AQ$5),-AQ21,
IF(AND(AQ$5&gt;='Rent Roll'!$K16,EDATE('Rent Roll'!$K16,ROUNDDOWN('Rent Roll'!$M16,0))-1&gt;=AQ$5),-AQ21,
"-")),"-")</f>
        <v>-</v>
      </c>
      <c r="AR46" s="131" t="str">
        <f>IFERROR(
IF(AND(AR$5&gt;='Rent Roll'!$M41,EDATE('Rent Roll'!$M41,ROUNDDOWN('Rent Roll'!$Q41,0))-1&gt;=AR$5),-AR21,
IF(AND(AR$5&gt;='Rent Roll'!$K16,EDATE('Rent Roll'!$K16,ROUNDDOWN('Rent Roll'!$M16,0))-1&gt;=AR$5),-AR21,
"-")),"-")</f>
        <v>-</v>
      </c>
      <c r="AS46" s="131" t="str">
        <f>IFERROR(
IF(AND(AS$5&gt;='Rent Roll'!$M41,EDATE('Rent Roll'!$M41,ROUNDDOWN('Rent Roll'!$Q41,0))-1&gt;=AS$5),-AS21,
IF(AND(AS$5&gt;='Rent Roll'!$K16,EDATE('Rent Roll'!$K16,ROUNDDOWN('Rent Roll'!$M16,0))-1&gt;=AS$5),-AS21,
"-")),"-")</f>
        <v>-</v>
      </c>
      <c r="AT46" s="131" t="str">
        <f>IFERROR(
IF(AND(AT$5&gt;='Rent Roll'!$M41,EDATE('Rent Roll'!$M41,ROUNDDOWN('Rent Roll'!$Q41,0))-1&gt;=AT$5),-AT21,
IF(AND(AT$5&gt;='Rent Roll'!$K16,EDATE('Rent Roll'!$K16,ROUNDDOWN('Rent Roll'!$M16,0))-1&gt;=AT$5),-AT21,
"-")),"-")</f>
        <v>-</v>
      </c>
      <c r="AU46" s="131" t="str">
        <f>IFERROR(
IF(AND(AU$5&gt;='Rent Roll'!$M41,EDATE('Rent Roll'!$M41,ROUNDDOWN('Rent Roll'!$Q41,0))-1&gt;=AU$5),-AU21,
IF(AND(AU$5&gt;='Rent Roll'!$K16,EDATE('Rent Roll'!$K16,ROUNDDOWN('Rent Roll'!$M16,0))-1&gt;=AU$5),-AU21,
"-")),"-")</f>
        <v>-</v>
      </c>
      <c r="AV46" s="131" t="str">
        <f>IFERROR(
IF(AND(AV$5&gt;='Rent Roll'!$M41,EDATE('Rent Roll'!$M41,ROUNDDOWN('Rent Roll'!$Q41,0))-1&gt;=AV$5),-AV21,
IF(AND(AV$5&gt;='Rent Roll'!$K16,EDATE('Rent Roll'!$K16,ROUNDDOWN('Rent Roll'!$M16,0))-1&gt;=AV$5),-AV21,
"-")),"-")</f>
        <v>-</v>
      </c>
      <c r="AW46" s="131" t="str">
        <f>IFERROR(
IF(AND(AW$5&gt;='Rent Roll'!$M41,EDATE('Rent Roll'!$M41,ROUNDDOWN('Rent Roll'!$Q41,0))-1&gt;=AW$5),-AW21,
IF(AND(AW$5&gt;='Rent Roll'!$K16,EDATE('Rent Roll'!$K16,ROUNDDOWN('Rent Roll'!$M16,0))-1&gt;=AW$5),-AW21,
"-")),"-")</f>
        <v>-</v>
      </c>
      <c r="AX46" s="131" t="str">
        <f>IFERROR(
IF(AND(AX$5&gt;='Rent Roll'!$M41,EDATE('Rent Roll'!$M41,ROUNDDOWN('Rent Roll'!$Q41,0))-1&gt;=AX$5),-AX21,
IF(AND(AX$5&gt;='Rent Roll'!$K16,EDATE('Rent Roll'!$K16,ROUNDDOWN('Rent Roll'!$M16,0))-1&gt;=AX$5),-AX21,
"-")),"-")</f>
        <v>-</v>
      </c>
      <c r="AY46" s="131" t="str">
        <f>IFERROR(
IF(AND(AY$5&gt;='Rent Roll'!$M41,EDATE('Rent Roll'!$M41,ROUNDDOWN('Rent Roll'!$Q41,0))-1&gt;=AY$5),-AY21,
IF(AND(AY$5&gt;='Rent Roll'!$K16,EDATE('Rent Roll'!$K16,ROUNDDOWN('Rent Roll'!$M16,0))-1&gt;=AY$5),-AY21,
"-")),"-")</f>
        <v>-</v>
      </c>
      <c r="AZ46" s="131" t="str">
        <f>IFERROR(
IF(AND(AZ$5&gt;='Rent Roll'!$M41,EDATE('Rent Roll'!$M41,ROUNDDOWN('Rent Roll'!$Q41,0))-1&gt;=AZ$5),-AZ21,
IF(AND(AZ$5&gt;='Rent Roll'!$K16,EDATE('Rent Roll'!$K16,ROUNDDOWN('Rent Roll'!$M16,0))-1&gt;=AZ$5),-AZ21,
"-")),"-")</f>
        <v>-</v>
      </c>
      <c r="BA46" s="131" t="str">
        <f>IFERROR(
IF(AND(BA$5&gt;='Rent Roll'!$M41,EDATE('Rent Roll'!$M41,ROUNDDOWN('Rent Roll'!$Q41,0))-1&gt;=BA$5),-BA21,
IF(AND(BA$5&gt;='Rent Roll'!$K16,EDATE('Rent Roll'!$K16,ROUNDDOWN('Rent Roll'!$M16,0))-1&gt;=BA$5),-BA21,
"-")),"-")</f>
        <v>-</v>
      </c>
      <c r="BB46" s="131" t="str">
        <f>IFERROR(
IF(AND(BB$5&gt;='Rent Roll'!$M41,EDATE('Rent Roll'!$M41,ROUNDDOWN('Rent Roll'!$Q41,0))-1&gt;=BB$5),-BB21,
IF(AND(BB$5&gt;='Rent Roll'!$K16,EDATE('Rent Roll'!$K16,ROUNDDOWN('Rent Roll'!$M16,0))-1&gt;=BB$5),-BB21,
"-")),"-")</f>
        <v>-</v>
      </c>
      <c r="BC46" s="131" t="str">
        <f>IFERROR(
IF(AND(BC$5&gt;='Rent Roll'!$M41,EDATE('Rent Roll'!$M41,ROUNDDOWN('Rent Roll'!$Q41,0))-1&gt;=BC$5),-BC21,
IF(AND(BC$5&gt;='Rent Roll'!$K16,EDATE('Rent Roll'!$K16,ROUNDDOWN('Rent Roll'!$M16,0))-1&gt;=BC$5),-BC21,
"-")),"-")</f>
        <v>-</v>
      </c>
      <c r="BD46" s="131" t="str">
        <f>IFERROR(
IF(AND(BD$5&gt;='Rent Roll'!$M41,EDATE('Rent Roll'!$M41,ROUNDDOWN('Rent Roll'!$Q41,0))-1&gt;=BD$5),-BD21,
IF(AND(BD$5&gt;='Rent Roll'!$K16,EDATE('Rent Roll'!$K16,ROUNDDOWN('Rent Roll'!$M16,0))-1&gt;=BD$5),-BD21,
"-")),"-")</f>
        <v>-</v>
      </c>
      <c r="BE46" s="131" t="str">
        <f>IFERROR(
IF(AND(BE$5&gt;='Rent Roll'!$M41,EDATE('Rent Roll'!$M41,ROUNDDOWN('Rent Roll'!$Q41,0))-1&gt;=BE$5),-BE21,
IF(AND(BE$5&gt;='Rent Roll'!$K16,EDATE('Rent Roll'!$K16,ROUNDDOWN('Rent Roll'!$M16,0))-1&gt;=BE$5),-BE21,
"-")),"-")</f>
        <v>-</v>
      </c>
      <c r="BF46" s="131" t="str">
        <f>IFERROR(
IF(AND(BF$5&gt;='Rent Roll'!$M41,EDATE('Rent Roll'!$M41,ROUNDDOWN('Rent Roll'!$Q41,0))-1&gt;=BF$5),-BF21,
IF(AND(BF$5&gt;='Rent Roll'!$K16,EDATE('Rent Roll'!$K16,ROUNDDOWN('Rent Roll'!$M16,0))-1&gt;=BF$5),-BF21,
"-")),"-")</f>
        <v>-</v>
      </c>
      <c r="BG46" s="131" t="str">
        <f>IFERROR(
IF(AND(BG$5&gt;='Rent Roll'!$M41,EDATE('Rent Roll'!$M41,ROUNDDOWN('Rent Roll'!$Q41,0))-1&gt;=BG$5),-BG21,
IF(AND(BG$5&gt;='Rent Roll'!$K16,EDATE('Rent Roll'!$K16,ROUNDDOWN('Rent Roll'!$M16,0))-1&gt;=BG$5),-BG21,
"-")),"-")</f>
        <v>-</v>
      </c>
      <c r="BH46" s="131" t="str">
        <f>IFERROR(
IF(AND(BH$5&gt;='Rent Roll'!$M41,EDATE('Rent Roll'!$M41,ROUNDDOWN('Rent Roll'!$Q41,0))-1&gt;=BH$5),-BH21,
IF(AND(BH$5&gt;='Rent Roll'!$K16,EDATE('Rent Roll'!$K16,ROUNDDOWN('Rent Roll'!$M16,0))-1&gt;=BH$5),-BH21,
"-")),"-")</f>
        <v>-</v>
      </c>
      <c r="BI46" s="131" t="str">
        <f>IFERROR(
IF(AND(BI$5&gt;='Rent Roll'!$M41,EDATE('Rent Roll'!$M41,ROUNDDOWN('Rent Roll'!$Q41,0))-1&gt;=BI$5),-BI21,
IF(AND(BI$5&gt;='Rent Roll'!$K16,EDATE('Rent Roll'!$K16,ROUNDDOWN('Rent Roll'!$M16,0))-1&gt;=BI$5),-BI21,
"-")),"-")</f>
        <v>-</v>
      </c>
      <c r="BJ46" s="131" t="str">
        <f>IFERROR(
IF(AND(BJ$5&gt;='Rent Roll'!$M41,EDATE('Rent Roll'!$M41,ROUNDDOWN('Rent Roll'!$Q41,0))-1&gt;=BJ$5),-BJ21,
IF(AND(BJ$5&gt;='Rent Roll'!$K16,EDATE('Rent Roll'!$K16,ROUNDDOWN('Rent Roll'!$M16,0))-1&gt;=BJ$5),-BJ21,
"-")),"-")</f>
        <v>-</v>
      </c>
      <c r="BK46" s="131" t="str">
        <f>IFERROR(
IF(AND(BK$5&gt;='Rent Roll'!$M41,EDATE('Rent Roll'!$M41,ROUNDDOWN('Rent Roll'!$Q41,0))-1&gt;=BK$5),-BK21,
IF(AND(BK$5&gt;='Rent Roll'!$K16,EDATE('Rent Roll'!$K16,ROUNDDOWN('Rent Roll'!$M16,0))-1&gt;=BK$5),-BK21,
"-")),"-")</f>
        <v>-</v>
      </c>
      <c r="BL46" s="131" t="str">
        <f>IFERROR(
IF(AND(BL$5&gt;='Rent Roll'!$M41,EDATE('Rent Roll'!$M41,ROUNDDOWN('Rent Roll'!$Q41,0))-1&gt;=BL$5),-BL21,
IF(AND(BL$5&gt;='Rent Roll'!$K16,EDATE('Rent Roll'!$K16,ROUNDDOWN('Rent Roll'!$M16,0))-1&gt;=BL$5),-BL21,
"-")),"-")</f>
        <v>-</v>
      </c>
      <c r="BM46" s="131" t="str">
        <f>IFERROR(
IF(AND(BM$5&gt;='Rent Roll'!$M41,EDATE('Rent Roll'!$M41,ROUNDDOWN('Rent Roll'!$Q41,0))-1&gt;=BM$5),-BM21,
IF(AND(BM$5&gt;='Rent Roll'!$K16,EDATE('Rent Roll'!$K16,ROUNDDOWN('Rent Roll'!$M16,0))-1&gt;=BM$5),-BM21,
"-")),"-")</f>
        <v>-</v>
      </c>
      <c r="BN46" s="131" t="str">
        <f>IFERROR(
IF(AND(BN$5&gt;='Rent Roll'!$M41,EDATE('Rent Roll'!$M41,ROUNDDOWN('Rent Roll'!$Q41,0))-1&gt;=BN$5),-BN21,
IF(AND(BN$5&gt;='Rent Roll'!$K16,EDATE('Rent Roll'!$K16,ROUNDDOWN('Rent Roll'!$M16,0))-1&gt;=BN$5),-BN21,
"-")),"-")</f>
        <v>-</v>
      </c>
      <c r="BO46" s="131" t="str">
        <f>IFERROR(
IF(AND(BO$5&gt;='Rent Roll'!$M41,EDATE('Rent Roll'!$M41,ROUNDDOWN('Rent Roll'!$Q41,0))-1&gt;=BO$5),-BO21,
IF(AND(BO$5&gt;='Rent Roll'!$K16,EDATE('Rent Roll'!$K16,ROUNDDOWN('Rent Roll'!$M16,0))-1&gt;=BO$5),-BO21,
"-")),"-")</f>
        <v>-</v>
      </c>
      <c r="BP46" s="131" t="str">
        <f>IFERROR(
IF(AND(BP$5&gt;='Rent Roll'!$M41,EDATE('Rent Roll'!$M41,ROUNDDOWN('Rent Roll'!$Q41,0))-1&gt;=BP$5),-BP21,
IF(AND(BP$5&gt;='Rent Roll'!$K16,EDATE('Rent Roll'!$K16,ROUNDDOWN('Rent Roll'!$M16,0))-1&gt;=BP$5),-BP21,
"-")),"-")</f>
        <v>-</v>
      </c>
      <c r="BQ46" s="131" t="str">
        <f>IFERROR(
IF(AND(BQ$5&gt;='Rent Roll'!$M41,EDATE('Rent Roll'!$M41,ROUNDDOWN('Rent Roll'!$Q41,0))-1&gt;=BQ$5),-BQ21,
IF(AND(BQ$5&gt;='Rent Roll'!$K16,EDATE('Rent Roll'!$K16,ROUNDDOWN('Rent Roll'!$M16,0))-1&gt;=BQ$5),-BQ21,
"-")),"-")</f>
        <v>-</v>
      </c>
      <c r="BR46" s="131" t="str">
        <f>IFERROR(
IF(AND(BR$5&gt;='Rent Roll'!$M41,EDATE('Rent Roll'!$M41,ROUNDDOWN('Rent Roll'!$Q41,0))-1&gt;=BR$5),-BR21,
IF(AND(BR$5&gt;='Rent Roll'!$K16,EDATE('Rent Roll'!$K16,ROUNDDOWN('Rent Roll'!$M16,0))-1&gt;=BR$5),-BR21,
"-")),"-")</f>
        <v>-</v>
      </c>
      <c r="BS46" s="131" t="str">
        <f>IFERROR(
IF(AND(BS$5&gt;='Rent Roll'!$M41,EDATE('Rent Roll'!$M41,ROUNDDOWN('Rent Roll'!$Q41,0))-1&gt;=BS$5),-BS21,
IF(AND(BS$5&gt;='Rent Roll'!$K16,EDATE('Rent Roll'!$K16,ROUNDDOWN('Rent Roll'!$M16,0))-1&gt;=BS$5),-BS21,
"-")),"-")</f>
        <v>-</v>
      </c>
      <c r="BT46" s="131" t="str">
        <f>IFERROR(
IF(AND(BT$5&gt;='Rent Roll'!$M41,EDATE('Rent Roll'!$M41,ROUNDDOWN('Rent Roll'!$Q41,0))-1&gt;=BT$5),-BT21,
IF(AND(BT$5&gt;='Rent Roll'!$K16,EDATE('Rent Roll'!$K16,ROUNDDOWN('Rent Roll'!$M16,0))-1&gt;=BT$5),-BT21,
"-")),"-")</f>
        <v>-</v>
      </c>
      <c r="BU46" s="131" t="str">
        <f>IFERROR(
IF(AND(BU$5&gt;='Rent Roll'!$M41,EDATE('Rent Roll'!$M41,ROUNDDOWN('Rent Roll'!$Q41,0))-1&gt;=BU$5),-BU21,
IF(AND(BU$5&gt;='Rent Roll'!$K16,EDATE('Rent Roll'!$K16,ROUNDDOWN('Rent Roll'!$M16,0))-1&gt;=BU$5),-BU21,
"-")),"-")</f>
        <v>-</v>
      </c>
      <c r="BV46" s="131" t="str">
        <f>IFERROR(
IF(AND(BV$5&gt;='Rent Roll'!$M41,EDATE('Rent Roll'!$M41,ROUNDDOWN('Rent Roll'!$Q41,0))-1&gt;=BV$5),-BV21,
IF(AND(BV$5&gt;='Rent Roll'!$K16,EDATE('Rent Roll'!$K16,ROUNDDOWN('Rent Roll'!$M16,0))-1&gt;=BV$5),-BV21,
"-")),"-")</f>
        <v>-</v>
      </c>
      <c r="BW46" s="131" t="str">
        <f>IFERROR(
IF(AND(BW$5&gt;='Rent Roll'!$M41,EDATE('Rent Roll'!$M41,ROUNDDOWN('Rent Roll'!$Q41,0))-1&gt;=BW$5),-BW21,
IF(AND(BW$5&gt;='Rent Roll'!$K16,EDATE('Rent Roll'!$K16,ROUNDDOWN('Rent Roll'!$M16,0))-1&gt;=BW$5),-BW21,
"-")),"-")</f>
        <v>-</v>
      </c>
      <c r="BX46" s="131" t="str">
        <f>IFERROR(
IF(AND(BX$5&gt;='Rent Roll'!$M41,EDATE('Rent Roll'!$M41,ROUNDDOWN('Rent Roll'!$Q41,0))-1&gt;=BX$5),-BX21,
IF(AND(BX$5&gt;='Rent Roll'!$K16,EDATE('Rent Roll'!$K16,ROUNDDOWN('Rent Roll'!$M16,0))-1&gt;=BX$5),-BX21,
"-")),"-")</f>
        <v>-</v>
      </c>
      <c r="BY46" s="131" t="str">
        <f>IFERROR(
IF(AND(BY$5&gt;='Rent Roll'!$M41,EDATE('Rent Roll'!$M41,ROUNDDOWN('Rent Roll'!$Q41,0))-1&gt;=BY$5),-BY21,
IF(AND(BY$5&gt;='Rent Roll'!$K16,EDATE('Rent Roll'!$K16,ROUNDDOWN('Rent Roll'!$M16,0))-1&gt;=BY$5),-BY21,
"-")),"-")</f>
        <v>-</v>
      </c>
      <c r="BZ46" s="131" t="str">
        <f>IFERROR(
IF(AND(BZ$5&gt;='Rent Roll'!$M41,EDATE('Rent Roll'!$M41,ROUNDDOWN('Rent Roll'!$Q41,0))-1&gt;=BZ$5),-BZ21,
IF(AND(BZ$5&gt;='Rent Roll'!$K16,EDATE('Rent Roll'!$K16,ROUNDDOWN('Rent Roll'!$M16,0))-1&gt;=BZ$5),-BZ21,
"-")),"-")</f>
        <v>-</v>
      </c>
      <c r="CA46" s="131" t="str">
        <f>IFERROR(
IF(AND(CA$5&gt;='Rent Roll'!$M41,EDATE('Rent Roll'!$M41,ROUNDDOWN('Rent Roll'!$Q41,0))-1&gt;=CA$5),-CA21,
IF(AND(CA$5&gt;='Rent Roll'!$K16,EDATE('Rent Roll'!$K16,ROUNDDOWN('Rent Roll'!$M16,0))-1&gt;=CA$5),-CA21,
"-")),"-")</f>
        <v>-</v>
      </c>
      <c r="CB46" s="131" t="str">
        <f>IFERROR(
IF(AND(CB$5&gt;='Rent Roll'!$M41,EDATE('Rent Roll'!$M41,ROUNDDOWN('Rent Roll'!$Q41,0))-1&gt;=CB$5),-CB21,
IF(AND(CB$5&gt;='Rent Roll'!$K16,EDATE('Rent Roll'!$K16,ROUNDDOWN('Rent Roll'!$M16,0))-1&gt;=CB$5),-CB21,
"-")),"-")</f>
        <v>-</v>
      </c>
      <c r="CC46" s="131" t="str">
        <f>IFERROR(
IF(AND(CC$5&gt;='Rent Roll'!$M41,EDATE('Rent Roll'!$M41,ROUNDDOWN('Rent Roll'!$Q41,0))-1&gt;=CC$5),-CC21,
IF(AND(CC$5&gt;='Rent Roll'!$K16,EDATE('Rent Roll'!$K16,ROUNDDOWN('Rent Roll'!$M16,0))-1&gt;=CC$5),-CC21,
"-")),"-")</f>
        <v>-</v>
      </c>
      <c r="CD46" s="131" t="str">
        <f>IFERROR(
IF(AND(CD$5&gt;='Rent Roll'!$M41,EDATE('Rent Roll'!$M41,ROUNDDOWN('Rent Roll'!$Q41,0))-1&gt;=CD$5),-CD21,
IF(AND(CD$5&gt;='Rent Roll'!$K16,EDATE('Rent Roll'!$K16,ROUNDDOWN('Rent Roll'!$M16,0))-1&gt;=CD$5),-CD21,
"-")),"-")</f>
        <v>-</v>
      </c>
      <c r="CE46" s="131" t="str">
        <f>IFERROR(
IF(AND(CE$5&gt;='Rent Roll'!$M41,EDATE('Rent Roll'!$M41,ROUNDDOWN('Rent Roll'!$Q41,0))-1&gt;=CE$5),-CE21,
IF(AND(CE$5&gt;='Rent Roll'!$K16,EDATE('Rent Roll'!$K16,ROUNDDOWN('Rent Roll'!$M16,0))-1&gt;=CE$5),-CE21,
"-")),"-")</f>
        <v>-</v>
      </c>
      <c r="CF46" s="131" t="str">
        <f>IFERROR(
IF(AND(CF$5&gt;='Rent Roll'!$M41,EDATE('Rent Roll'!$M41,ROUNDDOWN('Rent Roll'!$Q41,0))-1&gt;=CF$5),-CF21,
IF(AND(CF$5&gt;='Rent Roll'!$K16,EDATE('Rent Roll'!$K16,ROUNDDOWN('Rent Roll'!$M16,0))-1&gt;=CF$5),-CF21,
"-")),"-")</f>
        <v>-</v>
      </c>
      <c r="CG46" s="131" t="str">
        <f>IFERROR(
IF(AND(CG$5&gt;='Rent Roll'!$M41,EDATE('Rent Roll'!$M41,ROUNDDOWN('Rent Roll'!$Q41,0))-1&gt;=CG$5),-CG21,
IF(AND(CG$5&gt;='Rent Roll'!$K16,EDATE('Rent Roll'!$K16,ROUNDDOWN('Rent Roll'!$M16,0))-1&gt;=CG$5),-CG21,
"-")),"-")</f>
        <v>-</v>
      </c>
      <c r="CH46" s="131" t="str">
        <f>IFERROR(
IF(AND(CH$5&gt;='Rent Roll'!$M41,EDATE('Rent Roll'!$M41,ROUNDDOWN('Rent Roll'!$Q41,0))-1&gt;=CH$5),-CH21,
IF(AND(CH$5&gt;='Rent Roll'!$K16,EDATE('Rent Roll'!$K16,ROUNDDOWN('Rent Roll'!$M16,0))-1&gt;=CH$5),-CH21,
"-")),"-")</f>
        <v>-</v>
      </c>
      <c r="CI46" s="131" t="str">
        <f>IFERROR(
IF(AND(CI$5&gt;='Rent Roll'!$M41,EDATE('Rent Roll'!$M41,ROUNDDOWN('Rent Roll'!$Q41,0))-1&gt;=CI$5),-CI21,
IF(AND(CI$5&gt;='Rent Roll'!$K16,EDATE('Rent Roll'!$K16,ROUNDDOWN('Rent Roll'!$M16,0))-1&gt;=CI$5),-CI21,
"-")),"-")</f>
        <v>-</v>
      </c>
      <c r="CJ46" s="131" t="str">
        <f>IFERROR(
IF(AND(CJ$5&gt;='Rent Roll'!$M41,EDATE('Rent Roll'!$M41,ROUNDDOWN('Rent Roll'!$Q41,0))-1&gt;=CJ$5),-CJ21,
IF(AND(CJ$5&gt;='Rent Roll'!$K16,EDATE('Rent Roll'!$K16,ROUNDDOWN('Rent Roll'!$M16,0))-1&gt;=CJ$5),-CJ21,
"-")),"-")</f>
        <v>-</v>
      </c>
      <c r="CK46" s="131" t="str">
        <f>IFERROR(
IF(AND(CK$5&gt;='Rent Roll'!$M41,EDATE('Rent Roll'!$M41,ROUNDDOWN('Rent Roll'!$Q41,0))-1&gt;=CK$5),-CK21,
IF(AND(CK$5&gt;='Rent Roll'!$K16,EDATE('Rent Roll'!$K16,ROUNDDOWN('Rent Roll'!$M16,0))-1&gt;=CK$5),-CK21,
"-")),"-")</f>
        <v>-</v>
      </c>
      <c r="CL46" s="131" t="str">
        <f>IFERROR(
IF(AND(CL$5&gt;='Rent Roll'!$M41,EDATE('Rent Roll'!$M41,ROUNDDOWN('Rent Roll'!$Q41,0))-1&gt;=CL$5),-CL21,
IF(AND(CL$5&gt;='Rent Roll'!$K16,EDATE('Rent Roll'!$K16,ROUNDDOWN('Rent Roll'!$M16,0))-1&gt;=CL$5),-CL21,
"-")),"-")</f>
        <v>-</v>
      </c>
      <c r="CM46" s="131" t="str">
        <f>IFERROR(
IF(AND(CM$5&gt;='Rent Roll'!$M41,EDATE('Rent Roll'!$M41,ROUNDDOWN('Rent Roll'!$Q41,0))-1&gt;=CM$5),-CM21,
IF(AND(CM$5&gt;='Rent Roll'!$K16,EDATE('Rent Roll'!$K16,ROUNDDOWN('Rent Roll'!$M16,0))-1&gt;=CM$5),-CM21,
"-")),"-")</f>
        <v>-</v>
      </c>
      <c r="CN46" s="131" t="str">
        <f>IFERROR(
IF(AND(CN$5&gt;='Rent Roll'!$M41,EDATE('Rent Roll'!$M41,ROUNDDOWN('Rent Roll'!$Q41,0))-1&gt;=CN$5),-CN21,
IF(AND(CN$5&gt;='Rent Roll'!$K16,EDATE('Rent Roll'!$K16,ROUNDDOWN('Rent Roll'!$M16,0))-1&gt;=CN$5),-CN21,
"-")),"-")</f>
        <v>-</v>
      </c>
      <c r="CO46" s="131" t="str">
        <f>IFERROR(
IF(AND(CO$5&gt;='Rent Roll'!$M41,EDATE('Rent Roll'!$M41,ROUNDDOWN('Rent Roll'!$Q41,0))-1&gt;=CO$5),-CO21,
IF(AND(CO$5&gt;='Rent Roll'!$K16,EDATE('Rent Roll'!$K16,ROUNDDOWN('Rent Roll'!$M16,0))-1&gt;=CO$5),-CO21,
"-")),"-")</f>
        <v>-</v>
      </c>
      <c r="CP46" s="131" t="str">
        <f>IFERROR(
IF(AND(CP$5&gt;='Rent Roll'!$M41,EDATE('Rent Roll'!$M41,ROUNDDOWN('Rent Roll'!$Q41,0))-1&gt;=CP$5),-CP21,
IF(AND(CP$5&gt;='Rent Roll'!$K16,EDATE('Rent Roll'!$K16,ROUNDDOWN('Rent Roll'!$M16,0))-1&gt;=CP$5),-CP21,
"-")),"-")</f>
        <v>-</v>
      </c>
      <c r="CQ46" s="131" t="str">
        <f>IFERROR(
IF(AND(CQ$5&gt;='Rent Roll'!$M41,EDATE('Rent Roll'!$M41,ROUNDDOWN('Rent Roll'!$Q41,0))-1&gt;=CQ$5),-CQ21,
IF(AND(CQ$5&gt;='Rent Roll'!$K16,EDATE('Rent Roll'!$K16,ROUNDDOWN('Rent Roll'!$M16,0))-1&gt;=CQ$5),-CQ21,
"-")),"-")</f>
        <v>-</v>
      </c>
      <c r="CR46" s="131" t="str">
        <f>IFERROR(
IF(AND(CR$5&gt;='Rent Roll'!$M41,EDATE('Rent Roll'!$M41,ROUNDDOWN('Rent Roll'!$Q41,0))-1&gt;=CR$5),-CR21,
IF(AND(CR$5&gt;='Rent Roll'!$K16,EDATE('Rent Roll'!$K16,ROUNDDOWN('Rent Roll'!$M16,0))-1&gt;=CR$5),-CR21,
"-")),"-")</f>
        <v>-</v>
      </c>
      <c r="CS46" s="131" t="str">
        <f>IFERROR(
IF(AND(CS$5&gt;='Rent Roll'!$M41,EDATE('Rent Roll'!$M41,ROUNDDOWN('Rent Roll'!$Q41,0))-1&gt;=CS$5),-CS21,
IF(AND(CS$5&gt;='Rent Roll'!$K16,EDATE('Rent Roll'!$K16,ROUNDDOWN('Rent Roll'!$M16,0))-1&gt;=CS$5),-CS21,
"-")),"-")</f>
        <v>-</v>
      </c>
      <c r="CT46" s="131" t="str">
        <f>IFERROR(
IF(AND(CT$5&gt;='Rent Roll'!$M41,EDATE('Rent Roll'!$M41,ROUNDDOWN('Rent Roll'!$Q41,0))-1&gt;=CT$5),-CT21,
IF(AND(CT$5&gt;='Rent Roll'!$K16,EDATE('Rent Roll'!$K16,ROUNDDOWN('Rent Roll'!$M16,0))-1&gt;=CT$5),-CT21,
"-")),"-")</f>
        <v>-</v>
      </c>
      <c r="CU46" s="131" t="str">
        <f>IFERROR(
IF(AND(CU$5&gt;='Rent Roll'!$M41,EDATE('Rent Roll'!$M41,ROUNDDOWN('Rent Roll'!$Q41,0))-1&gt;=CU$5),-CU21,
IF(AND(CU$5&gt;='Rent Roll'!$K16,EDATE('Rent Roll'!$K16,ROUNDDOWN('Rent Roll'!$M16,0))-1&gt;=CU$5),-CU21,
"-")),"-")</f>
        <v>-</v>
      </c>
      <c r="CV46" s="131" t="str">
        <f>IFERROR(
IF(AND(CV$5&gt;='Rent Roll'!$M41,EDATE('Rent Roll'!$M41,ROUNDDOWN('Rent Roll'!$Q41,0))-1&gt;=CV$5),-CV21,
IF(AND(CV$5&gt;='Rent Roll'!$K16,EDATE('Rent Roll'!$K16,ROUNDDOWN('Rent Roll'!$M16,0))-1&gt;=CV$5),-CV21,
"-")),"-")</f>
        <v>-</v>
      </c>
      <c r="CW46" s="131" t="str">
        <f>IFERROR(
IF(AND(CW$5&gt;='Rent Roll'!$M41,EDATE('Rent Roll'!$M41,ROUNDDOWN('Rent Roll'!$Q41,0))-1&gt;=CW$5),-CW21,
IF(AND(CW$5&gt;='Rent Roll'!$K16,EDATE('Rent Roll'!$K16,ROUNDDOWN('Rent Roll'!$M16,0))-1&gt;=CW$5),-CW21,
"-")),"-")</f>
        <v>-</v>
      </c>
      <c r="CX46" s="131" t="str">
        <f>IFERROR(
IF(AND(CX$5&gt;='Rent Roll'!$M41,EDATE('Rent Roll'!$M41,ROUNDDOWN('Rent Roll'!$Q41,0))-1&gt;=CX$5),-CX21,
IF(AND(CX$5&gt;='Rent Roll'!$K16,EDATE('Rent Roll'!$K16,ROUNDDOWN('Rent Roll'!$M16,0))-1&gt;=CX$5),-CX21,
"-")),"-")</f>
        <v>-</v>
      </c>
      <c r="CY46" s="131" t="str">
        <f>IFERROR(
IF(AND(CY$5&gt;='Rent Roll'!$M41,EDATE('Rent Roll'!$M41,ROUNDDOWN('Rent Roll'!$Q41,0))-1&gt;=CY$5),-CY21,
IF(AND(CY$5&gt;='Rent Roll'!$K16,EDATE('Rent Roll'!$K16,ROUNDDOWN('Rent Roll'!$M16,0))-1&gt;=CY$5),-CY21,
"-")),"-")</f>
        <v>-</v>
      </c>
      <c r="CZ46" s="131" t="str">
        <f>IFERROR(
IF(AND(CZ$5&gt;='Rent Roll'!$M41,EDATE('Rent Roll'!$M41,ROUNDDOWN('Rent Roll'!$Q41,0))-1&gt;=CZ$5),-CZ21,
IF(AND(CZ$5&gt;='Rent Roll'!$K16,EDATE('Rent Roll'!$K16,ROUNDDOWN('Rent Roll'!$M16,0))-1&gt;=CZ$5),-CZ21,
"-")),"-")</f>
        <v>-</v>
      </c>
      <c r="DA46" s="131" t="str">
        <f>IFERROR(
IF(AND(DA$5&gt;='Rent Roll'!$M41,EDATE('Rent Roll'!$M41,ROUNDDOWN('Rent Roll'!$Q41,0))-1&gt;=DA$5),-DA21,
IF(AND(DA$5&gt;='Rent Roll'!$K16,EDATE('Rent Roll'!$K16,ROUNDDOWN('Rent Roll'!$M16,0))-1&gt;=DA$5),-DA21,
"-")),"-")</f>
        <v>-</v>
      </c>
      <c r="DB46" s="131" t="str">
        <f>IFERROR(
IF(AND(DB$5&gt;='Rent Roll'!$M41,EDATE('Rent Roll'!$M41,ROUNDDOWN('Rent Roll'!$Q41,0))-1&gt;=DB$5),-DB21,
IF(AND(DB$5&gt;='Rent Roll'!$K16,EDATE('Rent Roll'!$K16,ROUNDDOWN('Rent Roll'!$M16,0))-1&gt;=DB$5),-DB21,
"-")),"-")</f>
        <v>-</v>
      </c>
      <c r="DC46" s="131" t="str">
        <f>IFERROR(
IF(AND(DC$5&gt;='Rent Roll'!$M41,EDATE('Rent Roll'!$M41,ROUNDDOWN('Rent Roll'!$Q41,0))-1&gt;=DC$5),-DC21,
IF(AND(DC$5&gt;='Rent Roll'!$K16,EDATE('Rent Roll'!$K16,ROUNDDOWN('Rent Roll'!$M16,0))-1&gt;=DC$5),-DC21,
"-")),"-")</f>
        <v>-</v>
      </c>
      <c r="DD46" s="131" t="str">
        <f>IFERROR(
IF(AND(DD$5&gt;='Rent Roll'!$M41,EDATE('Rent Roll'!$M41,ROUNDDOWN('Rent Roll'!$Q41,0))-1&gt;=DD$5),-DD21,
IF(AND(DD$5&gt;='Rent Roll'!$K16,EDATE('Rent Roll'!$K16,ROUNDDOWN('Rent Roll'!$M16,0))-1&gt;=DD$5),-DD21,
"-")),"-")</f>
        <v>-</v>
      </c>
      <c r="DE46" s="131" t="str">
        <f>IFERROR(
IF(AND(DE$5&gt;='Rent Roll'!$M41,EDATE('Rent Roll'!$M41,ROUNDDOWN('Rent Roll'!$Q41,0))-1&gt;=DE$5),-DE21,
IF(AND(DE$5&gt;='Rent Roll'!$K16,EDATE('Rent Roll'!$K16,ROUNDDOWN('Rent Roll'!$M16,0))-1&gt;=DE$5),-DE21,
"-")),"-")</f>
        <v>-</v>
      </c>
      <c r="DF46" s="131" t="str">
        <f>IFERROR(
IF(AND(DF$5&gt;='Rent Roll'!$M41,EDATE('Rent Roll'!$M41,ROUNDDOWN('Rent Roll'!$Q41,0))-1&gt;=DF$5),-DF21,
IF(AND(DF$5&gt;='Rent Roll'!$K16,EDATE('Rent Roll'!$K16,ROUNDDOWN('Rent Roll'!$M16,0))-1&gt;=DF$5),-DF21,
"-")),"-")</f>
        <v>-</v>
      </c>
      <c r="DG46" s="131" t="str">
        <f>IFERROR(
IF(AND(DG$5&gt;='Rent Roll'!$M41,EDATE('Rent Roll'!$M41,ROUNDDOWN('Rent Roll'!$Q41,0))-1&gt;=DG$5),-DG21,
IF(AND(DG$5&gt;='Rent Roll'!$K16,EDATE('Rent Roll'!$K16,ROUNDDOWN('Rent Roll'!$M16,0))-1&gt;=DG$5),-DG21,
"-")),"-")</f>
        <v>-</v>
      </c>
      <c r="DH46" s="131" t="str">
        <f>IFERROR(
IF(AND(DH$5&gt;='Rent Roll'!$M41,EDATE('Rent Roll'!$M41,ROUNDDOWN('Rent Roll'!$Q41,0))-1&gt;=DH$5),-DH21,
IF(AND(DH$5&gt;='Rent Roll'!$K16,EDATE('Rent Roll'!$K16,ROUNDDOWN('Rent Roll'!$M16,0))-1&gt;=DH$5),-DH21,
"-")),"-")</f>
        <v>-</v>
      </c>
      <c r="DI46" s="131" t="str">
        <f>IFERROR(
IF(AND(DI$5&gt;='Rent Roll'!$M41,EDATE('Rent Roll'!$M41,ROUNDDOWN('Rent Roll'!$Q41,0))-1&gt;=DI$5),-DI21,
IF(AND(DI$5&gt;='Rent Roll'!$K16,EDATE('Rent Roll'!$K16,ROUNDDOWN('Rent Roll'!$M16,0))-1&gt;=DI$5),-DI21,
"-")),"-")</f>
        <v>-</v>
      </c>
      <c r="DJ46" s="131" t="str">
        <f>IFERROR(
IF(AND(DJ$5&gt;='Rent Roll'!$M41,EDATE('Rent Roll'!$M41,ROUNDDOWN('Rent Roll'!$Q41,0))-1&gt;=DJ$5),-DJ21,
IF(AND(DJ$5&gt;='Rent Roll'!$K16,EDATE('Rent Roll'!$K16,ROUNDDOWN('Rent Roll'!$M16,0))-1&gt;=DJ$5),-DJ21,
"-")),"-")</f>
        <v>-</v>
      </c>
      <c r="DK46" s="131" t="str">
        <f>IFERROR(
IF(AND(DK$5&gt;='Rent Roll'!$M41,EDATE('Rent Roll'!$M41,ROUNDDOWN('Rent Roll'!$Q41,0))-1&gt;=DK$5),-DK21,
IF(AND(DK$5&gt;='Rent Roll'!$K16,EDATE('Rent Roll'!$K16,ROUNDDOWN('Rent Roll'!$M16,0))-1&gt;=DK$5),-DK21,
"-")),"-")</f>
        <v>-</v>
      </c>
      <c r="DL46" s="131" t="str">
        <f>IFERROR(
IF(AND(DL$5&gt;='Rent Roll'!$M41,EDATE('Rent Roll'!$M41,ROUNDDOWN('Rent Roll'!$Q41,0))-1&gt;=DL$5),-DL21,
IF(AND(DL$5&gt;='Rent Roll'!$K16,EDATE('Rent Roll'!$K16,ROUNDDOWN('Rent Roll'!$M16,0))-1&gt;=DL$5),-DL21,
"-")),"-")</f>
        <v>-</v>
      </c>
      <c r="DM46" s="131" t="str">
        <f>IFERROR(
IF(AND(DM$5&gt;='Rent Roll'!$M41,EDATE('Rent Roll'!$M41,ROUNDDOWN('Rent Roll'!$Q41,0))-1&gt;=DM$5),-DM21,
IF(AND(DM$5&gt;='Rent Roll'!$K16,EDATE('Rent Roll'!$K16,ROUNDDOWN('Rent Roll'!$M16,0))-1&gt;=DM$5),-DM21,
"-")),"-")</f>
        <v>-</v>
      </c>
      <c r="DN46" s="131" t="str">
        <f>IFERROR(
IF(AND(DN$5&gt;='Rent Roll'!$M41,EDATE('Rent Roll'!$M41,ROUNDDOWN('Rent Roll'!$Q41,0))-1&gt;=DN$5),-DN21,
IF(AND(DN$5&gt;='Rent Roll'!$K16,EDATE('Rent Roll'!$K16,ROUNDDOWN('Rent Roll'!$M16,0))-1&gt;=DN$5),-DN21,
"-")),"-")</f>
        <v>-</v>
      </c>
      <c r="DO46" s="131" t="str">
        <f>IFERROR(
IF(AND(DO$5&gt;='Rent Roll'!$M41,EDATE('Rent Roll'!$M41,ROUNDDOWN('Rent Roll'!$Q41,0))-1&gt;=DO$5),-DO21,
IF(AND(DO$5&gt;='Rent Roll'!$K16,EDATE('Rent Roll'!$K16,ROUNDDOWN('Rent Roll'!$M16,0))-1&gt;=DO$5),-DO21,
"-")),"-")</f>
        <v>-</v>
      </c>
      <c r="DP46" s="131" t="str">
        <f>IFERROR(
IF(AND(DP$5&gt;='Rent Roll'!$M41,EDATE('Rent Roll'!$M41,ROUNDDOWN('Rent Roll'!$Q41,0))-1&gt;=DP$5),-DP21,
IF(AND(DP$5&gt;='Rent Roll'!$K16,EDATE('Rent Roll'!$K16,ROUNDDOWN('Rent Roll'!$M16,0))-1&gt;=DP$5),-DP21,
"-")),"-")</f>
        <v>-</v>
      </c>
      <c r="DQ46" s="131" t="str">
        <f>IFERROR(
IF(AND(DQ$5&gt;='Rent Roll'!$M41,EDATE('Rent Roll'!$M41,ROUNDDOWN('Rent Roll'!$Q41,0))-1&gt;=DQ$5),-DQ21,
IF(AND(DQ$5&gt;='Rent Roll'!$K16,EDATE('Rent Roll'!$K16,ROUNDDOWN('Rent Roll'!$M16,0))-1&gt;=DQ$5),-DQ21,
"-")),"-")</f>
        <v>-</v>
      </c>
      <c r="DR46" s="131" t="str">
        <f>IFERROR(
IF(AND(DR$5&gt;='Rent Roll'!$M41,EDATE('Rent Roll'!$M41,ROUNDDOWN('Rent Roll'!$Q41,0))-1&gt;=DR$5),-DR21,
IF(AND(DR$5&gt;='Rent Roll'!$K16,EDATE('Rent Roll'!$K16,ROUNDDOWN('Rent Roll'!$M16,0))-1&gt;=DR$5),-DR21,
"-")),"-")</f>
        <v>-</v>
      </c>
      <c r="DS46" s="131" t="str">
        <f>IFERROR(
IF(AND(DS$5&gt;='Rent Roll'!$M41,EDATE('Rent Roll'!$M41,ROUNDDOWN('Rent Roll'!$Q41,0))-1&gt;=DS$5),-DS21,
IF(AND(DS$5&gt;='Rent Roll'!$K16,EDATE('Rent Roll'!$K16,ROUNDDOWN('Rent Roll'!$M16,0))-1&gt;=DS$5),-DS21,
"-")),"-")</f>
        <v>-</v>
      </c>
      <c r="DT46" s="131" t="str">
        <f>IFERROR(
IF(AND(DT$5&gt;='Rent Roll'!$M41,EDATE('Rent Roll'!$M41,ROUNDDOWN('Rent Roll'!$Q41,0))-1&gt;=DT$5),-DT21,
IF(AND(DT$5&gt;='Rent Roll'!$K16,EDATE('Rent Roll'!$K16,ROUNDDOWN('Rent Roll'!$M16,0))-1&gt;=DT$5),-DT21,
"-")),"-")</f>
        <v>-</v>
      </c>
      <c r="DU46" s="131" t="str">
        <f>IFERROR(
IF(AND(DU$5&gt;='Rent Roll'!$M41,EDATE('Rent Roll'!$M41,ROUNDDOWN('Rent Roll'!$Q41,0))-1&gt;=DU$5),-DU21,
IF(AND(DU$5&gt;='Rent Roll'!$K16,EDATE('Rent Roll'!$K16,ROUNDDOWN('Rent Roll'!$M16,0))-1&gt;=DU$5),-DU21,
"-")),"-")</f>
        <v>-</v>
      </c>
      <c r="DV46" s="131" t="str">
        <f>IFERROR(
IF(AND(DV$5&gt;='Rent Roll'!$M41,EDATE('Rent Roll'!$M41,ROUNDDOWN('Rent Roll'!$Q41,0))-1&gt;=DV$5),-DV21,
IF(AND(DV$5&gt;='Rent Roll'!$K16,EDATE('Rent Roll'!$K16,ROUNDDOWN('Rent Roll'!$M16,0))-1&gt;=DV$5),-DV21,
"-")),"-")</f>
        <v>-</v>
      </c>
      <c r="DW46" s="131" t="str">
        <f>IFERROR(
IF(AND(DW$5&gt;='Rent Roll'!$M41,EDATE('Rent Roll'!$M41,ROUNDDOWN('Rent Roll'!$Q41,0))-1&gt;=DW$5),-DW21,
IF(AND(DW$5&gt;='Rent Roll'!$K16,EDATE('Rent Roll'!$K16,ROUNDDOWN('Rent Roll'!$M16,0))-1&gt;=DW$5),-DW21,
"-")),"-")</f>
        <v>-</v>
      </c>
      <c r="DX46" s="131" t="str">
        <f>IFERROR(
IF(AND(DX$5&gt;='Rent Roll'!$M41,EDATE('Rent Roll'!$M41,ROUNDDOWN('Rent Roll'!$Q41,0))-1&gt;=DX$5),-DX21,
IF(AND(DX$5&gt;='Rent Roll'!$K16,EDATE('Rent Roll'!$K16,ROUNDDOWN('Rent Roll'!$M16,0))-1&gt;=DX$5),-DX21,
"-")),"-")</f>
        <v>-</v>
      </c>
      <c r="DY46" s="131" t="str">
        <f>IFERROR(
IF(AND(DY$5&gt;='Rent Roll'!$M41,EDATE('Rent Roll'!$M41,ROUNDDOWN('Rent Roll'!$Q41,0))-1&gt;=DY$5),-DY21,
IF(AND(DY$5&gt;='Rent Roll'!$K16,EDATE('Rent Roll'!$K16,ROUNDDOWN('Rent Roll'!$M16,0))-1&gt;=DY$5),-DY21,
"-")),"-")</f>
        <v>-</v>
      </c>
      <c r="DZ46" s="131" t="str">
        <f>IFERROR(
IF(AND(DZ$5&gt;='Rent Roll'!$M41,EDATE('Rent Roll'!$M41,ROUNDDOWN('Rent Roll'!$Q41,0))-1&gt;=DZ$5),-DZ21,
IF(AND(DZ$5&gt;='Rent Roll'!$K16,EDATE('Rent Roll'!$K16,ROUNDDOWN('Rent Roll'!$M16,0))-1&gt;=DZ$5),-DZ21,
"-")),"-")</f>
        <v>-</v>
      </c>
      <c r="EA46" s="131" t="str">
        <f>IFERROR(
IF(AND(EA$5&gt;='Rent Roll'!$M41,EDATE('Rent Roll'!$M41,ROUNDDOWN('Rent Roll'!$Q41,0))-1&gt;=EA$5),-EA21,
IF(AND(EA$5&gt;='Rent Roll'!$K16,EDATE('Rent Roll'!$K16,ROUNDDOWN('Rent Roll'!$M16,0))-1&gt;=EA$5),-EA21,
"-")),"-")</f>
        <v>-</v>
      </c>
      <c r="EB46" s="131" t="str">
        <f>IFERROR(
IF(AND(EB$5&gt;='Rent Roll'!$M41,EDATE('Rent Roll'!$M41,ROUNDDOWN('Rent Roll'!$Q41,0))-1&gt;=EB$5),-EB21,
IF(AND(EB$5&gt;='Rent Roll'!$K16,EDATE('Rent Roll'!$K16,ROUNDDOWN('Rent Roll'!$M16,0))-1&gt;=EB$5),-EB21,
"-")),"-")</f>
        <v>-</v>
      </c>
      <c r="EC46" s="131" t="str">
        <f>IFERROR(
IF(AND(EC$5&gt;='Rent Roll'!$M41,EDATE('Rent Roll'!$M41,ROUNDDOWN('Rent Roll'!$Q41,0))-1&gt;=EC$5),-EC21,
IF(AND(EC$5&gt;='Rent Roll'!$K16,EDATE('Rent Roll'!$K16,ROUNDDOWN('Rent Roll'!$M16,0))-1&gt;=EC$5),-EC21,
"-")),"-")</f>
        <v>-</v>
      </c>
      <c r="ED46" s="131" t="str">
        <f>IFERROR(
IF(AND(ED$5&gt;='Rent Roll'!$M41,EDATE('Rent Roll'!$M41,ROUNDDOWN('Rent Roll'!$Q41,0))-1&gt;=ED$5),-ED21,
IF(AND(ED$5&gt;='Rent Roll'!$K16,EDATE('Rent Roll'!$K16,ROUNDDOWN('Rent Roll'!$M16,0))-1&gt;=ED$5),-ED21,
"-")),"-")</f>
        <v>-</v>
      </c>
      <c r="EE46" s="131" t="str">
        <f>IFERROR(
IF(AND(EE$5&gt;='Rent Roll'!$M41,EDATE('Rent Roll'!$M41,ROUNDDOWN('Rent Roll'!$Q41,0))-1&gt;=EE$5),-EE21,
IF(AND(EE$5&gt;='Rent Roll'!$K16,EDATE('Rent Roll'!$K16,ROUNDDOWN('Rent Roll'!$M16,0))-1&gt;=EE$5),-EE21,
"-")),"-")</f>
        <v>-</v>
      </c>
      <c r="EF46" s="132" t="str">
        <f>IFERROR(
IF(AND(EF$5&gt;='Rent Roll'!$M41,EDATE('Rent Roll'!$M41,ROUNDDOWN('Rent Roll'!$Q41,0))-1&gt;=EF$5),-EF21,
IF(AND(EF$5&gt;='Rent Roll'!$K16,EDATE('Rent Roll'!$K16,ROUNDDOWN('Rent Roll'!$M16,0))-1&gt;=EF$5),-EF21,
"-")),"-")</f>
        <v>-</v>
      </c>
      <c r="EG46" s="118" t="s">
        <v>109</v>
      </c>
    </row>
    <row r="47" spans="2:137" x14ac:dyDescent="0.2">
      <c r="B47" s="134"/>
      <c r="C47" s="73" t="str">
        <f>CONCATENATE('Rent Roll'!B17&amp;" - "&amp;'Rent Roll'!C17)</f>
        <v xml:space="preserve"> - </v>
      </c>
      <c r="D47" s="150">
        <f t="shared" si="18"/>
        <v>0</v>
      </c>
      <c r="E47" s="131" t="str">
        <f>IFERROR(
IF(AND(E$5&gt;='Rent Roll'!$M42,EDATE('Rent Roll'!$M42,ROUNDDOWN('Rent Roll'!$Q42,0))-1&gt;=E$5),-E22,
IF(AND(E$5&gt;='Rent Roll'!$K17,EDATE('Rent Roll'!$K17,ROUNDDOWN('Rent Roll'!$M17,0))-1&gt;=E$5),-E22,
"-")),"-")</f>
        <v>-</v>
      </c>
      <c r="F47" s="131" t="str">
        <f>IFERROR(
IF(AND(F$5&gt;='Rent Roll'!$M42,EDATE('Rent Roll'!$M42,ROUNDDOWN('Rent Roll'!$Q42,0))-1&gt;=F$5),-F22,
IF(AND(F$5&gt;='Rent Roll'!$K17,EDATE('Rent Roll'!$K17,ROUNDDOWN('Rent Roll'!$M17,0))-1&gt;=F$5),-F22,
"-")),"-")</f>
        <v>-</v>
      </c>
      <c r="G47" s="131" t="str">
        <f>IFERROR(
IF(AND(G$5&gt;='Rent Roll'!$M42,EDATE('Rent Roll'!$M42,ROUNDDOWN('Rent Roll'!$Q42,0))-1&gt;=G$5),-G22,
IF(AND(G$5&gt;='Rent Roll'!$K17,EDATE('Rent Roll'!$K17,ROUNDDOWN('Rent Roll'!$M17,0))-1&gt;=G$5),-G22,
"-")),"-")</f>
        <v>-</v>
      </c>
      <c r="H47" s="131" t="str">
        <f>IFERROR(
IF(AND(H$5&gt;='Rent Roll'!$M42,EDATE('Rent Roll'!$M42,ROUNDDOWN('Rent Roll'!$Q42,0))-1&gt;=H$5),-H22,
IF(AND(H$5&gt;='Rent Roll'!$K17,EDATE('Rent Roll'!$K17,ROUNDDOWN('Rent Roll'!$M17,0))-1&gt;=H$5),-H22,
"-")),"-")</f>
        <v>-</v>
      </c>
      <c r="I47" s="131" t="str">
        <f>IFERROR(
IF(AND(I$5&gt;='Rent Roll'!$M42,EDATE('Rent Roll'!$M42,ROUNDDOWN('Rent Roll'!$Q42,0))-1&gt;=I$5),-I22,
IF(AND(I$5&gt;='Rent Roll'!$K17,EDATE('Rent Roll'!$K17,ROUNDDOWN('Rent Roll'!$M17,0))-1&gt;=I$5),-I22,
"-")),"-")</f>
        <v>-</v>
      </c>
      <c r="J47" s="131" t="str">
        <f>IFERROR(
IF(AND(J$5&gt;='Rent Roll'!$M42,EDATE('Rent Roll'!$M42,ROUNDDOWN('Rent Roll'!$Q42,0))-1&gt;=J$5),-J22,
IF(AND(J$5&gt;='Rent Roll'!$K17,EDATE('Rent Roll'!$K17,ROUNDDOWN('Rent Roll'!$M17,0))-1&gt;=J$5),-J22,
"-")),"-")</f>
        <v>-</v>
      </c>
      <c r="K47" s="131" t="str">
        <f>IFERROR(
IF(AND(K$5&gt;='Rent Roll'!$M42,EDATE('Rent Roll'!$M42,ROUNDDOWN('Rent Roll'!$Q42,0))-1&gt;=K$5),-K22,
IF(AND(K$5&gt;='Rent Roll'!$K17,EDATE('Rent Roll'!$K17,ROUNDDOWN('Rent Roll'!$M17,0))-1&gt;=K$5),-K22,
"-")),"-")</f>
        <v>-</v>
      </c>
      <c r="L47" s="131" t="str">
        <f>IFERROR(
IF(AND(L$5&gt;='Rent Roll'!$M42,EDATE('Rent Roll'!$M42,ROUNDDOWN('Rent Roll'!$Q42,0))-1&gt;=L$5),-L22,
IF(AND(L$5&gt;='Rent Roll'!$K17,EDATE('Rent Roll'!$K17,ROUNDDOWN('Rent Roll'!$M17,0))-1&gt;=L$5),-L22,
"-")),"-")</f>
        <v>-</v>
      </c>
      <c r="M47" s="131" t="str">
        <f>IFERROR(
IF(AND(M$5&gt;='Rent Roll'!$M42,EDATE('Rent Roll'!$M42,ROUNDDOWN('Rent Roll'!$Q42,0))-1&gt;=M$5),-M22,
IF(AND(M$5&gt;='Rent Roll'!$K17,EDATE('Rent Roll'!$K17,ROUNDDOWN('Rent Roll'!$M17,0))-1&gt;=M$5),-M22,
"-")),"-")</f>
        <v>-</v>
      </c>
      <c r="N47" s="131" t="str">
        <f>IFERROR(
IF(AND(N$5&gt;='Rent Roll'!$M42,EDATE('Rent Roll'!$M42,ROUNDDOWN('Rent Roll'!$Q42,0))-1&gt;=N$5),-N22,
IF(AND(N$5&gt;='Rent Roll'!$K17,EDATE('Rent Roll'!$K17,ROUNDDOWN('Rent Roll'!$M17,0))-1&gt;=N$5),-N22,
"-")),"-")</f>
        <v>-</v>
      </c>
      <c r="O47" s="131" t="str">
        <f>IFERROR(
IF(AND(O$5&gt;='Rent Roll'!$M42,EDATE('Rent Roll'!$M42,ROUNDDOWN('Rent Roll'!$Q42,0))-1&gt;=O$5),-O22,
IF(AND(O$5&gt;='Rent Roll'!$K17,EDATE('Rent Roll'!$K17,ROUNDDOWN('Rent Roll'!$M17,0))-1&gt;=O$5),-O22,
"-")),"-")</f>
        <v>-</v>
      </c>
      <c r="P47" s="131" t="str">
        <f>IFERROR(
IF(AND(P$5&gt;='Rent Roll'!$M42,EDATE('Rent Roll'!$M42,ROUNDDOWN('Rent Roll'!$Q42,0))-1&gt;=P$5),-P22,
IF(AND(P$5&gt;='Rent Roll'!$K17,EDATE('Rent Roll'!$K17,ROUNDDOWN('Rent Roll'!$M17,0))-1&gt;=P$5),-P22,
"-")),"-")</f>
        <v>-</v>
      </c>
      <c r="Q47" s="131" t="str">
        <f>IFERROR(
IF(AND(Q$5&gt;='Rent Roll'!$M42,EDATE('Rent Roll'!$M42,ROUNDDOWN('Rent Roll'!$Q42,0))-1&gt;=Q$5),-Q22,
IF(AND(Q$5&gt;='Rent Roll'!$K17,EDATE('Rent Roll'!$K17,ROUNDDOWN('Rent Roll'!$M17,0))-1&gt;=Q$5),-Q22,
"-")),"-")</f>
        <v>-</v>
      </c>
      <c r="R47" s="131" t="str">
        <f>IFERROR(
IF(AND(R$5&gt;='Rent Roll'!$M42,EDATE('Rent Roll'!$M42,ROUNDDOWN('Rent Roll'!$Q42,0))-1&gt;=R$5),-R22,
IF(AND(R$5&gt;='Rent Roll'!$K17,EDATE('Rent Roll'!$K17,ROUNDDOWN('Rent Roll'!$M17,0))-1&gt;=R$5),-R22,
"-")),"-")</f>
        <v>-</v>
      </c>
      <c r="S47" s="131" t="str">
        <f>IFERROR(
IF(AND(S$5&gt;='Rent Roll'!$M42,EDATE('Rent Roll'!$M42,ROUNDDOWN('Rent Roll'!$Q42,0))-1&gt;=S$5),-S22,
IF(AND(S$5&gt;='Rent Roll'!$K17,EDATE('Rent Roll'!$K17,ROUNDDOWN('Rent Roll'!$M17,0))-1&gt;=S$5),-S22,
"-")),"-")</f>
        <v>-</v>
      </c>
      <c r="T47" s="131" t="str">
        <f>IFERROR(
IF(AND(T$5&gt;='Rent Roll'!$M42,EDATE('Rent Roll'!$M42,ROUNDDOWN('Rent Roll'!$Q42,0))-1&gt;=T$5),-T22,
IF(AND(T$5&gt;='Rent Roll'!$K17,EDATE('Rent Roll'!$K17,ROUNDDOWN('Rent Roll'!$M17,0))-1&gt;=T$5),-T22,
"-")),"-")</f>
        <v>-</v>
      </c>
      <c r="U47" s="131" t="str">
        <f>IFERROR(
IF(AND(U$5&gt;='Rent Roll'!$M42,EDATE('Rent Roll'!$M42,ROUNDDOWN('Rent Roll'!$Q42,0))-1&gt;=U$5),-U22,
IF(AND(U$5&gt;='Rent Roll'!$K17,EDATE('Rent Roll'!$K17,ROUNDDOWN('Rent Roll'!$M17,0))-1&gt;=U$5),-U22,
"-")),"-")</f>
        <v>-</v>
      </c>
      <c r="V47" s="131" t="str">
        <f>IFERROR(
IF(AND(V$5&gt;='Rent Roll'!$M42,EDATE('Rent Roll'!$M42,ROUNDDOWN('Rent Roll'!$Q42,0))-1&gt;=V$5),-V22,
IF(AND(V$5&gt;='Rent Roll'!$K17,EDATE('Rent Roll'!$K17,ROUNDDOWN('Rent Roll'!$M17,0))-1&gt;=V$5),-V22,
"-")),"-")</f>
        <v>-</v>
      </c>
      <c r="W47" s="131" t="str">
        <f>IFERROR(
IF(AND(W$5&gt;='Rent Roll'!$M42,EDATE('Rent Roll'!$M42,ROUNDDOWN('Rent Roll'!$Q42,0))-1&gt;=W$5),-W22,
IF(AND(W$5&gt;='Rent Roll'!$K17,EDATE('Rent Roll'!$K17,ROUNDDOWN('Rent Roll'!$M17,0))-1&gt;=W$5),-W22,
"-")),"-")</f>
        <v>-</v>
      </c>
      <c r="X47" s="131" t="str">
        <f>IFERROR(
IF(AND(X$5&gt;='Rent Roll'!$M42,EDATE('Rent Roll'!$M42,ROUNDDOWN('Rent Roll'!$Q42,0))-1&gt;=X$5),-X22,
IF(AND(X$5&gt;='Rent Roll'!$K17,EDATE('Rent Roll'!$K17,ROUNDDOWN('Rent Roll'!$M17,0))-1&gt;=X$5),-X22,
"-")),"-")</f>
        <v>-</v>
      </c>
      <c r="Y47" s="131" t="str">
        <f>IFERROR(
IF(AND(Y$5&gt;='Rent Roll'!$M42,EDATE('Rent Roll'!$M42,ROUNDDOWN('Rent Roll'!$Q42,0))-1&gt;=Y$5),-Y22,
IF(AND(Y$5&gt;='Rent Roll'!$K17,EDATE('Rent Roll'!$K17,ROUNDDOWN('Rent Roll'!$M17,0))-1&gt;=Y$5),-Y22,
"-")),"-")</f>
        <v>-</v>
      </c>
      <c r="Z47" s="131" t="str">
        <f>IFERROR(
IF(AND(Z$5&gt;='Rent Roll'!$M42,EDATE('Rent Roll'!$M42,ROUNDDOWN('Rent Roll'!$Q42,0))-1&gt;=Z$5),-Z22,
IF(AND(Z$5&gt;='Rent Roll'!$K17,EDATE('Rent Roll'!$K17,ROUNDDOWN('Rent Roll'!$M17,0))-1&gt;=Z$5),-Z22,
"-")),"-")</f>
        <v>-</v>
      </c>
      <c r="AA47" s="131" t="str">
        <f>IFERROR(
IF(AND(AA$5&gt;='Rent Roll'!$M42,EDATE('Rent Roll'!$M42,ROUNDDOWN('Rent Roll'!$Q42,0))-1&gt;=AA$5),-AA22,
IF(AND(AA$5&gt;='Rent Roll'!$K17,EDATE('Rent Roll'!$K17,ROUNDDOWN('Rent Roll'!$M17,0))-1&gt;=AA$5),-AA22,
"-")),"-")</f>
        <v>-</v>
      </c>
      <c r="AB47" s="131" t="str">
        <f>IFERROR(
IF(AND(AB$5&gt;='Rent Roll'!$M42,EDATE('Rent Roll'!$M42,ROUNDDOWN('Rent Roll'!$Q42,0))-1&gt;=AB$5),-AB22,
IF(AND(AB$5&gt;='Rent Roll'!$K17,EDATE('Rent Roll'!$K17,ROUNDDOWN('Rent Roll'!$M17,0))-1&gt;=AB$5),-AB22,
"-")),"-")</f>
        <v>-</v>
      </c>
      <c r="AC47" s="131" t="str">
        <f>IFERROR(
IF(AND(AC$5&gt;='Rent Roll'!$M42,EDATE('Rent Roll'!$M42,ROUNDDOWN('Rent Roll'!$Q42,0))-1&gt;=AC$5),-AC22,
IF(AND(AC$5&gt;='Rent Roll'!$K17,EDATE('Rent Roll'!$K17,ROUNDDOWN('Rent Roll'!$M17,0))-1&gt;=AC$5),-AC22,
"-")),"-")</f>
        <v>-</v>
      </c>
      <c r="AD47" s="131" t="str">
        <f>IFERROR(
IF(AND(AD$5&gt;='Rent Roll'!$M42,EDATE('Rent Roll'!$M42,ROUNDDOWN('Rent Roll'!$Q42,0))-1&gt;=AD$5),-AD22,
IF(AND(AD$5&gt;='Rent Roll'!$K17,EDATE('Rent Roll'!$K17,ROUNDDOWN('Rent Roll'!$M17,0))-1&gt;=AD$5),-AD22,
"-")),"-")</f>
        <v>-</v>
      </c>
      <c r="AE47" s="131" t="str">
        <f>IFERROR(
IF(AND(AE$5&gt;='Rent Roll'!$M42,EDATE('Rent Roll'!$M42,ROUNDDOWN('Rent Roll'!$Q42,0))-1&gt;=AE$5),-AE22,
IF(AND(AE$5&gt;='Rent Roll'!$K17,EDATE('Rent Roll'!$K17,ROUNDDOWN('Rent Roll'!$M17,0))-1&gt;=AE$5),-AE22,
"-")),"-")</f>
        <v>-</v>
      </c>
      <c r="AF47" s="131" t="str">
        <f>IFERROR(
IF(AND(AF$5&gt;='Rent Roll'!$M42,EDATE('Rent Roll'!$M42,ROUNDDOWN('Rent Roll'!$Q42,0))-1&gt;=AF$5),-AF22,
IF(AND(AF$5&gt;='Rent Roll'!$K17,EDATE('Rent Roll'!$K17,ROUNDDOWN('Rent Roll'!$M17,0))-1&gt;=AF$5),-AF22,
"-")),"-")</f>
        <v>-</v>
      </c>
      <c r="AG47" s="131" t="str">
        <f>IFERROR(
IF(AND(AG$5&gt;='Rent Roll'!$M42,EDATE('Rent Roll'!$M42,ROUNDDOWN('Rent Roll'!$Q42,0))-1&gt;=AG$5),-AG22,
IF(AND(AG$5&gt;='Rent Roll'!$K17,EDATE('Rent Roll'!$K17,ROUNDDOWN('Rent Roll'!$M17,0))-1&gt;=AG$5),-AG22,
"-")),"-")</f>
        <v>-</v>
      </c>
      <c r="AH47" s="131" t="str">
        <f>IFERROR(
IF(AND(AH$5&gt;='Rent Roll'!$M42,EDATE('Rent Roll'!$M42,ROUNDDOWN('Rent Roll'!$Q42,0))-1&gt;=AH$5),-AH22,
IF(AND(AH$5&gt;='Rent Roll'!$K17,EDATE('Rent Roll'!$K17,ROUNDDOWN('Rent Roll'!$M17,0))-1&gt;=AH$5),-AH22,
"-")),"-")</f>
        <v>-</v>
      </c>
      <c r="AI47" s="131" t="str">
        <f>IFERROR(
IF(AND(AI$5&gt;='Rent Roll'!$M42,EDATE('Rent Roll'!$M42,ROUNDDOWN('Rent Roll'!$Q42,0))-1&gt;=AI$5),-AI22,
IF(AND(AI$5&gt;='Rent Roll'!$K17,EDATE('Rent Roll'!$K17,ROUNDDOWN('Rent Roll'!$M17,0))-1&gt;=AI$5),-AI22,
"-")),"-")</f>
        <v>-</v>
      </c>
      <c r="AJ47" s="131" t="str">
        <f>IFERROR(
IF(AND(AJ$5&gt;='Rent Roll'!$M42,EDATE('Rent Roll'!$M42,ROUNDDOWN('Rent Roll'!$Q42,0))-1&gt;=AJ$5),-AJ22,
IF(AND(AJ$5&gt;='Rent Roll'!$K17,EDATE('Rent Roll'!$K17,ROUNDDOWN('Rent Roll'!$M17,0))-1&gt;=AJ$5),-AJ22,
"-")),"-")</f>
        <v>-</v>
      </c>
      <c r="AK47" s="131" t="str">
        <f>IFERROR(
IF(AND(AK$5&gt;='Rent Roll'!$M42,EDATE('Rent Roll'!$M42,ROUNDDOWN('Rent Roll'!$Q42,0))-1&gt;=AK$5),-AK22,
IF(AND(AK$5&gt;='Rent Roll'!$K17,EDATE('Rent Roll'!$K17,ROUNDDOWN('Rent Roll'!$M17,0))-1&gt;=AK$5),-AK22,
"-")),"-")</f>
        <v>-</v>
      </c>
      <c r="AL47" s="131" t="str">
        <f>IFERROR(
IF(AND(AL$5&gt;='Rent Roll'!$M42,EDATE('Rent Roll'!$M42,ROUNDDOWN('Rent Roll'!$Q42,0))-1&gt;=AL$5),-AL22,
IF(AND(AL$5&gt;='Rent Roll'!$K17,EDATE('Rent Roll'!$K17,ROUNDDOWN('Rent Roll'!$M17,0))-1&gt;=AL$5),-AL22,
"-")),"-")</f>
        <v>-</v>
      </c>
      <c r="AM47" s="131" t="str">
        <f>IFERROR(
IF(AND(AM$5&gt;='Rent Roll'!$M42,EDATE('Rent Roll'!$M42,ROUNDDOWN('Rent Roll'!$Q42,0))-1&gt;=AM$5),-AM22,
IF(AND(AM$5&gt;='Rent Roll'!$K17,EDATE('Rent Roll'!$K17,ROUNDDOWN('Rent Roll'!$M17,0))-1&gt;=AM$5),-AM22,
"-")),"-")</f>
        <v>-</v>
      </c>
      <c r="AN47" s="131" t="str">
        <f>IFERROR(
IF(AND(AN$5&gt;='Rent Roll'!$M42,EDATE('Rent Roll'!$M42,ROUNDDOWN('Rent Roll'!$Q42,0))-1&gt;=AN$5),-AN22,
IF(AND(AN$5&gt;='Rent Roll'!$K17,EDATE('Rent Roll'!$K17,ROUNDDOWN('Rent Roll'!$M17,0))-1&gt;=AN$5),-AN22,
"-")),"-")</f>
        <v>-</v>
      </c>
      <c r="AO47" s="131" t="str">
        <f>IFERROR(
IF(AND(AO$5&gt;='Rent Roll'!$M42,EDATE('Rent Roll'!$M42,ROUNDDOWN('Rent Roll'!$Q42,0))-1&gt;=AO$5),-AO22,
IF(AND(AO$5&gt;='Rent Roll'!$K17,EDATE('Rent Roll'!$K17,ROUNDDOWN('Rent Roll'!$M17,0))-1&gt;=AO$5),-AO22,
"-")),"-")</f>
        <v>-</v>
      </c>
      <c r="AP47" s="131" t="str">
        <f>IFERROR(
IF(AND(AP$5&gt;='Rent Roll'!$M42,EDATE('Rent Roll'!$M42,ROUNDDOWN('Rent Roll'!$Q42,0))-1&gt;=AP$5),-AP22,
IF(AND(AP$5&gt;='Rent Roll'!$K17,EDATE('Rent Roll'!$K17,ROUNDDOWN('Rent Roll'!$M17,0))-1&gt;=AP$5),-AP22,
"-")),"-")</f>
        <v>-</v>
      </c>
      <c r="AQ47" s="131" t="str">
        <f>IFERROR(
IF(AND(AQ$5&gt;='Rent Roll'!$M42,EDATE('Rent Roll'!$M42,ROUNDDOWN('Rent Roll'!$Q42,0))-1&gt;=AQ$5),-AQ22,
IF(AND(AQ$5&gt;='Rent Roll'!$K17,EDATE('Rent Roll'!$K17,ROUNDDOWN('Rent Roll'!$M17,0))-1&gt;=AQ$5),-AQ22,
"-")),"-")</f>
        <v>-</v>
      </c>
      <c r="AR47" s="131" t="str">
        <f>IFERROR(
IF(AND(AR$5&gt;='Rent Roll'!$M42,EDATE('Rent Roll'!$M42,ROUNDDOWN('Rent Roll'!$Q42,0))-1&gt;=AR$5),-AR22,
IF(AND(AR$5&gt;='Rent Roll'!$K17,EDATE('Rent Roll'!$K17,ROUNDDOWN('Rent Roll'!$M17,0))-1&gt;=AR$5),-AR22,
"-")),"-")</f>
        <v>-</v>
      </c>
      <c r="AS47" s="131" t="str">
        <f>IFERROR(
IF(AND(AS$5&gt;='Rent Roll'!$M42,EDATE('Rent Roll'!$M42,ROUNDDOWN('Rent Roll'!$Q42,0))-1&gt;=AS$5),-AS22,
IF(AND(AS$5&gt;='Rent Roll'!$K17,EDATE('Rent Roll'!$K17,ROUNDDOWN('Rent Roll'!$M17,0))-1&gt;=AS$5),-AS22,
"-")),"-")</f>
        <v>-</v>
      </c>
      <c r="AT47" s="131" t="str">
        <f>IFERROR(
IF(AND(AT$5&gt;='Rent Roll'!$M42,EDATE('Rent Roll'!$M42,ROUNDDOWN('Rent Roll'!$Q42,0))-1&gt;=AT$5),-AT22,
IF(AND(AT$5&gt;='Rent Roll'!$K17,EDATE('Rent Roll'!$K17,ROUNDDOWN('Rent Roll'!$M17,0))-1&gt;=AT$5),-AT22,
"-")),"-")</f>
        <v>-</v>
      </c>
      <c r="AU47" s="131" t="str">
        <f>IFERROR(
IF(AND(AU$5&gt;='Rent Roll'!$M42,EDATE('Rent Roll'!$M42,ROUNDDOWN('Rent Roll'!$Q42,0))-1&gt;=AU$5),-AU22,
IF(AND(AU$5&gt;='Rent Roll'!$K17,EDATE('Rent Roll'!$K17,ROUNDDOWN('Rent Roll'!$M17,0))-1&gt;=AU$5),-AU22,
"-")),"-")</f>
        <v>-</v>
      </c>
      <c r="AV47" s="131" t="str">
        <f>IFERROR(
IF(AND(AV$5&gt;='Rent Roll'!$M42,EDATE('Rent Roll'!$M42,ROUNDDOWN('Rent Roll'!$Q42,0))-1&gt;=AV$5),-AV22,
IF(AND(AV$5&gt;='Rent Roll'!$K17,EDATE('Rent Roll'!$K17,ROUNDDOWN('Rent Roll'!$M17,0))-1&gt;=AV$5),-AV22,
"-")),"-")</f>
        <v>-</v>
      </c>
      <c r="AW47" s="131" t="str">
        <f>IFERROR(
IF(AND(AW$5&gt;='Rent Roll'!$M42,EDATE('Rent Roll'!$M42,ROUNDDOWN('Rent Roll'!$Q42,0))-1&gt;=AW$5),-AW22,
IF(AND(AW$5&gt;='Rent Roll'!$K17,EDATE('Rent Roll'!$K17,ROUNDDOWN('Rent Roll'!$M17,0))-1&gt;=AW$5),-AW22,
"-")),"-")</f>
        <v>-</v>
      </c>
      <c r="AX47" s="131" t="str">
        <f>IFERROR(
IF(AND(AX$5&gt;='Rent Roll'!$M42,EDATE('Rent Roll'!$M42,ROUNDDOWN('Rent Roll'!$Q42,0))-1&gt;=AX$5),-AX22,
IF(AND(AX$5&gt;='Rent Roll'!$K17,EDATE('Rent Roll'!$K17,ROUNDDOWN('Rent Roll'!$M17,0))-1&gt;=AX$5),-AX22,
"-")),"-")</f>
        <v>-</v>
      </c>
      <c r="AY47" s="131" t="str">
        <f>IFERROR(
IF(AND(AY$5&gt;='Rent Roll'!$M42,EDATE('Rent Roll'!$M42,ROUNDDOWN('Rent Roll'!$Q42,0))-1&gt;=AY$5),-AY22,
IF(AND(AY$5&gt;='Rent Roll'!$K17,EDATE('Rent Roll'!$K17,ROUNDDOWN('Rent Roll'!$M17,0))-1&gt;=AY$5),-AY22,
"-")),"-")</f>
        <v>-</v>
      </c>
      <c r="AZ47" s="131" t="str">
        <f>IFERROR(
IF(AND(AZ$5&gt;='Rent Roll'!$M42,EDATE('Rent Roll'!$M42,ROUNDDOWN('Rent Roll'!$Q42,0))-1&gt;=AZ$5),-AZ22,
IF(AND(AZ$5&gt;='Rent Roll'!$K17,EDATE('Rent Roll'!$K17,ROUNDDOWN('Rent Roll'!$M17,0))-1&gt;=AZ$5),-AZ22,
"-")),"-")</f>
        <v>-</v>
      </c>
      <c r="BA47" s="131" t="str">
        <f>IFERROR(
IF(AND(BA$5&gt;='Rent Roll'!$M42,EDATE('Rent Roll'!$M42,ROUNDDOWN('Rent Roll'!$Q42,0))-1&gt;=BA$5),-BA22,
IF(AND(BA$5&gt;='Rent Roll'!$K17,EDATE('Rent Roll'!$K17,ROUNDDOWN('Rent Roll'!$M17,0))-1&gt;=BA$5),-BA22,
"-")),"-")</f>
        <v>-</v>
      </c>
      <c r="BB47" s="131" t="str">
        <f>IFERROR(
IF(AND(BB$5&gt;='Rent Roll'!$M42,EDATE('Rent Roll'!$M42,ROUNDDOWN('Rent Roll'!$Q42,0))-1&gt;=BB$5),-BB22,
IF(AND(BB$5&gt;='Rent Roll'!$K17,EDATE('Rent Roll'!$K17,ROUNDDOWN('Rent Roll'!$M17,0))-1&gt;=BB$5),-BB22,
"-")),"-")</f>
        <v>-</v>
      </c>
      <c r="BC47" s="131" t="str">
        <f>IFERROR(
IF(AND(BC$5&gt;='Rent Roll'!$M42,EDATE('Rent Roll'!$M42,ROUNDDOWN('Rent Roll'!$Q42,0))-1&gt;=BC$5),-BC22,
IF(AND(BC$5&gt;='Rent Roll'!$K17,EDATE('Rent Roll'!$K17,ROUNDDOWN('Rent Roll'!$M17,0))-1&gt;=BC$5),-BC22,
"-")),"-")</f>
        <v>-</v>
      </c>
      <c r="BD47" s="131" t="str">
        <f>IFERROR(
IF(AND(BD$5&gt;='Rent Roll'!$M42,EDATE('Rent Roll'!$M42,ROUNDDOWN('Rent Roll'!$Q42,0))-1&gt;=BD$5),-BD22,
IF(AND(BD$5&gt;='Rent Roll'!$K17,EDATE('Rent Roll'!$K17,ROUNDDOWN('Rent Roll'!$M17,0))-1&gt;=BD$5),-BD22,
"-")),"-")</f>
        <v>-</v>
      </c>
      <c r="BE47" s="131" t="str">
        <f>IFERROR(
IF(AND(BE$5&gt;='Rent Roll'!$M42,EDATE('Rent Roll'!$M42,ROUNDDOWN('Rent Roll'!$Q42,0))-1&gt;=BE$5),-BE22,
IF(AND(BE$5&gt;='Rent Roll'!$K17,EDATE('Rent Roll'!$K17,ROUNDDOWN('Rent Roll'!$M17,0))-1&gt;=BE$5),-BE22,
"-")),"-")</f>
        <v>-</v>
      </c>
      <c r="BF47" s="131" t="str">
        <f>IFERROR(
IF(AND(BF$5&gt;='Rent Roll'!$M42,EDATE('Rent Roll'!$M42,ROUNDDOWN('Rent Roll'!$Q42,0))-1&gt;=BF$5),-BF22,
IF(AND(BF$5&gt;='Rent Roll'!$K17,EDATE('Rent Roll'!$K17,ROUNDDOWN('Rent Roll'!$M17,0))-1&gt;=BF$5),-BF22,
"-")),"-")</f>
        <v>-</v>
      </c>
      <c r="BG47" s="131" t="str">
        <f>IFERROR(
IF(AND(BG$5&gt;='Rent Roll'!$M42,EDATE('Rent Roll'!$M42,ROUNDDOWN('Rent Roll'!$Q42,0))-1&gt;=BG$5),-BG22,
IF(AND(BG$5&gt;='Rent Roll'!$K17,EDATE('Rent Roll'!$K17,ROUNDDOWN('Rent Roll'!$M17,0))-1&gt;=BG$5),-BG22,
"-")),"-")</f>
        <v>-</v>
      </c>
      <c r="BH47" s="131" t="str">
        <f>IFERROR(
IF(AND(BH$5&gt;='Rent Roll'!$M42,EDATE('Rent Roll'!$M42,ROUNDDOWN('Rent Roll'!$Q42,0))-1&gt;=BH$5),-BH22,
IF(AND(BH$5&gt;='Rent Roll'!$K17,EDATE('Rent Roll'!$K17,ROUNDDOWN('Rent Roll'!$M17,0))-1&gt;=BH$5),-BH22,
"-")),"-")</f>
        <v>-</v>
      </c>
      <c r="BI47" s="131" t="str">
        <f>IFERROR(
IF(AND(BI$5&gt;='Rent Roll'!$M42,EDATE('Rent Roll'!$M42,ROUNDDOWN('Rent Roll'!$Q42,0))-1&gt;=BI$5),-BI22,
IF(AND(BI$5&gt;='Rent Roll'!$K17,EDATE('Rent Roll'!$K17,ROUNDDOWN('Rent Roll'!$M17,0))-1&gt;=BI$5),-BI22,
"-")),"-")</f>
        <v>-</v>
      </c>
      <c r="BJ47" s="131" t="str">
        <f>IFERROR(
IF(AND(BJ$5&gt;='Rent Roll'!$M42,EDATE('Rent Roll'!$M42,ROUNDDOWN('Rent Roll'!$Q42,0))-1&gt;=BJ$5),-BJ22,
IF(AND(BJ$5&gt;='Rent Roll'!$K17,EDATE('Rent Roll'!$K17,ROUNDDOWN('Rent Roll'!$M17,0))-1&gt;=BJ$5),-BJ22,
"-")),"-")</f>
        <v>-</v>
      </c>
      <c r="BK47" s="131" t="str">
        <f>IFERROR(
IF(AND(BK$5&gt;='Rent Roll'!$M42,EDATE('Rent Roll'!$M42,ROUNDDOWN('Rent Roll'!$Q42,0))-1&gt;=BK$5),-BK22,
IF(AND(BK$5&gt;='Rent Roll'!$K17,EDATE('Rent Roll'!$K17,ROUNDDOWN('Rent Roll'!$M17,0))-1&gt;=BK$5),-BK22,
"-")),"-")</f>
        <v>-</v>
      </c>
      <c r="BL47" s="131" t="str">
        <f>IFERROR(
IF(AND(BL$5&gt;='Rent Roll'!$M42,EDATE('Rent Roll'!$M42,ROUNDDOWN('Rent Roll'!$Q42,0))-1&gt;=BL$5),-BL22,
IF(AND(BL$5&gt;='Rent Roll'!$K17,EDATE('Rent Roll'!$K17,ROUNDDOWN('Rent Roll'!$M17,0))-1&gt;=BL$5),-BL22,
"-")),"-")</f>
        <v>-</v>
      </c>
      <c r="BM47" s="131" t="str">
        <f>IFERROR(
IF(AND(BM$5&gt;='Rent Roll'!$M42,EDATE('Rent Roll'!$M42,ROUNDDOWN('Rent Roll'!$Q42,0))-1&gt;=BM$5),-BM22,
IF(AND(BM$5&gt;='Rent Roll'!$K17,EDATE('Rent Roll'!$K17,ROUNDDOWN('Rent Roll'!$M17,0))-1&gt;=BM$5),-BM22,
"-")),"-")</f>
        <v>-</v>
      </c>
      <c r="BN47" s="131" t="str">
        <f>IFERROR(
IF(AND(BN$5&gt;='Rent Roll'!$M42,EDATE('Rent Roll'!$M42,ROUNDDOWN('Rent Roll'!$Q42,0))-1&gt;=BN$5),-BN22,
IF(AND(BN$5&gt;='Rent Roll'!$K17,EDATE('Rent Roll'!$K17,ROUNDDOWN('Rent Roll'!$M17,0))-1&gt;=BN$5),-BN22,
"-")),"-")</f>
        <v>-</v>
      </c>
      <c r="BO47" s="131" t="str">
        <f>IFERROR(
IF(AND(BO$5&gt;='Rent Roll'!$M42,EDATE('Rent Roll'!$M42,ROUNDDOWN('Rent Roll'!$Q42,0))-1&gt;=BO$5),-BO22,
IF(AND(BO$5&gt;='Rent Roll'!$K17,EDATE('Rent Roll'!$K17,ROUNDDOWN('Rent Roll'!$M17,0))-1&gt;=BO$5),-BO22,
"-")),"-")</f>
        <v>-</v>
      </c>
      <c r="BP47" s="131" t="str">
        <f>IFERROR(
IF(AND(BP$5&gt;='Rent Roll'!$M42,EDATE('Rent Roll'!$M42,ROUNDDOWN('Rent Roll'!$Q42,0))-1&gt;=BP$5),-BP22,
IF(AND(BP$5&gt;='Rent Roll'!$K17,EDATE('Rent Roll'!$K17,ROUNDDOWN('Rent Roll'!$M17,0))-1&gt;=BP$5),-BP22,
"-")),"-")</f>
        <v>-</v>
      </c>
      <c r="BQ47" s="131" t="str">
        <f>IFERROR(
IF(AND(BQ$5&gt;='Rent Roll'!$M42,EDATE('Rent Roll'!$M42,ROUNDDOWN('Rent Roll'!$Q42,0))-1&gt;=BQ$5),-BQ22,
IF(AND(BQ$5&gt;='Rent Roll'!$K17,EDATE('Rent Roll'!$K17,ROUNDDOWN('Rent Roll'!$M17,0))-1&gt;=BQ$5),-BQ22,
"-")),"-")</f>
        <v>-</v>
      </c>
      <c r="BR47" s="131" t="str">
        <f>IFERROR(
IF(AND(BR$5&gt;='Rent Roll'!$M42,EDATE('Rent Roll'!$M42,ROUNDDOWN('Rent Roll'!$Q42,0))-1&gt;=BR$5),-BR22,
IF(AND(BR$5&gt;='Rent Roll'!$K17,EDATE('Rent Roll'!$K17,ROUNDDOWN('Rent Roll'!$M17,0))-1&gt;=BR$5),-BR22,
"-")),"-")</f>
        <v>-</v>
      </c>
      <c r="BS47" s="131" t="str">
        <f>IFERROR(
IF(AND(BS$5&gt;='Rent Roll'!$M42,EDATE('Rent Roll'!$M42,ROUNDDOWN('Rent Roll'!$Q42,0))-1&gt;=BS$5),-BS22,
IF(AND(BS$5&gt;='Rent Roll'!$K17,EDATE('Rent Roll'!$K17,ROUNDDOWN('Rent Roll'!$M17,0))-1&gt;=BS$5),-BS22,
"-")),"-")</f>
        <v>-</v>
      </c>
      <c r="BT47" s="131" t="str">
        <f>IFERROR(
IF(AND(BT$5&gt;='Rent Roll'!$M42,EDATE('Rent Roll'!$M42,ROUNDDOWN('Rent Roll'!$Q42,0))-1&gt;=BT$5),-BT22,
IF(AND(BT$5&gt;='Rent Roll'!$K17,EDATE('Rent Roll'!$K17,ROUNDDOWN('Rent Roll'!$M17,0))-1&gt;=BT$5),-BT22,
"-")),"-")</f>
        <v>-</v>
      </c>
      <c r="BU47" s="131" t="str">
        <f>IFERROR(
IF(AND(BU$5&gt;='Rent Roll'!$M42,EDATE('Rent Roll'!$M42,ROUNDDOWN('Rent Roll'!$Q42,0))-1&gt;=BU$5),-BU22,
IF(AND(BU$5&gt;='Rent Roll'!$K17,EDATE('Rent Roll'!$K17,ROUNDDOWN('Rent Roll'!$M17,0))-1&gt;=BU$5),-BU22,
"-")),"-")</f>
        <v>-</v>
      </c>
      <c r="BV47" s="131" t="str">
        <f>IFERROR(
IF(AND(BV$5&gt;='Rent Roll'!$M42,EDATE('Rent Roll'!$M42,ROUNDDOWN('Rent Roll'!$Q42,0))-1&gt;=BV$5),-BV22,
IF(AND(BV$5&gt;='Rent Roll'!$K17,EDATE('Rent Roll'!$K17,ROUNDDOWN('Rent Roll'!$M17,0))-1&gt;=BV$5),-BV22,
"-")),"-")</f>
        <v>-</v>
      </c>
      <c r="BW47" s="131" t="str">
        <f>IFERROR(
IF(AND(BW$5&gt;='Rent Roll'!$M42,EDATE('Rent Roll'!$M42,ROUNDDOWN('Rent Roll'!$Q42,0))-1&gt;=BW$5),-BW22,
IF(AND(BW$5&gt;='Rent Roll'!$K17,EDATE('Rent Roll'!$K17,ROUNDDOWN('Rent Roll'!$M17,0))-1&gt;=BW$5),-BW22,
"-")),"-")</f>
        <v>-</v>
      </c>
      <c r="BX47" s="131" t="str">
        <f>IFERROR(
IF(AND(BX$5&gt;='Rent Roll'!$M42,EDATE('Rent Roll'!$M42,ROUNDDOWN('Rent Roll'!$Q42,0))-1&gt;=BX$5),-BX22,
IF(AND(BX$5&gt;='Rent Roll'!$K17,EDATE('Rent Roll'!$K17,ROUNDDOWN('Rent Roll'!$M17,0))-1&gt;=BX$5),-BX22,
"-")),"-")</f>
        <v>-</v>
      </c>
      <c r="BY47" s="131" t="str">
        <f>IFERROR(
IF(AND(BY$5&gt;='Rent Roll'!$M42,EDATE('Rent Roll'!$M42,ROUNDDOWN('Rent Roll'!$Q42,0))-1&gt;=BY$5),-BY22,
IF(AND(BY$5&gt;='Rent Roll'!$K17,EDATE('Rent Roll'!$K17,ROUNDDOWN('Rent Roll'!$M17,0))-1&gt;=BY$5),-BY22,
"-")),"-")</f>
        <v>-</v>
      </c>
      <c r="BZ47" s="131" t="str">
        <f>IFERROR(
IF(AND(BZ$5&gt;='Rent Roll'!$M42,EDATE('Rent Roll'!$M42,ROUNDDOWN('Rent Roll'!$Q42,0))-1&gt;=BZ$5),-BZ22,
IF(AND(BZ$5&gt;='Rent Roll'!$K17,EDATE('Rent Roll'!$K17,ROUNDDOWN('Rent Roll'!$M17,0))-1&gt;=BZ$5),-BZ22,
"-")),"-")</f>
        <v>-</v>
      </c>
      <c r="CA47" s="131" t="str">
        <f>IFERROR(
IF(AND(CA$5&gt;='Rent Roll'!$M42,EDATE('Rent Roll'!$M42,ROUNDDOWN('Rent Roll'!$Q42,0))-1&gt;=CA$5),-CA22,
IF(AND(CA$5&gt;='Rent Roll'!$K17,EDATE('Rent Roll'!$K17,ROUNDDOWN('Rent Roll'!$M17,0))-1&gt;=CA$5),-CA22,
"-")),"-")</f>
        <v>-</v>
      </c>
      <c r="CB47" s="131" t="str">
        <f>IFERROR(
IF(AND(CB$5&gt;='Rent Roll'!$M42,EDATE('Rent Roll'!$M42,ROUNDDOWN('Rent Roll'!$Q42,0))-1&gt;=CB$5),-CB22,
IF(AND(CB$5&gt;='Rent Roll'!$K17,EDATE('Rent Roll'!$K17,ROUNDDOWN('Rent Roll'!$M17,0))-1&gt;=CB$5),-CB22,
"-")),"-")</f>
        <v>-</v>
      </c>
      <c r="CC47" s="131" t="str">
        <f>IFERROR(
IF(AND(CC$5&gt;='Rent Roll'!$M42,EDATE('Rent Roll'!$M42,ROUNDDOWN('Rent Roll'!$Q42,0))-1&gt;=CC$5),-CC22,
IF(AND(CC$5&gt;='Rent Roll'!$K17,EDATE('Rent Roll'!$K17,ROUNDDOWN('Rent Roll'!$M17,0))-1&gt;=CC$5),-CC22,
"-")),"-")</f>
        <v>-</v>
      </c>
      <c r="CD47" s="131" t="str">
        <f>IFERROR(
IF(AND(CD$5&gt;='Rent Roll'!$M42,EDATE('Rent Roll'!$M42,ROUNDDOWN('Rent Roll'!$Q42,0))-1&gt;=CD$5),-CD22,
IF(AND(CD$5&gt;='Rent Roll'!$K17,EDATE('Rent Roll'!$K17,ROUNDDOWN('Rent Roll'!$M17,0))-1&gt;=CD$5),-CD22,
"-")),"-")</f>
        <v>-</v>
      </c>
      <c r="CE47" s="131" t="str">
        <f>IFERROR(
IF(AND(CE$5&gt;='Rent Roll'!$M42,EDATE('Rent Roll'!$M42,ROUNDDOWN('Rent Roll'!$Q42,0))-1&gt;=CE$5),-CE22,
IF(AND(CE$5&gt;='Rent Roll'!$K17,EDATE('Rent Roll'!$K17,ROUNDDOWN('Rent Roll'!$M17,0))-1&gt;=CE$5),-CE22,
"-")),"-")</f>
        <v>-</v>
      </c>
      <c r="CF47" s="131" t="str">
        <f>IFERROR(
IF(AND(CF$5&gt;='Rent Roll'!$M42,EDATE('Rent Roll'!$M42,ROUNDDOWN('Rent Roll'!$Q42,0))-1&gt;=CF$5),-CF22,
IF(AND(CF$5&gt;='Rent Roll'!$K17,EDATE('Rent Roll'!$K17,ROUNDDOWN('Rent Roll'!$M17,0))-1&gt;=CF$5),-CF22,
"-")),"-")</f>
        <v>-</v>
      </c>
      <c r="CG47" s="131" t="str">
        <f>IFERROR(
IF(AND(CG$5&gt;='Rent Roll'!$M42,EDATE('Rent Roll'!$M42,ROUNDDOWN('Rent Roll'!$Q42,0))-1&gt;=CG$5),-CG22,
IF(AND(CG$5&gt;='Rent Roll'!$K17,EDATE('Rent Roll'!$K17,ROUNDDOWN('Rent Roll'!$M17,0))-1&gt;=CG$5),-CG22,
"-")),"-")</f>
        <v>-</v>
      </c>
      <c r="CH47" s="131" t="str">
        <f>IFERROR(
IF(AND(CH$5&gt;='Rent Roll'!$M42,EDATE('Rent Roll'!$M42,ROUNDDOWN('Rent Roll'!$Q42,0))-1&gt;=CH$5),-CH22,
IF(AND(CH$5&gt;='Rent Roll'!$K17,EDATE('Rent Roll'!$K17,ROUNDDOWN('Rent Roll'!$M17,0))-1&gt;=CH$5),-CH22,
"-")),"-")</f>
        <v>-</v>
      </c>
      <c r="CI47" s="131" t="str">
        <f>IFERROR(
IF(AND(CI$5&gt;='Rent Roll'!$M42,EDATE('Rent Roll'!$M42,ROUNDDOWN('Rent Roll'!$Q42,0))-1&gt;=CI$5),-CI22,
IF(AND(CI$5&gt;='Rent Roll'!$K17,EDATE('Rent Roll'!$K17,ROUNDDOWN('Rent Roll'!$M17,0))-1&gt;=CI$5),-CI22,
"-")),"-")</f>
        <v>-</v>
      </c>
      <c r="CJ47" s="131" t="str">
        <f>IFERROR(
IF(AND(CJ$5&gt;='Rent Roll'!$M42,EDATE('Rent Roll'!$M42,ROUNDDOWN('Rent Roll'!$Q42,0))-1&gt;=CJ$5),-CJ22,
IF(AND(CJ$5&gt;='Rent Roll'!$K17,EDATE('Rent Roll'!$K17,ROUNDDOWN('Rent Roll'!$M17,0))-1&gt;=CJ$5),-CJ22,
"-")),"-")</f>
        <v>-</v>
      </c>
      <c r="CK47" s="131" t="str">
        <f>IFERROR(
IF(AND(CK$5&gt;='Rent Roll'!$M42,EDATE('Rent Roll'!$M42,ROUNDDOWN('Rent Roll'!$Q42,0))-1&gt;=CK$5),-CK22,
IF(AND(CK$5&gt;='Rent Roll'!$K17,EDATE('Rent Roll'!$K17,ROUNDDOWN('Rent Roll'!$M17,0))-1&gt;=CK$5),-CK22,
"-")),"-")</f>
        <v>-</v>
      </c>
      <c r="CL47" s="131" t="str">
        <f>IFERROR(
IF(AND(CL$5&gt;='Rent Roll'!$M42,EDATE('Rent Roll'!$M42,ROUNDDOWN('Rent Roll'!$Q42,0))-1&gt;=CL$5),-CL22,
IF(AND(CL$5&gt;='Rent Roll'!$K17,EDATE('Rent Roll'!$K17,ROUNDDOWN('Rent Roll'!$M17,0))-1&gt;=CL$5),-CL22,
"-")),"-")</f>
        <v>-</v>
      </c>
      <c r="CM47" s="131" t="str">
        <f>IFERROR(
IF(AND(CM$5&gt;='Rent Roll'!$M42,EDATE('Rent Roll'!$M42,ROUNDDOWN('Rent Roll'!$Q42,0))-1&gt;=CM$5),-CM22,
IF(AND(CM$5&gt;='Rent Roll'!$K17,EDATE('Rent Roll'!$K17,ROUNDDOWN('Rent Roll'!$M17,0))-1&gt;=CM$5),-CM22,
"-")),"-")</f>
        <v>-</v>
      </c>
      <c r="CN47" s="131" t="str">
        <f>IFERROR(
IF(AND(CN$5&gt;='Rent Roll'!$M42,EDATE('Rent Roll'!$M42,ROUNDDOWN('Rent Roll'!$Q42,0))-1&gt;=CN$5),-CN22,
IF(AND(CN$5&gt;='Rent Roll'!$K17,EDATE('Rent Roll'!$K17,ROUNDDOWN('Rent Roll'!$M17,0))-1&gt;=CN$5),-CN22,
"-")),"-")</f>
        <v>-</v>
      </c>
      <c r="CO47" s="131" t="str">
        <f>IFERROR(
IF(AND(CO$5&gt;='Rent Roll'!$M42,EDATE('Rent Roll'!$M42,ROUNDDOWN('Rent Roll'!$Q42,0))-1&gt;=CO$5),-CO22,
IF(AND(CO$5&gt;='Rent Roll'!$K17,EDATE('Rent Roll'!$K17,ROUNDDOWN('Rent Roll'!$M17,0))-1&gt;=CO$5),-CO22,
"-")),"-")</f>
        <v>-</v>
      </c>
      <c r="CP47" s="131" t="str">
        <f>IFERROR(
IF(AND(CP$5&gt;='Rent Roll'!$M42,EDATE('Rent Roll'!$M42,ROUNDDOWN('Rent Roll'!$Q42,0))-1&gt;=CP$5),-CP22,
IF(AND(CP$5&gt;='Rent Roll'!$K17,EDATE('Rent Roll'!$K17,ROUNDDOWN('Rent Roll'!$M17,0))-1&gt;=CP$5),-CP22,
"-")),"-")</f>
        <v>-</v>
      </c>
      <c r="CQ47" s="131" t="str">
        <f>IFERROR(
IF(AND(CQ$5&gt;='Rent Roll'!$M42,EDATE('Rent Roll'!$M42,ROUNDDOWN('Rent Roll'!$Q42,0))-1&gt;=CQ$5),-CQ22,
IF(AND(CQ$5&gt;='Rent Roll'!$K17,EDATE('Rent Roll'!$K17,ROUNDDOWN('Rent Roll'!$M17,0))-1&gt;=CQ$5),-CQ22,
"-")),"-")</f>
        <v>-</v>
      </c>
      <c r="CR47" s="131" t="str">
        <f>IFERROR(
IF(AND(CR$5&gt;='Rent Roll'!$M42,EDATE('Rent Roll'!$M42,ROUNDDOWN('Rent Roll'!$Q42,0))-1&gt;=CR$5),-CR22,
IF(AND(CR$5&gt;='Rent Roll'!$K17,EDATE('Rent Roll'!$K17,ROUNDDOWN('Rent Roll'!$M17,0))-1&gt;=CR$5),-CR22,
"-")),"-")</f>
        <v>-</v>
      </c>
      <c r="CS47" s="131" t="str">
        <f>IFERROR(
IF(AND(CS$5&gt;='Rent Roll'!$M42,EDATE('Rent Roll'!$M42,ROUNDDOWN('Rent Roll'!$Q42,0))-1&gt;=CS$5),-CS22,
IF(AND(CS$5&gt;='Rent Roll'!$K17,EDATE('Rent Roll'!$K17,ROUNDDOWN('Rent Roll'!$M17,0))-1&gt;=CS$5),-CS22,
"-")),"-")</f>
        <v>-</v>
      </c>
      <c r="CT47" s="131" t="str">
        <f>IFERROR(
IF(AND(CT$5&gt;='Rent Roll'!$M42,EDATE('Rent Roll'!$M42,ROUNDDOWN('Rent Roll'!$Q42,0))-1&gt;=CT$5),-CT22,
IF(AND(CT$5&gt;='Rent Roll'!$K17,EDATE('Rent Roll'!$K17,ROUNDDOWN('Rent Roll'!$M17,0))-1&gt;=CT$5),-CT22,
"-")),"-")</f>
        <v>-</v>
      </c>
      <c r="CU47" s="131" t="str">
        <f>IFERROR(
IF(AND(CU$5&gt;='Rent Roll'!$M42,EDATE('Rent Roll'!$M42,ROUNDDOWN('Rent Roll'!$Q42,0))-1&gt;=CU$5),-CU22,
IF(AND(CU$5&gt;='Rent Roll'!$K17,EDATE('Rent Roll'!$K17,ROUNDDOWN('Rent Roll'!$M17,0))-1&gt;=CU$5),-CU22,
"-")),"-")</f>
        <v>-</v>
      </c>
      <c r="CV47" s="131" t="str">
        <f>IFERROR(
IF(AND(CV$5&gt;='Rent Roll'!$M42,EDATE('Rent Roll'!$M42,ROUNDDOWN('Rent Roll'!$Q42,0))-1&gt;=CV$5),-CV22,
IF(AND(CV$5&gt;='Rent Roll'!$K17,EDATE('Rent Roll'!$K17,ROUNDDOWN('Rent Roll'!$M17,0))-1&gt;=CV$5),-CV22,
"-")),"-")</f>
        <v>-</v>
      </c>
      <c r="CW47" s="131" t="str">
        <f>IFERROR(
IF(AND(CW$5&gt;='Rent Roll'!$M42,EDATE('Rent Roll'!$M42,ROUNDDOWN('Rent Roll'!$Q42,0))-1&gt;=CW$5),-CW22,
IF(AND(CW$5&gt;='Rent Roll'!$K17,EDATE('Rent Roll'!$K17,ROUNDDOWN('Rent Roll'!$M17,0))-1&gt;=CW$5),-CW22,
"-")),"-")</f>
        <v>-</v>
      </c>
      <c r="CX47" s="131" t="str">
        <f>IFERROR(
IF(AND(CX$5&gt;='Rent Roll'!$M42,EDATE('Rent Roll'!$M42,ROUNDDOWN('Rent Roll'!$Q42,0))-1&gt;=CX$5),-CX22,
IF(AND(CX$5&gt;='Rent Roll'!$K17,EDATE('Rent Roll'!$K17,ROUNDDOWN('Rent Roll'!$M17,0))-1&gt;=CX$5),-CX22,
"-")),"-")</f>
        <v>-</v>
      </c>
      <c r="CY47" s="131" t="str">
        <f>IFERROR(
IF(AND(CY$5&gt;='Rent Roll'!$M42,EDATE('Rent Roll'!$M42,ROUNDDOWN('Rent Roll'!$Q42,0))-1&gt;=CY$5),-CY22,
IF(AND(CY$5&gt;='Rent Roll'!$K17,EDATE('Rent Roll'!$K17,ROUNDDOWN('Rent Roll'!$M17,0))-1&gt;=CY$5),-CY22,
"-")),"-")</f>
        <v>-</v>
      </c>
      <c r="CZ47" s="131" t="str">
        <f>IFERROR(
IF(AND(CZ$5&gt;='Rent Roll'!$M42,EDATE('Rent Roll'!$M42,ROUNDDOWN('Rent Roll'!$Q42,0))-1&gt;=CZ$5),-CZ22,
IF(AND(CZ$5&gt;='Rent Roll'!$K17,EDATE('Rent Roll'!$K17,ROUNDDOWN('Rent Roll'!$M17,0))-1&gt;=CZ$5),-CZ22,
"-")),"-")</f>
        <v>-</v>
      </c>
      <c r="DA47" s="131" t="str">
        <f>IFERROR(
IF(AND(DA$5&gt;='Rent Roll'!$M42,EDATE('Rent Roll'!$M42,ROUNDDOWN('Rent Roll'!$Q42,0))-1&gt;=DA$5),-DA22,
IF(AND(DA$5&gt;='Rent Roll'!$K17,EDATE('Rent Roll'!$K17,ROUNDDOWN('Rent Roll'!$M17,0))-1&gt;=DA$5),-DA22,
"-")),"-")</f>
        <v>-</v>
      </c>
      <c r="DB47" s="131" t="str">
        <f>IFERROR(
IF(AND(DB$5&gt;='Rent Roll'!$M42,EDATE('Rent Roll'!$M42,ROUNDDOWN('Rent Roll'!$Q42,0))-1&gt;=DB$5),-DB22,
IF(AND(DB$5&gt;='Rent Roll'!$K17,EDATE('Rent Roll'!$K17,ROUNDDOWN('Rent Roll'!$M17,0))-1&gt;=DB$5),-DB22,
"-")),"-")</f>
        <v>-</v>
      </c>
      <c r="DC47" s="131" t="str">
        <f>IFERROR(
IF(AND(DC$5&gt;='Rent Roll'!$M42,EDATE('Rent Roll'!$M42,ROUNDDOWN('Rent Roll'!$Q42,0))-1&gt;=DC$5),-DC22,
IF(AND(DC$5&gt;='Rent Roll'!$K17,EDATE('Rent Roll'!$K17,ROUNDDOWN('Rent Roll'!$M17,0))-1&gt;=DC$5),-DC22,
"-")),"-")</f>
        <v>-</v>
      </c>
      <c r="DD47" s="131" t="str">
        <f>IFERROR(
IF(AND(DD$5&gt;='Rent Roll'!$M42,EDATE('Rent Roll'!$M42,ROUNDDOWN('Rent Roll'!$Q42,0))-1&gt;=DD$5),-DD22,
IF(AND(DD$5&gt;='Rent Roll'!$K17,EDATE('Rent Roll'!$K17,ROUNDDOWN('Rent Roll'!$M17,0))-1&gt;=DD$5),-DD22,
"-")),"-")</f>
        <v>-</v>
      </c>
      <c r="DE47" s="131" t="str">
        <f>IFERROR(
IF(AND(DE$5&gt;='Rent Roll'!$M42,EDATE('Rent Roll'!$M42,ROUNDDOWN('Rent Roll'!$Q42,0))-1&gt;=DE$5),-DE22,
IF(AND(DE$5&gt;='Rent Roll'!$K17,EDATE('Rent Roll'!$K17,ROUNDDOWN('Rent Roll'!$M17,0))-1&gt;=DE$5),-DE22,
"-")),"-")</f>
        <v>-</v>
      </c>
      <c r="DF47" s="131" t="str">
        <f>IFERROR(
IF(AND(DF$5&gt;='Rent Roll'!$M42,EDATE('Rent Roll'!$M42,ROUNDDOWN('Rent Roll'!$Q42,0))-1&gt;=DF$5),-DF22,
IF(AND(DF$5&gt;='Rent Roll'!$K17,EDATE('Rent Roll'!$K17,ROUNDDOWN('Rent Roll'!$M17,0))-1&gt;=DF$5),-DF22,
"-")),"-")</f>
        <v>-</v>
      </c>
      <c r="DG47" s="131" t="str">
        <f>IFERROR(
IF(AND(DG$5&gt;='Rent Roll'!$M42,EDATE('Rent Roll'!$M42,ROUNDDOWN('Rent Roll'!$Q42,0))-1&gt;=DG$5),-DG22,
IF(AND(DG$5&gt;='Rent Roll'!$K17,EDATE('Rent Roll'!$K17,ROUNDDOWN('Rent Roll'!$M17,0))-1&gt;=DG$5),-DG22,
"-")),"-")</f>
        <v>-</v>
      </c>
      <c r="DH47" s="131" t="str">
        <f>IFERROR(
IF(AND(DH$5&gt;='Rent Roll'!$M42,EDATE('Rent Roll'!$M42,ROUNDDOWN('Rent Roll'!$Q42,0))-1&gt;=DH$5),-DH22,
IF(AND(DH$5&gt;='Rent Roll'!$K17,EDATE('Rent Roll'!$K17,ROUNDDOWN('Rent Roll'!$M17,0))-1&gt;=DH$5),-DH22,
"-")),"-")</f>
        <v>-</v>
      </c>
      <c r="DI47" s="131" t="str">
        <f>IFERROR(
IF(AND(DI$5&gt;='Rent Roll'!$M42,EDATE('Rent Roll'!$M42,ROUNDDOWN('Rent Roll'!$Q42,0))-1&gt;=DI$5),-DI22,
IF(AND(DI$5&gt;='Rent Roll'!$K17,EDATE('Rent Roll'!$K17,ROUNDDOWN('Rent Roll'!$M17,0))-1&gt;=DI$5),-DI22,
"-")),"-")</f>
        <v>-</v>
      </c>
      <c r="DJ47" s="131" t="str">
        <f>IFERROR(
IF(AND(DJ$5&gt;='Rent Roll'!$M42,EDATE('Rent Roll'!$M42,ROUNDDOWN('Rent Roll'!$Q42,0))-1&gt;=DJ$5),-DJ22,
IF(AND(DJ$5&gt;='Rent Roll'!$K17,EDATE('Rent Roll'!$K17,ROUNDDOWN('Rent Roll'!$M17,0))-1&gt;=DJ$5),-DJ22,
"-")),"-")</f>
        <v>-</v>
      </c>
      <c r="DK47" s="131" t="str">
        <f>IFERROR(
IF(AND(DK$5&gt;='Rent Roll'!$M42,EDATE('Rent Roll'!$M42,ROUNDDOWN('Rent Roll'!$Q42,0))-1&gt;=DK$5),-DK22,
IF(AND(DK$5&gt;='Rent Roll'!$K17,EDATE('Rent Roll'!$K17,ROUNDDOWN('Rent Roll'!$M17,0))-1&gt;=DK$5),-DK22,
"-")),"-")</f>
        <v>-</v>
      </c>
      <c r="DL47" s="131" t="str">
        <f>IFERROR(
IF(AND(DL$5&gt;='Rent Roll'!$M42,EDATE('Rent Roll'!$M42,ROUNDDOWN('Rent Roll'!$Q42,0))-1&gt;=DL$5),-DL22,
IF(AND(DL$5&gt;='Rent Roll'!$K17,EDATE('Rent Roll'!$K17,ROUNDDOWN('Rent Roll'!$M17,0))-1&gt;=DL$5),-DL22,
"-")),"-")</f>
        <v>-</v>
      </c>
      <c r="DM47" s="131" t="str">
        <f>IFERROR(
IF(AND(DM$5&gt;='Rent Roll'!$M42,EDATE('Rent Roll'!$M42,ROUNDDOWN('Rent Roll'!$Q42,0))-1&gt;=DM$5),-DM22,
IF(AND(DM$5&gt;='Rent Roll'!$K17,EDATE('Rent Roll'!$K17,ROUNDDOWN('Rent Roll'!$M17,0))-1&gt;=DM$5),-DM22,
"-")),"-")</f>
        <v>-</v>
      </c>
      <c r="DN47" s="131" t="str">
        <f>IFERROR(
IF(AND(DN$5&gt;='Rent Roll'!$M42,EDATE('Rent Roll'!$M42,ROUNDDOWN('Rent Roll'!$Q42,0))-1&gt;=DN$5),-DN22,
IF(AND(DN$5&gt;='Rent Roll'!$K17,EDATE('Rent Roll'!$K17,ROUNDDOWN('Rent Roll'!$M17,0))-1&gt;=DN$5),-DN22,
"-")),"-")</f>
        <v>-</v>
      </c>
      <c r="DO47" s="131" t="str">
        <f>IFERROR(
IF(AND(DO$5&gt;='Rent Roll'!$M42,EDATE('Rent Roll'!$M42,ROUNDDOWN('Rent Roll'!$Q42,0))-1&gt;=DO$5),-DO22,
IF(AND(DO$5&gt;='Rent Roll'!$K17,EDATE('Rent Roll'!$K17,ROUNDDOWN('Rent Roll'!$M17,0))-1&gt;=DO$5),-DO22,
"-")),"-")</f>
        <v>-</v>
      </c>
      <c r="DP47" s="131" t="str">
        <f>IFERROR(
IF(AND(DP$5&gt;='Rent Roll'!$M42,EDATE('Rent Roll'!$M42,ROUNDDOWN('Rent Roll'!$Q42,0))-1&gt;=DP$5),-DP22,
IF(AND(DP$5&gt;='Rent Roll'!$K17,EDATE('Rent Roll'!$K17,ROUNDDOWN('Rent Roll'!$M17,0))-1&gt;=DP$5),-DP22,
"-")),"-")</f>
        <v>-</v>
      </c>
      <c r="DQ47" s="131" t="str">
        <f>IFERROR(
IF(AND(DQ$5&gt;='Rent Roll'!$M42,EDATE('Rent Roll'!$M42,ROUNDDOWN('Rent Roll'!$Q42,0))-1&gt;=DQ$5),-DQ22,
IF(AND(DQ$5&gt;='Rent Roll'!$K17,EDATE('Rent Roll'!$K17,ROUNDDOWN('Rent Roll'!$M17,0))-1&gt;=DQ$5),-DQ22,
"-")),"-")</f>
        <v>-</v>
      </c>
      <c r="DR47" s="131" t="str">
        <f>IFERROR(
IF(AND(DR$5&gt;='Rent Roll'!$M42,EDATE('Rent Roll'!$M42,ROUNDDOWN('Rent Roll'!$Q42,0))-1&gt;=DR$5),-DR22,
IF(AND(DR$5&gt;='Rent Roll'!$K17,EDATE('Rent Roll'!$K17,ROUNDDOWN('Rent Roll'!$M17,0))-1&gt;=DR$5),-DR22,
"-")),"-")</f>
        <v>-</v>
      </c>
      <c r="DS47" s="131" t="str">
        <f>IFERROR(
IF(AND(DS$5&gt;='Rent Roll'!$M42,EDATE('Rent Roll'!$M42,ROUNDDOWN('Rent Roll'!$Q42,0))-1&gt;=DS$5),-DS22,
IF(AND(DS$5&gt;='Rent Roll'!$K17,EDATE('Rent Roll'!$K17,ROUNDDOWN('Rent Roll'!$M17,0))-1&gt;=DS$5),-DS22,
"-")),"-")</f>
        <v>-</v>
      </c>
      <c r="DT47" s="131" t="str">
        <f>IFERROR(
IF(AND(DT$5&gt;='Rent Roll'!$M42,EDATE('Rent Roll'!$M42,ROUNDDOWN('Rent Roll'!$Q42,0))-1&gt;=DT$5),-DT22,
IF(AND(DT$5&gt;='Rent Roll'!$K17,EDATE('Rent Roll'!$K17,ROUNDDOWN('Rent Roll'!$M17,0))-1&gt;=DT$5),-DT22,
"-")),"-")</f>
        <v>-</v>
      </c>
      <c r="DU47" s="131" t="str">
        <f>IFERROR(
IF(AND(DU$5&gt;='Rent Roll'!$M42,EDATE('Rent Roll'!$M42,ROUNDDOWN('Rent Roll'!$Q42,0))-1&gt;=DU$5),-DU22,
IF(AND(DU$5&gt;='Rent Roll'!$K17,EDATE('Rent Roll'!$K17,ROUNDDOWN('Rent Roll'!$M17,0))-1&gt;=DU$5),-DU22,
"-")),"-")</f>
        <v>-</v>
      </c>
      <c r="DV47" s="131" t="str">
        <f>IFERROR(
IF(AND(DV$5&gt;='Rent Roll'!$M42,EDATE('Rent Roll'!$M42,ROUNDDOWN('Rent Roll'!$Q42,0))-1&gt;=DV$5),-DV22,
IF(AND(DV$5&gt;='Rent Roll'!$K17,EDATE('Rent Roll'!$K17,ROUNDDOWN('Rent Roll'!$M17,0))-1&gt;=DV$5),-DV22,
"-")),"-")</f>
        <v>-</v>
      </c>
      <c r="DW47" s="131" t="str">
        <f>IFERROR(
IF(AND(DW$5&gt;='Rent Roll'!$M42,EDATE('Rent Roll'!$M42,ROUNDDOWN('Rent Roll'!$Q42,0))-1&gt;=DW$5),-DW22,
IF(AND(DW$5&gt;='Rent Roll'!$K17,EDATE('Rent Roll'!$K17,ROUNDDOWN('Rent Roll'!$M17,0))-1&gt;=DW$5),-DW22,
"-")),"-")</f>
        <v>-</v>
      </c>
      <c r="DX47" s="131" t="str">
        <f>IFERROR(
IF(AND(DX$5&gt;='Rent Roll'!$M42,EDATE('Rent Roll'!$M42,ROUNDDOWN('Rent Roll'!$Q42,0))-1&gt;=DX$5),-DX22,
IF(AND(DX$5&gt;='Rent Roll'!$K17,EDATE('Rent Roll'!$K17,ROUNDDOWN('Rent Roll'!$M17,0))-1&gt;=DX$5),-DX22,
"-")),"-")</f>
        <v>-</v>
      </c>
      <c r="DY47" s="131" t="str">
        <f>IFERROR(
IF(AND(DY$5&gt;='Rent Roll'!$M42,EDATE('Rent Roll'!$M42,ROUNDDOWN('Rent Roll'!$Q42,0))-1&gt;=DY$5),-DY22,
IF(AND(DY$5&gt;='Rent Roll'!$K17,EDATE('Rent Roll'!$K17,ROUNDDOWN('Rent Roll'!$M17,0))-1&gt;=DY$5),-DY22,
"-")),"-")</f>
        <v>-</v>
      </c>
      <c r="DZ47" s="131" t="str">
        <f>IFERROR(
IF(AND(DZ$5&gt;='Rent Roll'!$M42,EDATE('Rent Roll'!$M42,ROUNDDOWN('Rent Roll'!$Q42,0))-1&gt;=DZ$5),-DZ22,
IF(AND(DZ$5&gt;='Rent Roll'!$K17,EDATE('Rent Roll'!$K17,ROUNDDOWN('Rent Roll'!$M17,0))-1&gt;=DZ$5),-DZ22,
"-")),"-")</f>
        <v>-</v>
      </c>
      <c r="EA47" s="131" t="str">
        <f>IFERROR(
IF(AND(EA$5&gt;='Rent Roll'!$M42,EDATE('Rent Roll'!$M42,ROUNDDOWN('Rent Roll'!$Q42,0))-1&gt;=EA$5),-EA22,
IF(AND(EA$5&gt;='Rent Roll'!$K17,EDATE('Rent Roll'!$K17,ROUNDDOWN('Rent Roll'!$M17,0))-1&gt;=EA$5),-EA22,
"-")),"-")</f>
        <v>-</v>
      </c>
      <c r="EB47" s="131" t="str">
        <f>IFERROR(
IF(AND(EB$5&gt;='Rent Roll'!$M42,EDATE('Rent Roll'!$M42,ROUNDDOWN('Rent Roll'!$Q42,0))-1&gt;=EB$5),-EB22,
IF(AND(EB$5&gt;='Rent Roll'!$K17,EDATE('Rent Roll'!$K17,ROUNDDOWN('Rent Roll'!$M17,0))-1&gt;=EB$5),-EB22,
"-")),"-")</f>
        <v>-</v>
      </c>
      <c r="EC47" s="131" t="str">
        <f>IFERROR(
IF(AND(EC$5&gt;='Rent Roll'!$M42,EDATE('Rent Roll'!$M42,ROUNDDOWN('Rent Roll'!$Q42,0))-1&gt;=EC$5),-EC22,
IF(AND(EC$5&gt;='Rent Roll'!$K17,EDATE('Rent Roll'!$K17,ROUNDDOWN('Rent Roll'!$M17,0))-1&gt;=EC$5),-EC22,
"-")),"-")</f>
        <v>-</v>
      </c>
      <c r="ED47" s="131" t="str">
        <f>IFERROR(
IF(AND(ED$5&gt;='Rent Roll'!$M42,EDATE('Rent Roll'!$M42,ROUNDDOWN('Rent Roll'!$Q42,0))-1&gt;=ED$5),-ED22,
IF(AND(ED$5&gt;='Rent Roll'!$K17,EDATE('Rent Roll'!$K17,ROUNDDOWN('Rent Roll'!$M17,0))-1&gt;=ED$5),-ED22,
"-")),"-")</f>
        <v>-</v>
      </c>
      <c r="EE47" s="131" t="str">
        <f>IFERROR(
IF(AND(EE$5&gt;='Rent Roll'!$M42,EDATE('Rent Roll'!$M42,ROUNDDOWN('Rent Roll'!$Q42,0))-1&gt;=EE$5),-EE22,
IF(AND(EE$5&gt;='Rent Roll'!$K17,EDATE('Rent Roll'!$K17,ROUNDDOWN('Rent Roll'!$M17,0))-1&gt;=EE$5),-EE22,
"-")),"-")</f>
        <v>-</v>
      </c>
      <c r="EF47" s="132" t="str">
        <f>IFERROR(
IF(AND(EF$5&gt;='Rent Roll'!$M42,EDATE('Rent Roll'!$M42,ROUNDDOWN('Rent Roll'!$Q42,0))-1&gt;=EF$5),-EF22,
IF(AND(EF$5&gt;='Rent Roll'!$K17,EDATE('Rent Roll'!$K17,ROUNDDOWN('Rent Roll'!$M17,0))-1&gt;=EF$5),-EF22,
"-")),"-")</f>
        <v>-</v>
      </c>
      <c r="EG47" s="118" t="s">
        <v>109</v>
      </c>
    </row>
    <row r="48" spans="2:137" x14ac:dyDescent="0.2">
      <c r="B48" s="134"/>
      <c r="C48" s="73" t="str">
        <f>CONCATENATE('Rent Roll'!B18&amp;" - "&amp;'Rent Roll'!C18)</f>
        <v xml:space="preserve"> - </v>
      </c>
      <c r="D48" s="150">
        <f t="shared" si="18"/>
        <v>0</v>
      </c>
      <c r="E48" s="131" t="str">
        <f>IFERROR(
IF(AND(E$5&gt;='Rent Roll'!$M43,EDATE('Rent Roll'!$M43,ROUNDDOWN('Rent Roll'!$Q43,0))-1&gt;=E$5),-E23,
IF(AND(E$5&gt;='Rent Roll'!$K18,EDATE('Rent Roll'!$K18,ROUNDDOWN('Rent Roll'!$M18,0))-1&gt;=E$5),-E23,
"-")),"-")</f>
        <v>-</v>
      </c>
      <c r="F48" s="131" t="str">
        <f>IFERROR(
IF(AND(F$5&gt;='Rent Roll'!$M43,EDATE('Rent Roll'!$M43,ROUNDDOWN('Rent Roll'!$Q43,0))-1&gt;=F$5),-F23,
IF(AND(F$5&gt;='Rent Roll'!$K18,EDATE('Rent Roll'!$K18,ROUNDDOWN('Rent Roll'!$M18,0))-1&gt;=F$5),-F23,
"-")),"-")</f>
        <v>-</v>
      </c>
      <c r="G48" s="131" t="str">
        <f>IFERROR(
IF(AND(G$5&gt;='Rent Roll'!$M43,EDATE('Rent Roll'!$M43,ROUNDDOWN('Rent Roll'!$Q43,0))-1&gt;=G$5),-G23,
IF(AND(G$5&gt;='Rent Roll'!$K18,EDATE('Rent Roll'!$K18,ROUNDDOWN('Rent Roll'!$M18,0))-1&gt;=G$5),-G23,
"-")),"-")</f>
        <v>-</v>
      </c>
      <c r="H48" s="131" t="str">
        <f>IFERROR(
IF(AND(H$5&gt;='Rent Roll'!$M43,EDATE('Rent Roll'!$M43,ROUNDDOWN('Rent Roll'!$Q43,0))-1&gt;=H$5),-H23,
IF(AND(H$5&gt;='Rent Roll'!$K18,EDATE('Rent Roll'!$K18,ROUNDDOWN('Rent Roll'!$M18,0))-1&gt;=H$5),-H23,
"-")),"-")</f>
        <v>-</v>
      </c>
      <c r="I48" s="131" t="str">
        <f>IFERROR(
IF(AND(I$5&gt;='Rent Roll'!$M43,EDATE('Rent Roll'!$M43,ROUNDDOWN('Rent Roll'!$Q43,0))-1&gt;=I$5),-I23,
IF(AND(I$5&gt;='Rent Roll'!$K18,EDATE('Rent Roll'!$K18,ROUNDDOWN('Rent Roll'!$M18,0))-1&gt;=I$5),-I23,
"-")),"-")</f>
        <v>-</v>
      </c>
      <c r="J48" s="131" t="str">
        <f>IFERROR(
IF(AND(J$5&gt;='Rent Roll'!$M43,EDATE('Rent Roll'!$M43,ROUNDDOWN('Rent Roll'!$Q43,0))-1&gt;=J$5),-J23,
IF(AND(J$5&gt;='Rent Roll'!$K18,EDATE('Rent Roll'!$K18,ROUNDDOWN('Rent Roll'!$M18,0))-1&gt;=J$5),-J23,
"-")),"-")</f>
        <v>-</v>
      </c>
      <c r="K48" s="131" t="str">
        <f>IFERROR(
IF(AND(K$5&gt;='Rent Roll'!$M43,EDATE('Rent Roll'!$M43,ROUNDDOWN('Rent Roll'!$Q43,0))-1&gt;=K$5),-K23,
IF(AND(K$5&gt;='Rent Roll'!$K18,EDATE('Rent Roll'!$K18,ROUNDDOWN('Rent Roll'!$M18,0))-1&gt;=K$5),-K23,
"-")),"-")</f>
        <v>-</v>
      </c>
      <c r="L48" s="131" t="str">
        <f>IFERROR(
IF(AND(L$5&gt;='Rent Roll'!$M43,EDATE('Rent Roll'!$M43,ROUNDDOWN('Rent Roll'!$Q43,0))-1&gt;=L$5),-L23,
IF(AND(L$5&gt;='Rent Roll'!$K18,EDATE('Rent Roll'!$K18,ROUNDDOWN('Rent Roll'!$M18,0))-1&gt;=L$5),-L23,
"-")),"-")</f>
        <v>-</v>
      </c>
      <c r="M48" s="131" t="str">
        <f>IFERROR(
IF(AND(M$5&gt;='Rent Roll'!$M43,EDATE('Rent Roll'!$M43,ROUNDDOWN('Rent Roll'!$Q43,0))-1&gt;=M$5),-M23,
IF(AND(M$5&gt;='Rent Roll'!$K18,EDATE('Rent Roll'!$K18,ROUNDDOWN('Rent Roll'!$M18,0))-1&gt;=M$5),-M23,
"-")),"-")</f>
        <v>-</v>
      </c>
      <c r="N48" s="131" t="str">
        <f>IFERROR(
IF(AND(N$5&gt;='Rent Roll'!$M43,EDATE('Rent Roll'!$M43,ROUNDDOWN('Rent Roll'!$Q43,0))-1&gt;=N$5),-N23,
IF(AND(N$5&gt;='Rent Roll'!$K18,EDATE('Rent Roll'!$K18,ROUNDDOWN('Rent Roll'!$M18,0))-1&gt;=N$5),-N23,
"-")),"-")</f>
        <v>-</v>
      </c>
      <c r="O48" s="131" t="str">
        <f>IFERROR(
IF(AND(O$5&gt;='Rent Roll'!$M43,EDATE('Rent Roll'!$M43,ROUNDDOWN('Rent Roll'!$Q43,0))-1&gt;=O$5),-O23,
IF(AND(O$5&gt;='Rent Roll'!$K18,EDATE('Rent Roll'!$K18,ROUNDDOWN('Rent Roll'!$M18,0))-1&gt;=O$5),-O23,
"-")),"-")</f>
        <v>-</v>
      </c>
      <c r="P48" s="131" t="str">
        <f>IFERROR(
IF(AND(P$5&gt;='Rent Roll'!$M43,EDATE('Rent Roll'!$M43,ROUNDDOWN('Rent Roll'!$Q43,0))-1&gt;=P$5),-P23,
IF(AND(P$5&gt;='Rent Roll'!$K18,EDATE('Rent Roll'!$K18,ROUNDDOWN('Rent Roll'!$M18,0))-1&gt;=P$5),-P23,
"-")),"-")</f>
        <v>-</v>
      </c>
      <c r="Q48" s="131" t="str">
        <f>IFERROR(
IF(AND(Q$5&gt;='Rent Roll'!$M43,EDATE('Rent Roll'!$M43,ROUNDDOWN('Rent Roll'!$Q43,0))-1&gt;=Q$5),-Q23,
IF(AND(Q$5&gt;='Rent Roll'!$K18,EDATE('Rent Roll'!$K18,ROUNDDOWN('Rent Roll'!$M18,0))-1&gt;=Q$5),-Q23,
"-")),"-")</f>
        <v>-</v>
      </c>
      <c r="R48" s="131" t="str">
        <f>IFERROR(
IF(AND(R$5&gt;='Rent Roll'!$M43,EDATE('Rent Roll'!$M43,ROUNDDOWN('Rent Roll'!$Q43,0))-1&gt;=R$5),-R23,
IF(AND(R$5&gt;='Rent Roll'!$K18,EDATE('Rent Roll'!$K18,ROUNDDOWN('Rent Roll'!$M18,0))-1&gt;=R$5),-R23,
"-")),"-")</f>
        <v>-</v>
      </c>
      <c r="S48" s="131" t="str">
        <f>IFERROR(
IF(AND(S$5&gt;='Rent Roll'!$M43,EDATE('Rent Roll'!$M43,ROUNDDOWN('Rent Roll'!$Q43,0))-1&gt;=S$5),-S23,
IF(AND(S$5&gt;='Rent Roll'!$K18,EDATE('Rent Roll'!$K18,ROUNDDOWN('Rent Roll'!$M18,0))-1&gt;=S$5),-S23,
"-")),"-")</f>
        <v>-</v>
      </c>
      <c r="T48" s="131" t="str">
        <f>IFERROR(
IF(AND(T$5&gt;='Rent Roll'!$M43,EDATE('Rent Roll'!$M43,ROUNDDOWN('Rent Roll'!$Q43,0))-1&gt;=T$5),-T23,
IF(AND(T$5&gt;='Rent Roll'!$K18,EDATE('Rent Roll'!$K18,ROUNDDOWN('Rent Roll'!$M18,0))-1&gt;=T$5),-T23,
"-")),"-")</f>
        <v>-</v>
      </c>
      <c r="U48" s="131" t="str">
        <f>IFERROR(
IF(AND(U$5&gt;='Rent Roll'!$M43,EDATE('Rent Roll'!$M43,ROUNDDOWN('Rent Roll'!$Q43,0))-1&gt;=U$5),-U23,
IF(AND(U$5&gt;='Rent Roll'!$K18,EDATE('Rent Roll'!$K18,ROUNDDOWN('Rent Roll'!$M18,0))-1&gt;=U$5),-U23,
"-")),"-")</f>
        <v>-</v>
      </c>
      <c r="V48" s="131" t="str">
        <f>IFERROR(
IF(AND(V$5&gt;='Rent Roll'!$M43,EDATE('Rent Roll'!$M43,ROUNDDOWN('Rent Roll'!$Q43,0))-1&gt;=V$5),-V23,
IF(AND(V$5&gt;='Rent Roll'!$K18,EDATE('Rent Roll'!$K18,ROUNDDOWN('Rent Roll'!$M18,0))-1&gt;=V$5),-V23,
"-")),"-")</f>
        <v>-</v>
      </c>
      <c r="W48" s="131" t="str">
        <f>IFERROR(
IF(AND(W$5&gt;='Rent Roll'!$M43,EDATE('Rent Roll'!$M43,ROUNDDOWN('Rent Roll'!$Q43,0))-1&gt;=W$5),-W23,
IF(AND(W$5&gt;='Rent Roll'!$K18,EDATE('Rent Roll'!$K18,ROUNDDOWN('Rent Roll'!$M18,0))-1&gt;=W$5),-W23,
"-")),"-")</f>
        <v>-</v>
      </c>
      <c r="X48" s="131" t="str">
        <f>IFERROR(
IF(AND(X$5&gt;='Rent Roll'!$M43,EDATE('Rent Roll'!$M43,ROUNDDOWN('Rent Roll'!$Q43,0))-1&gt;=X$5),-X23,
IF(AND(X$5&gt;='Rent Roll'!$K18,EDATE('Rent Roll'!$K18,ROUNDDOWN('Rent Roll'!$M18,0))-1&gt;=X$5),-X23,
"-")),"-")</f>
        <v>-</v>
      </c>
      <c r="Y48" s="131" t="str">
        <f>IFERROR(
IF(AND(Y$5&gt;='Rent Roll'!$M43,EDATE('Rent Roll'!$M43,ROUNDDOWN('Rent Roll'!$Q43,0))-1&gt;=Y$5),-Y23,
IF(AND(Y$5&gt;='Rent Roll'!$K18,EDATE('Rent Roll'!$K18,ROUNDDOWN('Rent Roll'!$M18,0))-1&gt;=Y$5),-Y23,
"-")),"-")</f>
        <v>-</v>
      </c>
      <c r="Z48" s="131" t="str">
        <f>IFERROR(
IF(AND(Z$5&gt;='Rent Roll'!$M43,EDATE('Rent Roll'!$M43,ROUNDDOWN('Rent Roll'!$Q43,0))-1&gt;=Z$5),-Z23,
IF(AND(Z$5&gt;='Rent Roll'!$K18,EDATE('Rent Roll'!$K18,ROUNDDOWN('Rent Roll'!$M18,0))-1&gt;=Z$5),-Z23,
"-")),"-")</f>
        <v>-</v>
      </c>
      <c r="AA48" s="131" t="str">
        <f>IFERROR(
IF(AND(AA$5&gt;='Rent Roll'!$M43,EDATE('Rent Roll'!$M43,ROUNDDOWN('Rent Roll'!$Q43,0))-1&gt;=AA$5),-AA23,
IF(AND(AA$5&gt;='Rent Roll'!$K18,EDATE('Rent Roll'!$K18,ROUNDDOWN('Rent Roll'!$M18,0))-1&gt;=AA$5),-AA23,
"-")),"-")</f>
        <v>-</v>
      </c>
      <c r="AB48" s="131" t="str">
        <f>IFERROR(
IF(AND(AB$5&gt;='Rent Roll'!$M43,EDATE('Rent Roll'!$M43,ROUNDDOWN('Rent Roll'!$Q43,0))-1&gt;=AB$5),-AB23,
IF(AND(AB$5&gt;='Rent Roll'!$K18,EDATE('Rent Roll'!$K18,ROUNDDOWN('Rent Roll'!$M18,0))-1&gt;=AB$5),-AB23,
"-")),"-")</f>
        <v>-</v>
      </c>
      <c r="AC48" s="131" t="str">
        <f>IFERROR(
IF(AND(AC$5&gt;='Rent Roll'!$M43,EDATE('Rent Roll'!$M43,ROUNDDOWN('Rent Roll'!$Q43,0))-1&gt;=AC$5),-AC23,
IF(AND(AC$5&gt;='Rent Roll'!$K18,EDATE('Rent Roll'!$K18,ROUNDDOWN('Rent Roll'!$M18,0))-1&gt;=AC$5),-AC23,
"-")),"-")</f>
        <v>-</v>
      </c>
      <c r="AD48" s="131" t="str">
        <f>IFERROR(
IF(AND(AD$5&gt;='Rent Roll'!$M43,EDATE('Rent Roll'!$M43,ROUNDDOWN('Rent Roll'!$Q43,0))-1&gt;=AD$5),-AD23,
IF(AND(AD$5&gt;='Rent Roll'!$K18,EDATE('Rent Roll'!$K18,ROUNDDOWN('Rent Roll'!$M18,0))-1&gt;=AD$5),-AD23,
"-")),"-")</f>
        <v>-</v>
      </c>
      <c r="AE48" s="131" t="str">
        <f>IFERROR(
IF(AND(AE$5&gt;='Rent Roll'!$M43,EDATE('Rent Roll'!$M43,ROUNDDOWN('Rent Roll'!$Q43,0))-1&gt;=AE$5),-AE23,
IF(AND(AE$5&gt;='Rent Roll'!$K18,EDATE('Rent Roll'!$K18,ROUNDDOWN('Rent Roll'!$M18,0))-1&gt;=AE$5),-AE23,
"-")),"-")</f>
        <v>-</v>
      </c>
      <c r="AF48" s="131" t="str">
        <f>IFERROR(
IF(AND(AF$5&gt;='Rent Roll'!$M43,EDATE('Rent Roll'!$M43,ROUNDDOWN('Rent Roll'!$Q43,0))-1&gt;=AF$5),-AF23,
IF(AND(AF$5&gt;='Rent Roll'!$K18,EDATE('Rent Roll'!$K18,ROUNDDOWN('Rent Roll'!$M18,0))-1&gt;=AF$5),-AF23,
"-")),"-")</f>
        <v>-</v>
      </c>
      <c r="AG48" s="131" t="str">
        <f>IFERROR(
IF(AND(AG$5&gt;='Rent Roll'!$M43,EDATE('Rent Roll'!$M43,ROUNDDOWN('Rent Roll'!$Q43,0))-1&gt;=AG$5),-AG23,
IF(AND(AG$5&gt;='Rent Roll'!$K18,EDATE('Rent Roll'!$K18,ROUNDDOWN('Rent Roll'!$M18,0))-1&gt;=AG$5),-AG23,
"-")),"-")</f>
        <v>-</v>
      </c>
      <c r="AH48" s="131" t="str">
        <f>IFERROR(
IF(AND(AH$5&gt;='Rent Roll'!$M43,EDATE('Rent Roll'!$M43,ROUNDDOWN('Rent Roll'!$Q43,0))-1&gt;=AH$5),-AH23,
IF(AND(AH$5&gt;='Rent Roll'!$K18,EDATE('Rent Roll'!$K18,ROUNDDOWN('Rent Roll'!$M18,0))-1&gt;=AH$5),-AH23,
"-")),"-")</f>
        <v>-</v>
      </c>
      <c r="AI48" s="131" t="str">
        <f>IFERROR(
IF(AND(AI$5&gt;='Rent Roll'!$M43,EDATE('Rent Roll'!$M43,ROUNDDOWN('Rent Roll'!$Q43,0))-1&gt;=AI$5),-AI23,
IF(AND(AI$5&gt;='Rent Roll'!$K18,EDATE('Rent Roll'!$K18,ROUNDDOWN('Rent Roll'!$M18,0))-1&gt;=AI$5),-AI23,
"-")),"-")</f>
        <v>-</v>
      </c>
      <c r="AJ48" s="131" t="str">
        <f>IFERROR(
IF(AND(AJ$5&gt;='Rent Roll'!$M43,EDATE('Rent Roll'!$M43,ROUNDDOWN('Rent Roll'!$Q43,0))-1&gt;=AJ$5),-AJ23,
IF(AND(AJ$5&gt;='Rent Roll'!$K18,EDATE('Rent Roll'!$K18,ROUNDDOWN('Rent Roll'!$M18,0))-1&gt;=AJ$5),-AJ23,
"-")),"-")</f>
        <v>-</v>
      </c>
      <c r="AK48" s="131" t="str">
        <f>IFERROR(
IF(AND(AK$5&gt;='Rent Roll'!$M43,EDATE('Rent Roll'!$M43,ROUNDDOWN('Rent Roll'!$Q43,0))-1&gt;=AK$5),-AK23,
IF(AND(AK$5&gt;='Rent Roll'!$K18,EDATE('Rent Roll'!$K18,ROUNDDOWN('Rent Roll'!$M18,0))-1&gt;=AK$5),-AK23,
"-")),"-")</f>
        <v>-</v>
      </c>
      <c r="AL48" s="131" t="str">
        <f>IFERROR(
IF(AND(AL$5&gt;='Rent Roll'!$M43,EDATE('Rent Roll'!$M43,ROUNDDOWN('Rent Roll'!$Q43,0))-1&gt;=AL$5),-AL23,
IF(AND(AL$5&gt;='Rent Roll'!$K18,EDATE('Rent Roll'!$K18,ROUNDDOWN('Rent Roll'!$M18,0))-1&gt;=AL$5),-AL23,
"-")),"-")</f>
        <v>-</v>
      </c>
      <c r="AM48" s="131" t="str">
        <f>IFERROR(
IF(AND(AM$5&gt;='Rent Roll'!$M43,EDATE('Rent Roll'!$M43,ROUNDDOWN('Rent Roll'!$Q43,0))-1&gt;=AM$5),-AM23,
IF(AND(AM$5&gt;='Rent Roll'!$K18,EDATE('Rent Roll'!$K18,ROUNDDOWN('Rent Roll'!$M18,0))-1&gt;=AM$5),-AM23,
"-")),"-")</f>
        <v>-</v>
      </c>
      <c r="AN48" s="131" t="str">
        <f>IFERROR(
IF(AND(AN$5&gt;='Rent Roll'!$M43,EDATE('Rent Roll'!$M43,ROUNDDOWN('Rent Roll'!$Q43,0))-1&gt;=AN$5),-AN23,
IF(AND(AN$5&gt;='Rent Roll'!$K18,EDATE('Rent Roll'!$K18,ROUNDDOWN('Rent Roll'!$M18,0))-1&gt;=AN$5),-AN23,
"-")),"-")</f>
        <v>-</v>
      </c>
      <c r="AO48" s="131" t="str">
        <f>IFERROR(
IF(AND(AO$5&gt;='Rent Roll'!$M43,EDATE('Rent Roll'!$M43,ROUNDDOWN('Rent Roll'!$Q43,0))-1&gt;=AO$5),-AO23,
IF(AND(AO$5&gt;='Rent Roll'!$K18,EDATE('Rent Roll'!$K18,ROUNDDOWN('Rent Roll'!$M18,0))-1&gt;=AO$5),-AO23,
"-")),"-")</f>
        <v>-</v>
      </c>
      <c r="AP48" s="131" t="str">
        <f>IFERROR(
IF(AND(AP$5&gt;='Rent Roll'!$M43,EDATE('Rent Roll'!$M43,ROUNDDOWN('Rent Roll'!$Q43,0))-1&gt;=AP$5),-AP23,
IF(AND(AP$5&gt;='Rent Roll'!$K18,EDATE('Rent Roll'!$K18,ROUNDDOWN('Rent Roll'!$M18,0))-1&gt;=AP$5),-AP23,
"-")),"-")</f>
        <v>-</v>
      </c>
      <c r="AQ48" s="131" t="str">
        <f>IFERROR(
IF(AND(AQ$5&gt;='Rent Roll'!$M43,EDATE('Rent Roll'!$M43,ROUNDDOWN('Rent Roll'!$Q43,0))-1&gt;=AQ$5),-AQ23,
IF(AND(AQ$5&gt;='Rent Roll'!$K18,EDATE('Rent Roll'!$K18,ROUNDDOWN('Rent Roll'!$M18,0))-1&gt;=AQ$5),-AQ23,
"-")),"-")</f>
        <v>-</v>
      </c>
      <c r="AR48" s="131" t="str">
        <f>IFERROR(
IF(AND(AR$5&gt;='Rent Roll'!$M43,EDATE('Rent Roll'!$M43,ROUNDDOWN('Rent Roll'!$Q43,0))-1&gt;=AR$5),-AR23,
IF(AND(AR$5&gt;='Rent Roll'!$K18,EDATE('Rent Roll'!$K18,ROUNDDOWN('Rent Roll'!$M18,0))-1&gt;=AR$5),-AR23,
"-")),"-")</f>
        <v>-</v>
      </c>
      <c r="AS48" s="131" t="str">
        <f>IFERROR(
IF(AND(AS$5&gt;='Rent Roll'!$M43,EDATE('Rent Roll'!$M43,ROUNDDOWN('Rent Roll'!$Q43,0))-1&gt;=AS$5),-AS23,
IF(AND(AS$5&gt;='Rent Roll'!$K18,EDATE('Rent Roll'!$K18,ROUNDDOWN('Rent Roll'!$M18,0))-1&gt;=AS$5),-AS23,
"-")),"-")</f>
        <v>-</v>
      </c>
      <c r="AT48" s="131" t="str">
        <f>IFERROR(
IF(AND(AT$5&gt;='Rent Roll'!$M43,EDATE('Rent Roll'!$M43,ROUNDDOWN('Rent Roll'!$Q43,0))-1&gt;=AT$5),-AT23,
IF(AND(AT$5&gt;='Rent Roll'!$K18,EDATE('Rent Roll'!$K18,ROUNDDOWN('Rent Roll'!$M18,0))-1&gt;=AT$5),-AT23,
"-")),"-")</f>
        <v>-</v>
      </c>
      <c r="AU48" s="131" t="str">
        <f>IFERROR(
IF(AND(AU$5&gt;='Rent Roll'!$M43,EDATE('Rent Roll'!$M43,ROUNDDOWN('Rent Roll'!$Q43,0))-1&gt;=AU$5),-AU23,
IF(AND(AU$5&gt;='Rent Roll'!$K18,EDATE('Rent Roll'!$K18,ROUNDDOWN('Rent Roll'!$M18,0))-1&gt;=AU$5),-AU23,
"-")),"-")</f>
        <v>-</v>
      </c>
      <c r="AV48" s="131" t="str">
        <f>IFERROR(
IF(AND(AV$5&gt;='Rent Roll'!$M43,EDATE('Rent Roll'!$M43,ROUNDDOWN('Rent Roll'!$Q43,0))-1&gt;=AV$5),-AV23,
IF(AND(AV$5&gt;='Rent Roll'!$K18,EDATE('Rent Roll'!$K18,ROUNDDOWN('Rent Roll'!$M18,0))-1&gt;=AV$5),-AV23,
"-")),"-")</f>
        <v>-</v>
      </c>
      <c r="AW48" s="131" t="str">
        <f>IFERROR(
IF(AND(AW$5&gt;='Rent Roll'!$M43,EDATE('Rent Roll'!$M43,ROUNDDOWN('Rent Roll'!$Q43,0))-1&gt;=AW$5),-AW23,
IF(AND(AW$5&gt;='Rent Roll'!$K18,EDATE('Rent Roll'!$K18,ROUNDDOWN('Rent Roll'!$M18,0))-1&gt;=AW$5),-AW23,
"-")),"-")</f>
        <v>-</v>
      </c>
      <c r="AX48" s="131" t="str">
        <f>IFERROR(
IF(AND(AX$5&gt;='Rent Roll'!$M43,EDATE('Rent Roll'!$M43,ROUNDDOWN('Rent Roll'!$Q43,0))-1&gt;=AX$5),-AX23,
IF(AND(AX$5&gt;='Rent Roll'!$K18,EDATE('Rent Roll'!$K18,ROUNDDOWN('Rent Roll'!$M18,0))-1&gt;=AX$5),-AX23,
"-")),"-")</f>
        <v>-</v>
      </c>
      <c r="AY48" s="131" t="str">
        <f>IFERROR(
IF(AND(AY$5&gt;='Rent Roll'!$M43,EDATE('Rent Roll'!$M43,ROUNDDOWN('Rent Roll'!$Q43,0))-1&gt;=AY$5),-AY23,
IF(AND(AY$5&gt;='Rent Roll'!$K18,EDATE('Rent Roll'!$K18,ROUNDDOWN('Rent Roll'!$M18,0))-1&gt;=AY$5),-AY23,
"-")),"-")</f>
        <v>-</v>
      </c>
      <c r="AZ48" s="131" t="str">
        <f>IFERROR(
IF(AND(AZ$5&gt;='Rent Roll'!$M43,EDATE('Rent Roll'!$M43,ROUNDDOWN('Rent Roll'!$Q43,0))-1&gt;=AZ$5),-AZ23,
IF(AND(AZ$5&gt;='Rent Roll'!$K18,EDATE('Rent Roll'!$K18,ROUNDDOWN('Rent Roll'!$M18,0))-1&gt;=AZ$5),-AZ23,
"-")),"-")</f>
        <v>-</v>
      </c>
      <c r="BA48" s="131" t="str">
        <f>IFERROR(
IF(AND(BA$5&gt;='Rent Roll'!$M43,EDATE('Rent Roll'!$M43,ROUNDDOWN('Rent Roll'!$Q43,0))-1&gt;=BA$5),-BA23,
IF(AND(BA$5&gt;='Rent Roll'!$K18,EDATE('Rent Roll'!$K18,ROUNDDOWN('Rent Roll'!$M18,0))-1&gt;=BA$5),-BA23,
"-")),"-")</f>
        <v>-</v>
      </c>
      <c r="BB48" s="131" t="str">
        <f>IFERROR(
IF(AND(BB$5&gt;='Rent Roll'!$M43,EDATE('Rent Roll'!$M43,ROUNDDOWN('Rent Roll'!$Q43,0))-1&gt;=BB$5),-BB23,
IF(AND(BB$5&gt;='Rent Roll'!$K18,EDATE('Rent Roll'!$K18,ROUNDDOWN('Rent Roll'!$M18,0))-1&gt;=BB$5),-BB23,
"-")),"-")</f>
        <v>-</v>
      </c>
      <c r="BC48" s="131" t="str">
        <f>IFERROR(
IF(AND(BC$5&gt;='Rent Roll'!$M43,EDATE('Rent Roll'!$M43,ROUNDDOWN('Rent Roll'!$Q43,0))-1&gt;=BC$5),-BC23,
IF(AND(BC$5&gt;='Rent Roll'!$K18,EDATE('Rent Roll'!$K18,ROUNDDOWN('Rent Roll'!$M18,0))-1&gt;=BC$5),-BC23,
"-")),"-")</f>
        <v>-</v>
      </c>
      <c r="BD48" s="131" t="str">
        <f>IFERROR(
IF(AND(BD$5&gt;='Rent Roll'!$M43,EDATE('Rent Roll'!$M43,ROUNDDOWN('Rent Roll'!$Q43,0))-1&gt;=BD$5),-BD23,
IF(AND(BD$5&gt;='Rent Roll'!$K18,EDATE('Rent Roll'!$K18,ROUNDDOWN('Rent Roll'!$M18,0))-1&gt;=BD$5),-BD23,
"-")),"-")</f>
        <v>-</v>
      </c>
      <c r="BE48" s="131" t="str">
        <f>IFERROR(
IF(AND(BE$5&gt;='Rent Roll'!$M43,EDATE('Rent Roll'!$M43,ROUNDDOWN('Rent Roll'!$Q43,0))-1&gt;=BE$5),-BE23,
IF(AND(BE$5&gt;='Rent Roll'!$K18,EDATE('Rent Roll'!$K18,ROUNDDOWN('Rent Roll'!$M18,0))-1&gt;=BE$5),-BE23,
"-")),"-")</f>
        <v>-</v>
      </c>
      <c r="BF48" s="131" t="str">
        <f>IFERROR(
IF(AND(BF$5&gt;='Rent Roll'!$M43,EDATE('Rent Roll'!$M43,ROUNDDOWN('Rent Roll'!$Q43,0))-1&gt;=BF$5),-BF23,
IF(AND(BF$5&gt;='Rent Roll'!$K18,EDATE('Rent Roll'!$K18,ROUNDDOWN('Rent Roll'!$M18,0))-1&gt;=BF$5),-BF23,
"-")),"-")</f>
        <v>-</v>
      </c>
      <c r="BG48" s="131" t="str">
        <f>IFERROR(
IF(AND(BG$5&gt;='Rent Roll'!$M43,EDATE('Rent Roll'!$M43,ROUNDDOWN('Rent Roll'!$Q43,0))-1&gt;=BG$5),-BG23,
IF(AND(BG$5&gt;='Rent Roll'!$K18,EDATE('Rent Roll'!$K18,ROUNDDOWN('Rent Roll'!$M18,0))-1&gt;=BG$5),-BG23,
"-")),"-")</f>
        <v>-</v>
      </c>
      <c r="BH48" s="131" t="str">
        <f>IFERROR(
IF(AND(BH$5&gt;='Rent Roll'!$M43,EDATE('Rent Roll'!$M43,ROUNDDOWN('Rent Roll'!$Q43,0))-1&gt;=BH$5),-BH23,
IF(AND(BH$5&gt;='Rent Roll'!$K18,EDATE('Rent Roll'!$K18,ROUNDDOWN('Rent Roll'!$M18,0))-1&gt;=BH$5),-BH23,
"-")),"-")</f>
        <v>-</v>
      </c>
      <c r="BI48" s="131" t="str">
        <f>IFERROR(
IF(AND(BI$5&gt;='Rent Roll'!$M43,EDATE('Rent Roll'!$M43,ROUNDDOWN('Rent Roll'!$Q43,0))-1&gt;=BI$5),-BI23,
IF(AND(BI$5&gt;='Rent Roll'!$K18,EDATE('Rent Roll'!$K18,ROUNDDOWN('Rent Roll'!$M18,0))-1&gt;=BI$5),-BI23,
"-")),"-")</f>
        <v>-</v>
      </c>
      <c r="BJ48" s="131" t="str">
        <f>IFERROR(
IF(AND(BJ$5&gt;='Rent Roll'!$M43,EDATE('Rent Roll'!$M43,ROUNDDOWN('Rent Roll'!$Q43,0))-1&gt;=BJ$5),-BJ23,
IF(AND(BJ$5&gt;='Rent Roll'!$K18,EDATE('Rent Roll'!$K18,ROUNDDOWN('Rent Roll'!$M18,0))-1&gt;=BJ$5),-BJ23,
"-")),"-")</f>
        <v>-</v>
      </c>
      <c r="BK48" s="131" t="str">
        <f>IFERROR(
IF(AND(BK$5&gt;='Rent Roll'!$M43,EDATE('Rent Roll'!$M43,ROUNDDOWN('Rent Roll'!$Q43,0))-1&gt;=BK$5),-BK23,
IF(AND(BK$5&gt;='Rent Roll'!$K18,EDATE('Rent Roll'!$K18,ROUNDDOWN('Rent Roll'!$M18,0))-1&gt;=BK$5),-BK23,
"-")),"-")</f>
        <v>-</v>
      </c>
      <c r="BL48" s="131" t="str">
        <f>IFERROR(
IF(AND(BL$5&gt;='Rent Roll'!$M43,EDATE('Rent Roll'!$M43,ROUNDDOWN('Rent Roll'!$Q43,0))-1&gt;=BL$5),-BL23,
IF(AND(BL$5&gt;='Rent Roll'!$K18,EDATE('Rent Roll'!$K18,ROUNDDOWN('Rent Roll'!$M18,0))-1&gt;=BL$5),-BL23,
"-")),"-")</f>
        <v>-</v>
      </c>
      <c r="BM48" s="131" t="str">
        <f>IFERROR(
IF(AND(BM$5&gt;='Rent Roll'!$M43,EDATE('Rent Roll'!$M43,ROUNDDOWN('Rent Roll'!$Q43,0))-1&gt;=BM$5),-BM23,
IF(AND(BM$5&gt;='Rent Roll'!$K18,EDATE('Rent Roll'!$K18,ROUNDDOWN('Rent Roll'!$M18,0))-1&gt;=BM$5),-BM23,
"-")),"-")</f>
        <v>-</v>
      </c>
      <c r="BN48" s="131" t="str">
        <f>IFERROR(
IF(AND(BN$5&gt;='Rent Roll'!$M43,EDATE('Rent Roll'!$M43,ROUNDDOWN('Rent Roll'!$Q43,0))-1&gt;=BN$5),-BN23,
IF(AND(BN$5&gt;='Rent Roll'!$K18,EDATE('Rent Roll'!$K18,ROUNDDOWN('Rent Roll'!$M18,0))-1&gt;=BN$5),-BN23,
"-")),"-")</f>
        <v>-</v>
      </c>
      <c r="BO48" s="131" t="str">
        <f>IFERROR(
IF(AND(BO$5&gt;='Rent Roll'!$M43,EDATE('Rent Roll'!$M43,ROUNDDOWN('Rent Roll'!$Q43,0))-1&gt;=BO$5),-BO23,
IF(AND(BO$5&gt;='Rent Roll'!$K18,EDATE('Rent Roll'!$K18,ROUNDDOWN('Rent Roll'!$M18,0))-1&gt;=BO$5),-BO23,
"-")),"-")</f>
        <v>-</v>
      </c>
      <c r="BP48" s="131" t="str">
        <f>IFERROR(
IF(AND(BP$5&gt;='Rent Roll'!$M43,EDATE('Rent Roll'!$M43,ROUNDDOWN('Rent Roll'!$Q43,0))-1&gt;=BP$5),-BP23,
IF(AND(BP$5&gt;='Rent Roll'!$K18,EDATE('Rent Roll'!$K18,ROUNDDOWN('Rent Roll'!$M18,0))-1&gt;=BP$5),-BP23,
"-")),"-")</f>
        <v>-</v>
      </c>
      <c r="BQ48" s="131" t="str">
        <f>IFERROR(
IF(AND(BQ$5&gt;='Rent Roll'!$M43,EDATE('Rent Roll'!$M43,ROUNDDOWN('Rent Roll'!$Q43,0))-1&gt;=BQ$5),-BQ23,
IF(AND(BQ$5&gt;='Rent Roll'!$K18,EDATE('Rent Roll'!$K18,ROUNDDOWN('Rent Roll'!$M18,0))-1&gt;=BQ$5),-BQ23,
"-")),"-")</f>
        <v>-</v>
      </c>
      <c r="BR48" s="131" t="str">
        <f>IFERROR(
IF(AND(BR$5&gt;='Rent Roll'!$M43,EDATE('Rent Roll'!$M43,ROUNDDOWN('Rent Roll'!$Q43,0))-1&gt;=BR$5),-BR23,
IF(AND(BR$5&gt;='Rent Roll'!$K18,EDATE('Rent Roll'!$K18,ROUNDDOWN('Rent Roll'!$M18,0))-1&gt;=BR$5),-BR23,
"-")),"-")</f>
        <v>-</v>
      </c>
      <c r="BS48" s="131" t="str">
        <f>IFERROR(
IF(AND(BS$5&gt;='Rent Roll'!$M43,EDATE('Rent Roll'!$M43,ROUNDDOWN('Rent Roll'!$Q43,0))-1&gt;=BS$5),-BS23,
IF(AND(BS$5&gt;='Rent Roll'!$K18,EDATE('Rent Roll'!$K18,ROUNDDOWN('Rent Roll'!$M18,0))-1&gt;=BS$5),-BS23,
"-")),"-")</f>
        <v>-</v>
      </c>
      <c r="BT48" s="131" t="str">
        <f>IFERROR(
IF(AND(BT$5&gt;='Rent Roll'!$M43,EDATE('Rent Roll'!$M43,ROUNDDOWN('Rent Roll'!$Q43,0))-1&gt;=BT$5),-BT23,
IF(AND(BT$5&gt;='Rent Roll'!$K18,EDATE('Rent Roll'!$K18,ROUNDDOWN('Rent Roll'!$M18,0))-1&gt;=BT$5),-BT23,
"-")),"-")</f>
        <v>-</v>
      </c>
      <c r="BU48" s="131" t="str">
        <f>IFERROR(
IF(AND(BU$5&gt;='Rent Roll'!$M43,EDATE('Rent Roll'!$M43,ROUNDDOWN('Rent Roll'!$Q43,0))-1&gt;=BU$5),-BU23,
IF(AND(BU$5&gt;='Rent Roll'!$K18,EDATE('Rent Roll'!$K18,ROUNDDOWN('Rent Roll'!$M18,0))-1&gt;=BU$5),-BU23,
"-")),"-")</f>
        <v>-</v>
      </c>
      <c r="BV48" s="131" t="str">
        <f>IFERROR(
IF(AND(BV$5&gt;='Rent Roll'!$M43,EDATE('Rent Roll'!$M43,ROUNDDOWN('Rent Roll'!$Q43,0))-1&gt;=BV$5),-BV23,
IF(AND(BV$5&gt;='Rent Roll'!$K18,EDATE('Rent Roll'!$K18,ROUNDDOWN('Rent Roll'!$M18,0))-1&gt;=BV$5),-BV23,
"-")),"-")</f>
        <v>-</v>
      </c>
      <c r="BW48" s="131" t="str">
        <f>IFERROR(
IF(AND(BW$5&gt;='Rent Roll'!$M43,EDATE('Rent Roll'!$M43,ROUNDDOWN('Rent Roll'!$Q43,0))-1&gt;=BW$5),-BW23,
IF(AND(BW$5&gt;='Rent Roll'!$K18,EDATE('Rent Roll'!$K18,ROUNDDOWN('Rent Roll'!$M18,0))-1&gt;=BW$5),-BW23,
"-")),"-")</f>
        <v>-</v>
      </c>
      <c r="BX48" s="131" t="str">
        <f>IFERROR(
IF(AND(BX$5&gt;='Rent Roll'!$M43,EDATE('Rent Roll'!$M43,ROUNDDOWN('Rent Roll'!$Q43,0))-1&gt;=BX$5),-BX23,
IF(AND(BX$5&gt;='Rent Roll'!$K18,EDATE('Rent Roll'!$K18,ROUNDDOWN('Rent Roll'!$M18,0))-1&gt;=BX$5),-BX23,
"-")),"-")</f>
        <v>-</v>
      </c>
      <c r="BY48" s="131" t="str">
        <f>IFERROR(
IF(AND(BY$5&gt;='Rent Roll'!$M43,EDATE('Rent Roll'!$M43,ROUNDDOWN('Rent Roll'!$Q43,0))-1&gt;=BY$5),-BY23,
IF(AND(BY$5&gt;='Rent Roll'!$K18,EDATE('Rent Roll'!$K18,ROUNDDOWN('Rent Roll'!$M18,0))-1&gt;=BY$5),-BY23,
"-")),"-")</f>
        <v>-</v>
      </c>
      <c r="BZ48" s="131" t="str">
        <f>IFERROR(
IF(AND(BZ$5&gt;='Rent Roll'!$M43,EDATE('Rent Roll'!$M43,ROUNDDOWN('Rent Roll'!$Q43,0))-1&gt;=BZ$5),-BZ23,
IF(AND(BZ$5&gt;='Rent Roll'!$K18,EDATE('Rent Roll'!$K18,ROUNDDOWN('Rent Roll'!$M18,0))-1&gt;=BZ$5),-BZ23,
"-")),"-")</f>
        <v>-</v>
      </c>
      <c r="CA48" s="131" t="str">
        <f>IFERROR(
IF(AND(CA$5&gt;='Rent Roll'!$M43,EDATE('Rent Roll'!$M43,ROUNDDOWN('Rent Roll'!$Q43,0))-1&gt;=CA$5),-CA23,
IF(AND(CA$5&gt;='Rent Roll'!$K18,EDATE('Rent Roll'!$K18,ROUNDDOWN('Rent Roll'!$M18,0))-1&gt;=CA$5),-CA23,
"-")),"-")</f>
        <v>-</v>
      </c>
      <c r="CB48" s="131" t="str">
        <f>IFERROR(
IF(AND(CB$5&gt;='Rent Roll'!$M43,EDATE('Rent Roll'!$M43,ROUNDDOWN('Rent Roll'!$Q43,0))-1&gt;=CB$5),-CB23,
IF(AND(CB$5&gt;='Rent Roll'!$K18,EDATE('Rent Roll'!$K18,ROUNDDOWN('Rent Roll'!$M18,0))-1&gt;=CB$5),-CB23,
"-")),"-")</f>
        <v>-</v>
      </c>
      <c r="CC48" s="131" t="str">
        <f>IFERROR(
IF(AND(CC$5&gt;='Rent Roll'!$M43,EDATE('Rent Roll'!$M43,ROUNDDOWN('Rent Roll'!$Q43,0))-1&gt;=CC$5),-CC23,
IF(AND(CC$5&gt;='Rent Roll'!$K18,EDATE('Rent Roll'!$K18,ROUNDDOWN('Rent Roll'!$M18,0))-1&gt;=CC$5),-CC23,
"-")),"-")</f>
        <v>-</v>
      </c>
      <c r="CD48" s="131" t="str">
        <f>IFERROR(
IF(AND(CD$5&gt;='Rent Roll'!$M43,EDATE('Rent Roll'!$M43,ROUNDDOWN('Rent Roll'!$Q43,0))-1&gt;=CD$5),-CD23,
IF(AND(CD$5&gt;='Rent Roll'!$K18,EDATE('Rent Roll'!$K18,ROUNDDOWN('Rent Roll'!$M18,0))-1&gt;=CD$5),-CD23,
"-")),"-")</f>
        <v>-</v>
      </c>
      <c r="CE48" s="131" t="str">
        <f>IFERROR(
IF(AND(CE$5&gt;='Rent Roll'!$M43,EDATE('Rent Roll'!$M43,ROUNDDOWN('Rent Roll'!$Q43,0))-1&gt;=CE$5),-CE23,
IF(AND(CE$5&gt;='Rent Roll'!$K18,EDATE('Rent Roll'!$K18,ROUNDDOWN('Rent Roll'!$M18,0))-1&gt;=CE$5),-CE23,
"-")),"-")</f>
        <v>-</v>
      </c>
      <c r="CF48" s="131" t="str">
        <f>IFERROR(
IF(AND(CF$5&gt;='Rent Roll'!$M43,EDATE('Rent Roll'!$M43,ROUNDDOWN('Rent Roll'!$Q43,0))-1&gt;=CF$5),-CF23,
IF(AND(CF$5&gt;='Rent Roll'!$K18,EDATE('Rent Roll'!$K18,ROUNDDOWN('Rent Roll'!$M18,0))-1&gt;=CF$5),-CF23,
"-")),"-")</f>
        <v>-</v>
      </c>
      <c r="CG48" s="131" t="str">
        <f>IFERROR(
IF(AND(CG$5&gt;='Rent Roll'!$M43,EDATE('Rent Roll'!$M43,ROUNDDOWN('Rent Roll'!$Q43,0))-1&gt;=CG$5),-CG23,
IF(AND(CG$5&gt;='Rent Roll'!$K18,EDATE('Rent Roll'!$K18,ROUNDDOWN('Rent Roll'!$M18,0))-1&gt;=CG$5),-CG23,
"-")),"-")</f>
        <v>-</v>
      </c>
      <c r="CH48" s="131" t="str">
        <f>IFERROR(
IF(AND(CH$5&gt;='Rent Roll'!$M43,EDATE('Rent Roll'!$M43,ROUNDDOWN('Rent Roll'!$Q43,0))-1&gt;=CH$5),-CH23,
IF(AND(CH$5&gt;='Rent Roll'!$K18,EDATE('Rent Roll'!$K18,ROUNDDOWN('Rent Roll'!$M18,0))-1&gt;=CH$5),-CH23,
"-")),"-")</f>
        <v>-</v>
      </c>
      <c r="CI48" s="131" t="str">
        <f>IFERROR(
IF(AND(CI$5&gt;='Rent Roll'!$M43,EDATE('Rent Roll'!$M43,ROUNDDOWN('Rent Roll'!$Q43,0))-1&gt;=CI$5),-CI23,
IF(AND(CI$5&gt;='Rent Roll'!$K18,EDATE('Rent Roll'!$K18,ROUNDDOWN('Rent Roll'!$M18,0))-1&gt;=CI$5),-CI23,
"-")),"-")</f>
        <v>-</v>
      </c>
      <c r="CJ48" s="131" t="str">
        <f>IFERROR(
IF(AND(CJ$5&gt;='Rent Roll'!$M43,EDATE('Rent Roll'!$M43,ROUNDDOWN('Rent Roll'!$Q43,0))-1&gt;=CJ$5),-CJ23,
IF(AND(CJ$5&gt;='Rent Roll'!$K18,EDATE('Rent Roll'!$K18,ROUNDDOWN('Rent Roll'!$M18,0))-1&gt;=CJ$5),-CJ23,
"-")),"-")</f>
        <v>-</v>
      </c>
      <c r="CK48" s="131" t="str">
        <f>IFERROR(
IF(AND(CK$5&gt;='Rent Roll'!$M43,EDATE('Rent Roll'!$M43,ROUNDDOWN('Rent Roll'!$Q43,0))-1&gt;=CK$5),-CK23,
IF(AND(CK$5&gt;='Rent Roll'!$K18,EDATE('Rent Roll'!$K18,ROUNDDOWN('Rent Roll'!$M18,0))-1&gt;=CK$5),-CK23,
"-")),"-")</f>
        <v>-</v>
      </c>
      <c r="CL48" s="131" t="str">
        <f>IFERROR(
IF(AND(CL$5&gt;='Rent Roll'!$M43,EDATE('Rent Roll'!$M43,ROUNDDOWN('Rent Roll'!$Q43,0))-1&gt;=CL$5),-CL23,
IF(AND(CL$5&gt;='Rent Roll'!$K18,EDATE('Rent Roll'!$K18,ROUNDDOWN('Rent Roll'!$M18,0))-1&gt;=CL$5),-CL23,
"-")),"-")</f>
        <v>-</v>
      </c>
      <c r="CM48" s="131" t="str">
        <f>IFERROR(
IF(AND(CM$5&gt;='Rent Roll'!$M43,EDATE('Rent Roll'!$M43,ROUNDDOWN('Rent Roll'!$Q43,0))-1&gt;=CM$5),-CM23,
IF(AND(CM$5&gt;='Rent Roll'!$K18,EDATE('Rent Roll'!$K18,ROUNDDOWN('Rent Roll'!$M18,0))-1&gt;=CM$5),-CM23,
"-")),"-")</f>
        <v>-</v>
      </c>
      <c r="CN48" s="131" t="str">
        <f>IFERROR(
IF(AND(CN$5&gt;='Rent Roll'!$M43,EDATE('Rent Roll'!$M43,ROUNDDOWN('Rent Roll'!$Q43,0))-1&gt;=CN$5),-CN23,
IF(AND(CN$5&gt;='Rent Roll'!$K18,EDATE('Rent Roll'!$K18,ROUNDDOWN('Rent Roll'!$M18,0))-1&gt;=CN$5),-CN23,
"-")),"-")</f>
        <v>-</v>
      </c>
      <c r="CO48" s="131" t="str">
        <f>IFERROR(
IF(AND(CO$5&gt;='Rent Roll'!$M43,EDATE('Rent Roll'!$M43,ROUNDDOWN('Rent Roll'!$Q43,0))-1&gt;=CO$5),-CO23,
IF(AND(CO$5&gt;='Rent Roll'!$K18,EDATE('Rent Roll'!$K18,ROUNDDOWN('Rent Roll'!$M18,0))-1&gt;=CO$5),-CO23,
"-")),"-")</f>
        <v>-</v>
      </c>
      <c r="CP48" s="131" t="str">
        <f>IFERROR(
IF(AND(CP$5&gt;='Rent Roll'!$M43,EDATE('Rent Roll'!$M43,ROUNDDOWN('Rent Roll'!$Q43,0))-1&gt;=CP$5),-CP23,
IF(AND(CP$5&gt;='Rent Roll'!$K18,EDATE('Rent Roll'!$K18,ROUNDDOWN('Rent Roll'!$M18,0))-1&gt;=CP$5),-CP23,
"-")),"-")</f>
        <v>-</v>
      </c>
      <c r="CQ48" s="131" t="str">
        <f>IFERROR(
IF(AND(CQ$5&gt;='Rent Roll'!$M43,EDATE('Rent Roll'!$M43,ROUNDDOWN('Rent Roll'!$Q43,0))-1&gt;=CQ$5),-CQ23,
IF(AND(CQ$5&gt;='Rent Roll'!$K18,EDATE('Rent Roll'!$K18,ROUNDDOWN('Rent Roll'!$M18,0))-1&gt;=CQ$5),-CQ23,
"-")),"-")</f>
        <v>-</v>
      </c>
      <c r="CR48" s="131" t="str">
        <f>IFERROR(
IF(AND(CR$5&gt;='Rent Roll'!$M43,EDATE('Rent Roll'!$M43,ROUNDDOWN('Rent Roll'!$Q43,0))-1&gt;=CR$5),-CR23,
IF(AND(CR$5&gt;='Rent Roll'!$K18,EDATE('Rent Roll'!$K18,ROUNDDOWN('Rent Roll'!$M18,0))-1&gt;=CR$5),-CR23,
"-")),"-")</f>
        <v>-</v>
      </c>
      <c r="CS48" s="131" t="str">
        <f>IFERROR(
IF(AND(CS$5&gt;='Rent Roll'!$M43,EDATE('Rent Roll'!$M43,ROUNDDOWN('Rent Roll'!$Q43,0))-1&gt;=CS$5),-CS23,
IF(AND(CS$5&gt;='Rent Roll'!$K18,EDATE('Rent Roll'!$K18,ROUNDDOWN('Rent Roll'!$M18,0))-1&gt;=CS$5),-CS23,
"-")),"-")</f>
        <v>-</v>
      </c>
      <c r="CT48" s="131" t="str">
        <f>IFERROR(
IF(AND(CT$5&gt;='Rent Roll'!$M43,EDATE('Rent Roll'!$M43,ROUNDDOWN('Rent Roll'!$Q43,0))-1&gt;=CT$5),-CT23,
IF(AND(CT$5&gt;='Rent Roll'!$K18,EDATE('Rent Roll'!$K18,ROUNDDOWN('Rent Roll'!$M18,0))-1&gt;=CT$5),-CT23,
"-")),"-")</f>
        <v>-</v>
      </c>
      <c r="CU48" s="131" t="str">
        <f>IFERROR(
IF(AND(CU$5&gt;='Rent Roll'!$M43,EDATE('Rent Roll'!$M43,ROUNDDOWN('Rent Roll'!$Q43,0))-1&gt;=CU$5),-CU23,
IF(AND(CU$5&gt;='Rent Roll'!$K18,EDATE('Rent Roll'!$K18,ROUNDDOWN('Rent Roll'!$M18,0))-1&gt;=CU$5),-CU23,
"-")),"-")</f>
        <v>-</v>
      </c>
      <c r="CV48" s="131" t="str">
        <f>IFERROR(
IF(AND(CV$5&gt;='Rent Roll'!$M43,EDATE('Rent Roll'!$M43,ROUNDDOWN('Rent Roll'!$Q43,0))-1&gt;=CV$5),-CV23,
IF(AND(CV$5&gt;='Rent Roll'!$K18,EDATE('Rent Roll'!$K18,ROUNDDOWN('Rent Roll'!$M18,0))-1&gt;=CV$5),-CV23,
"-")),"-")</f>
        <v>-</v>
      </c>
      <c r="CW48" s="131" t="str">
        <f>IFERROR(
IF(AND(CW$5&gt;='Rent Roll'!$M43,EDATE('Rent Roll'!$M43,ROUNDDOWN('Rent Roll'!$Q43,0))-1&gt;=CW$5),-CW23,
IF(AND(CW$5&gt;='Rent Roll'!$K18,EDATE('Rent Roll'!$K18,ROUNDDOWN('Rent Roll'!$M18,0))-1&gt;=CW$5),-CW23,
"-")),"-")</f>
        <v>-</v>
      </c>
      <c r="CX48" s="131" t="str">
        <f>IFERROR(
IF(AND(CX$5&gt;='Rent Roll'!$M43,EDATE('Rent Roll'!$M43,ROUNDDOWN('Rent Roll'!$Q43,0))-1&gt;=CX$5),-CX23,
IF(AND(CX$5&gt;='Rent Roll'!$K18,EDATE('Rent Roll'!$K18,ROUNDDOWN('Rent Roll'!$M18,0))-1&gt;=CX$5),-CX23,
"-")),"-")</f>
        <v>-</v>
      </c>
      <c r="CY48" s="131" t="str">
        <f>IFERROR(
IF(AND(CY$5&gt;='Rent Roll'!$M43,EDATE('Rent Roll'!$M43,ROUNDDOWN('Rent Roll'!$Q43,0))-1&gt;=CY$5),-CY23,
IF(AND(CY$5&gt;='Rent Roll'!$K18,EDATE('Rent Roll'!$K18,ROUNDDOWN('Rent Roll'!$M18,0))-1&gt;=CY$5),-CY23,
"-")),"-")</f>
        <v>-</v>
      </c>
      <c r="CZ48" s="131" t="str">
        <f>IFERROR(
IF(AND(CZ$5&gt;='Rent Roll'!$M43,EDATE('Rent Roll'!$M43,ROUNDDOWN('Rent Roll'!$Q43,0))-1&gt;=CZ$5),-CZ23,
IF(AND(CZ$5&gt;='Rent Roll'!$K18,EDATE('Rent Roll'!$K18,ROUNDDOWN('Rent Roll'!$M18,0))-1&gt;=CZ$5),-CZ23,
"-")),"-")</f>
        <v>-</v>
      </c>
      <c r="DA48" s="131" t="str">
        <f>IFERROR(
IF(AND(DA$5&gt;='Rent Roll'!$M43,EDATE('Rent Roll'!$M43,ROUNDDOWN('Rent Roll'!$Q43,0))-1&gt;=DA$5),-DA23,
IF(AND(DA$5&gt;='Rent Roll'!$K18,EDATE('Rent Roll'!$K18,ROUNDDOWN('Rent Roll'!$M18,0))-1&gt;=DA$5),-DA23,
"-")),"-")</f>
        <v>-</v>
      </c>
      <c r="DB48" s="131" t="str">
        <f>IFERROR(
IF(AND(DB$5&gt;='Rent Roll'!$M43,EDATE('Rent Roll'!$M43,ROUNDDOWN('Rent Roll'!$Q43,0))-1&gt;=DB$5),-DB23,
IF(AND(DB$5&gt;='Rent Roll'!$K18,EDATE('Rent Roll'!$K18,ROUNDDOWN('Rent Roll'!$M18,0))-1&gt;=DB$5),-DB23,
"-")),"-")</f>
        <v>-</v>
      </c>
      <c r="DC48" s="131" t="str">
        <f>IFERROR(
IF(AND(DC$5&gt;='Rent Roll'!$M43,EDATE('Rent Roll'!$M43,ROUNDDOWN('Rent Roll'!$Q43,0))-1&gt;=DC$5),-DC23,
IF(AND(DC$5&gt;='Rent Roll'!$K18,EDATE('Rent Roll'!$K18,ROUNDDOWN('Rent Roll'!$M18,0))-1&gt;=DC$5),-DC23,
"-")),"-")</f>
        <v>-</v>
      </c>
      <c r="DD48" s="131" t="str">
        <f>IFERROR(
IF(AND(DD$5&gt;='Rent Roll'!$M43,EDATE('Rent Roll'!$M43,ROUNDDOWN('Rent Roll'!$Q43,0))-1&gt;=DD$5),-DD23,
IF(AND(DD$5&gt;='Rent Roll'!$K18,EDATE('Rent Roll'!$K18,ROUNDDOWN('Rent Roll'!$M18,0))-1&gt;=DD$5),-DD23,
"-")),"-")</f>
        <v>-</v>
      </c>
      <c r="DE48" s="131" t="str">
        <f>IFERROR(
IF(AND(DE$5&gt;='Rent Roll'!$M43,EDATE('Rent Roll'!$M43,ROUNDDOWN('Rent Roll'!$Q43,0))-1&gt;=DE$5),-DE23,
IF(AND(DE$5&gt;='Rent Roll'!$K18,EDATE('Rent Roll'!$K18,ROUNDDOWN('Rent Roll'!$M18,0))-1&gt;=DE$5),-DE23,
"-")),"-")</f>
        <v>-</v>
      </c>
      <c r="DF48" s="131" t="str">
        <f>IFERROR(
IF(AND(DF$5&gt;='Rent Roll'!$M43,EDATE('Rent Roll'!$M43,ROUNDDOWN('Rent Roll'!$Q43,0))-1&gt;=DF$5),-DF23,
IF(AND(DF$5&gt;='Rent Roll'!$K18,EDATE('Rent Roll'!$K18,ROUNDDOWN('Rent Roll'!$M18,0))-1&gt;=DF$5),-DF23,
"-")),"-")</f>
        <v>-</v>
      </c>
      <c r="DG48" s="131" t="str">
        <f>IFERROR(
IF(AND(DG$5&gt;='Rent Roll'!$M43,EDATE('Rent Roll'!$M43,ROUNDDOWN('Rent Roll'!$Q43,0))-1&gt;=DG$5),-DG23,
IF(AND(DG$5&gt;='Rent Roll'!$K18,EDATE('Rent Roll'!$K18,ROUNDDOWN('Rent Roll'!$M18,0))-1&gt;=DG$5),-DG23,
"-")),"-")</f>
        <v>-</v>
      </c>
      <c r="DH48" s="131" t="str">
        <f>IFERROR(
IF(AND(DH$5&gt;='Rent Roll'!$M43,EDATE('Rent Roll'!$M43,ROUNDDOWN('Rent Roll'!$Q43,0))-1&gt;=DH$5),-DH23,
IF(AND(DH$5&gt;='Rent Roll'!$K18,EDATE('Rent Roll'!$K18,ROUNDDOWN('Rent Roll'!$M18,0))-1&gt;=DH$5),-DH23,
"-")),"-")</f>
        <v>-</v>
      </c>
      <c r="DI48" s="131" t="str">
        <f>IFERROR(
IF(AND(DI$5&gt;='Rent Roll'!$M43,EDATE('Rent Roll'!$M43,ROUNDDOWN('Rent Roll'!$Q43,0))-1&gt;=DI$5),-DI23,
IF(AND(DI$5&gt;='Rent Roll'!$K18,EDATE('Rent Roll'!$K18,ROUNDDOWN('Rent Roll'!$M18,0))-1&gt;=DI$5),-DI23,
"-")),"-")</f>
        <v>-</v>
      </c>
      <c r="DJ48" s="131" t="str">
        <f>IFERROR(
IF(AND(DJ$5&gt;='Rent Roll'!$M43,EDATE('Rent Roll'!$M43,ROUNDDOWN('Rent Roll'!$Q43,0))-1&gt;=DJ$5),-DJ23,
IF(AND(DJ$5&gt;='Rent Roll'!$K18,EDATE('Rent Roll'!$K18,ROUNDDOWN('Rent Roll'!$M18,0))-1&gt;=DJ$5),-DJ23,
"-")),"-")</f>
        <v>-</v>
      </c>
      <c r="DK48" s="131" t="str">
        <f>IFERROR(
IF(AND(DK$5&gt;='Rent Roll'!$M43,EDATE('Rent Roll'!$M43,ROUNDDOWN('Rent Roll'!$Q43,0))-1&gt;=DK$5),-DK23,
IF(AND(DK$5&gt;='Rent Roll'!$K18,EDATE('Rent Roll'!$K18,ROUNDDOWN('Rent Roll'!$M18,0))-1&gt;=DK$5),-DK23,
"-")),"-")</f>
        <v>-</v>
      </c>
      <c r="DL48" s="131" t="str">
        <f>IFERROR(
IF(AND(DL$5&gt;='Rent Roll'!$M43,EDATE('Rent Roll'!$M43,ROUNDDOWN('Rent Roll'!$Q43,0))-1&gt;=DL$5),-DL23,
IF(AND(DL$5&gt;='Rent Roll'!$K18,EDATE('Rent Roll'!$K18,ROUNDDOWN('Rent Roll'!$M18,0))-1&gt;=DL$5),-DL23,
"-")),"-")</f>
        <v>-</v>
      </c>
      <c r="DM48" s="131" t="str">
        <f>IFERROR(
IF(AND(DM$5&gt;='Rent Roll'!$M43,EDATE('Rent Roll'!$M43,ROUNDDOWN('Rent Roll'!$Q43,0))-1&gt;=DM$5),-DM23,
IF(AND(DM$5&gt;='Rent Roll'!$K18,EDATE('Rent Roll'!$K18,ROUNDDOWN('Rent Roll'!$M18,0))-1&gt;=DM$5),-DM23,
"-")),"-")</f>
        <v>-</v>
      </c>
      <c r="DN48" s="131" t="str">
        <f>IFERROR(
IF(AND(DN$5&gt;='Rent Roll'!$M43,EDATE('Rent Roll'!$M43,ROUNDDOWN('Rent Roll'!$Q43,0))-1&gt;=DN$5),-DN23,
IF(AND(DN$5&gt;='Rent Roll'!$K18,EDATE('Rent Roll'!$K18,ROUNDDOWN('Rent Roll'!$M18,0))-1&gt;=DN$5),-DN23,
"-")),"-")</f>
        <v>-</v>
      </c>
      <c r="DO48" s="131" t="str">
        <f>IFERROR(
IF(AND(DO$5&gt;='Rent Roll'!$M43,EDATE('Rent Roll'!$M43,ROUNDDOWN('Rent Roll'!$Q43,0))-1&gt;=DO$5),-DO23,
IF(AND(DO$5&gt;='Rent Roll'!$K18,EDATE('Rent Roll'!$K18,ROUNDDOWN('Rent Roll'!$M18,0))-1&gt;=DO$5),-DO23,
"-")),"-")</f>
        <v>-</v>
      </c>
      <c r="DP48" s="131" t="str">
        <f>IFERROR(
IF(AND(DP$5&gt;='Rent Roll'!$M43,EDATE('Rent Roll'!$M43,ROUNDDOWN('Rent Roll'!$Q43,0))-1&gt;=DP$5),-DP23,
IF(AND(DP$5&gt;='Rent Roll'!$K18,EDATE('Rent Roll'!$K18,ROUNDDOWN('Rent Roll'!$M18,0))-1&gt;=DP$5),-DP23,
"-")),"-")</f>
        <v>-</v>
      </c>
      <c r="DQ48" s="131" t="str">
        <f>IFERROR(
IF(AND(DQ$5&gt;='Rent Roll'!$M43,EDATE('Rent Roll'!$M43,ROUNDDOWN('Rent Roll'!$Q43,0))-1&gt;=DQ$5),-DQ23,
IF(AND(DQ$5&gt;='Rent Roll'!$K18,EDATE('Rent Roll'!$K18,ROUNDDOWN('Rent Roll'!$M18,0))-1&gt;=DQ$5),-DQ23,
"-")),"-")</f>
        <v>-</v>
      </c>
      <c r="DR48" s="131" t="str">
        <f>IFERROR(
IF(AND(DR$5&gt;='Rent Roll'!$M43,EDATE('Rent Roll'!$M43,ROUNDDOWN('Rent Roll'!$Q43,0))-1&gt;=DR$5),-DR23,
IF(AND(DR$5&gt;='Rent Roll'!$K18,EDATE('Rent Roll'!$K18,ROUNDDOWN('Rent Roll'!$M18,0))-1&gt;=DR$5),-DR23,
"-")),"-")</f>
        <v>-</v>
      </c>
      <c r="DS48" s="131" t="str">
        <f>IFERROR(
IF(AND(DS$5&gt;='Rent Roll'!$M43,EDATE('Rent Roll'!$M43,ROUNDDOWN('Rent Roll'!$Q43,0))-1&gt;=DS$5),-DS23,
IF(AND(DS$5&gt;='Rent Roll'!$K18,EDATE('Rent Roll'!$K18,ROUNDDOWN('Rent Roll'!$M18,0))-1&gt;=DS$5),-DS23,
"-")),"-")</f>
        <v>-</v>
      </c>
      <c r="DT48" s="131" t="str">
        <f>IFERROR(
IF(AND(DT$5&gt;='Rent Roll'!$M43,EDATE('Rent Roll'!$M43,ROUNDDOWN('Rent Roll'!$Q43,0))-1&gt;=DT$5),-DT23,
IF(AND(DT$5&gt;='Rent Roll'!$K18,EDATE('Rent Roll'!$K18,ROUNDDOWN('Rent Roll'!$M18,0))-1&gt;=DT$5),-DT23,
"-")),"-")</f>
        <v>-</v>
      </c>
      <c r="DU48" s="131" t="str">
        <f>IFERROR(
IF(AND(DU$5&gt;='Rent Roll'!$M43,EDATE('Rent Roll'!$M43,ROUNDDOWN('Rent Roll'!$Q43,0))-1&gt;=DU$5),-DU23,
IF(AND(DU$5&gt;='Rent Roll'!$K18,EDATE('Rent Roll'!$K18,ROUNDDOWN('Rent Roll'!$M18,0))-1&gt;=DU$5),-DU23,
"-")),"-")</f>
        <v>-</v>
      </c>
      <c r="DV48" s="131" t="str">
        <f>IFERROR(
IF(AND(DV$5&gt;='Rent Roll'!$M43,EDATE('Rent Roll'!$M43,ROUNDDOWN('Rent Roll'!$Q43,0))-1&gt;=DV$5),-DV23,
IF(AND(DV$5&gt;='Rent Roll'!$K18,EDATE('Rent Roll'!$K18,ROUNDDOWN('Rent Roll'!$M18,0))-1&gt;=DV$5),-DV23,
"-")),"-")</f>
        <v>-</v>
      </c>
      <c r="DW48" s="131" t="str">
        <f>IFERROR(
IF(AND(DW$5&gt;='Rent Roll'!$M43,EDATE('Rent Roll'!$M43,ROUNDDOWN('Rent Roll'!$Q43,0))-1&gt;=DW$5),-DW23,
IF(AND(DW$5&gt;='Rent Roll'!$K18,EDATE('Rent Roll'!$K18,ROUNDDOWN('Rent Roll'!$M18,0))-1&gt;=DW$5),-DW23,
"-")),"-")</f>
        <v>-</v>
      </c>
      <c r="DX48" s="131" t="str">
        <f>IFERROR(
IF(AND(DX$5&gt;='Rent Roll'!$M43,EDATE('Rent Roll'!$M43,ROUNDDOWN('Rent Roll'!$Q43,0))-1&gt;=DX$5),-DX23,
IF(AND(DX$5&gt;='Rent Roll'!$K18,EDATE('Rent Roll'!$K18,ROUNDDOWN('Rent Roll'!$M18,0))-1&gt;=DX$5),-DX23,
"-")),"-")</f>
        <v>-</v>
      </c>
      <c r="DY48" s="131" t="str">
        <f>IFERROR(
IF(AND(DY$5&gt;='Rent Roll'!$M43,EDATE('Rent Roll'!$M43,ROUNDDOWN('Rent Roll'!$Q43,0))-1&gt;=DY$5),-DY23,
IF(AND(DY$5&gt;='Rent Roll'!$K18,EDATE('Rent Roll'!$K18,ROUNDDOWN('Rent Roll'!$M18,0))-1&gt;=DY$5),-DY23,
"-")),"-")</f>
        <v>-</v>
      </c>
      <c r="DZ48" s="131" t="str">
        <f>IFERROR(
IF(AND(DZ$5&gt;='Rent Roll'!$M43,EDATE('Rent Roll'!$M43,ROUNDDOWN('Rent Roll'!$Q43,0))-1&gt;=DZ$5),-DZ23,
IF(AND(DZ$5&gt;='Rent Roll'!$K18,EDATE('Rent Roll'!$K18,ROUNDDOWN('Rent Roll'!$M18,0))-1&gt;=DZ$5),-DZ23,
"-")),"-")</f>
        <v>-</v>
      </c>
      <c r="EA48" s="131" t="str">
        <f>IFERROR(
IF(AND(EA$5&gt;='Rent Roll'!$M43,EDATE('Rent Roll'!$M43,ROUNDDOWN('Rent Roll'!$Q43,0))-1&gt;=EA$5),-EA23,
IF(AND(EA$5&gt;='Rent Roll'!$K18,EDATE('Rent Roll'!$K18,ROUNDDOWN('Rent Roll'!$M18,0))-1&gt;=EA$5),-EA23,
"-")),"-")</f>
        <v>-</v>
      </c>
      <c r="EB48" s="131" t="str">
        <f>IFERROR(
IF(AND(EB$5&gt;='Rent Roll'!$M43,EDATE('Rent Roll'!$M43,ROUNDDOWN('Rent Roll'!$Q43,0))-1&gt;=EB$5),-EB23,
IF(AND(EB$5&gt;='Rent Roll'!$K18,EDATE('Rent Roll'!$K18,ROUNDDOWN('Rent Roll'!$M18,0))-1&gt;=EB$5),-EB23,
"-")),"-")</f>
        <v>-</v>
      </c>
      <c r="EC48" s="131" t="str">
        <f>IFERROR(
IF(AND(EC$5&gt;='Rent Roll'!$M43,EDATE('Rent Roll'!$M43,ROUNDDOWN('Rent Roll'!$Q43,0))-1&gt;=EC$5),-EC23,
IF(AND(EC$5&gt;='Rent Roll'!$K18,EDATE('Rent Roll'!$K18,ROUNDDOWN('Rent Roll'!$M18,0))-1&gt;=EC$5),-EC23,
"-")),"-")</f>
        <v>-</v>
      </c>
      <c r="ED48" s="131" t="str">
        <f>IFERROR(
IF(AND(ED$5&gt;='Rent Roll'!$M43,EDATE('Rent Roll'!$M43,ROUNDDOWN('Rent Roll'!$Q43,0))-1&gt;=ED$5),-ED23,
IF(AND(ED$5&gt;='Rent Roll'!$K18,EDATE('Rent Roll'!$K18,ROUNDDOWN('Rent Roll'!$M18,0))-1&gt;=ED$5),-ED23,
"-")),"-")</f>
        <v>-</v>
      </c>
      <c r="EE48" s="131" t="str">
        <f>IFERROR(
IF(AND(EE$5&gt;='Rent Roll'!$M43,EDATE('Rent Roll'!$M43,ROUNDDOWN('Rent Roll'!$Q43,0))-1&gt;=EE$5),-EE23,
IF(AND(EE$5&gt;='Rent Roll'!$K18,EDATE('Rent Roll'!$K18,ROUNDDOWN('Rent Roll'!$M18,0))-1&gt;=EE$5),-EE23,
"-")),"-")</f>
        <v>-</v>
      </c>
      <c r="EF48" s="132" t="str">
        <f>IFERROR(
IF(AND(EF$5&gt;='Rent Roll'!$M43,EDATE('Rent Roll'!$M43,ROUNDDOWN('Rent Roll'!$Q43,0))-1&gt;=EF$5),-EF23,
IF(AND(EF$5&gt;='Rent Roll'!$K18,EDATE('Rent Roll'!$K18,ROUNDDOWN('Rent Roll'!$M18,0))-1&gt;=EF$5),-EF23,
"-")),"-")</f>
        <v>-</v>
      </c>
      <c r="EG48" s="118" t="s">
        <v>109</v>
      </c>
    </row>
    <row r="49" spans="2:137" x14ac:dyDescent="0.2">
      <c r="B49" s="134"/>
      <c r="C49" s="73" t="str">
        <f>CONCATENATE('Rent Roll'!B19&amp;" - "&amp;'Rent Roll'!C19)</f>
        <v xml:space="preserve"> - </v>
      </c>
      <c r="D49" s="150">
        <f t="shared" si="18"/>
        <v>0</v>
      </c>
      <c r="E49" s="131" t="str">
        <f>IFERROR(
IF(AND(E$5&gt;='Rent Roll'!$M44,EDATE('Rent Roll'!$M44,ROUNDDOWN('Rent Roll'!$Q44,0))-1&gt;=E$5),-E24,
IF(AND(E$5&gt;='Rent Roll'!$K19,EDATE('Rent Roll'!$K19,ROUNDDOWN('Rent Roll'!$M19,0))-1&gt;=E$5),-E24,
"-")),"-")</f>
        <v>-</v>
      </c>
      <c r="F49" s="131" t="str">
        <f>IFERROR(
IF(AND(F$5&gt;='Rent Roll'!$M44,EDATE('Rent Roll'!$M44,ROUNDDOWN('Rent Roll'!$Q44,0))-1&gt;=F$5),-F24,
IF(AND(F$5&gt;='Rent Roll'!$K19,EDATE('Rent Roll'!$K19,ROUNDDOWN('Rent Roll'!$M19,0))-1&gt;=F$5),-F24,
"-")),"-")</f>
        <v>-</v>
      </c>
      <c r="G49" s="131" t="str">
        <f>IFERROR(
IF(AND(G$5&gt;='Rent Roll'!$M44,EDATE('Rent Roll'!$M44,ROUNDDOWN('Rent Roll'!$Q44,0))-1&gt;=G$5),-G24,
IF(AND(G$5&gt;='Rent Roll'!$K19,EDATE('Rent Roll'!$K19,ROUNDDOWN('Rent Roll'!$M19,0))-1&gt;=G$5),-G24,
"-")),"-")</f>
        <v>-</v>
      </c>
      <c r="H49" s="131" t="str">
        <f>IFERROR(
IF(AND(H$5&gt;='Rent Roll'!$M44,EDATE('Rent Roll'!$M44,ROUNDDOWN('Rent Roll'!$Q44,0))-1&gt;=H$5),-H24,
IF(AND(H$5&gt;='Rent Roll'!$K19,EDATE('Rent Roll'!$K19,ROUNDDOWN('Rent Roll'!$M19,0))-1&gt;=H$5),-H24,
"-")),"-")</f>
        <v>-</v>
      </c>
      <c r="I49" s="131" t="str">
        <f>IFERROR(
IF(AND(I$5&gt;='Rent Roll'!$M44,EDATE('Rent Roll'!$M44,ROUNDDOWN('Rent Roll'!$Q44,0))-1&gt;=I$5),-I24,
IF(AND(I$5&gt;='Rent Roll'!$K19,EDATE('Rent Roll'!$K19,ROUNDDOWN('Rent Roll'!$M19,0))-1&gt;=I$5),-I24,
"-")),"-")</f>
        <v>-</v>
      </c>
      <c r="J49" s="131" t="str">
        <f>IFERROR(
IF(AND(J$5&gt;='Rent Roll'!$M44,EDATE('Rent Roll'!$M44,ROUNDDOWN('Rent Roll'!$Q44,0))-1&gt;=J$5),-J24,
IF(AND(J$5&gt;='Rent Roll'!$K19,EDATE('Rent Roll'!$K19,ROUNDDOWN('Rent Roll'!$M19,0))-1&gt;=J$5),-J24,
"-")),"-")</f>
        <v>-</v>
      </c>
      <c r="K49" s="131" t="str">
        <f>IFERROR(
IF(AND(K$5&gt;='Rent Roll'!$M44,EDATE('Rent Roll'!$M44,ROUNDDOWN('Rent Roll'!$Q44,0))-1&gt;=K$5),-K24,
IF(AND(K$5&gt;='Rent Roll'!$K19,EDATE('Rent Roll'!$K19,ROUNDDOWN('Rent Roll'!$M19,0))-1&gt;=K$5),-K24,
"-")),"-")</f>
        <v>-</v>
      </c>
      <c r="L49" s="131" t="str">
        <f>IFERROR(
IF(AND(L$5&gt;='Rent Roll'!$M44,EDATE('Rent Roll'!$M44,ROUNDDOWN('Rent Roll'!$Q44,0))-1&gt;=L$5),-L24,
IF(AND(L$5&gt;='Rent Roll'!$K19,EDATE('Rent Roll'!$K19,ROUNDDOWN('Rent Roll'!$M19,0))-1&gt;=L$5),-L24,
"-")),"-")</f>
        <v>-</v>
      </c>
      <c r="M49" s="131" t="str">
        <f>IFERROR(
IF(AND(M$5&gt;='Rent Roll'!$M44,EDATE('Rent Roll'!$M44,ROUNDDOWN('Rent Roll'!$Q44,0))-1&gt;=M$5),-M24,
IF(AND(M$5&gt;='Rent Roll'!$K19,EDATE('Rent Roll'!$K19,ROUNDDOWN('Rent Roll'!$M19,0))-1&gt;=M$5),-M24,
"-")),"-")</f>
        <v>-</v>
      </c>
      <c r="N49" s="131" t="str">
        <f>IFERROR(
IF(AND(N$5&gt;='Rent Roll'!$M44,EDATE('Rent Roll'!$M44,ROUNDDOWN('Rent Roll'!$Q44,0))-1&gt;=N$5),-N24,
IF(AND(N$5&gt;='Rent Roll'!$K19,EDATE('Rent Roll'!$K19,ROUNDDOWN('Rent Roll'!$M19,0))-1&gt;=N$5),-N24,
"-")),"-")</f>
        <v>-</v>
      </c>
      <c r="O49" s="131" t="str">
        <f>IFERROR(
IF(AND(O$5&gt;='Rent Roll'!$M44,EDATE('Rent Roll'!$M44,ROUNDDOWN('Rent Roll'!$Q44,0))-1&gt;=O$5),-O24,
IF(AND(O$5&gt;='Rent Roll'!$K19,EDATE('Rent Roll'!$K19,ROUNDDOWN('Rent Roll'!$M19,0))-1&gt;=O$5),-O24,
"-")),"-")</f>
        <v>-</v>
      </c>
      <c r="P49" s="131" t="str">
        <f>IFERROR(
IF(AND(P$5&gt;='Rent Roll'!$M44,EDATE('Rent Roll'!$M44,ROUNDDOWN('Rent Roll'!$Q44,0))-1&gt;=P$5),-P24,
IF(AND(P$5&gt;='Rent Roll'!$K19,EDATE('Rent Roll'!$K19,ROUNDDOWN('Rent Roll'!$M19,0))-1&gt;=P$5),-P24,
"-")),"-")</f>
        <v>-</v>
      </c>
      <c r="Q49" s="131" t="str">
        <f>IFERROR(
IF(AND(Q$5&gt;='Rent Roll'!$M44,EDATE('Rent Roll'!$M44,ROUNDDOWN('Rent Roll'!$Q44,0))-1&gt;=Q$5),-Q24,
IF(AND(Q$5&gt;='Rent Roll'!$K19,EDATE('Rent Roll'!$K19,ROUNDDOWN('Rent Roll'!$M19,0))-1&gt;=Q$5),-Q24,
"-")),"-")</f>
        <v>-</v>
      </c>
      <c r="R49" s="131" t="str">
        <f>IFERROR(
IF(AND(R$5&gt;='Rent Roll'!$M44,EDATE('Rent Roll'!$M44,ROUNDDOWN('Rent Roll'!$Q44,0))-1&gt;=R$5),-R24,
IF(AND(R$5&gt;='Rent Roll'!$K19,EDATE('Rent Roll'!$K19,ROUNDDOWN('Rent Roll'!$M19,0))-1&gt;=R$5),-R24,
"-")),"-")</f>
        <v>-</v>
      </c>
      <c r="S49" s="131" t="str">
        <f>IFERROR(
IF(AND(S$5&gt;='Rent Roll'!$M44,EDATE('Rent Roll'!$M44,ROUNDDOWN('Rent Roll'!$Q44,0))-1&gt;=S$5),-S24,
IF(AND(S$5&gt;='Rent Roll'!$K19,EDATE('Rent Roll'!$K19,ROUNDDOWN('Rent Roll'!$M19,0))-1&gt;=S$5),-S24,
"-")),"-")</f>
        <v>-</v>
      </c>
      <c r="T49" s="131" t="str">
        <f>IFERROR(
IF(AND(T$5&gt;='Rent Roll'!$M44,EDATE('Rent Roll'!$M44,ROUNDDOWN('Rent Roll'!$Q44,0))-1&gt;=T$5),-T24,
IF(AND(T$5&gt;='Rent Roll'!$K19,EDATE('Rent Roll'!$K19,ROUNDDOWN('Rent Roll'!$M19,0))-1&gt;=T$5),-T24,
"-")),"-")</f>
        <v>-</v>
      </c>
      <c r="U49" s="131" t="str">
        <f>IFERROR(
IF(AND(U$5&gt;='Rent Roll'!$M44,EDATE('Rent Roll'!$M44,ROUNDDOWN('Rent Roll'!$Q44,0))-1&gt;=U$5),-U24,
IF(AND(U$5&gt;='Rent Roll'!$K19,EDATE('Rent Roll'!$K19,ROUNDDOWN('Rent Roll'!$M19,0))-1&gt;=U$5),-U24,
"-")),"-")</f>
        <v>-</v>
      </c>
      <c r="V49" s="131" t="str">
        <f>IFERROR(
IF(AND(V$5&gt;='Rent Roll'!$M44,EDATE('Rent Roll'!$M44,ROUNDDOWN('Rent Roll'!$Q44,0))-1&gt;=V$5),-V24,
IF(AND(V$5&gt;='Rent Roll'!$K19,EDATE('Rent Roll'!$K19,ROUNDDOWN('Rent Roll'!$M19,0))-1&gt;=V$5),-V24,
"-")),"-")</f>
        <v>-</v>
      </c>
      <c r="W49" s="131" t="str">
        <f>IFERROR(
IF(AND(W$5&gt;='Rent Roll'!$M44,EDATE('Rent Roll'!$M44,ROUNDDOWN('Rent Roll'!$Q44,0))-1&gt;=W$5),-W24,
IF(AND(W$5&gt;='Rent Roll'!$K19,EDATE('Rent Roll'!$K19,ROUNDDOWN('Rent Roll'!$M19,0))-1&gt;=W$5),-W24,
"-")),"-")</f>
        <v>-</v>
      </c>
      <c r="X49" s="131" t="str">
        <f>IFERROR(
IF(AND(X$5&gt;='Rent Roll'!$M44,EDATE('Rent Roll'!$M44,ROUNDDOWN('Rent Roll'!$Q44,0))-1&gt;=X$5),-X24,
IF(AND(X$5&gt;='Rent Roll'!$K19,EDATE('Rent Roll'!$K19,ROUNDDOWN('Rent Roll'!$M19,0))-1&gt;=X$5),-X24,
"-")),"-")</f>
        <v>-</v>
      </c>
      <c r="Y49" s="131" t="str">
        <f>IFERROR(
IF(AND(Y$5&gt;='Rent Roll'!$M44,EDATE('Rent Roll'!$M44,ROUNDDOWN('Rent Roll'!$Q44,0))-1&gt;=Y$5),-Y24,
IF(AND(Y$5&gt;='Rent Roll'!$K19,EDATE('Rent Roll'!$K19,ROUNDDOWN('Rent Roll'!$M19,0))-1&gt;=Y$5),-Y24,
"-")),"-")</f>
        <v>-</v>
      </c>
      <c r="Z49" s="131" t="str">
        <f>IFERROR(
IF(AND(Z$5&gt;='Rent Roll'!$M44,EDATE('Rent Roll'!$M44,ROUNDDOWN('Rent Roll'!$Q44,0))-1&gt;=Z$5),-Z24,
IF(AND(Z$5&gt;='Rent Roll'!$K19,EDATE('Rent Roll'!$K19,ROUNDDOWN('Rent Roll'!$M19,0))-1&gt;=Z$5),-Z24,
"-")),"-")</f>
        <v>-</v>
      </c>
      <c r="AA49" s="131" t="str">
        <f>IFERROR(
IF(AND(AA$5&gt;='Rent Roll'!$M44,EDATE('Rent Roll'!$M44,ROUNDDOWN('Rent Roll'!$Q44,0))-1&gt;=AA$5),-AA24,
IF(AND(AA$5&gt;='Rent Roll'!$K19,EDATE('Rent Roll'!$K19,ROUNDDOWN('Rent Roll'!$M19,0))-1&gt;=AA$5),-AA24,
"-")),"-")</f>
        <v>-</v>
      </c>
      <c r="AB49" s="131" t="str">
        <f>IFERROR(
IF(AND(AB$5&gt;='Rent Roll'!$M44,EDATE('Rent Roll'!$M44,ROUNDDOWN('Rent Roll'!$Q44,0))-1&gt;=AB$5),-AB24,
IF(AND(AB$5&gt;='Rent Roll'!$K19,EDATE('Rent Roll'!$K19,ROUNDDOWN('Rent Roll'!$M19,0))-1&gt;=AB$5),-AB24,
"-")),"-")</f>
        <v>-</v>
      </c>
      <c r="AC49" s="131" t="str">
        <f>IFERROR(
IF(AND(AC$5&gt;='Rent Roll'!$M44,EDATE('Rent Roll'!$M44,ROUNDDOWN('Rent Roll'!$Q44,0))-1&gt;=AC$5),-AC24,
IF(AND(AC$5&gt;='Rent Roll'!$K19,EDATE('Rent Roll'!$K19,ROUNDDOWN('Rent Roll'!$M19,0))-1&gt;=AC$5),-AC24,
"-")),"-")</f>
        <v>-</v>
      </c>
      <c r="AD49" s="131" t="str">
        <f>IFERROR(
IF(AND(AD$5&gt;='Rent Roll'!$M44,EDATE('Rent Roll'!$M44,ROUNDDOWN('Rent Roll'!$Q44,0))-1&gt;=AD$5),-AD24,
IF(AND(AD$5&gt;='Rent Roll'!$K19,EDATE('Rent Roll'!$K19,ROUNDDOWN('Rent Roll'!$M19,0))-1&gt;=AD$5),-AD24,
"-")),"-")</f>
        <v>-</v>
      </c>
      <c r="AE49" s="131" t="str">
        <f>IFERROR(
IF(AND(AE$5&gt;='Rent Roll'!$M44,EDATE('Rent Roll'!$M44,ROUNDDOWN('Rent Roll'!$Q44,0))-1&gt;=AE$5),-AE24,
IF(AND(AE$5&gt;='Rent Roll'!$K19,EDATE('Rent Roll'!$K19,ROUNDDOWN('Rent Roll'!$M19,0))-1&gt;=AE$5),-AE24,
"-")),"-")</f>
        <v>-</v>
      </c>
      <c r="AF49" s="131" t="str">
        <f>IFERROR(
IF(AND(AF$5&gt;='Rent Roll'!$M44,EDATE('Rent Roll'!$M44,ROUNDDOWN('Rent Roll'!$Q44,0))-1&gt;=AF$5),-AF24,
IF(AND(AF$5&gt;='Rent Roll'!$K19,EDATE('Rent Roll'!$K19,ROUNDDOWN('Rent Roll'!$M19,0))-1&gt;=AF$5),-AF24,
"-")),"-")</f>
        <v>-</v>
      </c>
      <c r="AG49" s="131" t="str">
        <f>IFERROR(
IF(AND(AG$5&gt;='Rent Roll'!$M44,EDATE('Rent Roll'!$M44,ROUNDDOWN('Rent Roll'!$Q44,0))-1&gt;=AG$5),-AG24,
IF(AND(AG$5&gt;='Rent Roll'!$K19,EDATE('Rent Roll'!$K19,ROUNDDOWN('Rent Roll'!$M19,0))-1&gt;=AG$5),-AG24,
"-")),"-")</f>
        <v>-</v>
      </c>
      <c r="AH49" s="131" t="str">
        <f>IFERROR(
IF(AND(AH$5&gt;='Rent Roll'!$M44,EDATE('Rent Roll'!$M44,ROUNDDOWN('Rent Roll'!$Q44,0))-1&gt;=AH$5),-AH24,
IF(AND(AH$5&gt;='Rent Roll'!$K19,EDATE('Rent Roll'!$K19,ROUNDDOWN('Rent Roll'!$M19,0))-1&gt;=AH$5),-AH24,
"-")),"-")</f>
        <v>-</v>
      </c>
      <c r="AI49" s="131" t="str">
        <f>IFERROR(
IF(AND(AI$5&gt;='Rent Roll'!$M44,EDATE('Rent Roll'!$M44,ROUNDDOWN('Rent Roll'!$Q44,0))-1&gt;=AI$5),-AI24,
IF(AND(AI$5&gt;='Rent Roll'!$K19,EDATE('Rent Roll'!$K19,ROUNDDOWN('Rent Roll'!$M19,0))-1&gt;=AI$5),-AI24,
"-")),"-")</f>
        <v>-</v>
      </c>
      <c r="AJ49" s="131" t="str">
        <f>IFERROR(
IF(AND(AJ$5&gt;='Rent Roll'!$M44,EDATE('Rent Roll'!$M44,ROUNDDOWN('Rent Roll'!$Q44,0))-1&gt;=AJ$5),-AJ24,
IF(AND(AJ$5&gt;='Rent Roll'!$K19,EDATE('Rent Roll'!$K19,ROUNDDOWN('Rent Roll'!$M19,0))-1&gt;=AJ$5),-AJ24,
"-")),"-")</f>
        <v>-</v>
      </c>
      <c r="AK49" s="131" t="str">
        <f>IFERROR(
IF(AND(AK$5&gt;='Rent Roll'!$M44,EDATE('Rent Roll'!$M44,ROUNDDOWN('Rent Roll'!$Q44,0))-1&gt;=AK$5),-AK24,
IF(AND(AK$5&gt;='Rent Roll'!$K19,EDATE('Rent Roll'!$K19,ROUNDDOWN('Rent Roll'!$M19,0))-1&gt;=AK$5),-AK24,
"-")),"-")</f>
        <v>-</v>
      </c>
      <c r="AL49" s="131" t="str">
        <f>IFERROR(
IF(AND(AL$5&gt;='Rent Roll'!$M44,EDATE('Rent Roll'!$M44,ROUNDDOWN('Rent Roll'!$Q44,0))-1&gt;=AL$5),-AL24,
IF(AND(AL$5&gt;='Rent Roll'!$K19,EDATE('Rent Roll'!$K19,ROUNDDOWN('Rent Roll'!$M19,0))-1&gt;=AL$5),-AL24,
"-")),"-")</f>
        <v>-</v>
      </c>
      <c r="AM49" s="131" t="str">
        <f>IFERROR(
IF(AND(AM$5&gt;='Rent Roll'!$M44,EDATE('Rent Roll'!$M44,ROUNDDOWN('Rent Roll'!$Q44,0))-1&gt;=AM$5),-AM24,
IF(AND(AM$5&gt;='Rent Roll'!$K19,EDATE('Rent Roll'!$K19,ROUNDDOWN('Rent Roll'!$M19,0))-1&gt;=AM$5),-AM24,
"-")),"-")</f>
        <v>-</v>
      </c>
      <c r="AN49" s="131" t="str">
        <f>IFERROR(
IF(AND(AN$5&gt;='Rent Roll'!$M44,EDATE('Rent Roll'!$M44,ROUNDDOWN('Rent Roll'!$Q44,0))-1&gt;=AN$5),-AN24,
IF(AND(AN$5&gt;='Rent Roll'!$K19,EDATE('Rent Roll'!$K19,ROUNDDOWN('Rent Roll'!$M19,0))-1&gt;=AN$5),-AN24,
"-")),"-")</f>
        <v>-</v>
      </c>
      <c r="AO49" s="131" t="str">
        <f>IFERROR(
IF(AND(AO$5&gt;='Rent Roll'!$M44,EDATE('Rent Roll'!$M44,ROUNDDOWN('Rent Roll'!$Q44,0))-1&gt;=AO$5),-AO24,
IF(AND(AO$5&gt;='Rent Roll'!$K19,EDATE('Rent Roll'!$K19,ROUNDDOWN('Rent Roll'!$M19,0))-1&gt;=AO$5),-AO24,
"-")),"-")</f>
        <v>-</v>
      </c>
      <c r="AP49" s="131" t="str">
        <f>IFERROR(
IF(AND(AP$5&gt;='Rent Roll'!$M44,EDATE('Rent Roll'!$M44,ROUNDDOWN('Rent Roll'!$Q44,0))-1&gt;=AP$5),-AP24,
IF(AND(AP$5&gt;='Rent Roll'!$K19,EDATE('Rent Roll'!$K19,ROUNDDOWN('Rent Roll'!$M19,0))-1&gt;=AP$5),-AP24,
"-")),"-")</f>
        <v>-</v>
      </c>
      <c r="AQ49" s="131" t="str">
        <f>IFERROR(
IF(AND(AQ$5&gt;='Rent Roll'!$M44,EDATE('Rent Roll'!$M44,ROUNDDOWN('Rent Roll'!$Q44,0))-1&gt;=AQ$5),-AQ24,
IF(AND(AQ$5&gt;='Rent Roll'!$K19,EDATE('Rent Roll'!$K19,ROUNDDOWN('Rent Roll'!$M19,0))-1&gt;=AQ$5),-AQ24,
"-")),"-")</f>
        <v>-</v>
      </c>
      <c r="AR49" s="131" t="str">
        <f>IFERROR(
IF(AND(AR$5&gt;='Rent Roll'!$M44,EDATE('Rent Roll'!$M44,ROUNDDOWN('Rent Roll'!$Q44,0))-1&gt;=AR$5),-AR24,
IF(AND(AR$5&gt;='Rent Roll'!$K19,EDATE('Rent Roll'!$K19,ROUNDDOWN('Rent Roll'!$M19,0))-1&gt;=AR$5),-AR24,
"-")),"-")</f>
        <v>-</v>
      </c>
      <c r="AS49" s="131" t="str">
        <f>IFERROR(
IF(AND(AS$5&gt;='Rent Roll'!$M44,EDATE('Rent Roll'!$M44,ROUNDDOWN('Rent Roll'!$Q44,0))-1&gt;=AS$5),-AS24,
IF(AND(AS$5&gt;='Rent Roll'!$K19,EDATE('Rent Roll'!$K19,ROUNDDOWN('Rent Roll'!$M19,0))-1&gt;=AS$5),-AS24,
"-")),"-")</f>
        <v>-</v>
      </c>
      <c r="AT49" s="131" t="str">
        <f>IFERROR(
IF(AND(AT$5&gt;='Rent Roll'!$M44,EDATE('Rent Roll'!$M44,ROUNDDOWN('Rent Roll'!$Q44,0))-1&gt;=AT$5),-AT24,
IF(AND(AT$5&gt;='Rent Roll'!$K19,EDATE('Rent Roll'!$K19,ROUNDDOWN('Rent Roll'!$M19,0))-1&gt;=AT$5),-AT24,
"-")),"-")</f>
        <v>-</v>
      </c>
      <c r="AU49" s="131" t="str">
        <f>IFERROR(
IF(AND(AU$5&gt;='Rent Roll'!$M44,EDATE('Rent Roll'!$M44,ROUNDDOWN('Rent Roll'!$Q44,0))-1&gt;=AU$5),-AU24,
IF(AND(AU$5&gt;='Rent Roll'!$K19,EDATE('Rent Roll'!$K19,ROUNDDOWN('Rent Roll'!$M19,0))-1&gt;=AU$5),-AU24,
"-")),"-")</f>
        <v>-</v>
      </c>
      <c r="AV49" s="131" t="str">
        <f>IFERROR(
IF(AND(AV$5&gt;='Rent Roll'!$M44,EDATE('Rent Roll'!$M44,ROUNDDOWN('Rent Roll'!$Q44,0))-1&gt;=AV$5),-AV24,
IF(AND(AV$5&gt;='Rent Roll'!$K19,EDATE('Rent Roll'!$K19,ROUNDDOWN('Rent Roll'!$M19,0))-1&gt;=AV$5),-AV24,
"-")),"-")</f>
        <v>-</v>
      </c>
      <c r="AW49" s="131" t="str">
        <f>IFERROR(
IF(AND(AW$5&gt;='Rent Roll'!$M44,EDATE('Rent Roll'!$M44,ROUNDDOWN('Rent Roll'!$Q44,0))-1&gt;=AW$5),-AW24,
IF(AND(AW$5&gt;='Rent Roll'!$K19,EDATE('Rent Roll'!$K19,ROUNDDOWN('Rent Roll'!$M19,0))-1&gt;=AW$5),-AW24,
"-")),"-")</f>
        <v>-</v>
      </c>
      <c r="AX49" s="131" t="str">
        <f>IFERROR(
IF(AND(AX$5&gt;='Rent Roll'!$M44,EDATE('Rent Roll'!$M44,ROUNDDOWN('Rent Roll'!$Q44,0))-1&gt;=AX$5),-AX24,
IF(AND(AX$5&gt;='Rent Roll'!$K19,EDATE('Rent Roll'!$K19,ROUNDDOWN('Rent Roll'!$M19,0))-1&gt;=AX$5),-AX24,
"-")),"-")</f>
        <v>-</v>
      </c>
      <c r="AY49" s="131" t="str">
        <f>IFERROR(
IF(AND(AY$5&gt;='Rent Roll'!$M44,EDATE('Rent Roll'!$M44,ROUNDDOWN('Rent Roll'!$Q44,0))-1&gt;=AY$5),-AY24,
IF(AND(AY$5&gt;='Rent Roll'!$K19,EDATE('Rent Roll'!$K19,ROUNDDOWN('Rent Roll'!$M19,0))-1&gt;=AY$5),-AY24,
"-")),"-")</f>
        <v>-</v>
      </c>
      <c r="AZ49" s="131" t="str">
        <f>IFERROR(
IF(AND(AZ$5&gt;='Rent Roll'!$M44,EDATE('Rent Roll'!$M44,ROUNDDOWN('Rent Roll'!$Q44,0))-1&gt;=AZ$5),-AZ24,
IF(AND(AZ$5&gt;='Rent Roll'!$K19,EDATE('Rent Roll'!$K19,ROUNDDOWN('Rent Roll'!$M19,0))-1&gt;=AZ$5),-AZ24,
"-")),"-")</f>
        <v>-</v>
      </c>
      <c r="BA49" s="131" t="str">
        <f>IFERROR(
IF(AND(BA$5&gt;='Rent Roll'!$M44,EDATE('Rent Roll'!$M44,ROUNDDOWN('Rent Roll'!$Q44,0))-1&gt;=BA$5),-BA24,
IF(AND(BA$5&gt;='Rent Roll'!$K19,EDATE('Rent Roll'!$K19,ROUNDDOWN('Rent Roll'!$M19,0))-1&gt;=BA$5),-BA24,
"-")),"-")</f>
        <v>-</v>
      </c>
      <c r="BB49" s="131" t="str">
        <f>IFERROR(
IF(AND(BB$5&gt;='Rent Roll'!$M44,EDATE('Rent Roll'!$M44,ROUNDDOWN('Rent Roll'!$Q44,0))-1&gt;=BB$5),-BB24,
IF(AND(BB$5&gt;='Rent Roll'!$K19,EDATE('Rent Roll'!$K19,ROUNDDOWN('Rent Roll'!$M19,0))-1&gt;=BB$5),-BB24,
"-")),"-")</f>
        <v>-</v>
      </c>
      <c r="BC49" s="131" t="str">
        <f>IFERROR(
IF(AND(BC$5&gt;='Rent Roll'!$M44,EDATE('Rent Roll'!$M44,ROUNDDOWN('Rent Roll'!$Q44,0))-1&gt;=BC$5),-BC24,
IF(AND(BC$5&gt;='Rent Roll'!$K19,EDATE('Rent Roll'!$K19,ROUNDDOWN('Rent Roll'!$M19,0))-1&gt;=BC$5),-BC24,
"-")),"-")</f>
        <v>-</v>
      </c>
      <c r="BD49" s="131" t="str">
        <f>IFERROR(
IF(AND(BD$5&gt;='Rent Roll'!$M44,EDATE('Rent Roll'!$M44,ROUNDDOWN('Rent Roll'!$Q44,0))-1&gt;=BD$5),-BD24,
IF(AND(BD$5&gt;='Rent Roll'!$K19,EDATE('Rent Roll'!$K19,ROUNDDOWN('Rent Roll'!$M19,0))-1&gt;=BD$5),-BD24,
"-")),"-")</f>
        <v>-</v>
      </c>
      <c r="BE49" s="131" t="str">
        <f>IFERROR(
IF(AND(BE$5&gt;='Rent Roll'!$M44,EDATE('Rent Roll'!$M44,ROUNDDOWN('Rent Roll'!$Q44,0))-1&gt;=BE$5),-BE24,
IF(AND(BE$5&gt;='Rent Roll'!$K19,EDATE('Rent Roll'!$K19,ROUNDDOWN('Rent Roll'!$M19,0))-1&gt;=BE$5),-BE24,
"-")),"-")</f>
        <v>-</v>
      </c>
      <c r="BF49" s="131" t="str">
        <f>IFERROR(
IF(AND(BF$5&gt;='Rent Roll'!$M44,EDATE('Rent Roll'!$M44,ROUNDDOWN('Rent Roll'!$Q44,0))-1&gt;=BF$5),-BF24,
IF(AND(BF$5&gt;='Rent Roll'!$K19,EDATE('Rent Roll'!$K19,ROUNDDOWN('Rent Roll'!$M19,0))-1&gt;=BF$5),-BF24,
"-")),"-")</f>
        <v>-</v>
      </c>
      <c r="BG49" s="131" t="str">
        <f>IFERROR(
IF(AND(BG$5&gt;='Rent Roll'!$M44,EDATE('Rent Roll'!$M44,ROUNDDOWN('Rent Roll'!$Q44,0))-1&gt;=BG$5),-BG24,
IF(AND(BG$5&gt;='Rent Roll'!$K19,EDATE('Rent Roll'!$K19,ROUNDDOWN('Rent Roll'!$M19,0))-1&gt;=BG$5),-BG24,
"-")),"-")</f>
        <v>-</v>
      </c>
      <c r="BH49" s="131" t="str">
        <f>IFERROR(
IF(AND(BH$5&gt;='Rent Roll'!$M44,EDATE('Rent Roll'!$M44,ROUNDDOWN('Rent Roll'!$Q44,0))-1&gt;=BH$5),-BH24,
IF(AND(BH$5&gt;='Rent Roll'!$K19,EDATE('Rent Roll'!$K19,ROUNDDOWN('Rent Roll'!$M19,0))-1&gt;=BH$5),-BH24,
"-")),"-")</f>
        <v>-</v>
      </c>
      <c r="BI49" s="131" t="str">
        <f>IFERROR(
IF(AND(BI$5&gt;='Rent Roll'!$M44,EDATE('Rent Roll'!$M44,ROUNDDOWN('Rent Roll'!$Q44,0))-1&gt;=BI$5),-BI24,
IF(AND(BI$5&gt;='Rent Roll'!$K19,EDATE('Rent Roll'!$K19,ROUNDDOWN('Rent Roll'!$M19,0))-1&gt;=BI$5),-BI24,
"-")),"-")</f>
        <v>-</v>
      </c>
      <c r="BJ49" s="131" t="str">
        <f>IFERROR(
IF(AND(BJ$5&gt;='Rent Roll'!$M44,EDATE('Rent Roll'!$M44,ROUNDDOWN('Rent Roll'!$Q44,0))-1&gt;=BJ$5),-BJ24,
IF(AND(BJ$5&gt;='Rent Roll'!$K19,EDATE('Rent Roll'!$K19,ROUNDDOWN('Rent Roll'!$M19,0))-1&gt;=BJ$5),-BJ24,
"-")),"-")</f>
        <v>-</v>
      </c>
      <c r="BK49" s="131" t="str">
        <f>IFERROR(
IF(AND(BK$5&gt;='Rent Roll'!$M44,EDATE('Rent Roll'!$M44,ROUNDDOWN('Rent Roll'!$Q44,0))-1&gt;=BK$5),-BK24,
IF(AND(BK$5&gt;='Rent Roll'!$K19,EDATE('Rent Roll'!$K19,ROUNDDOWN('Rent Roll'!$M19,0))-1&gt;=BK$5),-BK24,
"-")),"-")</f>
        <v>-</v>
      </c>
      <c r="BL49" s="131" t="str">
        <f>IFERROR(
IF(AND(BL$5&gt;='Rent Roll'!$M44,EDATE('Rent Roll'!$M44,ROUNDDOWN('Rent Roll'!$Q44,0))-1&gt;=BL$5),-BL24,
IF(AND(BL$5&gt;='Rent Roll'!$K19,EDATE('Rent Roll'!$K19,ROUNDDOWN('Rent Roll'!$M19,0))-1&gt;=BL$5),-BL24,
"-")),"-")</f>
        <v>-</v>
      </c>
      <c r="BM49" s="131" t="str">
        <f>IFERROR(
IF(AND(BM$5&gt;='Rent Roll'!$M44,EDATE('Rent Roll'!$M44,ROUNDDOWN('Rent Roll'!$Q44,0))-1&gt;=BM$5),-BM24,
IF(AND(BM$5&gt;='Rent Roll'!$K19,EDATE('Rent Roll'!$K19,ROUNDDOWN('Rent Roll'!$M19,0))-1&gt;=BM$5),-BM24,
"-")),"-")</f>
        <v>-</v>
      </c>
      <c r="BN49" s="131" t="str">
        <f>IFERROR(
IF(AND(BN$5&gt;='Rent Roll'!$M44,EDATE('Rent Roll'!$M44,ROUNDDOWN('Rent Roll'!$Q44,0))-1&gt;=BN$5),-BN24,
IF(AND(BN$5&gt;='Rent Roll'!$K19,EDATE('Rent Roll'!$K19,ROUNDDOWN('Rent Roll'!$M19,0))-1&gt;=BN$5),-BN24,
"-")),"-")</f>
        <v>-</v>
      </c>
      <c r="BO49" s="131" t="str">
        <f>IFERROR(
IF(AND(BO$5&gt;='Rent Roll'!$M44,EDATE('Rent Roll'!$M44,ROUNDDOWN('Rent Roll'!$Q44,0))-1&gt;=BO$5),-BO24,
IF(AND(BO$5&gt;='Rent Roll'!$K19,EDATE('Rent Roll'!$K19,ROUNDDOWN('Rent Roll'!$M19,0))-1&gt;=BO$5),-BO24,
"-")),"-")</f>
        <v>-</v>
      </c>
      <c r="BP49" s="131" t="str">
        <f>IFERROR(
IF(AND(BP$5&gt;='Rent Roll'!$M44,EDATE('Rent Roll'!$M44,ROUNDDOWN('Rent Roll'!$Q44,0))-1&gt;=BP$5),-BP24,
IF(AND(BP$5&gt;='Rent Roll'!$K19,EDATE('Rent Roll'!$K19,ROUNDDOWN('Rent Roll'!$M19,0))-1&gt;=BP$5),-BP24,
"-")),"-")</f>
        <v>-</v>
      </c>
      <c r="BQ49" s="131" t="str">
        <f>IFERROR(
IF(AND(BQ$5&gt;='Rent Roll'!$M44,EDATE('Rent Roll'!$M44,ROUNDDOWN('Rent Roll'!$Q44,0))-1&gt;=BQ$5),-BQ24,
IF(AND(BQ$5&gt;='Rent Roll'!$K19,EDATE('Rent Roll'!$K19,ROUNDDOWN('Rent Roll'!$M19,0))-1&gt;=BQ$5),-BQ24,
"-")),"-")</f>
        <v>-</v>
      </c>
      <c r="BR49" s="131" t="str">
        <f>IFERROR(
IF(AND(BR$5&gt;='Rent Roll'!$M44,EDATE('Rent Roll'!$M44,ROUNDDOWN('Rent Roll'!$Q44,0))-1&gt;=BR$5),-BR24,
IF(AND(BR$5&gt;='Rent Roll'!$K19,EDATE('Rent Roll'!$K19,ROUNDDOWN('Rent Roll'!$M19,0))-1&gt;=BR$5),-BR24,
"-")),"-")</f>
        <v>-</v>
      </c>
      <c r="BS49" s="131" t="str">
        <f>IFERROR(
IF(AND(BS$5&gt;='Rent Roll'!$M44,EDATE('Rent Roll'!$M44,ROUNDDOWN('Rent Roll'!$Q44,0))-1&gt;=BS$5),-BS24,
IF(AND(BS$5&gt;='Rent Roll'!$K19,EDATE('Rent Roll'!$K19,ROUNDDOWN('Rent Roll'!$M19,0))-1&gt;=BS$5),-BS24,
"-")),"-")</f>
        <v>-</v>
      </c>
      <c r="BT49" s="131" t="str">
        <f>IFERROR(
IF(AND(BT$5&gt;='Rent Roll'!$M44,EDATE('Rent Roll'!$M44,ROUNDDOWN('Rent Roll'!$Q44,0))-1&gt;=BT$5),-BT24,
IF(AND(BT$5&gt;='Rent Roll'!$K19,EDATE('Rent Roll'!$K19,ROUNDDOWN('Rent Roll'!$M19,0))-1&gt;=BT$5),-BT24,
"-")),"-")</f>
        <v>-</v>
      </c>
      <c r="BU49" s="131" t="str">
        <f>IFERROR(
IF(AND(BU$5&gt;='Rent Roll'!$M44,EDATE('Rent Roll'!$M44,ROUNDDOWN('Rent Roll'!$Q44,0))-1&gt;=BU$5),-BU24,
IF(AND(BU$5&gt;='Rent Roll'!$K19,EDATE('Rent Roll'!$K19,ROUNDDOWN('Rent Roll'!$M19,0))-1&gt;=BU$5),-BU24,
"-")),"-")</f>
        <v>-</v>
      </c>
      <c r="BV49" s="131" t="str">
        <f>IFERROR(
IF(AND(BV$5&gt;='Rent Roll'!$M44,EDATE('Rent Roll'!$M44,ROUNDDOWN('Rent Roll'!$Q44,0))-1&gt;=BV$5),-BV24,
IF(AND(BV$5&gt;='Rent Roll'!$K19,EDATE('Rent Roll'!$K19,ROUNDDOWN('Rent Roll'!$M19,0))-1&gt;=BV$5),-BV24,
"-")),"-")</f>
        <v>-</v>
      </c>
      <c r="BW49" s="131" t="str">
        <f>IFERROR(
IF(AND(BW$5&gt;='Rent Roll'!$M44,EDATE('Rent Roll'!$M44,ROUNDDOWN('Rent Roll'!$Q44,0))-1&gt;=BW$5),-BW24,
IF(AND(BW$5&gt;='Rent Roll'!$K19,EDATE('Rent Roll'!$K19,ROUNDDOWN('Rent Roll'!$M19,0))-1&gt;=BW$5),-BW24,
"-")),"-")</f>
        <v>-</v>
      </c>
      <c r="BX49" s="131" t="str">
        <f>IFERROR(
IF(AND(BX$5&gt;='Rent Roll'!$M44,EDATE('Rent Roll'!$M44,ROUNDDOWN('Rent Roll'!$Q44,0))-1&gt;=BX$5),-BX24,
IF(AND(BX$5&gt;='Rent Roll'!$K19,EDATE('Rent Roll'!$K19,ROUNDDOWN('Rent Roll'!$M19,0))-1&gt;=BX$5),-BX24,
"-")),"-")</f>
        <v>-</v>
      </c>
      <c r="BY49" s="131" t="str">
        <f>IFERROR(
IF(AND(BY$5&gt;='Rent Roll'!$M44,EDATE('Rent Roll'!$M44,ROUNDDOWN('Rent Roll'!$Q44,0))-1&gt;=BY$5),-BY24,
IF(AND(BY$5&gt;='Rent Roll'!$K19,EDATE('Rent Roll'!$K19,ROUNDDOWN('Rent Roll'!$M19,0))-1&gt;=BY$5),-BY24,
"-")),"-")</f>
        <v>-</v>
      </c>
      <c r="BZ49" s="131" t="str">
        <f>IFERROR(
IF(AND(BZ$5&gt;='Rent Roll'!$M44,EDATE('Rent Roll'!$M44,ROUNDDOWN('Rent Roll'!$Q44,0))-1&gt;=BZ$5),-BZ24,
IF(AND(BZ$5&gt;='Rent Roll'!$K19,EDATE('Rent Roll'!$K19,ROUNDDOWN('Rent Roll'!$M19,0))-1&gt;=BZ$5),-BZ24,
"-")),"-")</f>
        <v>-</v>
      </c>
      <c r="CA49" s="131" t="str">
        <f>IFERROR(
IF(AND(CA$5&gt;='Rent Roll'!$M44,EDATE('Rent Roll'!$M44,ROUNDDOWN('Rent Roll'!$Q44,0))-1&gt;=CA$5),-CA24,
IF(AND(CA$5&gt;='Rent Roll'!$K19,EDATE('Rent Roll'!$K19,ROUNDDOWN('Rent Roll'!$M19,0))-1&gt;=CA$5),-CA24,
"-")),"-")</f>
        <v>-</v>
      </c>
      <c r="CB49" s="131" t="str">
        <f>IFERROR(
IF(AND(CB$5&gt;='Rent Roll'!$M44,EDATE('Rent Roll'!$M44,ROUNDDOWN('Rent Roll'!$Q44,0))-1&gt;=CB$5),-CB24,
IF(AND(CB$5&gt;='Rent Roll'!$K19,EDATE('Rent Roll'!$K19,ROUNDDOWN('Rent Roll'!$M19,0))-1&gt;=CB$5),-CB24,
"-")),"-")</f>
        <v>-</v>
      </c>
      <c r="CC49" s="131" t="str">
        <f>IFERROR(
IF(AND(CC$5&gt;='Rent Roll'!$M44,EDATE('Rent Roll'!$M44,ROUNDDOWN('Rent Roll'!$Q44,0))-1&gt;=CC$5),-CC24,
IF(AND(CC$5&gt;='Rent Roll'!$K19,EDATE('Rent Roll'!$K19,ROUNDDOWN('Rent Roll'!$M19,0))-1&gt;=CC$5),-CC24,
"-")),"-")</f>
        <v>-</v>
      </c>
      <c r="CD49" s="131" t="str">
        <f>IFERROR(
IF(AND(CD$5&gt;='Rent Roll'!$M44,EDATE('Rent Roll'!$M44,ROUNDDOWN('Rent Roll'!$Q44,0))-1&gt;=CD$5),-CD24,
IF(AND(CD$5&gt;='Rent Roll'!$K19,EDATE('Rent Roll'!$K19,ROUNDDOWN('Rent Roll'!$M19,0))-1&gt;=CD$5),-CD24,
"-")),"-")</f>
        <v>-</v>
      </c>
      <c r="CE49" s="131" t="str">
        <f>IFERROR(
IF(AND(CE$5&gt;='Rent Roll'!$M44,EDATE('Rent Roll'!$M44,ROUNDDOWN('Rent Roll'!$Q44,0))-1&gt;=CE$5),-CE24,
IF(AND(CE$5&gt;='Rent Roll'!$K19,EDATE('Rent Roll'!$K19,ROUNDDOWN('Rent Roll'!$M19,0))-1&gt;=CE$5),-CE24,
"-")),"-")</f>
        <v>-</v>
      </c>
      <c r="CF49" s="131" t="str">
        <f>IFERROR(
IF(AND(CF$5&gt;='Rent Roll'!$M44,EDATE('Rent Roll'!$M44,ROUNDDOWN('Rent Roll'!$Q44,0))-1&gt;=CF$5),-CF24,
IF(AND(CF$5&gt;='Rent Roll'!$K19,EDATE('Rent Roll'!$K19,ROUNDDOWN('Rent Roll'!$M19,0))-1&gt;=CF$5),-CF24,
"-")),"-")</f>
        <v>-</v>
      </c>
      <c r="CG49" s="131" t="str">
        <f>IFERROR(
IF(AND(CG$5&gt;='Rent Roll'!$M44,EDATE('Rent Roll'!$M44,ROUNDDOWN('Rent Roll'!$Q44,0))-1&gt;=CG$5),-CG24,
IF(AND(CG$5&gt;='Rent Roll'!$K19,EDATE('Rent Roll'!$K19,ROUNDDOWN('Rent Roll'!$M19,0))-1&gt;=CG$5),-CG24,
"-")),"-")</f>
        <v>-</v>
      </c>
      <c r="CH49" s="131" t="str">
        <f>IFERROR(
IF(AND(CH$5&gt;='Rent Roll'!$M44,EDATE('Rent Roll'!$M44,ROUNDDOWN('Rent Roll'!$Q44,0))-1&gt;=CH$5),-CH24,
IF(AND(CH$5&gt;='Rent Roll'!$K19,EDATE('Rent Roll'!$K19,ROUNDDOWN('Rent Roll'!$M19,0))-1&gt;=CH$5),-CH24,
"-")),"-")</f>
        <v>-</v>
      </c>
      <c r="CI49" s="131" t="str">
        <f>IFERROR(
IF(AND(CI$5&gt;='Rent Roll'!$M44,EDATE('Rent Roll'!$M44,ROUNDDOWN('Rent Roll'!$Q44,0))-1&gt;=CI$5),-CI24,
IF(AND(CI$5&gt;='Rent Roll'!$K19,EDATE('Rent Roll'!$K19,ROUNDDOWN('Rent Roll'!$M19,0))-1&gt;=CI$5),-CI24,
"-")),"-")</f>
        <v>-</v>
      </c>
      <c r="CJ49" s="131" t="str">
        <f>IFERROR(
IF(AND(CJ$5&gt;='Rent Roll'!$M44,EDATE('Rent Roll'!$M44,ROUNDDOWN('Rent Roll'!$Q44,0))-1&gt;=CJ$5),-CJ24,
IF(AND(CJ$5&gt;='Rent Roll'!$K19,EDATE('Rent Roll'!$K19,ROUNDDOWN('Rent Roll'!$M19,0))-1&gt;=CJ$5),-CJ24,
"-")),"-")</f>
        <v>-</v>
      </c>
      <c r="CK49" s="131" t="str">
        <f>IFERROR(
IF(AND(CK$5&gt;='Rent Roll'!$M44,EDATE('Rent Roll'!$M44,ROUNDDOWN('Rent Roll'!$Q44,0))-1&gt;=CK$5),-CK24,
IF(AND(CK$5&gt;='Rent Roll'!$K19,EDATE('Rent Roll'!$K19,ROUNDDOWN('Rent Roll'!$M19,0))-1&gt;=CK$5),-CK24,
"-")),"-")</f>
        <v>-</v>
      </c>
      <c r="CL49" s="131" t="str">
        <f>IFERROR(
IF(AND(CL$5&gt;='Rent Roll'!$M44,EDATE('Rent Roll'!$M44,ROUNDDOWN('Rent Roll'!$Q44,0))-1&gt;=CL$5),-CL24,
IF(AND(CL$5&gt;='Rent Roll'!$K19,EDATE('Rent Roll'!$K19,ROUNDDOWN('Rent Roll'!$M19,0))-1&gt;=CL$5),-CL24,
"-")),"-")</f>
        <v>-</v>
      </c>
      <c r="CM49" s="131" t="str">
        <f>IFERROR(
IF(AND(CM$5&gt;='Rent Roll'!$M44,EDATE('Rent Roll'!$M44,ROUNDDOWN('Rent Roll'!$Q44,0))-1&gt;=CM$5),-CM24,
IF(AND(CM$5&gt;='Rent Roll'!$K19,EDATE('Rent Roll'!$K19,ROUNDDOWN('Rent Roll'!$M19,0))-1&gt;=CM$5),-CM24,
"-")),"-")</f>
        <v>-</v>
      </c>
      <c r="CN49" s="131" t="str">
        <f>IFERROR(
IF(AND(CN$5&gt;='Rent Roll'!$M44,EDATE('Rent Roll'!$M44,ROUNDDOWN('Rent Roll'!$Q44,0))-1&gt;=CN$5),-CN24,
IF(AND(CN$5&gt;='Rent Roll'!$K19,EDATE('Rent Roll'!$K19,ROUNDDOWN('Rent Roll'!$M19,0))-1&gt;=CN$5),-CN24,
"-")),"-")</f>
        <v>-</v>
      </c>
      <c r="CO49" s="131" t="str">
        <f>IFERROR(
IF(AND(CO$5&gt;='Rent Roll'!$M44,EDATE('Rent Roll'!$M44,ROUNDDOWN('Rent Roll'!$Q44,0))-1&gt;=CO$5),-CO24,
IF(AND(CO$5&gt;='Rent Roll'!$K19,EDATE('Rent Roll'!$K19,ROUNDDOWN('Rent Roll'!$M19,0))-1&gt;=CO$5),-CO24,
"-")),"-")</f>
        <v>-</v>
      </c>
      <c r="CP49" s="131" t="str">
        <f>IFERROR(
IF(AND(CP$5&gt;='Rent Roll'!$M44,EDATE('Rent Roll'!$M44,ROUNDDOWN('Rent Roll'!$Q44,0))-1&gt;=CP$5),-CP24,
IF(AND(CP$5&gt;='Rent Roll'!$K19,EDATE('Rent Roll'!$K19,ROUNDDOWN('Rent Roll'!$M19,0))-1&gt;=CP$5),-CP24,
"-")),"-")</f>
        <v>-</v>
      </c>
      <c r="CQ49" s="131" t="str">
        <f>IFERROR(
IF(AND(CQ$5&gt;='Rent Roll'!$M44,EDATE('Rent Roll'!$M44,ROUNDDOWN('Rent Roll'!$Q44,0))-1&gt;=CQ$5),-CQ24,
IF(AND(CQ$5&gt;='Rent Roll'!$K19,EDATE('Rent Roll'!$K19,ROUNDDOWN('Rent Roll'!$M19,0))-1&gt;=CQ$5),-CQ24,
"-")),"-")</f>
        <v>-</v>
      </c>
      <c r="CR49" s="131" t="str">
        <f>IFERROR(
IF(AND(CR$5&gt;='Rent Roll'!$M44,EDATE('Rent Roll'!$M44,ROUNDDOWN('Rent Roll'!$Q44,0))-1&gt;=CR$5),-CR24,
IF(AND(CR$5&gt;='Rent Roll'!$K19,EDATE('Rent Roll'!$K19,ROUNDDOWN('Rent Roll'!$M19,0))-1&gt;=CR$5),-CR24,
"-")),"-")</f>
        <v>-</v>
      </c>
      <c r="CS49" s="131" t="str">
        <f>IFERROR(
IF(AND(CS$5&gt;='Rent Roll'!$M44,EDATE('Rent Roll'!$M44,ROUNDDOWN('Rent Roll'!$Q44,0))-1&gt;=CS$5),-CS24,
IF(AND(CS$5&gt;='Rent Roll'!$K19,EDATE('Rent Roll'!$K19,ROUNDDOWN('Rent Roll'!$M19,0))-1&gt;=CS$5),-CS24,
"-")),"-")</f>
        <v>-</v>
      </c>
      <c r="CT49" s="131" t="str">
        <f>IFERROR(
IF(AND(CT$5&gt;='Rent Roll'!$M44,EDATE('Rent Roll'!$M44,ROUNDDOWN('Rent Roll'!$Q44,0))-1&gt;=CT$5),-CT24,
IF(AND(CT$5&gt;='Rent Roll'!$K19,EDATE('Rent Roll'!$K19,ROUNDDOWN('Rent Roll'!$M19,0))-1&gt;=CT$5),-CT24,
"-")),"-")</f>
        <v>-</v>
      </c>
      <c r="CU49" s="131" t="str">
        <f>IFERROR(
IF(AND(CU$5&gt;='Rent Roll'!$M44,EDATE('Rent Roll'!$M44,ROUNDDOWN('Rent Roll'!$Q44,0))-1&gt;=CU$5),-CU24,
IF(AND(CU$5&gt;='Rent Roll'!$K19,EDATE('Rent Roll'!$K19,ROUNDDOWN('Rent Roll'!$M19,0))-1&gt;=CU$5),-CU24,
"-")),"-")</f>
        <v>-</v>
      </c>
      <c r="CV49" s="131" t="str">
        <f>IFERROR(
IF(AND(CV$5&gt;='Rent Roll'!$M44,EDATE('Rent Roll'!$M44,ROUNDDOWN('Rent Roll'!$Q44,0))-1&gt;=CV$5),-CV24,
IF(AND(CV$5&gt;='Rent Roll'!$K19,EDATE('Rent Roll'!$K19,ROUNDDOWN('Rent Roll'!$M19,0))-1&gt;=CV$5),-CV24,
"-")),"-")</f>
        <v>-</v>
      </c>
      <c r="CW49" s="131" t="str">
        <f>IFERROR(
IF(AND(CW$5&gt;='Rent Roll'!$M44,EDATE('Rent Roll'!$M44,ROUNDDOWN('Rent Roll'!$Q44,0))-1&gt;=CW$5),-CW24,
IF(AND(CW$5&gt;='Rent Roll'!$K19,EDATE('Rent Roll'!$K19,ROUNDDOWN('Rent Roll'!$M19,0))-1&gt;=CW$5),-CW24,
"-")),"-")</f>
        <v>-</v>
      </c>
      <c r="CX49" s="131" t="str">
        <f>IFERROR(
IF(AND(CX$5&gt;='Rent Roll'!$M44,EDATE('Rent Roll'!$M44,ROUNDDOWN('Rent Roll'!$Q44,0))-1&gt;=CX$5),-CX24,
IF(AND(CX$5&gt;='Rent Roll'!$K19,EDATE('Rent Roll'!$K19,ROUNDDOWN('Rent Roll'!$M19,0))-1&gt;=CX$5),-CX24,
"-")),"-")</f>
        <v>-</v>
      </c>
      <c r="CY49" s="131" t="str">
        <f>IFERROR(
IF(AND(CY$5&gt;='Rent Roll'!$M44,EDATE('Rent Roll'!$M44,ROUNDDOWN('Rent Roll'!$Q44,0))-1&gt;=CY$5),-CY24,
IF(AND(CY$5&gt;='Rent Roll'!$K19,EDATE('Rent Roll'!$K19,ROUNDDOWN('Rent Roll'!$M19,0))-1&gt;=CY$5),-CY24,
"-")),"-")</f>
        <v>-</v>
      </c>
      <c r="CZ49" s="131" t="str">
        <f>IFERROR(
IF(AND(CZ$5&gt;='Rent Roll'!$M44,EDATE('Rent Roll'!$M44,ROUNDDOWN('Rent Roll'!$Q44,0))-1&gt;=CZ$5),-CZ24,
IF(AND(CZ$5&gt;='Rent Roll'!$K19,EDATE('Rent Roll'!$K19,ROUNDDOWN('Rent Roll'!$M19,0))-1&gt;=CZ$5),-CZ24,
"-")),"-")</f>
        <v>-</v>
      </c>
      <c r="DA49" s="131" t="str">
        <f>IFERROR(
IF(AND(DA$5&gt;='Rent Roll'!$M44,EDATE('Rent Roll'!$M44,ROUNDDOWN('Rent Roll'!$Q44,0))-1&gt;=DA$5),-DA24,
IF(AND(DA$5&gt;='Rent Roll'!$K19,EDATE('Rent Roll'!$K19,ROUNDDOWN('Rent Roll'!$M19,0))-1&gt;=DA$5),-DA24,
"-")),"-")</f>
        <v>-</v>
      </c>
      <c r="DB49" s="131" t="str">
        <f>IFERROR(
IF(AND(DB$5&gt;='Rent Roll'!$M44,EDATE('Rent Roll'!$M44,ROUNDDOWN('Rent Roll'!$Q44,0))-1&gt;=DB$5),-DB24,
IF(AND(DB$5&gt;='Rent Roll'!$K19,EDATE('Rent Roll'!$K19,ROUNDDOWN('Rent Roll'!$M19,0))-1&gt;=DB$5),-DB24,
"-")),"-")</f>
        <v>-</v>
      </c>
      <c r="DC49" s="131" t="str">
        <f>IFERROR(
IF(AND(DC$5&gt;='Rent Roll'!$M44,EDATE('Rent Roll'!$M44,ROUNDDOWN('Rent Roll'!$Q44,0))-1&gt;=DC$5),-DC24,
IF(AND(DC$5&gt;='Rent Roll'!$K19,EDATE('Rent Roll'!$K19,ROUNDDOWN('Rent Roll'!$M19,0))-1&gt;=DC$5),-DC24,
"-")),"-")</f>
        <v>-</v>
      </c>
      <c r="DD49" s="131" t="str">
        <f>IFERROR(
IF(AND(DD$5&gt;='Rent Roll'!$M44,EDATE('Rent Roll'!$M44,ROUNDDOWN('Rent Roll'!$Q44,0))-1&gt;=DD$5),-DD24,
IF(AND(DD$5&gt;='Rent Roll'!$K19,EDATE('Rent Roll'!$K19,ROUNDDOWN('Rent Roll'!$M19,0))-1&gt;=DD$5),-DD24,
"-")),"-")</f>
        <v>-</v>
      </c>
      <c r="DE49" s="131" t="str">
        <f>IFERROR(
IF(AND(DE$5&gt;='Rent Roll'!$M44,EDATE('Rent Roll'!$M44,ROUNDDOWN('Rent Roll'!$Q44,0))-1&gt;=DE$5),-DE24,
IF(AND(DE$5&gt;='Rent Roll'!$K19,EDATE('Rent Roll'!$K19,ROUNDDOWN('Rent Roll'!$M19,0))-1&gt;=DE$5),-DE24,
"-")),"-")</f>
        <v>-</v>
      </c>
      <c r="DF49" s="131" t="str">
        <f>IFERROR(
IF(AND(DF$5&gt;='Rent Roll'!$M44,EDATE('Rent Roll'!$M44,ROUNDDOWN('Rent Roll'!$Q44,0))-1&gt;=DF$5),-DF24,
IF(AND(DF$5&gt;='Rent Roll'!$K19,EDATE('Rent Roll'!$K19,ROUNDDOWN('Rent Roll'!$M19,0))-1&gt;=DF$5),-DF24,
"-")),"-")</f>
        <v>-</v>
      </c>
      <c r="DG49" s="131" t="str">
        <f>IFERROR(
IF(AND(DG$5&gt;='Rent Roll'!$M44,EDATE('Rent Roll'!$M44,ROUNDDOWN('Rent Roll'!$Q44,0))-1&gt;=DG$5),-DG24,
IF(AND(DG$5&gt;='Rent Roll'!$K19,EDATE('Rent Roll'!$K19,ROUNDDOWN('Rent Roll'!$M19,0))-1&gt;=DG$5),-DG24,
"-")),"-")</f>
        <v>-</v>
      </c>
      <c r="DH49" s="131" t="str">
        <f>IFERROR(
IF(AND(DH$5&gt;='Rent Roll'!$M44,EDATE('Rent Roll'!$M44,ROUNDDOWN('Rent Roll'!$Q44,0))-1&gt;=DH$5),-DH24,
IF(AND(DH$5&gt;='Rent Roll'!$K19,EDATE('Rent Roll'!$K19,ROUNDDOWN('Rent Roll'!$M19,0))-1&gt;=DH$5),-DH24,
"-")),"-")</f>
        <v>-</v>
      </c>
      <c r="DI49" s="131" t="str">
        <f>IFERROR(
IF(AND(DI$5&gt;='Rent Roll'!$M44,EDATE('Rent Roll'!$M44,ROUNDDOWN('Rent Roll'!$Q44,0))-1&gt;=DI$5),-DI24,
IF(AND(DI$5&gt;='Rent Roll'!$K19,EDATE('Rent Roll'!$K19,ROUNDDOWN('Rent Roll'!$M19,0))-1&gt;=DI$5),-DI24,
"-")),"-")</f>
        <v>-</v>
      </c>
      <c r="DJ49" s="131" t="str">
        <f>IFERROR(
IF(AND(DJ$5&gt;='Rent Roll'!$M44,EDATE('Rent Roll'!$M44,ROUNDDOWN('Rent Roll'!$Q44,0))-1&gt;=DJ$5),-DJ24,
IF(AND(DJ$5&gt;='Rent Roll'!$K19,EDATE('Rent Roll'!$K19,ROUNDDOWN('Rent Roll'!$M19,0))-1&gt;=DJ$5),-DJ24,
"-")),"-")</f>
        <v>-</v>
      </c>
      <c r="DK49" s="131" t="str">
        <f>IFERROR(
IF(AND(DK$5&gt;='Rent Roll'!$M44,EDATE('Rent Roll'!$M44,ROUNDDOWN('Rent Roll'!$Q44,0))-1&gt;=DK$5),-DK24,
IF(AND(DK$5&gt;='Rent Roll'!$K19,EDATE('Rent Roll'!$K19,ROUNDDOWN('Rent Roll'!$M19,0))-1&gt;=DK$5),-DK24,
"-")),"-")</f>
        <v>-</v>
      </c>
      <c r="DL49" s="131" t="str">
        <f>IFERROR(
IF(AND(DL$5&gt;='Rent Roll'!$M44,EDATE('Rent Roll'!$M44,ROUNDDOWN('Rent Roll'!$Q44,0))-1&gt;=DL$5),-DL24,
IF(AND(DL$5&gt;='Rent Roll'!$K19,EDATE('Rent Roll'!$K19,ROUNDDOWN('Rent Roll'!$M19,0))-1&gt;=DL$5),-DL24,
"-")),"-")</f>
        <v>-</v>
      </c>
      <c r="DM49" s="131" t="str">
        <f>IFERROR(
IF(AND(DM$5&gt;='Rent Roll'!$M44,EDATE('Rent Roll'!$M44,ROUNDDOWN('Rent Roll'!$Q44,0))-1&gt;=DM$5),-DM24,
IF(AND(DM$5&gt;='Rent Roll'!$K19,EDATE('Rent Roll'!$K19,ROUNDDOWN('Rent Roll'!$M19,0))-1&gt;=DM$5),-DM24,
"-")),"-")</f>
        <v>-</v>
      </c>
      <c r="DN49" s="131" t="str">
        <f>IFERROR(
IF(AND(DN$5&gt;='Rent Roll'!$M44,EDATE('Rent Roll'!$M44,ROUNDDOWN('Rent Roll'!$Q44,0))-1&gt;=DN$5),-DN24,
IF(AND(DN$5&gt;='Rent Roll'!$K19,EDATE('Rent Roll'!$K19,ROUNDDOWN('Rent Roll'!$M19,0))-1&gt;=DN$5),-DN24,
"-")),"-")</f>
        <v>-</v>
      </c>
      <c r="DO49" s="131" t="str">
        <f>IFERROR(
IF(AND(DO$5&gt;='Rent Roll'!$M44,EDATE('Rent Roll'!$M44,ROUNDDOWN('Rent Roll'!$Q44,0))-1&gt;=DO$5),-DO24,
IF(AND(DO$5&gt;='Rent Roll'!$K19,EDATE('Rent Roll'!$K19,ROUNDDOWN('Rent Roll'!$M19,0))-1&gt;=DO$5),-DO24,
"-")),"-")</f>
        <v>-</v>
      </c>
      <c r="DP49" s="131" t="str">
        <f>IFERROR(
IF(AND(DP$5&gt;='Rent Roll'!$M44,EDATE('Rent Roll'!$M44,ROUNDDOWN('Rent Roll'!$Q44,0))-1&gt;=DP$5),-DP24,
IF(AND(DP$5&gt;='Rent Roll'!$K19,EDATE('Rent Roll'!$K19,ROUNDDOWN('Rent Roll'!$M19,0))-1&gt;=DP$5),-DP24,
"-")),"-")</f>
        <v>-</v>
      </c>
      <c r="DQ49" s="131" t="str">
        <f>IFERROR(
IF(AND(DQ$5&gt;='Rent Roll'!$M44,EDATE('Rent Roll'!$M44,ROUNDDOWN('Rent Roll'!$Q44,0))-1&gt;=DQ$5),-DQ24,
IF(AND(DQ$5&gt;='Rent Roll'!$K19,EDATE('Rent Roll'!$K19,ROUNDDOWN('Rent Roll'!$M19,0))-1&gt;=DQ$5),-DQ24,
"-")),"-")</f>
        <v>-</v>
      </c>
      <c r="DR49" s="131" t="str">
        <f>IFERROR(
IF(AND(DR$5&gt;='Rent Roll'!$M44,EDATE('Rent Roll'!$M44,ROUNDDOWN('Rent Roll'!$Q44,0))-1&gt;=DR$5),-DR24,
IF(AND(DR$5&gt;='Rent Roll'!$K19,EDATE('Rent Roll'!$K19,ROUNDDOWN('Rent Roll'!$M19,0))-1&gt;=DR$5),-DR24,
"-")),"-")</f>
        <v>-</v>
      </c>
      <c r="DS49" s="131" t="str">
        <f>IFERROR(
IF(AND(DS$5&gt;='Rent Roll'!$M44,EDATE('Rent Roll'!$M44,ROUNDDOWN('Rent Roll'!$Q44,0))-1&gt;=DS$5),-DS24,
IF(AND(DS$5&gt;='Rent Roll'!$K19,EDATE('Rent Roll'!$K19,ROUNDDOWN('Rent Roll'!$M19,0))-1&gt;=DS$5),-DS24,
"-")),"-")</f>
        <v>-</v>
      </c>
      <c r="DT49" s="131" t="str">
        <f>IFERROR(
IF(AND(DT$5&gt;='Rent Roll'!$M44,EDATE('Rent Roll'!$M44,ROUNDDOWN('Rent Roll'!$Q44,0))-1&gt;=DT$5),-DT24,
IF(AND(DT$5&gt;='Rent Roll'!$K19,EDATE('Rent Roll'!$K19,ROUNDDOWN('Rent Roll'!$M19,0))-1&gt;=DT$5),-DT24,
"-")),"-")</f>
        <v>-</v>
      </c>
      <c r="DU49" s="131" t="str">
        <f>IFERROR(
IF(AND(DU$5&gt;='Rent Roll'!$M44,EDATE('Rent Roll'!$M44,ROUNDDOWN('Rent Roll'!$Q44,0))-1&gt;=DU$5),-DU24,
IF(AND(DU$5&gt;='Rent Roll'!$K19,EDATE('Rent Roll'!$K19,ROUNDDOWN('Rent Roll'!$M19,0))-1&gt;=DU$5),-DU24,
"-")),"-")</f>
        <v>-</v>
      </c>
      <c r="DV49" s="131" t="str">
        <f>IFERROR(
IF(AND(DV$5&gt;='Rent Roll'!$M44,EDATE('Rent Roll'!$M44,ROUNDDOWN('Rent Roll'!$Q44,0))-1&gt;=DV$5),-DV24,
IF(AND(DV$5&gt;='Rent Roll'!$K19,EDATE('Rent Roll'!$K19,ROUNDDOWN('Rent Roll'!$M19,0))-1&gt;=DV$5),-DV24,
"-")),"-")</f>
        <v>-</v>
      </c>
      <c r="DW49" s="131" t="str">
        <f>IFERROR(
IF(AND(DW$5&gt;='Rent Roll'!$M44,EDATE('Rent Roll'!$M44,ROUNDDOWN('Rent Roll'!$Q44,0))-1&gt;=DW$5),-DW24,
IF(AND(DW$5&gt;='Rent Roll'!$K19,EDATE('Rent Roll'!$K19,ROUNDDOWN('Rent Roll'!$M19,0))-1&gt;=DW$5),-DW24,
"-")),"-")</f>
        <v>-</v>
      </c>
      <c r="DX49" s="131" t="str">
        <f>IFERROR(
IF(AND(DX$5&gt;='Rent Roll'!$M44,EDATE('Rent Roll'!$M44,ROUNDDOWN('Rent Roll'!$Q44,0))-1&gt;=DX$5),-DX24,
IF(AND(DX$5&gt;='Rent Roll'!$K19,EDATE('Rent Roll'!$K19,ROUNDDOWN('Rent Roll'!$M19,0))-1&gt;=DX$5),-DX24,
"-")),"-")</f>
        <v>-</v>
      </c>
      <c r="DY49" s="131" t="str">
        <f>IFERROR(
IF(AND(DY$5&gt;='Rent Roll'!$M44,EDATE('Rent Roll'!$M44,ROUNDDOWN('Rent Roll'!$Q44,0))-1&gt;=DY$5),-DY24,
IF(AND(DY$5&gt;='Rent Roll'!$K19,EDATE('Rent Roll'!$K19,ROUNDDOWN('Rent Roll'!$M19,0))-1&gt;=DY$5),-DY24,
"-")),"-")</f>
        <v>-</v>
      </c>
      <c r="DZ49" s="131" t="str">
        <f>IFERROR(
IF(AND(DZ$5&gt;='Rent Roll'!$M44,EDATE('Rent Roll'!$M44,ROUNDDOWN('Rent Roll'!$Q44,0))-1&gt;=DZ$5),-DZ24,
IF(AND(DZ$5&gt;='Rent Roll'!$K19,EDATE('Rent Roll'!$K19,ROUNDDOWN('Rent Roll'!$M19,0))-1&gt;=DZ$5),-DZ24,
"-")),"-")</f>
        <v>-</v>
      </c>
      <c r="EA49" s="131" t="str">
        <f>IFERROR(
IF(AND(EA$5&gt;='Rent Roll'!$M44,EDATE('Rent Roll'!$M44,ROUNDDOWN('Rent Roll'!$Q44,0))-1&gt;=EA$5),-EA24,
IF(AND(EA$5&gt;='Rent Roll'!$K19,EDATE('Rent Roll'!$K19,ROUNDDOWN('Rent Roll'!$M19,0))-1&gt;=EA$5),-EA24,
"-")),"-")</f>
        <v>-</v>
      </c>
      <c r="EB49" s="131" t="str">
        <f>IFERROR(
IF(AND(EB$5&gt;='Rent Roll'!$M44,EDATE('Rent Roll'!$M44,ROUNDDOWN('Rent Roll'!$Q44,0))-1&gt;=EB$5),-EB24,
IF(AND(EB$5&gt;='Rent Roll'!$K19,EDATE('Rent Roll'!$K19,ROUNDDOWN('Rent Roll'!$M19,0))-1&gt;=EB$5),-EB24,
"-")),"-")</f>
        <v>-</v>
      </c>
      <c r="EC49" s="131" t="str">
        <f>IFERROR(
IF(AND(EC$5&gt;='Rent Roll'!$M44,EDATE('Rent Roll'!$M44,ROUNDDOWN('Rent Roll'!$Q44,0))-1&gt;=EC$5),-EC24,
IF(AND(EC$5&gt;='Rent Roll'!$K19,EDATE('Rent Roll'!$K19,ROUNDDOWN('Rent Roll'!$M19,0))-1&gt;=EC$5),-EC24,
"-")),"-")</f>
        <v>-</v>
      </c>
      <c r="ED49" s="131" t="str">
        <f>IFERROR(
IF(AND(ED$5&gt;='Rent Roll'!$M44,EDATE('Rent Roll'!$M44,ROUNDDOWN('Rent Roll'!$Q44,0))-1&gt;=ED$5),-ED24,
IF(AND(ED$5&gt;='Rent Roll'!$K19,EDATE('Rent Roll'!$K19,ROUNDDOWN('Rent Roll'!$M19,0))-1&gt;=ED$5),-ED24,
"-")),"-")</f>
        <v>-</v>
      </c>
      <c r="EE49" s="131" t="str">
        <f>IFERROR(
IF(AND(EE$5&gt;='Rent Roll'!$M44,EDATE('Rent Roll'!$M44,ROUNDDOWN('Rent Roll'!$Q44,0))-1&gt;=EE$5),-EE24,
IF(AND(EE$5&gt;='Rent Roll'!$K19,EDATE('Rent Roll'!$K19,ROUNDDOWN('Rent Roll'!$M19,0))-1&gt;=EE$5),-EE24,
"-")),"-")</f>
        <v>-</v>
      </c>
      <c r="EF49" s="132" t="str">
        <f>IFERROR(
IF(AND(EF$5&gt;='Rent Roll'!$M44,EDATE('Rent Roll'!$M44,ROUNDDOWN('Rent Roll'!$Q44,0))-1&gt;=EF$5),-EF24,
IF(AND(EF$5&gt;='Rent Roll'!$K19,EDATE('Rent Roll'!$K19,ROUNDDOWN('Rent Roll'!$M19,0))-1&gt;=EF$5),-EF24,
"-")),"-")</f>
        <v>-</v>
      </c>
      <c r="EG49" s="118" t="s">
        <v>109</v>
      </c>
    </row>
    <row r="50" spans="2:137" x14ac:dyDescent="0.2">
      <c r="B50" s="134"/>
      <c r="C50" s="73" t="str">
        <f>CONCATENATE('Rent Roll'!B20&amp;" - "&amp;'Rent Roll'!C20)</f>
        <v xml:space="preserve"> - </v>
      </c>
      <c r="D50" s="150">
        <f t="shared" si="18"/>
        <v>0</v>
      </c>
      <c r="E50" s="131" t="str">
        <f>IFERROR(
IF(AND(E$5&gt;='Rent Roll'!$M45,EDATE('Rent Roll'!$M45,ROUNDDOWN('Rent Roll'!$Q45,0))-1&gt;=E$5),-E25,
IF(AND(E$5&gt;='Rent Roll'!$K20,EDATE('Rent Roll'!$K20,ROUNDDOWN('Rent Roll'!$M20,0))-1&gt;=E$5),-E25,
"-")),"-")</f>
        <v>-</v>
      </c>
      <c r="F50" s="131" t="str">
        <f>IFERROR(
IF(AND(F$5&gt;='Rent Roll'!$M45,EDATE('Rent Roll'!$M45,ROUNDDOWN('Rent Roll'!$Q45,0))-1&gt;=F$5),-F25,
IF(AND(F$5&gt;='Rent Roll'!$K20,EDATE('Rent Roll'!$K20,ROUNDDOWN('Rent Roll'!$M20,0))-1&gt;=F$5),-F25,
"-")),"-")</f>
        <v>-</v>
      </c>
      <c r="G50" s="131" t="str">
        <f>IFERROR(
IF(AND(G$5&gt;='Rent Roll'!$M45,EDATE('Rent Roll'!$M45,ROUNDDOWN('Rent Roll'!$Q45,0))-1&gt;=G$5),-G25,
IF(AND(G$5&gt;='Rent Roll'!$K20,EDATE('Rent Roll'!$K20,ROUNDDOWN('Rent Roll'!$M20,0))-1&gt;=G$5),-G25,
"-")),"-")</f>
        <v>-</v>
      </c>
      <c r="H50" s="131" t="str">
        <f>IFERROR(
IF(AND(H$5&gt;='Rent Roll'!$M45,EDATE('Rent Roll'!$M45,ROUNDDOWN('Rent Roll'!$Q45,0))-1&gt;=H$5),-H25,
IF(AND(H$5&gt;='Rent Roll'!$K20,EDATE('Rent Roll'!$K20,ROUNDDOWN('Rent Roll'!$M20,0))-1&gt;=H$5),-H25,
"-")),"-")</f>
        <v>-</v>
      </c>
      <c r="I50" s="131" t="str">
        <f>IFERROR(
IF(AND(I$5&gt;='Rent Roll'!$M45,EDATE('Rent Roll'!$M45,ROUNDDOWN('Rent Roll'!$Q45,0))-1&gt;=I$5),-I25,
IF(AND(I$5&gt;='Rent Roll'!$K20,EDATE('Rent Roll'!$K20,ROUNDDOWN('Rent Roll'!$M20,0))-1&gt;=I$5),-I25,
"-")),"-")</f>
        <v>-</v>
      </c>
      <c r="J50" s="131" t="str">
        <f>IFERROR(
IF(AND(J$5&gt;='Rent Roll'!$M45,EDATE('Rent Roll'!$M45,ROUNDDOWN('Rent Roll'!$Q45,0))-1&gt;=J$5),-J25,
IF(AND(J$5&gt;='Rent Roll'!$K20,EDATE('Rent Roll'!$K20,ROUNDDOWN('Rent Roll'!$M20,0))-1&gt;=J$5),-J25,
"-")),"-")</f>
        <v>-</v>
      </c>
      <c r="K50" s="131" t="str">
        <f>IFERROR(
IF(AND(K$5&gt;='Rent Roll'!$M45,EDATE('Rent Roll'!$M45,ROUNDDOWN('Rent Roll'!$Q45,0))-1&gt;=K$5),-K25,
IF(AND(K$5&gt;='Rent Roll'!$K20,EDATE('Rent Roll'!$K20,ROUNDDOWN('Rent Roll'!$M20,0))-1&gt;=K$5),-K25,
"-")),"-")</f>
        <v>-</v>
      </c>
      <c r="L50" s="131" t="str">
        <f>IFERROR(
IF(AND(L$5&gt;='Rent Roll'!$M45,EDATE('Rent Roll'!$M45,ROUNDDOWN('Rent Roll'!$Q45,0))-1&gt;=L$5),-L25,
IF(AND(L$5&gt;='Rent Roll'!$K20,EDATE('Rent Roll'!$K20,ROUNDDOWN('Rent Roll'!$M20,0))-1&gt;=L$5),-L25,
"-")),"-")</f>
        <v>-</v>
      </c>
      <c r="M50" s="131" t="str">
        <f>IFERROR(
IF(AND(M$5&gt;='Rent Roll'!$M45,EDATE('Rent Roll'!$M45,ROUNDDOWN('Rent Roll'!$Q45,0))-1&gt;=M$5),-M25,
IF(AND(M$5&gt;='Rent Roll'!$K20,EDATE('Rent Roll'!$K20,ROUNDDOWN('Rent Roll'!$M20,0))-1&gt;=M$5),-M25,
"-")),"-")</f>
        <v>-</v>
      </c>
      <c r="N50" s="131" t="str">
        <f>IFERROR(
IF(AND(N$5&gt;='Rent Roll'!$M45,EDATE('Rent Roll'!$M45,ROUNDDOWN('Rent Roll'!$Q45,0))-1&gt;=N$5),-N25,
IF(AND(N$5&gt;='Rent Roll'!$K20,EDATE('Rent Roll'!$K20,ROUNDDOWN('Rent Roll'!$M20,0))-1&gt;=N$5),-N25,
"-")),"-")</f>
        <v>-</v>
      </c>
      <c r="O50" s="131" t="str">
        <f>IFERROR(
IF(AND(O$5&gt;='Rent Roll'!$M45,EDATE('Rent Roll'!$M45,ROUNDDOWN('Rent Roll'!$Q45,0))-1&gt;=O$5),-O25,
IF(AND(O$5&gt;='Rent Roll'!$K20,EDATE('Rent Roll'!$K20,ROUNDDOWN('Rent Roll'!$M20,0))-1&gt;=O$5),-O25,
"-")),"-")</f>
        <v>-</v>
      </c>
      <c r="P50" s="131" t="str">
        <f>IFERROR(
IF(AND(P$5&gt;='Rent Roll'!$M45,EDATE('Rent Roll'!$M45,ROUNDDOWN('Rent Roll'!$Q45,0))-1&gt;=P$5),-P25,
IF(AND(P$5&gt;='Rent Roll'!$K20,EDATE('Rent Roll'!$K20,ROUNDDOWN('Rent Roll'!$M20,0))-1&gt;=P$5),-P25,
"-")),"-")</f>
        <v>-</v>
      </c>
      <c r="Q50" s="131" t="str">
        <f>IFERROR(
IF(AND(Q$5&gt;='Rent Roll'!$M45,EDATE('Rent Roll'!$M45,ROUNDDOWN('Rent Roll'!$Q45,0))-1&gt;=Q$5),-Q25,
IF(AND(Q$5&gt;='Rent Roll'!$K20,EDATE('Rent Roll'!$K20,ROUNDDOWN('Rent Roll'!$M20,0))-1&gt;=Q$5),-Q25,
"-")),"-")</f>
        <v>-</v>
      </c>
      <c r="R50" s="131" t="str">
        <f>IFERROR(
IF(AND(R$5&gt;='Rent Roll'!$M45,EDATE('Rent Roll'!$M45,ROUNDDOWN('Rent Roll'!$Q45,0))-1&gt;=R$5),-R25,
IF(AND(R$5&gt;='Rent Roll'!$K20,EDATE('Rent Roll'!$K20,ROUNDDOWN('Rent Roll'!$M20,0))-1&gt;=R$5),-R25,
"-")),"-")</f>
        <v>-</v>
      </c>
      <c r="S50" s="131" t="str">
        <f>IFERROR(
IF(AND(S$5&gt;='Rent Roll'!$M45,EDATE('Rent Roll'!$M45,ROUNDDOWN('Rent Roll'!$Q45,0))-1&gt;=S$5),-S25,
IF(AND(S$5&gt;='Rent Roll'!$K20,EDATE('Rent Roll'!$K20,ROUNDDOWN('Rent Roll'!$M20,0))-1&gt;=S$5),-S25,
"-")),"-")</f>
        <v>-</v>
      </c>
      <c r="T50" s="131" t="str">
        <f>IFERROR(
IF(AND(T$5&gt;='Rent Roll'!$M45,EDATE('Rent Roll'!$M45,ROUNDDOWN('Rent Roll'!$Q45,0))-1&gt;=T$5),-T25,
IF(AND(T$5&gt;='Rent Roll'!$K20,EDATE('Rent Roll'!$K20,ROUNDDOWN('Rent Roll'!$M20,0))-1&gt;=T$5),-T25,
"-")),"-")</f>
        <v>-</v>
      </c>
      <c r="U50" s="131" t="str">
        <f>IFERROR(
IF(AND(U$5&gt;='Rent Roll'!$M45,EDATE('Rent Roll'!$M45,ROUNDDOWN('Rent Roll'!$Q45,0))-1&gt;=U$5),-U25,
IF(AND(U$5&gt;='Rent Roll'!$K20,EDATE('Rent Roll'!$K20,ROUNDDOWN('Rent Roll'!$M20,0))-1&gt;=U$5),-U25,
"-")),"-")</f>
        <v>-</v>
      </c>
      <c r="V50" s="131" t="str">
        <f>IFERROR(
IF(AND(V$5&gt;='Rent Roll'!$M45,EDATE('Rent Roll'!$M45,ROUNDDOWN('Rent Roll'!$Q45,0))-1&gt;=V$5),-V25,
IF(AND(V$5&gt;='Rent Roll'!$K20,EDATE('Rent Roll'!$K20,ROUNDDOWN('Rent Roll'!$M20,0))-1&gt;=V$5),-V25,
"-")),"-")</f>
        <v>-</v>
      </c>
      <c r="W50" s="131" t="str">
        <f>IFERROR(
IF(AND(W$5&gt;='Rent Roll'!$M45,EDATE('Rent Roll'!$M45,ROUNDDOWN('Rent Roll'!$Q45,0))-1&gt;=W$5),-W25,
IF(AND(W$5&gt;='Rent Roll'!$K20,EDATE('Rent Roll'!$K20,ROUNDDOWN('Rent Roll'!$M20,0))-1&gt;=W$5),-W25,
"-")),"-")</f>
        <v>-</v>
      </c>
      <c r="X50" s="131" t="str">
        <f>IFERROR(
IF(AND(X$5&gt;='Rent Roll'!$M45,EDATE('Rent Roll'!$M45,ROUNDDOWN('Rent Roll'!$Q45,0))-1&gt;=X$5),-X25,
IF(AND(X$5&gt;='Rent Roll'!$K20,EDATE('Rent Roll'!$K20,ROUNDDOWN('Rent Roll'!$M20,0))-1&gt;=X$5),-X25,
"-")),"-")</f>
        <v>-</v>
      </c>
      <c r="Y50" s="131" t="str">
        <f>IFERROR(
IF(AND(Y$5&gt;='Rent Roll'!$M45,EDATE('Rent Roll'!$M45,ROUNDDOWN('Rent Roll'!$Q45,0))-1&gt;=Y$5),-Y25,
IF(AND(Y$5&gt;='Rent Roll'!$K20,EDATE('Rent Roll'!$K20,ROUNDDOWN('Rent Roll'!$M20,0))-1&gt;=Y$5),-Y25,
"-")),"-")</f>
        <v>-</v>
      </c>
      <c r="Z50" s="131" t="str">
        <f>IFERROR(
IF(AND(Z$5&gt;='Rent Roll'!$M45,EDATE('Rent Roll'!$M45,ROUNDDOWN('Rent Roll'!$Q45,0))-1&gt;=Z$5),-Z25,
IF(AND(Z$5&gt;='Rent Roll'!$K20,EDATE('Rent Roll'!$K20,ROUNDDOWN('Rent Roll'!$M20,0))-1&gt;=Z$5),-Z25,
"-")),"-")</f>
        <v>-</v>
      </c>
      <c r="AA50" s="131" t="str">
        <f>IFERROR(
IF(AND(AA$5&gt;='Rent Roll'!$M45,EDATE('Rent Roll'!$M45,ROUNDDOWN('Rent Roll'!$Q45,0))-1&gt;=AA$5),-AA25,
IF(AND(AA$5&gt;='Rent Roll'!$K20,EDATE('Rent Roll'!$K20,ROUNDDOWN('Rent Roll'!$M20,0))-1&gt;=AA$5),-AA25,
"-")),"-")</f>
        <v>-</v>
      </c>
      <c r="AB50" s="131" t="str">
        <f>IFERROR(
IF(AND(AB$5&gt;='Rent Roll'!$M45,EDATE('Rent Roll'!$M45,ROUNDDOWN('Rent Roll'!$Q45,0))-1&gt;=AB$5),-AB25,
IF(AND(AB$5&gt;='Rent Roll'!$K20,EDATE('Rent Roll'!$K20,ROUNDDOWN('Rent Roll'!$M20,0))-1&gt;=AB$5),-AB25,
"-")),"-")</f>
        <v>-</v>
      </c>
      <c r="AC50" s="131" t="str">
        <f>IFERROR(
IF(AND(AC$5&gt;='Rent Roll'!$M45,EDATE('Rent Roll'!$M45,ROUNDDOWN('Rent Roll'!$Q45,0))-1&gt;=AC$5),-AC25,
IF(AND(AC$5&gt;='Rent Roll'!$K20,EDATE('Rent Roll'!$K20,ROUNDDOWN('Rent Roll'!$M20,0))-1&gt;=AC$5),-AC25,
"-")),"-")</f>
        <v>-</v>
      </c>
      <c r="AD50" s="131" t="str">
        <f>IFERROR(
IF(AND(AD$5&gt;='Rent Roll'!$M45,EDATE('Rent Roll'!$M45,ROUNDDOWN('Rent Roll'!$Q45,0))-1&gt;=AD$5),-AD25,
IF(AND(AD$5&gt;='Rent Roll'!$K20,EDATE('Rent Roll'!$K20,ROUNDDOWN('Rent Roll'!$M20,0))-1&gt;=AD$5),-AD25,
"-")),"-")</f>
        <v>-</v>
      </c>
      <c r="AE50" s="131" t="str">
        <f>IFERROR(
IF(AND(AE$5&gt;='Rent Roll'!$M45,EDATE('Rent Roll'!$M45,ROUNDDOWN('Rent Roll'!$Q45,0))-1&gt;=AE$5),-AE25,
IF(AND(AE$5&gt;='Rent Roll'!$K20,EDATE('Rent Roll'!$K20,ROUNDDOWN('Rent Roll'!$M20,0))-1&gt;=AE$5),-AE25,
"-")),"-")</f>
        <v>-</v>
      </c>
      <c r="AF50" s="131" t="str">
        <f>IFERROR(
IF(AND(AF$5&gt;='Rent Roll'!$M45,EDATE('Rent Roll'!$M45,ROUNDDOWN('Rent Roll'!$Q45,0))-1&gt;=AF$5),-AF25,
IF(AND(AF$5&gt;='Rent Roll'!$K20,EDATE('Rent Roll'!$K20,ROUNDDOWN('Rent Roll'!$M20,0))-1&gt;=AF$5),-AF25,
"-")),"-")</f>
        <v>-</v>
      </c>
      <c r="AG50" s="131" t="str">
        <f>IFERROR(
IF(AND(AG$5&gt;='Rent Roll'!$M45,EDATE('Rent Roll'!$M45,ROUNDDOWN('Rent Roll'!$Q45,0))-1&gt;=AG$5),-AG25,
IF(AND(AG$5&gt;='Rent Roll'!$K20,EDATE('Rent Roll'!$K20,ROUNDDOWN('Rent Roll'!$M20,0))-1&gt;=AG$5),-AG25,
"-")),"-")</f>
        <v>-</v>
      </c>
      <c r="AH50" s="131" t="str">
        <f>IFERROR(
IF(AND(AH$5&gt;='Rent Roll'!$M45,EDATE('Rent Roll'!$M45,ROUNDDOWN('Rent Roll'!$Q45,0))-1&gt;=AH$5),-AH25,
IF(AND(AH$5&gt;='Rent Roll'!$K20,EDATE('Rent Roll'!$K20,ROUNDDOWN('Rent Roll'!$M20,0))-1&gt;=AH$5),-AH25,
"-")),"-")</f>
        <v>-</v>
      </c>
      <c r="AI50" s="131" t="str">
        <f>IFERROR(
IF(AND(AI$5&gt;='Rent Roll'!$M45,EDATE('Rent Roll'!$M45,ROUNDDOWN('Rent Roll'!$Q45,0))-1&gt;=AI$5),-AI25,
IF(AND(AI$5&gt;='Rent Roll'!$K20,EDATE('Rent Roll'!$K20,ROUNDDOWN('Rent Roll'!$M20,0))-1&gt;=AI$5),-AI25,
"-")),"-")</f>
        <v>-</v>
      </c>
      <c r="AJ50" s="131" t="str">
        <f>IFERROR(
IF(AND(AJ$5&gt;='Rent Roll'!$M45,EDATE('Rent Roll'!$M45,ROUNDDOWN('Rent Roll'!$Q45,0))-1&gt;=AJ$5),-AJ25,
IF(AND(AJ$5&gt;='Rent Roll'!$K20,EDATE('Rent Roll'!$K20,ROUNDDOWN('Rent Roll'!$M20,0))-1&gt;=AJ$5),-AJ25,
"-")),"-")</f>
        <v>-</v>
      </c>
      <c r="AK50" s="131" t="str">
        <f>IFERROR(
IF(AND(AK$5&gt;='Rent Roll'!$M45,EDATE('Rent Roll'!$M45,ROUNDDOWN('Rent Roll'!$Q45,0))-1&gt;=AK$5),-AK25,
IF(AND(AK$5&gt;='Rent Roll'!$K20,EDATE('Rent Roll'!$K20,ROUNDDOWN('Rent Roll'!$M20,0))-1&gt;=AK$5),-AK25,
"-")),"-")</f>
        <v>-</v>
      </c>
      <c r="AL50" s="131" t="str">
        <f>IFERROR(
IF(AND(AL$5&gt;='Rent Roll'!$M45,EDATE('Rent Roll'!$M45,ROUNDDOWN('Rent Roll'!$Q45,0))-1&gt;=AL$5),-AL25,
IF(AND(AL$5&gt;='Rent Roll'!$K20,EDATE('Rent Roll'!$K20,ROUNDDOWN('Rent Roll'!$M20,0))-1&gt;=AL$5),-AL25,
"-")),"-")</f>
        <v>-</v>
      </c>
      <c r="AM50" s="131" t="str">
        <f>IFERROR(
IF(AND(AM$5&gt;='Rent Roll'!$M45,EDATE('Rent Roll'!$M45,ROUNDDOWN('Rent Roll'!$Q45,0))-1&gt;=AM$5),-AM25,
IF(AND(AM$5&gt;='Rent Roll'!$K20,EDATE('Rent Roll'!$K20,ROUNDDOWN('Rent Roll'!$M20,0))-1&gt;=AM$5),-AM25,
"-")),"-")</f>
        <v>-</v>
      </c>
      <c r="AN50" s="131" t="str">
        <f>IFERROR(
IF(AND(AN$5&gt;='Rent Roll'!$M45,EDATE('Rent Roll'!$M45,ROUNDDOWN('Rent Roll'!$Q45,0))-1&gt;=AN$5),-AN25,
IF(AND(AN$5&gt;='Rent Roll'!$K20,EDATE('Rent Roll'!$K20,ROUNDDOWN('Rent Roll'!$M20,0))-1&gt;=AN$5),-AN25,
"-")),"-")</f>
        <v>-</v>
      </c>
      <c r="AO50" s="131" t="str">
        <f>IFERROR(
IF(AND(AO$5&gt;='Rent Roll'!$M45,EDATE('Rent Roll'!$M45,ROUNDDOWN('Rent Roll'!$Q45,0))-1&gt;=AO$5),-AO25,
IF(AND(AO$5&gt;='Rent Roll'!$K20,EDATE('Rent Roll'!$K20,ROUNDDOWN('Rent Roll'!$M20,0))-1&gt;=AO$5),-AO25,
"-")),"-")</f>
        <v>-</v>
      </c>
      <c r="AP50" s="131" t="str">
        <f>IFERROR(
IF(AND(AP$5&gt;='Rent Roll'!$M45,EDATE('Rent Roll'!$M45,ROUNDDOWN('Rent Roll'!$Q45,0))-1&gt;=AP$5),-AP25,
IF(AND(AP$5&gt;='Rent Roll'!$K20,EDATE('Rent Roll'!$K20,ROUNDDOWN('Rent Roll'!$M20,0))-1&gt;=AP$5),-AP25,
"-")),"-")</f>
        <v>-</v>
      </c>
      <c r="AQ50" s="131" t="str">
        <f>IFERROR(
IF(AND(AQ$5&gt;='Rent Roll'!$M45,EDATE('Rent Roll'!$M45,ROUNDDOWN('Rent Roll'!$Q45,0))-1&gt;=AQ$5),-AQ25,
IF(AND(AQ$5&gt;='Rent Roll'!$K20,EDATE('Rent Roll'!$K20,ROUNDDOWN('Rent Roll'!$M20,0))-1&gt;=AQ$5),-AQ25,
"-")),"-")</f>
        <v>-</v>
      </c>
      <c r="AR50" s="131" t="str">
        <f>IFERROR(
IF(AND(AR$5&gt;='Rent Roll'!$M45,EDATE('Rent Roll'!$M45,ROUNDDOWN('Rent Roll'!$Q45,0))-1&gt;=AR$5),-AR25,
IF(AND(AR$5&gt;='Rent Roll'!$K20,EDATE('Rent Roll'!$K20,ROUNDDOWN('Rent Roll'!$M20,0))-1&gt;=AR$5),-AR25,
"-")),"-")</f>
        <v>-</v>
      </c>
      <c r="AS50" s="131" t="str">
        <f>IFERROR(
IF(AND(AS$5&gt;='Rent Roll'!$M45,EDATE('Rent Roll'!$M45,ROUNDDOWN('Rent Roll'!$Q45,0))-1&gt;=AS$5),-AS25,
IF(AND(AS$5&gt;='Rent Roll'!$K20,EDATE('Rent Roll'!$K20,ROUNDDOWN('Rent Roll'!$M20,0))-1&gt;=AS$5),-AS25,
"-")),"-")</f>
        <v>-</v>
      </c>
      <c r="AT50" s="131" t="str">
        <f>IFERROR(
IF(AND(AT$5&gt;='Rent Roll'!$M45,EDATE('Rent Roll'!$M45,ROUNDDOWN('Rent Roll'!$Q45,0))-1&gt;=AT$5),-AT25,
IF(AND(AT$5&gt;='Rent Roll'!$K20,EDATE('Rent Roll'!$K20,ROUNDDOWN('Rent Roll'!$M20,0))-1&gt;=AT$5),-AT25,
"-")),"-")</f>
        <v>-</v>
      </c>
      <c r="AU50" s="131" t="str">
        <f>IFERROR(
IF(AND(AU$5&gt;='Rent Roll'!$M45,EDATE('Rent Roll'!$M45,ROUNDDOWN('Rent Roll'!$Q45,0))-1&gt;=AU$5),-AU25,
IF(AND(AU$5&gt;='Rent Roll'!$K20,EDATE('Rent Roll'!$K20,ROUNDDOWN('Rent Roll'!$M20,0))-1&gt;=AU$5),-AU25,
"-")),"-")</f>
        <v>-</v>
      </c>
      <c r="AV50" s="131" t="str">
        <f>IFERROR(
IF(AND(AV$5&gt;='Rent Roll'!$M45,EDATE('Rent Roll'!$M45,ROUNDDOWN('Rent Roll'!$Q45,0))-1&gt;=AV$5),-AV25,
IF(AND(AV$5&gt;='Rent Roll'!$K20,EDATE('Rent Roll'!$K20,ROUNDDOWN('Rent Roll'!$M20,0))-1&gt;=AV$5),-AV25,
"-")),"-")</f>
        <v>-</v>
      </c>
      <c r="AW50" s="131" t="str">
        <f>IFERROR(
IF(AND(AW$5&gt;='Rent Roll'!$M45,EDATE('Rent Roll'!$M45,ROUNDDOWN('Rent Roll'!$Q45,0))-1&gt;=AW$5),-AW25,
IF(AND(AW$5&gt;='Rent Roll'!$K20,EDATE('Rent Roll'!$K20,ROUNDDOWN('Rent Roll'!$M20,0))-1&gt;=AW$5),-AW25,
"-")),"-")</f>
        <v>-</v>
      </c>
      <c r="AX50" s="131" t="str">
        <f>IFERROR(
IF(AND(AX$5&gt;='Rent Roll'!$M45,EDATE('Rent Roll'!$M45,ROUNDDOWN('Rent Roll'!$Q45,0))-1&gt;=AX$5),-AX25,
IF(AND(AX$5&gt;='Rent Roll'!$K20,EDATE('Rent Roll'!$K20,ROUNDDOWN('Rent Roll'!$M20,0))-1&gt;=AX$5),-AX25,
"-")),"-")</f>
        <v>-</v>
      </c>
      <c r="AY50" s="131" t="str">
        <f>IFERROR(
IF(AND(AY$5&gt;='Rent Roll'!$M45,EDATE('Rent Roll'!$M45,ROUNDDOWN('Rent Roll'!$Q45,0))-1&gt;=AY$5),-AY25,
IF(AND(AY$5&gt;='Rent Roll'!$K20,EDATE('Rent Roll'!$K20,ROUNDDOWN('Rent Roll'!$M20,0))-1&gt;=AY$5),-AY25,
"-")),"-")</f>
        <v>-</v>
      </c>
      <c r="AZ50" s="131" t="str">
        <f>IFERROR(
IF(AND(AZ$5&gt;='Rent Roll'!$M45,EDATE('Rent Roll'!$M45,ROUNDDOWN('Rent Roll'!$Q45,0))-1&gt;=AZ$5),-AZ25,
IF(AND(AZ$5&gt;='Rent Roll'!$K20,EDATE('Rent Roll'!$K20,ROUNDDOWN('Rent Roll'!$M20,0))-1&gt;=AZ$5),-AZ25,
"-")),"-")</f>
        <v>-</v>
      </c>
      <c r="BA50" s="131" t="str">
        <f>IFERROR(
IF(AND(BA$5&gt;='Rent Roll'!$M45,EDATE('Rent Roll'!$M45,ROUNDDOWN('Rent Roll'!$Q45,0))-1&gt;=BA$5),-BA25,
IF(AND(BA$5&gt;='Rent Roll'!$K20,EDATE('Rent Roll'!$K20,ROUNDDOWN('Rent Roll'!$M20,0))-1&gt;=BA$5),-BA25,
"-")),"-")</f>
        <v>-</v>
      </c>
      <c r="BB50" s="131" t="str">
        <f>IFERROR(
IF(AND(BB$5&gt;='Rent Roll'!$M45,EDATE('Rent Roll'!$M45,ROUNDDOWN('Rent Roll'!$Q45,0))-1&gt;=BB$5),-BB25,
IF(AND(BB$5&gt;='Rent Roll'!$K20,EDATE('Rent Roll'!$K20,ROUNDDOWN('Rent Roll'!$M20,0))-1&gt;=BB$5),-BB25,
"-")),"-")</f>
        <v>-</v>
      </c>
      <c r="BC50" s="131" t="str">
        <f>IFERROR(
IF(AND(BC$5&gt;='Rent Roll'!$M45,EDATE('Rent Roll'!$M45,ROUNDDOWN('Rent Roll'!$Q45,0))-1&gt;=BC$5),-BC25,
IF(AND(BC$5&gt;='Rent Roll'!$K20,EDATE('Rent Roll'!$K20,ROUNDDOWN('Rent Roll'!$M20,0))-1&gt;=BC$5),-BC25,
"-")),"-")</f>
        <v>-</v>
      </c>
      <c r="BD50" s="131" t="str">
        <f>IFERROR(
IF(AND(BD$5&gt;='Rent Roll'!$M45,EDATE('Rent Roll'!$M45,ROUNDDOWN('Rent Roll'!$Q45,0))-1&gt;=BD$5),-BD25,
IF(AND(BD$5&gt;='Rent Roll'!$K20,EDATE('Rent Roll'!$K20,ROUNDDOWN('Rent Roll'!$M20,0))-1&gt;=BD$5),-BD25,
"-")),"-")</f>
        <v>-</v>
      </c>
      <c r="BE50" s="131" t="str">
        <f>IFERROR(
IF(AND(BE$5&gt;='Rent Roll'!$M45,EDATE('Rent Roll'!$M45,ROUNDDOWN('Rent Roll'!$Q45,0))-1&gt;=BE$5),-BE25,
IF(AND(BE$5&gt;='Rent Roll'!$K20,EDATE('Rent Roll'!$K20,ROUNDDOWN('Rent Roll'!$M20,0))-1&gt;=BE$5),-BE25,
"-")),"-")</f>
        <v>-</v>
      </c>
      <c r="BF50" s="131" t="str">
        <f>IFERROR(
IF(AND(BF$5&gt;='Rent Roll'!$M45,EDATE('Rent Roll'!$M45,ROUNDDOWN('Rent Roll'!$Q45,0))-1&gt;=BF$5),-BF25,
IF(AND(BF$5&gt;='Rent Roll'!$K20,EDATE('Rent Roll'!$K20,ROUNDDOWN('Rent Roll'!$M20,0))-1&gt;=BF$5),-BF25,
"-")),"-")</f>
        <v>-</v>
      </c>
      <c r="BG50" s="131" t="str">
        <f>IFERROR(
IF(AND(BG$5&gt;='Rent Roll'!$M45,EDATE('Rent Roll'!$M45,ROUNDDOWN('Rent Roll'!$Q45,0))-1&gt;=BG$5),-BG25,
IF(AND(BG$5&gt;='Rent Roll'!$K20,EDATE('Rent Roll'!$K20,ROUNDDOWN('Rent Roll'!$M20,0))-1&gt;=BG$5),-BG25,
"-")),"-")</f>
        <v>-</v>
      </c>
      <c r="BH50" s="131" t="str">
        <f>IFERROR(
IF(AND(BH$5&gt;='Rent Roll'!$M45,EDATE('Rent Roll'!$M45,ROUNDDOWN('Rent Roll'!$Q45,0))-1&gt;=BH$5),-BH25,
IF(AND(BH$5&gt;='Rent Roll'!$K20,EDATE('Rent Roll'!$K20,ROUNDDOWN('Rent Roll'!$M20,0))-1&gt;=BH$5),-BH25,
"-")),"-")</f>
        <v>-</v>
      </c>
      <c r="BI50" s="131" t="str">
        <f>IFERROR(
IF(AND(BI$5&gt;='Rent Roll'!$M45,EDATE('Rent Roll'!$M45,ROUNDDOWN('Rent Roll'!$Q45,0))-1&gt;=BI$5),-BI25,
IF(AND(BI$5&gt;='Rent Roll'!$K20,EDATE('Rent Roll'!$K20,ROUNDDOWN('Rent Roll'!$M20,0))-1&gt;=BI$5),-BI25,
"-")),"-")</f>
        <v>-</v>
      </c>
      <c r="BJ50" s="131" t="str">
        <f>IFERROR(
IF(AND(BJ$5&gt;='Rent Roll'!$M45,EDATE('Rent Roll'!$M45,ROUNDDOWN('Rent Roll'!$Q45,0))-1&gt;=BJ$5),-BJ25,
IF(AND(BJ$5&gt;='Rent Roll'!$K20,EDATE('Rent Roll'!$K20,ROUNDDOWN('Rent Roll'!$M20,0))-1&gt;=BJ$5),-BJ25,
"-")),"-")</f>
        <v>-</v>
      </c>
      <c r="BK50" s="131" t="str">
        <f>IFERROR(
IF(AND(BK$5&gt;='Rent Roll'!$M45,EDATE('Rent Roll'!$M45,ROUNDDOWN('Rent Roll'!$Q45,0))-1&gt;=BK$5),-BK25,
IF(AND(BK$5&gt;='Rent Roll'!$K20,EDATE('Rent Roll'!$K20,ROUNDDOWN('Rent Roll'!$M20,0))-1&gt;=BK$5),-BK25,
"-")),"-")</f>
        <v>-</v>
      </c>
      <c r="BL50" s="131" t="str">
        <f>IFERROR(
IF(AND(BL$5&gt;='Rent Roll'!$M45,EDATE('Rent Roll'!$M45,ROUNDDOWN('Rent Roll'!$Q45,0))-1&gt;=BL$5),-BL25,
IF(AND(BL$5&gt;='Rent Roll'!$K20,EDATE('Rent Roll'!$K20,ROUNDDOWN('Rent Roll'!$M20,0))-1&gt;=BL$5),-BL25,
"-")),"-")</f>
        <v>-</v>
      </c>
      <c r="BM50" s="131" t="str">
        <f>IFERROR(
IF(AND(BM$5&gt;='Rent Roll'!$M45,EDATE('Rent Roll'!$M45,ROUNDDOWN('Rent Roll'!$Q45,0))-1&gt;=BM$5),-BM25,
IF(AND(BM$5&gt;='Rent Roll'!$K20,EDATE('Rent Roll'!$K20,ROUNDDOWN('Rent Roll'!$M20,0))-1&gt;=BM$5),-BM25,
"-")),"-")</f>
        <v>-</v>
      </c>
      <c r="BN50" s="131" t="str">
        <f>IFERROR(
IF(AND(BN$5&gt;='Rent Roll'!$M45,EDATE('Rent Roll'!$M45,ROUNDDOWN('Rent Roll'!$Q45,0))-1&gt;=BN$5),-BN25,
IF(AND(BN$5&gt;='Rent Roll'!$K20,EDATE('Rent Roll'!$K20,ROUNDDOWN('Rent Roll'!$M20,0))-1&gt;=BN$5),-BN25,
"-")),"-")</f>
        <v>-</v>
      </c>
      <c r="BO50" s="131" t="str">
        <f>IFERROR(
IF(AND(BO$5&gt;='Rent Roll'!$M45,EDATE('Rent Roll'!$M45,ROUNDDOWN('Rent Roll'!$Q45,0))-1&gt;=BO$5),-BO25,
IF(AND(BO$5&gt;='Rent Roll'!$K20,EDATE('Rent Roll'!$K20,ROUNDDOWN('Rent Roll'!$M20,0))-1&gt;=BO$5),-BO25,
"-")),"-")</f>
        <v>-</v>
      </c>
      <c r="BP50" s="131" t="str">
        <f>IFERROR(
IF(AND(BP$5&gt;='Rent Roll'!$M45,EDATE('Rent Roll'!$M45,ROUNDDOWN('Rent Roll'!$Q45,0))-1&gt;=BP$5),-BP25,
IF(AND(BP$5&gt;='Rent Roll'!$K20,EDATE('Rent Roll'!$K20,ROUNDDOWN('Rent Roll'!$M20,0))-1&gt;=BP$5),-BP25,
"-")),"-")</f>
        <v>-</v>
      </c>
      <c r="BQ50" s="131" t="str">
        <f>IFERROR(
IF(AND(BQ$5&gt;='Rent Roll'!$M45,EDATE('Rent Roll'!$M45,ROUNDDOWN('Rent Roll'!$Q45,0))-1&gt;=BQ$5),-BQ25,
IF(AND(BQ$5&gt;='Rent Roll'!$K20,EDATE('Rent Roll'!$K20,ROUNDDOWN('Rent Roll'!$M20,0))-1&gt;=BQ$5),-BQ25,
"-")),"-")</f>
        <v>-</v>
      </c>
      <c r="BR50" s="131" t="str">
        <f>IFERROR(
IF(AND(BR$5&gt;='Rent Roll'!$M45,EDATE('Rent Roll'!$M45,ROUNDDOWN('Rent Roll'!$Q45,0))-1&gt;=BR$5),-BR25,
IF(AND(BR$5&gt;='Rent Roll'!$K20,EDATE('Rent Roll'!$K20,ROUNDDOWN('Rent Roll'!$M20,0))-1&gt;=BR$5),-BR25,
"-")),"-")</f>
        <v>-</v>
      </c>
      <c r="BS50" s="131" t="str">
        <f>IFERROR(
IF(AND(BS$5&gt;='Rent Roll'!$M45,EDATE('Rent Roll'!$M45,ROUNDDOWN('Rent Roll'!$Q45,0))-1&gt;=BS$5),-BS25,
IF(AND(BS$5&gt;='Rent Roll'!$K20,EDATE('Rent Roll'!$K20,ROUNDDOWN('Rent Roll'!$M20,0))-1&gt;=BS$5),-BS25,
"-")),"-")</f>
        <v>-</v>
      </c>
      <c r="BT50" s="131" t="str">
        <f>IFERROR(
IF(AND(BT$5&gt;='Rent Roll'!$M45,EDATE('Rent Roll'!$M45,ROUNDDOWN('Rent Roll'!$Q45,0))-1&gt;=BT$5),-BT25,
IF(AND(BT$5&gt;='Rent Roll'!$K20,EDATE('Rent Roll'!$K20,ROUNDDOWN('Rent Roll'!$M20,0))-1&gt;=BT$5),-BT25,
"-")),"-")</f>
        <v>-</v>
      </c>
      <c r="BU50" s="131" t="str">
        <f>IFERROR(
IF(AND(BU$5&gt;='Rent Roll'!$M45,EDATE('Rent Roll'!$M45,ROUNDDOWN('Rent Roll'!$Q45,0))-1&gt;=BU$5),-BU25,
IF(AND(BU$5&gt;='Rent Roll'!$K20,EDATE('Rent Roll'!$K20,ROUNDDOWN('Rent Roll'!$M20,0))-1&gt;=BU$5),-BU25,
"-")),"-")</f>
        <v>-</v>
      </c>
      <c r="BV50" s="131" t="str">
        <f>IFERROR(
IF(AND(BV$5&gt;='Rent Roll'!$M45,EDATE('Rent Roll'!$M45,ROUNDDOWN('Rent Roll'!$Q45,0))-1&gt;=BV$5),-BV25,
IF(AND(BV$5&gt;='Rent Roll'!$K20,EDATE('Rent Roll'!$K20,ROUNDDOWN('Rent Roll'!$M20,0))-1&gt;=BV$5),-BV25,
"-")),"-")</f>
        <v>-</v>
      </c>
      <c r="BW50" s="131" t="str">
        <f>IFERROR(
IF(AND(BW$5&gt;='Rent Roll'!$M45,EDATE('Rent Roll'!$M45,ROUNDDOWN('Rent Roll'!$Q45,0))-1&gt;=BW$5),-BW25,
IF(AND(BW$5&gt;='Rent Roll'!$K20,EDATE('Rent Roll'!$K20,ROUNDDOWN('Rent Roll'!$M20,0))-1&gt;=BW$5),-BW25,
"-")),"-")</f>
        <v>-</v>
      </c>
      <c r="BX50" s="131" t="str">
        <f>IFERROR(
IF(AND(BX$5&gt;='Rent Roll'!$M45,EDATE('Rent Roll'!$M45,ROUNDDOWN('Rent Roll'!$Q45,0))-1&gt;=BX$5),-BX25,
IF(AND(BX$5&gt;='Rent Roll'!$K20,EDATE('Rent Roll'!$K20,ROUNDDOWN('Rent Roll'!$M20,0))-1&gt;=BX$5),-BX25,
"-")),"-")</f>
        <v>-</v>
      </c>
      <c r="BY50" s="131" t="str">
        <f>IFERROR(
IF(AND(BY$5&gt;='Rent Roll'!$M45,EDATE('Rent Roll'!$M45,ROUNDDOWN('Rent Roll'!$Q45,0))-1&gt;=BY$5),-BY25,
IF(AND(BY$5&gt;='Rent Roll'!$K20,EDATE('Rent Roll'!$K20,ROUNDDOWN('Rent Roll'!$M20,0))-1&gt;=BY$5),-BY25,
"-")),"-")</f>
        <v>-</v>
      </c>
      <c r="BZ50" s="131" t="str">
        <f>IFERROR(
IF(AND(BZ$5&gt;='Rent Roll'!$M45,EDATE('Rent Roll'!$M45,ROUNDDOWN('Rent Roll'!$Q45,0))-1&gt;=BZ$5),-BZ25,
IF(AND(BZ$5&gt;='Rent Roll'!$K20,EDATE('Rent Roll'!$K20,ROUNDDOWN('Rent Roll'!$M20,0))-1&gt;=BZ$5),-BZ25,
"-")),"-")</f>
        <v>-</v>
      </c>
      <c r="CA50" s="131" t="str">
        <f>IFERROR(
IF(AND(CA$5&gt;='Rent Roll'!$M45,EDATE('Rent Roll'!$M45,ROUNDDOWN('Rent Roll'!$Q45,0))-1&gt;=CA$5),-CA25,
IF(AND(CA$5&gt;='Rent Roll'!$K20,EDATE('Rent Roll'!$K20,ROUNDDOWN('Rent Roll'!$M20,0))-1&gt;=CA$5),-CA25,
"-")),"-")</f>
        <v>-</v>
      </c>
      <c r="CB50" s="131" t="str">
        <f>IFERROR(
IF(AND(CB$5&gt;='Rent Roll'!$M45,EDATE('Rent Roll'!$M45,ROUNDDOWN('Rent Roll'!$Q45,0))-1&gt;=CB$5),-CB25,
IF(AND(CB$5&gt;='Rent Roll'!$K20,EDATE('Rent Roll'!$K20,ROUNDDOWN('Rent Roll'!$M20,0))-1&gt;=CB$5),-CB25,
"-")),"-")</f>
        <v>-</v>
      </c>
      <c r="CC50" s="131" t="str">
        <f>IFERROR(
IF(AND(CC$5&gt;='Rent Roll'!$M45,EDATE('Rent Roll'!$M45,ROUNDDOWN('Rent Roll'!$Q45,0))-1&gt;=CC$5),-CC25,
IF(AND(CC$5&gt;='Rent Roll'!$K20,EDATE('Rent Roll'!$K20,ROUNDDOWN('Rent Roll'!$M20,0))-1&gt;=CC$5),-CC25,
"-")),"-")</f>
        <v>-</v>
      </c>
      <c r="CD50" s="131" t="str">
        <f>IFERROR(
IF(AND(CD$5&gt;='Rent Roll'!$M45,EDATE('Rent Roll'!$M45,ROUNDDOWN('Rent Roll'!$Q45,0))-1&gt;=CD$5),-CD25,
IF(AND(CD$5&gt;='Rent Roll'!$K20,EDATE('Rent Roll'!$K20,ROUNDDOWN('Rent Roll'!$M20,0))-1&gt;=CD$5),-CD25,
"-")),"-")</f>
        <v>-</v>
      </c>
      <c r="CE50" s="131" t="str">
        <f>IFERROR(
IF(AND(CE$5&gt;='Rent Roll'!$M45,EDATE('Rent Roll'!$M45,ROUNDDOWN('Rent Roll'!$Q45,0))-1&gt;=CE$5),-CE25,
IF(AND(CE$5&gt;='Rent Roll'!$K20,EDATE('Rent Roll'!$K20,ROUNDDOWN('Rent Roll'!$M20,0))-1&gt;=CE$5),-CE25,
"-")),"-")</f>
        <v>-</v>
      </c>
      <c r="CF50" s="131" t="str">
        <f>IFERROR(
IF(AND(CF$5&gt;='Rent Roll'!$M45,EDATE('Rent Roll'!$M45,ROUNDDOWN('Rent Roll'!$Q45,0))-1&gt;=CF$5),-CF25,
IF(AND(CF$5&gt;='Rent Roll'!$K20,EDATE('Rent Roll'!$K20,ROUNDDOWN('Rent Roll'!$M20,0))-1&gt;=CF$5),-CF25,
"-")),"-")</f>
        <v>-</v>
      </c>
      <c r="CG50" s="131" t="str">
        <f>IFERROR(
IF(AND(CG$5&gt;='Rent Roll'!$M45,EDATE('Rent Roll'!$M45,ROUNDDOWN('Rent Roll'!$Q45,0))-1&gt;=CG$5),-CG25,
IF(AND(CG$5&gt;='Rent Roll'!$K20,EDATE('Rent Roll'!$K20,ROUNDDOWN('Rent Roll'!$M20,0))-1&gt;=CG$5),-CG25,
"-")),"-")</f>
        <v>-</v>
      </c>
      <c r="CH50" s="131" t="str">
        <f>IFERROR(
IF(AND(CH$5&gt;='Rent Roll'!$M45,EDATE('Rent Roll'!$M45,ROUNDDOWN('Rent Roll'!$Q45,0))-1&gt;=CH$5),-CH25,
IF(AND(CH$5&gt;='Rent Roll'!$K20,EDATE('Rent Roll'!$K20,ROUNDDOWN('Rent Roll'!$M20,0))-1&gt;=CH$5),-CH25,
"-")),"-")</f>
        <v>-</v>
      </c>
      <c r="CI50" s="131" t="str">
        <f>IFERROR(
IF(AND(CI$5&gt;='Rent Roll'!$M45,EDATE('Rent Roll'!$M45,ROUNDDOWN('Rent Roll'!$Q45,0))-1&gt;=CI$5),-CI25,
IF(AND(CI$5&gt;='Rent Roll'!$K20,EDATE('Rent Roll'!$K20,ROUNDDOWN('Rent Roll'!$M20,0))-1&gt;=CI$5),-CI25,
"-")),"-")</f>
        <v>-</v>
      </c>
      <c r="CJ50" s="131" t="str">
        <f>IFERROR(
IF(AND(CJ$5&gt;='Rent Roll'!$M45,EDATE('Rent Roll'!$M45,ROUNDDOWN('Rent Roll'!$Q45,0))-1&gt;=CJ$5),-CJ25,
IF(AND(CJ$5&gt;='Rent Roll'!$K20,EDATE('Rent Roll'!$K20,ROUNDDOWN('Rent Roll'!$M20,0))-1&gt;=CJ$5),-CJ25,
"-")),"-")</f>
        <v>-</v>
      </c>
      <c r="CK50" s="131" t="str">
        <f>IFERROR(
IF(AND(CK$5&gt;='Rent Roll'!$M45,EDATE('Rent Roll'!$M45,ROUNDDOWN('Rent Roll'!$Q45,0))-1&gt;=CK$5),-CK25,
IF(AND(CK$5&gt;='Rent Roll'!$K20,EDATE('Rent Roll'!$K20,ROUNDDOWN('Rent Roll'!$M20,0))-1&gt;=CK$5),-CK25,
"-")),"-")</f>
        <v>-</v>
      </c>
      <c r="CL50" s="131" t="str">
        <f>IFERROR(
IF(AND(CL$5&gt;='Rent Roll'!$M45,EDATE('Rent Roll'!$M45,ROUNDDOWN('Rent Roll'!$Q45,0))-1&gt;=CL$5),-CL25,
IF(AND(CL$5&gt;='Rent Roll'!$K20,EDATE('Rent Roll'!$K20,ROUNDDOWN('Rent Roll'!$M20,0))-1&gt;=CL$5),-CL25,
"-")),"-")</f>
        <v>-</v>
      </c>
      <c r="CM50" s="131" t="str">
        <f>IFERROR(
IF(AND(CM$5&gt;='Rent Roll'!$M45,EDATE('Rent Roll'!$M45,ROUNDDOWN('Rent Roll'!$Q45,0))-1&gt;=CM$5),-CM25,
IF(AND(CM$5&gt;='Rent Roll'!$K20,EDATE('Rent Roll'!$K20,ROUNDDOWN('Rent Roll'!$M20,0))-1&gt;=CM$5),-CM25,
"-")),"-")</f>
        <v>-</v>
      </c>
      <c r="CN50" s="131" t="str">
        <f>IFERROR(
IF(AND(CN$5&gt;='Rent Roll'!$M45,EDATE('Rent Roll'!$M45,ROUNDDOWN('Rent Roll'!$Q45,0))-1&gt;=CN$5),-CN25,
IF(AND(CN$5&gt;='Rent Roll'!$K20,EDATE('Rent Roll'!$K20,ROUNDDOWN('Rent Roll'!$M20,0))-1&gt;=CN$5),-CN25,
"-")),"-")</f>
        <v>-</v>
      </c>
      <c r="CO50" s="131" t="str">
        <f>IFERROR(
IF(AND(CO$5&gt;='Rent Roll'!$M45,EDATE('Rent Roll'!$M45,ROUNDDOWN('Rent Roll'!$Q45,0))-1&gt;=CO$5),-CO25,
IF(AND(CO$5&gt;='Rent Roll'!$K20,EDATE('Rent Roll'!$K20,ROUNDDOWN('Rent Roll'!$M20,0))-1&gt;=CO$5),-CO25,
"-")),"-")</f>
        <v>-</v>
      </c>
      <c r="CP50" s="131" t="str">
        <f>IFERROR(
IF(AND(CP$5&gt;='Rent Roll'!$M45,EDATE('Rent Roll'!$M45,ROUNDDOWN('Rent Roll'!$Q45,0))-1&gt;=CP$5),-CP25,
IF(AND(CP$5&gt;='Rent Roll'!$K20,EDATE('Rent Roll'!$K20,ROUNDDOWN('Rent Roll'!$M20,0))-1&gt;=CP$5),-CP25,
"-")),"-")</f>
        <v>-</v>
      </c>
      <c r="CQ50" s="131" t="str">
        <f>IFERROR(
IF(AND(CQ$5&gt;='Rent Roll'!$M45,EDATE('Rent Roll'!$M45,ROUNDDOWN('Rent Roll'!$Q45,0))-1&gt;=CQ$5),-CQ25,
IF(AND(CQ$5&gt;='Rent Roll'!$K20,EDATE('Rent Roll'!$K20,ROUNDDOWN('Rent Roll'!$M20,0))-1&gt;=CQ$5),-CQ25,
"-")),"-")</f>
        <v>-</v>
      </c>
      <c r="CR50" s="131" t="str">
        <f>IFERROR(
IF(AND(CR$5&gt;='Rent Roll'!$M45,EDATE('Rent Roll'!$M45,ROUNDDOWN('Rent Roll'!$Q45,0))-1&gt;=CR$5),-CR25,
IF(AND(CR$5&gt;='Rent Roll'!$K20,EDATE('Rent Roll'!$K20,ROUNDDOWN('Rent Roll'!$M20,0))-1&gt;=CR$5),-CR25,
"-")),"-")</f>
        <v>-</v>
      </c>
      <c r="CS50" s="131" t="str">
        <f>IFERROR(
IF(AND(CS$5&gt;='Rent Roll'!$M45,EDATE('Rent Roll'!$M45,ROUNDDOWN('Rent Roll'!$Q45,0))-1&gt;=CS$5),-CS25,
IF(AND(CS$5&gt;='Rent Roll'!$K20,EDATE('Rent Roll'!$K20,ROUNDDOWN('Rent Roll'!$M20,0))-1&gt;=CS$5),-CS25,
"-")),"-")</f>
        <v>-</v>
      </c>
      <c r="CT50" s="131" t="str">
        <f>IFERROR(
IF(AND(CT$5&gt;='Rent Roll'!$M45,EDATE('Rent Roll'!$M45,ROUNDDOWN('Rent Roll'!$Q45,0))-1&gt;=CT$5),-CT25,
IF(AND(CT$5&gt;='Rent Roll'!$K20,EDATE('Rent Roll'!$K20,ROUNDDOWN('Rent Roll'!$M20,0))-1&gt;=CT$5),-CT25,
"-")),"-")</f>
        <v>-</v>
      </c>
      <c r="CU50" s="131" t="str">
        <f>IFERROR(
IF(AND(CU$5&gt;='Rent Roll'!$M45,EDATE('Rent Roll'!$M45,ROUNDDOWN('Rent Roll'!$Q45,0))-1&gt;=CU$5),-CU25,
IF(AND(CU$5&gt;='Rent Roll'!$K20,EDATE('Rent Roll'!$K20,ROUNDDOWN('Rent Roll'!$M20,0))-1&gt;=CU$5),-CU25,
"-")),"-")</f>
        <v>-</v>
      </c>
      <c r="CV50" s="131" t="str">
        <f>IFERROR(
IF(AND(CV$5&gt;='Rent Roll'!$M45,EDATE('Rent Roll'!$M45,ROUNDDOWN('Rent Roll'!$Q45,0))-1&gt;=CV$5),-CV25,
IF(AND(CV$5&gt;='Rent Roll'!$K20,EDATE('Rent Roll'!$K20,ROUNDDOWN('Rent Roll'!$M20,0))-1&gt;=CV$5),-CV25,
"-")),"-")</f>
        <v>-</v>
      </c>
      <c r="CW50" s="131" t="str">
        <f>IFERROR(
IF(AND(CW$5&gt;='Rent Roll'!$M45,EDATE('Rent Roll'!$M45,ROUNDDOWN('Rent Roll'!$Q45,0))-1&gt;=CW$5),-CW25,
IF(AND(CW$5&gt;='Rent Roll'!$K20,EDATE('Rent Roll'!$K20,ROUNDDOWN('Rent Roll'!$M20,0))-1&gt;=CW$5),-CW25,
"-")),"-")</f>
        <v>-</v>
      </c>
      <c r="CX50" s="131" t="str">
        <f>IFERROR(
IF(AND(CX$5&gt;='Rent Roll'!$M45,EDATE('Rent Roll'!$M45,ROUNDDOWN('Rent Roll'!$Q45,0))-1&gt;=CX$5),-CX25,
IF(AND(CX$5&gt;='Rent Roll'!$K20,EDATE('Rent Roll'!$K20,ROUNDDOWN('Rent Roll'!$M20,0))-1&gt;=CX$5),-CX25,
"-")),"-")</f>
        <v>-</v>
      </c>
      <c r="CY50" s="131" t="str">
        <f>IFERROR(
IF(AND(CY$5&gt;='Rent Roll'!$M45,EDATE('Rent Roll'!$M45,ROUNDDOWN('Rent Roll'!$Q45,0))-1&gt;=CY$5),-CY25,
IF(AND(CY$5&gt;='Rent Roll'!$K20,EDATE('Rent Roll'!$K20,ROUNDDOWN('Rent Roll'!$M20,0))-1&gt;=CY$5),-CY25,
"-")),"-")</f>
        <v>-</v>
      </c>
      <c r="CZ50" s="131" t="str">
        <f>IFERROR(
IF(AND(CZ$5&gt;='Rent Roll'!$M45,EDATE('Rent Roll'!$M45,ROUNDDOWN('Rent Roll'!$Q45,0))-1&gt;=CZ$5),-CZ25,
IF(AND(CZ$5&gt;='Rent Roll'!$K20,EDATE('Rent Roll'!$K20,ROUNDDOWN('Rent Roll'!$M20,0))-1&gt;=CZ$5),-CZ25,
"-")),"-")</f>
        <v>-</v>
      </c>
      <c r="DA50" s="131" t="str">
        <f>IFERROR(
IF(AND(DA$5&gt;='Rent Roll'!$M45,EDATE('Rent Roll'!$M45,ROUNDDOWN('Rent Roll'!$Q45,0))-1&gt;=DA$5),-DA25,
IF(AND(DA$5&gt;='Rent Roll'!$K20,EDATE('Rent Roll'!$K20,ROUNDDOWN('Rent Roll'!$M20,0))-1&gt;=DA$5),-DA25,
"-")),"-")</f>
        <v>-</v>
      </c>
      <c r="DB50" s="131" t="str">
        <f>IFERROR(
IF(AND(DB$5&gt;='Rent Roll'!$M45,EDATE('Rent Roll'!$M45,ROUNDDOWN('Rent Roll'!$Q45,0))-1&gt;=DB$5),-DB25,
IF(AND(DB$5&gt;='Rent Roll'!$K20,EDATE('Rent Roll'!$K20,ROUNDDOWN('Rent Roll'!$M20,0))-1&gt;=DB$5),-DB25,
"-")),"-")</f>
        <v>-</v>
      </c>
      <c r="DC50" s="131" t="str">
        <f>IFERROR(
IF(AND(DC$5&gt;='Rent Roll'!$M45,EDATE('Rent Roll'!$M45,ROUNDDOWN('Rent Roll'!$Q45,0))-1&gt;=DC$5),-DC25,
IF(AND(DC$5&gt;='Rent Roll'!$K20,EDATE('Rent Roll'!$K20,ROUNDDOWN('Rent Roll'!$M20,0))-1&gt;=DC$5),-DC25,
"-")),"-")</f>
        <v>-</v>
      </c>
      <c r="DD50" s="131" t="str">
        <f>IFERROR(
IF(AND(DD$5&gt;='Rent Roll'!$M45,EDATE('Rent Roll'!$M45,ROUNDDOWN('Rent Roll'!$Q45,0))-1&gt;=DD$5),-DD25,
IF(AND(DD$5&gt;='Rent Roll'!$K20,EDATE('Rent Roll'!$K20,ROUNDDOWN('Rent Roll'!$M20,0))-1&gt;=DD$5),-DD25,
"-")),"-")</f>
        <v>-</v>
      </c>
      <c r="DE50" s="131" t="str">
        <f>IFERROR(
IF(AND(DE$5&gt;='Rent Roll'!$M45,EDATE('Rent Roll'!$M45,ROUNDDOWN('Rent Roll'!$Q45,0))-1&gt;=DE$5),-DE25,
IF(AND(DE$5&gt;='Rent Roll'!$K20,EDATE('Rent Roll'!$K20,ROUNDDOWN('Rent Roll'!$M20,0))-1&gt;=DE$5),-DE25,
"-")),"-")</f>
        <v>-</v>
      </c>
      <c r="DF50" s="131" t="str">
        <f>IFERROR(
IF(AND(DF$5&gt;='Rent Roll'!$M45,EDATE('Rent Roll'!$M45,ROUNDDOWN('Rent Roll'!$Q45,0))-1&gt;=DF$5),-DF25,
IF(AND(DF$5&gt;='Rent Roll'!$K20,EDATE('Rent Roll'!$K20,ROUNDDOWN('Rent Roll'!$M20,0))-1&gt;=DF$5),-DF25,
"-")),"-")</f>
        <v>-</v>
      </c>
      <c r="DG50" s="131" t="str">
        <f>IFERROR(
IF(AND(DG$5&gt;='Rent Roll'!$M45,EDATE('Rent Roll'!$M45,ROUNDDOWN('Rent Roll'!$Q45,0))-1&gt;=DG$5),-DG25,
IF(AND(DG$5&gt;='Rent Roll'!$K20,EDATE('Rent Roll'!$K20,ROUNDDOWN('Rent Roll'!$M20,0))-1&gt;=DG$5),-DG25,
"-")),"-")</f>
        <v>-</v>
      </c>
      <c r="DH50" s="131" t="str">
        <f>IFERROR(
IF(AND(DH$5&gt;='Rent Roll'!$M45,EDATE('Rent Roll'!$M45,ROUNDDOWN('Rent Roll'!$Q45,0))-1&gt;=DH$5),-DH25,
IF(AND(DH$5&gt;='Rent Roll'!$K20,EDATE('Rent Roll'!$K20,ROUNDDOWN('Rent Roll'!$M20,0))-1&gt;=DH$5),-DH25,
"-")),"-")</f>
        <v>-</v>
      </c>
      <c r="DI50" s="131" t="str">
        <f>IFERROR(
IF(AND(DI$5&gt;='Rent Roll'!$M45,EDATE('Rent Roll'!$M45,ROUNDDOWN('Rent Roll'!$Q45,0))-1&gt;=DI$5),-DI25,
IF(AND(DI$5&gt;='Rent Roll'!$K20,EDATE('Rent Roll'!$K20,ROUNDDOWN('Rent Roll'!$M20,0))-1&gt;=DI$5),-DI25,
"-")),"-")</f>
        <v>-</v>
      </c>
      <c r="DJ50" s="131" t="str">
        <f>IFERROR(
IF(AND(DJ$5&gt;='Rent Roll'!$M45,EDATE('Rent Roll'!$M45,ROUNDDOWN('Rent Roll'!$Q45,0))-1&gt;=DJ$5),-DJ25,
IF(AND(DJ$5&gt;='Rent Roll'!$K20,EDATE('Rent Roll'!$K20,ROUNDDOWN('Rent Roll'!$M20,0))-1&gt;=DJ$5),-DJ25,
"-")),"-")</f>
        <v>-</v>
      </c>
      <c r="DK50" s="131" t="str">
        <f>IFERROR(
IF(AND(DK$5&gt;='Rent Roll'!$M45,EDATE('Rent Roll'!$M45,ROUNDDOWN('Rent Roll'!$Q45,0))-1&gt;=DK$5),-DK25,
IF(AND(DK$5&gt;='Rent Roll'!$K20,EDATE('Rent Roll'!$K20,ROUNDDOWN('Rent Roll'!$M20,0))-1&gt;=DK$5),-DK25,
"-")),"-")</f>
        <v>-</v>
      </c>
      <c r="DL50" s="131" t="str">
        <f>IFERROR(
IF(AND(DL$5&gt;='Rent Roll'!$M45,EDATE('Rent Roll'!$M45,ROUNDDOWN('Rent Roll'!$Q45,0))-1&gt;=DL$5),-DL25,
IF(AND(DL$5&gt;='Rent Roll'!$K20,EDATE('Rent Roll'!$K20,ROUNDDOWN('Rent Roll'!$M20,0))-1&gt;=DL$5),-DL25,
"-")),"-")</f>
        <v>-</v>
      </c>
      <c r="DM50" s="131" t="str">
        <f>IFERROR(
IF(AND(DM$5&gt;='Rent Roll'!$M45,EDATE('Rent Roll'!$M45,ROUNDDOWN('Rent Roll'!$Q45,0))-1&gt;=DM$5),-DM25,
IF(AND(DM$5&gt;='Rent Roll'!$K20,EDATE('Rent Roll'!$K20,ROUNDDOWN('Rent Roll'!$M20,0))-1&gt;=DM$5),-DM25,
"-")),"-")</f>
        <v>-</v>
      </c>
      <c r="DN50" s="131" t="str">
        <f>IFERROR(
IF(AND(DN$5&gt;='Rent Roll'!$M45,EDATE('Rent Roll'!$M45,ROUNDDOWN('Rent Roll'!$Q45,0))-1&gt;=DN$5),-DN25,
IF(AND(DN$5&gt;='Rent Roll'!$K20,EDATE('Rent Roll'!$K20,ROUNDDOWN('Rent Roll'!$M20,0))-1&gt;=DN$5),-DN25,
"-")),"-")</f>
        <v>-</v>
      </c>
      <c r="DO50" s="131" t="str">
        <f>IFERROR(
IF(AND(DO$5&gt;='Rent Roll'!$M45,EDATE('Rent Roll'!$M45,ROUNDDOWN('Rent Roll'!$Q45,0))-1&gt;=DO$5),-DO25,
IF(AND(DO$5&gt;='Rent Roll'!$K20,EDATE('Rent Roll'!$K20,ROUNDDOWN('Rent Roll'!$M20,0))-1&gt;=DO$5),-DO25,
"-")),"-")</f>
        <v>-</v>
      </c>
      <c r="DP50" s="131" t="str">
        <f>IFERROR(
IF(AND(DP$5&gt;='Rent Roll'!$M45,EDATE('Rent Roll'!$M45,ROUNDDOWN('Rent Roll'!$Q45,0))-1&gt;=DP$5),-DP25,
IF(AND(DP$5&gt;='Rent Roll'!$K20,EDATE('Rent Roll'!$K20,ROUNDDOWN('Rent Roll'!$M20,0))-1&gt;=DP$5),-DP25,
"-")),"-")</f>
        <v>-</v>
      </c>
      <c r="DQ50" s="131" t="str">
        <f>IFERROR(
IF(AND(DQ$5&gt;='Rent Roll'!$M45,EDATE('Rent Roll'!$M45,ROUNDDOWN('Rent Roll'!$Q45,0))-1&gt;=DQ$5),-DQ25,
IF(AND(DQ$5&gt;='Rent Roll'!$K20,EDATE('Rent Roll'!$K20,ROUNDDOWN('Rent Roll'!$M20,0))-1&gt;=DQ$5),-DQ25,
"-")),"-")</f>
        <v>-</v>
      </c>
      <c r="DR50" s="131" t="str">
        <f>IFERROR(
IF(AND(DR$5&gt;='Rent Roll'!$M45,EDATE('Rent Roll'!$M45,ROUNDDOWN('Rent Roll'!$Q45,0))-1&gt;=DR$5),-DR25,
IF(AND(DR$5&gt;='Rent Roll'!$K20,EDATE('Rent Roll'!$K20,ROUNDDOWN('Rent Roll'!$M20,0))-1&gt;=DR$5),-DR25,
"-")),"-")</f>
        <v>-</v>
      </c>
      <c r="DS50" s="131" t="str">
        <f>IFERROR(
IF(AND(DS$5&gt;='Rent Roll'!$M45,EDATE('Rent Roll'!$M45,ROUNDDOWN('Rent Roll'!$Q45,0))-1&gt;=DS$5),-DS25,
IF(AND(DS$5&gt;='Rent Roll'!$K20,EDATE('Rent Roll'!$K20,ROUNDDOWN('Rent Roll'!$M20,0))-1&gt;=DS$5),-DS25,
"-")),"-")</f>
        <v>-</v>
      </c>
      <c r="DT50" s="131" t="str">
        <f>IFERROR(
IF(AND(DT$5&gt;='Rent Roll'!$M45,EDATE('Rent Roll'!$M45,ROUNDDOWN('Rent Roll'!$Q45,0))-1&gt;=DT$5),-DT25,
IF(AND(DT$5&gt;='Rent Roll'!$K20,EDATE('Rent Roll'!$K20,ROUNDDOWN('Rent Roll'!$M20,0))-1&gt;=DT$5),-DT25,
"-")),"-")</f>
        <v>-</v>
      </c>
      <c r="DU50" s="131" t="str">
        <f>IFERROR(
IF(AND(DU$5&gt;='Rent Roll'!$M45,EDATE('Rent Roll'!$M45,ROUNDDOWN('Rent Roll'!$Q45,0))-1&gt;=DU$5),-DU25,
IF(AND(DU$5&gt;='Rent Roll'!$K20,EDATE('Rent Roll'!$K20,ROUNDDOWN('Rent Roll'!$M20,0))-1&gt;=DU$5),-DU25,
"-")),"-")</f>
        <v>-</v>
      </c>
      <c r="DV50" s="131" t="str">
        <f>IFERROR(
IF(AND(DV$5&gt;='Rent Roll'!$M45,EDATE('Rent Roll'!$M45,ROUNDDOWN('Rent Roll'!$Q45,0))-1&gt;=DV$5),-DV25,
IF(AND(DV$5&gt;='Rent Roll'!$K20,EDATE('Rent Roll'!$K20,ROUNDDOWN('Rent Roll'!$M20,0))-1&gt;=DV$5),-DV25,
"-")),"-")</f>
        <v>-</v>
      </c>
      <c r="DW50" s="131" t="str">
        <f>IFERROR(
IF(AND(DW$5&gt;='Rent Roll'!$M45,EDATE('Rent Roll'!$M45,ROUNDDOWN('Rent Roll'!$Q45,0))-1&gt;=DW$5),-DW25,
IF(AND(DW$5&gt;='Rent Roll'!$K20,EDATE('Rent Roll'!$K20,ROUNDDOWN('Rent Roll'!$M20,0))-1&gt;=DW$5),-DW25,
"-")),"-")</f>
        <v>-</v>
      </c>
      <c r="DX50" s="131" t="str">
        <f>IFERROR(
IF(AND(DX$5&gt;='Rent Roll'!$M45,EDATE('Rent Roll'!$M45,ROUNDDOWN('Rent Roll'!$Q45,0))-1&gt;=DX$5),-DX25,
IF(AND(DX$5&gt;='Rent Roll'!$K20,EDATE('Rent Roll'!$K20,ROUNDDOWN('Rent Roll'!$M20,0))-1&gt;=DX$5),-DX25,
"-")),"-")</f>
        <v>-</v>
      </c>
      <c r="DY50" s="131" t="str">
        <f>IFERROR(
IF(AND(DY$5&gt;='Rent Roll'!$M45,EDATE('Rent Roll'!$M45,ROUNDDOWN('Rent Roll'!$Q45,0))-1&gt;=DY$5),-DY25,
IF(AND(DY$5&gt;='Rent Roll'!$K20,EDATE('Rent Roll'!$K20,ROUNDDOWN('Rent Roll'!$M20,0))-1&gt;=DY$5),-DY25,
"-")),"-")</f>
        <v>-</v>
      </c>
      <c r="DZ50" s="131" t="str">
        <f>IFERROR(
IF(AND(DZ$5&gt;='Rent Roll'!$M45,EDATE('Rent Roll'!$M45,ROUNDDOWN('Rent Roll'!$Q45,0))-1&gt;=DZ$5),-DZ25,
IF(AND(DZ$5&gt;='Rent Roll'!$K20,EDATE('Rent Roll'!$K20,ROUNDDOWN('Rent Roll'!$M20,0))-1&gt;=DZ$5),-DZ25,
"-")),"-")</f>
        <v>-</v>
      </c>
      <c r="EA50" s="131" t="str">
        <f>IFERROR(
IF(AND(EA$5&gt;='Rent Roll'!$M45,EDATE('Rent Roll'!$M45,ROUNDDOWN('Rent Roll'!$Q45,0))-1&gt;=EA$5),-EA25,
IF(AND(EA$5&gt;='Rent Roll'!$K20,EDATE('Rent Roll'!$K20,ROUNDDOWN('Rent Roll'!$M20,0))-1&gt;=EA$5),-EA25,
"-")),"-")</f>
        <v>-</v>
      </c>
      <c r="EB50" s="131" t="str">
        <f>IFERROR(
IF(AND(EB$5&gt;='Rent Roll'!$M45,EDATE('Rent Roll'!$M45,ROUNDDOWN('Rent Roll'!$Q45,0))-1&gt;=EB$5),-EB25,
IF(AND(EB$5&gt;='Rent Roll'!$K20,EDATE('Rent Roll'!$K20,ROUNDDOWN('Rent Roll'!$M20,0))-1&gt;=EB$5),-EB25,
"-")),"-")</f>
        <v>-</v>
      </c>
      <c r="EC50" s="131" t="str">
        <f>IFERROR(
IF(AND(EC$5&gt;='Rent Roll'!$M45,EDATE('Rent Roll'!$M45,ROUNDDOWN('Rent Roll'!$Q45,0))-1&gt;=EC$5),-EC25,
IF(AND(EC$5&gt;='Rent Roll'!$K20,EDATE('Rent Roll'!$K20,ROUNDDOWN('Rent Roll'!$M20,0))-1&gt;=EC$5),-EC25,
"-")),"-")</f>
        <v>-</v>
      </c>
      <c r="ED50" s="131" t="str">
        <f>IFERROR(
IF(AND(ED$5&gt;='Rent Roll'!$M45,EDATE('Rent Roll'!$M45,ROUNDDOWN('Rent Roll'!$Q45,0))-1&gt;=ED$5),-ED25,
IF(AND(ED$5&gt;='Rent Roll'!$K20,EDATE('Rent Roll'!$K20,ROUNDDOWN('Rent Roll'!$M20,0))-1&gt;=ED$5),-ED25,
"-")),"-")</f>
        <v>-</v>
      </c>
      <c r="EE50" s="131" t="str">
        <f>IFERROR(
IF(AND(EE$5&gt;='Rent Roll'!$M45,EDATE('Rent Roll'!$M45,ROUNDDOWN('Rent Roll'!$Q45,0))-1&gt;=EE$5),-EE25,
IF(AND(EE$5&gt;='Rent Roll'!$K20,EDATE('Rent Roll'!$K20,ROUNDDOWN('Rent Roll'!$M20,0))-1&gt;=EE$5),-EE25,
"-")),"-")</f>
        <v>-</v>
      </c>
      <c r="EF50" s="132" t="str">
        <f>IFERROR(
IF(AND(EF$5&gt;='Rent Roll'!$M45,EDATE('Rent Roll'!$M45,ROUNDDOWN('Rent Roll'!$Q45,0))-1&gt;=EF$5),-EF25,
IF(AND(EF$5&gt;='Rent Roll'!$K20,EDATE('Rent Roll'!$K20,ROUNDDOWN('Rent Roll'!$M20,0))-1&gt;=EF$5),-EF25,
"-")),"-")</f>
        <v>-</v>
      </c>
      <c r="EG50" s="118" t="s">
        <v>109</v>
      </c>
    </row>
    <row r="51" spans="2:137" x14ac:dyDescent="0.2">
      <c r="B51" s="134"/>
      <c r="C51" s="73" t="str">
        <f>CONCATENATE('Rent Roll'!B21&amp;" - "&amp;'Rent Roll'!C21)</f>
        <v xml:space="preserve"> - </v>
      </c>
      <c r="D51" s="150">
        <f t="shared" si="18"/>
        <v>0</v>
      </c>
      <c r="E51" s="131" t="str">
        <f>IFERROR(
IF(AND(E$5&gt;='Rent Roll'!$M46,EDATE('Rent Roll'!$M46,ROUNDDOWN('Rent Roll'!$Q46,0))-1&gt;=E$5),-E26,
IF(AND(E$5&gt;='Rent Roll'!$K21,EDATE('Rent Roll'!$K21,ROUNDDOWN('Rent Roll'!$M21,0))-1&gt;=E$5),-E26,
"-")),"-")</f>
        <v>-</v>
      </c>
      <c r="F51" s="131" t="str">
        <f>IFERROR(
IF(AND(F$5&gt;='Rent Roll'!$M46,EDATE('Rent Roll'!$M46,ROUNDDOWN('Rent Roll'!$Q46,0))-1&gt;=F$5),-F26,
IF(AND(F$5&gt;='Rent Roll'!$K21,EDATE('Rent Roll'!$K21,ROUNDDOWN('Rent Roll'!$M21,0))-1&gt;=F$5),-F26,
"-")),"-")</f>
        <v>-</v>
      </c>
      <c r="G51" s="131" t="str">
        <f>IFERROR(
IF(AND(G$5&gt;='Rent Roll'!$M46,EDATE('Rent Roll'!$M46,ROUNDDOWN('Rent Roll'!$Q46,0))-1&gt;=G$5),-G26,
IF(AND(G$5&gt;='Rent Roll'!$K21,EDATE('Rent Roll'!$K21,ROUNDDOWN('Rent Roll'!$M21,0))-1&gt;=G$5),-G26,
"-")),"-")</f>
        <v>-</v>
      </c>
      <c r="H51" s="131" t="str">
        <f>IFERROR(
IF(AND(H$5&gt;='Rent Roll'!$M46,EDATE('Rent Roll'!$M46,ROUNDDOWN('Rent Roll'!$Q46,0))-1&gt;=H$5),-H26,
IF(AND(H$5&gt;='Rent Roll'!$K21,EDATE('Rent Roll'!$K21,ROUNDDOWN('Rent Roll'!$M21,0))-1&gt;=H$5),-H26,
"-")),"-")</f>
        <v>-</v>
      </c>
      <c r="I51" s="131" t="str">
        <f>IFERROR(
IF(AND(I$5&gt;='Rent Roll'!$M46,EDATE('Rent Roll'!$M46,ROUNDDOWN('Rent Roll'!$Q46,0))-1&gt;=I$5),-I26,
IF(AND(I$5&gt;='Rent Roll'!$K21,EDATE('Rent Roll'!$K21,ROUNDDOWN('Rent Roll'!$M21,0))-1&gt;=I$5),-I26,
"-")),"-")</f>
        <v>-</v>
      </c>
      <c r="J51" s="131" t="str">
        <f>IFERROR(
IF(AND(J$5&gt;='Rent Roll'!$M46,EDATE('Rent Roll'!$M46,ROUNDDOWN('Rent Roll'!$Q46,0))-1&gt;=J$5),-J26,
IF(AND(J$5&gt;='Rent Roll'!$K21,EDATE('Rent Roll'!$K21,ROUNDDOWN('Rent Roll'!$M21,0))-1&gt;=J$5),-J26,
"-")),"-")</f>
        <v>-</v>
      </c>
      <c r="K51" s="131" t="str">
        <f>IFERROR(
IF(AND(K$5&gt;='Rent Roll'!$M46,EDATE('Rent Roll'!$M46,ROUNDDOWN('Rent Roll'!$Q46,0))-1&gt;=K$5),-K26,
IF(AND(K$5&gt;='Rent Roll'!$K21,EDATE('Rent Roll'!$K21,ROUNDDOWN('Rent Roll'!$M21,0))-1&gt;=K$5),-K26,
"-")),"-")</f>
        <v>-</v>
      </c>
      <c r="L51" s="131" t="str">
        <f>IFERROR(
IF(AND(L$5&gt;='Rent Roll'!$M46,EDATE('Rent Roll'!$M46,ROUNDDOWN('Rent Roll'!$Q46,0))-1&gt;=L$5),-L26,
IF(AND(L$5&gt;='Rent Roll'!$K21,EDATE('Rent Roll'!$K21,ROUNDDOWN('Rent Roll'!$M21,0))-1&gt;=L$5),-L26,
"-")),"-")</f>
        <v>-</v>
      </c>
      <c r="M51" s="131" t="str">
        <f>IFERROR(
IF(AND(M$5&gt;='Rent Roll'!$M46,EDATE('Rent Roll'!$M46,ROUNDDOWN('Rent Roll'!$Q46,0))-1&gt;=M$5),-M26,
IF(AND(M$5&gt;='Rent Roll'!$K21,EDATE('Rent Roll'!$K21,ROUNDDOWN('Rent Roll'!$M21,0))-1&gt;=M$5),-M26,
"-")),"-")</f>
        <v>-</v>
      </c>
      <c r="N51" s="131" t="str">
        <f>IFERROR(
IF(AND(N$5&gt;='Rent Roll'!$M46,EDATE('Rent Roll'!$M46,ROUNDDOWN('Rent Roll'!$Q46,0))-1&gt;=N$5),-N26,
IF(AND(N$5&gt;='Rent Roll'!$K21,EDATE('Rent Roll'!$K21,ROUNDDOWN('Rent Roll'!$M21,0))-1&gt;=N$5),-N26,
"-")),"-")</f>
        <v>-</v>
      </c>
      <c r="O51" s="131" t="str">
        <f>IFERROR(
IF(AND(O$5&gt;='Rent Roll'!$M46,EDATE('Rent Roll'!$M46,ROUNDDOWN('Rent Roll'!$Q46,0))-1&gt;=O$5),-O26,
IF(AND(O$5&gt;='Rent Roll'!$K21,EDATE('Rent Roll'!$K21,ROUNDDOWN('Rent Roll'!$M21,0))-1&gt;=O$5),-O26,
"-")),"-")</f>
        <v>-</v>
      </c>
      <c r="P51" s="131" t="str">
        <f>IFERROR(
IF(AND(P$5&gt;='Rent Roll'!$M46,EDATE('Rent Roll'!$M46,ROUNDDOWN('Rent Roll'!$Q46,0))-1&gt;=P$5),-P26,
IF(AND(P$5&gt;='Rent Roll'!$K21,EDATE('Rent Roll'!$K21,ROUNDDOWN('Rent Roll'!$M21,0))-1&gt;=P$5),-P26,
"-")),"-")</f>
        <v>-</v>
      </c>
      <c r="Q51" s="131" t="str">
        <f>IFERROR(
IF(AND(Q$5&gt;='Rent Roll'!$M46,EDATE('Rent Roll'!$M46,ROUNDDOWN('Rent Roll'!$Q46,0))-1&gt;=Q$5),-Q26,
IF(AND(Q$5&gt;='Rent Roll'!$K21,EDATE('Rent Roll'!$K21,ROUNDDOWN('Rent Roll'!$M21,0))-1&gt;=Q$5),-Q26,
"-")),"-")</f>
        <v>-</v>
      </c>
      <c r="R51" s="131" t="str">
        <f>IFERROR(
IF(AND(R$5&gt;='Rent Roll'!$M46,EDATE('Rent Roll'!$M46,ROUNDDOWN('Rent Roll'!$Q46,0))-1&gt;=R$5),-R26,
IF(AND(R$5&gt;='Rent Roll'!$K21,EDATE('Rent Roll'!$K21,ROUNDDOWN('Rent Roll'!$M21,0))-1&gt;=R$5),-R26,
"-")),"-")</f>
        <v>-</v>
      </c>
      <c r="S51" s="131" t="str">
        <f>IFERROR(
IF(AND(S$5&gt;='Rent Roll'!$M46,EDATE('Rent Roll'!$M46,ROUNDDOWN('Rent Roll'!$Q46,0))-1&gt;=S$5),-S26,
IF(AND(S$5&gt;='Rent Roll'!$K21,EDATE('Rent Roll'!$K21,ROUNDDOWN('Rent Roll'!$M21,0))-1&gt;=S$5),-S26,
"-")),"-")</f>
        <v>-</v>
      </c>
      <c r="T51" s="131" t="str">
        <f>IFERROR(
IF(AND(T$5&gt;='Rent Roll'!$M46,EDATE('Rent Roll'!$M46,ROUNDDOWN('Rent Roll'!$Q46,0))-1&gt;=T$5),-T26,
IF(AND(T$5&gt;='Rent Roll'!$K21,EDATE('Rent Roll'!$K21,ROUNDDOWN('Rent Roll'!$M21,0))-1&gt;=T$5),-T26,
"-")),"-")</f>
        <v>-</v>
      </c>
      <c r="U51" s="131" t="str">
        <f>IFERROR(
IF(AND(U$5&gt;='Rent Roll'!$M46,EDATE('Rent Roll'!$M46,ROUNDDOWN('Rent Roll'!$Q46,0))-1&gt;=U$5),-U26,
IF(AND(U$5&gt;='Rent Roll'!$K21,EDATE('Rent Roll'!$K21,ROUNDDOWN('Rent Roll'!$M21,0))-1&gt;=U$5),-U26,
"-")),"-")</f>
        <v>-</v>
      </c>
      <c r="V51" s="131" t="str">
        <f>IFERROR(
IF(AND(V$5&gt;='Rent Roll'!$M46,EDATE('Rent Roll'!$M46,ROUNDDOWN('Rent Roll'!$Q46,0))-1&gt;=V$5),-V26,
IF(AND(V$5&gt;='Rent Roll'!$K21,EDATE('Rent Roll'!$K21,ROUNDDOWN('Rent Roll'!$M21,0))-1&gt;=V$5),-V26,
"-")),"-")</f>
        <v>-</v>
      </c>
      <c r="W51" s="131" t="str">
        <f>IFERROR(
IF(AND(W$5&gt;='Rent Roll'!$M46,EDATE('Rent Roll'!$M46,ROUNDDOWN('Rent Roll'!$Q46,0))-1&gt;=W$5),-W26,
IF(AND(W$5&gt;='Rent Roll'!$K21,EDATE('Rent Roll'!$K21,ROUNDDOWN('Rent Roll'!$M21,0))-1&gt;=W$5),-W26,
"-")),"-")</f>
        <v>-</v>
      </c>
      <c r="X51" s="131" t="str">
        <f>IFERROR(
IF(AND(X$5&gt;='Rent Roll'!$M46,EDATE('Rent Roll'!$M46,ROUNDDOWN('Rent Roll'!$Q46,0))-1&gt;=X$5),-X26,
IF(AND(X$5&gt;='Rent Roll'!$K21,EDATE('Rent Roll'!$K21,ROUNDDOWN('Rent Roll'!$M21,0))-1&gt;=X$5),-X26,
"-")),"-")</f>
        <v>-</v>
      </c>
      <c r="Y51" s="131" t="str">
        <f>IFERROR(
IF(AND(Y$5&gt;='Rent Roll'!$M46,EDATE('Rent Roll'!$M46,ROUNDDOWN('Rent Roll'!$Q46,0))-1&gt;=Y$5),-Y26,
IF(AND(Y$5&gt;='Rent Roll'!$K21,EDATE('Rent Roll'!$K21,ROUNDDOWN('Rent Roll'!$M21,0))-1&gt;=Y$5),-Y26,
"-")),"-")</f>
        <v>-</v>
      </c>
      <c r="Z51" s="131" t="str">
        <f>IFERROR(
IF(AND(Z$5&gt;='Rent Roll'!$M46,EDATE('Rent Roll'!$M46,ROUNDDOWN('Rent Roll'!$Q46,0))-1&gt;=Z$5),-Z26,
IF(AND(Z$5&gt;='Rent Roll'!$K21,EDATE('Rent Roll'!$K21,ROUNDDOWN('Rent Roll'!$M21,0))-1&gt;=Z$5),-Z26,
"-")),"-")</f>
        <v>-</v>
      </c>
      <c r="AA51" s="131" t="str">
        <f>IFERROR(
IF(AND(AA$5&gt;='Rent Roll'!$M46,EDATE('Rent Roll'!$M46,ROUNDDOWN('Rent Roll'!$Q46,0))-1&gt;=AA$5),-AA26,
IF(AND(AA$5&gt;='Rent Roll'!$K21,EDATE('Rent Roll'!$K21,ROUNDDOWN('Rent Roll'!$M21,0))-1&gt;=AA$5),-AA26,
"-")),"-")</f>
        <v>-</v>
      </c>
      <c r="AB51" s="131" t="str">
        <f>IFERROR(
IF(AND(AB$5&gt;='Rent Roll'!$M46,EDATE('Rent Roll'!$M46,ROUNDDOWN('Rent Roll'!$Q46,0))-1&gt;=AB$5),-AB26,
IF(AND(AB$5&gt;='Rent Roll'!$K21,EDATE('Rent Roll'!$K21,ROUNDDOWN('Rent Roll'!$M21,0))-1&gt;=AB$5),-AB26,
"-")),"-")</f>
        <v>-</v>
      </c>
      <c r="AC51" s="131" t="str">
        <f>IFERROR(
IF(AND(AC$5&gt;='Rent Roll'!$M46,EDATE('Rent Roll'!$M46,ROUNDDOWN('Rent Roll'!$Q46,0))-1&gt;=AC$5),-AC26,
IF(AND(AC$5&gt;='Rent Roll'!$K21,EDATE('Rent Roll'!$K21,ROUNDDOWN('Rent Roll'!$M21,0))-1&gt;=AC$5),-AC26,
"-")),"-")</f>
        <v>-</v>
      </c>
      <c r="AD51" s="131" t="str">
        <f>IFERROR(
IF(AND(AD$5&gt;='Rent Roll'!$M46,EDATE('Rent Roll'!$M46,ROUNDDOWN('Rent Roll'!$Q46,0))-1&gt;=AD$5),-AD26,
IF(AND(AD$5&gt;='Rent Roll'!$K21,EDATE('Rent Roll'!$K21,ROUNDDOWN('Rent Roll'!$M21,0))-1&gt;=AD$5),-AD26,
"-")),"-")</f>
        <v>-</v>
      </c>
      <c r="AE51" s="131" t="str">
        <f>IFERROR(
IF(AND(AE$5&gt;='Rent Roll'!$M46,EDATE('Rent Roll'!$M46,ROUNDDOWN('Rent Roll'!$Q46,0))-1&gt;=AE$5),-AE26,
IF(AND(AE$5&gt;='Rent Roll'!$K21,EDATE('Rent Roll'!$K21,ROUNDDOWN('Rent Roll'!$M21,0))-1&gt;=AE$5),-AE26,
"-")),"-")</f>
        <v>-</v>
      </c>
      <c r="AF51" s="131" t="str">
        <f>IFERROR(
IF(AND(AF$5&gt;='Rent Roll'!$M46,EDATE('Rent Roll'!$M46,ROUNDDOWN('Rent Roll'!$Q46,0))-1&gt;=AF$5),-AF26,
IF(AND(AF$5&gt;='Rent Roll'!$K21,EDATE('Rent Roll'!$K21,ROUNDDOWN('Rent Roll'!$M21,0))-1&gt;=AF$5),-AF26,
"-")),"-")</f>
        <v>-</v>
      </c>
      <c r="AG51" s="131" t="str">
        <f>IFERROR(
IF(AND(AG$5&gt;='Rent Roll'!$M46,EDATE('Rent Roll'!$M46,ROUNDDOWN('Rent Roll'!$Q46,0))-1&gt;=AG$5),-AG26,
IF(AND(AG$5&gt;='Rent Roll'!$K21,EDATE('Rent Roll'!$K21,ROUNDDOWN('Rent Roll'!$M21,0))-1&gt;=AG$5),-AG26,
"-")),"-")</f>
        <v>-</v>
      </c>
      <c r="AH51" s="131" t="str">
        <f>IFERROR(
IF(AND(AH$5&gt;='Rent Roll'!$M46,EDATE('Rent Roll'!$M46,ROUNDDOWN('Rent Roll'!$Q46,0))-1&gt;=AH$5),-AH26,
IF(AND(AH$5&gt;='Rent Roll'!$K21,EDATE('Rent Roll'!$K21,ROUNDDOWN('Rent Roll'!$M21,0))-1&gt;=AH$5),-AH26,
"-")),"-")</f>
        <v>-</v>
      </c>
      <c r="AI51" s="131" t="str">
        <f>IFERROR(
IF(AND(AI$5&gt;='Rent Roll'!$M46,EDATE('Rent Roll'!$M46,ROUNDDOWN('Rent Roll'!$Q46,0))-1&gt;=AI$5),-AI26,
IF(AND(AI$5&gt;='Rent Roll'!$K21,EDATE('Rent Roll'!$K21,ROUNDDOWN('Rent Roll'!$M21,0))-1&gt;=AI$5),-AI26,
"-")),"-")</f>
        <v>-</v>
      </c>
      <c r="AJ51" s="131" t="str">
        <f>IFERROR(
IF(AND(AJ$5&gt;='Rent Roll'!$M46,EDATE('Rent Roll'!$M46,ROUNDDOWN('Rent Roll'!$Q46,0))-1&gt;=AJ$5),-AJ26,
IF(AND(AJ$5&gt;='Rent Roll'!$K21,EDATE('Rent Roll'!$K21,ROUNDDOWN('Rent Roll'!$M21,0))-1&gt;=AJ$5),-AJ26,
"-")),"-")</f>
        <v>-</v>
      </c>
      <c r="AK51" s="131" t="str">
        <f>IFERROR(
IF(AND(AK$5&gt;='Rent Roll'!$M46,EDATE('Rent Roll'!$M46,ROUNDDOWN('Rent Roll'!$Q46,0))-1&gt;=AK$5),-AK26,
IF(AND(AK$5&gt;='Rent Roll'!$K21,EDATE('Rent Roll'!$K21,ROUNDDOWN('Rent Roll'!$M21,0))-1&gt;=AK$5),-AK26,
"-")),"-")</f>
        <v>-</v>
      </c>
      <c r="AL51" s="131" t="str">
        <f>IFERROR(
IF(AND(AL$5&gt;='Rent Roll'!$M46,EDATE('Rent Roll'!$M46,ROUNDDOWN('Rent Roll'!$Q46,0))-1&gt;=AL$5),-AL26,
IF(AND(AL$5&gt;='Rent Roll'!$K21,EDATE('Rent Roll'!$K21,ROUNDDOWN('Rent Roll'!$M21,0))-1&gt;=AL$5),-AL26,
"-")),"-")</f>
        <v>-</v>
      </c>
      <c r="AM51" s="131" t="str">
        <f>IFERROR(
IF(AND(AM$5&gt;='Rent Roll'!$M46,EDATE('Rent Roll'!$M46,ROUNDDOWN('Rent Roll'!$Q46,0))-1&gt;=AM$5),-AM26,
IF(AND(AM$5&gt;='Rent Roll'!$K21,EDATE('Rent Roll'!$K21,ROUNDDOWN('Rent Roll'!$M21,0))-1&gt;=AM$5),-AM26,
"-")),"-")</f>
        <v>-</v>
      </c>
      <c r="AN51" s="131" t="str">
        <f>IFERROR(
IF(AND(AN$5&gt;='Rent Roll'!$M46,EDATE('Rent Roll'!$M46,ROUNDDOWN('Rent Roll'!$Q46,0))-1&gt;=AN$5),-AN26,
IF(AND(AN$5&gt;='Rent Roll'!$K21,EDATE('Rent Roll'!$K21,ROUNDDOWN('Rent Roll'!$M21,0))-1&gt;=AN$5),-AN26,
"-")),"-")</f>
        <v>-</v>
      </c>
      <c r="AO51" s="131" t="str">
        <f>IFERROR(
IF(AND(AO$5&gt;='Rent Roll'!$M46,EDATE('Rent Roll'!$M46,ROUNDDOWN('Rent Roll'!$Q46,0))-1&gt;=AO$5),-AO26,
IF(AND(AO$5&gt;='Rent Roll'!$K21,EDATE('Rent Roll'!$K21,ROUNDDOWN('Rent Roll'!$M21,0))-1&gt;=AO$5),-AO26,
"-")),"-")</f>
        <v>-</v>
      </c>
      <c r="AP51" s="131" t="str">
        <f>IFERROR(
IF(AND(AP$5&gt;='Rent Roll'!$M46,EDATE('Rent Roll'!$M46,ROUNDDOWN('Rent Roll'!$Q46,0))-1&gt;=AP$5),-AP26,
IF(AND(AP$5&gt;='Rent Roll'!$K21,EDATE('Rent Roll'!$K21,ROUNDDOWN('Rent Roll'!$M21,0))-1&gt;=AP$5),-AP26,
"-")),"-")</f>
        <v>-</v>
      </c>
      <c r="AQ51" s="131" t="str">
        <f>IFERROR(
IF(AND(AQ$5&gt;='Rent Roll'!$M46,EDATE('Rent Roll'!$M46,ROUNDDOWN('Rent Roll'!$Q46,0))-1&gt;=AQ$5),-AQ26,
IF(AND(AQ$5&gt;='Rent Roll'!$K21,EDATE('Rent Roll'!$K21,ROUNDDOWN('Rent Roll'!$M21,0))-1&gt;=AQ$5),-AQ26,
"-")),"-")</f>
        <v>-</v>
      </c>
      <c r="AR51" s="131" t="str">
        <f>IFERROR(
IF(AND(AR$5&gt;='Rent Roll'!$M46,EDATE('Rent Roll'!$M46,ROUNDDOWN('Rent Roll'!$Q46,0))-1&gt;=AR$5),-AR26,
IF(AND(AR$5&gt;='Rent Roll'!$K21,EDATE('Rent Roll'!$K21,ROUNDDOWN('Rent Roll'!$M21,0))-1&gt;=AR$5),-AR26,
"-")),"-")</f>
        <v>-</v>
      </c>
      <c r="AS51" s="131" t="str">
        <f>IFERROR(
IF(AND(AS$5&gt;='Rent Roll'!$M46,EDATE('Rent Roll'!$M46,ROUNDDOWN('Rent Roll'!$Q46,0))-1&gt;=AS$5),-AS26,
IF(AND(AS$5&gt;='Rent Roll'!$K21,EDATE('Rent Roll'!$K21,ROUNDDOWN('Rent Roll'!$M21,0))-1&gt;=AS$5),-AS26,
"-")),"-")</f>
        <v>-</v>
      </c>
      <c r="AT51" s="131" t="str">
        <f>IFERROR(
IF(AND(AT$5&gt;='Rent Roll'!$M46,EDATE('Rent Roll'!$M46,ROUNDDOWN('Rent Roll'!$Q46,0))-1&gt;=AT$5),-AT26,
IF(AND(AT$5&gt;='Rent Roll'!$K21,EDATE('Rent Roll'!$K21,ROUNDDOWN('Rent Roll'!$M21,0))-1&gt;=AT$5),-AT26,
"-")),"-")</f>
        <v>-</v>
      </c>
      <c r="AU51" s="131" t="str">
        <f>IFERROR(
IF(AND(AU$5&gt;='Rent Roll'!$M46,EDATE('Rent Roll'!$M46,ROUNDDOWN('Rent Roll'!$Q46,0))-1&gt;=AU$5),-AU26,
IF(AND(AU$5&gt;='Rent Roll'!$K21,EDATE('Rent Roll'!$K21,ROUNDDOWN('Rent Roll'!$M21,0))-1&gt;=AU$5),-AU26,
"-")),"-")</f>
        <v>-</v>
      </c>
      <c r="AV51" s="131" t="str">
        <f>IFERROR(
IF(AND(AV$5&gt;='Rent Roll'!$M46,EDATE('Rent Roll'!$M46,ROUNDDOWN('Rent Roll'!$Q46,0))-1&gt;=AV$5),-AV26,
IF(AND(AV$5&gt;='Rent Roll'!$K21,EDATE('Rent Roll'!$K21,ROUNDDOWN('Rent Roll'!$M21,0))-1&gt;=AV$5),-AV26,
"-")),"-")</f>
        <v>-</v>
      </c>
      <c r="AW51" s="131" t="str">
        <f>IFERROR(
IF(AND(AW$5&gt;='Rent Roll'!$M46,EDATE('Rent Roll'!$M46,ROUNDDOWN('Rent Roll'!$Q46,0))-1&gt;=AW$5),-AW26,
IF(AND(AW$5&gt;='Rent Roll'!$K21,EDATE('Rent Roll'!$K21,ROUNDDOWN('Rent Roll'!$M21,0))-1&gt;=AW$5),-AW26,
"-")),"-")</f>
        <v>-</v>
      </c>
      <c r="AX51" s="131" t="str">
        <f>IFERROR(
IF(AND(AX$5&gt;='Rent Roll'!$M46,EDATE('Rent Roll'!$M46,ROUNDDOWN('Rent Roll'!$Q46,0))-1&gt;=AX$5),-AX26,
IF(AND(AX$5&gt;='Rent Roll'!$K21,EDATE('Rent Roll'!$K21,ROUNDDOWN('Rent Roll'!$M21,0))-1&gt;=AX$5),-AX26,
"-")),"-")</f>
        <v>-</v>
      </c>
      <c r="AY51" s="131" t="str">
        <f>IFERROR(
IF(AND(AY$5&gt;='Rent Roll'!$M46,EDATE('Rent Roll'!$M46,ROUNDDOWN('Rent Roll'!$Q46,0))-1&gt;=AY$5),-AY26,
IF(AND(AY$5&gt;='Rent Roll'!$K21,EDATE('Rent Roll'!$K21,ROUNDDOWN('Rent Roll'!$M21,0))-1&gt;=AY$5),-AY26,
"-")),"-")</f>
        <v>-</v>
      </c>
      <c r="AZ51" s="131" t="str">
        <f>IFERROR(
IF(AND(AZ$5&gt;='Rent Roll'!$M46,EDATE('Rent Roll'!$M46,ROUNDDOWN('Rent Roll'!$Q46,0))-1&gt;=AZ$5),-AZ26,
IF(AND(AZ$5&gt;='Rent Roll'!$K21,EDATE('Rent Roll'!$K21,ROUNDDOWN('Rent Roll'!$M21,0))-1&gt;=AZ$5),-AZ26,
"-")),"-")</f>
        <v>-</v>
      </c>
      <c r="BA51" s="131" t="str">
        <f>IFERROR(
IF(AND(BA$5&gt;='Rent Roll'!$M46,EDATE('Rent Roll'!$M46,ROUNDDOWN('Rent Roll'!$Q46,0))-1&gt;=BA$5),-BA26,
IF(AND(BA$5&gt;='Rent Roll'!$K21,EDATE('Rent Roll'!$K21,ROUNDDOWN('Rent Roll'!$M21,0))-1&gt;=BA$5),-BA26,
"-")),"-")</f>
        <v>-</v>
      </c>
      <c r="BB51" s="131" t="str">
        <f>IFERROR(
IF(AND(BB$5&gt;='Rent Roll'!$M46,EDATE('Rent Roll'!$M46,ROUNDDOWN('Rent Roll'!$Q46,0))-1&gt;=BB$5),-BB26,
IF(AND(BB$5&gt;='Rent Roll'!$K21,EDATE('Rent Roll'!$K21,ROUNDDOWN('Rent Roll'!$M21,0))-1&gt;=BB$5),-BB26,
"-")),"-")</f>
        <v>-</v>
      </c>
      <c r="BC51" s="131" t="str">
        <f>IFERROR(
IF(AND(BC$5&gt;='Rent Roll'!$M46,EDATE('Rent Roll'!$M46,ROUNDDOWN('Rent Roll'!$Q46,0))-1&gt;=BC$5),-BC26,
IF(AND(BC$5&gt;='Rent Roll'!$K21,EDATE('Rent Roll'!$K21,ROUNDDOWN('Rent Roll'!$M21,0))-1&gt;=BC$5),-BC26,
"-")),"-")</f>
        <v>-</v>
      </c>
      <c r="BD51" s="131" t="str">
        <f>IFERROR(
IF(AND(BD$5&gt;='Rent Roll'!$M46,EDATE('Rent Roll'!$M46,ROUNDDOWN('Rent Roll'!$Q46,0))-1&gt;=BD$5),-BD26,
IF(AND(BD$5&gt;='Rent Roll'!$K21,EDATE('Rent Roll'!$K21,ROUNDDOWN('Rent Roll'!$M21,0))-1&gt;=BD$5),-BD26,
"-")),"-")</f>
        <v>-</v>
      </c>
      <c r="BE51" s="131" t="str">
        <f>IFERROR(
IF(AND(BE$5&gt;='Rent Roll'!$M46,EDATE('Rent Roll'!$M46,ROUNDDOWN('Rent Roll'!$Q46,0))-1&gt;=BE$5),-BE26,
IF(AND(BE$5&gt;='Rent Roll'!$K21,EDATE('Rent Roll'!$K21,ROUNDDOWN('Rent Roll'!$M21,0))-1&gt;=BE$5),-BE26,
"-")),"-")</f>
        <v>-</v>
      </c>
      <c r="BF51" s="131" t="str">
        <f>IFERROR(
IF(AND(BF$5&gt;='Rent Roll'!$M46,EDATE('Rent Roll'!$M46,ROUNDDOWN('Rent Roll'!$Q46,0))-1&gt;=BF$5),-BF26,
IF(AND(BF$5&gt;='Rent Roll'!$K21,EDATE('Rent Roll'!$K21,ROUNDDOWN('Rent Roll'!$M21,0))-1&gt;=BF$5),-BF26,
"-")),"-")</f>
        <v>-</v>
      </c>
      <c r="BG51" s="131" t="str">
        <f>IFERROR(
IF(AND(BG$5&gt;='Rent Roll'!$M46,EDATE('Rent Roll'!$M46,ROUNDDOWN('Rent Roll'!$Q46,0))-1&gt;=BG$5),-BG26,
IF(AND(BG$5&gt;='Rent Roll'!$K21,EDATE('Rent Roll'!$K21,ROUNDDOWN('Rent Roll'!$M21,0))-1&gt;=BG$5),-BG26,
"-")),"-")</f>
        <v>-</v>
      </c>
      <c r="BH51" s="131" t="str">
        <f>IFERROR(
IF(AND(BH$5&gt;='Rent Roll'!$M46,EDATE('Rent Roll'!$M46,ROUNDDOWN('Rent Roll'!$Q46,0))-1&gt;=BH$5),-BH26,
IF(AND(BH$5&gt;='Rent Roll'!$K21,EDATE('Rent Roll'!$K21,ROUNDDOWN('Rent Roll'!$M21,0))-1&gt;=BH$5),-BH26,
"-")),"-")</f>
        <v>-</v>
      </c>
      <c r="BI51" s="131" t="str">
        <f>IFERROR(
IF(AND(BI$5&gt;='Rent Roll'!$M46,EDATE('Rent Roll'!$M46,ROUNDDOWN('Rent Roll'!$Q46,0))-1&gt;=BI$5),-BI26,
IF(AND(BI$5&gt;='Rent Roll'!$K21,EDATE('Rent Roll'!$K21,ROUNDDOWN('Rent Roll'!$M21,0))-1&gt;=BI$5),-BI26,
"-")),"-")</f>
        <v>-</v>
      </c>
      <c r="BJ51" s="131" t="str">
        <f>IFERROR(
IF(AND(BJ$5&gt;='Rent Roll'!$M46,EDATE('Rent Roll'!$M46,ROUNDDOWN('Rent Roll'!$Q46,0))-1&gt;=BJ$5),-BJ26,
IF(AND(BJ$5&gt;='Rent Roll'!$K21,EDATE('Rent Roll'!$K21,ROUNDDOWN('Rent Roll'!$M21,0))-1&gt;=BJ$5),-BJ26,
"-")),"-")</f>
        <v>-</v>
      </c>
      <c r="BK51" s="131" t="str">
        <f>IFERROR(
IF(AND(BK$5&gt;='Rent Roll'!$M46,EDATE('Rent Roll'!$M46,ROUNDDOWN('Rent Roll'!$Q46,0))-1&gt;=BK$5),-BK26,
IF(AND(BK$5&gt;='Rent Roll'!$K21,EDATE('Rent Roll'!$K21,ROUNDDOWN('Rent Roll'!$M21,0))-1&gt;=BK$5),-BK26,
"-")),"-")</f>
        <v>-</v>
      </c>
      <c r="BL51" s="131" t="str">
        <f>IFERROR(
IF(AND(BL$5&gt;='Rent Roll'!$M46,EDATE('Rent Roll'!$M46,ROUNDDOWN('Rent Roll'!$Q46,0))-1&gt;=BL$5),-BL26,
IF(AND(BL$5&gt;='Rent Roll'!$K21,EDATE('Rent Roll'!$K21,ROUNDDOWN('Rent Roll'!$M21,0))-1&gt;=BL$5),-BL26,
"-")),"-")</f>
        <v>-</v>
      </c>
      <c r="BM51" s="131" t="str">
        <f>IFERROR(
IF(AND(BM$5&gt;='Rent Roll'!$M46,EDATE('Rent Roll'!$M46,ROUNDDOWN('Rent Roll'!$Q46,0))-1&gt;=BM$5),-BM26,
IF(AND(BM$5&gt;='Rent Roll'!$K21,EDATE('Rent Roll'!$K21,ROUNDDOWN('Rent Roll'!$M21,0))-1&gt;=BM$5),-BM26,
"-")),"-")</f>
        <v>-</v>
      </c>
      <c r="BN51" s="131" t="str">
        <f>IFERROR(
IF(AND(BN$5&gt;='Rent Roll'!$M46,EDATE('Rent Roll'!$M46,ROUNDDOWN('Rent Roll'!$Q46,0))-1&gt;=BN$5),-BN26,
IF(AND(BN$5&gt;='Rent Roll'!$K21,EDATE('Rent Roll'!$K21,ROUNDDOWN('Rent Roll'!$M21,0))-1&gt;=BN$5),-BN26,
"-")),"-")</f>
        <v>-</v>
      </c>
      <c r="BO51" s="131" t="str">
        <f>IFERROR(
IF(AND(BO$5&gt;='Rent Roll'!$M46,EDATE('Rent Roll'!$M46,ROUNDDOWN('Rent Roll'!$Q46,0))-1&gt;=BO$5),-BO26,
IF(AND(BO$5&gt;='Rent Roll'!$K21,EDATE('Rent Roll'!$K21,ROUNDDOWN('Rent Roll'!$M21,0))-1&gt;=BO$5),-BO26,
"-")),"-")</f>
        <v>-</v>
      </c>
      <c r="BP51" s="131" t="str">
        <f>IFERROR(
IF(AND(BP$5&gt;='Rent Roll'!$M46,EDATE('Rent Roll'!$M46,ROUNDDOWN('Rent Roll'!$Q46,0))-1&gt;=BP$5),-BP26,
IF(AND(BP$5&gt;='Rent Roll'!$K21,EDATE('Rent Roll'!$K21,ROUNDDOWN('Rent Roll'!$M21,0))-1&gt;=BP$5),-BP26,
"-")),"-")</f>
        <v>-</v>
      </c>
      <c r="BQ51" s="131" t="str">
        <f>IFERROR(
IF(AND(BQ$5&gt;='Rent Roll'!$M46,EDATE('Rent Roll'!$M46,ROUNDDOWN('Rent Roll'!$Q46,0))-1&gt;=BQ$5),-BQ26,
IF(AND(BQ$5&gt;='Rent Roll'!$K21,EDATE('Rent Roll'!$K21,ROUNDDOWN('Rent Roll'!$M21,0))-1&gt;=BQ$5),-BQ26,
"-")),"-")</f>
        <v>-</v>
      </c>
      <c r="BR51" s="131" t="str">
        <f>IFERROR(
IF(AND(BR$5&gt;='Rent Roll'!$M46,EDATE('Rent Roll'!$M46,ROUNDDOWN('Rent Roll'!$Q46,0))-1&gt;=BR$5),-BR26,
IF(AND(BR$5&gt;='Rent Roll'!$K21,EDATE('Rent Roll'!$K21,ROUNDDOWN('Rent Roll'!$M21,0))-1&gt;=BR$5),-BR26,
"-")),"-")</f>
        <v>-</v>
      </c>
      <c r="BS51" s="131" t="str">
        <f>IFERROR(
IF(AND(BS$5&gt;='Rent Roll'!$M46,EDATE('Rent Roll'!$M46,ROUNDDOWN('Rent Roll'!$Q46,0))-1&gt;=BS$5),-BS26,
IF(AND(BS$5&gt;='Rent Roll'!$K21,EDATE('Rent Roll'!$K21,ROUNDDOWN('Rent Roll'!$M21,0))-1&gt;=BS$5),-BS26,
"-")),"-")</f>
        <v>-</v>
      </c>
      <c r="BT51" s="131" t="str">
        <f>IFERROR(
IF(AND(BT$5&gt;='Rent Roll'!$M46,EDATE('Rent Roll'!$M46,ROUNDDOWN('Rent Roll'!$Q46,0))-1&gt;=BT$5),-BT26,
IF(AND(BT$5&gt;='Rent Roll'!$K21,EDATE('Rent Roll'!$K21,ROUNDDOWN('Rent Roll'!$M21,0))-1&gt;=BT$5),-BT26,
"-")),"-")</f>
        <v>-</v>
      </c>
      <c r="BU51" s="131" t="str">
        <f>IFERROR(
IF(AND(BU$5&gt;='Rent Roll'!$M46,EDATE('Rent Roll'!$M46,ROUNDDOWN('Rent Roll'!$Q46,0))-1&gt;=BU$5),-BU26,
IF(AND(BU$5&gt;='Rent Roll'!$K21,EDATE('Rent Roll'!$K21,ROUNDDOWN('Rent Roll'!$M21,0))-1&gt;=BU$5),-BU26,
"-")),"-")</f>
        <v>-</v>
      </c>
      <c r="BV51" s="131" t="str">
        <f>IFERROR(
IF(AND(BV$5&gt;='Rent Roll'!$M46,EDATE('Rent Roll'!$M46,ROUNDDOWN('Rent Roll'!$Q46,0))-1&gt;=BV$5),-BV26,
IF(AND(BV$5&gt;='Rent Roll'!$K21,EDATE('Rent Roll'!$K21,ROUNDDOWN('Rent Roll'!$M21,0))-1&gt;=BV$5),-BV26,
"-")),"-")</f>
        <v>-</v>
      </c>
      <c r="BW51" s="131" t="str">
        <f>IFERROR(
IF(AND(BW$5&gt;='Rent Roll'!$M46,EDATE('Rent Roll'!$M46,ROUNDDOWN('Rent Roll'!$Q46,0))-1&gt;=BW$5),-BW26,
IF(AND(BW$5&gt;='Rent Roll'!$K21,EDATE('Rent Roll'!$K21,ROUNDDOWN('Rent Roll'!$M21,0))-1&gt;=BW$5),-BW26,
"-")),"-")</f>
        <v>-</v>
      </c>
      <c r="BX51" s="131" t="str">
        <f>IFERROR(
IF(AND(BX$5&gt;='Rent Roll'!$M46,EDATE('Rent Roll'!$M46,ROUNDDOWN('Rent Roll'!$Q46,0))-1&gt;=BX$5),-BX26,
IF(AND(BX$5&gt;='Rent Roll'!$K21,EDATE('Rent Roll'!$K21,ROUNDDOWN('Rent Roll'!$M21,0))-1&gt;=BX$5),-BX26,
"-")),"-")</f>
        <v>-</v>
      </c>
      <c r="BY51" s="131" t="str">
        <f>IFERROR(
IF(AND(BY$5&gt;='Rent Roll'!$M46,EDATE('Rent Roll'!$M46,ROUNDDOWN('Rent Roll'!$Q46,0))-1&gt;=BY$5),-BY26,
IF(AND(BY$5&gt;='Rent Roll'!$K21,EDATE('Rent Roll'!$K21,ROUNDDOWN('Rent Roll'!$M21,0))-1&gt;=BY$5),-BY26,
"-")),"-")</f>
        <v>-</v>
      </c>
      <c r="BZ51" s="131" t="str">
        <f>IFERROR(
IF(AND(BZ$5&gt;='Rent Roll'!$M46,EDATE('Rent Roll'!$M46,ROUNDDOWN('Rent Roll'!$Q46,0))-1&gt;=BZ$5),-BZ26,
IF(AND(BZ$5&gt;='Rent Roll'!$K21,EDATE('Rent Roll'!$K21,ROUNDDOWN('Rent Roll'!$M21,0))-1&gt;=BZ$5),-BZ26,
"-")),"-")</f>
        <v>-</v>
      </c>
      <c r="CA51" s="131" t="str">
        <f>IFERROR(
IF(AND(CA$5&gt;='Rent Roll'!$M46,EDATE('Rent Roll'!$M46,ROUNDDOWN('Rent Roll'!$Q46,0))-1&gt;=CA$5),-CA26,
IF(AND(CA$5&gt;='Rent Roll'!$K21,EDATE('Rent Roll'!$K21,ROUNDDOWN('Rent Roll'!$M21,0))-1&gt;=CA$5),-CA26,
"-")),"-")</f>
        <v>-</v>
      </c>
      <c r="CB51" s="131" t="str">
        <f>IFERROR(
IF(AND(CB$5&gt;='Rent Roll'!$M46,EDATE('Rent Roll'!$M46,ROUNDDOWN('Rent Roll'!$Q46,0))-1&gt;=CB$5),-CB26,
IF(AND(CB$5&gt;='Rent Roll'!$K21,EDATE('Rent Roll'!$K21,ROUNDDOWN('Rent Roll'!$M21,0))-1&gt;=CB$5),-CB26,
"-")),"-")</f>
        <v>-</v>
      </c>
      <c r="CC51" s="131" t="str">
        <f>IFERROR(
IF(AND(CC$5&gt;='Rent Roll'!$M46,EDATE('Rent Roll'!$M46,ROUNDDOWN('Rent Roll'!$Q46,0))-1&gt;=CC$5),-CC26,
IF(AND(CC$5&gt;='Rent Roll'!$K21,EDATE('Rent Roll'!$K21,ROUNDDOWN('Rent Roll'!$M21,0))-1&gt;=CC$5),-CC26,
"-")),"-")</f>
        <v>-</v>
      </c>
      <c r="CD51" s="131" t="str">
        <f>IFERROR(
IF(AND(CD$5&gt;='Rent Roll'!$M46,EDATE('Rent Roll'!$M46,ROUNDDOWN('Rent Roll'!$Q46,0))-1&gt;=CD$5),-CD26,
IF(AND(CD$5&gt;='Rent Roll'!$K21,EDATE('Rent Roll'!$K21,ROUNDDOWN('Rent Roll'!$M21,0))-1&gt;=CD$5),-CD26,
"-")),"-")</f>
        <v>-</v>
      </c>
      <c r="CE51" s="131" t="str">
        <f>IFERROR(
IF(AND(CE$5&gt;='Rent Roll'!$M46,EDATE('Rent Roll'!$M46,ROUNDDOWN('Rent Roll'!$Q46,0))-1&gt;=CE$5),-CE26,
IF(AND(CE$5&gt;='Rent Roll'!$K21,EDATE('Rent Roll'!$K21,ROUNDDOWN('Rent Roll'!$M21,0))-1&gt;=CE$5),-CE26,
"-")),"-")</f>
        <v>-</v>
      </c>
      <c r="CF51" s="131" t="str">
        <f>IFERROR(
IF(AND(CF$5&gt;='Rent Roll'!$M46,EDATE('Rent Roll'!$M46,ROUNDDOWN('Rent Roll'!$Q46,0))-1&gt;=CF$5),-CF26,
IF(AND(CF$5&gt;='Rent Roll'!$K21,EDATE('Rent Roll'!$K21,ROUNDDOWN('Rent Roll'!$M21,0))-1&gt;=CF$5),-CF26,
"-")),"-")</f>
        <v>-</v>
      </c>
      <c r="CG51" s="131" t="str">
        <f>IFERROR(
IF(AND(CG$5&gt;='Rent Roll'!$M46,EDATE('Rent Roll'!$M46,ROUNDDOWN('Rent Roll'!$Q46,0))-1&gt;=CG$5),-CG26,
IF(AND(CG$5&gt;='Rent Roll'!$K21,EDATE('Rent Roll'!$K21,ROUNDDOWN('Rent Roll'!$M21,0))-1&gt;=CG$5),-CG26,
"-")),"-")</f>
        <v>-</v>
      </c>
      <c r="CH51" s="131" t="str">
        <f>IFERROR(
IF(AND(CH$5&gt;='Rent Roll'!$M46,EDATE('Rent Roll'!$M46,ROUNDDOWN('Rent Roll'!$Q46,0))-1&gt;=CH$5),-CH26,
IF(AND(CH$5&gt;='Rent Roll'!$K21,EDATE('Rent Roll'!$K21,ROUNDDOWN('Rent Roll'!$M21,0))-1&gt;=CH$5),-CH26,
"-")),"-")</f>
        <v>-</v>
      </c>
      <c r="CI51" s="131" t="str">
        <f>IFERROR(
IF(AND(CI$5&gt;='Rent Roll'!$M46,EDATE('Rent Roll'!$M46,ROUNDDOWN('Rent Roll'!$Q46,0))-1&gt;=CI$5),-CI26,
IF(AND(CI$5&gt;='Rent Roll'!$K21,EDATE('Rent Roll'!$K21,ROUNDDOWN('Rent Roll'!$M21,0))-1&gt;=CI$5),-CI26,
"-")),"-")</f>
        <v>-</v>
      </c>
      <c r="CJ51" s="131" t="str">
        <f>IFERROR(
IF(AND(CJ$5&gt;='Rent Roll'!$M46,EDATE('Rent Roll'!$M46,ROUNDDOWN('Rent Roll'!$Q46,0))-1&gt;=CJ$5),-CJ26,
IF(AND(CJ$5&gt;='Rent Roll'!$K21,EDATE('Rent Roll'!$K21,ROUNDDOWN('Rent Roll'!$M21,0))-1&gt;=CJ$5),-CJ26,
"-")),"-")</f>
        <v>-</v>
      </c>
      <c r="CK51" s="131" t="str">
        <f>IFERROR(
IF(AND(CK$5&gt;='Rent Roll'!$M46,EDATE('Rent Roll'!$M46,ROUNDDOWN('Rent Roll'!$Q46,0))-1&gt;=CK$5),-CK26,
IF(AND(CK$5&gt;='Rent Roll'!$K21,EDATE('Rent Roll'!$K21,ROUNDDOWN('Rent Roll'!$M21,0))-1&gt;=CK$5),-CK26,
"-")),"-")</f>
        <v>-</v>
      </c>
      <c r="CL51" s="131" t="str">
        <f>IFERROR(
IF(AND(CL$5&gt;='Rent Roll'!$M46,EDATE('Rent Roll'!$M46,ROUNDDOWN('Rent Roll'!$Q46,0))-1&gt;=CL$5),-CL26,
IF(AND(CL$5&gt;='Rent Roll'!$K21,EDATE('Rent Roll'!$K21,ROUNDDOWN('Rent Roll'!$M21,0))-1&gt;=CL$5),-CL26,
"-")),"-")</f>
        <v>-</v>
      </c>
      <c r="CM51" s="131" t="str">
        <f>IFERROR(
IF(AND(CM$5&gt;='Rent Roll'!$M46,EDATE('Rent Roll'!$M46,ROUNDDOWN('Rent Roll'!$Q46,0))-1&gt;=CM$5),-CM26,
IF(AND(CM$5&gt;='Rent Roll'!$K21,EDATE('Rent Roll'!$K21,ROUNDDOWN('Rent Roll'!$M21,0))-1&gt;=CM$5),-CM26,
"-")),"-")</f>
        <v>-</v>
      </c>
      <c r="CN51" s="131" t="str">
        <f>IFERROR(
IF(AND(CN$5&gt;='Rent Roll'!$M46,EDATE('Rent Roll'!$M46,ROUNDDOWN('Rent Roll'!$Q46,0))-1&gt;=CN$5),-CN26,
IF(AND(CN$5&gt;='Rent Roll'!$K21,EDATE('Rent Roll'!$K21,ROUNDDOWN('Rent Roll'!$M21,0))-1&gt;=CN$5),-CN26,
"-")),"-")</f>
        <v>-</v>
      </c>
      <c r="CO51" s="131" t="str">
        <f>IFERROR(
IF(AND(CO$5&gt;='Rent Roll'!$M46,EDATE('Rent Roll'!$M46,ROUNDDOWN('Rent Roll'!$Q46,0))-1&gt;=CO$5),-CO26,
IF(AND(CO$5&gt;='Rent Roll'!$K21,EDATE('Rent Roll'!$K21,ROUNDDOWN('Rent Roll'!$M21,0))-1&gt;=CO$5),-CO26,
"-")),"-")</f>
        <v>-</v>
      </c>
      <c r="CP51" s="131" t="str">
        <f>IFERROR(
IF(AND(CP$5&gt;='Rent Roll'!$M46,EDATE('Rent Roll'!$M46,ROUNDDOWN('Rent Roll'!$Q46,0))-1&gt;=CP$5),-CP26,
IF(AND(CP$5&gt;='Rent Roll'!$K21,EDATE('Rent Roll'!$K21,ROUNDDOWN('Rent Roll'!$M21,0))-1&gt;=CP$5),-CP26,
"-")),"-")</f>
        <v>-</v>
      </c>
      <c r="CQ51" s="131" t="str">
        <f>IFERROR(
IF(AND(CQ$5&gt;='Rent Roll'!$M46,EDATE('Rent Roll'!$M46,ROUNDDOWN('Rent Roll'!$Q46,0))-1&gt;=CQ$5),-CQ26,
IF(AND(CQ$5&gt;='Rent Roll'!$K21,EDATE('Rent Roll'!$K21,ROUNDDOWN('Rent Roll'!$M21,0))-1&gt;=CQ$5),-CQ26,
"-")),"-")</f>
        <v>-</v>
      </c>
      <c r="CR51" s="131" t="str">
        <f>IFERROR(
IF(AND(CR$5&gt;='Rent Roll'!$M46,EDATE('Rent Roll'!$M46,ROUNDDOWN('Rent Roll'!$Q46,0))-1&gt;=CR$5),-CR26,
IF(AND(CR$5&gt;='Rent Roll'!$K21,EDATE('Rent Roll'!$K21,ROUNDDOWN('Rent Roll'!$M21,0))-1&gt;=CR$5),-CR26,
"-")),"-")</f>
        <v>-</v>
      </c>
      <c r="CS51" s="131" t="str">
        <f>IFERROR(
IF(AND(CS$5&gt;='Rent Roll'!$M46,EDATE('Rent Roll'!$M46,ROUNDDOWN('Rent Roll'!$Q46,0))-1&gt;=CS$5),-CS26,
IF(AND(CS$5&gt;='Rent Roll'!$K21,EDATE('Rent Roll'!$K21,ROUNDDOWN('Rent Roll'!$M21,0))-1&gt;=CS$5),-CS26,
"-")),"-")</f>
        <v>-</v>
      </c>
      <c r="CT51" s="131" t="str">
        <f>IFERROR(
IF(AND(CT$5&gt;='Rent Roll'!$M46,EDATE('Rent Roll'!$M46,ROUNDDOWN('Rent Roll'!$Q46,0))-1&gt;=CT$5),-CT26,
IF(AND(CT$5&gt;='Rent Roll'!$K21,EDATE('Rent Roll'!$K21,ROUNDDOWN('Rent Roll'!$M21,0))-1&gt;=CT$5),-CT26,
"-")),"-")</f>
        <v>-</v>
      </c>
      <c r="CU51" s="131" t="str">
        <f>IFERROR(
IF(AND(CU$5&gt;='Rent Roll'!$M46,EDATE('Rent Roll'!$M46,ROUNDDOWN('Rent Roll'!$Q46,0))-1&gt;=CU$5),-CU26,
IF(AND(CU$5&gt;='Rent Roll'!$K21,EDATE('Rent Roll'!$K21,ROUNDDOWN('Rent Roll'!$M21,0))-1&gt;=CU$5),-CU26,
"-")),"-")</f>
        <v>-</v>
      </c>
      <c r="CV51" s="131" t="str">
        <f>IFERROR(
IF(AND(CV$5&gt;='Rent Roll'!$M46,EDATE('Rent Roll'!$M46,ROUNDDOWN('Rent Roll'!$Q46,0))-1&gt;=CV$5),-CV26,
IF(AND(CV$5&gt;='Rent Roll'!$K21,EDATE('Rent Roll'!$K21,ROUNDDOWN('Rent Roll'!$M21,0))-1&gt;=CV$5),-CV26,
"-")),"-")</f>
        <v>-</v>
      </c>
      <c r="CW51" s="131" t="str">
        <f>IFERROR(
IF(AND(CW$5&gt;='Rent Roll'!$M46,EDATE('Rent Roll'!$M46,ROUNDDOWN('Rent Roll'!$Q46,0))-1&gt;=CW$5),-CW26,
IF(AND(CW$5&gt;='Rent Roll'!$K21,EDATE('Rent Roll'!$K21,ROUNDDOWN('Rent Roll'!$M21,0))-1&gt;=CW$5),-CW26,
"-")),"-")</f>
        <v>-</v>
      </c>
      <c r="CX51" s="131" t="str">
        <f>IFERROR(
IF(AND(CX$5&gt;='Rent Roll'!$M46,EDATE('Rent Roll'!$M46,ROUNDDOWN('Rent Roll'!$Q46,0))-1&gt;=CX$5),-CX26,
IF(AND(CX$5&gt;='Rent Roll'!$K21,EDATE('Rent Roll'!$K21,ROUNDDOWN('Rent Roll'!$M21,0))-1&gt;=CX$5),-CX26,
"-")),"-")</f>
        <v>-</v>
      </c>
      <c r="CY51" s="131" t="str">
        <f>IFERROR(
IF(AND(CY$5&gt;='Rent Roll'!$M46,EDATE('Rent Roll'!$M46,ROUNDDOWN('Rent Roll'!$Q46,0))-1&gt;=CY$5),-CY26,
IF(AND(CY$5&gt;='Rent Roll'!$K21,EDATE('Rent Roll'!$K21,ROUNDDOWN('Rent Roll'!$M21,0))-1&gt;=CY$5),-CY26,
"-")),"-")</f>
        <v>-</v>
      </c>
      <c r="CZ51" s="131" t="str">
        <f>IFERROR(
IF(AND(CZ$5&gt;='Rent Roll'!$M46,EDATE('Rent Roll'!$M46,ROUNDDOWN('Rent Roll'!$Q46,0))-1&gt;=CZ$5),-CZ26,
IF(AND(CZ$5&gt;='Rent Roll'!$K21,EDATE('Rent Roll'!$K21,ROUNDDOWN('Rent Roll'!$M21,0))-1&gt;=CZ$5),-CZ26,
"-")),"-")</f>
        <v>-</v>
      </c>
      <c r="DA51" s="131" t="str">
        <f>IFERROR(
IF(AND(DA$5&gt;='Rent Roll'!$M46,EDATE('Rent Roll'!$M46,ROUNDDOWN('Rent Roll'!$Q46,0))-1&gt;=DA$5),-DA26,
IF(AND(DA$5&gt;='Rent Roll'!$K21,EDATE('Rent Roll'!$K21,ROUNDDOWN('Rent Roll'!$M21,0))-1&gt;=DA$5),-DA26,
"-")),"-")</f>
        <v>-</v>
      </c>
      <c r="DB51" s="131" t="str">
        <f>IFERROR(
IF(AND(DB$5&gt;='Rent Roll'!$M46,EDATE('Rent Roll'!$M46,ROUNDDOWN('Rent Roll'!$Q46,0))-1&gt;=DB$5),-DB26,
IF(AND(DB$5&gt;='Rent Roll'!$K21,EDATE('Rent Roll'!$K21,ROUNDDOWN('Rent Roll'!$M21,0))-1&gt;=DB$5),-DB26,
"-")),"-")</f>
        <v>-</v>
      </c>
      <c r="DC51" s="131" t="str">
        <f>IFERROR(
IF(AND(DC$5&gt;='Rent Roll'!$M46,EDATE('Rent Roll'!$M46,ROUNDDOWN('Rent Roll'!$Q46,0))-1&gt;=DC$5),-DC26,
IF(AND(DC$5&gt;='Rent Roll'!$K21,EDATE('Rent Roll'!$K21,ROUNDDOWN('Rent Roll'!$M21,0))-1&gt;=DC$5),-DC26,
"-")),"-")</f>
        <v>-</v>
      </c>
      <c r="DD51" s="131" t="str">
        <f>IFERROR(
IF(AND(DD$5&gt;='Rent Roll'!$M46,EDATE('Rent Roll'!$M46,ROUNDDOWN('Rent Roll'!$Q46,0))-1&gt;=DD$5),-DD26,
IF(AND(DD$5&gt;='Rent Roll'!$K21,EDATE('Rent Roll'!$K21,ROUNDDOWN('Rent Roll'!$M21,0))-1&gt;=DD$5),-DD26,
"-")),"-")</f>
        <v>-</v>
      </c>
      <c r="DE51" s="131" t="str">
        <f>IFERROR(
IF(AND(DE$5&gt;='Rent Roll'!$M46,EDATE('Rent Roll'!$M46,ROUNDDOWN('Rent Roll'!$Q46,0))-1&gt;=DE$5),-DE26,
IF(AND(DE$5&gt;='Rent Roll'!$K21,EDATE('Rent Roll'!$K21,ROUNDDOWN('Rent Roll'!$M21,0))-1&gt;=DE$5),-DE26,
"-")),"-")</f>
        <v>-</v>
      </c>
      <c r="DF51" s="131" t="str">
        <f>IFERROR(
IF(AND(DF$5&gt;='Rent Roll'!$M46,EDATE('Rent Roll'!$M46,ROUNDDOWN('Rent Roll'!$Q46,0))-1&gt;=DF$5),-DF26,
IF(AND(DF$5&gt;='Rent Roll'!$K21,EDATE('Rent Roll'!$K21,ROUNDDOWN('Rent Roll'!$M21,0))-1&gt;=DF$5),-DF26,
"-")),"-")</f>
        <v>-</v>
      </c>
      <c r="DG51" s="131" t="str">
        <f>IFERROR(
IF(AND(DG$5&gt;='Rent Roll'!$M46,EDATE('Rent Roll'!$M46,ROUNDDOWN('Rent Roll'!$Q46,0))-1&gt;=DG$5),-DG26,
IF(AND(DG$5&gt;='Rent Roll'!$K21,EDATE('Rent Roll'!$K21,ROUNDDOWN('Rent Roll'!$M21,0))-1&gt;=DG$5),-DG26,
"-")),"-")</f>
        <v>-</v>
      </c>
      <c r="DH51" s="131" t="str">
        <f>IFERROR(
IF(AND(DH$5&gt;='Rent Roll'!$M46,EDATE('Rent Roll'!$M46,ROUNDDOWN('Rent Roll'!$Q46,0))-1&gt;=DH$5),-DH26,
IF(AND(DH$5&gt;='Rent Roll'!$K21,EDATE('Rent Roll'!$K21,ROUNDDOWN('Rent Roll'!$M21,0))-1&gt;=DH$5),-DH26,
"-")),"-")</f>
        <v>-</v>
      </c>
      <c r="DI51" s="131" t="str">
        <f>IFERROR(
IF(AND(DI$5&gt;='Rent Roll'!$M46,EDATE('Rent Roll'!$M46,ROUNDDOWN('Rent Roll'!$Q46,0))-1&gt;=DI$5),-DI26,
IF(AND(DI$5&gt;='Rent Roll'!$K21,EDATE('Rent Roll'!$K21,ROUNDDOWN('Rent Roll'!$M21,0))-1&gt;=DI$5),-DI26,
"-")),"-")</f>
        <v>-</v>
      </c>
      <c r="DJ51" s="131" t="str">
        <f>IFERROR(
IF(AND(DJ$5&gt;='Rent Roll'!$M46,EDATE('Rent Roll'!$M46,ROUNDDOWN('Rent Roll'!$Q46,0))-1&gt;=DJ$5),-DJ26,
IF(AND(DJ$5&gt;='Rent Roll'!$K21,EDATE('Rent Roll'!$K21,ROUNDDOWN('Rent Roll'!$M21,0))-1&gt;=DJ$5),-DJ26,
"-")),"-")</f>
        <v>-</v>
      </c>
      <c r="DK51" s="131" t="str">
        <f>IFERROR(
IF(AND(DK$5&gt;='Rent Roll'!$M46,EDATE('Rent Roll'!$M46,ROUNDDOWN('Rent Roll'!$Q46,0))-1&gt;=DK$5),-DK26,
IF(AND(DK$5&gt;='Rent Roll'!$K21,EDATE('Rent Roll'!$K21,ROUNDDOWN('Rent Roll'!$M21,0))-1&gt;=DK$5),-DK26,
"-")),"-")</f>
        <v>-</v>
      </c>
      <c r="DL51" s="131" t="str">
        <f>IFERROR(
IF(AND(DL$5&gt;='Rent Roll'!$M46,EDATE('Rent Roll'!$M46,ROUNDDOWN('Rent Roll'!$Q46,0))-1&gt;=DL$5),-DL26,
IF(AND(DL$5&gt;='Rent Roll'!$K21,EDATE('Rent Roll'!$K21,ROUNDDOWN('Rent Roll'!$M21,0))-1&gt;=DL$5),-DL26,
"-")),"-")</f>
        <v>-</v>
      </c>
      <c r="DM51" s="131" t="str">
        <f>IFERROR(
IF(AND(DM$5&gt;='Rent Roll'!$M46,EDATE('Rent Roll'!$M46,ROUNDDOWN('Rent Roll'!$Q46,0))-1&gt;=DM$5),-DM26,
IF(AND(DM$5&gt;='Rent Roll'!$K21,EDATE('Rent Roll'!$K21,ROUNDDOWN('Rent Roll'!$M21,0))-1&gt;=DM$5),-DM26,
"-")),"-")</f>
        <v>-</v>
      </c>
      <c r="DN51" s="131" t="str">
        <f>IFERROR(
IF(AND(DN$5&gt;='Rent Roll'!$M46,EDATE('Rent Roll'!$M46,ROUNDDOWN('Rent Roll'!$Q46,0))-1&gt;=DN$5),-DN26,
IF(AND(DN$5&gt;='Rent Roll'!$K21,EDATE('Rent Roll'!$K21,ROUNDDOWN('Rent Roll'!$M21,0))-1&gt;=DN$5),-DN26,
"-")),"-")</f>
        <v>-</v>
      </c>
      <c r="DO51" s="131" t="str">
        <f>IFERROR(
IF(AND(DO$5&gt;='Rent Roll'!$M46,EDATE('Rent Roll'!$M46,ROUNDDOWN('Rent Roll'!$Q46,0))-1&gt;=DO$5),-DO26,
IF(AND(DO$5&gt;='Rent Roll'!$K21,EDATE('Rent Roll'!$K21,ROUNDDOWN('Rent Roll'!$M21,0))-1&gt;=DO$5),-DO26,
"-")),"-")</f>
        <v>-</v>
      </c>
      <c r="DP51" s="131" t="str">
        <f>IFERROR(
IF(AND(DP$5&gt;='Rent Roll'!$M46,EDATE('Rent Roll'!$M46,ROUNDDOWN('Rent Roll'!$Q46,0))-1&gt;=DP$5),-DP26,
IF(AND(DP$5&gt;='Rent Roll'!$K21,EDATE('Rent Roll'!$K21,ROUNDDOWN('Rent Roll'!$M21,0))-1&gt;=DP$5),-DP26,
"-")),"-")</f>
        <v>-</v>
      </c>
      <c r="DQ51" s="131" t="str">
        <f>IFERROR(
IF(AND(DQ$5&gt;='Rent Roll'!$M46,EDATE('Rent Roll'!$M46,ROUNDDOWN('Rent Roll'!$Q46,0))-1&gt;=DQ$5),-DQ26,
IF(AND(DQ$5&gt;='Rent Roll'!$K21,EDATE('Rent Roll'!$K21,ROUNDDOWN('Rent Roll'!$M21,0))-1&gt;=DQ$5),-DQ26,
"-")),"-")</f>
        <v>-</v>
      </c>
      <c r="DR51" s="131" t="str">
        <f>IFERROR(
IF(AND(DR$5&gt;='Rent Roll'!$M46,EDATE('Rent Roll'!$M46,ROUNDDOWN('Rent Roll'!$Q46,0))-1&gt;=DR$5),-DR26,
IF(AND(DR$5&gt;='Rent Roll'!$K21,EDATE('Rent Roll'!$K21,ROUNDDOWN('Rent Roll'!$M21,0))-1&gt;=DR$5),-DR26,
"-")),"-")</f>
        <v>-</v>
      </c>
      <c r="DS51" s="131" t="str">
        <f>IFERROR(
IF(AND(DS$5&gt;='Rent Roll'!$M46,EDATE('Rent Roll'!$M46,ROUNDDOWN('Rent Roll'!$Q46,0))-1&gt;=DS$5),-DS26,
IF(AND(DS$5&gt;='Rent Roll'!$K21,EDATE('Rent Roll'!$K21,ROUNDDOWN('Rent Roll'!$M21,0))-1&gt;=DS$5),-DS26,
"-")),"-")</f>
        <v>-</v>
      </c>
      <c r="DT51" s="131" t="str">
        <f>IFERROR(
IF(AND(DT$5&gt;='Rent Roll'!$M46,EDATE('Rent Roll'!$M46,ROUNDDOWN('Rent Roll'!$Q46,0))-1&gt;=DT$5),-DT26,
IF(AND(DT$5&gt;='Rent Roll'!$K21,EDATE('Rent Roll'!$K21,ROUNDDOWN('Rent Roll'!$M21,0))-1&gt;=DT$5),-DT26,
"-")),"-")</f>
        <v>-</v>
      </c>
      <c r="DU51" s="131" t="str">
        <f>IFERROR(
IF(AND(DU$5&gt;='Rent Roll'!$M46,EDATE('Rent Roll'!$M46,ROUNDDOWN('Rent Roll'!$Q46,0))-1&gt;=DU$5),-DU26,
IF(AND(DU$5&gt;='Rent Roll'!$K21,EDATE('Rent Roll'!$K21,ROUNDDOWN('Rent Roll'!$M21,0))-1&gt;=DU$5),-DU26,
"-")),"-")</f>
        <v>-</v>
      </c>
      <c r="DV51" s="131" t="str">
        <f>IFERROR(
IF(AND(DV$5&gt;='Rent Roll'!$M46,EDATE('Rent Roll'!$M46,ROUNDDOWN('Rent Roll'!$Q46,0))-1&gt;=DV$5),-DV26,
IF(AND(DV$5&gt;='Rent Roll'!$K21,EDATE('Rent Roll'!$K21,ROUNDDOWN('Rent Roll'!$M21,0))-1&gt;=DV$5),-DV26,
"-")),"-")</f>
        <v>-</v>
      </c>
      <c r="DW51" s="131" t="str">
        <f>IFERROR(
IF(AND(DW$5&gt;='Rent Roll'!$M46,EDATE('Rent Roll'!$M46,ROUNDDOWN('Rent Roll'!$Q46,0))-1&gt;=DW$5),-DW26,
IF(AND(DW$5&gt;='Rent Roll'!$K21,EDATE('Rent Roll'!$K21,ROUNDDOWN('Rent Roll'!$M21,0))-1&gt;=DW$5),-DW26,
"-")),"-")</f>
        <v>-</v>
      </c>
      <c r="DX51" s="131" t="str">
        <f>IFERROR(
IF(AND(DX$5&gt;='Rent Roll'!$M46,EDATE('Rent Roll'!$M46,ROUNDDOWN('Rent Roll'!$Q46,0))-1&gt;=DX$5),-DX26,
IF(AND(DX$5&gt;='Rent Roll'!$K21,EDATE('Rent Roll'!$K21,ROUNDDOWN('Rent Roll'!$M21,0))-1&gt;=DX$5),-DX26,
"-")),"-")</f>
        <v>-</v>
      </c>
      <c r="DY51" s="131" t="str">
        <f>IFERROR(
IF(AND(DY$5&gt;='Rent Roll'!$M46,EDATE('Rent Roll'!$M46,ROUNDDOWN('Rent Roll'!$Q46,0))-1&gt;=DY$5),-DY26,
IF(AND(DY$5&gt;='Rent Roll'!$K21,EDATE('Rent Roll'!$K21,ROUNDDOWN('Rent Roll'!$M21,0))-1&gt;=DY$5),-DY26,
"-")),"-")</f>
        <v>-</v>
      </c>
      <c r="DZ51" s="131" t="str">
        <f>IFERROR(
IF(AND(DZ$5&gt;='Rent Roll'!$M46,EDATE('Rent Roll'!$M46,ROUNDDOWN('Rent Roll'!$Q46,0))-1&gt;=DZ$5),-DZ26,
IF(AND(DZ$5&gt;='Rent Roll'!$K21,EDATE('Rent Roll'!$K21,ROUNDDOWN('Rent Roll'!$M21,0))-1&gt;=DZ$5),-DZ26,
"-")),"-")</f>
        <v>-</v>
      </c>
      <c r="EA51" s="131" t="str">
        <f>IFERROR(
IF(AND(EA$5&gt;='Rent Roll'!$M46,EDATE('Rent Roll'!$M46,ROUNDDOWN('Rent Roll'!$Q46,0))-1&gt;=EA$5),-EA26,
IF(AND(EA$5&gt;='Rent Roll'!$K21,EDATE('Rent Roll'!$K21,ROUNDDOWN('Rent Roll'!$M21,0))-1&gt;=EA$5),-EA26,
"-")),"-")</f>
        <v>-</v>
      </c>
      <c r="EB51" s="131" t="str">
        <f>IFERROR(
IF(AND(EB$5&gt;='Rent Roll'!$M46,EDATE('Rent Roll'!$M46,ROUNDDOWN('Rent Roll'!$Q46,0))-1&gt;=EB$5),-EB26,
IF(AND(EB$5&gt;='Rent Roll'!$K21,EDATE('Rent Roll'!$K21,ROUNDDOWN('Rent Roll'!$M21,0))-1&gt;=EB$5),-EB26,
"-")),"-")</f>
        <v>-</v>
      </c>
      <c r="EC51" s="131" t="str">
        <f>IFERROR(
IF(AND(EC$5&gt;='Rent Roll'!$M46,EDATE('Rent Roll'!$M46,ROUNDDOWN('Rent Roll'!$Q46,0))-1&gt;=EC$5),-EC26,
IF(AND(EC$5&gt;='Rent Roll'!$K21,EDATE('Rent Roll'!$K21,ROUNDDOWN('Rent Roll'!$M21,0))-1&gt;=EC$5),-EC26,
"-")),"-")</f>
        <v>-</v>
      </c>
      <c r="ED51" s="131" t="str">
        <f>IFERROR(
IF(AND(ED$5&gt;='Rent Roll'!$M46,EDATE('Rent Roll'!$M46,ROUNDDOWN('Rent Roll'!$Q46,0))-1&gt;=ED$5),-ED26,
IF(AND(ED$5&gt;='Rent Roll'!$K21,EDATE('Rent Roll'!$K21,ROUNDDOWN('Rent Roll'!$M21,0))-1&gt;=ED$5),-ED26,
"-")),"-")</f>
        <v>-</v>
      </c>
      <c r="EE51" s="131" t="str">
        <f>IFERROR(
IF(AND(EE$5&gt;='Rent Roll'!$M46,EDATE('Rent Roll'!$M46,ROUNDDOWN('Rent Roll'!$Q46,0))-1&gt;=EE$5),-EE26,
IF(AND(EE$5&gt;='Rent Roll'!$K21,EDATE('Rent Roll'!$K21,ROUNDDOWN('Rent Roll'!$M21,0))-1&gt;=EE$5),-EE26,
"-")),"-")</f>
        <v>-</v>
      </c>
      <c r="EF51" s="132" t="str">
        <f>IFERROR(
IF(AND(EF$5&gt;='Rent Roll'!$M46,EDATE('Rent Roll'!$M46,ROUNDDOWN('Rent Roll'!$Q46,0))-1&gt;=EF$5),-EF26,
IF(AND(EF$5&gt;='Rent Roll'!$K21,EDATE('Rent Roll'!$K21,ROUNDDOWN('Rent Roll'!$M21,0))-1&gt;=EF$5),-EF26,
"-")),"-")</f>
        <v>-</v>
      </c>
      <c r="EG51" s="118" t="s">
        <v>109</v>
      </c>
    </row>
    <row r="52" spans="2:137" x14ac:dyDescent="0.2">
      <c r="B52" s="134"/>
      <c r="C52" s="73" t="str">
        <f>CONCATENATE('Rent Roll'!B22&amp;" - "&amp;'Rent Roll'!C22)</f>
        <v xml:space="preserve"> - </v>
      </c>
      <c r="D52" s="150">
        <f t="shared" si="18"/>
        <v>0</v>
      </c>
      <c r="E52" s="131" t="str">
        <f>IFERROR(
IF(AND(E$5&gt;='Rent Roll'!$M47,EDATE('Rent Roll'!$M47,ROUNDDOWN('Rent Roll'!$Q47,0))-1&gt;=E$5),-E27,
IF(AND(E$5&gt;='Rent Roll'!$K22,EDATE('Rent Roll'!$K22,ROUNDDOWN('Rent Roll'!$M22,0))-1&gt;=E$5),-E27,
"-")),"-")</f>
        <v>-</v>
      </c>
      <c r="F52" s="131" t="str">
        <f>IFERROR(
IF(AND(F$5&gt;='Rent Roll'!$M47,EDATE('Rent Roll'!$M47,ROUNDDOWN('Rent Roll'!$Q47,0))-1&gt;=F$5),-F27,
IF(AND(F$5&gt;='Rent Roll'!$K22,EDATE('Rent Roll'!$K22,ROUNDDOWN('Rent Roll'!$M22,0))-1&gt;=F$5),-F27,
"-")),"-")</f>
        <v>-</v>
      </c>
      <c r="G52" s="131" t="str">
        <f>IFERROR(
IF(AND(G$5&gt;='Rent Roll'!$M47,EDATE('Rent Roll'!$M47,ROUNDDOWN('Rent Roll'!$Q47,0))-1&gt;=G$5),-G27,
IF(AND(G$5&gt;='Rent Roll'!$K22,EDATE('Rent Roll'!$K22,ROUNDDOWN('Rent Roll'!$M22,0))-1&gt;=G$5),-G27,
"-")),"-")</f>
        <v>-</v>
      </c>
      <c r="H52" s="131" t="str">
        <f>IFERROR(
IF(AND(H$5&gt;='Rent Roll'!$M47,EDATE('Rent Roll'!$M47,ROUNDDOWN('Rent Roll'!$Q47,0))-1&gt;=H$5),-H27,
IF(AND(H$5&gt;='Rent Roll'!$K22,EDATE('Rent Roll'!$K22,ROUNDDOWN('Rent Roll'!$M22,0))-1&gt;=H$5),-H27,
"-")),"-")</f>
        <v>-</v>
      </c>
      <c r="I52" s="131" t="str">
        <f>IFERROR(
IF(AND(I$5&gt;='Rent Roll'!$M47,EDATE('Rent Roll'!$M47,ROUNDDOWN('Rent Roll'!$Q47,0))-1&gt;=I$5),-I27,
IF(AND(I$5&gt;='Rent Roll'!$K22,EDATE('Rent Roll'!$K22,ROUNDDOWN('Rent Roll'!$M22,0))-1&gt;=I$5),-I27,
"-")),"-")</f>
        <v>-</v>
      </c>
      <c r="J52" s="131" t="str">
        <f>IFERROR(
IF(AND(J$5&gt;='Rent Roll'!$M47,EDATE('Rent Roll'!$M47,ROUNDDOWN('Rent Roll'!$Q47,0))-1&gt;=J$5),-J27,
IF(AND(J$5&gt;='Rent Roll'!$K22,EDATE('Rent Roll'!$K22,ROUNDDOWN('Rent Roll'!$M22,0))-1&gt;=J$5),-J27,
"-")),"-")</f>
        <v>-</v>
      </c>
      <c r="K52" s="131" t="str">
        <f>IFERROR(
IF(AND(K$5&gt;='Rent Roll'!$M47,EDATE('Rent Roll'!$M47,ROUNDDOWN('Rent Roll'!$Q47,0))-1&gt;=K$5),-K27,
IF(AND(K$5&gt;='Rent Roll'!$K22,EDATE('Rent Roll'!$K22,ROUNDDOWN('Rent Roll'!$M22,0))-1&gt;=K$5),-K27,
"-")),"-")</f>
        <v>-</v>
      </c>
      <c r="L52" s="131" t="str">
        <f>IFERROR(
IF(AND(L$5&gt;='Rent Roll'!$M47,EDATE('Rent Roll'!$M47,ROUNDDOWN('Rent Roll'!$Q47,0))-1&gt;=L$5),-L27,
IF(AND(L$5&gt;='Rent Roll'!$K22,EDATE('Rent Roll'!$K22,ROUNDDOWN('Rent Roll'!$M22,0))-1&gt;=L$5),-L27,
"-")),"-")</f>
        <v>-</v>
      </c>
      <c r="M52" s="131" t="str">
        <f>IFERROR(
IF(AND(M$5&gt;='Rent Roll'!$M47,EDATE('Rent Roll'!$M47,ROUNDDOWN('Rent Roll'!$Q47,0))-1&gt;=M$5),-M27,
IF(AND(M$5&gt;='Rent Roll'!$K22,EDATE('Rent Roll'!$K22,ROUNDDOWN('Rent Roll'!$M22,0))-1&gt;=M$5),-M27,
"-")),"-")</f>
        <v>-</v>
      </c>
      <c r="N52" s="131" t="str">
        <f>IFERROR(
IF(AND(N$5&gt;='Rent Roll'!$M47,EDATE('Rent Roll'!$M47,ROUNDDOWN('Rent Roll'!$Q47,0))-1&gt;=N$5),-N27,
IF(AND(N$5&gt;='Rent Roll'!$K22,EDATE('Rent Roll'!$K22,ROUNDDOWN('Rent Roll'!$M22,0))-1&gt;=N$5),-N27,
"-")),"-")</f>
        <v>-</v>
      </c>
      <c r="O52" s="131" t="str">
        <f>IFERROR(
IF(AND(O$5&gt;='Rent Roll'!$M47,EDATE('Rent Roll'!$M47,ROUNDDOWN('Rent Roll'!$Q47,0))-1&gt;=O$5),-O27,
IF(AND(O$5&gt;='Rent Roll'!$K22,EDATE('Rent Roll'!$K22,ROUNDDOWN('Rent Roll'!$M22,0))-1&gt;=O$5),-O27,
"-")),"-")</f>
        <v>-</v>
      </c>
      <c r="P52" s="131" t="str">
        <f>IFERROR(
IF(AND(P$5&gt;='Rent Roll'!$M47,EDATE('Rent Roll'!$M47,ROUNDDOWN('Rent Roll'!$Q47,0))-1&gt;=P$5),-P27,
IF(AND(P$5&gt;='Rent Roll'!$K22,EDATE('Rent Roll'!$K22,ROUNDDOWN('Rent Roll'!$M22,0))-1&gt;=P$5),-P27,
"-")),"-")</f>
        <v>-</v>
      </c>
      <c r="Q52" s="131" t="str">
        <f>IFERROR(
IF(AND(Q$5&gt;='Rent Roll'!$M47,EDATE('Rent Roll'!$M47,ROUNDDOWN('Rent Roll'!$Q47,0))-1&gt;=Q$5),-Q27,
IF(AND(Q$5&gt;='Rent Roll'!$K22,EDATE('Rent Roll'!$K22,ROUNDDOWN('Rent Roll'!$M22,0))-1&gt;=Q$5),-Q27,
"-")),"-")</f>
        <v>-</v>
      </c>
      <c r="R52" s="131" t="str">
        <f>IFERROR(
IF(AND(R$5&gt;='Rent Roll'!$M47,EDATE('Rent Roll'!$M47,ROUNDDOWN('Rent Roll'!$Q47,0))-1&gt;=R$5),-R27,
IF(AND(R$5&gt;='Rent Roll'!$K22,EDATE('Rent Roll'!$K22,ROUNDDOWN('Rent Roll'!$M22,0))-1&gt;=R$5),-R27,
"-")),"-")</f>
        <v>-</v>
      </c>
      <c r="S52" s="131" t="str">
        <f>IFERROR(
IF(AND(S$5&gt;='Rent Roll'!$M47,EDATE('Rent Roll'!$M47,ROUNDDOWN('Rent Roll'!$Q47,0))-1&gt;=S$5),-S27,
IF(AND(S$5&gt;='Rent Roll'!$K22,EDATE('Rent Roll'!$K22,ROUNDDOWN('Rent Roll'!$M22,0))-1&gt;=S$5),-S27,
"-")),"-")</f>
        <v>-</v>
      </c>
      <c r="T52" s="131" t="str">
        <f>IFERROR(
IF(AND(T$5&gt;='Rent Roll'!$M47,EDATE('Rent Roll'!$M47,ROUNDDOWN('Rent Roll'!$Q47,0))-1&gt;=T$5),-T27,
IF(AND(T$5&gt;='Rent Roll'!$K22,EDATE('Rent Roll'!$K22,ROUNDDOWN('Rent Roll'!$M22,0))-1&gt;=T$5),-T27,
"-")),"-")</f>
        <v>-</v>
      </c>
      <c r="U52" s="131" t="str">
        <f>IFERROR(
IF(AND(U$5&gt;='Rent Roll'!$M47,EDATE('Rent Roll'!$M47,ROUNDDOWN('Rent Roll'!$Q47,0))-1&gt;=U$5),-U27,
IF(AND(U$5&gt;='Rent Roll'!$K22,EDATE('Rent Roll'!$K22,ROUNDDOWN('Rent Roll'!$M22,0))-1&gt;=U$5),-U27,
"-")),"-")</f>
        <v>-</v>
      </c>
      <c r="V52" s="131" t="str">
        <f>IFERROR(
IF(AND(V$5&gt;='Rent Roll'!$M47,EDATE('Rent Roll'!$M47,ROUNDDOWN('Rent Roll'!$Q47,0))-1&gt;=V$5),-V27,
IF(AND(V$5&gt;='Rent Roll'!$K22,EDATE('Rent Roll'!$K22,ROUNDDOWN('Rent Roll'!$M22,0))-1&gt;=V$5),-V27,
"-")),"-")</f>
        <v>-</v>
      </c>
      <c r="W52" s="131" t="str">
        <f>IFERROR(
IF(AND(W$5&gt;='Rent Roll'!$M47,EDATE('Rent Roll'!$M47,ROUNDDOWN('Rent Roll'!$Q47,0))-1&gt;=W$5),-W27,
IF(AND(W$5&gt;='Rent Roll'!$K22,EDATE('Rent Roll'!$K22,ROUNDDOWN('Rent Roll'!$M22,0))-1&gt;=W$5),-W27,
"-")),"-")</f>
        <v>-</v>
      </c>
      <c r="X52" s="131" t="str">
        <f>IFERROR(
IF(AND(X$5&gt;='Rent Roll'!$M47,EDATE('Rent Roll'!$M47,ROUNDDOWN('Rent Roll'!$Q47,0))-1&gt;=X$5),-X27,
IF(AND(X$5&gt;='Rent Roll'!$K22,EDATE('Rent Roll'!$K22,ROUNDDOWN('Rent Roll'!$M22,0))-1&gt;=X$5),-X27,
"-")),"-")</f>
        <v>-</v>
      </c>
      <c r="Y52" s="131" t="str">
        <f>IFERROR(
IF(AND(Y$5&gt;='Rent Roll'!$M47,EDATE('Rent Roll'!$M47,ROUNDDOWN('Rent Roll'!$Q47,0))-1&gt;=Y$5),-Y27,
IF(AND(Y$5&gt;='Rent Roll'!$K22,EDATE('Rent Roll'!$K22,ROUNDDOWN('Rent Roll'!$M22,0))-1&gt;=Y$5),-Y27,
"-")),"-")</f>
        <v>-</v>
      </c>
      <c r="Z52" s="131" t="str">
        <f>IFERROR(
IF(AND(Z$5&gt;='Rent Roll'!$M47,EDATE('Rent Roll'!$M47,ROUNDDOWN('Rent Roll'!$Q47,0))-1&gt;=Z$5),-Z27,
IF(AND(Z$5&gt;='Rent Roll'!$K22,EDATE('Rent Roll'!$K22,ROUNDDOWN('Rent Roll'!$M22,0))-1&gt;=Z$5),-Z27,
"-")),"-")</f>
        <v>-</v>
      </c>
      <c r="AA52" s="131" t="str">
        <f>IFERROR(
IF(AND(AA$5&gt;='Rent Roll'!$M47,EDATE('Rent Roll'!$M47,ROUNDDOWN('Rent Roll'!$Q47,0))-1&gt;=AA$5),-AA27,
IF(AND(AA$5&gt;='Rent Roll'!$K22,EDATE('Rent Roll'!$K22,ROUNDDOWN('Rent Roll'!$M22,0))-1&gt;=AA$5),-AA27,
"-")),"-")</f>
        <v>-</v>
      </c>
      <c r="AB52" s="131" t="str">
        <f>IFERROR(
IF(AND(AB$5&gt;='Rent Roll'!$M47,EDATE('Rent Roll'!$M47,ROUNDDOWN('Rent Roll'!$Q47,0))-1&gt;=AB$5),-AB27,
IF(AND(AB$5&gt;='Rent Roll'!$K22,EDATE('Rent Roll'!$K22,ROUNDDOWN('Rent Roll'!$M22,0))-1&gt;=AB$5),-AB27,
"-")),"-")</f>
        <v>-</v>
      </c>
      <c r="AC52" s="131" t="str">
        <f>IFERROR(
IF(AND(AC$5&gt;='Rent Roll'!$M47,EDATE('Rent Roll'!$M47,ROUNDDOWN('Rent Roll'!$Q47,0))-1&gt;=AC$5),-AC27,
IF(AND(AC$5&gt;='Rent Roll'!$K22,EDATE('Rent Roll'!$K22,ROUNDDOWN('Rent Roll'!$M22,0))-1&gt;=AC$5),-AC27,
"-")),"-")</f>
        <v>-</v>
      </c>
      <c r="AD52" s="131" t="str">
        <f>IFERROR(
IF(AND(AD$5&gt;='Rent Roll'!$M47,EDATE('Rent Roll'!$M47,ROUNDDOWN('Rent Roll'!$Q47,0))-1&gt;=AD$5),-AD27,
IF(AND(AD$5&gt;='Rent Roll'!$K22,EDATE('Rent Roll'!$K22,ROUNDDOWN('Rent Roll'!$M22,0))-1&gt;=AD$5),-AD27,
"-")),"-")</f>
        <v>-</v>
      </c>
      <c r="AE52" s="131" t="str">
        <f>IFERROR(
IF(AND(AE$5&gt;='Rent Roll'!$M47,EDATE('Rent Roll'!$M47,ROUNDDOWN('Rent Roll'!$Q47,0))-1&gt;=AE$5),-AE27,
IF(AND(AE$5&gt;='Rent Roll'!$K22,EDATE('Rent Roll'!$K22,ROUNDDOWN('Rent Roll'!$M22,0))-1&gt;=AE$5),-AE27,
"-")),"-")</f>
        <v>-</v>
      </c>
      <c r="AF52" s="131" t="str">
        <f>IFERROR(
IF(AND(AF$5&gt;='Rent Roll'!$M47,EDATE('Rent Roll'!$M47,ROUNDDOWN('Rent Roll'!$Q47,0))-1&gt;=AF$5),-AF27,
IF(AND(AF$5&gt;='Rent Roll'!$K22,EDATE('Rent Roll'!$K22,ROUNDDOWN('Rent Roll'!$M22,0))-1&gt;=AF$5),-AF27,
"-")),"-")</f>
        <v>-</v>
      </c>
      <c r="AG52" s="131" t="str">
        <f>IFERROR(
IF(AND(AG$5&gt;='Rent Roll'!$M47,EDATE('Rent Roll'!$M47,ROUNDDOWN('Rent Roll'!$Q47,0))-1&gt;=AG$5),-AG27,
IF(AND(AG$5&gt;='Rent Roll'!$K22,EDATE('Rent Roll'!$K22,ROUNDDOWN('Rent Roll'!$M22,0))-1&gt;=AG$5),-AG27,
"-")),"-")</f>
        <v>-</v>
      </c>
      <c r="AH52" s="131" t="str">
        <f>IFERROR(
IF(AND(AH$5&gt;='Rent Roll'!$M47,EDATE('Rent Roll'!$M47,ROUNDDOWN('Rent Roll'!$Q47,0))-1&gt;=AH$5),-AH27,
IF(AND(AH$5&gt;='Rent Roll'!$K22,EDATE('Rent Roll'!$K22,ROUNDDOWN('Rent Roll'!$M22,0))-1&gt;=AH$5),-AH27,
"-")),"-")</f>
        <v>-</v>
      </c>
      <c r="AI52" s="131" t="str">
        <f>IFERROR(
IF(AND(AI$5&gt;='Rent Roll'!$M47,EDATE('Rent Roll'!$M47,ROUNDDOWN('Rent Roll'!$Q47,0))-1&gt;=AI$5),-AI27,
IF(AND(AI$5&gt;='Rent Roll'!$K22,EDATE('Rent Roll'!$K22,ROUNDDOWN('Rent Roll'!$M22,0))-1&gt;=AI$5),-AI27,
"-")),"-")</f>
        <v>-</v>
      </c>
      <c r="AJ52" s="131" t="str">
        <f>IFERROR(
IF(AND(AJ$5&gt;='Rent Roll'!$M47,EDATE('Rent Roll'!$M47,ROUNDDOWN('Rent Roll'!$Q47,0))-1&gt;=AJ$5),-AJ27,
IF(AND(AJ$5&gt;='Rent Roll'!$K22,EDATE('Rent Roll'!$K22,ROUNDDOWN('Rent Roll'!$M22,0))-1&gt;=AJ$5),-AJ27,
"-")),"-")</f>
        <v>-</v>
      </c>
      <c r="AK52" s="131" t="str">
        <f>IFERROR(
IF(AND(AK$5&gt;='Rent Roll'!$M47,EDATE('Rent Roll'!$M47,ROUNDDOWN('Rent Roll'!$Q47,0))-1&gt;=AK$5),-AK27,
IF(AND(AK$5&gt;='Rent Roll'!$K22,EDATE('Rent Roll'!$K22,ROUNDDOWN('Rent Roll'!$M22,0))-1&gt;=AK$5),-AK27,
"-")),"-")</f>
        <v>-</v>
      </c>
      <c r="AL52" s="131" t="str">
        <f>IFERROR(
IF(AND(AL$5&gt;='Rent Roll'!$M47,EDATE('Rent Roll'!$M47,ROUNDDOWN('Rent Roll'!$Q47,0))-1&gt;=AL$5),-AL27,
IF(AND(AL$5&gt;='Rent Roll'!$K22,EDATE('Rent Roll'!$K22,ROUNDDOWN('Rent Roll'!$M22,0))-1&gt;=AL$5),-AL27,
"-")),"-")</f>
        <v>-</v>
      </c>
      <c r="AM52" s="131" t="str">
        <f>IFERROR(
IF(AND(AM$5&gt;='Rent Roll'!$M47,EDATE('Rent Roll'!$M47,ROUNDDOWN('Rent Roll'!$Q47,0))-1&gt;=AM$5),-AM27,
IF(AND(AM$5&gt;='Rent Roll'!$K22,EDATE('Rent Roll'!$K22,ROUNDDOWN('Rent Roll'!$M22,0))-1&gt;=AM$5),-AM27,
"-")),"-")</f>
        <v>-</v>
      </c>
      <c r="AN52" s="131" t="str">
        <f>IFERROR(
IF(AND(AN$5&gt;='Rent Roll'!$M47,EDATE('Rent Roll'!$M47,ROUNDDOWN('Rent Roll'!$Q47,0))-1&gt;=AN$5),-AN27,
IF(AND(AN$5&gt;='Rent Roll'!$K22,EDATE('Rent Roll'!$K22,ROUNDDOWN('Rent Roll'!$M22,0))-1&gt;=AN$5),-AN27,
"-")),"-")</f>
        <v>-</v>
      </c>
      <c r="AO52" s="131" t="str">
        <f>IFERROR(
IF(AND(AO$5&gt;='Rent Roll'!$M47,EDATE('Rent Roll'!$M47,ROUNDDOWN('Rent Roll'!$Q47,0))-1&gt;=AO$5),-AO27,
IF(AND(AO$5&gt;='Rent Roll'!$K22,EDATE('Rent Roll'!$K22,ROUNDDOWN('Rent Roll'!$M22,0))-1&gt;=AO$5),-AO27,
"-")),"-")</f>
        <v>-</v>
      </c>
      <c r="AP52" s="131" t="str">
        <f>IFERROR(
IF(AND(AP$5&gt;='Rent Roll'!$M47,EDATE('Rent Roll'!$M47,ROUNDDOWN('Rent Roll'!$Q47,0))-1&gt;=AP$5),-AP27,
IF(AND(AP$5&gt;='Rent Roll'!$K22,EDATE('Rent Roll'!$K22,ROUNDDOWN('Rent Roll'!$M22,0))-1&gt;=AP$5),-AP27,
"-")),"-")</f>
        <v>-</v>
      </c>
      <c r="AQ52" s="131" t="str">
        <f>IFERROR(
IF(AND(AQ$5&gt;='Rent Roll'!$M47,EDATE('Rent Roll'!$M47,ROUNDDOWN('Rent Roll'!$Q47,0))-1&gt;=AQ$5),-AQ27,
IF(AND(AQ$5&gt;='Rent Roll'!$K22,EDATE('Rent Roll'!$K22,ROUNDDOWN('Rent Roll'!$M22,0))-1&gt;=AQ$5),-AQ27,
"-")),"-")</f>
        <v>-</v>
      </c>
      <c r="AR52" s="131" t="str">
        <f>IFERROR(
IF(AND(AR$5&gt;='Rent Roll'!$M47,EDATE('Rent Roll'!$M47,ROUNDDOWN('Rent Roll'!$Q47,0))-1&gt;=AR$5),-AR27,
IF(AND(AR$5&gt;='Rent Roll'!$K22,EDATE('Rent Roll'!$K22,ROUNDDOWN('Rent Roll'!$M22,0))-1&gt;=AR$5),-AR27,
"-")),"-")</f>
        <v>-</v>
      </c>
      <c r="AS52" s="131" t="str">
        <f>IFERROR(
IF(AND(AS$5&gt;='Rent Roll'!$M47,EDATE('Rent Roll'!$M47,ROUNDDOWN('Rent Roll'!$Q47,0))-1&gt;=AS$5),-AS27,
IF(AND(AS$5&gt;='Rent Roll'!$K22,EDATE('Rent Roll'!$K22,ROUNDDOWN('Rent Roll'!$M22,0))-1&gt;=AS$5),-AS27,
"-")),"-")</f>
        <v>-</v>
      </c>
      <c r="AT52" s="131" t="str">
        <f>IFERROR(
IF(AND(AT$5&gt;='Rent Roll'!$M47,EDATE('Rent Roll'!$M47,ROUNDDOWN('Rent Roll'!$Q47,0))-1&gt;=AT$5),-AT27,
IF(AND(AT$5&gt;='Rent Roll'!$K22,EDATE('Rent Roll'!$K22,ROUNDDOWN('Rent Roll'!$M22,0))-1&gt;=AT$5),-AT27,
"-")),"-")</f>
        <v>-</v>
      </c>
      <c r="AU52" s="131" t="str">
        <f>IFERROR(
IF(AND(AU$5&gt;='Rent Roll'!$M47,EDATE('Rent Roll'!$M47,ROUNDDOWN('Rent Roll'!$Q47,0))-1&gt;=AU$5),-AU27,
IF(AND(AU$5&gt;='Rent Roll'!$K22,EDATE('Rent Roll'!$K22,ROUNDDOWN('Rent Roll'!$M22,0))-1&gt;=AU$5),-AU27,
"-")),"-")</f>
        <v>-</v>
      </c>
      <c r="AV52" s="131" t="str">
        <f>IFERROR(
IF(AND(AV$5&gt;='Rent Roll'!$M47,EDATE('Rent Roll'!$M47,ROUNDDOWN('Rent Roll'!$Q47,0))-1&gt;=AV$5),-AV27,
IF(AND(AV$5&gt;='Rent Roll'!$K22,EDATE('Rent Roll'!$K22,ROUNDDOWN('Rent Roll'!$M22,0))-1&gt;=AV$5),-AV27,
"-")),"-")</f>
        <v>-</v>
      </c>
      <c r="AW52" s="131" t="str">
        <f>IFERROR(
IF(AND(AW$5&gt;='Rent Roll'!$M47,EDATE('Rent Roll'!$M47,ROUNDDOWN('Rent Roll'!$Q47,0))-1&gt;=AW$5),-AW27,
IF(AND(AW$5&gt;='Rent Roll'!$K22,EDATE('Rent Roll'!$K22,ROUNDDOWN('Rent Roll'!$M22,0))-1&gt;=AW$5),-AW27,
"-")),"-")</f>
        <v>-</v>
      </c>
      <c r="AX52" s="131" t="str">
        <f>IFERROR(
IF(AND(AX$5&gt;='Rent Roll'!$M47,EDATE('Rent Roll'!$M47,ROUNDDOWN('Rent Roll'!$Q47,0))-1&gt;=AX$5),-AX27,
IF(AND(AX$5&gt;='Rent Roll'!$K22,EDATE('Rent Roll'!$K22,ROUNDDOWN('Rent Roll'!$M22,0))-1&gt;=AX$5),-AX27,
"-")),"-")</f>
        <v>-</v>
      </c>
      <c r="AY52" s="131" t="str">
        <f>IFERROR(
IF(AND(AY$5&gt;='Rent Roll'!$M47,EDATE('Rent Roll'!$M47,ROUNDDOWN('Rent Roll'!$Q47,0))-1&gt;=AY$5),-AY27,
IF(AND(AY$5&gt;='Rent Roll'!$K22,EDATE('Rent Roll'!$K22,ROUNDDOWN('Rent Roll'!$M22,0))-1&gt;=AY$5),-AY27,
"-")),"-")</f>
        <v>-</v>
      </c>
      <c r="AZ52" s="131" t="str">
        <f>IFERROR(
IF(AND(AZ$5&gt;='Rent Roll'!$M47,EDATE('Rent Roll'!$M47,ROUNDDOWN('Rent Roll'!$Q47,0))-1&gt;=AZ$5),-AZ27,
IF(AND(AZ$5&gt;='Rent Roll'!$K22,EDATE('Rent Roll'!$K22,ROUNDDOWN('Rent Roll'!$M22,0))-1&gt;=AZ$5),-AZ27,
"-")),"-")</f>
        <v>-</v>
      </c>
      <c r="BA52" s="131" t="str">
        <f>IFERROR(
IF(AND(BA$5&gt;='Rent Roll'!$M47,EDATE('Rent Roll'!$M47,ROUNDDOWN('Rent Roll'!$Q47,0))-1&gt;=BA$5),-BA27,
IF(AND(BA$5&gt;='Rent Roll'!$K22,EDATE('Rent Roll'!$K22,ROUNDDOWN('Rent Roll'!$M22,0))-1&gt;=BA$5),-BA27,
"-")),"-")</f>
        <v>-</v>
      </c>
      <c r="BB52" s="131" t="str">
        <f>IFERROR(
IF(AND(BB$5&gt;='Rent Roll'!$M47,EDATE('Rent Roll'!$M47,ROUNDDOWN('Rent Roll'!$Q47,0))-1&gt;=BB$5),-BB27,
IF(AND(BB$5&gt;='Rent Roll'!$K22,EDATE('Rent Roll'!$K22,ROUNDDOWN('Rent Roll'!$M22,0))-1&gt;=BB$5),-BB27,
"-")),"-")</f>
        <v>-</v>
      </c>
      <c r="BC52" s="131" t="str">
        <f>IFERROR(
IF(AND(BC$5&gt;='Rent Roll'!$M47,EDATE('Rent Roll'!$M47,ROUNDDOWN('Rent Roll'!$Q47,0))-1&gt;=BC$5),-BC27,
IF(AND(BC$5&gt;='Rent Roll'!$K22,EDATE('Rent Roll'!$K22,ROUNDDOWN('Rent Roll'!$M22,0))-1&gt;=BC$5),-BC27,
"-")),"-")</f>
        <v>-</v>
      </c>
      <c r="BD52" s="131" t="str">
        <f>IFERROR(
IF(AND(BD$5&gt;='Rent Roll'!$M47,EDATE('Rent Roll'!$M47,ROUNDDOWN('Rent Roll'!$Q47,0))-1&gt;=BD$5),-BD27,
IF(AND(BD$5&gt;='Rent Roll'!$K22,EDATE('Rent Roll'!$K22,ROUNDDOWN('Rent Roll'!$M22,0))-1&gt;=BD$5),-BD27,
"-")),"-")</f>
        <v>-</v>
      </c>
      <c r="BE52" s="131" t="str">
        <f>IFERROR(
IF(AND(BE$5&gt;='Rent Roll'!$M47,EDATE('Rent Roll'!$M47,ROUNDDOWN('Rent Roll'!$Q47,0))-1&gt;=BE$5),-BE27,
IF(AND(BE$5&gt;='Rent Roll'!$K22,EDATE('Rent Roll'!$K22,ROUNDDOWN('Rent Roll'!$M22,0))-1&gt;=BE$5),-BE27,
"-")),"-")</f>
        <v>-</v>
      </c>
      <c r="BF52" s="131" t="str">
        <f>IFERROR(
IF(AND(BF$5&gt;='Rent Roll'!$M47,EDATE('Rent Roll'!$M47,ROUNDDOWN('Rent Roll'!$Q47,0))-1&gt;=BF$5),-BF27,
IF(AND(BF$5&gt;='Rent Roll'!$K22,EDATE('Rent Roll'!$K22,ROUNDDOWN('Rent Roll'!$M22,0))-1&gt;=BF$5),-BF27,
"-")),"-")</f>
        <v>-</v>
      </c>
      <c r="BG52" s="131" t="str">
        <f>IFERROR(
IF(AND(BG$5&gt;='Rent Roll'!$M47,EDATE('Rent Roll'!$M47,ROUNDDOWN('Rent Roll'!$Q47,0))-1&gt;=BG$5),-BG27,
IF(AND(BG$5&gt;='Rent Roll'!$K22,EDATE('Rent Roll'!$K22,ROUNDDOWN('Rent Roll'!$M22,0))-1&gt;=BG$5),-BG27,
"-")),"-")</f>
        <v>-</v>
      </c>
      <c r="BH52" s="131" t="str">
        <f>IFERROR(
IF(AND(BH$5&gt;='Rent Roll'!$M47,EDATE('Rent Roll'!$M47,ROUNDDOWN('Rent Roll'!$Q47,0))-1&gt;=BH$5),-BH27,
IF(AND(BH$5&gt;='Rent Roll'!$K22,EDATE('Rent Roll'!$K22,ROUNDDOWN('Rent Roll'!$M22,0))-1&gt;=BH$5),-BH27,
"-")),"-")</f>
        <v>-</v>
      </c>
      <c r="BI52" s="131" t="str">
        <f>IFERROR(
IF(AND(BI$5&gt;='Rent Roll'!$M47,EDATE('Rent Roll'!$M47,ROUNDDOWN('Rent Roll'!$Q47,0))-1&gt;=BI$5),-BI27,
IF(AND(BI$5&gt;='Rent Roll'!$K22,EDATE('Rent Roll'!$K22,ROUNDDOWN('Rent Roll'!$M22,0))-1&gt;=BI$5),-BI27,
"-")),"-")</f>
        <v>-</v>
      </c>
      <c r="BJ52" s="131" t="str">
        <f>IFERROR(
IF(AND(BJ$5&gt;='Rent Roll'!$M47,EDATE('Rent Roll'!$M47,ROUNDDOWN('Rent Roll'!$Q47,0))-1&gt;=BJ$5),-BJ27,
IF(AND(BJ$5&gt;='Rent Roll'!$K22,EDATE('Rent Roll'!$K22,ROUNDDOWN('Rent Roll'!$M22,0))-1&gt;=BJ$5),-BJ27,
"-")),"-")</f>
        <v>-</v>
      </c>
      <c r="BK52" s="131" t="str">
        <f>IFERROR(
IF(AND(BK$5&gt;='Rent Roll'!$M47,EDATE('Rent Roll'!$M47,ROUNDDOWN('Rent Roll'!$Q47,0))-1&gt;=BK$5),-BK27,
IF(AND(BK$5&gt;='Rent Roll'!$K22,EDATE('Rent Roll'!$K22,ROUNDDOWN('Rent Roll'!$M22,0))-1&gt;=BK$5),-BK27,
"-")),"-")</f>
        <v>-</v>
      </c>
      <c r="BL52" s="131" t="str">
        <f>IFERROR(
IF(AND(BL$5&gt;='Rent Roll'!$M47,EDATE('Rent Roll'!$M47,ROUNDDOWN('Rent Roll'!$Q47,0))-1&gt;=BL$5),-BL27,
IF(AND(BL$5&gt;='Rent Roll'!$K22,EDATE('Rent Roll'!$K22,ROUNDDOWN('Rent Roll'!$M22,0))-1&gt;=BL$5),-BL27,
"-")),"-")</f>
        <v>-</v>
      </c>
      <c r="BM52" s="131" t="str">
        <f>IFERROR(
IF(AND(BM$5&gt;='Rent Roll'!$M47,EDATE('Rent Roll'!$M47,ROUNDDOWN('Rent Roll'!$Q47,0))-1&gt;=BM$5),-BM27,
IF(AND(BM$5&gt;='Rent Roll'!$K22,EDATE('Rent Roll'!$K22,ROUNDDOWN('Rent Roll'!$M22,0))-1&gt;=BM$5),-BM27,
"-")),"-")</f>
        <v>-</v>
      </c>
      <c r="BN52" s="131" t="str">
        <f>IFERROR(
IF(AND(BN$5&gt;='Rent Roll'!$M47,EDATE('Rent Roll'!$M47,ROUNDDOWN('Rent Roll'!$Q47,0))-1&gt;=BN$5),-BN27,
IF(AND(BN$5&gt;='Rent Roll'!$K22,EDATE('Rent Roll'!$K22,ROUNDDOWN('Rent Roll'!$M22,0))-1&gt;=BN$5),-BN27,
"-")),"-")</f>
        <v>-</v>
      </c>
      <c r="BO52" s="131" t="str">
        <f>IFERROR(
IF(AND(BO$5&gt;='Rent Roll'!$M47,EDATE('Rent Roll'!$M47,ROUNDDOWN('Rent Roll'!$Q47,0))-1&gt;=BO$5),-BO27,
IF(AND(BO$5&gt;='Rent Roll'!$K22,EDATE('Rent Roll'!$K22,ROUNDDOWN('Rent Roll'!$M22,0))-1&gt;=BO$5),-BO27,
"-")),"-")</f>
        <v>-</v>
      </c>
      <c r="BP52" s="131" t="str">
        <f>IFERROR(
IF(AND(BP$5&gt;='Rent Roll'!$M47,EDATE('Rent Roll'!$M47,ROUNDDOWN('Rent Roll'!$Q47,0))-1&gt;=BP$5),-BP27,
IF(AND(BP$5&gt;='Rent Roll'!$K22,EDATE('Rent Roll'!$K22,ROUNDDOWN('Rent Roll'!$M22,0))-1&gt;=BP$5),-BP27,
"-")),"-")</f>
        <v>-</v>
      </c>
      <c r="BQ52" s="131" t="str">
        <f>IFERROR(
IF(AND(BQ$5&gt;='Rent Roll'!$M47,EDATE('Rent Roll'!$M47,ROUNDDOWN('Rent Roll'!$Q47,0))-1&gt;=BQ$5),-BQ27,
IF(AND(BQ$5&gt;='Rent Roll'!$K22,EDATE('Rent Roll'!$K22,ROUNDDOWN('Rent Roll'!$M22,0))-1&gt;=BQ$5),-BQ27,
"-")),"-")</f>
        <v>-</v>
      </c>
      <c r="BR52" s="131" t="str">
        <f>IFERROR(
IF(AND(BR$5&gt;='Rent Roll'!$M47,EDATE('Rent Roll'!$M47,ROUNDDOWN('Rent Roll'!$Q47,0))-1&gt;=BR$5),-BR27,
IF(AND(BR$5&gt;='Rent Roll'!$K22,EDATE('Rent Roll'!$K22,ROUNDDOWN('Rent Roll'!$M22,0))-1&gt;=BR$5),-BR27,
"-")),"-")</f>
        <v>-</v>
      </c>
      <c r="BS52" s="131" t="str">
        <f>IFERROR(
IF(AND(BS$5&gt;='Rent Roll'!$M47,EDATE('Rent Roll'!$M47,ROUNDDOWN('Rent Roll'!$Q47,0))-1&gt;=BS$5),-BS27,
IF(AND(BS$5&gt;='Rent Roll'!$K22,EDATE('Rent Roll'!$K22,ROUNDDOWN('Rent Roll'!$M22,0))-1&gt;=BS$5),-BS27,
"-")),"-")</f>
        <v>-</v>
      </c>
      <c r="BT52" s="131" t="str">
        <f>IFERROR(
IF(AND(BT$5&gt;='Rent Roll'!$M47,EDATE('Rent Roll'!$M47,ROUNDDOWN('Rent Roll'!$Q47,0))-1&gt;=BT$5),-BT27,
IF(AND(BT$5&gt;='Rent Roll'!$K22,EDATE('Rent Roll'!$K22,ROUNDDOWN('Rent Roll'!$M22,0))-1&gt;=BT$5),-BT27,
"-")),"-")</f>
        <v>-</v>
      </c>
      <c r="BU52" s="131" t="str">
        <f>IFERROR(
IF(AND(BU$5&gt;='Rent Roll'!$M47,EDATE('Rent Roll'!$M47,ROUNDDOWN('Rent Roll'!$Q47,0))-1&gt;=BU$5),-BU27,
IF(AND(BU$5&gt;='Rent Roll'!$K22,EDATE('Rent Roll'!$K22,ROUNDDOWN('Rent Roll'!$M22,0))-1&gt;=BU$5),-BU27,
"-")),"-")</f>
        <v>-</v>
      </c>
      <c r="BV52" s="131" t="str">
        <f>IFERROR(
IF(AND(BV$5&gt;='Rent Roll'!$M47,EDATE('Rent Roll'!$M47,ROUNDDOWN('Rent Roll'!$Q47,0))-1&gt;=BV$5),-BV27,
IF(AND(BV$5&gt;='Rent Roll'!$K22,EDATE('Rent Roll'!$K22,ROUNDDOWN('Rent Roll'!$M22,0))-1&gt;=BV$5),-BV27,
"-")),"-")</f>
        <v>-</v>
      </c>
      <c r="BW52" s="131" t="str">
        <f>IFERROR(
IF(AND(BW$5&gt;='Rent Roll'!$M47,EDATE('Rent Roll'!$M47,ROUNDDOWN('Rent Roll'!$Q47,0))-1&gt;=BW$5),-BW27,
IF(AND(BW$5&gt;='Rent Roll'!$K22,EDATE('Rent Roll'!$K22,ROUNDDOWN('Rent Roll'!$M22,0))-1&gt;=BW$5),-BW27,
"-")),"-")</f>
        <v>-</v>
      </c>
      <c r="BX52" s="131" t="str">
        <f>IFERROR(
IF(AND(BX$5&gt;='Rent Roll'!$M47,EDATE('Rent Roll'!$M47,ROUNDDOWN('Rent Roll'!$Q47,0))-1&gt;=BX$5),-BX27,
IF(AND(BX$5&gt;='Rent Roll'!$K22,EDATE('Rent Roll'!$K22,ROUNDDOWN('Rent Roll'!$M22,0))-1&gt;=BX$5),-BX27,
"-")),"-")</f>
        <v>-</v>
      </c>
      <c r="BY52" s="131" t="str">
        <f>IFERROR(
IF(AND(BY$5&gt;='Rent Roll'!$M47,EDATE('Rent Roll'!$M47,ROUNDDOWN('Rent Roll'!$Q47,0))-1&gt;=BY$5),-BY27,
IF(AND(BY$5&gt;='Rent Roll'!$K22,EDATE('Rent Roll'!$K22,ROUNDDOWN('Rent Roll'!$M22,0))-1&gt;=BY$5),-BY27,
"-")),"-")</f>
        <v>-</v>
      </c>
      <c r="BZ52" s="131" t="str">
        <f>IFERROR(
IF(AND(BZ$5&gt;='Rent Roll'!$M47,EDATE('Rent Roll'!$M47,ROUNDDOWN('Rent Roll'!$Q47,0))-1&gt;=BZ$5),-BZ27,
IF(AND(BZ$5&gt;='Rent Roll'!$K22,EDATE('Rent Roll'!$K22,ROUNDDOWN('Rent Roll'!$M22,0))-1&gt;=BZ$5),-BZ27,
"-")),"-")</f>
        <v>-</v>
      </c>
      <c r="CA52" s="131" t="str">
        <f>IFERROR(
IF(AND(CA$5&gt;='Rent Roll'!$M47,EDATE('Rent Roll'!$M47,ROUNDDOWN('Rent Roll'!$Q47,0))-1&gt;=CA$5),-CA27,
IF(AND(CA$5&gt;='Rent Roll'!$K22,EDATE('Rent Roll'!$K22,ROUNDDOWN('Rent Roll'!$M22,0))-1&gt;=CA$5),-CA27,
"-")),"-")</f>
        <v>-</v>
      </c>
      <c r="CB52" s="131" t="str">
        <f>IFERROR(
IF(AND(CB$5&gt;='Rent Roll'!$M47,EDATE('Rent Roll'!$M47,ROUNDDOWN('Rent Roll'!$Q47,0))-1&gt;=CB$5),-CB27,
IF(AND(CB$5&gt;='Rent Roll'!$K22,EDATE('Rent Roll'!$K22,ROUNDDOWN('Rent Roll'!$M22,0))-1&gt;=CB$5),-CB27,
"-")),"-")</f>
        <v>-</v>
      </c>
      <c r="CC52" s="131" t="str">
        <f>IFERROR(
IF(AND(CC$5&gt;='Rent Roll'!$M47,EDATE('Rent Roll'!$M47,ROUNDDOWN('Rent Roll'!$Q47,0))-1&gt;=CC$5),-CC27,
IF(AND(CC$5&gt;='Rent Roll'!$K22,EDATE('Rent Roll'!$K22,ROUNDDOWN('Rent Roll'!$M22,0))-1&gt;=CC$5),-CC27,
"-")),"-")</f>
        <v>-</v>
      </c>
      <c r="CD52" s="131" t="str">
        <f>IFERROR(
IF(AND(CD$5&gt;='Rent Roll'!$M47,EDATE('Rent Roll'!$M47,ROUNDDOWN('Rent Roll'!$Q47,0))-1&gt;=CD$5),-CD27,
IF(AND(CD$5&gt;='Rent Roll'!$K22,EDATE('Rent Roll'!$K22,ROUNDDOWN('Rent Roll'!$M22,0))-1&gt;=CD$5),-CD27,
"-")),"-")</f>
        <v>-</v>
      </c>
      <c r="CE52" s="131" t="str">
        <f>IFERROR(
IF(AND(CE$5&gt;='Rent Roll'!$M47,EDATE('Rent Roll'!$M47,ROUNDDOWN('Rent Roll'!$Q47,0))-1&gt;=CE$5),-CE27,
IF(AND(CE$5&gt;='Rent Roll'!$K22,EDATE('Rent Roll'!$K22,ROUNDDOWN('Rent Roll'!$M22,0))-1&gt;=CE$5),-CE27,
"-")),"-")</f>
        <v>-</v>
      </c>
      <c r="CF52" s="131" t="str">
        <f>IFERROR(
IF(AND(CF$5&gt;='Rent Roll'!$M47,EDATE('Rent Roll'!$M47,ROUNDDOWN('Rent Roll'!$Q47,0))-1&gt;=CF$5),-CF27,
IF(AND(CF$5&gt;='Rent Roll'!$K22,EDATE('Rent Roll'!$K22,ROUNDDOWN('Rent Roll'!$M22,0))-1&gt;=CF$5),-CF27,
"-")),"-")</f>
        <v>-</v>
      </c>
      <c r="CG52" s="131" t="str">
        <f>IFERROR(
IF(AND(CG$5&gt;='Rent Roll'!$M47,EDATE('Rent Roll'!$M47,ROUNDDOWN('Rent Roll'!$Q47,0))-1&gt;=CG$5),-CG27,
IF(AND(CG$5&gt;='Rent Roll'!$K22,EDATE('Rent Roll'!$K22,ROUNDDOWN('Rent Roll'!$M22,0))-1&gt;=CG$5),-CG27,
"-")),"-")</f>
        <v>-</v>
      </c>
      <c r="CH52" s="131" t="str">
        <f>IFERROR(
IF(AND(CH$5&gt;='Rent Roll'!$M47,EDATE('Rent Roll'!$M47,ROUNDDOWN('Rent Roll'!$Q47,0))-1&gt;=CH$5),-CH27,
IF(AND(CH$5&gt;='Rent Roll'!$K22,EDATE('Rent Roll'!$K22,ROUNDDOWN('Rent Roll'!$M22,0))-1&gt;=CH$5),-CH27,
"-")),"-")</f>
        <v>-</v>
      </c>
      <c r="CI52" s="131" t="str">
        <f>IFERROR(
IF(AND(CI$5&gt;='Rent Roll'!$M47,EDATE('Rent Roll'!$M47,ROUNDDOWN('Rent Roll'!$Q47,0))-1&gt;=CI$5),-CI27,
IF(AND(CI$5&gt;='Rent Roll'!$K22,EDATE('Rent Roll'!$K22,ROUNDDOWN('Rent Roll'!$M22,0))-1&gt;=CI$5),-CI27,
"-")),"-")</f>
        <v>-</v>
      </c>
      <c r="CJ52" s="131" t="str">
        <f>IFERROR(
IF(AND(CJ$5&gt;='Rent Roll'!$M47,EDATE('Rent Roll'!$M47,ROUNDDOWN('Rent Roll'!$Q47,0))-1&gt;=CJ$5),-CJ27,
IF(AND(CJ$5&gt;='Rent Roll'!$K22,EDATE('Rent Roll'!$K22,ROUNDDOWN('Rent Roll'!$M22,0))-1&gt;=CJ$5),-CJ27,
"-")),"-")</f>
        <v>-</v>
      </c>
      <c r="CK52" s="131" t="str">
        <f>IFERROR(
IF(AND(CK$5&gt;='Rent Roll'!$M47,EDATE('Rent Roll'!$M47,ROUNDDOWN('Rent Roll'!$Q47,0))-1&gt;=CK$5),-CK27,
IF(AND(CK$5&gt;='Rent Roll'!$K22,EDATE('Rent Roll'!$K22,ROUNDDOWN('Rent Roll'!$M22,0))-1&gt;=CK$5),-CK27,
"-")),"-")</f>
        <v>-</v>
      </c>
      <c r="CL52" s="131" t="str">
        <f>IFERROR(
IF(AND(CL$5&gt;='Rent Roll'!$M47,EDATE('Rent Roll'!$M47,ROUNDDOWN('Rent Roll'!$Q47,0))-1&gt;=CL$5),-CL27,
IF(AND(CL$5&gt;='Rent Roll'!$K22,EDATE('Rent Roll'!$K22,ROUNDDOWN('Rent Roll'!$M22,0))-1&gt;=CL$5),-CL27,
"-")),"-")</f>
        <v>-</v>
      </c>
      <c r="CM52" s="131" t="str">
        <f>IFERROR(
IF(AND(CM$5&gt;='Rent Roll'!$M47,EDATE('Rent Roll'!$M47,ROUNDDOWN('Rent Roll'!$Q47,0))-1&gt;=CM$5),-CM27,
IF(AND(CM$5&gt;='Rent Roll'!$K22,EDATE('Rent Roll'!$K22,ROUNDDOWN('Rent Roll'!$M22,0))-1&gt;=CM$5),-CM27,
"-")),"-")</f>
        <v>-</v>
      </c>
      <c r="CN52" s="131" t="str">
        <f>IFERROR(
IF(AND(CN$5&gt;='Rent Roll'!$M47,EDATE('Rent Roll'!$M47,ROUNDDOWN('Rent Roll'!$Q47,0))-1&gt;=CN$5),-CN27,
IF(AND(CN$5&gt;='Rent Roll'!$K22,EDATE('Rent Roll'!$K22,ROUNDDOWN('Rent Roll'!$M22,0))-1&gt;=CN$5),-CN27,
"-")),"-")</f>
        <v>-</v>
      </c>
      <c r="CO52" s="131" t="str">
        <f>IFERROR(
IF(AND(CO$5&gt;='Rent Roll'!$M47,EDATE('Rent Roll'!$M47,ROUNDDOWN('Rent Roll'!$Q47,0))-1&gt;=CO$5),-CO27,
IF(AND(CO$5&gt;='Rent Roll'!$K22,EDATE('Rent Roll'!$K22,ROUNDDOWN('Rent Roll'!$M22,0))-1&gt;=CO$5),-CO27,
"-")),"-")</f>
        <v>-</v>
      </c>
      <c r="CP52" s="131" t="str">
        <f>IFERROR(
IF(AND(CP$5&gt;='Rent Roll'!$M47,EDATE('Rent Roll'!$M47,ROUNDDOWN('Rent Roll'!$Q47,0))-1&gt;=CP$5),-CP27,
IF(AND(CP$5&gt;='Rent Roll'!$K22,EDATE('Rent Roll'!$K22,ROUNDDOWN('Rent Roll'!$M22,0))-1&gt;=CP$5),-CP27,
"-")),"-")</f>
        <v>-</v>
      </c>
      <c r="CQ52" s="131" t="str">
        <f>IFERROR(
IF(AND(CQ$5&gt;='Rent Roll'!$M47,EDATE('Rent Roll'!$M47,ROUNDDOWN('Rent Roll'!$Q47,0))-1&gt;=CQ$5),-CQ27,
IF(AND(CQ$5&gt;='Rent Roll'!$K22,EDATE('Rent Roll'!$K22,ROUNDDOWN('Rent Roll'!$M22,0))-1&gt;=CQ$5),-CQ27,
"-")),"-")</f>
        <v>-</v>
      </c>
      <c r="CR52" s="131" t="str">
        <f>IFERROR(
IF(AND(CR$5&gt;='Rent Roll'!$M47,EDATE('Rent Roll'!$M47,ROUNDDOWN('Rent Roll'!$Q47,0))-1&gt;=CR$5),-CR27,
IF(AND(CR$5&gt;='Rent Roll'!$K22,EDATE('Rent Roll'!$K22,ROUNDDOWN('Rent Roll'!$M22,0))-1&gt;=CR$5),-CR27,
"-")),"-")</f>
        <v>-</v>
      </c>
      <c r="CS52" s="131" t="str">
        <f>IFERROR(
IF(AND(CS$5&gt;='Rent Roll'!$M47,EDATE('Rent Roll'!$M47,ROUNDDOWN('Rent Roll'!$Q47,0))-1&gt;=CS$5),-CS27,
IF(AND(CS$5&gt;='Rent Roll'!$K22,EDATE('Rent Roll'!$K22,ROUNDDOWN('Rent Roll'!$M22,0))-1&gt;=CS$5),-CS27,
"-")),"-")</f>
        <v>-</v>
      </c>
      <c r="CT52" s="131" t="str">
        <f>IFERROR(
IF(AND(CT$5&gt;='Rent Roll'!$M47,EDATE('Rent Roll'!$M47,ROUNDDOWN('Rent Roll'!$Q47,0))-1&gt;=CT$5),-CT27,
IF(AND(CT$5&gt;='Rent Roll'!$K22,EDATE('Rent Roll'!$K22,ROUNDDOWN('Rent Roll'!$M22,0))-1&gt;=CT$5),-CT27,
"-")),"-")</f>
        <v>-</v>
      </c>
      <c r="CU52" s="131" t="str">
        <f>IFERROR(
IF(AND(CU$5&gt;='Rent Roll'!$M47,EDATE('Rent Roll'!$M47,ROUNDDOWN('Rent Roll'!$Q47,0))-1&gt;=CU$5),-CU27,
IF(AND(CU$5&gt;='Rent Roll'!$K22,EDATE('Rent Roll'!$K22,ROUNDDOWN('Rent Roll'!$M22,0))-1&gt;=CU$5),-CU27,
"-")),"-")</f>
        <v>-</v>
      </c>
      <c r="CV52" s="131" t="str">
        <f>IFERROR(
IF(AND(CV$5&gt;='Rent Roll'!$M47,EDATE('Rent Roll'!$M47,ROUNDDOWN('Rent Roll'!$Q47,0))-1&gt;=CV$5),-CV27,
IF(AND(CV$5&gt;='Rent Roll'!$K22,EDATE('Rent Roll'!$K22,ROUNDDOWN('Rent Roll'!$M22,0))-1&gt;=CV$5),-CV27,
"-")),"-")</f>
        <v>-</v>
      </c>
      <c r="CW52" s="131" t="str">
        <f>IFERROR(
IF(AND(CW$5&gt;='Rent Roll'!$M47,EDATE('Rent Roll'!$M47,ROUNDDOWN('Rent Roll'!$Q47,0))-1&gt;=CW$5),-CW27,
IF(AND(CW$5&gt;='Rent Roll'!$K22,EDATE('Rent Roll'!$K22,ROUNDDOWN('Rent Roll'!$M22,0))-1&gt;=CW$5),-CW27,
"-")),"-")</f>
        <v>-</v>
      </c>
      <c r="CX52" s="131" t="str">
        <f>IFERROR(
IF(AND(CX$5&gt;='Rent Roll'!$M47,EDATE('Rent Roll'!$M47,ROUNDDOWN('Rent Roll'!$Q47,0))-1&gt;=CX$5),-CX27,
IF(AND(CX$5&gt;='Rent Roll'!$K22,EDATE('Rent Roll'!$K22,ROUNDDOWN('Rent Roll'!$M22,0))-1&gt;=CX$5),-CX27,
"-")),"-")</f>
        <v>-</v>
      </c>
      <c r="CY52" s="131" t="str">
        <f>IFERROR(
IF(AND(CY$5&gt;='Rent Roll'!$M47,EDATE('Rent Roll'!$M47,ROUNDDOWN('Rent Roll'!$Q47,0))-1&gt;=CY$5),-CY27,
IF(AND(CY$5&gt;='Rent Roll'!$K22,EDATE('Rent Roll'!$K22,ROUNDDOWN('Rent Roll'!$M22,0))-1&gt;=CY$5),-CY27,
"-")),"-")</f>
        <v>-</v>
      </c>
      <c r="CZ52" s="131" t="str">
        <f>IFERROR(
IF(AND(CZ$5&gt;='Rent Roll'!$M47,EDATE('Rent Roll'!$M47,ROUNDDOWN('Rent Roll'!$Q47,0))-1&gt;=CZ$5),-CZ27,
IF(AND(CZ$5&gt;='Rent Roll'!$K22,EDATE('Rent Roll'!$K22,ROUNDDOWN('Rent Roll'!$M22,0))-1&gt;=CZ$5),-CZ27,
"-")),"-")</f>
        <v>-</v>
      </c>
      <c r="DA52" s="131" t="str">
        <f>IFERROR(
IF(AND(DA$5&gt;='Rent Roll'!$M47,EDATE('Rent Roll'!$M47,ROUNDDOWN('Rent Roll'!$Q47,0))-1&gt;=DA$5),-DA27,
IF(AND(DA$5&gt;='Rent Roll'!$K22,EDATE('Rent Roll'!$K22,ROUNDDOWN('Rent Roll'!$M22,0))-1&gt;=DA$5),-DA27,
"-")),"-")</f>
        <v>-</v>
      </c>
      <c r="DB52" s="131" t="str">
        <f>IFERROR(
IF(AND(DB$5&gt;='Rent Roll'!$M47,EDATE('Rent Roll'!$M47,ROUNDDOWN('Rent Roll'!$Q47,0))-1&gt;=DB$5),-DB27,
IF(AND(DB$5&gt;='Rent Roll'!$K22,EDATE('Rent Roll'!$K22,ROUNDDOWN('Rent Roll'!$M22,0))-1&gt;=DB$5),-DB27,
"-")),"-")</f>
        <v>-</v>
      </c>
      <c r="DC52" s="131" t="str">
        <f>IFERROR(
IF(AND(DC$5&gt;='Rent Roll'!$M47,EDATE('Rent Roll'!$M47,ROUNDDOWN('Rent Roll'!$Q47,0))-1&gt;=DC$5),-DC27,
IF(AND(DC$5&gt;='Rent Roll'!$K22,EDATE('Rent Roll'!$K22,ROUNDDOWN('Rent Roll'!$M22,0))-1&gt;=DC$5),-DC27,
"-")),"-")</f>
        <v>-</v>
      </c>
      <c r="DD52" s="131" t="str">
        <f>IFERROR(
IF(AND(DD$5&gt;='Rent Roll'!$M47,EDATE('Rent Roll'!$M47,ROUNDDOWN('Rent Roll'!$Q47,0))-1&gt;=DD$5),-DD27,
IF(AND(DD$5&gt;='Rent Roll'!$K22,EDATE('Rent Roll'!$K22,ROUNDDOWN('Rent Roll'!$M22,0))-1&gt;=DD$5),-DD27,
"-")),"-")</f>
        <v>-</v>
      </c>
      <c r="DE52" s="131" t="str">
        <f>IFERROR(
IF(AND(DE$5&gt;='Rent Roll'!$M47,EDATE('Rent Roll'!$M47,ROUNDDOWN('Rent Roll'!$Q47,0))-1&gt;=DE$5),-DE27,
IF(AND(DE$5&gt;='Rent Roll'!$K22,EDATE('Rent Roll'!$K22,ROUNDDOWN('Rent Roll'!$M22,0))-1&gt;=DE$5),-DE27,
"-")),"-")</f>
        <v>-</v>
      </c>
      <c r="DF52" s="131" t="str">
        <f>IFERROR(
IF(AND(DF$5&gt;='Rent Roll'!$M47,EDATE('Rent Roll'!$M47,ROUNDDOWN('Rent Roll'!$Q47,0))-1&gt;=DF$5),-DF27,
IF(AND(DF$5&gt;='Rent Roll'!$K22,EDATE('Rent Roll'!$K22,ROUNDDOWN('Rent Roll'!$M22,0))-1&gt;=DF$5),-DF27,
"-")),"-")</f>
        <v>-</v>
      </c>
      <c r="DG52" s="131" t="str">
        <f>IFERROR(
IF(AND(DG$5&gt;='Rent Roll'!$M47,EDATE('Rent Roll'!$M47,ROUNDDOWN('Rent Roll'!$Q47,0))-1&gt;=DG$5),-DG27,
IF(AND(DG$5&gt;='Rent Roll'!$K22,EDATE('Rent Roll'!$K22,ROUNDDOWN('Rent Roll'!$M22,0))-1&gt;=DG$5),-DG27,
"-")),"-")</f>
        <v>-</v>
      </c>
      <c r="DH52" s="131" t="str">
        <f>IFERROR(
IF(AND(DH$5&gt;='Rent Roll'!$M47,EDATE('Rent Roll'!$M47,ROUNDDOWN('Rent Roll'!$Q47,0))-1&gt;=DH$5),-DH27,
IF(AND(DH$5&gt;='Rent Roll'!$K22,EDATE('Rent Roll'!$K22,ROUNDDOWN('Rent Roll'!$M22,0))-1&gt;=DH$5),-DH27,
"-")),"-")</f>
        <v>-</v>
      </c>
      <c r="DI52" s="131" t="str">
        <f>IFERROR(
IF(AND(DI$5&gt;='Rent Roll'!$M47,EDATE('Rent Roll'!$M47,ROUNDDOWN('Rent Roll'!$Q47,0))-1&gt;=DI$5),-DI27,
IF(AND(DI$5&gt;='Rent Roll'!$K22,EDATE('Rent Roll'!$K22,ROUNDDOWN('Rent Roll'!$M22,0))-1&gt;=DI$5),-DI27,
"-")),"-")</f>
        <v>-</v>
      </c>
      <c r="DJ52" s="131" t="str">
        <f>IFERROR(
IF(AND(DJ$5&gt;='Rent Roll'!$M47,EDATE('Rent Roll'!$M47,ROUNDDOWN('Rent Roll'!$Q47,0))-1&gt;=DJ$5),-DJ27,
IF(AND(DJ$5&gt;='Rent Roll'!$K22,EDATE('Rent Roll'!$K22,ROUNDDOWN('Rent Roll'!$M22,0))-1&gt;=DJ$5),-DJ27,
"-")),"-")</f>
        <v>-</v>
      </c>
      <c r="DK52" s="131" t="str">
        <f>IFERROR(
IF(AND(DK$5&gt;='Rent Roll'!$M47,EDATE('Rent Roll'!$M47,ROUNDDOWN('Rent Roll'!$Q47,0))-1&gt;=DK$5),-DK27,
IF(AND(DK$5&gt;='Rent Roll'!$K22,EDATE('Rent Roll'!$K22,ROUNDDOWN('Rent Roll'!$M22,0))-1&gt;=DK$5),-DK27,
"-")),"-")</f>
        <v>-</v>
      </c>
      <c r="DL52" s="131" t="str">
        <f>IFERROR(
IF(AND(DL$5&gt;='Rent Roll'!$M47,EDATE('Rent Roll'!$M47,ROUNDDOWN('Rent Roll'!$Q47,0))-1&gt;=DL$5),-DL27,
IF(AND(DL$5&gt;='Rent Roll'!$K22,EDATE('Rent Roll'!$K22,ROUNDDOWN('Rent Roll'!$M22,0))-1&gt;=DL$5),-DL27,
"-")),"-")</f>
        <v>-</v>
      </c>
      <c r="DM52" s="131" t="str">
        <f>IFERROR(
IF(AND(DM$5&gt;='Rent Roll'!$M47,EDATE('Rent Roll'!$M47,ROUNDDOWN('Rent Roll'!$Q47,0))-1&gt;=DM$5),-DM27,
IF(AND(DM$5&gt;='Rent Roll'!$K22,EDATE('Rent Roll'!$K22,ROUNDDOWN('Rent Roll'!$M22,0))-1&gt;=DM$5),-DM27,
"-")),"-")</f>
        <v>-</v>
      </c>
      <c r="DN52" s="131" t="str">
        <f>IFERROR(
IF(AND(DN$5&gt;='Rent Roll'!$M47,EDATE('Rent Roll'!$M47,ROUNDDOWN('Rent Roll'!$Q47,0))-1&gt;=DN$5),-DN27,
IF(AND(DN$5&gt;='Rent Roll'!$K22,EDATE('Rent Roll'!$K22,ROUNDDOWN('Rent Roll'!$M22,0))-1&gt;=DN$5),-DN27,
"-")),"-")</f>
        <v>-</v>
      </c>
      <c r="DO52" s="131" t="str">
        <f>IFERROR(
IF(AND(DO$5&gt;='Rent Roll'!$M47,EDATE('Rent Roll'!$M47,ROUNDDOWN('Rent Roll'!$Q47,0))-1&gt;=DO$5),-DO27,
IF(AND(DO$5&gt;='Rent Roll'!$K22,EDATE('Rent Roll'!$K22,ROUNDDOWN('Rent Roll'!$M22,0))-1&gt;=DO$5),-DO27,
"-")),"-")</f>
        <v>-</v>
      </c>
      <c r="DP52" s="131" t="str">
        <f>IFERROR(
IF(AND(DP$5&gt;='Rent Roll'!$M47,EDATE('Rent Roll'!$M47,ROUNDDOWN('Rent Roll'!$Q47,0))-1&gt;=DP$5),-DP27,
IF(AND(DP$5&gt;='Rent Roll'!$K22,EDATE('Rent Roll'!$K22,ROUNDDOWN('Rent Roll'!$M22,0))-1&gt;=DP$5),-DP27,
"-")),"-")</f>
        <v>-</v>
      </c>
      <c r="DQ52" s="131" t="str">
        <f>IFERROR(
IF(AND(DQ$5&gt;='Rent Roll'!$M47,EDATE('Rent Roll'!$M47,ROUNDDOWN('Rent Roll'!$Q47,0))-1&gt;=DQ$5),-DQ27,
IF(AND(DQ$5&gt;='Rent Roll'!$K22,EDATE('Rent Roll'!$K22,ROUNDDOWN('Rent Roll'!$M22,0))-1&gt;=DQ$5),-DQ27,
"-")),"-")</f>
        <v>-</v>
      </c>
      <c r="DR52" s="131" t="str">
        <f>IFERROR(
IF(AND(DR$5&gt;='Rent Roll'!$M47,EDATE('Rent Roll'!$M47,ROUNDDOWN('Rent Roll'!$Q47,0))-1&gt;=DR$5),-DR27,
IF(AND(DR$5&gt;='Rent Roll'!$K22,EDATE('Rent Roll'!$K22,ROUNDDOWN('Rent Roll'!$M22,0))-1&gt;=DR$5),-DR27,
"-")),"-")</f>
        <v>-</v>
      </c>
      <c r="DS52" s="131" t="str">
        <f>IFERROR(
IF(AND(DS$5&gt;='Rent Roll'!$M47,EDATE('Rent Roll'!$M47,ROUNDDOWN('Rent Roll'!$Q47,0))-1&gt;=DS$5),-DS27,
IF(AND(DS$5&gt;='Rent Roll'!$K22,EDATE('Rent Roll'!$K22,ROUNDDOWN('Rent Roll'!$M22,0))-1&gt;=DS$5),-DS27,
"-")),"-")</f>
        <v>-</v>
      </c>
      <c r="DT52" s="131" t="str">
        <f>IFERROR(
IF(AND(DT$5&gt;='Rent Roll'!$M47,EDATE('Rent Roll'!$M47,ROUNDDOWN('Rent Roll'!$Q47,0))-1&gt;=DT$5),-DT27,
IF(AND(DT$5&gt;='Rent Roll'!$K22,EDATE('Rent Roll'!$K22,ROUNDDOWN('Rent Roll'!$M22,0))-1&gt;=DT$5),-DT27,
"-")),"-")</f>
        <v>-</v>
      </c>
      <c r="DU52" s="131" t="str">
        <f>IFERROR(
IF(AND(DU$5&gt;='Rent Roll'!$M47,EDATE('Rent Roll'!$M47,ROUNDDOWN('Rent Roll'!$Q47,0))-1&gt;=DU$5),-DU27,
IF(AND(DU$5&gt;='Rent Roll'!$K22,EDATE('Rent Roll'!$K22,ROUNDDOWN('Rent Roll'!$M22,0))-1&gt;=DU$5),-DU27,
"-")),"-")</f>
        <v>-</v>
      </c>
      <c r="DV52" s="131" t="str">
        <f>IFERROR(
IF(AND(DV$5&gt;='Rent Roll'!$M47,EDATE('Rent Roll'!$M47,ROUNDDOWN('Rent Roll'!$Q47,0))-1&gt;=DV$5),-DV27,
IF(AND(DV$5&gt;='Rent Roll'!$K22,EDATE('Rent Roll'!$K22,ROUNDDOWN('Rent Roll'!$M22,0))-1&gt;=DV$5),-DV27,
"-")),"-")</f>
        <v>-</v>
      </c>
      <c r="DW52" s="131" t="str">
        <f>IFERROR(
IF(AND(DW$5&gt;='Rent Roll'!$M47,EDATE('Rent Roll'!$M47,ROUNDDOWN('Rent Roll'!$Q47,0))-1&gt;=DW$5),-DW27,
IF(AND(DW$5&gt;='Rent Roll'!$K22,EDATE('Rent Roll'!$K22,ROUNDDOWN('Rent Roll'!$M22,0))-1&gt;=DW$5),-DW27,
"-")),"-")</f>
        <v>-</v>
      </c>
      <c r="DX52" s="131" t="str">
        <f>IFERROR(
IF(AND(DX$5&gt;='Rent Roll'!$M47,EDATE('Rent Roll'!$M47,ROUNDDOWN('Rent Roll'!$Q47,0))-1&gt;=DX$5),-DX27,
IF(AND(DX$5&gt;='Rent Roll'!$K22,EDATE('Rent Roll'!$K22,ROUNDDOWN('Rent Roll'!$M22,0))-1&gt;=DX$5),-DX27,
"-")),"-")</f>
        <v>-</v>
      </c>
      <c r="DY52" s="131" t="str">
        <f>IFERROR(
IF(AND(DY$5&gt;='Rent Roll'!$M47,EDATE('Rent Roll'!$M47,ROUNDDOWN('Rent Roll'!$Q47,0))-1&gt;=DY$5),-DY27,
IF(AND(DY$5&gt;='Rent Roll'!$K22,EDATE('Rent Roll'!$K22,ROUNDDOWN('Rent Roll'!$M22,0))-1&gt;=DY$5),-DY27,
"-")),"-")</f>
        <v>-</v>
      </c>
      <c r="DZ52" s="131" t="str">
        <f>IFERROR(
IF(AND(DZ$5&gt;='Rent Roll'!$M47,EDATE('Rent Roll'!$M47,ROUNDDOWN('Rent Roll'!$Q47,0))-1&gt;=DZ$5),-DZ27,
IF(AND(DZ$5&gt;='Rent Roll'!$K22,EDATE('Rent Roll'!$K22,ROUNDDOWN('Rent Roll'!$M22,0))-1&gt;=DZ$5),-DZ27,
"-")),"-")</f>
        <v>-</v>
      </c>
      <c r="EA52" s="131" t="str">
        <f>IFERROR(
IF(AND(EA$5&gt;='Rent Roll'!$M47,EDATE('Rent Roll'!$M47,ROUNDDOWN('Rent Roll'!$Q47,0))-1&gt;=EA$5),-EA27,
IF(AND(EA$5&gt;='Rent Roll'!$K22,EDATE('Rent Roll'!$K22,ROUNDDOWN('Rent Roll'!$M22,0))-1&gt;=EA$5),-EA27,
"-")),"-")</f>
        <v>-</v>
      </c>
      <c r="EB52" s="131" t="str">
        <f>IFERROR(
IF(AND(EB$5&gt;='Rent Roll'!$M47,EDATE('Rent Roll'!$M47,ROUNDDOWN('Rent Roll'!$Q47,0))-1&gt;=EB$5),-EB27,
IF(AND(EB$5&gt;='Rent Roll'!$K22,EDATE('Rent Roll'!$K22,ROUNDDOWN('Rent Roll'!$M22,0))-1&gt;=EB$5),-EB27,
"-")),"-")</f>
        <v>-</v>
      </c>
      <c r="EC52" s="131" t="str">
        <f>IFERROR(
IF(AND(EC$5&gt;='Rent Roll'!$M47,EDATE('Rent Roll'!$M47,ROUNDDOWN('Rent Roll'!$Q47,0))-1&gt;=EC$5),-EC27,
IF(AND(EC$5&gt;='Rent Roll'!$K22,EDATE('Rent Roll'!$K22,ROUNDDOWN('Rent Roll'!$M22,0))-1&gt;=EC$5),-EC27,
"-")),"-")</f>
        <v>-</v>
      </c>
      <c r="ED52" s="131" t="str">
        <f>IFERROR(
IF(AND(ED$5&gt;='Rent Roll'!$M47,EDATE('Rent Roll'!$M47,ROUNDDOWN('Rent Roll'!$Q47,0))-1&gt;=ED$5),-ED27,
IF(AND(ED$5&gt;='Rent Roll'!$K22,EDATE('Rent Roll'!$K22,ROUNDDOWN('Rent Roll'!$M22,0))-1&gt;=ED$5),-ED27,
"-")),"-")</f>
        <v>-</v>
      </c>
      <c r="EE52" s="131" t="str">
        <f>IFERROR(
IF(AND(EE$5&gt;='Rent Roll'!$M47,EDATE('Rent Roll'!$M47,ROUNDDOWN('Rent Roll'!$Q47,0))-1&gt;=EE$5),-EE27,
IF(AND(EE$5&gt;='Rent Roll'!$K22,EDATE('Rent Roll'!$K22,ROUNDDOWN('Rent Roll'!$M22,0))-1&gt;=EE$5),-EE27,
"-")),"-")</f>
        <v>-</v>
      </c>
      <c r="EF52" s="132" t="str">
        <f>IFERROR(
IF(AND(EF$5&gt;='Rent Roll'!$M47,EDATE('Rent Roll'!$M47,ROUNDDOWN('Rent Roll'!$Q47,0))-1&gt;=EF$5),-EF27,
IF(AND(EF$5&gt;='Rent Roll'!$K22,EDATE('Rent Roll'!$K22,ROUNDDOWN('Rent Roll'!$M22,0))-1&gt;=EF$5),-EF27,
"-")),"-")</f>
        <v>-</v>
      </c>
      <c r="EG52" s="118" t="s">
        <v>109</v>
      </c>
    </row>
    <row r="53" spans="2:137" x14ac:dyDescent="0.2">
      <c r="B53" s="134"/>
      <c r="C53" s="73" t="str">
        <f>CONCATENATE('Rent Roll'!B23&amp;" - "&amp;'Rent Roll'!C23)</f>
        <v xml:space="preserve"> - </v>
      </c>
      <c r="D53" s="150">
        <f t="shared" si="18"/>
        <v>0</v>
      </c>
      <c r="E53" s="131" t="str">
        <f>IFERROR(
IF(AND(E$5&gt;='Rent Roll'!$M48,EDATE('Rent Roll'!$M48,ROUNDDOWN('Rent Roll'!$Q48,0))-1&gt;=E$5),-E28,
IF(AND(E$5&gt;='Rent Roll'!$K23,EDATE('Rent Roll'!$K23,ROUNDDOWN('Rent Roll'!$M23,0))-1&gt;=E$5),-E28,
"-")),"-")</f>
        <v>-</v>
      </c>
      <c r="F53" s="131" t="str">
        <f>IFERROR(
IF(AND(F$5&gt;='Rent Roll'!$M48,EDATE('Rent Roll'!$M48,ROUNDDOWN('Rent Roll'!$Q48,0))-1&gt;=F$5),-F28,
IF(AND(F$5&gt;='Rent Roll'!$K23,EDATE('Rent Roll'!$K23,ROUNDDOWN('Rent Roll'!$M23,0))-1&gt;=F$5),-F28,
"-")),"-")</f>
        <v>-</v>
      </c>
      <c r="G53" s="131" t="str">
        <f>IFERROR(
IF(AND(G$5&gt;='Rent Roll'!$M48,EDATE('Rent Roll'!$M48,ROUNDDOWN('Rent Roll'!$Q48,0))-1&gt;=G$5),-G28,
IF(AND(G$5&gt;='Rent Roll'!$K23,EDATE('Rent Roll'!$K23,ROUNDDOWN('Rent Roll'!$M23,0))-1&gt;=G$5),-G28,
"-")),"-")</f>
        <v>-</v>
      </c>
      <c r="H53" s="131" t="str">
        <f>IFERROR(
IF(AND(H$5&gt;='Rent Roll'!$M48,EDATE('Rent Roll'!$M48,ROUNDDOWN('Rent Roll'!$Q48,0))-1&gt;=H$5),-H28,
IF(AND(H$5&gt;='Rent Roll'!$K23,EDATE('Rent Roll'!$K23,ROUNDDOWN('Rent Roll'!$M23,0))-1&gt;=H$5),-H28,
"-")),"-")</f>
        <v>-</v>
      </c>
      <c r="I53" s="131" t="str">
        <f>IFERROR(
IF(AND(I$5&gt;='Rent Roll'!$M48,EDATE('Rent Roll'!$M48,ROUNDDOWN('Rent Roll'!$Q48,0))-1&gt;=I$5),-I28,
IF(AND(I$5&gt;='Rent Roll'!$K23,EDATE('Rent Roll'!$K23,ROUNDDOWN('Rent Roll'!$M23,0))-1&gt;=I$5),-I28,
"-")),"-")</f>
        <v>-</v>
      </c>
      <c r="J53" s="131" t="str">
        <f>IFERROR(
IF(AND(J$5&gt;='Rent Roll'!$M48,EDATE('Rent Roll'!$M48,ROUNDDOWN('Rent Roll'!$Q48,0))-1&gt;=J$5),-J28,
IF(AND(J$5&gt;='Rent Roll'!$K23,EDATE('Rent Roll'!$K23,ROUNDDOWN('Rent Roll'!$M23,0))-1&gt;=J$5),-J28,
"-")),"-")</f>
        <v>-</v>
      </c>
      <c r="K53" s="131" t="str">
        <f>IFERROR(
IF(AND(K$5&gt;='Rent Roll'!$M48,EDATE('Rent Roll'!$M48,ROUNDDOWN('Rent Roll'!$Q48,0))-1&gt;=K$5),-K28,
IF(AND(K$5&gt;='Rent Roll'!$K23,EDATE('Rent Roll'!$K23,ROUNDDOWN('Rent Roll'!$M23,0))-1&gt;=K$5),-K28,
"-")),"-")</f>
        <v>-</v>
      </c>
      <c r="L53" s="131" t="str">
        <f>IFERROR(
IF(AND(L$5&gt;='Rent Roll'!$M48,EDATE('Rent Roll'!$M48,ROUNDDOWN('Rent Roll'!$Q48,0))-1&gt;=L$5),-L28,
IF(AND(L$5&gt;='Rent Roll'!$K23,EDATE('Rent Roll'!$K23,ROUNDDOWN('Rent Roll'!$M23,0))-1&gt;=L$5),-L28,
"-")),"-")</f>
        <v>-</v>
      </c>
      <c r="M53" s="131" t="str">
        <f>IFERROR(
IF(AND(M$5&gt;='Rent Roll'!$M48,EDATE('Rent Roll'!$M48,ROUNDDOWN('Rent Roll'!$Q48,0))-1&gt;=M$5),-M28,
IF(AND(M$5&gt;='Rent Roll'!$K23,EDATE('Rent Roll'!$K23,ROUNDDOWN('Rent Roll'!$M23,0))-1&gt;=M$5),-M28,
"-")),"-")</f>
        <v>-</v>
      </c>
      <c r="N53" s="131" t="str">
        <f>IFERROR(
IF(AND(N$5&gt;='Rent Roll'!$M48,EDATE('Rent Roll'!$M48,ROUNDDOWN('Rent Roll'!$Q48,0))-1&gt;=N$5),-N28,
IF(AND(N$5&gt;='Rent Roll'!$K23,EDATE('Rent Roll'!$K23,ROUNDDOWN('Rent Roll'!$M23,0))-1&gt;=N$5),-N28,
"-")),"-")</f>
        <v>-</v>
      </c>
      <c r="O53" s="131" t="str">
        <f>IFERROR(
IF(AND(O$5&gt;='Rent Roll'!$M48,EDATE('Rent Roll'!$M48,ROUNDDOWN('Rent Roll'!$Q48,0))-1&gt;=O$5),-O28,
IF(AND(O$5&gt;='Rent Roll'!$K23,EDATE('Rent Roll'!$K23,ROUNDDOWN('Rent Roll'!$M23,0))-1&gt;=O$5),-O28,
"-")),"-")</f>
        <v>-</v>
      </c>
      <c r="P53" s="131" t="str">
        <f>IFERROR(
IF(AND(P$5&gt;='Rent Roll'!$M48,EDATE('Rent Roll'!$M48,ROUNDDOWN('Rent Roll'!$Q48,0))-1&gt;=P$5),-P28,
IF(AND(P$5&gt;='Rent Roll'!$K23,EDATE('Rent Roll'!$K23,ROUNDDOWN('Rent Roll'!$M23,0))-1&gt;=P$5),-P28,
"-")),"-")</f>
        <v>-</v>
      </c>
      <c r="Q53" s="131" t="str">
        <f>IFERROR(
IF(AND(Q$5&gt;='Rent Roll'!$M48,EDATE('Rent Roll'!$M48,ROUNDDOWN('Rent Roll'!$Q48,0))-1&gt;=Q$5),-Q28,
IF(AND(Q$5&gt;='Rent Roll'!$K23,EDATE('Rent Roll'!$K23,ROUNDDOWN('Rent Roll'!$M23,0))-1&gt;=Q$5),-Q28,
"-")),"-")</f>
        <v>-</v>
      </c>
      <c r="R53" s="131" t="str">
        <f>IFERROR(
IF(AND(R$5&gt;='Rent Roll'!$M48,EDATE('Rent Roll'!$M48,ROUNDDOWN('Rent Roll'!$Q48,0))-1&gt;=R$5),-R28,
IF(AND(R$5&gt;='Rent Roll'!$K23,EDATE('Rent Roll'!$K23,ROUNDDOWN('Rent Roll'!$M23,0))-1&gt;=R$5),-R28,
"-")),"-")</f>
        <v>-</v>
      </c>
      <c r="S53" s="131" t="str">
        <f>IFERROR(
IF(AND(S$5&gt;='Rent Roll'!$M48,EDATE('Rent Roll'!$M48,ROUNDDOWN('Rent Roll'!$Q48,0))-1&gt;=S$5),-S28,
IF(AND(S$5&gt;='Rent Roll'!$K23,EDATE('Rent Roll'!$K23,ROUNDDOWN('Rent Roll'!$M23,0))-1&gt;=S$5),-S28,
"-")),"-")</f>
        <v>-</v>
      </c>
      <c r="T53" s="131" t="str">
        <f>IFERROR(
IF(AND(T$5&gt;='Rent Roll'!$M48,EDATE('Rent Roll'!$M48,ROUNDDOWN('Rent Roll'!$Q48,0))-1&gt;=T$5),-T28,
IF(AND(T$5&gt;='Rent Roll'!$K23,EDATE('Rent Roll'!$K23,ROUNDDOWN('Rent Roll'!$M23,0))-1&gt;=T$5),-T28,
"-")),"-")</f>
        <v>-</v>
      </c>
      <c r="U53" s="131" t="str">
        <f>IFERROR(
IF(AND(U$5&gt;='Rent Roll'!$M48,EDATE('Rent Roll'!$M48,ROUNDDOWN('Rent Roll'!$Q48,0))-1&gt;=U$5),-U28,
IF(AND(U$5&gt;='Rent Roll'!$K23,EDATE('Rent Roll'!$K23,ROUNDDOWN('Rent Roll'!$M23,0))-1&gt;=U$5),-U28,
"-")),"-")</f>
        <v>-</v>
      </c>
      <c r="V53" s="131" t="str">
        <f>IFERROR(
IF(AND(V$5&gt;='Rent Roll'!$M48,EDATE('Rent Roll'!$M48,ROUNDDOWN('Rent Roll'!$Q48,0))-1&gt;=V$5),-V28,
IF(AND(V$5&gt;='Rent Roll'!$K23,EDATE('Rent Roll'!$K23,ROUNDDOWN('Rent Roll'!$M23,0))-1&gt;=V$5),-V28,
"-")),"-")</f>
        <v>-</v>
      </c>
      <c r="W53" s="131" t="str">
        <f>IFERROR(
IF(AND(W$5&gt;='Rent Roll'!$M48,EDATE('Rent Roll'!$M48,ROUNDDOWN('Rent Roll'!$Q48,0))-1&gt;=W$5),-W28,
IF(AND(W$5&gt;='Rent Roll'!$K23,EDATE('Rent Roll'!$K23,ROUNDDOWN('Rent Roll'!$M23,0))-1&gt;=W$5),-W28,
"-")),"-")</f>
        <v>-</v>
      </c>
      <c r="X53" s="131" t="str">
        <f>IFERROR(
IF(AND(X$5&gt;='Rent Roll'!$M48,EDATE('Rent Roll'!$M48,ROUNDDOWN('Rent Roll'!$Q48,0))-1&gt;=X$5),-X28,
IF(AND(X$5&gt;='Rent Roll'!$K23,EDATE('Rent Roll'!$K23,ROUNDDOWN('Rent Roll'!$M23,0))-1&gt;=X$5),-X28,
"-")),"-")</f>
        <v>-</v>
      </c>
      <c r="Y53" s="131" t="str">
        <f>IFERROR(
IF(AND(Y$5&gt;='Rent Roll'!$M48,EDATE('Rent Roll'!$M48,ROUNDDOWN('Rent Roll'!$Q48,0))-1&gt;=Y$5),-Y28,
IF(AND(Y$5&gt;='Rent Roll'!$K23,EDATE('Rent Roll'!$K23,ROUNDDOWN('Rent Roll'!$M23,0))-1&gt;=Y$5),-Y28,
"-")),"-")</f>
        <v>-</v>
      </c>
      <c r="Z53" s="131" t="str">
        <f>IFERROR(
IF(AND(Z$5&gt;='Rent Roll'!$M48,EDATE('Rent Roll'!$M48,ROUNDDOWN('Rent Roll'!$Q48,0))-1&gt;=Z$5),-Z28,
IF(AND(Z$5&gt;='Rent Roll'!$K23,EDATE('Rent Roll'!$K23,ROUNDDOWN('Rent Roll'!$M23,0))-1&gt;=Z$5),-Z28,
"-")),"-")</f>
        <v>-</v>
      </c>
      <c r="AA53" s="131" t="str">
        <f>IFERROR(
IF(AND(AA$5&gt;='Rent Roll'!$M48,EDATE('Rent Roll'!$M48,ROUNDDOWN('Rent Roll'!$Q48,0))-1&gt;=AA$5),-AA28,
IF(AND(AA$5&gt;='Rent Roll'!$K23,EDATE('Rent Roll'!$K23,ROUNDDOWN('Rent Roll'!$M23,0))-1&gt;=AA$5),-AA28,
"-")),"-")</f>
        <v>-</v>
      </c>
      <c r="AB53" s="131" t="str">
        <f>IFERROR(
IF(AND(AB$5&gt;='Rent Roll'!$M48,EDATE('Rent Roll'!$M48,ROUNDDOWN('Rent Roll'!$Q48,0))-1&gt;=AB$5),-AB28,
IF(AND(AB$5&gt;='Rent Roll'!$K23,EDATE('Rent Roll'!$K23,ROUNDDOWN('Rent Roll'!$M23,0))-1&gt;=AB$5),-AB28,
"-")),"-")</f>
        <v>-</v>
      </c>
      <c r="AC53" s="131" t="str">
        <f>IFERROR(
IF(AND(AC$5&gt;='Rent Roll'!$M48,EDATE('Rent Roll'!$M48,ROUNDDOWN('Rent Roll'!$Q48,0))-1&gt;=AC$5),-AC28,
IF(AND(AC$5&gt;='Rent Roll'!$K23,EDATE('Rent Roll'!$K23,ROUNDDOWN('Rent Roll'!$M23,0))-1&gt;=AC$5),-AC28,
"-")),"-")</f>
        <v>-</v>
      </c>
      <c r="AD53" s="131" t="str">
        <f>IFERROR(
IF(AND(AD$5&gt;='Rent Roll'!$M48,EDATE('Rent Roll'!$M48,ROUNDDOWN('Rent Roll'!$Q48,0))-1&gt;=AD$5),-AD28,
IF(AND(AD$5&gt;='Rent Roll'!$K23,EDATE('Rent Roll'!$K23,ROUNDDOWN('Rent Roll'!$M23,0))-1&gt;=AD$5),-AD28,
"-")),"-")</f>
        <v>-</v>
      </c>
      <c r="AE53" s="131" t="str">
        <f>IFERROR(
IF(AND(AE$5&gt;='Rent Roll'!$M48,EDATE('Rent Roll'!$M48,ROUNDDOWN('Rent Roll'!$Q48,0))-1&gt;=AE$5),-AE28,
IF(AND(AE$5&gt;='Rent Roll'!$K23,EDATE('Rent Roll'!$K23,ROUNDDOWN('Rent Roll'!$M23,0))-1&gt;=AE$5),-AE28,
"-")),"-")</f>
        <v>-</v>
      </c>
      <c r="AF53" s="131" t="str">
        <f>IFERROR(
IF(AND(AF$5&gt;='Rent Roll'!$M48,EDATE('Rent Roll'!$M48,ROUNDDOWN('Rent Roll'!$Q48,0))-1&gt;=AF$5),-AF28,
IF(AND(AF$5&gt;='Rent Roll'!$K23,EDATE('Rent Roll'!$K23,ROUNDDOWN('Rent Roll'!$M23,0))-1&gt;=AF$5),-AF28,
"-")),"-")</f>
        <v>-</v>
      </c>
      <c r="AG53" s="131" t="str">
        <f>IFERROR(
IF(AND(AG$5&gt;='Rent Roll'!$M48,EDATE('Rent Roll'!$M48,ROUNDDOWN('Rent Roll'!$Q48,0))-1&gt;=AG$5),-AG28,
IF(AND(AG$5&gt;='Rent Roll'!$K23,EDATE('Rent Roll'!$K23,ROUNDDOWN('Rent Roll'!$M23,0))-1&gt;=AG$5),-AG28,
"-")),"-")</f>
        <v>-</v>
      </c>
      <c r="AH53" s="131" t="str">
        <f>IFERROR(
IF(AND(AH$5&gt;='Rent Roll'!$M48,EDATE('Rent Roll'!$M48,ROUNDDOWN('Rent Roll'!$Q48,0))-1&gt;=AH$5),-AH28,
IF(AND(AH$5&gt;='Rent Roll'!$K23,EDATE('Rent Roll'!$K23,ROUNDDOWN('Rent Roll'!$M23,0))-1&gt;=AH$5),-AH28,
"-")),"-")</f>
        <v>-</v>
      </c>
      <c r="AI53" s="131" t="str">
        <f>IFERROR(
IF(AND(AI$5&gt;='Rent Roll'!$M48,EDATE('Rent Roll'!$M48,ROUNDDOWN('Rent Roll'!$Q48,0))-1&gt;=AI$5),-AI28,
IF(AND(AI$5&gt;='Rent Roll'!$K23,EDATE('Rent Roll'!$K23,ROUNDDOWN('Rent Roll'!$M23,0))-1&gt;=AI$5),-AI28,
"-")),"-")</f>
        <v>-</v>
      </c>
      <c r="AJ53" s="131" t="str">
        <f>IFERROR(
IF(AND(AJ$5&gt;='Rent Roll'!$M48,EDATE('Rent Roll'!$M48,ROUNDDOWN('Rent Roll'!$Q48,0))-1&gt;=AJ$5),-AJ28,
IF(AND(AJ$5&gt;='Rent Roll'!$K23,EDATE('Rent Roll'!$K23,ROUNDDOWN('Rent Roll'!$M23,0))-1&gt;=AJ$5),-AJ28,
"-")),"-")</f>
        <v>-</v>
      </c>
      <c r="AK53" s="131" t="str">
        <f>IFERROR(
IF(AND(AK$5&gt;='Rent Roll'!$M48,EDATE('Rent Roll'!$M48,ROUNDDOWN('Rent Roll'!$Q48,0))-1&gt;=AK$5),-AK28,
IF(AND(AK$5&gt;='Rent Roll'!$K23,EDATE('Rent Roll'!$K23,ROUNDDOWN('Rent Roll'!$M23,0))-1&gt;=AK$5),-AK28,
"-")),"-")</f>
        <v>-</v>
      </c>
      <c r="AL53" s="131" t="str">
        <f>IFERROR(
IF(AND(AL$5&gt;='Rent Roll'!$M48,EDATE('Rent Roll'!$M48,ROUNDDOWN('Rent Roll'!$Q48,0))-1&gt;=AL$5),-AL28,
IF(AND(AL$5&gt;='Rent Roll'!$K23,EDATE('Rent Roll'!$K23,ROUNDDOWN('Rent Roll'!$M23,0))-1&gt;=AL$5),-AL28,
"-")),"-")</f>
        <v>-</v>
      </c>
      <c r="AM53" s="131" t="str">
        <f>IFERROR(
IF(AND(AM$5&gt;='Rent Roll'!$M48,EDATE('Rent Roll'!$M48,ROUNDDOWN('Rent Roll'!$Q48,0))-1&gt;=AM$5),-AM28,
IF(AND(AM$5&gt;='Rent Roll'!$K23,EDATE('Rent Roll'!$K23,ROUNDDOWN('Rent Roll'!$M23,0))-1&gt;=AM$5),-AM28,
"-")),"-")</f>
        <v>-</v>
      </c>
      <c r="AN53" s="131" t="str">
        <f>IFERROR(
IF(AND(AN$5&gt;='Rent Roll'!$M48,EDATE('Rent Roll'!$M48,ROUNDDOWN('Rent Roll'!$Q48,0))-1&gt;=AN$5),-AN28,
IF(AND(AN$5&gt;='Rent Roll'!$K23,EDATE('Rent Roll'!$K23,ROUNDDOWN('Rent Roll'!$M23,0))-1&gt;=AN$5),-AN28,
"-")),"-")</f>
        <v>-</v>
      </c>
      <c r="AO53" s="131" t="str">
        <f>IFERROR(
IF(AND(AO$5&gt;='Rent Roll'!$M48,EDATE('Rent Roll'!$M48,ROUNDDOWN('Rent Roll'!$Q48,0))-1&gt;=AO$5),-AO28,
IF(AND(AO$5&gt;='Rent Roll'!$K23,EDATE('Rent Roll'!$K23,ROUNDDOWN('Rent Roll'!$M23,0))-1&gt;=AO$5),-AO28,
"-")),"-")</f>
        <v>-</v>
      </c>
      <c r="AP53" s="131" t="str">
        <f>IFERROR(
IF(AND(AP$5&gt;='Rent Roll'!$M48,EDATE('Rent Roll'!$M48,ROUNDDOWN('Rent Roll'!$Q48,0))-1&gt;=AP$5),-AP28,
IF(AND(AP$5&gt;='Rent Roll'!$K23,EDATE('Rent Roll'!$K23,ROUNDDOWN('Rent Roll'!$M23,0))-1&gt;=AP$5),-AP28,
"-")),"-")</f>
        <v>-</v>
      </c>
      <c r="AQ53" s="131" t="str">
        <f>IFERROR(
IF(AND(AQ$5&gt;='Rent Roll'!$M48,EDATE('Rent Roll'!$M48,ROUNDDOWN('Rent Roll'!$Q48,0))-1&gt;=AQ$5),-AQ28,
IF(AND(AQ$5&gt;='Rent Roll'!$K23,EDATE('Rent Roll'!$K23,ROUNDDOWN('Rent Roll'!$M23,0))-1&gt;=AQ$5),-AQ28,
"-")),"-")</f>
        <v>-</v>
      </c>
      <c r="AR53" s="131" t="str">
        <f>IFERROR(
IF(AND(AR$5&gt;='Rent Roll'!$M48,EDATE('Rent Roll'!$M48,ROUNDDOWN('Rent Roll'!$Q48,0))-1&gt;=AR$5),-AR28,
IF(AND(AR$5&gt;='Rent Roll'!$K23,EDATE('Rent Roll'!$K23,ROUNDDOWN('Rent Roll'!$M23,0))-1&gt;=AR$5),-AR28,
"-")),"-")</f>
        <v>-</v>
      </c>
      <c r="AS53" s="131" t="str">
        <f>IFERROR(
IF(AND(AS$5&gt;='Rent Roll'!$M48,EDATE('Rent Roll'!$M48,ROUNDDOWN('Rent Roll'!$Q48,0))-1&gt;=AS$5),-AS28,
IF(AND(AS$5&gt;='Rent Roll'!$K23,EDATE('Rent Roll'!$K23,ROUNDDOWN('Rent Roll'!$M23,0))-1&gt;=AS$5),-AS28,
"-")),"-")</f>
        <v>-</v>
      </c>
      <c r="AT53" s="131" t="str">
        <f>IFERROR(
IF(AND(AT$5&gt;='Rent Roll'!$M48,EDATE('Rent Roll'!$M48,ROUNDDOWN('Rent Roll'!$Q48,0))-1&gt;=AT$5),-AT28,
IF(AND(AT$5&gt;='Rent Roll'!$K23,EDATE('Rent Roll'!$K23,ROUNDDOWN('Rent Roll'!$M23,0))-1&gt;=AT$5),-AT28,
"-")),"-")</f>
        <v>-</v>
      </c>
      <c r="AU53" s="131" t="str">
        <f>IFERROR(
IF(AND(AU$5&gt;='Rent Roll'!$M48,EDATE('Rent Roll'!$M48,ROUNDDOWN('Rent Roll'!$Q48,0))-1&gt;=AU$5),-AU28,
IF(AND(AU$5&gt;='Rent Roll'!$K23,EDATE('Rent Roll'!$K23,ROUNDDOWN('Rent Roll'!$M23,0))-1&gt;=AU$5),-AU28,
"-")),"-")</f>
        <v>-</v>
      </c>
      <c r="AV53" s="131" t="str">
        <f>IFERROR(
IF(AND(AV$5&gt;='Rent Roll'!$M48,EDATE('Rent Roll'!$M48,ROUNDDOWN('Rent Roll'!$Q48,0))-1&gt;=AV$5),-AV28,
IF(AND(AV$5&gt;='Rent Roll'!$K23,EDATE('Rent Roll'!$K23,ROUNDDOWN('Rent Roll'!$M23,0))-1&gt;=AV$5),-AV28,
"-")),"-")</f>
        <v>-</v>
      </c>
      <c r="AW53" s="131" t="str">
        <f>IFERROR(
IF(AND(AW$5&gt;='Rent Roll'!$M48,EDATE('Rent Roll'!$M48,ROUNDDOWN('Rent Roll'!$Q48,0))-1&gt;=AW$5),-AW28,
IF(AND(AW$5&gt;='Rent Roll'!$K23,EDATE('Rent Roll'!$K23,ROUNDDOWN('Rent Roll'!$M23,0))-1&gt;=AW$5),-AW28,
"-")),"-")</f>
        <v>-</v>
      </c>
      <c r="AX53" s="131" t="str">
        <f>IFERROR(
IF(AND(AX$5&gt;='Rent Roll'!$M48,EDATE('Rent Roll'!$M48,ROUNDDOWN('Rent Roll'!$Q48,0))-1&gt;=AX$5),-AX28,
IF(AND(AX$5&gt;='Rent Roll'!$K23,EDATE('Rent Roll'!$K23,ROUNDDOWN('Rent Roll'!$M23,0))-1&gt;=AX$5),-AX28,
"-")),"-")</f>
        <v>-</v>
      </c>
      <c r="AY53" s="131" t="str">
        <f>IFERROR(
IF(AND(AY$5&gt;='Rent Roll'!$M48,EDATE('Rent Roll'!$M48,ROUNDDOWN('Rent Roll'!$Q48,0))-1&gt;=AY$5),-AY28,
IF(AND(AY$5&gt;='Rent Roll'!$K23,EDATE('Rent Roll'!$K23,ROUNDDOWN('Rent Roll'!$M23,0))-1&gt;=AY$5),-AY28,
"-")),"-")</f>
        <v>-</v>
      </c>
      <c r="AZ53" s="131" t="str">
        <f>IFERROR(
IF(AND(AZ$5&gt;='Rent Roll'!$M48,EDATE('Rent Roll'!$M48,ROUNDDOWN('Rent Roll'!$Q48,0))-1&gt;=AZ$5),-AZ28,
IF(AND(AZ$5&gt;='Rent Roll'!$K23,EDATE('Rent Roll'!$K23,ROUNDDOWN('Rent Roll'!$M23,0))-1&gt;=AZ$5),-AZ28,
"-")),"-")</f>
        <v>-</v>
      </c>
      <c r="BA53" s="131" t="str">
        <f>IFERROR(
IF(AND(BA$5&gt;='Rent Roll'!$M48,EDATE('Rent Roll'!$M48,ROUNDDOWN('Rent Roll'!$Q48,0))-1&gt;=BA$5),-BA28,
IF(AND(BA$5&gt;='Rent Roll'!$K23,EDATE('Rent Roll'!$K23,ROUNDDOWN('Rent Roll'!$M23,0))-1&gt;=BA$5),-BA28,
"-")),"-")</f>
        <v>-</v>
      </c>
      <c r="BB53" s="131" t="str">
        <f>IFERROR(
IF(AND(BB$5&gt;='Rent Roll'!$M48,EDATE('Rent Roll'!$M48,ROUNDDOWN('Rent Roll'!$Q48,0))-1&gt;=BB$5),-BB28,
IF(AND(BB$5&gt;='Rent Roll'!$K23,EDATE('Rent Roll'!$K23,ROUNDDOWN('Rent Roll'!$M23,0))-1&gt;=BB$5),-BB28,
"-")),"-")</f>
        <v>-</v>
      </c>
      <c r="BC53" s="131" t="str">
        <f>IFERROR(
IF(AND(BC$5&gt;='Rent Roll'!$M48,EDATE('Rent Roll'!$M48,ROUNDDOWN('Rent Roll'!$Q48,0))-1&gt;=BC$5),-BC28,
IF(AND(BC$5&gt;='Rent Roll'!$K23,EDATE('Rent Roll'!$K23,ROUNDDOWN('Rent Roll'!$M23,0))-1&gt;=BC$5),-BC28,
"-")),"-")</f>
        <v>-</v>
      </c>
      <c r="BD53" s="131" t="str">
        <f>IFERROR(
IF(AND(BD$5&gt;='Rent Roll'!$M48,EDATE('Rent Roll'!$M48,ROUNDDOWN('Rent Roll'!$Q48,0))-1&gt;=BD$5),-BD28,
IF(AND(BD$5&gt;='Rent Roll'!$K23,EDATE('Rent Roll'!$K23,ROUNDDOWN('Rent Roll'!$M23,0))-1&gt;=BD$5),-BD28,
"-")),"-")</f>
        <v>-</v>
      </c>
      <c r="BE53" s="131" t="str">
        <f>IFERROR(
IF(AND(BE$5&gt;='Rent Roll'!$M48,EDATE('Rent Roll'!$M48,ROUNDDOWN('Rent Roll'!$Q48,0))-1&gt;=BE$5),-BE28,
IF(AND(BE$5&gt;='Rent Roll'!$K23,EDATE('Rent Roll'!$K23,ROUNDDOWN('Rent Roll'!$M23,0))-1&gt;=BE$5),-BE28,
"-")),"-")</f>
        <v>-</v>
      </c>
      <c r="BF53" s="131" t="str">
        <f>IFERROR(
IF(AND(BF$5&gt;='Rent Roll'!$M48,EDATE('Rent Roll'!$M48,ROUNDDOWN('Rent Roll'!$Q48,0))-1&gt;=BF$5),-BF28,
IF(AND(BF$5&gt;='Rent Roll'!$K23,EDATE('Rent Roll'!$K23,ROUNDDOWN('Rent Roll'!$M23,0))-1&gt;=BF$5),-BF28,
"-")),"-")</f>
        <v>-</v>
      </c>
      <c r="BG53" s="131" t="str">
        <f>IFERROR(
IF(AND(BG$5&gt;='Rent Roll'!$M48,EDATE('Rent Roll'!$M48,ROUNDDOWN('Rent Roll'!$Q48,0))-1&gt;=BG$5),-BG28,
IF(AND(BG$5&gt;='Rent Roll'!$K23,EDATE('Rent Roll'!$K23,ROUNDDOWN('Rent Roll'!$M23,0))-1&gt;=BG$5),-BG28,
"-")),"-")</f>
        <v>-</v>
      </c>
      <c r="BH53" s="131" t="str">
        <f>IFERROR(
IF(AND(BH$5&gt;='Rent Roll'!$M48,EDATE('Rent Roll'!$M48,ROUNDDOWN('Rent Roll'!$Q48,0))-1&gt;=BH$5),-BH28,
IF(AND(BH$5&gt;='Rent Roll'!$K23,EDATE('Rent Roll'!$K23,ROUNDDOWN('Rent Roll'!$M23,0))-1&gt;=BH$5),-BH28,
"-")),"-")</f>
        <v>-</v>
      </c>
      <c r="BI53" s="131" t="str">
        <f>IFERROR(
IF(AND(BI$5&gt;='Rent Roll'!$M48,EDATE('Rent Roll'!$M48,ROUNDDOWN('Rent Roll'!$Q48,0))-1&gt;=BI$5),-BI28,
IF(AND(BI$5&gt;='Rent Roll'!$K23,EDATE('Rent Roll'!$K23,ROUNDDOWN('Rent Roll'!$M23,0))-1&gt;=BI$5),-BI28,
"-")),"-")</f>
        <v>-</v>
      </c>
      <c r="BJ53" s="131" t="str">
        <f>IFERROR(
IF(AND(BJ$5&gt;='Rent Roll'!$M48,EDATE('Rent Roll'!$M48,ROUNDDOWN('Rent Roll'!$Q48,0))-1&gt;=BJ$5),-BJ28,
IF(AND(BJ$5&gt;='Rent Roll'!$K23,EDATE('Rent Roll'!$K23,ROUNDDOWN('Rent Roll'!$M23,0))-1&gt;=BJ$5),-BJ28,
"-")),"-")</f>
        <v>-</v>
      </c>
      <c r="BK53" s="131" t="str">
        <f>IFERROR(
IF(AND(BK$5&gt;='Rent Roll'!$M48,EDATE('Rent Roll'!$M48,ROUNDDOWN('Rent Roll'!$Q48,0))-1&gt;=BK$5),-BK28,
IF(AND(BK$5&gt;='Rent Roll'!$K23,EDATE('Rent Roll'!$K23,ROUNDDOWN('Rent Roll'!$M23,0))-1&gt;=BK$5),-BK28,
"-")),"-")</f>
        <v>-</v>
      </c>
      <c r="BL53" s="131" t="str">
        <f>IFERROR(
IF(AND(BL$5&gt;='Rent Roll'!$M48,EDATE('Rent Roll'!$M48,ROUNDDOWN('Rent Roll'!$Q48,0))-1&gt;=BL$5),-BL28,
IF(AND(BL$5&gt;='Rent Roll'!$K23,EDATE('Rent Roll'!$K23,ROUNDDOWN('Rent Roll'!$M23,0))-1&gt;=BL$5),-BL28,
"-")),"-")</f>
        <v>-</v>
      </c>
      <c r="BM53" s="131" t="str">
        <f>IFERROR(
IF(AND(BM$5&gt;='Rent Roll'!$M48,EDATE('Rent Roll'!$M48,ROUNDDOWN('Rent Roll'!$Q48,0))-1&gt;=BM$5),-BM28,
IF(AND(BM$5&gt;='Rent Roll'!$K23,EDATE('Rent Roll'!$K23,ROUNDDOWN('Rent Roll'!$M23,0))-1&gt;=BM$5),-BM28,
"-")),"-")</f>
        <v>-</v>
      </c>
      <c r="BN53" s="131" t="str">
        <f>IFERROR(
IF(AND(BN$5&gt;='Rent Roll'!$M48,EDATE('Rent Roll'!$M48,ROUNDDOWN('Rent Roll'!$Q48,0))-1&gt;=BN$5),-BN28,
IF(AND(BN$5&gt;='Rent Roll'!$K23,EDATE('Rent Roll'!$K23,ROUNDDOWN('Rent Roll'!$M23,0))-1&gt;=BN$5),-BN28,
"-")),"-")</f>
        <v>-</v>
      </c>
      <c r="BO53" s="131" t="str">
        <f>IFERROR(
IF(AND(BO$5&gt;='Rent Roll'!$M48,EDATE('Rent Roll'!$M48,ROUNDDOWN('Rent Roll'!$Q48,0))-1&gt;=BO$5),-BO28,
IF(AND(BO$5&gt;='Rent Roll'!$K23,EDATE('Rent Roll'!$K23,ROUNDDOWN('Rent Roll'!$M23,0))-1&gt;=BO$5),-BO28,
"-")),"-")</f>
        <v>-</v>
      </c>
      <c r="BP53" s="131" t="str">
        <f>IFERROR(
IF(AND(BP$5&gt;='Rent Roll'!$M48,EDATE('Rent Roll'!$M48,ROUNDDOWN('Rent Roll'!$Q48,0))-1&gt;=BP$5),-BP28,
IF(AND(BP$5&gt;='Rent Roll'!$K23,EDATE('Rent Roll'!$K23,ROUNDDOWN('Rent Roll'!$M23,0))-1&gt;=BP$5),-BP28,
"-")),"-")</f>
        <v>-</v>
      </c>
      <c r="BQ53" s="131" t="str">
        <f>IFERROR(
IF(AND(BQ$5&gt;='Rent Roll'!$M48,EDATE('Rent Roll'!$M48,ROUNDDOWN('Rent Roll'!$Q48,0))-1&gt;=BQ$5),-BQ28,
IF(AND(BQ$5&gt;='Rent Roll'!$K23,EDATE('Rent Roll'!$K23,ROUNDDOWN('Rent Roll'!$M23,0))-1&gt;=BQ$5),-BQ28,
"-")),"-")</f>
        <v>-</v>
      </c>
      <c r="BR53" s="131" t="str">
        <f>IFERROR(
IF(AND(BR$5&gt;='Rent Roll'!$M48,EDATE('Rent Roll'!$M48,ROUNDDOWN('Rent Roll'!$Q48,0))-1&gt;=BR$5),-BR28,
IF(AND(BR$5&gt;='Rent Roll'!$K23,EDATE('Rent Roll'!$K23,ROUNDDOWN('Rent Roll'!$M23,0))-1&gt;=BR$5),-BR28,
"-")),"-")</f>
        <v>-</v>
      </c>
      <c r="BS53" s="131" t="str">
        <f>IFERROR(
IF(AND(BS$5&gt;='Rent Roll'!$M48,EDATE('Rent Roll'!$M48,ROUNDDOWN('Rent Roll'!$Q48,0))-1&gt;=BS$5),-BS28,
IF(AND(BS$5&gt;='Rent Roll'!$K23,EDATE('Rent Roll'!$K23,ROUNDDOWN('Rent Roll'!$M23,0))-1&gt;=BS$5),-BS28,
"-")),"-")</f>
        <v>-</v>
      </c>
      <c r="BT53" s="131" t="str">
        <f>IFERROR(
IF(AND(BT$5&gt;='Rent Roll'!$M48,EDATE('Rent Roll'!$M48,ROUNDDOWN('Rent Roll'!$Q48,0))-1&gt;=BT$5),-BT28,
IF(AND(BT$5&gt;='Rent Roll'!$K23,EDATE('Rent Roll'!$K23,ROUNDDOWN('Rent Roll'!$M23,0))-1&gt;=BT$5),-BT28,
"-")),"-")</f>
        <v>-</v>
      </c>
      <c r="BU53" s="131" t="str">
        <f>IFERROR(
IF(AND(BU$5&gt;='Rent Roll'!$M48,EDATE('Rent Roll'!$M48,ROUNDDOWN('Rent Roll'!$Q48,0))-1&gt;=BU$5),-BU28,
IF(AND(BU$5&gt;='Rent Roll'!$K23,EDATE('Rent Roll'!$K23,ROUNDDOWN('Rent Roll'!$M23,0))-1&gt;=BU$5),-BU28,
"-")),"-")</f>
        <v>-</v>
      </c>
      <c r="BV53" s="131" t="str">
        <f>IFERROR(
IF(AND(BV$5&gt;='Rent Roll'!$M48,EDATE('Rent Roll'!$M48,ROUNDDOWN('Rent Roll'!$Q48,0))-1&gt;=BV$5),-BV28,
IF(AND(BV$5&gt;='Rent Roll'!$K23,EDATE('Rent Roll'!$K23,ROUNDDOWN('Rent Roll'!$M23,0))-1&gt;=BV$5),-BV28,
"-")),"-")</f>
        <v>-</v>
      </c>
      <c r="BW53" s="131" t="str">
        <f>IFERROR(
IF(AND(BW$5&gt;='Rent Roll'!$M48,EDATE('Rent Roll'!$M48,ROUNDDOWN('Rent Roll'!$Q48,0))-1&gt;=BW$5),-BW28,
IF(AND(BW$5&gt;='Rent Roll'!$K23,EDATE('Rent Roll'!$K23,ROUNDDOWN('Rent Roll'!$M23,0))-1&gt;=BW$5),-BW28,
"-")),"-")</f>
        <v>-</v>
      </c>
      <c r="BX53" s="131" t="str">
        <f>IFERROR(
IF(AND(BX$5&gt;='Rent Roll'!$M48,EDATE('Rent Roll'!$M48,ROUNDDOWN('Rent Roll'!$Q48,0))-1&gt;=BX$5),-BX28,
IF(AND(BX$5&gt;='Rent Roll'!$K23,EDATE('Rent Roll'!$K23,ROUNDDOWN('Rent Roll'!$M23,0))-1&gt;=BX$5),-BX28,
"-")),"-")</f>
        <v>-</v>
      </c>
      <c r="BY53" s="131" t="str">
        <f>IFERROR(
IF(AND(BY$5&gt;='Rent Roll'!$M48,EDATE('Rent Roll'!$M48,ROUNDDOWN('Rent Roll'!$Q48,0))-1&gt;=BY$5),-BY28,
IF(AND(BY$5&gt;='Rent Roll'!$K23,EDATE('Rent Roll'!$K23,ROUNDDOWN('Rent Roll'!$M23,0))-1&gt;=BY$5),-BY28,
"-")),"-")</f>
        <v>-</v>
      </c>
      <c r="BZ53" s="131" t="str">
        <f>IFERROR(
IF(AND(BZ$5&gt;='Rent Roll'!$M48,EDATE('Rent Roll'!$M48,ROUNDDOWN('Rent Roll'!$Q48,0))-1&gt;=BZ$5),-BZ28,
IF(AND(BZ$5&gt;='Rent Roll'!$K23,EDATE('Rent Roll'!$K23,ROUNDDOWN('Rent Roll'!$M23,0))-1&gt;=BZ$5),-BZ28,
"-")),"-")</f>
        <v>-</v>
      </c>
      <c r="CA53" s="131" t="str">
        <f>IFERROR(
IF(AND(CA$5&gt;='Rent Roll'!$M48,EDATE('Rent Roll'!$M48,ROUNDDOWN('Rent Roll'!$Q48,0))-1&gt;=CA$5),-CA28,
IF(AND(CA$5&gt;='Rent Roll'!$K23,EDATE('Rent Roll'!$K23,ROUNDDOWN('Rent Roll'!$M23,0))-1&gt;=CA$5),-CA28,
"-")),"-")</f>
        <v>-</v>
      </c>
      <c r="CB53" s="131" t="str">
        <f>IFERROR(
IF(AND(CB$5&gt;='Rent Roll'!$M48,EDATE('Rent Roll'!$M48,ROUNDDOWN('Rent Roll'!$Q48,0))-1&gt;=CB$5),-CB28,
IF(AND(CB$5&gt;='Rent Roll'!$K23,EDATE('Rent Roll'!$K23,ROUNDDOWN('Rent Roll'!$M23,0))-1&gt;=CB$5),-CB28,
"-")),"-")</f>
        <v>-</v>
      </c>
      <c r="CC53" s="131" t="str">
        <f>IFERROR(
IF(AND(CC$5&gt;='Rent Roll'!$M48,EDATE('Rent Roll'!$M48,ROUNDDOWN('Rent Roll'!$Q48,0))-1&gt;=CC$5),-CC28,
IF(AND(CC$5&gt;='Rent Roll'!$K23,EDATE('Rent Roll'!$K23,ROUNDDOWN('Rent Roll'!$M23,0))-1&gt;=CC$5),-CC28,
"-")),"-")</f>
        <v>-</v>
      </c>
      <c r="CD53" s="131" t="str">
        <f>IFERROR(
IF(AND(CD$5&gt;='Rent Roll'!$M48,EDATE('Rent Roll'!$M48,ROUNDDOWN('Rent Roll'!$Q48,0))-1&gt;=CD$5),-CD28,
IF(AND(CD$5&gt;='Rent Roll'!$K23,EDATE('Rent Roll'!$K23,ROUNDDOWN('Rent Roll'!$M23,0))-1&gt;=CD$5),-CD28,
"-")),"-")</f>
        <v>-</v>
      </c>
      <c r="CE53" s="131" t="str">
        <f>IFERROR(
IF(AND(CE$5&gt;='Rent Roll'!$M48,EDATE('Rent Roll'!$M48,ROUNDDOWN('Rent Roll'!$Q48,0))-1&gt;=CE$5),-CE28,
IF(AND(CE$5&gt;='Rent Roll'!$K23,EDATE('Rent Roll'!$K23,ROUNDDOWN('Rent Roll'!$M23,0))-1&gt;=CE$5),-CE28,
"-")),"-")</f>
        <v>-</v>
      </c>
      <c r="CF53" s="131" t="str">
        <f>IFERROR(
IF(AND(CF$5&gt;='Rent Roll'!$M48,EDATE('Rent Roll'!$M48,ROUNDDOWN('Rent Roll'!$Q48,0))-1&gt;=CF$5),-CF28,
IF(AND(CF$5&gt;='Rent Roll'!$K23,EDATE('Rent Roll'!$K23,ROUNDDOWN('Rent Roll'!$M23,0))-1&gt;=CF$5),-CF28,
"-")),"-")</f>
        <v>-</v>
      </c>
      <c r="CG53" s="131" t="str">
        <f>IFERROR(
IF(AND(CG$5&gt;='Rent Roll'!$M48,EDATE('Rent Roll'!$M48,ROUNDDOWN('Rent Roll'!$Q48,0))-1&gt;=CG$5),-CG28,
IF(AND(CG$5&gt;='Rent Roll'!$K23,EDATE('Rent Roll'!$K23,ROUNDDOWN('Rent Roll'!$M23,0))-1&gt;=CG$5),-CG28,
"-")),"-")</f>
        <v>-</v>
      </c>
      <c r="CH53" s="131" t="str">
        <f>IFERROR(
IF(AND(CH$5&gt;='Rent Roll'!$M48,EDATE('Rent Roll'!$M48,ROUNDDOWN('Rent Roll'!$Q48,0))-1&gt;=CH$5),-CH28,
IF(AND(CH$5&gt;='Rent Roll'!$K23,EDATE('Rent Roll'!$K23,ROUNDDOWN('Rent Roll'!$M23,0))-1&gt;=CH$5),-CH28,
"-")),"-")</f>
        <v>-</v>
      </c>
      <c r="CI53" s="131" t="str">
        <f>IFERROR(
IF(AND(CI$5&gt;='Rent Roll'!$M48,EDATE('Rent Roll'!$M48,ROUNDDOWN('Rent Roll'!$Q48,0))-1&gt;=CI$5),-CI28,
IF(AND(CI$5&gt;='Rent Roll'!$K23,EDATE('Rent Roll'!$K23,ROUNDDOWN('Rent Roll'!$M23,0))-1&gt;=CI$5),-CI28,
"-")),"-")</f>
        <v>-</v>
      </c>
      <c r="CJ53" s="131" t="str">
        <f>IFERROR(
IF(AND(CJ$5&gt;='Rent Roll'!$M48,EDATE('Rent Roll'!$M48,ROUNDDOWN('Rent Roll'!$Q48,0))-1&gt;=CJ$5),-CJ28,
IF(AND(CJ$5&gt;='Rent Roll'!$K23,EDATE('Rent Roll'!$K23,ROUNDDOWN('Rent Roll'!$M23,0))-1&gt;=CJ$5),-CJ28,
"-")),"-")</f>
        <v>-</v>
      </c>
      <c r="CK53" s="131" t="str">
        <f>IFERROR(
IF(AND(CK$5&gt;='Rent Roll'!$M48,EDATE('Rent Roll'!$M48,ROUNDDOWN('Rent Roll'!$Q48,0))-1&gt;=CK$5),-CK28,
IF(AND(CK$5&gt;='Rent Roll'!$K23,EDATE('Rent Roll'!$K23,ROUNDDOWN('Rent Roll'!$M23,0))-1&gt;=CK$5),-CK28,
"-")),"-")</f>
        <v>-</v>
      </c>
      <c r="CL53" s="131" t="str">
        <f>IFERROR(
IF(AND(CL$5&gt;='Rent Roll'!$M48,EDATE('Rent Roll'!$M48,ROUNDDOWN('Rent Roll'!$Q48,0))-1&gt;=CL$5),-CL28,
IF(AND(CL$5&gt;='Rent Roll'!$K23,EDATE('Rent Roll'!$K23,ROUNDDOWN('Rent Roll'!$M23,0))-1&gt;=CL$5),-CL28,
"-")),"-")</f>
        <v>-</v>
      </c>
      <c r="CM53" s="131" t="str">
        <f>IFERROR(
IF(AND(CM$5&gt;='Rent Roll'!$M48,EDATE('Rent Roll'!$M48,ROUNDDOWN('Rent Roll'!$Q48,0))-1&gt;=CM$5),-CM28,
IF(AND(CM$5&gt;='Rent Roll'!$K23,EDATE('Rent Roll'!$K23,ROUNDDOWN('Rent Roll'!$M23,0))-1&gt;=CM$5),-CM28,
"-")),"-")</f>
        <v>-</v>
      </c>
      <c r="CN53" s="131" t="str">
        <f>IFERROR(
IF(AND(CN$5&gt;='Rent Roll'!$M48,EDATE('Rent Roll'!$M48,ROUNDDOWN('Rent Roll'!$Q48,0))-1&gt;=CN$5),-CN28,
IF(AND(CN$5&gt;='Rent Roll'!$K23,EDATE('Rent Roll'!$K23,ROUNDDOWN('Rent Roll'!$M23,0))-1&gt;=CN$5),-CN28,
"-")),"-")</f>
        <v>-</v>
      </c>
      <c r="CO53" s="131" t="str">
        <f>IFERROR(
IF(AND(CO$5&gt;='Rent Roll'!$M48,EDATE('Rent Roll'!$M48,ROUNDDOWN('Rent Roll'!$Q48,0))-1&gt;=CO$5),-CO28,
IF(AND(CO$5&gt;='Rent Roll'!$K23,EDATE('Rent Roll'!$K23,ROUNDDOWN('Rent Roll'!$M23,0))-1&gt;=CO$5),-CO28,
"-")),"-")</f>
        <v>-</v>
      </c>
      <c r="CP53" s="131" t="str">
        <f>IFERROR(
IF(AND(CP$5&gt;='Rent Roll'!$M48,EDATE('Rent Roll'!$M48,ROUNDDOWN('Rent Roll'!$Q48,0))-1&gt;=CP$5),-CP28,
IF(AND(CP$5&gt;='Rent Roll'!$K23,EDATE('Rent Roll'!$K23,ROUNDDOWN('Rent Roll'!$M23,0))-1&gt;=CP$5),-CP28,
"-")),"-")</f>
        <v>-</v>
      </c>
      <c r="CQ53" s="131" t="str">
        <f>IFERROR(
IF(AND(CQ$5&gt;='Rent Roll'!$M48,EDATE('Rent Roll'!$M48,ROUNDDOWN('Rent Roll'!$Q48,0))-1&gt;=CQ$5),-CQ28,
IF(AND(CQ$5&gt;='Rent Roll'!$K23,EDATE('Rent Roll'!$K23,ROUNDDOWN('Rent Roll'!$M23,0))-1&gt;=CQ$5),-CQ28,
"-")),"-")</f>
        <v>-</v>
      </c>
      <c r="CR53" s="131" t="str">
        <f>IFERROR(
IF(AND(CR$5&gt;='Rent Roll'!$M48,EDATE('Rent Roll'!$M48,ROUNDDOWN('Rent Roll'!$Q48,0))-1&gt;=CR$5),-CR28,
IF(AND(CR$5&gt;='Rent Roll'!$K23,EDATE('Rent Roll'!$K23,ROUNDDOWN('Rent Roll'!$M23,0))-1&gt;=CR$5),-CR28,
"-")),"-")</f>
        <v>-</v>
      </c>
      <c r="CS53" s="131" t="str">
        <f>IFERROR(
IF(AND(CS$5&gt;='Rent Roll'!$M48,EDATE('Rent Roll'!$M48,ROUNDDOWN('Rent Roll'!$Q48,0))-1&gt;=CS$5),-CS28,
IF(AND(CS$5&gt;='Rent Roll'!$K23,EDATE('Rent Roll'!$K23,ROUNDDOWN('Rent Roll'!$M23,0))-1&gt;=CS$5),-CS28,
"-")),"-")</f>
        <v>-</v>
      </c>
      <c r="CT53" s="131" t="str">
        <f>IFERROR(
IF(AND(CT$5&gt;='Rent Roll'!$M48,EDATE('Rent Roll'!$M48,ROUNDDOWN('Rent Roll'!$Q48,0))-1&gt;=CT$5),-CT28,
IF(AND(CT$5&gt;='Rent Roll'!$K23,EDATE('Rent Roll'!$K23,ROUNDDOWN('Rent Roll'!$M23,0))-1&gt;=CT$5),-CT28,
"-")),"-")</f>
        <v>-</v>
      </c>
      <c r="CU53" s="131" t="str">
        <f>IFERROR(
IF(AND(CU$5&gt;='Rent Roll'!$M48,EDATE('Rent Roll'!$M48,ROUNDDOWN('Rent Roll'!$Q48,0))-1&gt;=CU$5),-CU28,
IF(AND(CU$5&gt;='Rent Roll'!$K23,EDATE('Rent Roll'!$K23,ROUNDDOWN('Rent Roll'!$M23,0))-1&gt;=CU$5),-CU28,
"-")),"-")</f>
        <v>-</v>
      </c>
      <c r="CV53" s="131" t="str">
        <f>IFERROR(
IF(AND(CV$5&gt;='Rent Roll'!$M48,EDATE('Rent Roll'!$M48,ROUNDDOWN('Rent Roll'!$Q48,0))-1&gt;=CV$5),-CV28,
IF(AND(CV$5&gt;='Rent Roll'!$K23,EDATE('Rent Roll'!$K23,ROUNDDOWN('Rent Roll'!$M23,0))-1&gt;=CV$5),-CV28,
"-")),"-")</f>
        <v>-</v>
      </c>
      <c r="CW53" s="131" t="str">
        <f>IFERROR(
IF(AND(CW$5&gt;='Rent Roll'!$M48,EDATE('Rent Roll'!$M48,ROUNDDOWN('Rent Roll'!$Q48,0))-1&gt;=CW$5),-CW28,
IF(AND(CW$5&gt;='Rent Roll'!$K23,EDATE('Rent Roll'!$K23,ROUNDDOWN('Rent Roll'!$M23,0))-1&gt;=CW$5),-CW28,
"-")),"-")</f>
        <v>-</v>
      </c>
      <c r="CX53" s="131" t="str">
        <f>IFERROR(
IF(AND(CX$5&gt;='Rent Roll'!$M48,EDATE('Rent Roll'!$M48,ROUNDDOWN('Rent Roll'!$Q48,0))-1&gt;=CX$5),-CX28,
IF(AND(CX$5&gt;='Rent Roll'!$K23,EDATE('Rent Roll'!$K23,ROUNDDOWN('Rent Roll'!$M23,0))-1&gt;=CX$5),-CX28,
"-")),"-")</f>
        <v>-</v>
      </c>
      <c r="CY53" s="131" t="str">
        <f>IFERROR(
IF(AND(CY$5&gt;='Rent Roll'!$M48,EDATE('Rent Roll'!$M48,ROUNDDOWN('Rent Roll'!$Q48,0))-1&gt;=CY$5),-CY28,
IF(AND(CY$5&gt;='Rent Roll'!$K23,EDATE('Rent Roll'!$K23,ROUNDDOWN('Rent Roll'!$M23,0))-1&gt;=CY$5),-CY28,
"-")),"-")</f>
        <v>-</v>
      </c>
      <c r="CZ53" s="131" t="str">
        <f>IFERROR(
IF(AND(CZ$5&gt;='Rent Roll'!$M48,EDATE('Rent Roll'!$M48,ROUNDDOWN('Rent Roll'!$Q48,0))-1&gt;=CZ$5),-CZ28,
IF(AND(CZ$5&gt;='Rent Roll'!$K23,EDATE('Rent Roll'!$K23,ROUNDDOWN('Rent Roll'!$M23,0))-1&gt;=CZ$5),-CZ28,
"-")),"-")</f>
        <v>-</v>
      </c>
      <c r="DA53" s="131" t="str">
        <f>IFERROR(
IF(AND(DA$5&gt;='Rent Roll'!$M48,EDATE('Rent Roll'!$M48,ROUNDDOWN('Rent Roll'!$Q48,0))-1&gt;=DA$5),-DA28,
IF(AND(DA$5&gt;='Rent Roll'!$K23,EDATE('Rent Roll'!$K23,ROUNDDOWN('Rent Roll'!$M23,0))-1&gt;=DA$5),-DA28,
"-")),"-")</f>
        <v>-</v>
      </c>
      <c r="DB53" s="131" t="str">
        <f>IFERROR(
IF(AND(DB$5&gt;='Rent Roll'!$M48,EDATE('Rent Roll'!$M48,ROUNDDOWN('Rent Roll'!$Q48,0))-1&gt;=DB$5),-DB28,
IF(AND(DB$5&gt;='Rent Roll'!$K23,EDATE('Rent Roll'!$K23,ROUNDDOWN('Rent Roll'!$M23,0))-1&gt;=DB$5),-DB28,
"-")),"-")</f>
        <v>-</v>
      </c>
      <c r="DC53" s="131" t="str">
        <f>IFERROR(
IF(AND(DC$5&gt;='Rent Roll'!$M48,EDATE('Rent Roll'!$M48,ROUNDDOWN('Rent Roll'!$Q48,0))-1&gt;=DC$5),-DC28,
IF(AND(DC$5&gt;='Rent Roll'!$K23,EDATE('Rent Roll'!$K23,ROUNDDOWN('Rent Roll'!$M23,0))-1&gt;=DC$5),-DC28,
"-")),"-")</f>
        <v>-</v>
      </c>
      <c r="DD53" s="131" t="str">
        <f>IFERROR(
IF(AND(DD$5&gt;='Rent Roll'!$M48,EDATE('Rent Roll'!$M48,ROUNDDOWN('Rent Roll'!$Q48,0))-1&gt;=DD$5),-DD28,
IF(AND(DD$5&gt;='Rent Roll'!$K23,EDATE('Rent Roll'!$K23,ROUNDDOWN('Rent Roll'!$M23,0))-1&gt;=DD$5),-DD28,
"-")),"-")</f>
        <v>-</v>
      </c>
      <c r="DE53" s="131" t="str">
        <f>IFERROR(
IF(AND(DE$5&gt;='Rent Roll'!$M48,EDATE('Rent Roll'!$M48,ROUNDDOWN('Rent Roll'!$Q48,0))-1&gt;=DE$5),-DE28,
IF(AND(DE$5&gt;='Rent Roll'!$K23,EDATE('Rent Roll'!$K23,ROUNDDOWN('Rent Roll'!$M23,0))-1&gt;=DE$5),-DE28,
"-")),"-")</f>
        <v>-</v>
      </c>
      <c r="DF53" s="131" t="str">
        <f>IFERROR(
IF(AND(DF$5&gt;='Rent Roll'!$M48,EDATE('Rent Roll'!$M48,ROUNDDOWN('Rent Roll'!$Q48,0))-1&gt;=DF$5),-DF28,
IF(AND(DF$5&gt;='Rent Roll'!$K23,EDATE('Rent Roll'!$K23,ROUNDDOWN('Rent Roll'!$M23,0))-1&gt;=DF$5),-DF28,
"-")),"-")</f>
        <v>-</v>
      </c>
      <c r="DG53" s="131" t="str">
        <f>IFERROR(
IF(AND(DG$5&gt;='Rent Roll'!$M48,EDATE('Rent Roll'!$M48,ROUNDDOWN('Rent Roll'!$Q48,0))-1&gt;=DG$5),-DG28,
IF(AND(DG$5&gt;='Rent Roll'!$K23,EDATE('Rent Roll'!$K23,ROUNDDOWN('Rent Roll'!$M23,0))-1&gt;=DG$5),-DG28,
"-")),"-")</f>
        <v>-</v>
      </c>
      <c r="DH53" s="131" t="str">
        <f>IFERROR(
IF(AND(DH$5&gt;='Rent Roll'!$M48,EDATE('Rent Roll'!$M48,ROUNDDOWN('Rent Roll'!$Q48,0))-1&gt;=DH$5),-DH28,
IF(AND(DH$5&gt;='Rent Roll'!$K23,EDATE('Rent Roll'!$K23,ROUNDDOWN('Rent Roll'!$M23,0))-1&gt;=DH$5),-DH28,
"-")),"-")</f>
        <v>-</v>
      </c>
      <c r="DI53" s="131" t="str">
        <f>IFERROR(
IF(AND(DI$5&gt;='Rent Roll'!$M48,EDATE('Rent Roll'!$M48,ROUNDDOWN('Rent Roll'!$Q48,0))-1&gt;=DI$5),-DI28,
IF(AND(DI$5&gt;='Rent Roll'!$K23,EDATE('Rent Roll'!$K23,ROUNDDOWN('Rent Roll'!$M23,0))-1&gt;=DI$5),-DI28,
"-")),"-")</f>
        <v>-</v>
      </c>
      <c r="DJ53" s="131" t="str">
        <f>IFERROR(
IF(AND(DJ$5&gt;='Rent Roll'!$M48,EDATE('Rent Roll'!$M48,ROUNDDOWN('Rent Roll'!$Q48,0))-1&gt;=DJ$5),-DJ28,
IF(AND(DJ$5&gt;='Rent Roll'!$K23,EDATE('Rent Roll'!$K23,ROUNDDOWN('Rent Roll'!$M23,0))-1&gt;=DJ$5),-DJ28,
"-")),"-")</f>
        <v>-</v>
      </c>
      <c r="DK53" s="131" t="str">
        <f>IFERROR(
IF(AND(DK$5&gt;='Rent Roll'!$M48,EDATE('Rent Roll'!$M48,ROUNDDOWN('Rent Roll'!$Q48,0))-1&gt;=DK$5),-DK28,
IF(AND(DK$5&gt;='Rent Roll'!$K23,EDATE('Rent Roll'!$K23,ROUNDDOWN('Rent Roll'!$M23,0))-1&gt;=DK$5),-DK28,
"-")),"-")</f>
        <v>-</v>
      </c>
      <c r="DL53" s="131" t="str">
        <f>IFERROR(
IF(AND(DL$5&gt;='Rent Roll'!$M48,EDATE('Rent Roll'!$M48,ROUNDDOWN('Rent Roll'!$Q48,0))-1&gt;=DL$5),-DL28,
IF(AND(DL$5&gt;='Rent Roll'!$K23,EDATE('Rent Roll'!$K23,ROUNDDOWN('Rent Roll'!$M23,0))-1&gt;=DL$5),-DL28,
"-")),"-")</f>
        <v>-</v>
      </c>
      <c r="DM53" s="131" t="str">
        <f>IFERROR(
IF(AND(DM$5&gt;='Rent Roll'!$M48,EDATE('Rent Roll'!$M48,ROUNDDOWN('Rent Roll'!$Q48,0))-1&gt;=DM$5),-DM28,
IF(AND(DM$5&gt;='Rent Roll'!$K23,EDATE('Rent Roll'!$K23,ROUNDDOWN('Rent Roll'!$M23,0))-1&gt;=DM$5),-DM28,
"-")),"-")</f>
        <v>-</v>
      </c>
      <c r="DN53" s="131" t="str">
        <f>IFERROR(
IF(AND(DN$5&gt;='Rent Roll'!$M48,EDATE('Rent Roll'!$M48,ROUNDDOWN('Rent Roll'!$Q48,0))-1&gt;=DN$5),-DN28,
IF(AND(DN$5&gt;='Rent Roll'!$K23,EDATE('Rent Roll'!$K23,ROUNDDOWN('Rent Roll'!$M23,0))-1&gt;=DN$5),-DN28,
"-")),"-")</f>
        <v>-</v>
      </c>
      <c r="DO53" s="131" t="str">
        <f>IFERROR(
IF(AND(DO$5&gt;='Rent Roll'!$M48,EDATE('Rent Roll'!$M48,ROUNDDOWN('Rent Roll'!$Q48,0))-1&gt;=DO$5),-DO28,
IF(AND(DO$5&gt;='Rent Roll'!$K23,EDATE('Rent Roll'!$K23,ROUNDDOWN('Rent Roll'!$M23,0))-1&gt;=DO$5),-DO28,
"-")),"-")</f>
        <v>-</v>
      </c>
      <c r="DP53" s="131" t="str">
        <f>IFERROR(
IF(AND(DP$5&gt;='Rent Roll'!$M48,EDATE('Rent Roll'!$M48,ROUNDDOWN('Rent Roll'!$Q48,0))-1&gt;=DP$5),-DP28,
IF(AND(DP$5&gt;='Rent Roll'!$K23,EDATE('Rent Roll'!$K23,ROUNDDOWN('Rent Roll'!$M23,0))-1&gt;=DP$5),-DP28,
"-")),"-")</f>
        <v>-</v>
      </c>
      <c r="DQ53" s="131" t="str">
        <f>IFERROR(
IF(AND(DQ$5&gt;='Rent Roll'!$M48,EDATE('Rent Roll'!$M48,ROUNDDOWN('Rent Roll'!$Q48,0))-1&gt;=DQ$5),-DQ28,
IF(AND(DQ$5&gt;='Rent Roll'!$K23,EDATE('Rent Roll'!$K23,ROUNDDOWN('Rent Roll'!$M23,0))-1&gt;=DQ$5),-DQ28,
"-")),"-")</f>
        <v>-</v>
      </c>
      <c r="DR53" s="131" t="str">
        <f>IFERROR(
IF(AND(DR$5&gt;='Rent Roll'!$M48,EDATE('Rent Roll'!$M48,ROUNDDOWN('Rent Roll'!$Q48,0))-1&gt;=DR$5),-DR28,
IF(AND(DR$5&gt;='Rent Roll'!$K23,EDATE('Rent Roll'!$K23,ROUNDDOWN('Rent Roll'!$M23,0))-1&gt;=DR$5),-DR28,
"-")),"-")</f>
        <v>-</v>
      </c>
      <c r="DS53" s="131" t="str">
        <f>IFERROR(
IF(AND(DS$5&gt;='Rent Roll'!$M48,EDATE('Rent Roll'!$M48,ROUNDDOWN('Rent Roll'!$Q48,0))-1&gt;=DS$5),-DS28,
IF(AND(DS$5&gt;='Rent Roll'!$K23,EDATE('Rent Roll'!$K23,ROUNDDOWN('Rent Roll'!$M23,0))-1&gt;=DS$5),-DS28,
"-")),"-")</f>
        <v>-</v>
      </c>
      <c r="DT53" s="131" t="str">
        <f>IFERROR(
IF(AND(DT$5&gt;='Rent Roll'!$M48,EDATE('Rent Roll'!$M48,ROUNDDOWN('Rent Roll'!$Q48,0))-1&gt;=DT$5),-DT28,
IF(AND(DT$5&gt;='Rent Roll'!$K23,EDATE('Rent Roll'!$K23,ROUNDDOWN('Rent Roll'!$M23,0))-1&gt;=DT$5),-DT28,
"-")),"-")</f>
        <v>-</v>
      </c>
      <c r="DU53" s="131" t="str">
        <f>IFERROR(
IF(AND(DU$5&gt;='Rent Roll'!$M48,EDATE('Rent Roll'!$M48,ROUNDDOWN('Rent Roll'!$Q48,0))-1&gt;=DU$5),-DU28,
IF(AND(DU$5&gt;='Rent Roll'!$K23,EDATE('Rent Roll'!$K23,ROUNDDOWN('Rent Roll'!$M23,0))-1&gt;=DU$5),-DU28,
"-")),"-")</f>
        <v>-</v>
      </c>
      <c r="DV53" s="131" t="str">
        <f>IFERROR(
IF(AND(DV$5&gt;='Rent Roll'!$M48,EDATE('Rent Roll'!$M48,ROUNDDOWN('Rent Roll'!$Q48,0))-1&gt;=DV$5),-DV28,
IF(AND(DV$5&gt;='Rent Roll'!$K23,EDATE('Rent Roll'!$K23,ROUNDDOWN('Rent Roll'!$M23,0))-1&gt;=DV$5),-DV28,
"-")),"-")</f>
        <v>-</v>
      </c>
      <c r="DW53" s="131" t="str">
        <f>IFERROR(
IF(AND(DW$5&gt;='Rent Roll'!$M48,EDATE('Rent Roll'!$M48,ROUNDDOWN('Rent Roll'!$Q48,0))-1&gt;=DW$5),-DW28,
IF(AND(DW$5&gt;='Rent Roll'!$K23,EDATE('Rent Roll'!$K23,ROUNDDOWN('Rent Roll'!$M23,0))-1&gt;=DW$5),-DW28,
"-")),"-")</f>
        <v>-</v>
      </c>
      <c r="DX53" s="131" t="str">
        <f>IFERROR(
IF(AND(DX$5&gt;='Rent Roll'!$M48,EDATE('Rent Roll'!$M48,ROUNDDOWN('Rent Roll'!$Q48,0))-1&gt;=DX$5),-DX28,
IF(AND(DX$5&gt;='Rent Roll'!$K23,EDATE('Rent Roll'!$K23,ROUNDDOWN('Rent Roll'!$M23,0))-1&gt;=DX$5),-DX28,
"-")),"-")</f>
        <v>-</v>
      </c>
      <c r="DY53" s="131" t="str">
        <f>IFERROR(
IF(AND(DY$5&gt;='Rent Roll'!$M48,EDATE('Rent Roll'!$M48,ROUNDDOWN('Rent Roll'!$Q48,0))-1&gt;=DY$5),-DY28,
IF(AND(DY$5&gt;='Rent Roll'!$K23,EDATE('Rent Roll'!$K23,ROUNDDOWN('Rent Roll'!$M23,0))-1&gt;=DY$5),-DY28,
"-")),"-")</f>
        <v>-</v>
      </c>
      <c r="DZ53" s="131" t="str">
        <f>IFERROR(
IF(AND(DZ$5&gt;='Rent Roll'!$M48,EDATE('Rent Roll'!$M48,ROUNDDOWN('Rent Roll'!$Q48,0))-1&gt;=DZ$5),-DZ28,
IF(AND(DZ$5&gt;='Rent Roll'!$K23,EDATE('Rent Roll'!$K23,ROUNDDOWN('Rent Roll'!$M23,0))-1&gt;=DZ$5),-DZ28,
"-")),"-")</f>
        <v>-</v>
      </c>
      <c r="EA53" s="131" t="str">
        <f>IFERROR(
IF(AND(EA$5&gt;='Rent Roll'!$M48,EDATE('Rent Roll'!$M48,ROUNDDOWN('Rent Roll'!$Q48,0))-1&gt;=EA$5),-EA28,
IF(AND(EA$5&gt;='Rent Roll'!$K23,EDATE('Rent Roll'!$K23,ROUNDDOWN('Rent Roll'!$M23,0))-1&gt;=EA$5),-EA28,
"-")),"-")</f>
        <v>-</v>
      </c>
      <c r="EB53" s="131" t="str">
        <f>IFERROR(
IF(AND(EB$5&gt;='Rent Roll'!$M48,EDATE('Rent Roll'!$M48,ROUNDDOWN('Rent Roll'!$Q48,0))-1&gt;=EB$5),-EB28,
IF(AND(EB$5&gt;='Rent Roll'!$K23,EDATE('Rent Roll'!$K23,ROUNDDOWN('Rent Roll'!$M23,0))-1&gt;=EB$5),-EB28,
"-")),"-")</f>
        <v>-</v>
      </c>
      <c r="EC53" s="131" t="str">
        <f>IFERROR(
IF(AND(EC$5&gt;='Rent Roll'!$M48,EDATE('Rent Roll'!$M48,ROUNDDOWN('Rent Roll'!$Q48,0))-1&gt;=EC$5),-EC28,
IF(AND(EC$5&gt;='Rent Roll'!$K23,EDATE('Rent Roll'!$K23,ROUNDDOWN('Rent Roll'!$M23,0))-1&gt;=EC$5),-EC28,
"-")),"-")</f>
        <v>-</v>
      </c>
      <c r="ED53" s="131" t="str">
        <f>IFERROR(
IF(AND(ED$5&gt;='Rent Roll'!$M48,EDATE('Rent Roll'!$M48,ROUNDDOWN('Rent Roll'!$Q48,0))-1&gt;=ED$5),-ED28,
IF(AND(ED$5&gt;='Rent Roll'!$K23,EDATE('Rent Roll'!$K23,ROUNDDOWN('Rent Roll'!$M23,0))-1&gt;=ED$5),-ED28,
"-")),"-")</f>
        <v>-</v>
      </c>
      <c r="EE53" s="131" t="str">
        <f>IFERROR(
IF(AND(EE$5&gt;='Rent Roll'!$M48,EDATE('Rent Roll'!$M48,ROUNDDOWN('Rent Roll'!$Q48,0))-1&gt;=EE$5),-EE28,
IF(AND(EE$5&gt;='Rent Roll'!$K23,EDATE('Rent Roll'!$K23,ROUNDDOWN('Rent Roll'!$M23,0))-1&gt;=EE$5),-EE28,
"-")),"-")</f>
        <v>-</v>
      </c>
      <c r="EF53" s="132" t="str">
        <f>IFERROR(
IF(AND(EF$5&gt;='Rent Roll'!$M48,EDATE('Rent Roll'!$M48,ROUNDDOWN('Rent Roll'!$Q48,0))-1&gt;=EF$5),-EF28,
IF(AND(EF$5&gt;='Rent Roll'!$K23,EDATE('Rent Roll'!$K23,ROUNDDOWN('Rent Roll'!$M23,0))-1&gt;=EF$5),-EF28,
"-")),"-")</f>
        <v>-</v>
      </c>
      <c r="EG53" s="118" t="s">
        <v>109</v>
      </c>
    </row>
    <row r="54" spans="2:137" x14ac:dyDescent="0.2">
      <c r="B54" s="134"/>
      <c r="C54" s="73" t="str">
        <f>CONCATENATE('Rent Roll'!B24&amp;" - "&amp;'Rent Roll'!C24)</f>
        <v xml:space="preserve"> - </v>
      </c>
      <c r="D54" s="150">
        <f t="shared" si="18"/>
        <v>0</v>
      </c>
      <c r="E54" s="131" t="str">
        <f>IFERROR(
IF(AND(E$5&gt;='Rent Roll'!$M49,EDATE('Rent Roll'!$M49,ROUNDDOWN('Rent Roll'!$Q49,0))-1&gt;=E$5),-E29,
IF(AND(E$5&gt;='Rent Roll'!$K24,EDATE('Rent Roll'!$K24,ROUNDDOWN('Rent Roll'!$M24,0))-1&gt;=E$5),-E29,
"-")),"-")</f>
        <v>-</v>
      </c>
      <c r="F54" s="131" t="str">
        <f>IFERROR(
IF(AND(F$5&gt;='Rent Roll'!$M49,EDATE('Rent Roll'!$M49,ROUNDDOWN('Rent Roll'!$Q49,0))-1&gt;=F$5),-F29,
IF(AND(F$5&gt;='Rent Roll'!$K24,EDATE('Rent Roll'!$K24,ROUNDDOWN('Rent Roll'!$M24,0))-1&gt;=F$5),-F29,
"-")),"-")</f>
        <v>-</v>
      </c>
      <c r="G54" s="131" t="str">
        <f>IFERROR(
IF(AND(G$5&gt;='Rent Roll'!$M49,EDATE('Rent Roll'!$M49,ROUNDDOWN('Rent Roll'!$Q49,0))-1&gt;=G$5),-G29,
IF(AND(G$5&gt;='Rent Roll'!$K24,EDATE('Rent Roll'!$K24,ROUNDDOWN('Rent Roll'!$M24,0))-1&gt;=G$5),-G29,
"-")),"-")</f>
        <v>-</v>
      </c>
      <c r="H54" s="131" t="str">
        <f>IFERROR(
IF(AND(H$5&gt;='Rent Roll'!$M49,EDATE('Rent Roll'!$M49,ROUNDDOWN('Rent Roll'!$Q49,0))-1&gt;=H$5),-H29,
IF(AND(H$5&gt;='Rent Roll'!$K24,EDATE('Rent Roll'!$K24,ROUNDDOWN('Rent Roll'!$M24,0))-1&gt;=H$5),-H29,
"-")),"-")</f>
        <v>-</v>
      </c>
      <c r="I54" s="131" t="str">
        <f>IFERROR(
IF(AND(I$5&gt;='Rent Roll'!$M49,EDATE('Rent Roll'!$M49,ROUNDDOWN('Rent Roll'!$Q49,0))-1&gt;=I$5),-I29,
IF(AND(I$5&gt;='Rent Roll'!$K24,EDATE('Rent Roll'!$K24,ROUNDDOWN('Rent Roll'!$M24,0))-1&gt;=I$5),-I29,
"-")),"-")</f>
        <v>-</v>
      </c>
      <c r="J54" s="131" t="str">
        <f>IFERROR(
IF(AND(J$5&gt;='Rent Roll'!$M49,EDATE('Rent Roll'!$M49,ROUNDDOWN('Rent Roll'!$Q49,0))-1&gt;=J$5),-J29,
IF(AND(J$5&gt;='Rent Roll'!$K24,EDATE('Rent Roll'!$K24,ROUNDDOWN('Rent Roll'!$M24,0))-1&gt;=J$5),-J29,
"-")),"-")</f>
        <v>-</v>
      </c>
      <c r="K54" s="131" t="str">
        <f>IFERROR(
IF(AND(K$5&gt;='Rent Roll'!$M49,EDATE('Rent Roll'!$M49,ROUNDDOWN('Rent Roll'!$Q49,0))-1&gt;=K$5),-K29,
IF(AND(K$5&gt;='Rent Roll'!$K24,EDATE('Rent Roll'!$K24,ROUNDDOWN('Rent Roll'!$M24,0))-1&gt;=K$5),-K29,
"-")),"-")</f>
        <v>-</v>
      </c>
      <c r="L54" s="131" t="str">
        <f>IFERROR(
IF(AND(L$5&gt;='Rent Roll'!$M49,EDATE('Rent Roll'!$M49,ROUNDDOWN('Rent Roll'!$Q49,0))-1&gt;=L$5),-L29,
IF(AND(L$5&gt;='Rent Roll'!$K24,EDATE('Rent Roll'!$K24,ROUNDDOWN('Rent Roll'!$M24,0))-1&gt;=L$5),-L29,
"-")),"-")</f>
        <v>-</v>
      </c>
      <c r="M54" s="131" t="str">
        <f>IFERROR(
IF(AND(M$5&gt;='Rent Roll'!$M49,EDATE('Rent Roll'!$M49,ROUNDDOWN('Rent Roll'!$Q49,0))-1&gt;=M$5),-M29,
IF(AND(M$5&gt;='Rent Roll'!$K24,EDATE('Rent Roll'!$K24,ROUNDDOWN('Rent Roll'!$M24,0))-1&gt;=M$5),-M29,
"-")),"-")</f>
        <v>-</v>
      </c>
      <c r="N54" s="131" t="str">
        <f>IFERROR(
IF(AND(N$5&gt;='Rent Roll'!$M49,EDATE('Rent Roll'!$M49,ROUNDDOWN('Rent Roll'!$Q49,0))-1&gt;=N$5),-N29,
IF(AND(N$5&gt;='Rent Roll'!$K24,EDATE('Rent Roll'!$K24,ROUNDDOWN('Rent Roll'!$M24,0))-1&gt;=N$5),-N29,
"-")),"-")</f>
        <v>-</v>
      </c>
      <c r="O54" s="131" t="str">
        <f>IFERROR(
IF(AND(O$5&gt;='Rent Roll'!$M49,EDATE('Rent Roll'!$M49,ROUNDDOWN('Rent Roll'!$Q49,0))-1&gt;=O$5),-O29,
IF(AND(O$5&gt;='Rent Roll'!$K24,EDATE('Rent Roll'!$K24,ROUNDDOWN('Rent Roll'!$M24,0))-1&gt;=O$5),-O29,
"-")),"-")</f>
        <v>-</v>
      </c>
      <c r="P54" s="131" t="str">
        <f>IFERROR(
IF(AND(P$5&gt;='Rent Roll'!$M49,EDATE('Rent Roll'!$M49,ROUNDDOWN('Rent Roll'!$Q49,0))-1&gt;=P$5),-P29,
IF(AND(P$5&gt;='Rent Roll'!$K24,EDATE('Rent Roll'!$K24,ROUNDDOWN('Rent Roll'!$M24,0))-1&gt;=P$5),-P29,
"-")),"-")</f>
        <v>-</v>
      </c>
      <c r="Q54" s="131" t="str">
        <f>IFERROR(
IF(AND(Q$5&gt;='Rent Roll'!$M49,EDATE('Rent Roll'!$M49,ROUNDDOWN('Rent Roll'!$Q49,0))-1&gt;=Q$5),-Q29,
IF(AND(Q$5&gt;='Rent Roll'!$K24,EDATE('Rent Roll'!$K24,ROUNDDOWN('Rent Roll'!$M24,0))-1&gt;=Q$5),-Q29,
"-")),"-")</f>
        <v>-</v>
      </c>
      <c r="R54" s="131" t="str">
        <f>IFERROR(
IF(AND(R$5&gt;='Rent Roll'!$M49,EDATE('Rent Roll'!$M49,ROUNDDOWN('Rent Roll'!$Q49,0))-1&gt;=R$5),-R29,
IF(AND(R$5&gt;='Rent Roll'!$K24,EDATE('Rent Roll'!$K24,ROUNDDOWN('Rent Roll'!$M24,0))-1&gt;=R$5),-R29,
"-")),"-")</f>
        <v>-</v>
      </c>
      <c r="S54" s="131" t="str">
        <f>IFERROR(
IF(AND(S$5&gt;='Rent Roll'!$M49,EDATE('Rent Roll'!$M49,ROUNDDOWN('Rent Roll'!$Q49,0))-1&gt;=S$5),-S29,
IF(AND(S$5&gt;='Rent Roll'!$K24,EDATE('Rent Roll'!$K24,ROUNDDOWN('Rent Roll'!$M24,0))-1&gt;=S$5),-S29,
"-")),"-")</f>
        <v>-</v>
      </c>
      <c r="T54" s="131" t="str">
        <f>IFERROR(
IF(AND(T$5&gt;='Rent Roll'!$M49,EDATE('Rent Roll'!$M49,ROUNDDOWN('Rent Roll'!$Q49,0))-1&gt;=T$5),-T29,
IF(AND(T$5&gt;='Rent Roll'!$K24,EDATE('Rent Roll'!$K24,ROUNDDOWN('Rent Roll'!$M24,0))-1&gt;=T$5),-T29,
"-")),"-")</f>
        <v>-</v>
      </c>
      <c r="U54" s="131" t="str">
        <f>IFERROR(
IF(AND(U$5&gt;='Rent Roll'!$M49,EDATE('Rent Roll'!$M49,ROUNDDOWN('Rent Roll'!$Q49,0))-1&gt;=U$5),-U29,
IF(AND(U$5&gt;='Rent Roll'!$K24,EDATE('Rent Roll'!$K24,ROUNDDOWN('Rent Roll'!$M24,0))-1&gt;=U$5),-U29,
"-")),"-")</f>
        <v>-</v>
      </c>
      <c r="V54" s="131" t="str">
        <f>IFERROR(
IF(AND(V$5&gt;='Rent Roll'!$M49,EDATE('Rent Roll'!$M49,ROUNDDOWN('Rent Roll'!$Q49,0))-1&gt;=V$5),-V29,
IF(AND(V$5&gt;='Rent Roll'!$K24,EDATE('Rent Roll'!$K24,ROUNDDOWN('Rent Roll'!$M24,0))-1&gt;=V$5),-V29,
"-")),"-")</f>
        <v>-</v>
      </c>
      <c r="W54" s="131" t="str">
        <f>IFERROR(
IF(AND(W$5&gt;='Rent Roll'!$M49,EDATE('Rent Roll'!$M49,ROUNDDOWN('Rent Roll'!$Q49,0))-1&gt;=W$5),-W29,
IF(AND(W$5&gt;='Rent Roll'!$K24,EDATE('Rent Roll'!$K24,ROUNDDOWN('Rent Roll'!$M24,0))-1&gt;=W$5),-W29,
"-")),"-")</f>
        <v>-</v>
      </c>
      <c r="X54" s="131" t="str">
        <f>IFERROR(
IF(AND(X$5&gt;='Rent Roll'!$M49,EDATE('Rent Roll'!$M49,ROUNDDOWN('Rent Roll'!$Q49,0))-1&gt;=X$5),-X29,
IF(AND(X$5&gt;='Rent Roll'!$K24,EDATE('Rent Roll'!$K24,ROUNDDOWN('Rent Roll'!$M24,0))-1&gt;=X$5),-X29,
"-")),"-")</f>
        <v>-</v>
      </c>
      <c r="Y54" s="131" t="str">
        <f>IFERROR(
IF(AND(Y$5&gt;='Rent Roll'!$M49,EDATE('Rent Roll'!$M49,ROUNDDOWN('Rent Roll'!$Q49,0))-1&gt;=Y$5),-Y29,
IF(AND(Y$5&gt;='Rent Roll'!$K24,EDATE('Rent Roll'!$K24,ROUNDDOWN('Rent Roll'!$M24,0))-1&gt;=Y$5),-Y29,
"-")),"-")</f>
        <v>-</v>
      </c>
      <c r="Z54" s="131" t="str">
        <f>IFERROR(
IF(AND(Z$5&gt;='Rent Roll'!$M49,EDATE('Rent Roll'!$M49,ROUNDDOWN('Rent Roll'!$Q49,0))-1&gt;=Z$5),-Z29,
IF(AND(Z$5&gt;='Rent Roll'!$K24,EDATE('Rent Roll'!$K24,ROUNDDOWN('Rent Roll'!$M24,0))-1&gt;=Z$5),-Z29,
"-")),"-")</f>
        <v>-</v>
      </c>
      <c r="AA54" s="131" t="str">
        <f>IFERROR(
IF(AND(AA$5&gt;='Rent Roll'!$M49,EDATE('Rent Roll'!$M49,ROUNDDOWN('Rent Roll'!$Q49,0))-1&gt;=AA$5),-AA29,
IF(AND(AA$5&gt;='Rent Roll'!$K24,EDATE('Rent Roll'!$K24,ROUNDDOWN('Rent Roll'!$M24,0))-1&gt;=AA$5),-AA29,
"-")),"-")</f>
        <v>-</v>
      </c>
      <c r="AB54" s="131" t="str">
        <f>IFERROR(
IF(AND(AB$5&gt;='Rent Roll'!$M49,EDATE('Rent Roll'!$M49,ROUNDDOWN('Rent Roll'!$Q49,0))-1&gt;=AB$5),-AB29,
IF(AND(AB$5&gt;='Rent Roll'!$K24,EDATE('Rent Roll'!$K24,ROUNDDOWN('Rent Roll'!$M24,0))-1&gt;=AB$5),-AB29,
"-")),"-")</f>
        <v>-</v>
      </c>
      <c r="AC54" s="131" t="str">
        <f>IFERROR(
IF(AND(AC$5&gt;='Rent Roll'!$M49,EDATE('Rent Roll'!$M49,ROUNDDOWN('Rent Roll'!$Q49,0))-1&gt;=AC$5),-AC29,
IF(AND(AC$5&gt;='Rent Roll'!$K24,EDATE('Rent Roll'!$K24,ROUNDDOWN('Rent Roll'!$M24,0))-1&gt;=AC$5),-AC29,
"-")),"-")</f>
        <v>-</v>
      </c>
      <c r="AD54" s="131" t="str">
        <f>IFERROR(
IF(AND(AD$5&gt;='Rent Roll'!$M49,EDATE('Rent Roll'!$M49,ROUNDDOWN('Rent Roll'!$Q49,0))-1&gt;=AD$5),-AD29,
IF(AND(AD$5&gt;='Rent Roll'!$K24,EDATE('Rent Roll'!$K24,ROUNDDOWN('Rent Roll'!$M24,0))-1&gt;=AD$5),-AD29,
"-")),"-")</f>
        <v>-</v>
      </c>
      <c r="AE54" s="131" t="str">
        <f>IFERROR(
IF(AND(AE$5&gt;='Rent Roll'!$M49,EDATE('Rent Roll'!$M49,ROUNDDOWN('Rent Roll'!$Q49,0))-1&gt;=AE$5),-AE29,
IF(AND(AE$5&gt;='Rent Roll'!$K24,EDATE('Rent Roll'!$K24,ROUNDDOWN('Rent Roll'!$M24,0))-1&gt;=AE$5),-AE29,
"-")),"-")</f>
        <v>-</v>
      </c>
      <c r="AF54" s="131" t="str">
        <f>IFERROR(
IF(AND(AF$5&gt;='Rent Roll'!$M49,EDATE('Rent Roll'!$M49,ROUNDDOWN('Rent Roll'!$Q49,0))-1&gt;=AF$5),-AF29,
IF(AND(AF$5&gt;='Rent Roll'!$K24,EDATE('Rent Roll'!$K24,ROUNDDOWN('Rent Roll'!$M24,0))-1&gt;=AF$5),-AF29,
"-")),"-")</f>
        <v>-</v>
      </c>
      <c r="AG54" s="131" t="str">
        <f>IFERROR(
IF(AND(AG$5&gt;='Rent Roll'!$M49,EDATE('Rent Roll'!$M49,ROUNDDOWN('Rent Roll'!$Q49,0))-1&gt;=AG$5),-AG29,
IF(AND(AG$5&gt;='Rent Roll'!$K24,EDATE('Rent Roll'!$K24,ROUNDDOWN('Rent Roll'!$M24,0))-1&gt;=AG$5),-AG29,
"-")),"-")</f>
        <v>-</v>
      </c>
      <c r="AH54" s="131" t="str">
        <f>IFERROR(
IF(AND(AH$5&gt;='Rent Roll'!$M49,EDATE('Rent Roll'!$M49,ROUNDDOWN('Rent Roll'!$Q49,0))-1&gt;=AH$5),-AH29,
IF(AND(AH$5&gt;='Rent Roll'!$K24,EDATE('Rent Roll'!$K24,ROUNDDOWN('Rent Roll'!$M24,0))-1&gt;=AH$5),-AH29,
"-")),"-")</f>
        <v>-</v>
      </c>
      <c r="AI54" s="131" t="str">
        <f>IFERROR(
IF(AND(AI$5&gt;='Rent Roll'!$M49,EDATE('Rent Roll'!$M49,ROUNDDOWN('Rent Roll'!$Q49,0))-1&gt;=AI$5),-AI29,
IF(AND(AI$5&gt;='Rent Roll'!$K24,EDATE('Rent Roll'!$K24,ROUNDDOWN('Rent Roll'!$M24,0))-1&gt;=AI$5),-AI29,
"-")),"-")</f>
        <v>-</v>
      </c>
      <c r="AJ54" s="131" t="str">
        <f>IFERROR(
IF(AND(AJ$5&gt;='Rent Roll'!$M49,EDATE('Rent Roll'!$M49,ROUNDDOWN('Rent Roll'!$Q49,0))-1&gt;=AJ$5),-AJ29,
IF(AND(AJ$5&gt;='Rent Roll'!$K24,EDATE('Rent Roll'!$K24,ROUNDDOWN('Rent Roll'!$M24,0))-1&gt;=AJ$5),-AJ29,
"-")),"-")</f>
        <v>-</v>
      </c>
      <c r="AK54" s="131" t="str">
        <f>IFERROR(
IF(AND(AK$5&gt;='Rent Roll'!$M49,EDATE('Rent Roll'!$M49,ROUNDDOWN('Rent Roll'!$Q49,0))-1&gt;=AK$5),-AK29,
IF(AND(AK$5&gt;='Rent Roll'!$K24,EDATE('Rent Roll'!$K24,ROUNDDOWN('Rent Roll'!$M24,0))-1&gt;=AK$5),-AK29,
"-")),"-")</f>
        <v>-</v>
      </c>
      <c r="AL54" s="131" t="str">
        <f>IFERROR(
IF(AND(AL$5&gt;='Rent Roll'!$M49,EDATE('Rent Roll'!$M49,ROUNDDOWN('Rent Roll'!$Q49,0))-1&gt;=AL$5),-AL29,
IF(AND(AL$5&gt;='Rent Roll'!$K24,EDATE('Rent Roll'!$K24,ROUNDDOWN('Rent Roll'!$M24,0))-1&gt;=AL$5),-AL29,
"-")),"-")</f>
        <v>-</v>
      </c>
      <c r="AM54" s="131" t="str">
        <f>IFERROR(
IF(AND(AM$5&gt;='Rent Roll'!$M49,EDATE('Rent Roll'!$M49,ROUNDDOWN('Rent Roll'!$Q49,0))-1&gt;=AM$5),-AM29,
IF(AND(AM$5&gt;='Rent Roll'!$K24,EDATE('Rent Roll'!$K24,ROUNDDOWN('Rent Roll'!$M24,0))-1&gt;=AM$5),-AM29,
"-")),"-")</f>
        <v>-</v>
      </c>
      <c r="AN54" s="131" t="str">
        <f>IFERROR(
IF(AND(AN$5&gt;='Rent Roll'!$M49,EDATE('Rent Roll'!$M49,ROUNDDOWN('Rent Roll'!$Q49,0))-1&gt;=AN$5),-AN29,
IF(AND(AN$5&gt;='Rent Roll'!$K24,EDATE('Rent Roll'!$K24,ROUNDDOWN('Rent Roll'!$M24,0))-1&gt;=AN$5),-AN29,
"-")),"-")</f>
        <v>-</v>
      </c>
      <c r="AO54" s="131" t="str">
        <f>IFERROR(
IF(AND(AO$5&gt;='Rent Roll'!$M49,EDATE('Rent Roll'!$M49,ROUNDDOWN('Rent Roll'!$Q49,0))-1&gt;=AO$5),-AO29,
IF(AND(AO$5&gt;='Rent Roll'!$K24,EDATE('Rent Roll'!$K24,ROUNDDOWN('Rent Roll'!$M24,0))-1&gt;=AO$5),-AO29,
"-")),"-")</f>
        <v>-</v>
      </c>
      <c r="AP54" s="131" t="str">
        <f>IFERROR(
IF(AND(AP$5&gt;='Rent Roll'!$M49,EDATE('Rent Roll'!$M49,ROUNDDOWN('Rent Roll'!$Q49,0))-1&gt;=AP$5),-AP29,
IF(AND(AP$5&gt;='Rent Roll'!$K24,EDATE('Rent Roll'!$K24,ROUNDDOWN('Rent Roll'!$M24,0))-1&gt;=AP$5),-AP29,
"-")),"-")</f>
        <v>-</v>
      </c>
      <c r="AQ54" s="131" t="str">
        <f>IFERROR(
IF(AND(AQ$5&gt;='Rent Roll'!$M49,EDATE('Rent Roll'!$M49,ROUNDDOWN('Rent Roll'!$Q49,0))-1&gt;=AQ$5),-AQ29,
IF(AND(AQ$5&gt;='Rent Roll'!$K24,EDATE('Rent Roll'!$K24,ROUNDDOWN('Rent Roll'!$M24,0))-1&gt;=AQ$5),-AQ29,
"-")),"-")</f>
        <v>-</v>
      </c>
      <c r="AR54" s="131" t="str">
        <f>IFERROR(
IF(AND(AR$5&gt;='Rent Roll'!$M49,EDATE('Rent Roll'!$M49,ROUNDDOWN('Rent Roll'!$Q49,0))-1&gt;=AR$5),-AR29,
IF(AND(AR$5&gt;='Rent Roll'!$K24,EDATE('Rent Roll'!$K24,ROUNDDOWN('Rent Roll'!$M24,0))-1&gt;=AR$5),-AR29,
"-")),"-")</f>
        <v>-</v>
      </c>
      <c r="AS54" s="131" t="str">
        <f>IFERROR(
IF(AND(AS$5&gt;='Rent Roll'!$M49,EDATE('Rent Roll'!$M49,ROUNDDOWN('Rent Roll'!$Q49,0))-1&gt;=AS$5),-AS29,
IF(AND(AS$5&gt;='Rent Roll'!$K24,EDATE('Rent Roll'!$K24,ROUNDDOWN('Rent Roll'!$M24,0))-1&gt;=AS$5),-AS29,
"-")),"-")</f>
        <v>-</v>
      </c>
      <c r="AT54" s="131" t="str">
        <f>IFERROR(
IF(AND(AT$5&gt;='Rent Roll'!$M49,EDATE('Rent Roll'!$M49,ROUNDDOWN('Rent Roll'!$Q49,0))-1&gt;=AT$5),-AT29,
IF(AND(AT$5&gt;='Rent Roll'!$K24,EDATE('Rent Roll'!$K24,ROUNDDOWN('Rent Roll'!$M24,0))-1&gt;=AT$5),-AT29,
"-")),"-")</f>
        <v>-</v>
      </c>
      <c r="AU54" s="131" t="str">
        <f>IFERROR(
IF(AND(AU$5&gt;='Rent Roll'!$M49,EDATE('Rent Roll'!$M49,ROUNDDOWN('Rent Roll'!$Q49,0))-1&gt;=AU$5),-AU29,
IF(AND(AU$5&gt;='Rent Roll'!$K24,EDATE('Rent Roll'!$K24,ROUNDDOWN('Rent Roll'!$M24,0))-1&gt;=AU$5),-AU29,
"-")),"-")</f>
        <v>-</v>
      </c>
      <c r="AV54" s="131" t="str">
        <f>IFERROR(
IF(AND(AV$5&gt;='Rent Roll'!$M49,EDATE('Rent Roll'!$M49,ROUNDDOWN('Rent Roll'!$Q49,0))-1&gt;=AV$5),-AV29,
IF(AND(AV$5&gt;='Rent Roll'!$K24,EDATE('Rent Roll'!$K24,ROUNDDOWN('Rent Roll'!$M24,0))-1&gt;=AV$5),-AV29,
"-")),"-")</f>
        <v>-</v>
      </c>
      <c r="AW54" s="131" t="str">
        <f>IFERROR(
IF(AND(AW$5&gt;='Rent Roll'!$M49,EDATE('Rent Roll'!$M49,ROUNDDOWN('Rent Roll'!$Q49,0))-1&gt;=AW$5),-AW29,
IF(AND(AW$5&gt;='Rent Roll'!$K24,EDATE('Rent Roll'!$K24,ROUNDDOWN('Rent Roll'!$M24,0))-1&gt;=AW$5),-AW29,
"-")),"-")</f>
        <v>-</v>
      </c>
      <c r="AX54" s="131" t="str">
        <f>IFERROR(
IF(AND(AX$5&gt;='Rent Roll'!$M49,EDATE('Rent Roll'!$M49,ROUNDDOWN('Rent Roll'!$Q49,0))-1&gt;=AX$5),-AX29,
IF(AND(AX$5&gt;='Rent Roll'!$K24,EDATE('Rent Roll'!$K24,ROUNDDOWN('Rent Roll'!$M24,0))-1&gt;=AX$5),-AX29,
"-")),"-")</f>
        <v>-</v>
      </c>
      <c r="AY54" s="131" t="str">
        <f>IFERROR(
IF(AND(AY$5&gt;='Rent Roll'!$M49,EDATE('Rent Roll'!$M49,ROUNDDOWN('Rent Roll'!$Q49,0))-1&gt;=AY$5),-AY29,
IF(AND(AY$5&gt;='Rent Roll'!$K24,EDATE('Rent Roll'!$K24,ROUNDDOWN('Rent Roll'!$M24,0))-1&gt;=AY$5),-AY29,
"-")),"-")</f>
        <v>-</v>
      </c>
      <c r="AZ54" s="131" t="str">
        <f>IFERROR(
IF(AND(AZ$5&gt;='Rent Roll'!$M49,EDATE('Rent Roll'!$M49,ROUNDDOWN('Rent Roll'!$Q49,0))-1&gt;=AZ$5),-AZ29,
IF(AND(AZ$5&gt;='Rent Roll'!$K24,EDATE('Rent Roll'!$K24,ROUNDDOWN('Rent Roll'!$M24,0))-1&gt;=AZ$5),-AZ29,
"-")),"-")</f>
        <v>-</v>
      </c>
      <c r="BA54" s="131" t="str">
        <f>IFERROR(
IF(AND(BA$5&gt;='Rent Roll'!$M49,EDATE('Rent Roll'!$M49,ROUNDDOWN('Rent Roll'!$Q49,0))-1&gt;=BA$5),-BA29,
IF(AND(BA$5&gt;='Rent Roll'!$K24,EDATE('Rent Roll'!$K24,ROUNDDOWN('Rent Roll'!$M24,0))-1&gt;=BA$5),-BA29,
"-")),"-")</f>
        <v>-</v>
      </c>
      <c r="BB54" s="131" t="str">
        <f>IFERROR(
IF(AND(BB$5&gt;='Rent Roll'!$M49,EDATE('Rent Roll'!$M49,ROUNDDOWN('Rent Roll'!$Q49,0))-1&gt;=BB$5),-BB29,
IF(AND(BB$5&gt;='Rent Roll'!$K24,EDATE('Rent Roll'!$K24,ROUNDDOWN('Rent Roll'!$M24,0))-1&gt;=BB$5),-BB29,
"-")),"-")</f>
        <v>-</v>
      </c>
      <c r="BC54" s="131" t="str">
        <f>IFERROR(
IF(AND(BC$5&gt;='Rent Roll'!$M49,EDATE('Rent Roll'!$M49,ROUNDDOWN('Rent Roll'!$Q49,0))-1&gt;=BC$5),-BC29,
IF(AND(BC$5&gt;='Rent Roll'!$K24,EDATE('Rent Roll'!$K24,ROUNDDOWN('Rent Roll'!$M24,0))-1&gt;=BC$5),-BC29,
"-")),"-")</f>
        <v>-</v>
      </c>
      <c r="BD54" s="131" t="str">
        <f>IFERROR(
IF(AND(BD$5&gt;='Rent Roll'!$M49,EDATE('Rent Roll'!$M49,ROUNDDOWN('Rent Roll'!$Q49,0))-1&gt;=BD$5),-BD29,
IF(AND(BD$5&gt;='Rent Roll'!$K24,EDATE('Rent Roll'!$K24,ROUNDDOWN('Rent Roll'!$M24,0))-1&gt;=BD$5),-BD29,
"-")),"-")</f>
        <v>-</v>
      </c>
      <c r="BE54" s="131" t="str">
        <f>IFERROR(
IF(AND(BE$5&gt;='Rent Roll'!$M49,EDATE('Rent Roll'!$M49,ROUNDDOWN('Rent Roll'!$Q49,0))-1&gt;=BE$5),-BE29,
IF(AND(BE$5&gt;='Rent Roll'!$K24,EDATE('Rent Roll'!$K24,ROUNDDOWN('Rent Roll'!$M24,0))-1&gt;=BE$5),-BE29,
"-")),"-")</f>
        <v>-</v>
      </c>
      <c r="BF54" s="131" t="str">
        <f>IFERROR(
IF(AND(BF$5&gt;='Rent Roll'!$M49,EDATE('Rent Roll'!$M49,ROUNDDOWN('Rent Roll'!$Q49,0))-1&gt;=BF$5),-BF29,
IF(AND(BF$5&gt;='Rent Roll'!$K24,EDATE('Rent Roll'!$K24,ROUNDDOWN('Rent Roll'!$M24,0))-1&gt;=BF$5),-BF29,
"-")),"-")</f>
        <v>-</v>
      </c>
      <c r="BG54" s="131" t="str">
        <f>IFERROR(
IF(AND(BG$5&gt;='Rent Roll'!$M49,EDATE('Rent Roll'!$M49,ROUNDDOWN('Rent Roll'!$Q49,0))-1&gt;=BG$5),-BG29,
IF(AND(BG$5&gt;='Rent Roll'!$K24,EDATE('Rent Roll'!$K24,ROUNDDOWN('Rent Roll'!$M24,0))-1&gt;=BG$5),-BG29,
"-")),"-")</f>
        <v>-</v>
      </c>
      <c r="BH54" s="131" t="str">
        <f>IFERROR(
IF(AND(BH$5&gt;='Rent Roll'!$M49,EDATE('Rent Roll'!$M49,ROUNDDOWN('Rent Roll'!$Q49,0))-1&gt;=BH$5),-BH29,
IF(AND(BH$5&gt;='Rent Roll'!$K24,EDATE('Rent Roll'!$K24,ROUNDDOWN('Rent Roll'!$M24,0))-1&gt;=BH$5),-BH29,
"-")),"-")</f>
        <v>-</v>
      </c>
      <c r="BI54" s="131" t="str">
        <f>IFERROR(
IF(AND(BI$5&gt;='Rent Roll'!$M49,EDATE('Rent Roll'!$M49,ROUNDDOWN('Rent Roll'!$Q49,0))-1&gt;=BI$5),-BI29,
IF(AND(BI$5&gt;='Rent Roll'!$K24,EDATE('Rent Roll'!$K24,ROUNDDOWN('Rent Roll'!$M24,0))-1&gt;=BI$5),-BI29,
"-")),"-")</f>
        <v>-</v>
      </c>
      <c r="BJ54" s="131" t="str">
        <f>IFERROR(
IF(AND(BJ$5&gt;='Rent Roll'!$M49,EDATE('Rent Roll'!$M49,ROUNDDOWN('Rent Roll'!$Q49,0))-1&gt;=BJ$5),-BJ29,
IF(AND(BJ$5&gt;='Rent Roll'!$K24,EDATE('Rent Roll'!$K24,ROUNDDOWN('Rent Roll'!$M24,0))-1&gt;=BJ$5),-BJ29,
"-")),"-")</f>
        <v>-</v>
      </c>
      <c r="BK54" s="131" t="str">
        <f>IFERROR(
IF(AND(BK$5&gt;='Rent Roll'!$M49,EDATE('Rent Roll'!$M49,ROUNDDOWN('Rent Roll'!$Q49,0))-1&gt;=BK$5),-BK29,
IF(AND(BK$5&gt;='Rent Roll'!$K24,EDATE('Rent Roll'!$K24,ROUNDDOWN('Rent Roll'!$M24,0))-1&gt;=BK$5),-BK29,
"-")),"-")</f>
        <v>-</v>
      </c>
      <c r="BL54" s="131" t="str">
        <f>IFERROR(
IF(AND(BL$5&gt;='Rent Roll'!$M49,EDATE('Rent Roll'!$M49,ROUNDDOWN('Rent Roll'!$Q49,0))-1&gt;=BL$5),-BL29,
IF(AND(BL$5&gt;='Rent Roll'!$K24,EDATE('Rent Roll'!$K24,ROUNDDOWN('Rent Roll'!$M24,0))-1&gt;=BL$5),-BL29,
"-")),"-")</f>
        <v>-</v>
      </c>
      <c r="BM54" s="131" t="str">
        <f>IFERROR(
IF(AND(BM$5&gt;='Rent Roll'!$M49,EDATE('Rent Roll'!$M49,ROUNDDOWN('Rent Roll'!$Q49,0))-1&gt;=BM$5),-BM29,
IF(AND(BM$5&gt;='Rent Roll'!$K24,EDATE('Rent Roll'!$K24,ROUNDDOWN('Rent Roll'!$M24,0))-1&gt;=BM$5),-BM29,
"-")),"-")</f>
        <v>-</v>
      </c>
      <c r="BN54" s="131" t="str">
        <f>IFERROR(
IF(AND(BN$5&gt;='Rent Roll'!$M49,EDATE('Rent Roll'!$M49,ROUNDDOWN('Rent Roll'!$Q49,0))-1&gt;=BN$5),-BN29,
IF(AND(BN$5&gt;='Rent Roll'!$K24,EDATE('Rent Roll'!$K24,ROUNDDOWN('Rent Roll'!$M24,0))-1&gt;=BN$5),-BN29,
"-")),"-")</f>
        <v>-</v>
      </c>
      <c r="BO54" s="131" t="str">
        <f>IFERROR(
IF(AND(BO$5&gt;='Rent Roll'!$M49,EDATE('Rent Roll'!$M49,ROUNDDOWN('Rent Roll'!$Q49,0))-1&gt;=BO$5),-BO29,
IF(AND(BO$5&gt;='Rent Roll'!$K24,EDATE('Rent Roll'!$K24,ROUNDDOWN('Rent Roll'!$M24,0))-1&gt;=BO$5),-BO29,
"-")),"-")</f>
        <v>-</v>
      </c>
      <c r="BP54" s="131" t="str">
        <f>IFERROR(
IF(AND(BP$5&gt;='Rent Roll'!$M49,EDATE('Rent Roll'!$M49,ROUNDDOWN('Rent Roll'!$Q49,0))-1&gt;=BP$5),-BP29,
IF(AND(BP$5&gt;='Rent Roll'!$K24,EDATE('Rent Roll'!$K24,ROUNDDOWN('Rent Roll'!$M24,0))-1&gt;=BP$5),-BP29,
"-")),"-")</f>
        <v>-</v>
      </c>
      <c r="BQ54" s="131" t="str">
        <f>IFERROR(
IF(AND(BQ$5&gt;='Rent Roll'!$M49,EDATE('Rent Roll'!$M49,ROUNDDOWN('Rent Roll'!$Q49,0))-1&gt;=BQ$5),-BQ29,
IF(AND(BQ$5&gt;='Rent Roll'!$K24,EDATE('Rent Roll'!$K24,ROUNDDOWN('Rent Roll'!$M24,0))-1&gt;=BQ$5),-BQ29,
"-")),"-")</f>
        <v>-</v>
      </c>
      <c r="BR54" s="131" t="str">
        <f>IFERROR(
IF(AND(BR$5&gt;='Rent Roll'!$M49,EDATE('Rent Roll'!$M49,ROUNDDOWN('Rent Roll'!$Q49,0))-1&gt;=BR$5),-BR29,
IF(AND(BR$5&gt;='Rent Roll'!$K24,EDATE('Rent Roll'!$K24,ROUNDDOWN('Rent Roll'!$M24,0))-1&gt;=BR$5),-BR29,
"-")),"-")</f>
        <v>-</v>
      </c>
      <c r="BS54" s="131" t="str">
        <f>IFERROR(
IF(AND(BS$5&gt;='Rent Roll'!$M49,EDATE('Rent Roll'!$M49,ROUNDDOWN('Rent Roll'!$Q49,0))-1&gt;=BS$5),-BS29,
IF(AND(BS$5&gt;='Rent Roll'!$K24,EDATE('Rent Roll'!$K24,ROUNDDOWN('Rent Roll'!$M24,0))-1&gt;=BS$5),-BS29,
"-")),"-")</f>
        <v>-</v>
      </c>
      <c r="BT54" s="131" t="str">
        <f>IFERROR(
IF(AND(BT$5&gt;='Rent Roll'!$M49,EDATE('Rent Roll'!$M49,ROUNDDOWN('Rent Roll'!$Q49,0))-1&gt;=BT$5),-BT29,
IF(AND(BT$5&gt;='Rent Roll'!$K24,EDATE('Rent Roll'!$K24,ROUNDDOWN('Rent Roll'!$M24,0))-1&gt;=BT$5),-BT29,
"-")),"-")</f>
        <v>-</v>
      </c>
      <c r="BU54" s="131" t="str">
        <f>IFERROR(
IF(AND(BU$5&gt;='Rent Roll'!$M49,EDATE('Rent Roll'!$M49,ROUNDDOWN('Rent Roll'!$Q49,0))-1&gt;=BU$5),-BU29,
IF(AND(BU$5&gt;='Rent Roll'!$K24,EDATE('Rent Roll'!$K24,ROUNDDOWN('Rent Roll'!$M24,0))-1&gt;=BU$5),-BU29,
"-")),"-")</f>
        <v>-</v>
      </c>
      <c r="BV54" s="131" t="str">
        <f>IFERROR(
IF(AND(BV$5&gt;='Rent Roll'!$M49,EDATE('Rent Roll'!$M49,ROUNDDOWN('Rent Roll'!$Q49,0))-1&gt;=BV$5),-BV29,
IF(AND(BV$5&gt;='Rent Roll'!$K24,EDATE('Rent Roll'!$K24,ROUNDDOWN('Rent Roll'!$M24,0))-1&gt;=BV$5),-BV29,
"-")),"-")</f>
        <v>-</v>
      </c>
      <c r="BW54" s="131" t="str">
        <f>IFERROR(
IF(AND(BW$5&gt;='Rent Roll'!$M49,EDATE('Rent Roll'!$M49,ROUNDDOWN('Rent Roll'!$Q49,0))-1&gt;=BW$5),-BW29,
IF(AND(BW$5&gt;='Rent Roll'!$K24,EDATE('Rent Roll'!$K24,ROUNDDOWN('Rent Roll'!$M24,0))-1&gt;=BW$5),-BW29,
"-")),"-")</f>
        <v>-</v>
      </c>
      <c r="BX54" s="131" t="str">
        <f>IFERROR(
IF(AND(BX$5&gt;='Rent Roll'!$M49,EDATE('Rent Roll'!$M49,ROUNDDOWN('Rent Roll'!$Q49,0))-1&gt;=BX$5),-BX29,
IF(AND(BX$5&gt;='Rent Roll'!$K24,EDATE('Rent Roll'!$K24,ROUNDDOWN('Rent Roll'!$M24,0))-1&gt;=BX$5),-BX29,
"-")),"-")</f>
        <v>-</v>
      </c>
      <c r="BY54" s="131" t="str">
        <f>IFERROR(
IF(AND(BY$5&gt;='Rent Roll'!$M49,EDATE('Rent Roll'!$M49,ROUNDDOWN('Rent Roll'!$Q49,0))-1&gt;=BY$5),-BY29,
IF(AND(BY$5&gt;='Rent Roll'!$K24,EDATE('Rent Roll'!$K24,ROUNDDOWN('Rent Roll'!$M24,0))-1&gt;=BY$5),-BY29,
"-")),"-")</f>
        <v>-</v>
      </c>
      <c r="BZ54" s="131" t="str">
        <f>IFERROR(
IF(AND(BZ$5&gt;='Rent Roll'!$M49,EDATE('Rent Roll'!$M49,ROUNDDOWN('Rent Roll'!$Q49,0))-1&gt;=BZ$5),-BZ29,
IF(AND(BZ$5&gt;='Rent Roll'!$K24,EDATE('Rent Roll'!$K24,ROUNDDOWN('Rent Roll'!$M24,0))-1&gt;=BZ$5),-BZ29,
"-")),"-")</f>
        <v>-</v>
      </c>
      <c r="CA54" s="131" t="str">
        <f>IFERROR(
IF(AND(CA$5&gt;='Rent Roll'!$M49,EDATE('Rent Roll'!$M49,ROUNDDOWN('Rent Roll'!$Q49,0))-1&gt;=CA$5),-CA29,
IF(AND(CA$5&gt;='Rent Roll'!$K24,EDATE('Rent Roll'!$K24,ROUNDDOWN('Rent Roll'!$M24,0))-1&gt;=CA$5),-CA29,
"-")),"-")</f>
        <v>-</v>
      </c>
      <c r="CB54" s="131" t="str">
        <f>IFERROR(
IF(AND(CB$5&gt;='Rent Roll'!$M49,EDATE('Rent Roll'!$M49,ROUNDDOWN('Rent Roll'!$Q49,0))-1&gt;=CB$5),-CB29,
IF(AND(CB$5&gt;='Rent Roll'!$K24,EDATE('Rent Roll'!$K24,ROUNDDOWN('Rent Roll'!$M24,0))-1&gt;=CB$5),-CB29,
"-")),"-")</f>
        <v>-</v>
      </c>
      <c r="CC54" s="131" t="str">
        <f>IFERROR(
IF(AND(CC$5&gt;='Rent Roll'!$M49,EDATE('Rent Roll'!$M49,ROUNDDOWN('Rent Roll'!$Q49,0))-1&gt;=CC$5),-CC29,
IF(AND(CC$5&gt;='Rent Roll'!$K24,EDATE('Rent Roll'!$K24,ROUNDDOWN('Rent Roll'!$M24,0))-1&gt;=CC$5),-CC29,
"-")),"-")</f>
        <v>-</v>
      </c>
      <c r="CD54" s="131" t="str">
        <f>IFERROR(
IF(AND(CD$5&gt;='Rent Roll'!$M49,EDATE('Rent Roll'!$M49,ROUNDDOWN('Rent Roll'!$Q49,0))-1&gt;=CD$5),-CD29,
IF(AND(CD$5&gt;='Rent Roll'!$K24,EDATE('Rent Roll'!$K24,ROUNDDOWN('Rent Roll'!$M24,0))-1&gt;=CD$5),-CD29,
"-")),"-")</f>
        <v>-</v>
      </c>
      <c r="CE54" s="131" t="str">
        <f>IFERROR(
IF(AND(CE$5&gt;='Rent Roll'!$M49,EDATE('Rent Roll'!$M49,ROUNDDOWN('Rent Roll'!$Q49,0))-1&gt;=CE$5),-CE29,
IF(AND(CE$5&gt;='Rent Roll'!$K24,EDATE('Rent Roll'!$K24,ROUNDDOWN('Rent Roll'!$M24,0))-1&gt;=CE$5),-CE29,
"-")),"-")</f>
        <v>-</v>
      </c>
      <c r="CF54" s="131" t="str">
        <f>IFERROR(
IF(AND(CF$5&gt;='Rent Roll'!$M49,EDATE('Rent Roll'!$M49,ROUNDDOWN('Rent Roll'!$Q49,0))-1&gt;=CF$5),-CF29,
IF(AND(CF$5&gt;='Rent Roll'!$K24,EDATE('Rent Roll'!$K24,ROUNDDOWN('Rent Roll'!$M24,0))-1&gt;=CF$5),-CF29,
"-")),"-")</f>
        <v>-</v>
      </c>
      <c r="CG54" s="131" t="str">
        <f>IFERROR(
IF(AND(CG$5&gt;='Rent Roll'!$M49,EDATE('Rent Roll'!$M49,ROUNDDOWN('Rent Roll'!$Q49,0))-1&gt;=CG$5),-CG29,
IF(AND(CG$5&gt;='Rent Roll'!$K24,EDATE('Rent Roll'!$K24,ROUNDDOWN('Rent Roll'!$M24,0))-1&gt;=CG$5),-CG29,
"-")),"-")</f>
        <v>-</v>
      </c>
      <c r="CH54" s="131" t="str">
        <f>IFERROR(
IF(AND(CH$5&gt;='Rent Roll'!$M49,EDATE('Rent Roll'!$M49,ROUNDDOWN('Rent Roll'!$Q49,0))-1&gt;=CH$5),-CH29,
IF(AND(CH$5&gt;='Rent Roll'!$K24,EDATE('Rent Roll'!$K24,ROUNDDOWN('Rent Roll'!$M24,0))-1&gt;=CH$5),-CH29,
"-")),"-")</f>
        <v>-</v>
      </c>
      <c r="CI54" s="131" t="str">
        <f>IFERROR(
IF(AND(CI$5&gt;='Rent Roll'!$M49,EDATE('Rent Roll'!$M49,ROUNDDOWN('Rent Roll'!$Q49,0))-1&gt;=CI$5),-CI29,
IF(AND(CI$5&gt;='Rent Roll'!$K24,EDATE('Rent Roll'!$K24,ROUNDDOWN('Rent Roll'!$M24,0))-1&gt;=CI$5),-CI29,
"-")),"-")</f>
        <v>-</v>
      </c>
      <c r="CJ54" s="131" t="str">
        <f>IFERROR(
IF(AND(CJ$5&gt;='Rent Roll'!$M49,EDATE('Rent Roll'!$M49,ROUNDDOWN('Rent Roll'!$Q49,0))-1&gt;=CJ$5),-CJ29,
IF(AND(CJ$5&gt;='Rent Roll'!$K24,EDATE('Rent Roll'!$K24,ROUNDDOWN('Rent Roll'!$M24,0))-1&gt;=CJ$5),-CJ29,
"-")),"-")</f>
        <v>-</v>
      </c>
      <c r="CK54" s="131" t="str">
        <f>IFERROR(
IF(AND(CK$5&gt;='Rent Roll'!$M49,EDATE('Rent Roll'!$M49,ROUNDDOWN('Rent Roll'!$Q49,0))-1&gt;=CK$5),-CK29,
IF(AND(CK$5&gt;='Rent Roll'!$K24,EDATE('Rent Roll'!$K24,ROUNDDOWN('Rent Roll'!$M24,0))-1&gt;=CK$5),-CK29,
"-")),"-")</f>
        <v>-</v>
      </c>
      <c r="CL54" s="131" t="str">
        <f>IFERROR(
IF(AND(CL$5&gt;='Rent Roll'!$M49,EDATE('Rent Roll'!$M49,ROUNDDOWN('Rent Roll'!$Q49,0))-1&gt;=CL$5),-CL29,
IF(AND(CL$5&gt;='Rent Roll'!$K24,EDATE('Rent Roll'!$K24,ROUNDDOWN('Rent Roll'!$M24,0))-1&gt;=CL$5),-CL29,
"-")),"-")</f>
        <v>-</v>
      </c>
      <c r="CM54" s="131" t="str">
        <f>IFERROR(
IF(AND(CM$5&gt;='Rent Roll'!$M49,EDATE('Rent Roll'!$M49,ROUNDDOWN('Rent Roll'!$Q49,0))-1&gt;=CM$5),-CM29,
IF(AND(CM$5&gt;='Rent Roll'!$K24,EDATE('Rent Roll'!$K24,ROUNDDOWN('Rent Roll'!$M24,0))-1&gt;=CM$5),-CM29,
"-")),"-")</f>
        <v>-</v>
      </c>
      <c r="CN54" s="131" t="str">
        <f>IFERROR(
IF(AND(CN$5&gt;='Rent Roll'!$M49,EDATE('Rent Roll'!$M49,ROUNDDOWN('Rent Roll'!$Q49,0))-1&gt;=CN$5),-CN29,
IF(AND(CN$5&gt;='Rent Roll'!$K24,EDATE('Rent Roll'!$K24,ROUNDDOWN('Rent Roll'!$M24,0))-1&gt;=CN$5),-CN29,
"-")),"-")</f>
        <v>-</v>
      </c>
      <c r="CO54" s="131" t="str">
        <f>IFERROR(
IF(AND(CO$5&gt;='Rent Roll'!$M49,EDATE('Rent Roll'!$M49,ROUNDDOWN('Rent Roll'!$Q49,0))-1&gt;=CO$5),-CO29,
IF(AND(CO$5&gt;='Rent Roll'!$K24,EDATE('Rent Roll'!$K24,ROUNDDOWN('Rent Roll'!$M24,0))-1&gt;=CO$5),-CO29,
"-")),"-")</f>
        <v>-</v>
      </c>
      <c r="CP54" s="131" t="str">
        <f>IFERROR(
IF(AND(CP$5&gt;='Rent Roll'!$M49,EDATE('Rent Roll'!$M49,ROUNDDOWN('Rent Roll'!$Q49,0))-1&gt;=CP$5),-CP29,
IF(AND(CP$5&gt;='Rent Roll'!$K24,EDATE('Rent Roll'!$K24,ROUNDDOWN('Rent Roll'!$M24,0))-1&gt;=CP$5),-CP29,
"-")),"-")</f>
        <v>-</v>
      </c>
      <c r="CQ54" s="131" t="str">
        <f>IFERROR(
IF(AND(CQ$5&gt;='Rent Roll'!$M49,EDATE('Rent Roll'!$M49,ROUNDDOWN('Rent Roll'!$Q49,0))-1&gt;=CQ$5),-CQ29,
IF(AND(CQ$5&gt;='Rent Roll'!$K24,EDATE('Rent Roll'!$K24,ROUNDDOWN('Rent Roll'!$M24,0))-1&gt;=CQ$5),-CQ29,
"-")),"-")</f>
        <v>-</v>
      </c>
      <c r="CR54" s="131" t="str">
        <f>IFERROR(
IF(AND(CR$5&gt;='Rent Roll'!$M49,EDATE('Rent Roll'!$M49,ROUNDDOWN('Rent Roll'!$Q49,0))-1&gt;=CR$5),-CR29,
IF(AND(CR$5&gt;='Rent Roll'!$K24,EDATE('Rent Roll'!$K24,ROUNDDOWN('Rent Roll'!$M24,0))-1&gt;=CR$5),-CR29,
"-")),"-")</f>
        <v>-</v>
      </c>
      <c r="CS54" s="131" t="str">
        <f>IFERROR(
IF(AND(CS$5&gt;='Rent Roll'!$M49,EDATE('Rent Roll'!$M49,ROUNDDOWN('Rent Roll'!$Q49,0))-1&gt;=CS$5),-CS29,
IF(AND(CS$5&gt;='Rent Roll'!$K24,EDATE('Rent Roll'!$K24,ROUNDDOWN('Rent Roll'!$M24,0))-1&gt;=CS$5),-CS29,
"-")),"-")</f>
        <v>-</v>
      </c>
      <c r="CT54" s="131" t="str">
        <f>IFERROR(
IF(AND(CT$5&gt;='Rent Roll'!$M49,EDATE('Rent Roll'!$M49,ROUNDDOWN('Rent Roll'!$Q49,0))-1&gt;=CT$5),-CT29,
IF(AND(CT$5&gt;='Rent Roll'!$K24,EDATE('Rent Roll'!$K24,ROUNDDOWN('Rent Roll'!$M24,0))-1&gt;=CT$5),-CT29,
"-")),"-")</f>
        <v>-</v>
      </c>
      <c r="CU54" s="131" t="str">
        <f>IFERROR(
IF(AND(CU$5&gt;='Rent Roll'!$M49,EDATE('Rent Roll'!$M49,ROUNDDOWN('Rent Roll'!$Q49,0))-1&gt;=CU$5),-CU29,
IF(AND(CU$5&gt;='Rent Roll'!$K24,EDATE('Rent Roll'!$K24,ROUNDDOWN('Rent Roll'!$M24,0))-1&gt;=CU$5),-CU29,
"-")),"-")</f>
        <v>-</v>
      </c>
      <c r="CV54" s="131" t="str">
        <f>IFERROR(
IF(AND(CV$5&gt;='Rent Roll'!$M49,EDATE('Rent Roll'!$M49,ROUNDDOWN('Rent Roll'!$Q49,0))-1&gt;=CV$5),-CV29,
IF(AND(CV$5&gt;='Rent Roll'!$K24,EDATE('Rent Roll'!$K24,ROUNDDOWN('Rent Roll'!$M24,0))-1&gt;=CV$5),-CV29,
"-")),"-")</f>
        <v>-</v>
      </c>
      <c r="CW54" s="131" t="str">
        <f>IFERROR(
IF(AND(CW$5&gt;='Rent Roll'!$M49,EDATE('Rent Roll'!$M49,ROUNDDOWN('Rent Roll'!$Q49,0))-1&gt;=CW$5),-CW29,
IF(AND(CW$5&gt;='Rent Roll'!$K24,EDATE('Rent Roll'!$K24,ROUNDDOWN('Rent Roll'!$M24,0))-1&gt;=CW$5),-CW29,
"-")),"-")</f>
        <v>-</v>
      </c>
      <c r="CX54" s="131" t="str">
        <f>IFERROR(
IF(AND(CX$5&gt;='Rent Roll'!$M49,EDATE('Rent Roll'!$M49,ROUNDDOWN('Rent Roll'!$Q49,0))-1&gt;=CX$5),-CX29,
IF(AND(CX$5&gt;='Rent Roll'!$K24,EDATE('Rent Roll'!$K24,ROUNDDOWN('Rent Roll'!$M24,0))-1&gt;=CX$5),-CX29,
"-")),"-")</f>
        <v>-</v>
      </c>
      <c r="CY54" s="131" t="str">
        <f>IFERROR(
IF(AND(CY$5&gt;='Rent Roll'!$M49,EDATE('Rent Roll'!$M49,ROUNDDOWN('Rent Roll'!$Q49,0))-1&gt;=CY$5),-CY29,
IF(AND(CY$5&gt;='Rent Roll'!$K24,EDATE('Rent Roll'!$K24,ROUNDDOWN('Rent Roll'!$M24,0))-1&gt;=CY$5),-CY29,
"-")),"-")</f>
        <v>-</v>
      </c>
      <c r="CZ54" s="131" t="str">
        <f>IFERROR(
IF(AND(CZ$5&gt;='Rent Roll'!$M49,EDATE('Rent Roll'!$M49,ROUNDDOWN('Rent Roll'!$Q49,0))-1&gt;=CZ$5),-CZ29,
IF(AND(CZ$5&gt;='Rent Roll'!$K24,EDATE('Rent Roll'!$K24,ROUNDDOWN('Rent Roll'!$M24,0))-1&gt;=CZ$5),-CZ29,
"-")),"-")</f>
        <v>-</v>
      </c>
      <c r="DA54" s="131" t="str">
        <f>IFERROR(
IF(AND(DA$5&gt;='Rent Roll'!$M49,EDATE('Rent Roll'!$M49,ROUNDDOWN('Rent Roll'!$Q49,0))-1&gt;=DA$5),-DA29,
IF(AND(DA$5&gt;='Rent Roll'!$K24,EDATE('Rent Roll'!$K24,ROUNDDOWN('Rent Roll'!$M24,0))-1&gt;=DA$5),-DA29,
"-")),"-")</f>
        <v>-</v>
      </c>
      <c r="DB54" s="131" t="str">
        <f>IFERROR(
IF(AND(DB$5&gt;='Rent Roll'!$M49,EDATE('Rent Roll'!$M49,ROUNDDOWN('Rent Roll'!$Q49,0))-1&gt;=DB$5),-DB29,
IF(AND(DB$5&gt;='Rent Roll'!$K24,EDATE('Rent Roll'!$K24,ROUNDDOWN('Rent Roll'!$M24,0))-1&gt;=DB$5),-DB29,
"-")),"-")</f>
        <v>-</v>
      </c>
      <c r="DC54" s="131" t="str">
        <f>IFERROR(
IF(AND(DC$5&gt;='Rent Roll'!$M49,EDATE('Rent Roll'!$M49,ROUNDDOWN('Rent Roll'!$Q49,0))-1&gt;=DC$5),-DC29,
IF(AND(DC$5&gt;='Rent Roll'!$K24,EDATE('Rent Roll'!$K24,ROUNDDOWN('Rent Roll'!$M24,0))-1&gt;=DC$5),-DC29,
"-")),"-")</f>
        <v>-</v>
      </c>
      <c r="DD54" s="131" t="str">
        <f>IFERROR(
IF(AND(DD$5&gt;='Rent Roll'!$M49,EDATE('Rent Roll'!$M49,ROUNDDOWN('Rent Roll'!$Q49,0))-1&gt;=DD$5),-DD29,
IF(AND(DD$5&gt;='Rent Roll'!$K24,EDATE('Rent Roll'!$K24,ROUNDDOWN('Rent Roll'!$M24,0))-1&gt;=DD$5),-DD29,
"-")),"-")</f>
        <v>-</v>
      </c>
      <c r="DE54" s="131" t="str">
        <f>IFERROR(
IF(AND(DE$5&gt;='Rent Roll'!$M49,EDATE('Rent Roll'!$M49,ROUNDDOWN('Rent Roll'!$Q49,0))-1&gt;=DE$5),-DE29,
IF(AND(DE$5&gt;='Rent Roll'!$K24,EDATE('Rent Roll'!$K24,ROUNDDOWN('Rent Roll'!$M24,0))-1&gt;=DE$5),-DE29,
"-")),"-")</f>
        <v>-</v>
      </c>
      <c r="DF54" s="131" t="str">
        <f>IFERROR(
IF(AND(DF$5&gt;='Rent Roll'!$M49,EDATE('Rent Roll'!$M49,ROUNDDOWN('Rent Roll'!$Q49,0))-1&gt;=DF$5),-DF29,
IF(AND(DF$5&gt;='Rent Roll'!$K24,EDATE('Rent Roll'!$K24,ROUNDDOWN('Rent Roll'!$M24,0))-1&gt;=DF$5),-DF29,
"-")),"-")</f>
        <v>-</v>
      </c>
      <c r="DG54" s="131" t="str">
        <f>IFERROR(
IF(AND(DG$5&gt;='Rent Roll'!$M49,EDATE('Rent Roll'!$M49,ROUNDDOWN('Rent Roll'!$Q49,0))-1&gt;=DG$5),-DG29,
IF(AND(DG$5&gt;='Rent Roll'!$K24,EDATE('Rent Roll'!$K24,ROUNDDOWN('Rent Roll'!$M24,0))-1&gt;=DG$5),-DG29,
"-")),"-")</f>
        <v>-</v>
      </c>
      <c r="DH54" s="131" t="str">
        <f>IFERROR(
IF(AND(DH$5&gt;='Rent Roll'!$M49,EDATE('Rent Roll'!$M49,ROUNDDOWN('Rent Roll'!$Q49,0))-1&gt;=DH$5),-DH29,
IF(AND(DH$5&gt;='Rent Roll'!$K24,EDATE('Rent Roll'!$K24,ROUNDDOWN('Rent Roll'!$M24,0))-1&gt;=DH$5),-DH29,
"-")),"-")</f>
        <v>-</v>
      </c>
      <c r="DI54" s="131" t="str">
        <f>IFERROR(
IF(AND(DI$5&gt;='Rent Roll'!$M49,EDATE('Rent Roll'!$M49,ROUNDDOWN('Rent Roll'!$Q49,0))-1&gt;=DI$5),-DI29,
IF(AND(DI$5&gt;='Rent Roll'!$K24,EDATE('Rent Roll'!$K24,ROUNDDOWN('Rent Roll'!$M24,0))-1&gt;=DI$5),-DI29,
"-")),"-")</f>
        <v>-</v>
      </c>
      <c r="DJ54" s="131" t="str">
        <f>IFERROR(
IF(AND(DJ$5&gt;='Rent Roll'!$M49,EDATE('Rent Roll'!$M49,ROUNDDOWN('Rent Roll'!$Q49,0))-1&gt;=DJ$5),-DJ29,
IF(AND(DJ$5&gt;='Rent Roll'!$K24,EDATE('Rent Roll'!$K24,ROUNDDOWN('Rent Roll'!$M24,0))-1&gt;=DJ$5),-DJ29,
"-")),"-")</f>
        <v>-</v>
      </c>
      <c r="DK54" s="131" t="str">
        <f>IFERROR(
IF(AND(DK$5&gt;='Rent Roll'!$M49,EDATE('Rent Roll'!$M49,ROUNDDOWN('Rent Roll'!$Q49,0))-1&gt;=DK$5),-DK29,
IF(AND(DK$5&gt;='Rent Roll'!$K24,EDATE('Rent Roll'!$K24,ROUNDDOWN('Rent Roll'!$M24,0))-1&gt;=DK$5),-DK29,
"-")),"-")</f>
        <v>-</v>
      </c>
      <c r="DL54" s="131" t="str">
        <f>IFERROR(
IF(AND(DL$5&gt;='Rent Roll'!$M49,EDATE('Rent Roll'!$M49,ROUNDDOWN('Rent Roll'!$Q49,0))-1&gt;=DL$5),-DL29,
IF(AND(DL$5&gt;='Rent Roll'!$K24,EDATE('Rent Roll'!$K24,ROUNDDOWN('Rent Roll'!$M24,0))-1&gt;=DL$5),-DL29,
"-")),"-")</f>
        <v>-</v>
      </c>
      <c r="DM54" s="131" t="str">
        <f>IFERROR(
IF(AND(DM$5&gt;='Rent Roll'!$M49,EDATE('Rent Roll'!$M49,ROUNDDOWN('Rent Roll'!$Q49,0))-1&gt;=DM$5),-DM29,
IF(AND(DM$5&gt;='Rent Roll'!$K24,EDATE('Rent Roll'!$K24,ROUNDDOWN('Rent Roll'!$M24,0))-1&gt;=DM$5),-DM29,
"-")),"-")</f>
        <v>-</v>
      </c>
      <c r="DN54" s="131" t="str">
        <f>IFERROR(
IF(AND(DN$5&gt;='Rent Roll'!$M49,EDATE('Rent Roll'!$M49,ROUNDDOWN('Rent Roll'!$Q49,0))-1&gt;=DN$5),-DN29,
IF(AND(DN$5&gt;='Rent Roll'!$K24,EDATE('Rent Roll'!$K24,ROUNDDOWN('Rent Roll'!$M24,0))-1&gt;=DN$5),-DN29,
"-")),"-")</f>
        <v>-</v>
      </c>
      <c r="DO54" s="131" t="str">
        <f>IFERROR(
IF(AND(DO$5&gt;='Rent Roll'!$M49,EDATE('Rent Roll'!$M49,ROUNDDOWN('Rent Roll'!$Q49,0))-1&gt;=DO$5),-DO29,
IF(AND(DO$5&gt;='Rent Roll'!$K24,EDATE('Rent Roll'!$K24,ROUNDDOWN('Rent Roll'!$M24,0))-1&gt;=DO$5),-DO29,
"-")),"-")</f>
        <v>-</v>
      </c>
      <c r="DP54" s="131" t="str">
        <f>IFERROR(
IF(AND(DP$5&gt;='Rent Roll'!$M49,EDATE('Rent Roll'!$M49,ROUNDDOWN('Rent Roll'!$Q49,0))-1&gt;=DP$5),-DP29,
IF(AND(DP$5&gt;='Rent Roll'!$K24,EDATE('Rent Roll'!$K24,ROUNDDOWN('Rent Roll'!$M24,0))-1&gt;=DP$5),-DP29,
"-")),"-")</f>
        <v>-</v>
      </c>
      <c r="DQ54" s="131" t="str">
        <f>IFERROR(
IF(AND(DQ$5&gt;='Rent Roll'!$M49,EDATE('Rent Roll'!$M49,ROUNDDOWN('Rent Roll'!$Q49,0))-1&gt;=DQ$5),-DQ29,
IF(AND(DQ$5&gt;='Rent Roll'!$K24,EDATE('Rent Roll'!$K24,ROUNDDOWN('Rent Roll'!$M24,0))-1&gt;=DQ$5),-DQ29,
"-")),"-")</f>
        <v>-</v>
      </c>
      <c r="DR54" s="131" t="str">
        <f>IFERROR(
IF(AND(DR$5&gt;='Rent Roll'!$M49,EDATE('Rent Roll'!$M49,ROUNDDOWN('Rent Roll'!$Q49,0))-1&gt;=DR$5),-DR29,
IF(AND(DR$5&gt;='Rent Roll'!$K24,EDATE('Rent Roll'!$K24,ROUNDDOWN('Rent Roll'!$M24,0))-1&gt;=DR$5),-DR29,
"-")),"-")</f>
        <v>-</v>
      </c>
      <c r="DS54" s="131" t="str">
        <f>IFERROR(
IF(AND(DS$5&gt;='Rent Roll'!$M49,EDATE('Rent Roll'!$M49,ROUNDDOWN('Rent Roll'!$Q49,0))-1&gt;=DS$5),-DS29,
IF(AND(DS$5&gt;='Rent Roll'!$K24,EDATE('Rent Roll'!$K24,ROUNDDOWN('Rent Roll'!$M24,0))-1&gt;=DS$5),-DS29,
"-")),"-")</f>
        <v>-</v>
      </c>
      <c r="DT54" s="131" t="str">
        <f>IFERROR(
IF(AND(DT$5&gt;='Rent Roll'!$M49,EDATE('Rent Roll'!$M49,ROUNDDOWN('Rent Roll'!$Q49,0))-1&gt;=DT$5),-DT29,
IF(AND(DT$5&gt;='Rent Roll'!$K24,EDATE('Rent Roll'!$K24,ROUNDDOWN('Rent Roll'!$M24,0))-1&gt;=DT$5),-DT29,
"-")),"-")</f>
        <v>-</v>
      </c>
      <c r="DU54" s="131" t="str">
        <f>IFERROR(
IF(AND(DU$5&gt;='Rent Roll'!$M49,EDATE('Rent Roll'!$M49,ROUNDDOWN('Rent Roll'!$Q49,0))-1&gt;=DU$5),-DU29,
IF(AND(DU$5&gt;='Rent Roll'!$K24,EDATE('Rent Roll'!$K24,ROUNDDOWN('Rent Roll'!$M24,0))-1&gt;=DU$5),-DU29,
"-")),"-")</f>
        <v>-</v>
      </c>
      <c r="DV54" s="131" t="str">
        <f>IFERROR(
IF(AND(DV$5&gt;='Rent Roll'!$M49,EDATE('Rent Roll'!$M49,ROUNDDOWN('Rent Roll'!$Q49,0))-1&gt;=DV$5),-DV29,
IF(AND(DV$5&gt;='Rent Roll'!$K24,EDATE('Rent Roll'!$K24,ROUNDDOWN('Rent Roll'!$M24,0))-1&gt;=DV$5),-DV29,
"-")),"-")</f>
        <v>-</v>
      </c>
      <c r="DW54" s="131" t="str">
        <f>IFERROR(
IF(AND(DW$5&gt;='Rent Roll'!$M49,EDATE('Rent Roll'!$M49,ROUNDDOWN('Rent Roll'!$Q49,0))-1&gt;=DW$5),-DW29,
IF(AND(DW$5&gt;='Rent Roll'!$K24,EDATE('Rent Roll'!$K24,ROUNDDOWN('Rent Roll'!$M24,0))-1&gt;=DW$5),-DW29,
"-")),"-")</f>
        <v>-</v>
      </c>
      <c r="DX54" s="131" t="str">
        <f>IFERROR(
IF(AND(DX$5&gt;='Rent Roll'!$M49,EDATE('Rent Roll'!$M49,ROUNDDOWN('Rent Roll'!$Q49,0))-1&gt;=DX$5),-DX29,
IF(AND(DX$5&gt;='Rent Roll'!$K24,EDATE('Rent Roll'!$K24,ROUNDDOWN('Rent Roll'!$M24,0))-1&gt;=DX$5),-DX29,
"-")),"-")</f>
        <v>-</v>
      </c>
      <c r="DY54" s="131" t="str">
        <f>IFERROR(
IF(AND(DY$5&gt;='Rent Roll'!$M49,EDATE('Rent Roll'!$M49,ROUNDDOWN('Rent Roll'!$Q49,0))-1&gt;=DY$5),-DY29,
IF(AND(DY$5&gt;='Rent Roll'!$K24,EDATE('Rent Roll'!$K24,ROUNDDOWN('Rent Roll'!$M24,0))-1&gt;=DY$5),-DY29,
"-")),"-")</f>
        <v>-</v>
      </c>
      <c r="DZ54" s="131" t="str">
        <f>IFERROR(
IF(AND(DZ$5&gt;='Rent Roll'!$M49,EDATE('Rent Roll'!$M49,ROUNDDOWN('Rent Roll'!$Q49,0))-1&gt;=DZ$5),-DZ29,
IF(AND(DZ$5&gt;='Rent Roll'!$K24,EDATE('Rent Roll'!$K24,ROUNDDOWN('Rent Roll'!$M24,0))-1&gt;=DZ$5),-DZ29,
"-")),"-")</f>
        <v>-</v>
      </c>
      <c r="EA54" s="131" t="str">
        <f>IFERROR(
IF(AND(EA$5&gt;='Rent Roll'!$M49,EDATE('Rent Roll'!$M49,ROUNDDOWN('Rent Roll'!$Q49,0))-1&gt;=EA$5),-EA29,
IF(AND(EA$5&gt;='Rent Roll'!$K24,EDATE('Rent Roll'!$K24,ROUNDDOWN('Rent Roll'!$M24,0))-1&gt;=EA$5),-EA29,
"-")),"-")</f>
        <v>-</v>
      </c>
      <c r="EB54" s="131" t="str">
        <f>IFERROR(
IF(AND(EB$5&gt;='Rent Roll'!$M49,EDATE('Rent Roll'!$M49,ROUNDDOWN('Rent Roll'!$Q49,0))-1&gt;=EB$5),-EB29,
IF(AND(EB$5&gt;='Rent Roll'!$K24,EDATE('Rent Roll'!$K24,ROUNDDOWN('Rent Roll'!$M24,0))-1&gt;=EB$5),-EB29,
"-")),"-")</f>
        <v>-</v>
      </c>
      <c r="EC54" s="131" t="str">
        <f>IFERROR(
IF(AND(EC$5&gt;='Rent Roll'!$M49,EDATE('Rent Roll'!$M49,ROUNDDOWN('Rent Roll'!$Q49,0))-1&gt;=EC$5),-EC29,
IF(AND(EC$5&gt;='Rent Roll'!$K24,EDATE('Rent Roll'!$K24,ROUNDDOWN('Rent Roll'!$M24,0))-1&gt;=EC$5),-EC29,
"-")),"-")</f>
        <v>-</v>
      </c>
      <c r="ED54" s="131" t="str">
        <f>IFERROR(
IF(AND(ED$5&gt;='Rent Roll'!$M49,EDATE('Rent Roll'!$M49,ROUNDDOWN('Rent Roll'!$Q49,0))-1&gt;=ED$5),-ED29,
IF(AND(ED$5&gt;='Rent Roll'!$K24,EDATE('Rent Roll'!$K24,ROUNDDOWN('Rent Roll'!$M24,0))-1&gt;=ED$5),-ED29,
"-")),"-")</f>
        <v>-</v>
      </c>
      <c r="EE54" s="131" t="str">
        <f>IFERROR(
IF(AND(EE$5&gt;='Rent Roll'!$M49,EDATE('Rent Roll'!$M49,ROUNDDOWN('Rent Roll'!$Q49,0))-1&gt;=EE$5),-EE29,
IF(AND(EE$5&gt;='Rent Roll'!$K24,EDATE('Rent Roll'!$K24,ROUNDDOWN('Rent Roll'!$M24,0))-1&gt;=EE$5),-EE29,
"-")),"-")</f>
        <v>-</v>
      </c>
      <c r="EF54" s="132" t="str">
        <f>IFERROR(
IF(AND(EF$5&gt;='Rent Roll'!$M49,EDATE('Rent Roll'!$M49,ROUNDDOWN('Rent Roll'!$Q49,0))-1&gt;=EF$5),-EF29,
IF(AND(EF$5&gt;='Rent Roll'!$K24,EDATE('Rent Roll'!$K24,ROUNDDOWN('Rent Roll'!$M24,0))-1&gt;=EF$5),-EF29,
"-")),"-")</f>
        <v>-</v>
      </c>
      <c r="EG54" s="118" t="s">
        <v>109</v>
      </c>
    </row>
    <row r="55" spans="2:137" x14ac:dyDescent="0.2">
      <c r="B55" s="151"/>
      <c r="C55" s="76" t="str">
        <f>CONCATENATE('Rent Roll'!B25&amp;" - "&amp;'Rent Roll'!C25)</f>
        <v xml:space="preserve"> - </v>
      </c>
      <c r="D55" s="152">
        <f t="shared" si="18"/>
        <v>0</v>
      </c>
      <c r="E55" s="138" t="str">
        <f>IFERROR(
IF(AND(E$5&gt;='Rent Roll'!$M50,EDATE('Rent Roll'!$M50,ROUNDDOWN('Rent Roll'!$Q50,0))-1&gt;=E$5),-E30,
IF(AND(E$5&gt;='Rent Roll'!$K25,EDATE('Rent Roll'!$K25,ROUNDDOWN('Rent Roll'!$M25,0))-1&gt;=E$5),-E30,
"-")),"-")</f>
        <v>-</v>
      </c>
      <c r="F55" s="138" t="str">
        <f>IFERROR(
IF(AND(F$5&gt;='Rent Roll'!$M50,EDATE('Rent Roll'!$M50,ROUNDDOWN('Rent Roll'!$Q50,0))-1&gt;=F$5),-F30,
IF(AND(F$5&gt;='Rent Roll'!$K25,EDATE('Rent Roll'!$K25,ROUNDDOWN('Rent Roll'!$M25,0))-1&gt;=F$5),-F30,
"-")),"-")</f>
        <v>-</v>
      </c>
      <c r="G55" s="138" t="str">
        <f>IFERROR(
IF(AND(G$5&gt;='Rent Roll'!$M50,EDATE('Rent Roll'!$M50,ROUNDDOWN('Rent Roll'!$Q50,0))-1&gt;=G$5),-G30,
IF(AND(G$5&gt;='Rent Roll'!$K25,EDATE('Rent Roll'!$K25,ROUNDDOWN('Rent Roll'!$M25,0))-1&gt;=G$5),-G30,
"-")),"-")</f>
        <v>-</v>
      </c>
      <c r="H55" s="138" t="str">
        <f>IFERROR(
IF(AND(H$5&gt;='Rent Roll'!$M50,EDATE('Rent Roll'!$M50,ROUNDDOWN('Rent Roll'!$Q50,0))-1&gt;=H$5),-H30,
IF(AND(H$5&gt;='Rent Roll'!$K25,EDATE('Rent Roll'!$K25,ROUNDDOWN('Rent Roll'!$M25,0))-1&gt;=H$5),-H30,
"-")),"-")</f>
        <v>-</v>
      </c>
      <c r="I55" s="138" t="str">
        <f>IFERROR(
IF(AND(I$5&gt;='Rent Roll'!$M50,EDATE('Rent Roll'!$M50,ROUNDDOWN('Rent Roll'!$Q50,0))-1&gt;=I$5),-I30,
IF(AND(I$5&gt;='Rent Roll'!$K25,EDATE('Rent Roll'!$K25,ROUNDDOWN('Rent Roll'!$M25,0))-1&gt;=I$5),-I30,
"-")),"-")</f>
        <v>-</v>
      </c>
      <c r="J55" s="138" t="str">
        <f>IFERROR(
IF(AND(J$5&gt;='Rent Roll'!$M50,EDATE('Rent Roll'!$M50,ROUNDDOWN('Rent Roll'!$Q50,0))-1&gt;=J$5),-J30,
IF(AND(J$5&gt;='Rent Roll'!$K25,EDATE('Rent Roll'!$K25,ROUNDDOWN('Rent Roll'!$M25,0))-1&gt;=J$5),-J30,
"-")),"-")</f>
        <v>-</v>
      </c>
      <c r="K55" s="138" t="str">
        <f>IFERROR(
IF(AND(K$5&gt;='Rent Roll'!$M50,EDATE('Rent Roll'!$M50,ROUNDDOWN('Rent Roll'!$Q50,0))-1&gt;=K$5),-K30,
IF(AND(K$5&gt;='Rent Roll'!$K25,EDATE('Rent Roll'!$K25,ROUNDDOWN('Rent Roll'!$M25,0))-1&gt;=K$5),-K30,
"-")),"-")</f>
        <v>-</v>
      </c>
      <c r="L55" s="138" t="str">
        <f>IFERROR(
IF(AND(L$5&gt;='Rent Roll'!$M50,EDATE('Rent Roll'!$M50,ROUNDDOWN('Rent Roll'!$Q50,0))-1&gt;=L$5),-L30,
IF(AND(L$5&gt;='Rent Roll'!$K25,EDATE('Rent Roll'!$K25,ROUNDDOWN('Rent Roll'!$M25,0))-1&gt;=L$5),-L30,
"-")),"-")</f>
        <v>-</v>
      </c>
      <c r="M55" s="138" t="str">
        <f>IFERROR(
IF(AND(M$5&gt;='Rent Roll'!$M50,EDATE('Rent Roll'!$M50,ROUNDDOWN('Rent Roll'!$Q50,0))-1&gt;=M$5),-M30,
IF(AND(M$5&gt;='Rent Roll'!$K25,EDATE('Rent Roll'!$K25,ROUNDDOWN('Rent Roll'!$M25,0))-1&gt;=M$5),-M30,
"-")),"-")</f>
        <v>-</v>
      </c>
      <c r="N55" s="138" t="str">
        <f>IFERROR(
IF(AND(N$5&gt;='Rent Roll'!$M50,EDATE('Rent Roll'!$M50,ROUNDDOWN('Rent Roll'!$Q50,0))-1&gt;=N$5),-N30,
IF(AND(N$5&gt;='Rent Roll'!$K25,EDATE('Rent Roll'!$K25,ROUNDDOWN('Rent Roll'!$M25,0))-1&gt;=N$5),-N30,
"-")),"-")</f>
        <v>-</v>
      </c>
      <c r="O55" s="138" t="str">
        <f>IFERROR(
IF(AND(O$5&gt;='Rent Roll'!$M50,EDATE('Rent Roll'!$M50,ROUNDDOWN('Rent Roll'!$Q50,0))-1&gt;=O$5),-O30,
IF(AND(O$5&gt;='Rent Roll'!$K25,EDATE('Rent Roll'!$K25,ROUNDDOWN('Rent Roll'!$M25,0))-1&gt;=O$5),-O30,
"-")),"-")</f>
        <v>-</v>
      </c>
      <c r="P55" s="138" t="str">
        <f>IFERROR(
IF(AND(P$5&gt;='Rent Roll'!$M50,EDATE('Rent Roll'!$M50,ROUNDDOWN('Rent Roll'!$Q50,0))-1&gt;=P$5),-P30,
IF(AND(P$5&gt;='Rent Roll'!$K25,EDATE('Rent Roll'!$K25,ROUNDDOWN('Rent Roll'!$M25,0))-1&gt;=P$5),-P30,
"-")),"-")</f>
        <v>-</v>
      </c>
      <c r="Q55" s="138" t="str">
        <f>IFERROR(
IF(AND(Q$5&gt;='Rent Roll'!$M50,EDATE('Rent Roll'!$M50,ROUNDDOWN('Rent Roll'!$Q50,0))-1&gt;=Q$5),-Q30,
IF(AND(Q$5&gt;='Rent Roll'!$K25,EDATE('Rent Roll'!$K25,ROUNDDOWN('Rent Roll'!$M25,0))-1&gt;=Q$5),-Q30,
"-")),"-")</f>
        <v>-</v>
      </c>
      <c r="R55" s="138" t="str">
        <f>IFERROR(
IF(AND(R$5&gt;='Rent Roll'!$M50,EDATE('Rent Roll'!$M50,ROUNDDOWN('Rent Roll'!$Q50,0))-1&gt;=R$5),-R30,
IF(AND(R$5&gt;='Rent Roll'!$K25,EDATE('Rent Roll'!$K25,ROUNDDOWN('Rent Roll'!$M25,0))-1&gt;=R$5),-R30,
"-")),"-")</f>
        <v>-</v>
      </c>
      <c r="S55" s="138" t="str">
        <f>IFERROR(
IF(AND(S$5&gt;='Rent Roll'!$M50,EDATE('Rent Roll'!$M50,ROUNDDOWN('Rent Roll'!$Q50,0))-1&gt;=S$5),-S30,
IF(AND(S$5&gt;='Rent Roll'!$K25,EDATE('Rent Roll'!$K25,ROUNDDOWN('Rent Roll'!$M25,0))-1&gt;=S$5),-S30,
"-")),"-")</f>
        <v>-</v>
      </c>
      <c r="T55" s="138" t="str">
        <f>IFERROR(
IF(AND(T$5&gt;='Rent Roll'!$M50,EDATE('Rent Roll'!$M50,ROUNDDOWN('Rent Roll'!$Q50,0))-1&gt;=T$5),-T30,
IF(AND(T$5&gt;='Rent Roll'!$K25,EDATE('Rent Roll'!$K25,ROUNDDOWN('Rent Roll'!$M25,0))-1&gt;=T$5),-T30,
"-")),"-")</f>
        <v>-</v>
      </c>
      <c r="U55" s="138" t="str">
        <f>IFERROR(
IF(AND(U$5&gt;='Rent Roll'!$M50,EDATE('Rent Roll'!$M50,ROUNDDOWN('Rent Roll'!$Q50,0))-1&gt;=U$5),-U30,
IF(AND(U$5&gt;='Rent Roll'!$K25,EDATE('Rent Roll'!$K25,ROUNDDOWN('Rent Roll'!$M25,0))-1&gt;=U$5),-U30,
"-")),"-")</f>
        <v>-</v>
      </c>
      <c r="V55" s="138" t="str">
        <f>IFERROR(
IF(AND(V$5&gt;='Rent Roll'!$M50,EDATE('Rent Roll'!$M50,ROUNDDOWN('Rent Roll'!$Q50,0))-1&gt;=V$5),-V30,
IF(AND(V$5&gt;='Rent Roll'!$K25,EDATE('Rent Roll'!$K25,ROUNDDOWN('Rent Roll'!$M25,0))-1&gt;=V$5),-V30,
"-")),"-")</f>
        <v>-</v>
      </c>
      <c r="W55" s="138" t="str">
        <f>IFERROR(
IF(AND(W$5&gt;='Rent Roll'!$M50,EDATE('Rent Roll'!$M50,ROUNDDOWN('Rent Roll'!$Q50,0))-1&gt;=W$5),-W30,
IF(AND(W$5&gt;='Rent Roll'!$K25,EDATE('Rent Roll'!$K25,ROUNDDOWN('Rent Roll'!$M25,0))-1&gt;=W$5),-W30,
"-")),"-")</f>
        <v>-</v>
      </c>
      <c r="X55" s="138" t="str">
        <f>IFERROR(
IF(AND(X$5&gt;='Rent Roll'!$M50,EDATE('Rent Roll'!$M50,ROUNDDOWN('Rent Roll'!$Q50,0))-1&gt;=X$5),-X30,
IF(AND(X$5&gt;='Rent Roll'!$K25,EDATE('Rent Roll'!$K25,ROUNDDOWN('Rent Roll'!$M25,0))-1&gt;=X$5),-X30,
"-")),"-")</f>
        <v>-</v>
      </c>
      <c r="Y55" s="138" t="str">
        <f>IFERROR(
IF(AND(Y$5&gt;='Rent Roll'!$M50,EDATE('Rent Roll'!$M50,ROUNDDOWN('Rent Roll'!$Q50,0))-1&gt;=Y$5),-Y30,
IF(AND(Y$5&gt;='Rent Roll'!$K25,EDATE('Rent Roll'!$K25,ROUNDDOWN('Rent Roll'!$M25,0))-1&gt;=Y$5),-Y30,
"-")),"-")</f>
        <v>-</v>
      </c>
      <c r="Z55" s="138" t="str">
        <f>IFERROR(
IF(AND(Z$5&gt;='Rent Roll'!$M50,EDATE('Rent Roll'!$M50,ROUNDDOWN('Rent Roll'!$Q50,0))-1&gt;=Z$5),-Z30,
IF(AND(Z$5&gt;='Rent Roll'!$K25,EDATE('Rent Roll'!$K25,ROUNDDOWN('Rent Roll'!$M25,0))-1&gt;=Z$5),-Z30,
"-")),"-")</f>
        <v>-</v>
      </c>
      <c r="AA55" s="138" t="str">
        <f>IFERROR(
IF(AND(AA$5&gt;='Rent Roll'!$M50,EDATE('Rent Roll'!$M50,ROUNDDOWN('Rent Roll'!$Q50,0))-1&gt;=AA$5),-AA30,
IF(AND(AA$5&gt;='Rent Roll'!$K25,EDATE('Rent Roll'!$K25,ROUNDDOWN('Rent Roll'!$M25,0))-1&gt;=AA$5),-AA30,
"-")),"-")</f>
        <v>-</v>
      </c>
      <c r="AB55" s="138" t="str">
        <f>IFERROR(
IF(AND(AB$5&gt;='Rent Roll'!$M50,EDATE('Rent Roll'!$M50,ROUNDDOWN('Rent Roll'!$Q50,0))-1&gt;=AB$5),-AB30,
IF(AND(AB$5&gt;='Rent Roll'!$K25,EDATE('Rent Roll'!$K25,ROUNDDOWN('Rent Roll'!$M25,0))-1&gt;=AB$5),-AB30,
"-")),"-")</f>
        <v>-</v>
      </c>
      <c r="AC55" s="138" t="str">
        <f>IFERROR(
IF(AND(AC$5&gt;='Rent Roll'!$M50,EDATE('Rent Roll'!$M50,ROUNDDOWN('Rent Roll'!$Q50,0))-1&gt;=AC$5),-AC30,
IF(AND(AC$5&gt;='Rent Roll'!$K25,EDATE('Rent Roll'!$K25,ROUNDDOWN('Rent Roll'!$M25,0))-1&gt;=AC$5),-AC30,
"-")),"-")</f>
        <v>-</v>
      </c>
      <c r="AD55" s="138" t="str">
        <f>IFERROR(
IF(AND(AD$5&gt;='Rent Roll'!$M50,EDATE('Rent Roll'!$M50,ROUNDDOWN('Rent Roll'!$Q50,0))-1&gt;=AD$5),-AD30,
IF(AND(AD$5&gt;='Rent Roll'!$K25,EDATE('Rent Roll'!$K25,ROUNDDOWN('Rent Roll'!$M25,0))-1&gt;=AD$5),-AD30,
"-")),"-")</f>
        <v>-</v>
      </c>
      <c r="AE55" s="138" t="str">
        <f>IFERROR(
IF(AND(AE$5&gt;='Rent Roll'!$M50,EDATE('Rent Roll'!$M50,ROUNDDOWN('Rent Roll'!$Q50,0))-1&gt;=AE$5),-AE30,
IF(AND(AE$5&gt;='Rent Roll'!$K25,EDATE('Rent Roll'!$K25,ROUNDDOWN('Rent Roll'!$M25,0))-1&gt;=AE$5),-AE30,
"-")),"-")</f>
        <v>-</v>
      </c>
      <c r="AF55" s="138" t="str">
        <f>IFERROR(
IF(AND(AF$5&gt;='Rent Roll'!$M50,EDATE('Rent Roll'!$M50,ROUNDDOWN('Rent Roll'!$Q50,0))-1&gt;=AF$5),-AF30,
IF(AND(AF$5&gt;='Rent Roll'!$K25,EDATE('Rent Roll'!$K25,ROUNDDOWN('Rent Roll'!$M25,0))-1&gt;=AF$5),-AF30,
"-")),"-")</f>
        <v>-</v>
      </c>
      <c r="AG55" s="138" t="str">
        <f>IFERROR(
IF(AND(AG$5&gt;='Rent Roll'!$M50,EDATE('Rent Roll'!$M50,ROUNDDOWN('Rent Roll'!$Q50,0))-1&gt;=AG$5),-AG30,
IF(AND(AG$5&gt;='Rent Roll'!$K25,EDATE('Rent Roll'!$K25,ROUNDDOWN('Rent Roll'!$M25,0))-1&gt;=AG$5),-AG30,
"-")),"-")</f>
        <v>-</v>
      </c>
      <c r="AH55" s="138" t="str">
        <f>IFERROR(
IF(AND(AH$5&gt;='Rent Roll'!$M50,EDATE('Rent Roll'!$M50,ROUNDDOWN('Rent Roll'!$Q50,0))-1&gt;=AH$5),-AH30,
IF(AND(AH$5&gt;='Rent Roll'!$K25,EDATE('Rent Roll'!$K25,ROUNDDOWN('Rent Roll'!$M25,0))-1&gt;=AH$5),-AH30,
"-")),"-")</f>
        <v>-</v>
      </c>
      <c r="AI55" s="138" t="str">
        <f>IFERROR(
IF(AND(AI$5&gt;='Rent Roll'!$M50,EDATE('Rent Roll'!$M50,ROUNDDOWN('Rent Roll'!$Q50,0))-1&gt;=AI$5),-AI30,
IF(AND(AI$5&gt;='Rent Roll'!$K25,EDATE('Rent Roll'!$K25,ROUNDDOWN('Rent Roll'!$M25,0))-1&gt;=AI$5),-AI30,
"-")),"-")</f>
        <v>-</v>
      </c>
      <c r="AJ55" s="138" t="str">
        <f>IFERROR(
IF(AND(AJ$5&gt;='Rent Roll'!$M50,EDATE('Rent Roll'!$M50,ROUNDDOWN('Rent Roll'!$Q50,0))-1&gt;=AJ$5),-AJ30,
IF(AND(AJ$5&gt;='Rent Roll'!$K25,EDATE('Rent Roll'!$K25,ROUNDDOWN('Rent Roll'!$M25,0))-1&gt;=AJ$5),-AJ30,
"-")),"-")</f>
        <v>-</v>
      </c>
      <c r="AK55" s="138" t="str">
        <f>IFERROR(
IF(AND(AK$5&gt;='Rent Roll'!$M50,EDATE('Rent Roll'!$M50,ROUNDDOWN('Rent Roll'!$Q50,0))-1&gt;=AK$5),-AK30,
IF(AND(AK$5&gt;='Rent Roll'!$K25,EDATE('Rent Roll'!$K25,ROUNDDOWN('Rent Roll'!$M25,0))-1&gt;=AK$5),-AK30,
"-")),"-")</f>
        <v>-</v>
      </c>
      <c r="AL55" s="138" t="str">
        <f>IFERROR(
IF(AND(AL$5&gt;='Rent Roll'!$M50,EDATE('Rent Roll'!$M50,ROUNDDOWN('Rent Roll'!$Q50,0))-1&gt;=AL$5),-AL30,
IF(AND(AL$5&gt;='Rent Roll'!$K25,EDATE('Rent Roll'!$K25,ROUNDDOWN('Rent Roll'!$M25,0))-1&gt;=AL$5),-AL30,
"-")),"-")</f>
        <v>-</v>
      </c>
      <c r="AM55" s="138" t="str">
        <f>IFERROR(
IF(AND(AM$5&gt;='Rent Roll'!$M50,EDATE('Rent Roll'!$M50,ROUNDDOWN('Rent Roll'!$Q50,0))-1&gt;=AM$5),-AM30,
IF(AND(AM$5&gt;='Rent Roll'!$K25,EDATE('Rent Roll'!$K25,ROUNDDOWN('Rent Roll'!$M25,0))-1&gt;=AM$5),-AM30,
"-")),"-")</f>
        <v>-</v>
      </c>
      <c r="AN55" s="138" t="str">
        <f>IFERROR(
IF(AND(AN$5&gt;='Rent Roll'!$M50,EDATE('Rent Roll'!$M50,ROUNDDOWN('Rent Roll'!$Q50,0))-1&gt;=AN$5),-AN30,
IF(AND(AN$5&gt;='Rent Roll'!$K25,EDATE('Rent Roll'!$K25,ROUNDDOWN('Rent Roll'!$M25,0))-1&gt;=AN$5),-AN30,
"-")),"-")</f>
        <v>-</v>
      </c>
      <c r="AO55" s="138" t="str">
        <f>IFERROR(
IF(AND(AO$5&gt;='Rent Roll'!$M50,EDATE('Rent Roll'!$M50,ROUNDDOWN('Rent Roll'!$Q50,0))-1&gt;=AO$5),-AO30,
IF(AND(AO$5&gt;='Rent Roll'!$K25,EDATE('Rent Roll'!$K25,ROUNDDOWN('Rent Roll'!$M25,0))-1&gt;=AO$5),-AO30,
"-")),"-")</f>
        <v>-</v>
      </c>
      <c r="AP55" s="138" t="str">
        <f>IFERROR(
IF(AND(AP$5&gt;='Rent Roll'!$M50,EDATE('Rent Roll'!$M50,ROUNDDOWN('Rent Roll'!$Q50,0))-1&gt;=AP$5),-AP30,
IF(AND(AP$5&gt;='Rent Roll'!$K25,EDATE('Rent Roll'!$K25,ROUNDDOWN('Rent Roll'!$M25,0))-1&gt;=AP$5),-AP30,
"-")),"-")</f>
        <v>-</v>
      </c>
      <c r="AQ55" s="138" t="str">
        <f>IFERROR(
IF(AND(AQ$5&gt;='Rent Roll'!$M50,EDATE('Rent Roll'!$M50,ROUNDDOWN('Rent Roll'!$Q50,0))-1&gt;=AQ$5),-AQ30,
IF(AND(AQ$5&gt;='Rent Roll'!$K25,EDATE('Rent Roll'!$K25,ROUNDDOWN('Rent Roll'!$M25,0))-1&gt;=AQ$5),-AQ30,
"-")),"-")</f>
        <v>-</v>
      </c>
      <c r="AR55" s="138" t="str">
        <f>IFERROR(
IF(AND(AR$5&gt;='Rent Roll'!$M50,EDATE('Rent Roll'!$M50,ROUNDDOWN('Rent Roll'!$Q50,0))-1&gt;=AR$5),-AR30,
IF(AND(AR$5&gt;='Rent Roll'!$K25,EDATE('Rent Roll'!$K25,ROUNDDOWN('Rent Roll'!$M25,0))-1&gt;=AR$5),-AR30,
"-")),"-")</f>
        <v>-</v>
      </c>
      <c r="AS55" s="138" t="str">
        <f>IFERROR(
IF(AND(AS$5&gt;='Rent Roll'!$M50,EDATE('Rent Roll'!$M50,ROUNDDOWN('Rent Roll'!$Q50,0))-1&gt;=AS$5),-AS30,
IF(AND(AS$5&gt;='Rent Roll'!$K25,EDATE('Rent Roll'!$K25,ROUNDDOWN('Rent Roll'!$M25,0))-1&gt;=AS$5),-AS30,
"-")),"-")</f>
        <v>-</v>
      </c>
      <c r="AT55" s="138" t="str">
        <f>IFERROR(
IF(AND(AT$5&gt;='Rent Roll'!$M50,EDATE('Rent Roll'!$M50,ROUNDDOWN('Rent Roll'!$Q50,0))-1&gt;=AT$5),-AT30,
IF(AND(AT$5&gt;='Rent Roll'!$K25,EDATE('Rent Roll'!$K25,ROUNDDOWN('Rent Roll'!$M25,0))-1&gt;=AT$5),-AT30,
"-")),"-")</f>
        <v>-</v>
      </c>
      <c r="AU55" s="138" t="str">
        <f>IFERROR(
IF(AND(AU$5&gt;='Rent Roll'!$M50,EDATE('Rent Roll'!$M50,ROUNDDOWN('Rent Roll'!$Q50,0))-1&gt;=AU$5),-AU30,
IF(AND(AU$5&gt;='Rent Roll'!$K25,EDATE('Rent Roll'!$K25,ROUNDDOWN('Rent Roll'!$M25,0))-1&gt;=AU$5),-AU30,
"-")),"-")</f>
        <v>-</v>
      </c>
      <c r="AV55" s="138" t="str">
        <f>IFERROR(
IF(AND(AV$5&gt;='Rent Roll'!$M50,EDATE('Rent Roll'!$M50,ROUNDDOWN('Rent Roll'!$Q50,0))-1&gt;=AV$5),-AV30,
IF(AND(AV$5&gt;='Rent Roll'!$K25,EDATE('Rent Roll'!$K25,ROUNDDOWN('Rent Roll'!$M25,0))-1&gt;=AV$5),-AV30,
"-")),"-")</f>
        <v>-</v>
      </c>
      <c r="AW55" s="138" t="str">
        <f>IFERROR(
IF(AND(AW$5&gt;='Rent Roll'!$M50,EDATE('Rent Roll'!$M50,ROUNDDOWN('Rent Roll'!$Q50,0))-1&gt;=AW$5),-AW30,
IF(AND(AW$5&gt;='Rent Roll'!$K25,EDATE('Rent Roll'!$K25,ROUNDDOWN('Rent Roll'!$M25,0))-1&gt;=AW$5),-AW30,
"-")),"-")</f>
        <v>-</v>
      </c>
      <c r="AX55" s="138" t="str">
        <f>IFERROR(
IF(AND(AX$5&gt;='Rent Roll'!$M50,EDATE('Rent Roll'!$M50,ROUNDDOWN('Rent Roll'!$Q50,0))-1&gt;=AX$5),-AX30,
IF(AND(AX$5&gt;='Rent Roll'!$K25,EDATE('Rent Roll'!$K25,ROUNDDOWN('Rent Roll'!$M25,0))-1&gt;=AX$5),-AX30,
"-")),"-")</f>
        <v>-</v>
      </c>
      <c r="AY55" s="138" t="str">
        <f>IFERROR(
IF(AND(AY$5&gt;='Rent Roll'!$M50,EDATE('Rent Roll'!$M50,ROUNDDOWN('Rent Roll'!$Q50,0))-1&gt;=AY$5),-AY30,
IF(AND(AY$5&gt;='Rent Roll'!$K25,EDATE('Rent Roll'!$K25,ROUNDDOWN('Rent Roll'!$M25,0))-1&gt;=AY$5),-AY30,
"-")),"-")</f>
        <v>-</v>
      </c>
      <c r="AZ55" s="138" t="str">
        <f>IFERROR(
IF(AND(AZ$5&gt;='Rent Roll'!$M50,EDATE('Rent Roll'!$M50,ROUNDDOWN('Rent Roll'!$Q50,0))-1&gt;=AZ$5),-AZ30,
IF(AND(AZ$5&gt;='Rent Roll'!$K25,EDATE('Rent Roll'!$K25,ROUNDDOWN('Rent Roll'!$M25,0))-1&gt;=AZ$5),-AZ30,
"-")),"-")</f>
        <v>-</v>
      </c>
      <c r="BA55" s="138" t="str">
        <f>IFERROR(
IF(AND(BA$5&gt;='Rent Roll'!$M50,EDATE('Rent Roll'!$M50,ROUNDDOWN('Rent Roll'!$Q50,0))-1&gt;=BA$5),-BA30,
IF(AND(BA$5&gt;='Rent Roll'!$K25,EDATE('Rent Roll'!$K25,ROUNDDOWN('Rent Roll'!$M25,0))-1&gt;=BA$5),-BA30,
"-")),"-")</f>
        <v>-</v>
      </c>
      <c r="BB55" s="138" t="str">
        <f>IFERROR(
IF(AND(BB$5&gt;='Rent Roll'!$M50,EDATE('Rent Roll'!$M50,ROUNDDOWN('Rent Roll'!$Q50,0))-1&gt;=BB$5),-BB30,
IF(AND(BB$5&gt;='Rent Roll'!$K25,EDATE('Rent Roll'!$K25,ROUNDDOWN('Rent Roll'!$M25,0))-1&gt;=BB$5),-BB30,
"-")),"-")</f>
        <v>-</v>
      </c>
      <c r="BC55" s="138" t="str">
        <f>IFERROR(
IF(AND(BC$5&gt;='Rent Roll'!$M50,EDATE('Rent Roll'!$M50,ROUNDDOWN('Rent Roll'!$Q50,0))-1&gt;=BC$5),-BC30,
IF(AND(BC$5&gt;='Rent Roll'!$K25,EDATE('Rent Roll'!$K25,ROUNDDOWN('Rent Roll'!$M25,0))-1&gt;=BC$5),-BC30,
"-")),"-")</f>
        <v>-</v>
      </c>
      <c r="BD55" s="138" t="str">
        <f>IFERROR(
IF(AND(BD$5&gt;='Rent Roll'!$M50,EDATE('Rent Roll'!$M50,ROUNDDOWN('Rent Roll'!$Q50,0))-1&gt;=BD$5),-BD30,
IF(AND(BD$5&gt;='Rent Roll'!$K25,EDATE('Rent Roll'!$K25,ROUNDDOWN('Rent Roll'!$M25,0))-1&gt;=BD$5),-BD30,
"-")),"-")</f>
        <v>-</v>
      </c>
      <c r="BE55" s="138" t="str">
        <f>IFERROR(
IF(AND(BE$5&gt;='Rent Roll'!$M50,EDATE('Rent Roll'!$M50,ROUNDDOWN('Rent Roll'!$Q50,0))-1&gt;=BE$5),-BE30,
IF(AND(BE$5&gt;='Rent Roll'!$K25,EDATE('Rent Roll'!$K25,ROUNDDOWN('Rent Roll'!$M25,0))-1&gt;=BE$5),-BE30,
"-")),"-")</f>
        <v>-</v>
      </c>
      <c r="BF55" s="138" t="str">
        <f>IFERROR(
IF(AND(BF$5&gt;='Rent Roll'!$M50,EDATE('Rent Roll'!$M50,ROUNDDOWN('Rent Roll'!$Q50,0))-1&gt;=BF$5),-BF30,
IF(AND(BF$5&gt;='Rent Roll'!$K25,EDATE('Rent Roll'!$K25,ROUNDDOWN('Rent Roll'!$M25,0))-1&gt;=BF$5),-BF30,
"-")),"-")</f>
        <v>-</v>
      </c>
      <c r="BG55" s="138" t="str">
        <f>IFERROR(
IF(AND(BG$5&gt;='Rent Roll'!$M50,EDATE('Rent Roll'!$M50,ROUNDDOWN('Rent Roll'!$Q50,0))-1&gt;=BG$5),-BG30,
IF(AND(BG$5&gt;='Rent Roll'!$K25,EDATE('Rent Roll'!$K25,ROUNDDOWN('Rent Roll'!$M25,0))-1&gt;=BG$5),-BG30,
"-")),"-")</f>
        <v>-</v>
      </c>
      <c r="BH55" s="138" t="str">
        <f>IFERROR(
IF(AND(BH$5&gt;='Rent Roll'!$M50,EDATE('Rent Roll'!$M50,ROUNDDOWN('Rent Roll'!$Q50,0))-1&gt;=BH$5),-BH30,
IF(AND(BH$5&gt;='Rent Roll'!$K25,EDATE('Rent Roll'!$K25,ROUNDDOWN('Rent Roll'!$M25,0))-1&gt;=BH$5),-BH30,
"-")),"-")</f>
        <v>-</v>
      </c>
      <c r="BI55" s="138" t="str">
        <f>IFERROR(
IF(AND(BI$5&gt;='Rent Roll'!$M50,EDATE('Rent Roll'!$M50,ROUNDDOWN('Rent Roll'!$Q50,0))-1&gt;=BI$5),-BI30,
IF(AND(BI$5&gt;='Rent Roll'!$K25,EDATE('Rent Roll'!$K25,ROUNDDOWN('Rent Roll'!$M25,0))-1&gt;=BI$5),-BI30,
"-")),"-")</f>
        <v>-</v>
      </c>
      <c r="BJ55" s="138" t="str">
        <f>IFERROR(
IF(AND(BJ$5&gt;='Rent Roll'!$M50,EDATE('Rent Roll'!$M50,ROUNDDOWN('Rent Roll'!$Q50,0))-1&gt;=BJ$5),-BJ30,
IF(AND(BJ$5&gt;='Rent Roll'!$K25,EDATE('Rent Roll'!$K25,ROUNDDOWN('Rent Roll'!$M25,0))-1&gt;=BJ$5),-BJ30,
"-")),"-")</f>
        <v>-</v>
      </c>
      <c r="BK55" s="138" t="str">
        <f>IFERROR(
IF(AND(BK$5&gt;='Rent Roll'!$M50,EDATE('Rent Roll'!$M50,ROUNDDOWN('Rent Roll'!$Q50,0))-1&gt;=BK$5),-BK30,
IF(AND(BK$5&gt;='Rent Roll'!$K25,EDATE('Rent Roll'!$K25,ROUNDDOWN('Rent Roll'!$M25,0))-1&gt;=BK$5),-BK30,
"-")),"-")</f>
        <v>-</v>
      </c>
      <c r="BL55" s="138" t="str">
        <f>IFERROR(
IF(AND(BL$5&gt;='Rent Roll'!$M50,EDATE('Rent Roll'!$M50,ROUNDDOWN('Rent Roll'!$Q50,0))-1&gt;=BL$5),-BL30,
IF(AND(BL$5&gt;='Rent Roll'!$K25,EDATE('Rent Roll'!$K25,ROUNDDOWN('Rent Roll'!$M25,0))-1&gt;=BL$5),-BL30,
"-")),"-")</f>
        <v>-</v>
      </c>
      <c r="BM55" s="138" t="str">
        <f>IFERROR(
IF(AND(BM$5&gt;='Rent Roll'!$M50,EDATE('Rent Roll'!$M50,ROUNDDOWN('Rent Roll'!$Q50,0))-1&gt;=BM$5),-BM30,
IF(AND(BM$5&gt;='Rent Roll'!$K25,EDATE('Rent Roll'!$K25,ROUNDDOWN('Rent Roll'!$M25,0))-1&gt;=BM$5),-BM30,
"-")),"-")</f>
        <v>-</v>
      </c>
      <c r="BN55" s="138" t="str">
        <f>IFERROR(
IF(AND(BN$5&gt;='Rent Roll'!$M50,EDATE('Rent Roll'!$M50,ROUNDDOWN('Rent Roll'!$Q50,0))-1&gt;=BN$5),-BN30,
IF(AND(BN$5&gt;='Rent Roll'!$K25,EDATE('Rent Roll'!$K25,ROUNDDOWN('Rent Roll'!$M25,0))-1&gt;=BN$5),-BN30,
"-")),"-")</f>
        <v>-</v>
      </c>
      <c r="BO55" s="138" t="str">
        <f>IFERROR(
IF(AND(BO$5&gt;='Rent Roll'!$M50,EDATE('Rent Roll'!$M50,ROUNDDOWN('Rent Roll'!$Q50,0))-1&gt;=BO$5),-BO30,
IF(AND(BO$5&gt;='Rent Roll'!$K25,EDATE('Rent Roll'!$K25,ROUNDDOWN('Rent Roll'!$M25,0))-1&gt;=BO$5),-BO30,
"-")),"-")</f>
        <v>-</v>
      </c>
      <c r="BP55" s="138" t="str">
        <f>IFERROR(
IF(AND(BP$5&gt;='Rent Roll'!$M50,EDATE('Rent Roll'!$M50,ROUNDDOWN('Rent Roll'!$Q50,0))-1&gt;=BP$5),-BP30,
IF(AND(BP$5&gt;='Rent Roll'!$K25,EDATE('Rent Roll'!$K25,ROUNDDOWN('Rent Roll'!$M25,0))-1&gt;=BP$5),-BP30,
"-")),"-")</f>
        <v>-</v>
      </c>
      <c r="BQ55" s="138" t="str">
        <f>IFERROR(
IF(AND(BQ$5&gt;='Rent Roll'!$M50,EDATE('Rent Roll'!$M50,ROUNDDOWN('Rent Roll'!$Q50,0))-1&gt;=BQ$5),-BQ30,
IF(AND(BQ$5&gt;='Rent Roll'!$K25,EDATE('Rent Roll'!$K25,ROUNDDOWN('Rent Roll'!$M25,0))-1&gt;=BQ$5),-BQ30,
"-")),"-")</f>
        <v>-</v>
      </c>
      <c r="BR55" s="138" t="str">
        <f>IFERROR(
IF(AND(BR$5&gt;='Rent Roll'!$M50,EDATE('Rent Roll'!$M50,ROUNDDOWN('Rent Roll'!$Q50,0))-1&gt;=BR$5),-BR30,
IF(AND(BR$5&gt;='Rent Roll'!$K25,EDATE('Rent Roll'!$K25,ROUNDDOWN('Rent Roll'!$M25,0))-1&gt;=BR$5),-BR30,
"-")),"-")</f>
        <v>-</v>
      </c>
      <c r="BS55" s="138" t="str">
        <f>IFERROR(
IF(AND(BS$5&gt;='Rent Roll'!$M50,EDATE('Rent Roll'!$M50,ROUNDDOWN('Rent Roll'!$Q50,0))-1&gt;=BS$5),-BS30,
IF(AND(BS$5&gt;='Rent Roll'!$K25,EDATE('Rent Roll'!$K25,ROUNDDOWN('Rent Roll'!$M25,0))-1&gt;=BS$5),-BS30,
"-")),"-")</f>
        <v>-</v>
      </c>
      <c r="BT55" s="138" t="str">
        <f>IFERROR(
IF(AND(BT$5&gt;='Rent Roll'!$M50,EDATE('Rent Roll'!$M50,ROUNDDOWN('Rent Roll'!$Q50,0))-1&gt;=BT$5),-BT30,
IF(AND(BT$5&gt;='Rent Roll'!$K25,EDATE('Rent Roll'!$K25,ROUNDDOWN('Rent Roll'!$M25,0))-1&gt;=BT$5),-BT30,
"-")),"-")</f>
        <v>-</v>
      </c>
      <c r="BU55" s="138" t="str">
        <f>IFERROR(
IF(AND(BU$5&gt;='Rent Roll'!$M50,EDATE('Rent Roll'!$M50,ROUNDDOWN('Rent Roll'!$Q50,0))-1&gt;=BU$5),-BU30,
IF(AND(BU$5&gt;='Rent Roll'!$K25,EDATE('Rent Roll'!$K25,ROUNDDOWN('Rent Roll'!$M25,0))-1&gt;=BU$5),-BU30,
"-")),"-")</f>
        <v>-</v>
      </c>
      <c r="BV55" s="138" t="str">
        <f>IFERROR(
IF(AND(BV$5&gt;='Rent Roll'!$M50,EDATE('Rent Roll'!$M50,ROUNDDOWN('Rent Roll'!$Q50,0))-1&gt;=BV$5),-BV30,
IF(AND(BV$5&gt;='Rent Roll'!$K25,EDATE('Rent Roll'!$K25,ROUNDDOWN('Rent Roll'!$M25,0))-1&gt;=BV$5),-BV30,
"-")),"-")</f>
        <v>-</v>
      </c>
      <c r="BW55" s="138" t="str">
        <f>IFERROR(
IF(AND(BW$5&gt;='Rent Roll'!$M50,EDATE('Rent Roll'!$M50,ROUNDDOWN('Rent Roll'!$Q50,0))-1&gt;=BW$5),-BW30,
IF(AND(BW$5&gt;='Rent Roll'!$K25,EDATE('Rent Roll'!$K25,ROUNDDOWN('Rent Roll'!$M25,0))-1&gt;=BW$5),-BW30,
"-")),"-")</f>
        <v>-</v>
      </c>
      <c r="BX55" s="138" t="str">
        <f>IFERROR(
IF(AND(BX$5&gt;='Rent Roll'!$M50,EDATE('Rent Roll'!$M50,ROUNDDOWN('Rent Roll'!$Q50,0))-1&gt;=BX$5),-BX30,
IF(AND(BX$5&gt;='Rent Roll'!$K25,EDATE('Rent Roll'!$K25,ROUNDDOWN('Rent Roll'!$M25,0))-1&gt;=BX$5),-BX30,
"-")),"-")</f>
        <v>-</v>
      </c>
      <c r="BY55" s="138" t="str">
        <f>IFERROR(
IF(AND(BY$5&gt;='Rent Roll'!$M50,EDATE('Rent Roll'!$M50,ROUNDDOWN('Rent Roll'!$Q50,0))-1&gt;=BY$5),-BY30,
IF(AND(BY$5&gt;='Rent Roll'!$K25,EDATE('Rent Roll'!$K25,ROUNDDOWN('Rent Roll'!$M25,0))-1&gt;=BY$5),-BY30,
"-")),"-")</f>
        <v>-</v>
      </c>
      <c r="BZ55" s="138" t="str">
        <f>IFERROR(
IF(AND(BZ$5&gt;='Rent Roll'!$M50,EDATE('Rent Roll'!$M50,ROUNDDOWN('Rent Roll'!$Q50,0))-1&gt;=BZ$5),-BZ30,
IF(AND(BZ$5&gt;='Rent Roll'!$K25,EDATE('Rent Roll'!$K25,ROUNDDOWN('Rent Roll'!$M25,0))-1&gt;=BZ$5),-BZ30,
"-")),"-")</f>
        <v>-</v>
      </c>
      <c r="CA55" s="138" t="str">
        <f>IFERROR(
IF(AND(CA$5&gt;='Rent Roll'!$M50,EDATE('Rent Roll'!$M50,ROUNDDOWN('Rent Roll'!$Q50,0))-1&gt;=CA$5),-CA30,
IF(AND(CA$5&gt;='Rent Roll'!$K25,EDATE('Rent Roll'!$K25,ROUNDDOWN('Rent Roll'!$M25,0))-1&gt;=CA$5),-CA30,
"-")),"-")</f>
        <v>-</v>
      </c>
      <c r="CB55" s="138" t="str">
        <f>IFERROR(
IF(AND(CB$5&gt;='Rent Roll'!$M50,EDATE('Rent Roll'!$M50,ROUNDDOWN('Rent Roll'!$Q50,0))-1&gt;=CB$5),-CB30,
IF(AND(CB$5&gt;='Rent Roll'!$K25,EDATE('Rent Roll'!$K25,ROUNDDOWN('Rent Roll'!$M25,0))-1&gt;=CB$5),-CB30,
"-")),"-")</f>
        <v>-</v>
      </c>
      <c r="CC55" s="138" t="str">
        <f>IFERROR(
IF(AND(CC$5&gt;='Rent Roll'!$M50,EDATE('Rent Roll'!$M50,ROUNDDOWN('Rent Roll'!$Q50,0))-1&gt;=CC$5),-CC30,
IF(AND(CC$5&gt;='Rent Roll'!$K25,EDATE('Rent Roll'!$K25,ROUNDDOWN('Rent Roll'!$M25,0))-1&gt;=CC$5),-CC30,
"-")),"-")</f>
        <v>-</v>
      </c>
      <c r="CD55" s="138" t="str">
        <f>IFERROR(
IF(AND(CD$5&gt;='Rent Roll'!$M50,EDATE('Rent Roll'!$M50,ROUNDDOWN('Rent Roll'!$Q50,0))-1&gt;=CD$5),-CD30,
IF(AND(CD$5&gt;='Rent Roll'!$K25,EDATE('Rent Roll'!$K25,ROUNDDOWN('Rent Roll'!$M25,0))-1&gt;=CD$5),-CD30,
"-")),"-")</f>
        <v>-</v>
      </c>
      <c r="CE55" s="138" t="str">
        <f>IFERROR(
IF(AND(CE$5&gt;='Rent Roll'!$M50,EDATE('Rent Roll'!$M50,ROUNDDOWN('Rent Roll'!$Q50,0))-1&gt;=CE$5),-CE30,
IF(AND(CE$5&gt;='Rent Roll'!$K25,EDATE('Rent Roll'!$K25,ROUNDDOWN('Rent Roll'!$M25,0))-1&gt;=CE$5),-CE30,
"-")),"-")</f>
        <v>-</v>
      </c>
      <c r="CF55" s="138" t="str">
        <f>IFERROR(
IF(AND(CF$5&gt;='Rent Roll'!$M50,EDATE('Rent Roll'!$M50,ROUNDDOWN('Rent Roll'!$Q50,0))-1&gt;=CF$5),-CF30,
IF(AND(CF$5&gt;='Rent Roll'!$K25,EDATE('Rent Roll'!$K25,ROUNDDOWN('Rent Roll'!$M25,0))-1&gt;=CF$5),-CF30,
"-")),"-")</f>
        <v>-</v>
      </c>
      <c r="CG55" s="138" t="str">
        <f>IFERROR(
IF(AND(CG$5&gt;='Rent Roll'!$M50,EDATE('Rent Roll'!$M50,ROUNDDOWN('Rent Roll'!$Q50,0))-1&gt;=CG$5),-CG30,
IF(AND(CG$5&gt;='Rent Roll'!$K25,EDATE('Rent Roll'!$K25,ROUNDDOWN('Rent Roll'!$M25,0))-1&gt;=CG$5),-CG30,
"-")),"-")</f>
        <v>-</v>
      </c>
      <c r="CH55" s="138" t="str">
        <f>IFERROR(
IF(AND(CH$5&gt;='Rent Roll'!$M50,EDATE('Rent Roll'!$M50,ROUNDDOWN('Rent Roll'!$Q50,0))-1&gt;=CH$5),-CH30,
IF(AND(CH$5&gt;='Rent Roll'!$K25,EDATE('Rent Roll'!$K25,ROUNDDOWN('Rent Roll'!$M25,0))-1&gt;=CH$5),-CH30,
"-")),"-")</f>
        <v>-</v>
      </c>
      <c r="CI55" s="138" t="str">
        <f>IFERROR(
IF(AND(CI$5&gt;='Rent Roll'!$M50,EDATE('Rent Roll'!$M50,ROUNDDOWN('Rent Roll'!$Q50,0))-1&gt;=CI$5),-CI30,
IF(AND(CI$5&gt;='Rent Roll'!$K25,EDATE('Rent Roll'!$K25,ROUNDDOWN('Rent Roll'!$M25,0))-1&gt;=CI$5),-CI30,
"-")),"-")</f>
        <v>-</v>
      </c>
      <c r="CJ55" s="138" t="str">
        <f>IFERROR(
IF(AND(CJ$5&gt;='Rent Roll'!$M50,EDATE('Rent Roll'!$M50,ROUNDDOWN('Rent Roll'!$Q50,0))-1&gt;=CJ$5),-CJ30,
IF(AND(CJ$5&gt;='Rent Roll'!$K25,EDATE('Rent Roll'!$K25,ROUNDDOWN('Rent Roll'!$M25,0))-1&gt;=CJ$5),-CJ30,
"-")),"-")</f>
        <v>-</v>
      </c>
      <c r="CK55" s="138" t="str">
        <f>IFERROR(
IF(AND(CK$5&gt;='Rent Roll'!$M50,EDATE('Rent Roll'!$M50,ROUNDDOWN('Rent Roll'!$Q50,0))-1&gt;=CK$5),-CK30,
IF(AND(CK$5&gt;='Rent Roll'!$K25,EDATE('Rent Roll'!$K25,ROUNDDOWN('Rent Roll'!$M25,0))-1&gt;=CK$5),-CK30,
"-")),"-")</f>
        <v>-</v>
      </c>
      <c r="CL55" s="138" t="str">
        <f>IFERROR(
IF(AND(CL$5&gt;='Rent Roll'!$M50,EDATE('Rent Roll'!$M50,ROUNDDOWN('Rent Roll'!$Q50,0))-1&gt;=CL$5),-CL30,
IF(AND(CL$5&gt;='Rent Roll'!$K25,EDATE('Rent Roll'!$K25,ROUNDDOWN('Rent Roll'!$M25,0))-1&gt;=CL$5),-CL30,
"-")),"-")</f>
        <v>-</v>
      </c>
      <c r="CM55" s="138" t="str">
        <f>IFERROR(
IF(AND(CM$5&gt;='Rent Roll'!$M50,EDATE('Rent Roll'!$M50,ROUNDDOWN('Rent Roll'!$Q50,0))-1&gt;=CM$5),-CM30,
IF(AND(CM$5&gt;='Rent Roll'!$K25,EDATE('Rent Roll'!$K25,ROUNDDOWN('Rent Roll'!$M25,0))-1&gt;=CM$5),-CM30,
"-")),"-")</f>
        <v>-</v>
      </c>
      <c r="CN55" s="138" t="str">
        <f>IFERROR(
IF(AND(CN$5&gt;='Rent Roll'!$M50,EDATE('Rent Roll'!$M50,ROUNDDOWN('Rent Roll'!$Q50,0))-1&gt;=CN$5),-CN30,
IF(AND(CN$5&gt;='Rent Roll'!$K25,EDATE('Rent Roll'!$K25,ROUNDDOWN('Rent Roll'!$M25,0))-1&gt;=CN$5),-CN30,
"-")),"-")</f>
        <v>-</v>
      </c>
      <c r="CO55" s="138" t="str">
        <f>IFERROR(
IF(AND(CO$5&gt;='Rent Roll'!$M50,EDATE('Rent Roll'!$M50,ROUNDDOWN('Rent Roll'!$Q50,0))-1&gt;=CO$5),-CO30,
IF(AND(CO$5&gt;='Rent Roll'!$K25,EDATE('Rent Roll'!$K25,ROUNDDOWN('Rent Roll'!$M25,0))-1&gt;=CO$5),-CO30,
"-")),"-")</f>
        <v>-</v>
      </c>
      <c r="CP55" s="138" t="str">
        <f>IFERROR(
IF(AND(CP$5&gt;='Rent Roll'!$M50,EDATE('Rent Roll'!$M50,ROUNDDOWN('Rent Roll'!$Q50,0))-1&gt;=CP$5),-CP30,
IF(AND(CP$5&gt;='Rent Roll'!$K25,EDATE('Rent Roll'!$K25,ROUNDDOWN('Rent Roll'!$M25,0))-1&gt;=CP$5),-CP30,
"-")),"-")</f>
        <v>-</v>
      </c>
      <c r="CQ55" s="138" t="str">
        <f>IFERROR(
IF(AND(CQ$5&gt;='Rent Roll'!$M50,EDATE('Rent Roll'!$M50,ROUNDDOWN('Rent Roll'!$Q50,0))-1&gt;=CQ$5),-CQ30,
IF(AND(CQ$5&gt;='Rent Roll'!$K25,EDATE('Rent Roll'!$K25,ROUNDDOWN('Rent Roll'!$M25,0))-1&gt;=CQ$5),-CQ30,
"-")),"-")</f>
        <v>-</v>
      </c>
      <c r="CR55" s="138" t="str">
        <f>IFERROR(
IF(AND(CR$5&gt;='Rent Roll'!$M50,EDATE('Rent Roll'!$M50,ROUNDDOWN('Rent Roll'!$Q50,0))-1&gt;=CR$5),-CR30,
IF(AND(CR$5&gt;='Rent Roll'!$K25,EDATE('Rent Roll'!$K25,ROUNDDOWN('Rent Roll'!$M25,0))-1&gt;=CR$5),-CR30,
"-")),"-")</f>
        <v>-</v>
      </c>
      <c r="CS55" s="138" t="str">
        <f>IFERROR(
IF(AND(CS$5&gt;='Rent Roll'!$M50,EDATE('Rent Roll'!$M50,ROUNDDOWN('Rent Roll'!$Q50,0))-1&gt;=CS$5),-CS30,
IF(AND(CS$5&gt;='Rent Roll'!$K25,EDATE('Rent Roll'!$K25,ROUNDDOWN('Rent Roll'!$M25,0))-1&gt;=CS$5),-CS30,
"-")),"-")</f>
        <v>-</v>
      </c>
      <c r="CT55" s="138" t="str">
        <f>IFERROR(
IF(AND(CT$5&gt;='Rent Roll'!$M50,EDATE('Rent Roll'!$M50,ROUNDDOWN('Rent Roll'!$Q50,0))-1&gt;=CT$5),-CT30,
IF(AND(CT$5&gt;='Rent Roll'!$K25,EDATE('Rent Roll'!$K25,ROUNDDOWN('Rent Roll'!$M25,0))-1&gt;=CT$5),-CT30,
"-")),"-")</f>
        <v>-</v>
      </c>
      <c r="CU55" s="138" t="str">
        <f>IFERROR(
IF(AND(CU$5&gt;='Rent Roll'!$M50,EDATE('Rent Roll'!$M50,ROUNDDOWN('Rent Roll'!$Q50,0))-1&gt;=CU$5),-CU30,
IF(AND(CU$5&gt;='Rent Roll'!$K25,EDATE('Rent Roll'!$K25,ROUNDDOWN('Rent Roll'!$M25,0))-1&gt;=CU$5),-CU30,
"-")),"-")</f>
        <v>-</v>
      </c>
      <c r="CV55" s="138" t="str">
        <f>IFERROR(
IF(AND(CV$5&gt;='Rent Roll'!$M50,EDATE('Rent Roll'!$M50,ROUNDDOWN('Rent Roll'!$Q50,0))-1&gt;=CV$5),-CV30,
IF(AND(CV$5&gt;='Rent Roll'!$K25,EDATE('Rent Roll'!$K25,ROUNDDOWN('Rent Roll'!$M25,0))-1&gt;=CV$5),-CV30,
"-")),"-")</f>
        <v>-</v>
      </c>
      <c r="CW55" s="138" t="str">
        <f>IFERROR(
IF(AND(CW$5&gt;='Rent Roll'!$M50,EDATE('Rent Roll'!$M50,ROUNDDOWN('Rent Roll'!$Q50,0))-1&gt;=CW$5),-CW30,
IF(AND(CW$5&gt;='Rent Roll'!$K25,EDATE('Rent Roll'!$K25,ROUNDDOWN('Rent Roll'!$M25,0))-1&gt;=CW$5),-CW30,
"-")),"-")</f>
        <v>-</v>
      </c>
      <c r="CX55" s="138" t="str">
        <f>IFERROR(
IF(AND(CX$5&gt;='Rent Roll'!$M50,EDATE('Rent Roll'!$M50,ROUNDDOWN('Rent Roll'!$Q50,0))-1&gt;=CX$5),-CX30,
IF(AND(CX$5&gt;='Rent Roll'!$K25,EDATE('Rent Roll'!$K25,ROUNDDOWN('Rent Roll'!$M25,0))-1&gt;=CX$5),-CX30,
"-")),"-")</f>
        <v>-</v>
      </c>
      <c r="CY55" s="138" t="str">
        <f>IFERROR(
IF(AND(CY$5&gt;='Rent Roll'!$M50,EDATE('Rent Roll'!$M50,ROUNDDOWN('Rent Roll'!$Q50,0))-1&gt;=CY$5),-CY30,
IF(AND(CY$5&gt;='Rent Roll'!$K25,EDATE('Rent Roll'!$K25,ROUNDDOWN('Rent Roll'!$M25,0))-1&gt;=CY$5),-CY30,
"-")),"-")</f>
        <v>-</v>
      </c>
      <c r="CZ55" s="138" t="str">
        <f>IFERROR(
IF(AND(CZ$5&gt;='Rent Roll'!$M50,EDATE('Rent Roll'!$M50,ROUNDDOWN('Rent Roll'!$Q50,0))-1&gt;=CZ$5),-CZ30,
IF(AND(CZ$5&gt;='Rent Roll'!$K25,EDATE('Rent Roll'!$K25,ROUNDDOWN('Rent Roll'!$M25,0))-1&gt;=CZ$5),-CZ30,
"-")),"-")</f>
        <v>-</v>
      </c>
      <c r="DA55" s="138" t="str">
        <f>IFERROR(
IF(AND(DA$5&gt;='Rent Roll'!$M50,EDATE('Rent Roll'!$M50,ROUNDDOWN('Rent Roll'!$Q50,0))-1&gt;=DA$5),-DA30,
IF(AND(DA$5&gt;='Rent Roll'!$K25,EDATE('Rent Roll'!$K25,ROUNDDOWN('Rent Roll'!$M25,0))-1&gt;=DA$5),-DA30,
"-")),"-")</f>
        <v>-</v>
      </c>
      <c r="DB55" s="138" t="str">
        <f>IFERROR(
IF(AND(DB$5&gt;='Rent Roll'!$M50,EDATE('Rent Roll'!$M50,ROUNDDOWN('Rent Roll'!$Q50,0))-1&gt;=DB$5),-DB30,
IF(AND(DB$5&gt;='Rent Roll'!$K25,EDATE('Rent Roll'!$K25,ROUNDDOWN('Rent Roll'!$M25,0))-1&gt;=DB$5),-DB30,
"-")),"-")</f>
        <v>-</v>
      </c>
      <c r="DC55" s="138" t="str">
        <f>IFERROR(
IF(AND(DC$5&gt;='Rent Roll'!$M50,EDATE('Rent Roll'!$M50,ROUNDDOWN('Rent Roll'!$Q50,0))-1&gt;=DC$5),-DC30,
IF(AND(DC$5&gt;='Rent Roll'!$K25,EDATE('Rent Roll'!$K25,ROUNDDOWN('Rent Roll'!$M25,0))-1&gt;=DC$5),-DC30,
"-")),"-")</f>
        <v>-</v>
      </c>
      <c r="DD55" s="138" t="str">
        <f>IFERROR(
IF(AND(DD$5&gt;='Rent Roll'!$M50,EDATE('Rent Roll'!$M50,ROUNDDOWN('Rent Roll'!$Q50,0))-1&gt;=DD$5),-DD30,
IF(AND(DD$5&gt;='Rent Roll'!$K25,EDATE('Rent Roll'!$K25,ROUNDDOWN('Rent Roll'!$M25,0))-1&gt;=DD$5),-DD30,
"-")),"-")</f>
        <v>-</v>
      </c>
      <c r="DE55" s="138" t="str">
        <f>IFERROR(
IF(AND(DE$5&gt;='Rent Roll'!$M50,EDATE('Rent Roll'!$M50,ROUNDDOWN('Rent Roll'!$Q50,0))-1&gt;=DE$5),-DE30,
IF(AND(DE$5&gt;='Rent Roll'!$K25,EDATE('Rent Roll'!$K25,ROUNDDOWN('Rent Roll'!$M25,0))-1&gt;=DE$5),-DE30,
"-")),"-")</f>
        <v>-</v>
      </c>
      <c r="DF55" s="138" t="str">
        <f>IFERROR(
IF(AND(DF$5&gt;='Rent Roll'!$M50,EDATE('Rent Roll'!$M50,ROUNDDOWN('Rent Roll'!$Q50,0))-1&gt;=DF$5),-DF30,
IF(AND(DF$5&gt;='Rent Roll'!$K25,EDATE('Rent Roll'!$K25,ROUNDDOWN('Rent Roll'!$M25,0))-1&gt;=DF$5),-DF30,
"-")),"-")</f>
        <v>-</v>
      </c>
      <c r="DG55" s="138" t="str">
        <f>IFERROR(
IF(AND(DG$5&gt;='Rent Roll'!$M50,EDATE('Rent Roll'!$M50,ROUNDDOWN('Rent Roll'!$Q50,0))-1&gt;=DG$5),-DG30,
IF(AND(DG$5&gt;='Rent Roll'!$K25,EDATE('Rent Roll'!$K25,ROUNDDOWN('Rent Roll'!$M25,0))-1&gt;=DG$5),-DG30,
"-")),"-")</f>
        <v>-</v>
      </c>
      <c r="DH55" s="138" t="str">
        <f>IFERROR(
IF(AND(DH$5&gt;='Rent Roll'!$M50,EDATE('Rent Roll'!$M50,ROUNDDOWN('Rent Roll'!$Q50,0))-1&gt;=DH$5),-DH30,
IF(AND(DH$5&gt;='Rent Roll'!$K25,EDATE('Rent Roll'!$K25,ROUNDDOWN('Rent Roll'!$M25,0))-1&gt;=DH$5),-DH30,
"-")),"-")</f>
        <v>-</v>
      </c>
      <c r="DI55" s="138" t="str">
        <f>IFERROR(
IF(AND(DI$5&gt;='Rent Roll'!$M50,EDATE('Rent Roll'!$M50,ROUNDDOWN('Rent Roll'!$Q50,0))-1&gt;=DI$5),-DI30,
IF(AND(DI$5&gt;='Rent Roll'!$K25,EDATE('Rent Roll'!$K25,ROUNDDOWN('Rent Roll'!$M25,0))-1&gt;=DI$5),-DI30,
"-")),"-")</f>
        <v>-</v>
      </c>
      <c r="DJ55" s="138" t="str">
        <f>IFERROR(
IF(AND(DJ$5&gt;='Rent Roll'!$M50,EDATE('Rent Roll'!$M50,ROUNDDOWN('Rent Roll'!$Q50,0))-1&gt;=DJ$5),-DJ30,
IF(AND(DJ$5&gt;='Rent Roll'!$K25,EDATE('Rent Roll'!$K25,ROUNDDOWN('Rent Roll'!$M25,0))-1&gt;=DJ$5),-DJ30,
"-")),"-")</f>
        <v>-</v>
      </c>
      <c r="DK55" s="138" t="str">
        <f>IFERROR(
IF(AND(DK$5&gt;='Rent Roll'!$M50,EDATE('Rent Roll'!$M50,ROUNDDOWN('Rent Roll'!$Q50,0))-1&gt;=DK$5),-DK30,
IF(AND(DK$5&gt;='Rent Roll'!$K25,EDATE('Rent Roll'!$K25,ROUNDDOWN('Rent Roll'!$M25,0))-1&gt;=DK$5),-DK30,
"-")),"-")</f>
        <v>-</v>
      </c>
      <c r="DL55" s="138" t="str">
        <f>IFERROR(
IF(AND(DL$5&gt;='Rent Roll'!$M50,EDATE('Rent Roll'!$M50,ROUNDDOWN('Rent Roll'!$Q50,0))-1&gt;=DL$5),-DL30,
IF(AND(DL$5&gt;='Rent Roll'!$K25,EDATE('Rent Roll'!$K25,ROUNDDOWN('Rent Roll'!$M25,0))-1&gt;=DL$5),-DL30,
"-")),"-")</f>
        <v>-</v>
      </c>
      <c r="DM55" s="138" t="str">
        <f>IFERROR(
IF(AND(DM$5&gt;='Rent Roll'!$M50,EDATE('Rent Roll'!$M50,ROUNDDOWN('Rent Roll'!$Q50,0))-1&gt;=DM$5),-DM30,
IF(AND(DM$5&gt;='Rent Roll'!$K25,EDATE('Rent Roll'!$K25,ROUNDDOWN('Rent Roll'!$M25,0))-1&gt;=DM$5),-DM30,
"-")),"-")</f>
        <v>-</v>
      </c>
      <c r="DN55" s="138" t="str">
        <f>IFERROR(
IF(AND(DN$5&gt;='Rent Roll'!$M50,EDATE('Rent Roll'!$M50,ROUNDDOWN('Rent Roll'!$Q50,0))-1&gt;=DN$5),-DN30,
IF(AND(DN$5&gt;='Rent Roll'!$K25,EDATE('Rent Roll'!$K25,ROUNDDOWN('Rent Roll'!$M25,0))-1&gt;=DN$5),-DN30,
"-")),"-")</f>
        <v>-</v>
      </c>
      <c r="DO55" s="138" t="str">
        <f>IFERROR(
IF(AND(DO$5&gt;='Rent Roll'!$M50,EDATE('Rent Roll'!$M50,ROUNDDOWN('Rent Roll'!$Q50,0))-1&gt;=DO$5),-DO30,
IF(AND(DO$5&gt;='Rent Roll'!$K25,EDATE('Rent Roll'!$K25,ROUNDDOWN('Rent Roll'!$M25,0))-1&gt;=DO$5),-DO30,
"-")),"-")</f>
        <v>-</v>
      </c>
      <c r="DP55" s="138" t="str">
        <f>IFERROR(
IF(AND(DP$5&gt;='Rent Roll'!$M50,EDATE('Rent Roll'!$M50,ROUNDDOWN('Rent Roll'!$Q50,0))-1&gt;=DP$5),-DP30,
IF(AND(DP$5&gt;='Rent Roll'!$K25,EDATE('Rent Roll'!$K25,ROUNDDOWN('Rent Roll'!$M25,0))-1&gt;=DP$5),-DP30,
"-")),"-")</f>
        <v>-</v>
      </c>
      <c r="DQ55" s="138" t="str">
        <f>IFERROR(
IF(AND(DQ$5&gt;='Rent Roll'!$M50,EDATE('Rent Roll'!$M50,ROUNDDOWN('Rent Roll'!$Q50,0))-1&gt;=DQ$5),-DQ30,
IF(AND(DQ$5&gt;='Rent Roll'!$K25,EDATE('Rent Roll'!$K25,ROUNDDOWN('Rent Roll'!$M25,0))-1&gt;=DQ$5),-DQ30,
"-")),"-")</f>
        <v>-</v>
      </c>
      <c r="DR55" s="138" t="str">
        <f>IFERROR(
IF(AND(DR$5&gt;='Rent Roll'!$M50,EDATE('Rent Roll'!$M50,ROUNDDOWN('Rent Roll'!$Q50,0))-1&gt;=DR$5),-DR30,
IF(AND(DR$5&gt;='Rent Roll'!$K25,EDATE('Rent Roll'!$K25,ROUNDDOWN('Rent Roll'!$M25,0))-1&gt;=DR$5),-DR30,
"-")),"-")</f>
        <v>-</v>
      </c>
      <c r="DS55" s="138" t="str">
        <f>IFERROR(
IF(AND(DS$5&gt;='Rent Roll'!$M50,EDATE('Rent Roll'!$M50,ROUNDDOWN('Rent Roll'!$Q50,0))-1&gt;=DS$5),-DS30,
IF(AND(DS$5&gt;='Rent Roll'!$K25,EDATE('Rent Roll'!$K25,ROUNDDOWN('Rent Roll'!$M25,0))-1&gt;=DS$5),-DS30,
"-")),"-")</f>
        <v>-</v>
      </c>
      <c r="DT55" s="138" t="str">
        <f>IFERROR(
IF(AND(DT$5&gt;='Rent Roll'!$M50,EDATE('Rent Roll'!$M50,ROUNDDOWN('Rent Roll'!$Q50,0))-1&gt;=DT$5),-DT30,
IF(AND(DT$5&gt;='Rent Roll'!$K25,EDATE('Rent Roll'!$K25,ROUNDDOWN('Rent Roll'!$M25,0))-1&gt;=DT$5),-DT30,
"-")),"-")</f>
        <v>-</v>
      </c>
      <c r="DU55" s="138" t="str">
        <f>IFERROR(
IF(AND(DU$5&gt;='Rent Roll'!$M50,EDATE('Rent Roll'!$M50,ROUNDDOWN('Rent Roll'!$Q50,0))-1&gt;=DU$5),-DU30,
IF(AND(DU$5&gt;='Rent Roll'!$K25,EDATE('Rent Roll'!$K25,ROUNDDOWN('Rent Roll'!$M25,0))-1&gt;=DU$5),-DU30,
"-")),"-")</f>
        <v>-</v>
      </c>
      <c r="DV55" s="138" t="str">
        <f>IFERROR(
IF(AND(DV$5&gt;='Rent Roll'!$M50,EDATE('Rent Roll'!$M50,ROUNDDOWN('Rent Roll'!$Q50,0))-1&gt;=DV$5),-DV30,
IF(AND(DV$5&gt;='Rent Roll'!$K25,EDATE('Rent Roll'!$K25,ROUNDDOWN('Rent Roll'!$M25,0))-1&gt;=DV$5),-DV30,
"-")),"-")</f>
        <v>-</v>
      </c>
      <c r="DW55" s="138" t="str">
        <f>IFERROR(
IF(AND(DW$5&gt;='Rent Roll'!$M50,EDATE('Rent Roll'!$M50,ROUNDDOWN('Rent Roll'!$Q50,0))-1&gt;=DW$5),-DW30,
IF(AND(DW$5&gt;='Rent Roll'!$K25,EDATE('Rent Roll'!$K25,ROUNDDOWN('Rent Roll'!$M25,0))-1&gt;=DW$5),-DW30,
"-")),"-")</f>
        <v>-</v>
      </c>
      <c r="DX55" s="138" t="str">
        <f>IFERROR(
IF(AND(DX$5&gt;='Rent Roll'!$M50,EDATE('Rent Roll'!$M50,ROUNDDOWN('Rent Roll'!$Q50,0))-1&gt;=DX$5),-DX30,
IF(AND(DX$5&gt;='Rent Roll'!$K25,EDATE('Rent Roll'!$K25,ROUNDDOWN('Rent Roll'!$M25,0))-1&gt;=DX$5),-DX30,
"-")),"-")</f>
        <v>-</v>
      </c>
      <c r="DY55" s="138" t="str">
        <f>IFERROR(
IF(AND(DY$5&gt;='Rent Roll'!$M50,EDATE('Rent Roll'!$M50,ROUNDDOWN('Rent Roll'!$Q50,0))-1&gt;=DY$5),-DY30,
IF(AND(DY$5&gt;='Rent Roll'!$K25,EDATE('Rent Roll'!$K25,ROUNDDOWN('Rent Roll'!$M25,0))-1&gt;=DY$5),-DY30,
"-")),"-")</f>
        <v>-</v>
      </c>
      <c r="DZ55" s="138" t="str">
        <f>IFERROR(
IF(AND(DZ$5&gt;='Rent Roll'!$M50,EDATE('Rent Roll'!$M50,ROUNDDOWN('Rent Roll'!$Q50,0))-1&gt;=DZ$5),-DZ30,
IF(AND(DZ$5&gt;='Rent Roll'!$K25,EDATE('Rent Roll'!$K25,ROUNDDOWN('Rent Roll'!$M25,0))-1&gt;=DZ$5),-DZ30,
"-")),"-")</f>
        <v>-</v>
      </c>
      <c r="EA55" s="138" t="str">
        <f>IFERROR(
IF(AND(EA$5&gt;='Rent Roll'!$M50,EDATE('Rent Roll'!$M50,ROUNDDOWN('Rent Roll'!$Q50,0))-1&gt;=EA$5),-EA30,
IF(AND(EA$5&gt;='Rent Roll'!$K25,EDATE('Rent Roll'!$K25,ROUNDDOWN('Rent Roll'!$M25,0))-1&gt;=EA$5),-EA30,
"-")),"-")</f>
        <v>-</v>
      </c>
      <c r="EB55" s="138" t="str">
        <f>IFERROR(
IF(AND(EB$5&gt;='Rent Roll'!$M50,EDATE('Rent Roll'!$M50,ROUNDDOWN('Rent Roll'!$Q50,0))-1&gt;=EB$5),-EB30,
IF(AND(EB$5&gt;='Rent Roll'!$K25,EDATE('Rent Roll'!$K25,ROUNDDOWN('Rent Roll'!$M25,0))-1&gt;=EB$5),-EB30,
"-")),"-")</f>
        <v>-</v>
      </c>
      <c r="EC55" s="138" t="str">
        <f>IFERROR(
IF(AND(EC$5&gt;='Rent Roll'!$M50,EDATE('Rent Roll'!$M50,ROUNDDOWN('Rent Roll'!$Q50,0))-1&gt;=EC$5),-EC30,
IF(AND(EC$5&gt;='Rent Roll'!$K25,EDATE('Rent Roll'!$K25,ROUNDDOWN('Rent Roll'!$M25,0))-1&gt;=EC$5),-EC30,
"-")),"-")</f>
        <v>-</v>
      </c>
      <c r="ED55" s="138" t="str">
        <f>IFERROR(
IF(AND(ED$5&gt;='Rent Roll'!$M50,EDATE('Rent Roll'!$M50,ROUNDDOWN('Rent Roll'!$Q50,0))-1&gt;=ED$5),-ED30,
IF(AND(ED$5&gt;='Rent Roll'!$K25,EDATE('Rent Roll'!$K25,ROUNDDOWN('Rent Roll'!$M25,0))-1&gt;=ED$5),-ED30,
"-")),"-")</f>
        <v>-</v>
      </c>
      <c r="EE55" s="138" t="str">
        <f>IFERROR(
IF(AND(EE$5&gt;='Rent Roll'!$M50,EDATE('Rent Roll'!$M50,ROUNDDOWN('Rent Roll'!$Q50,0))-1&gt;=EE$5),-EE30,
IF(AND(EE$5&gt;='Rent Roll'!$K25,EDATE('Rent Roll'!$K25,ROUNDDOWN('Rent Roll'!$M25,0))-1&gt;=EE$5),-EE30,
"-")),"-")</f>
        <v>-</v>
      </c>
      <c r="EF55" s="139" t="str">
        <f>IFERROR(
IF(AND(EF$5&gt;='Rent Roll'!$M50,EDATE('Rent Roll'!$M50,ROUNDDOWN('Rent Roll'!$Q50,0))-1&gt;=EF$5),-EF30,
IF(AND(EF$5&gt;='Rent Roll'!$K25,EDATE('Rent Roll'!$K25,ROUNDDOWN('Rent Roll'!$M25,0))-1&gt;=EF$5),-EF30,
"-")),"-")</f>
        <v>-</v>
      </c>
      <c r="EG55" s="118" t="s">
        <v>109</v>
      </c>
    </row>
    <row r="56" spans="2:137" ht="15.75" thickBot="1" x14ac:dyDescent="0.3">
      <c r="B56" s="153"/>
      <c r="C56" s="154" t="s">
        <v>20</v>
      </c>
      <c r="D56" s="144">
        <f ca="1">SUM(D34:D55)</f>
        <v>-2263753.105</v>
      </c>
      <c r="E56" s="143">
        <f>SUM(E34:E55)</f>
        <v>0</v>
      </c>
      <c r="F56" s="143">
        <f t="shared" ref="F56:BQ56" si="19">SUM(F34:F55)</f>
        <v>0</v>
      </c>
      <c r="G56" s="143">
        <f t="shared" ca="1" si="19"/>
        <v>-29510</v>
      </c>
      <c r="H56" s="143">
        <f t="shared" ca="1" si="19"/>
        <v>-29510</v>
      </c>
      <c r="I56" s="143">
        <f t="shared" ca="1" si="19"/>
        <v>-40741.810099999995</v>
      </c>
      <c r="J56" s="143">
        <f t="shared" ca="1" si="19"/>
        <v>-40741.810099999995</v>
      </c>
      <c r="K56" s="143">
        <f t="shared" ca="1" si="19"/>
        <v>-72521.810100000002</v>
      </c>
      <c r="L56" s="143">
        <f t="shared" ca="1" si="19"/>
        <v>-72521.810100000002</v>
      </c>
      <c r="M56" s="143">
        <f t="shared" ca="1" si="19"/>
        <v>-93338.810499999992</v>
      </c>
      <c r="N56" s="143">
        <f t="shared" ca="1" si="19"/>
        <v>-93338.810499999992</v>
      </c>
      <c r="O56" s="143">
        <f t="shared" ca="1" si="19"/>
        <v>-127956.31049999999</v>
      </c>
      <c r="P56" s="143">
        <f t="shared" ca="1" si="19"/>
        <v>-127956.31049999999</v>
      </c>
      <c r="Q56" s="143">
        <f t="shared" ca="1" si="19"/>
        <v>-137036.31049999999</v>
      </c>
      <c r="R56" s="143">
        <f t="shared" ca="1" si="19"/>
        <v>-186893.81049999999</v>
      </c>
      <c r="S56" s="143">
        <f t="shared" ca="1" si="19"/>
        <v>-175662.00039999999</v>
      </c>
      <c r="T56" s="143">
        <f t="shared" ca="1" si="19"/>
        <v>-175662.00039999999</v>
      </c>
      <c r="U56" s="143">
        <f t="shared" ca="1" si="19"/>
        <v>-143882.00039999999</v>
      </c>
      <c r="V56" s="143">
        <f t="shared" ca="1" si="19"/>
        <v>-143882.00039999999</v>
      </c>
      <c r="W56" s="143">
        <f t="shared" ca="1" si="19"/>
        <v>-123065</v>
      </c>
      <c r="X56" s="143">
        <f t="shared" ca="1" si="19"/>
        <v>-123065</v>
      </c>
      <c r="Y56" s="143">
        <f t="shared" ca="1" si="19"/>
        <v>-88447.5</v>
      </c>
      <c r="Z56" s="143">
        <f t="shared" ca="1" si="19"/>
        <v>-88447.5</v>
      </c>
      <c r="AA56" s="143">
        <f t="shared" ca="1" si="19"/>
        <v>-49857.5</v>
      </c>
      <c r="AB56" s="143">
        <f t="shared" ca="1" si="19"/>
        <v>-49857.5</v>
      </c>
      <c r="AC56" s="143">
        <f t="shared" ca="1" si="19"/>
        <v>-49857.5</v>
      </c>
      <c r="AD56" s="143">
        <f t="shared" si="19"/>
        <v>0</v>
      </c>
      <c r="AE56" s="143">
        <f t="shared" si="19"/>
        <v>0</v>
      </c>
      <c r="AF56" s="143">
        <f t="shared" si="19"/>
        <v>0</v>
      </c>
      <c r="AG56" s="143">
        <f t="shared" si="19"/>
        <v>0</v>
      </c>
      <c r="AH56" s="143">
        <f t="shared" si="19"/>
        <v>0</v>
      </c>
      <c r="AI56" s="143">
        <f t="shared" si="19"/>
        <v>0</v>
      </c>
      <c r="AJ56" s="143">
        <f t="shared" si="19"/>
        <v>0</v>
      </c>
      <c r="AK56" s="143">
        <f t="shared" si="19"/>
        <v>0</v>
      </c>
      <c r="AL56" s="143">
        <f t="shared" si="19"/>
        <v>0</v>
      </c>
      <c r="AM56" s="143">
        <f t="shared" si="19"/>
        <v>0</v>
      </c>
      <c r="AN56" s="143">
        <f t="shared" si="19"/>
        <v>0</v>
      </c>
      <c r="AO56" s="143">
        <f t="shared" si="19"/>
        <v>0</v>
      </c>
      <c r="AP56" s="143">
        <f t="shared" si="19"/>
        <v>0</v>
      </c>
      <c r="AQ56" s="143">
        <f t="shared" si="19"/>
        <v>0</v>
      </c>
      <c r="AR56" s="143">
        <f t="shared" si="19"/>
        <v>0</v>
      </c>
      <c r="AS56" s="143">
        <f t="shared" si="19"/>
        <v>0</v>
      </c>
      <c r="AT56" s="143">
        <f t="shared" si="19"/>
        <v>0</v>
      </c>
      <c r="AU56" s="143">
        <f t="shared" si="19"/>
        <v>0</v>
      </c>
      <c r="AV56" s="143">
        <f t="shared" si="19"/>
        <v>0</v>
      </c>
      <c r="AW56" s="143">
        <f t="shared" si="19"/>
        <v>0</v>
      </c>
      <c r="AX56" s="143">
        <f t="shared" si="19"/>
        <v>0</v>
      </c>
      <c r="AY56" s="143">
        <f t="shared" si="19"/>
        <v>0</v>
      </c>
      <c r="AZ56" s="143">
        <f t="shared" si="19"/>
        <v>0</v>
      </c>
      <c r="BA56" s="143">
        <f t="shared" si="19"/>
        <v>0</v>
      </c>
      <c r="BB56" s="143">
        <f t="shared" si="19"/>
        <v>0</v>
      </c>
      <c r="BC56" s="143">
        <f t="shared" si="19"/>
        <v>0</v>
      </c>
      <c r="BD56" s="143">
        <f t="shared" si="19"/>
        <v>0</v>
      </c>
      <c r="BE56" s="143">
        <f t="shared" si="19"/>
        <v>0</v>
      </c>
      <c r="BF56" s="143">
        <f t="shared" si="19"/>
        <v>0</v>
      </c>
      <c r="BG56" s="143">
        <f t="shared" si="19"/>
        <v>0</v>
      </c>
      <c r="BH56" s="143">
        <f t="shared" si="19"/>
        <v>0</v>
      </c>
      <c r="BI56" s="143">
        <f t="shared" si="19"/>
        <v>0</v>
      </c>
      <c r="BJ56" s="143">
        <f t="shared" si="19"/>
        <v>0</v>
      </c>
      <c r="BK56" s="143">
        <f t="shared" si="19"/>
        <v>0</v>
      </c>
      <c r="BL56" s="143">
        <f t="shared" si="19"/>
        <v>0</v>
      </c>
      <c r="BM56" s="143">
        <f t="shared" si="19"/>
        <v>0</v>
      </c>
      <c r="BN56" s="143">
        <f t="shared" si="19"/>
        <v>0</v>
      </c>
      <c r="BO56" s="143">
        <f t="shared" si="19"/>
        <v>0</v>
      </c>
      <c r="BP56" s="143">
        <f t="shared" si="19"/>
        <v>0</v>
      </c>
      <c r="BQ56" s="143">
        <f t="shared" si="19"/>
        <v>0</v>
      </c>
      <c r="BR56" s="143">
        <f t="shared" ref="BR56:EC56" si="20">SUM(BR34:BR55)</f>
        <v>0</v>
      </c>
      <c r="BS56" s="143">
        <f t="shared" si="20"/>
        <v>0</v>
      </c>
      <c r="BT56" s="143">
        <f t="shared" si="20"/>
        <v>0</v>
      </c>
      <c r="BU56" s="143">
        <f t="shared" si="20"/>
        <v>0</v>
      </c>
      <c r="BV56" s="143">
        <f t="shared" si="20"/>
        <v>0</v>
      </c>
      <c r="BW56" s="143">
        <f t="shared" si="20"/>
        <v>0</v>
      </c>
      <c r="BX56" s="143">
        <f t="shared" si="20"/>
        <v>0</v>
      </c>
      <c r="BY56" s="143">
        <f t="shared" si="20"/>
        <v>0</v>
      </c>
      <c r="BZ56" s="143">
        <f t="shared" si="20"/>
        <v>0</v>
      </c>
      <c r="CA56" s="143">
        <f t="shared" si="20"/>
        <v>0</v>
      </c>
      <c r="CB56" s="143">
        <f t="shared" si="20"/>
        <v>0</v>
      </c>
      <c r="CC56" s="143">
        <f t="shared" si="20"/>
        <v>0</v>
      </c>
      <c r="CD56" s="143">
        <f t="shared" si="20"/>
        <v>0</v>
      </c>
      <c r="CE56" s="143">
        <f t="shared" si="20"/>
        <v>0</v>
      </c>
      <c r="CF56" s="143">
        <f t="shared" si="20"/>
        <v>0</v>
      </c>
      <c r="CG56" s="143">
        <f t="shared" si="20"/>
        <v>0</v>
      </c>
      <c r="CH56" s="143">
        <f t="shared" si="20"/>
        <v>0</v>
      </c>
      <c r="CI56" s="143">
        <f t="shared" si="20"/>
        <v>0</v>
      </c>
      <c r="CJ56" s="143">
        <f t="shared" si="20"/>
        <v>0</v>
      </c>
      <c r="CK56" s="143">
        <f t="shared" si="20"/>
        <v>0</v>
      </c>
      <c r="CL56" s="143">
        <f t="shared" si="20"/>
        <v>0</v>
      </c>
      <c r="CM56" s="143">
        <f t="shared" si="20"/>
        <v>0</v>
      </c>
      <c r="CN56" s="143">
        <f t="shared" si="20"/>
        <v>0</v>
      </c>
      <c r="CO56" s="143">
        <f t="shared" si="20"/>
        <v>0</v>
      </c>
      <c r="CP56" s="143">
        <f t="shared" si="20"/>
        <v>0</v>
      </c>
      <c r="CQ56" s="143">
        <f t="shared" si="20"/>
        <v>0</v>
      </c>
      <c r="CR56" s="143">
        <f t="shared" si="20"/>
        <v>0</v>
      </c>
      <c r="CS56" s="143">
        <f t="shared" si="20"/>
        <v>0</v>
      </c>
      <c r="CT56" s="143">
        <f t="shared" si="20"/>
        <v>0</v>
      </c>
      <c r="CU56" s="143">
        <f t="shared" si="20"/>
        <v>0</v>
      </c>
      <c r="CV56" s="143">
        <f t="shared" si="20"/>
        <v>0</v>
      </c>
      <c r="CW56" s="143">
        <f t="shared" si="20"/>
        <v>0</v>
      </c>
      <c r="CX56" s="143">
        <f t="shared" si="20"/>
        <v>0</v>
      </c>
      <c r="CY56" s="143">
        <f t="shared" si="20"/>
        <v>0</v>
      </c>
      <c r="CZ56" s="143">
        <f t="shared" si="20"/>
        <v>0</v>
      </c>
      <c r="DA56" s="143">
        <f t="shared" si="20"/>
        <v>0</v>
      </c>
      <c r="DB56" s="143">
        <f t="shared" si="20"/>
        <v>0</v>
      </c>
      <c r="DC56" s="143">
        <f t="shared" si="20"/>
        <v>0</v>
      </c>
      <c r="DD56" s="143">
        <f t="shared" si="20"/>
        <v>0</v>
      </c>
      <c r="DE56" s="143">
        <f t="shared" si="20"/>
        <v>0</v>
      </c>
      <c r="DF56" s="143">
        <f t="shared" si="20"/>
        <v>0</v>
      </c>
      <c r="DG56" s="143">
        <f t="shared" si="20"/>
        <v>0</v>
      </c>
      <c r="DH56" s="143">
        <f t="shared" si="20"/>
        <v>0</v>
      </c>
      <c r="DI56" s="143">
        <f t="shared" si="20"/>
        <v>0</v>
      </c>
      <c r="DJ56" s="143">
        <f t="shared" si="20"/>
        <v>0</v>
      </c>
      <c r="DK56" s="143">
        <f t="shared" si="20"/>
        <v>0</v>
      </c>
      <c r="DL56" s="143">
        <f t="shared" si="20"/>
        <v>0</v>
      </c>
      <c r="DM56" s="143">
        <f t="shared" si="20"/>
        <v>0</v>
      </c>
      <c r="DN56" s="143">
        <f t="shared" si="20"/>
        <v>0</v>
      </c>
      <c r="DO56" s="143">
        <f t="shared" si="20"/>
        <v>0</v>
      </c>
      <c r="DP56" s="143">
        <f t="shared" si="20"/>
        <v>0</v>
      </c>
      <c r="DQ56" s="143">
        <f t="shared" si="20"/>
        <v>0</v>
      </c>
      <c r="DR56" s="143">
        <f t="shared" si="20"/>
        <v>0</v>
      </c>
      <c r="DS56" s="143">
        <f t="shared" si="20"/>
        <v>0</v>
      </c>
      <c r="DT56" s="143">
        <f t="shared" si="20"/>
        <v>0</v>
      </c>
      <c r="DU56" s="143">
        <f t="shared" si="20"/>
        <v>0</v>
      </c>
      <c r="DV56" s="143">
        <f t="shared" si="20"/>
        <v>0</v>
      </c>
      <c r="DW56" s="143">
        <f t="shared" si="20"/>
        <v>0</v>
      </c>
      <c r="DX56" s="143">
        <f t="shared" si="20"/>
        <v>0</v>
      </c>
      <c r="DY56" s="143">
        <f t="shared" si="20"/>
        <v>0</v>
      </c>
      <c r="DZ56" s="143">
        <f t="shared" si="20"/>
        <v>0</v>
      </c>
      <c r="EA56" s="143">
        <f t="shared" si="20"/>
        <v>0</v>
      </c>
      <c r="EB56" s="143">
        <f t="shared" si="20"/>
        <v>0</v>
      </c>
      <c r="EC56" s="143">
        <f t="shared" si="20"/>
        <v>0</v>
      </c>
      <c r="ED56" s="143">
        <f t="shared" ref="ED56:EF56" si="21">SUM(ED34:ED55)</f>
        <v>0</v>
      </c>
      <c r="EE56" s="143">
        <f t="shared" si="21"/>
        <v>0</v>
      </c>
      <c r="EF56" s="144">
        <f t="shared" si="21"/>
        <v>0</v>
      </c>
      <c r="EG56" s="118" t="s">
        <v>109</v>
      </c>
    </row>
    <row r="57" spans="2:137" ht="15.75" thickTop="1" x14ac:dyDescent="0.25">
      <c r="B57" s="145"/>
      <c r="C57" s="146"/>
      <c r="D57" s="147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8"/>
      <c r="AI57" s="148"/>
      <c r="AJ57" s="148"/>
      <c r="AK57" s="148"/>
      <c r="AL57" s="148"/>
      <c r="AM57" s="148"/>
      <c r="AN57" s="148"/>
      <c r="AO57" s="148"/>
      <c r="AP57" s="148"/>
      <c r="AQ57" s="148"/>
      <c r="AR57" s="148"/>
      <c r="AS57" s="148"/>
      <c r="AT57" s="148"/>
      <c r="AU57" s="148"/>
      <c r="AV57" s="148"/>
      <c r="AW57" s="148"/>
      <c r="AX57" s="148"/>
      <c r="AY57" s="148"/>
      <c r="AZ57" s="148"/>
      <c r="BA57" s="148"/>
      <c r="BB57" s="148"/>
      <c r="BC57" s="148"/>
      <c r="BD57" s="148"/>
      <c r="BE57" s="148"/>
      <c r="BF57" s="148"/>
      <c r="BG57" s="148"/>
      <c r="BH57" s="148"/>
      <c r="BI57" s="148"/>
      <c r="BJ57" s="148"/>
      <c r="BK57" s="148"/>
      <c r="BL57" s="148"/>
      <c r="BM57" s="148"/>
      <c r="BN57" s="148"/>
      <c r="BO57" s="148"/>
      <c r="BP57" s="148"/>
      <c r="BQ57" s="148"/>
      <c r="BR57" s="148"/>
      <c r="BS57" s="148"/>
      <c r="BT57" s="148"/>
      <c r="BU57" s="148"/>
      <c r="BV57" s="148"/>
      <c r="BW57" s="148"/>
      <c r="BX57" s="148"/>
      <c r="BY57" s="148"/>
      <c r="BZ57" s="148"/>
      <c r="CA57" s="148"/>
      <c r="CB57" s="148"/>
      <c r="CC57" s="148"/>
      <c r="CD57" s="148"/>
      <c r="CE57" s="148"/>
      <c r="CF57" s="148"/>
      <c r="CG57" s="148"/>
      <c r="CH57" s="148"/>
      <c r="CI57" s="148"/>
      <c r="CJ57" s="148"/>
      <c r="CK57" s="148"/>
      <c r="CL57" s="148"/>
      <c r="CM57" s="148"/>
      <c r="CN57" s="148"/>
      <c r="CO57" s="148"/>
      <c r="CP57" s="148"/>
      <c r="CQ57" s="148"/>
      <c r="CR57" s="148"/>
      <c r="CS57" s="148"/>
      <c r="CT57" s="148"/>
      <c r="CU57" s="148"/>
      <c r="CV57" s="148"/>
      <c r="CW57" s="148"/>
      <c r="CX57" s="148"/>
      <c r="CY57" s="148"/>
      <c r="CZ57" s="148"/>
      <c r="DA57" s="148"/>
      <c r="DB57" s="148"/>
      <c r="DC57" s="148"/>
      <c r="DD57" s="148"/>
      <c r="DE57" s="148"/>
      <c r="DF57" s="148"/>
      <c r="DG57" s="148"/>
      <c r="DH57" s="148"/>
      <c r="DI57" s="148"/>
      <c r="DJ57" s="148"/>
      <c r="DK57" s="148"/>
      <c r="DL57" s="148"/>
      <c r="DM57" s="148"/>
      <c r="DN57" s="148"/>
      <c r="DO57" s="148"/>
      <c r="DP57" s="148"/>
      <c r="DQ57" s="148"/>
      <c r="DR57" s="148"/>
      <c r="DS57" s="148"/>
      <c r="DT57" s="148"/>
      <c r="DU57" s="148"/>
      <c r="DV57" s="148"/>
      <c r="DW57" s="148"/>
      <c r="DX57" s="148"/>
      <c r="DY57" s="148"/>
      <c r="DZ57" s="148"/>
      <c r="EA57" s="148"/>
      <c r="EB57" s="148"/>
      <c r="EC57" s="148"/>
      <c r="ED57" s="148"/>
      <c r="EE57" s="148"/>
      <c r="EF57" s="147"/>
      <c r="EG57" s="118" t="s">
        <v>109</v>
      </c>
    </row>
    <row r="58" spans="2:137" ht="15" x14ac:dyDescent="0.25">
      <c r="B58" s="149" t="s">
        <v>112</v>
      </c>
      <c r="C58" s="76"/>
      <c r="D58" s="155"/>
      <c r="E58" s="156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9"/>
      <c r="EG58" s="118" t="s">
        <v>109</v>
      </c>
    </row>
    <row r="59" spans="2:137" x14ac:dyDescent="0.2">
      <c r="B59" s="134"/>
      <c r="C59" s="135" t="str">
        <f>CONCATENATE('Rent Roll'!D54&amp;" - "&amp;'Rent Roll'!E54)</f>
        <v xml:space="preserve"> - IMD 3R</v>
      </c>
      <c r="D59" s="130">
        <f t="shared" ref="D59:D63" si="22">SUM(E59:EF59)</f>
        <v>93388.680000000153</v>
      </c>
      <c r="E59" s="157">
        <f>'Rent Roll'!F54</f>
        <v>707.49</v>
      </c>
      <c r="F59" s="157">
        <f>IFERROR(
IF((F$5&gt;=(EOMONTH('Rent Roll'!$G$54,('Rent Roll'!$H$54*12)-1)+1)),0,
IF(F$5&gt;='Rent Roll'!$G54,'Rent Roll'!$F54*((1+'Rent Roll'!$I54)^DATEDIF('Rent Roll'!$G54,'Commercial Lease'!F$5,"Y")),0)),"-")</f>
        <v>707.49</v>
      </c>
      <c r="G59" s="157">
        <f>IFERROR(
IF((G$5&gt;=(EOMONTH('Rent Roll'!$G$54,('Rent Roll'!$H$54*12)-1)+1)),0,
IF(G$5&gt;='Rent Roll'!$G54,'Rent Roll'!$F54*((1+'Rent Roll'!$I54)^DATEDIF('Rent Roll'!$G54,'Commercial Lease'!G$5,"Y")),0)),"-")</f>
        <v>707.49</v>
      </c>
      <c r="H59" s="157">
        <f>IFERROR(
IF((H$5&gt;=(EOMONTH('Rent Roll'!$G$54,('Rent Roll'!$H$54*12)-1)+1)),0,
IF(H$5&gt;='Rent Roll'!$G54,'Rent Roll'!$F54*((1+'Rent Roll'!$I54)^DATEDIF('Rent Roll'!$G54,'Commercial Lease'!H$5,"Y")),0)),"-")</f>
        <v>707.49</v>
      </c>
      <c r="I59" s="157">
        <f>IFERROR(
IF((I$5&gt;=(EOMONTH('Rent Roll'!$G$54,('Rent Roll'!$H$54*12)-1)+1)),0,
IF(I$5&gt;='Rent Roll'!$G54,'Rent Roll'!$F54*((1+'Rent Roll'!$I54)^DATEDIF('Rent Roll'!$G54,'Commercial Lease'!I$5,"Y")),0)),"-")</f>
        <v>707.49</v>
      </c>
      <c r="J59" s="157">
        <f>IFERROR(
IF((J$5&gt;=(EOMONTH('Rent Roll'!$G$54,('Rent Roll'!$H$54*12)-1)+1)),0,
IF(J$5&gt;='Rent Roll'!$G54,'Rent Roll'!$F54*((1+'Rent Roll'!$I54)^DATEDIF('Rent Roll'!$G54,'Commercial Lease'!J$5,"Y")),0)),"-")</f>
        <v>707.49</v>
      </c>
      <c r="K59" s="157">
        <f>IFERROR(
IF((K$5&gt;=(EOMONTH('Rent Roll'!$G$54,('Rent Roll'!$H$54*12)-1)+1)),0,
IF(K$5&gt;='Rent Roll'!$G54,'Rent Roll'!$F54*((1+'Rent Roll'!$I54)^DATEDIF('Rent Roll'!$G54,'Commercial Lease'!K$5,"Y")),0)),"-")</f>
        <v>707.49</v>
      </c>
      <c r="L59" s="157">
        <f>IFERROR(
IF((L$5&gt;=(EOMONTH('Rent Roll'!$G$54,('Rent Roll'!$H$54*12)-1)+1)),0,
IF(L$5&gt;='Rent Roll'!$G54,'Rent Roll'!$F54*((1+'Rent Roll'!$I54)^DATEDIF('Rent Roll'!$G54,'Commercial Lease'!L$5,"Y")),0)),"-")</f>
        <v>707.49</v>
      </c>
      <c r="M59" s="157">
        <f>IFERROR(
IF((M$5&gt;=(EOMONTH('Rent Roll'!$G$54,('Rent Roll'!$H$54*12)-1)+1)),0,
IF(M$5&gt;='Rent Roll'!$G54,'Rent Roll'!$F54*((1+'Rent Roll'!$I54)^DATEDIF('Rent Roll'!$G54,'Commercial Lease'!M$5,"Y")),0)),"-")</f>
        <v>707.49</v>
      </c>
      <c r="N59" s="157">
        <f>IFERROR(
IF((N$5&gt;=(EOMONTH('Rent Roll'!$G$54,('Rent Roll'!$H$54*12)-1)+1)),0,
IF(N$5&gt;='Rent Roll'!$G54,'Rent Roll'!$F54*((1+'Rent Roll'!$I54)^DATEDIF('Rent Roll'!$G54,'Commercial Lease'!N$5,"Y")),0)),"-")</f>
        <v>707.49</v>
      </c>
      <c r="O59" s="157">
        <f>IFERROR(
IF((O$5&gt;=(EOMONTH('Rent Roll'!$G$54,('Rent Roll'!$H$54*12)-1)+1)),0,
IF(O$5&gt;='Rent Roll'!$G54,'Rent Roll'!$F54*((1+'Rent Roll'!$I54)^DATEDIF('Rent Roll'!$G54,'Commercial Lease'!O$5,"Y")),0)),"-")</f>
        <v>707.49</v>
      </c>
      <c r="P59" s="157">
        <f>IFERROR(
IF((P$5&gt;=(EOMONTH('Rent Roll'!$G$54,('Rent Roll'!$H$54*12)-1)+1)),0,
IF(P$5&gt;='Rent Roll'!$G54,'Rent Roll'!$F54*((1+'Rent Roll'!$I54)^DATEDIF('Rent Roll'!$G54,'Commercial Lease'!P$5,"Y")),0)),"-")</f>
        <v>707.49</v>
      </c>
      <c r="Q59" s="157">
        <f>IFERROR(
IF((Q$5&gt;=(EOMONTH('Rent Roll'!$G$54,('Rent Roll'!$H$54*12)-1)+1)),0,
IF(Q$5&gt;='Rent Roll'!$G54,'Rent Roll'!$F54*((1+'Rent Roll'!$I54)^DATEDIF('Rent Roll'!$G54,'Commercial Lease'!Q$5,"Y")),0)),"-")</f>
        <v>707.49</v>
      </c>
      <c r="R59" s="157">
        <f>IFERROR(
IF((R$5&gt;=(EOMONTH('Rent Roll'!$G$54,('Rent Roll'!$H$54*12)-1)+1)),0,
IF(R$5&gt;='Rent Roll'!$G54,'Rent Roll'!$F54*((1+'Rent Roll'!$I54)^DATEDIF('Rent Roll'!$G54,'Commercial Lease'!R$5,"Y")),0)),"-")</f>
        <v>707.49</v>
      </c>
      <c r="S59" s="157">
        <f>IFERROR(
IF((S$5&gt;=(EOMONTH('Rent Roll'!$G$54,('Rent Roll'!$H$54*12)-1)+1)),0,
IF(S$5&gt;='Rent Roll'!$G54,'Rent Roll'!$F54*((1+'Rent Roll'!$I54)^DATEDIF('Rent Roll'!$G54,'Commercial Lease'!S$5,"Y")),0)),"-")</f>
        <v>707.49</v>
      </c>
      <c r="T59" s="157">
        <f>IFERROR(
IF((T$5&gt;=(EOMONTH('Rent Roll'!$G$54,('Rent Roll'!$H$54*12)-1)+1)),0,
IF(T$5&gt;='Rent Roll'!$G54,'Rent Roll'!$F54*((1+'Rent Roll'!$I54)^DATEDIF('Rent Roll'!$G54,'Commercial Lease'!T$5,"Y")),0)),"-")</f>
        <v>707.49</v>
      </c>
      <c r="U59" s="157">
        <f>IFERROR(
IF((U$5&gt;=(EOMONTH('Rent Roll'!$G$54,('Rent Roll'!$H$54*12)-1)+1)),0,
IF(U$5&gt;='Rent Roll'!$G54,'Rent Roll'!$F54*((1+'Rent Roll'!$I54)^DATEDIF('Rent Roll'!$G54,'Commercial Lease'!U$5,"Y")),0)),"-")</f>
        <v>707.49</v>
      </c>
      <c r="V59" s="157">
        <f>IFERROR(
IF((V$5&gt;=(EOMONTH('Rent Roll'!$G$54,('Rent Roll'!$H$54*12)-1)+1)),0,
IF(V$5&gt;='Rent Roll'!$G54,'Rent Roll'!$F54*((1+'Rent Roll'!$I54)^DATEDIF('Rent Roll'!$G54,'Commercial Lease'!V$5,"Y")),0)),"-")</f>
        <v>707.49</v>
      </c>
      <c r="W59" s="157">
        <f>IFERROR(
IF((W$5&gt;=(EOMONTH('Rent Roll'!$G$54,('Rent Roll'!$H$54*12)-1)+1)),0,
IF(W$5&gt;='Rent Roll'!$G54,'Rent Roll'!$F54*((1+'Rent Roll'!$I54)^DATEDIF('Rent Roll'!$G54,'Commercial Lease'!W$5,"Y")),0)),"-")</f>
        <v>707.49</v>
      </c>
      <c r="X59" s="157">
        <f>IFERROR(
IF((X$5&gt;=(EOMONTH('Rent Roll'!$G$54,('Rent Roll'!$H$54*12)-1)+1)),0,
IF(X$5&gt;='Rent Roll'!$G54,'Rent Roll'!$F54*((1+'Rent Roll'!$I54)^DATEDIF('Rent Roll'!$G54,'Commercial Lease'!X$5,"Y")),0)),"-")</f>
        <v>707.49</v>
      </c>
      <c r="Y59" s="157">
        <f>IFERROR(
IF((Y$5&gt;=(EOMONTH('Rent Roll'!$G$54,('Rent Roll'!$H$54*12)-1)+1)),0,
IF(Y$5&gt;='Rent Roll'!$G54,'Rent Roll'!$F54*((1+'Rent Roll'!$I54)^DATEDIF('Rent Roll'!$G54,'Commercial Lease'!Y$5,"Y")),0)),"-")</f>
        <v>707.49</v>
      </c>
      <c r="Z59" s="157">
        <f>IFERROR(
IF((Z$5&gt;=(EOMONTH('Rent Roll'!$G$54,('Rent Roll'!$H$54*12)-1)+1)),0,
IF(Z$5&gt;='Rent Roll'!$G54,'Rent Roll'!$F54*((1+'Rent Roll'!$I54)^DATEDIF('Rent Roll'!$G54,'Commercial Lease'!Z$5,"Y")),0)),"-")</f>
        <v>707.49</v>
      </c>
      <c r="AA59" s="157">
        <f>IFERROR(
IF((AA$5&gt;=(EOMONTH('Rent Roll'!$G$54,('Rent Roll'!$H$54*12)-1)+1)),0,
IF(AA$5&gt;='Rent Roll'!$G54,'Rent Roll'!$F54*((1+'Rent Roll'!$I54)^DATEDIF('Rent Roll'!$G54,'Commercial Lease'!AA$5,"Y")),0)),"-")</f>
        <v>707.49</v>
      </c>
      <c r="AB59" s="157">
        <f>IFERROR(
IF((AB$5&gt;=(EOMONTH('Rent Roll'!$G$54,('Rent Roll'!$H$54*12)-1)+1)),0,
IF(AB$5&gt;='Rent Roll'!$G54,'Rent Roll'!$F54*((1+'Rent Roll'!$I54)^DATEDIF('Rent Roll'!$G54,'Commercial Lease'!AB$5,"Y")),0)),"-")</f>
        <v>707.49</v>
      </c>
      <c r="AC59" s="157">
        <f>IFERROR(
IF((AC$5&gt;=(EOMONTH('Rent Roll'!$G$54,('Rent Roll'!$H$54*12)-1)+1)),0,
IF(AC$5&gt;='Rent Roll'!$G54,'Rent Roll'!$F54*((1+'Rent Roll'!$I54)^DATEDIF('Rent Roll'!$G54,'Commercial Lease'!AC$5,"Y")),0)),"-")</f>
        <v>707.49</v>
      </c>
      <c r="AD59" s="157">
        <f>IFERROR(
IF((AD$5&gt;=(EOMONTH('Rent Roll'!$G$54,('Rent Roll'!$H$54*12)-1)+1)),0,
IF(AD$5&gt;='Rent Roll'!$G54,'Rent Roll'!$F54*((1+'Rent Roll'!$I54)^DATEDIF('Rent Roll'!$G54,'Commercial Lease'!AD$5,"Y")),0)),"-")</f>
        <v>707.49</v>
      </c>
      <c r="AE59" s="157">
        <f>IFERROR(
IF((AE$5&gt;=(EOMONTH('Rent Roll'!$G$54,('Rent Roll'!$H$54*12)-1)+1)),0,
IF(AE$5&gt;='Rent Roll'!$G54,'Rent Roll'!$F54*((1+'Rent Roll'!$I54)^DATEDIF('Rent Roll'!$G54,'Commercial Lease'!AE$5,"Y")),0)),"-")</f>
        <v>707.49</v>
      </c>
      <c r="AF59" s="157">
        <f>IFERROR(
IF((AF$5&gt;=(EOMONTH('Rent Roll'!$G$54,('Rent Roll'!$H$54*12)-1)+1)),0,
IF(AF$5&gt;='Rent Roll'!$G54,'Rent Roll'!$F54*((1+'Rent Roll'!$I54)^DATEDIF('Rent Roll'!$G54,'Commercial Lease'!AF$5,"Y")),0)),"-")</f>
        <v>707.49</v>
      </c>
      <c r="AG59" s="157">
        <f>IFERROR(
IF((AG$5&gt;=(EOMONTH('Rent Roll'!$G$54,('Rent Roll'!$H$54*12)-1)+1)),0,
IF(AG$5&gt;='Rent Roll'!$G54,'Rent Roll'!$F54*((1+'Rent Roll'!$I54)^DATEDIF('Rent Roll'!$G54,'Commercial Lease'!AG$5,"Y")),0)),"-")</f>
        <v>707.49</v>
      </c>
      <c r="AH59" s="157">
        <f>IFERROR(
IF((AH$5&gt;=(EOMONTH('Rent Roll'!$G$54,('Rent Roll'!$H$54*12)-1)+1)),0,
IF(AH$5&gt;='Rent Roll'!$G54,'Rent Roll'!$F54*((1+'Rent Roll'!$I54)^DATEDIF('Rent Roll'!$G54,'Commercial Lease'!AH$5,"Y")),0)),"-")</f>
        <v>707.49</v>
      </c>
      <c r="AI59" s="157">
        <f>IFERROR(
IF((AI$5&gt;=(EOMONTH('Rent Roll'!$G$54,('Rent Roll'!$H$54*12)-1)+1)),0,
IF(AI$5&gt;='Rent Roll'!$G54,'Rent Roll'!$F54*((1+'Rent Roll'!$I54)^DATEDIF('Rent Roll'!$G54,'Commercial Lease'!AI$5,"Y")),0)),"-")</f>
        <v>707.49</v>
      </c>
      <c r="AJ59" s="157">
        <f>IFERROR(
IF((AJ$5&gt;=(EOMONTH('Rent Roll'!$G$54,('Rent Roll'!$H$54*12)-1)+1)),0,
IF(AJ$5&gt;='Rent Roll'!$G54,'Rent Roll'!$F54*((1+'Rent Roll'!$I54)^DATEDIF('Rent Roll'!$G54,'Commercial Lease'!AJ$5,"Y")),0)),"-")</f>
        <v>707.49</v>
      </c>
      <c r="AK59" s="157">
        <f>IFERROR(
IF((AK$5&gt;=(EOMONTH('Rent Roll'!$G$54,('Rent Roll'!$H$54*12)-1)+1)),0,
IF(AK$5&gt;='Rent Roll'!$G54,'Rent Roll'!$F54*((1+'Rent Roll'!$I54)^DATEDIF('Rent Roll'!$G54,'Commercial Lease'!AK$5,"Y")),0)),"-")</f>
        <v>707.49</v>
      </c>
      <c r="AL59" s="157">
        <f>IFERROR(
IF((AL$5&gt;=(EOMONTH('Rent Roll'!$G$54,('Rent Roll'!$H$54*12)-1)+1)),0,
IF(AL$5&gt;='Rent Roll'!$G54,'Rent Roll'!$F54*((1+'Rent Roll'!$I54)^DATEDIF('Rent Roll'!$G54,'Commercial Lease'!AL$5,"Y")),0)),"-")</f>
        <v>707.49</v>
      </c>
      <c r="AM59" s="157">
        <f>IFERROR(
IF((AM$5&gt;=(EOMONTH('Rent Roll'!$G$54,('Rent Roll'!$H$54*12)-1)+1)),0,
IF(AM$5&gt;='Rent Roll'!$G54,'Rent Roll'!$F54*((1+'Rent Roll'!$I54)^DATEDIF('Rent Roll'!$G54,'Commercial Lease'!AM$5,"Y")),0)),"-")</f>
        <v>707.49</v>
      </c>
      <c r="AN59" s="157">
        <f>IFERROR(
IF((AN$5&gt;=(EOMONTH('Rent Roll'!$G$54,('Rent Roll'!$H$54*12)-1)+1)),0,
IF(AN$5&gt;='Rent Roll'!$G54,'Rent Roll'!$F54*((1+'Rent Roll'!$I54)^DATEDIF('Rent Roll'!$G54,'Commercial Lease'!AN$5,"Y")),0)),"-")</f>
        <v>707.49</v>
      </c>
      <c r="AO59" s="157">
        <f>IFERROR(
IF((AO$5&gt;=(EOMONTH('Rent Roll'!$G$54,('Rent Roll'!$H$54*12)-1)+1)),0,
IF(AO$5&gt;='Rent Roll'!$G54,'Rent Roll'!$F54*((1+'Rent Roll'!$I54)^DATEDIF('Rent Roll'!$G54,'Commercial Lease'!AO$5,"Y")),0)),"-")</f>
        <v>707.49</v>
      </c>
      <c r="AP59" s="157">
        <f>IFERROR(
IF((AP$5&gt;=(EOMONTH('Rent Roll'!$G$54,('Rent Roll'!$H$54*12)-1)+1)),0,
IF(AP$5&gt;='Rent Roll'!$G54,'Rent Roll'!$F54*((1+'Rent Roll'!$I54)^DATEDIF('Rent Roll'!$G54,'Commercial Lease'!AP$5,"Y")),0)),"-")</f>
        <v>707.49</v>
      </c>
      <c r="AQ59" s="157">
        <f>IFERROR(
IF((AQ$5&gt;=(EOMONTH('Rent Roll'!$G$54,('Rent Roll'!$H$54*12)-1)+1)),0,
IF(AQ$5&gt;='Rent Roll'!$G54,'Rent Roll'!$F54*((1+'Rent Roll'!$I54)^DATEDIF('Rent Roll'!$G54,'Commercial Lease'!AQ$5,"Y")),0)),"-")</f>
        <v>707.49</v>
      </c>
      <c r="AR59" s="157">
        <f>IFERROR(
IF((AR$5&gt;=(EOMONTH('Rent Roll'!$G$54,('Rent Roll'!$H$54*12)-1)+1)),0,
IF(AR$5&gt;='Rent Roll'!$G54,'Rent Roll'!$F54*((1+'Rent Roll'!$I54)^DATEDIF('Rent Roll'!$G54,'Commercial Lease'!AR$5,"Y")),0)),"-")</f>
        <v>707.49</v>
      </c>
      <c r="AS59" s="157">
        <f>IFERROR(
IF((AS$5&gt;=(EOMONTH('Rent Roll'!$G$54,('Rent Roll'!$H$54*12)-1)+1)),0,
IF(AS$5&gt;='Rent Roll'!$G54,'Rent Roll'!$F54*((1+'Rent Roll'!$I54)^DATEDIF('Rent Roll'!$G54,'Commercial Lease'!AS$5,"Y")),0)),"-")</f>
        <v>707.49</v>
      </c>
      <c r="AT59" s="157">
        <f>IFERROR(
IF((AT$5&gt;=(EOMONTH('Rent Roll'!$G$54,('Rent Roll'!$H$54*12)-1)+1)),0,
IF(AT$5&gt;='Rent Roll'!$G54,'Rent Roll'!$F54*((1+'Rent Roll'!$I54)^DATEDIF('Rent Roll'!$G54,'Commercial Lease'!AT$5,"Y")),0)),"-")</f>
        <v>707.49</v>
      </c>
      <c r="AU59" s="157">
        <f>IFERROR(
IF((AU$5&gt;=(EOMONTH('Rent Roll'!$G$54,('Rent Roll'!$H$54*12)-1)+1)),0,
IF(AU$5&gt;='Rent Roll'!$G54,'Rent Roll'!$F54*((1+'Rent Roll'!$I54)^DATEDIF('Rent Roll'!$G54,'Commercial Lease'!AU$5,"Y")),0)),"-")</f>
        <v>707.49</v>
      </c>
      <c r="AV59" s="157">
        <f>IFERROR(
IF((AV$5&gt;=(EOMONTH('Rent Roll'!$G$54,('Rent Roll'!$H$54*12)-1)+1)),0,
IF(AV$5&gt;='Rent Roll'!$G54,'Rent Roll'!$F54*((1+'Rent Roll'!$I54)^DATEDIF('Rent Roll'!$G54,'Commercial Lease'!AV$5,"Y")),0)),"-")</f>
        <v>707.49</v>
      </c>
      <c r="AW59" s="157">
        <f>IFERROR(
IF((AW$5&gt;=(EOMONTH('Rent Roll'!$G$54,('Rent Roll'!$H$54*12)-1)+1)),0,
IF(AW$5&gt;='Rent Roll'!$G54,'Rent Roll'!$F54*((1+'Rent Roll'!$I54)^DATEDIF('Rent Roll'!$G54,'Commercial Lease'!AW$5,"Y")),0)),"-")</f>
        <v>707.49</v>
      </c>
      <c r="AX59" s="157">
        <f>IFERROR(
IF((AX$5&gt;=(EOMONTH('Rent Roll'!$G$54,('Rent Roll'!$H$54*12)-1)+1)),0,
IF(AX$5&gt;='Rent Roll'!$G54,'Rent Roll'!$F54*((1+'Rent Roll'!$I54)^DATEDIF('Rent Roll'!$G54,'Commercial Lease'!AX$5,"Y")),0)),"-")</f>
        <v>707.49</v>
      </c>
      <c r="AY59" s="157">
        <f>IFERROR(
IF((AY$5&gt;=(EOMONTH('Rent Roll'!$G$54,('Rent Roll'!$H$54*12)-1)+1)),0,
IF(AY$5&gt;='Rent Roll'!$G54,'Rent Roll'!$F54*((1+'Rent Roll'!$I54)^DATEDIF('Rent Roll'!$G54,'Commercial Lease'!AY$5,"Y")),0)),"-")</f>
        <v>707.49</v>
      </c>
      <c r="AZ59" s="157">
        <f>IFERROR(
IF((AZ$5&gt;=(EOMONTH('Rent Roll'!$G$54,('Rent Roll'!$H$54*12)-1)+1)),0,
IF(AZ$5&gt;='Rent Roll'!$G54,'Rent Roll'!$F54*((1+'Rent Roll'!$I54)^DATEDIF('Rent Roll'!$G54,'Commercial Lease'!AZ$5,"Y")),0)),"-")</f>
        <v>707.49</v>
      </c>
      <c r="BA59" s="157">
        <f>IFERROR(
IF((BA$5&gt;=(EOMONTH('Rent Roll'!$G$54,('Rent Roll'!$H$54*12)-1)+1)),0,
IF(BA$5&gt;='Rent Roll'!$G54,'Rent Roll'!$F54*((1+'Rent Roll'!$I54)^DATEDIF('Rent Roll'!$G54,'Commercial Lease'!BA$5,"Y")),0)),"-")</f>
        <v>707.49</v>
      </c>
      <c r="BB59" s="157">
        <f>IFERROR(
IF((BB$5&gt;=(EOMONTH('Rent Roll'!$G$54,('Rent Roll'!$H$54*12)-1)+1)),0,
IF(BB$5&gt;='Rent Roll'!$G54,'Rent Roll'!$F54*((1+'Rent Roll'!$I54)^DATEDIF('Rent Roll'!$G54,'Commercial Lease'!BB$5,"Y")),0)),"-")</f>
        <v>707.49</v>
      </c>
      <c r="BC59" s="157">
        <f>IFERROR(
IF((BC$5&gt;=(EOMONTH('Rent Roll'!$G$54,('Rent Roll'!$H$54*12)-1)+1)),0,
IF(BC$5&gt;='Rent Roll'!$G54,'Rent Roll'!$F54*((1+'Rent Roll'!$I54)^DATEDIF('Rent Roll'!$G54,'Commercial Lease'!BC$5,"Y")),0)),"-")</f>
        <v>707.49</v>
      </c>
      <c r="BD59" s="157">
        <f>IFERROR(
IF((BD$5&gt;=(EOMONTH('Rent Roll'!$G$54,('Rent Roll'!$H$54*12)-1)+1)),0,
IF(BD$5&gt;='Rent Roll'!$G54,'Rent Roll'!$F54*((1+'Rent Roll'!$I54)^DATEDIF('Rent Roll'!$G54,'Commercial Lease'!BD$5,"Y")),0)),"-")</f>
        <v>707.49</v>
      </c>
      <c r="BE59" s="157">
        <f>IFERROR(
IF((BE$5&gt;=(EOMONTH('Rent Roll'!$G$54,('Rent Roll'!$H$54*12)-1)+1)),0,
IF(BE$5&gt;='Rent Roll'!$G54,'Rent Roll'!$F54*((1+'Rent Roll'!$I54)^DATEDIF('Rent Roll'!$G54,'Commercial Lease'!BE$5,"Y")),0)),"-")</f>
        <v>707.49</v>
      </c>
      <c r="BF59" s="157">
        <f>IFERROR(
IF((BF$5&gt;=(EOMONTH('Rent Roll'!$G$54,('Rent Roll'!$H$54*12)-1)+1)),0,
IF(BF$5&gt;='Rent Roll'!$G54,'Rent Roll'!$F54*((1+'Rent Roll'!$I54)^DATEDIF('Rent Roll'!$G54,'Commercial Lease'!BF$5,"Y")),0)),"-")</f>
        <v>707.49</v>
      </c>
      <c r="BG59" s="157">
        <f>IFERROR(
IF((BG$5&gt;=(EOMONTH('Rent Roll'!$G$54,('Rent Roll'!$H$54*12)-1)+1)),0,
IF(BG$5&gt;='Rent Roll'!$G54,'Rent Roll'!$F54*((1+'Rent Roll'!$I54)^DATEDIF('Rent Roll'!$G54,'Commercial Lease'!BG$5,"Y")),0)),"-")</f>
        <v>707.49</v>
      </c>
      <c r="BH59" s="157">
        <f>IFERROR(
IF((BH$5&gt;=(EOMONTH('Rent Roll'!$G$54,('Rent Roll'!$H$54*12)-1)+1)),0,
IF(BH$5&gt;='Rent Roll'!$G54,'Rent Roll'!$F54*((1+'Rent Roll'!$I54)^DATEDIF('Rent Roll'!$G54,'Commercial Lease'!BH$5,"Y")),0)),"-")</f>
        <v>707.49</v>
      </c>
      <c r="BI59" s="157">
        <f>IFERROR(
IF((BI$5&gt;=(EOMONTH('Rent Roll'!$G$54,('Rent Roll'!$H$54*12)-1)+1)),0,
IF(BI$5&gt;='Rent Roll'!$G54,'Rent Roll'!$F54*((1+'Rent Roll'!$I54)^DATEDIF('Rent Roll'!$G54,'Commercial Lease'!BI$5,"Y")),0)),"-")</f>
        <v>707.49</v>
      </c>
      <c r="BJ59" s="157">
        <f>IFERROR(
IF((BJ$5&gt;=(EOMONTH('Rent Roll'!$G$54,('Rent Roll'!$H$54*12)-1)+1)),0,
IF(BJ$5&gt;='Rent Roll'!$G54,'Rent Roll'!$F54*((1+'Rent Roll'!$I54)^DATEDIF('Rent Roll'!$G54,'Commercial Lease'!BJ$5,"Y")),0)),"-")</f>
        <v>707.49</v>
      </c>
      <c r="BK59" s="157">
        <f>IFERROR(
IF((BK$5&gt;=(EOMONTH('Rent Roll'!$G$54,('Rent Roll'!$H$54*12)-1)+1)),0,
IF(BK$5&gt;='Rent Roll'!$G54,'Rent Roll'!$F54*((1+'Rent Roll'!$I54)^DATEDIF('Rent Roll'!$G54,'Commercial Lease'!BK$5,"Y")),0)),"-")</f>
        <v>707.49</v>
      </c>
      <c r="BL59" s="157">
        <f>IFERROR(
IF((BL$5&gt;=(EOMONTH('Rent Roll'!$G$54,('Rent Roll'!$H$54*12)-1)+1)),0,
IF(BL$5&gt;='Rent Roll'!$G54,'Rent Roll'!$F54*((1+'Rent Roll'!$I54)^DATEDIF('Rent Roll'!$G54,'Commercial Lease'!BL$5,"Y")),0)),"-")</f>
        <v>707.49</v>
      </c>
      <c r="BM59" s="157">
        <f>IFERROR(
IF((BM$5&gt;=(EOMONTH('Rent Roll'!$G$54,('Rent Roll'!$H$54*12)-1)+1)),0,
IF(BM$5&gt;='Rent Roll'!$G54,'Rent Roll'!$F54*((1+'Rent Roll'!$I54)^DATEDIF('Rent Roll'!$G54,'Commercial Lease'!BM$5,"Y")),0)),"-")</f>
        <v>707.49</v>
      </c>
      <c r="BN59" s="157">
        <f>IFERROR(
IF((BN$5&gt;=(EOMONTH('Rent Roll'!$G$54,('Rent Roll'!$H$54*12)-1)+1)),0,
IF(BN$5&gt;='Rent Roll'!$G54,'Rent Roll'!$F54*((1+'Rent Roll'!$I54)^DATEDIF('Rent Roll'!$G54,'Commercial Lease'!BN$5,"Y")),0)),"-")</f>
        <v>707.49</v>
      </c>
      <c r="BO59" s="157">
        <f>IFERROR(
IF((BO$5&gt;=(EOMONTH('Rent Roll'!$G$54,('Rent Roll'!$H$54*12)-1)+1)),0,
IF(BO$5&gt;='Rent Roll'!$G54,'Rent Roll'!$F54*((1+'Rent Roll'!$I54)^DATEDIF('Rent Roll'!$G54,'Commercial Lease'!BO$5,"Y")),0)),"-")</f>
        <v>707.49</v>
      </c>
      <c r="BP59" s="157">
        <f>IFERROR(
IF((BP$5&gt;=(EOMONTH('Rent Roll'!$G$54,('Rent Roll'!$H$54*12)-1)+1)),0,
IF(BP$5&gt;='Rent Roll'!$G54,'Rent Roll'!$F54*((1+'Rent Roll'!$I54)^DATEDIF('Rent Roll'!$G54,'Commercial Lease'!BP$5,"Y")),0)),"-")</f>
        <v>707.49</v>
      </c>
      <c r="BQ59" s="157">
        <f>IFERROR(
IF((BQ$5&gt;=(EOMONTH('Rent Roll'!$G$54,('Rent Roll'!$H$54*12)-1)+1)),0,
IF(BQ$5&gt;='Rent Roll'!$G54,'Rent Roll'!$F54*((1+'Rent Roll'!$I54)^DATEDIF('Rent Roll'!$G54,'Commercial Lease'!BQ$5,"Y")),0)),"-")</f>
        <v>707.49</v>
      </c>
      <c r="BR59" s="157">
        <f>IFERROR(
IF((BR$5&gt;=(EOMONTH('Rent Roll'!$G$54,('Rent Roll'!$H$54*12)-1)+1)),0,
IF(BR$5&gt;='Rent Roll'!$G54,'Rent Roll'!$F54*((1+'Rent Roll'!$I54)^DATEDIF('Rent Roll'!$G54,'Commercial Lease'!BR$5,"Y")),0)),"-")</f>
        <v>707.49</v>
      </c>
      <c r="BS59" s="157">
        <f>IFERROR(
IF((BS$5&gt;=(EOMONTH('Rent Roll'!$G$54,('Rent Roll'!$H$54*12)-1)+1)),0,
IF(BS$5&gt;='Rent Roll'!$G54,'Rent Roll'!$F54*((1+'Rent Roll'!$I54)^DATEDIF('Rent Roll'!$G54,'Commercial Lease'!BS$5,"Y")),0)),"-")</f>
        <v>707.49</v>
      </c>
      <c r="BT59" s="157">
        <f>IFERROR(
IF((BT$5&gt;=(EOMONTH('Rent Roll'!$G$54,('Rent Roll'!$H$54*12)-1)+1)),0,
IF(BT$5&gt;='Rent Roll'!$G54,'Rent Roll'!$F54*((1+'Rent Roll'!$I54)^DATEDIF('Rent Roll'!$G54,'Commercial Lease'!BT$5,"Y")),0)),"-")</f>
        <v>707.49</v>
      </c>
      <c r="BU59" s="157">
        <f>IFERROR(
IF((BU$5&gt;=(EOMONTH('Rent Roll'!$G$54,('Rent Roll'!$H$54*12)-1)+1)),0,
IF(BU$5&gt;='Rent Roll'!$G54,'Rent Roll'!$F54*((1+'Rent Roll'!$I54)^DATEDIF('Rent Roll'!$G54,'Commercial Lease'!BU$5,"Y")),0)),"-")</f>
        <v>707.49</v>
      </c>
      <c r="BV59" s="157">
        <f>IFERROR(
IF((BV$5&gt;=(EOMONTH('Rent Roll'!$G$54,('Rent Roll'!$H$54*12)-1)+1)),0,
IF(BV$5&gt;='Rent Roll'!$G54,'Rent Roll'!$F54*((1+'Rent Roll'!$I54)^DATEDIF('Rent Roll'!$G54,'Commercial Lease'!BV$5,"Y")),0)),"-")</f>
        <v>707.49</v>
      </c>
      <c r="BW59" s="157">
        <f>IFERROR(
IF((BW$5&gt;=(EOMONTH('Rent Roll'!$G$54,('Rent Roll'!$H$54*12)-1)+1)),0,
IF(BW$5&gt;='Rent Roll'!$G54,'Rent Roll'!$F54*((1+'Rent Roll'!$I54)^DATEDIF('Rent Roll'!$G54,'Commercial Lease'!BW$5,"Y")),0)),"-")</f>
        <v>707.49</v>
      </c>
      <c r="BX59" s="157">
        <f>IFERROR(
IF((BX$5&gt;=(EOMONTH('Rent Roll'!$G$54,('Rent Roll'!$H$54*12)-1)+1)),0,
IF(BX$5&gt;='Rent Roll'!$G54,'Rent Roll'!$F54*((1+'Rent Roll'!$I54)^DATEDIF('Rent Roll'!$G54,'Commercial Lease'!BX$5,"Y")),0)),"-")</f>
        <v>707.49</v>
      </c>
      <c r="BY59" s="157">
        <f>IFERROR(
IF((BY$5&gt;=(EOMONTH('Rent Roll'!$G$54,('Rent Roll'!$H$54*12)-1)+1)),0,
IF(BY$5&gt;='Rent Roll'!$G54,'Rent Roll'!$F54*((1+'Rent Roll'!$I54)^DATEDIF('Rent Roll'!$G54,'Commercial Lease'!BY$5,"Y")),0)),"-")</f>
        <v>707.49</v>
      </c>
      <c r="BZ59" s="157">
        <f>IFERROR(
IF((BZ$5&gt;=(EOMONTH('Rent Roll'!$G$54,('Rent Roll'!$H$54*12)-1)+1)),0,
IF(BZ$5&gt;='Rent Roll'!$G54,'Rent Roll'!$F54*((1+'Rent Roll'!$I54)^DATEDIF('Rent Roll'!$G54,'Commercial Lease'!BZ$5,"Y")),0)),"-")</f>
        <v>707.49</v>
      </c>
      <c r="CA59" s="157">
        <f>IFERROR(
IF((CA$5&gt;=(EOMONTH('Rent Roll'!$G$54,('Rent Roll'!$H$54*12)-1)+1)),0,
IF(CA$5&gt;='Rent Roll'!$G54,'Rent Roll'!$F54*((1+'Rent Roll'!$I54)^DATEDIF('Rent Roll'!$G54,'Commercial Lease'!CA$5,"Y")),0)),"-")</f>
        <v>707.49</v>
      </c>
      <c r="CB59" s="157">
        <f>IFERROR(
IF((CB$5&gt;=(EOMONTH('Rent Roll'!$G$54,('Rent Roll'!$H$54*12)-1)+1)),0,
IF(CB$5&gt;='Rent Roll'!$G54,'Rent Roll'!$F54*((1+'Rent Roll'!$I54)^DATEDIF('Rent Roll'!$G54,'Commercial Lease'!CB$5,"Y")),0)),"-")</f>
        <v>707.49</v>
      </c>
      <c r="CC59" s="157">
        <f>IFERROR(
IF((CC$5&gt;=(EOMONTH('Rent Roll'!$G$54,('Rent Roll'!$H$54*12)-1)+1)),0,
IF(CC$5&gt;='Rent Roll'!$G54,'Rent Roll'!$F54*((1+'Rent Roll'!$I54)^DATEDIF('Rent Roll'!$G54,'Commercial Lease'!CC$5,"Y")),0)),"-")</f>
        <v>707.49</v>
      </c>
      <c r="CD59" s="157">
        <f>IFERROR(
IF((CD$5&gt;=(EOMONTH('Rent Roll'!$G$54,('Rent Roll'!$H$54*12)-1)+1)),0,
IF(CD$5&gt;='Rent Roll'!$G54,'Rent Roll'!$F54*((1+'Rent Roll'!$I54)^DATEDIF('Rent Roll'!$G54,'Commercial Lease'!CD$5,"Y")),0)),"-")</f>
        <v>707.49</v>
      </c>
      <c r="CE59" s="157">
        <f>IFERROR(
IF((CE$5&gt;=(EOMONTH('Rent Roll'!$G$54,('Rent Roll'!$H$54*12)-1)+1)),0,
IF(CE$5&gt;='Rent Roll'!$G54,'Rent Roll'!$F54*((1+'Rent Roll'!$I54)^DATEDIF('Rent Roll'!$G54,'Commercial Lease'!CE$5,"Y")),0)),"-")</f>
        <v>707.49</v>
      </c>
      <c r="CF59" s="157">
        <f>IFERROR(
IF((CF$5&gt;=(EOMONTH('Rent Roll'!$G$54,('Rent Roll'!$H$54*12)-1)+1)),0,
IF(CF$5&gt;='Rent Roll'!$G54,'Rent Roll'!$F54*((1+'Rent Roll'!$I54)^DATEDIF('Rent Roll'!$G54,'Commercial Lease'!CF$5,"Y")),0)),"-")</f>
        <v>707.49</v>
      </c>
      <c r="CG59" s="157">
        <f>IFERROR(
IF((CG$5&gt;=(EOMONTH('Rent Roll'!$G$54,('Rent Roll'!$H$54*12)-1)+1)),0,
IF(CG$5&gt;='Rent Roll'!$G54,'Rent Roll'!$F54*((1+'Rent Roll'!$I54)^DATEDIF('Rent Roll'!$G54,'Commercial Lease'!CG$5,"Y")),0)),"-")</f>
        <v>707.49</v>
      </c>
      <c r="CH59" s="157">
        <f>IFERROR(
IF((CH$5&gt;=(EOMONTH('Rent Roll'!$G$54,('Rent Roll'!$H$54*12)-1)+1)),0,
IF(CH$5&gt;='Rent Roll'!$G54,'Rent Roll'!$F54*((1+'Rent Roll'!$I54)^DATEDIF('Rent Roll'!$G54,'Commercial Lease'!CH$5,"Y")),0)),"-")</f>
        <v>707.49</v>
      </c>
      <c r="CI59" s="157">
        <f>IFERROR(
IF((CI$5&gt;=(EOMONTH('Rent Roll'!$G$54,('Rent Roll'!$H$54*12)-1)+1)),0,
IF(CI$5&gt;='Rent Roll'!$G54,'Rent Roll'!$F54*((1+'Rent Roll'!$I54)^DATEDIF('Rent Roll'!$G54,'Commercial Lease'!CI$5,"Y")),0)),"-")</f>
        <v>707.49</v>
      </c>
      <c r="CJ59" s="157">
        <f>IFERROR(
IF((CJ$5&gt;=(EOMONTH('Rent Roll'!$G$54,('Rent Roll'!$H$54*12)-1)+1)),0,
IF(CJ$5&gt;='Rent Roll'!$G54,'Rent Roll'!$F54*((1+'Rent Roll'!$I54)^DATEDIF('Rent Roll'!$G54,'Commercial Lease'!CJ$5,"Y")),0)),"-")</f>
        <v>707.49</v>
      </c>
      <c r="CK59" s="157">
        <f>IFERROR(
IF((CK$5&gt;=(EOMONTH('Rent Roll'!$G$54,('Rent Roll'!$H$54*12)-1)+1)),0,
IF(CK$5&gt;='Rent Roll'!$G54,'Rent Roll'!$F54*((1+'Rent Roll'!$I54)^DATEDIF('Rent Roll'!$G54,'Commercial Lease'!CK$5,"Y")),0)),"-")</f>
        <v>707.49</v>
      </c>
      <c r="CL59" s="157">
        <f>IFERROR(
IF((CL$5&gt;=(EOMONTH('Rent Roll'!$G$54,('Rent Roll'!$H$54*12)-1)+1)),0,
IF(CL$5&gt;='Rent Roll'!$G54,'Rent Roll'!$F54*((1+'Rent Roll'!$I54)^DATEDIF('Rent Roll'!$G54,'Commercial Lease'!CL$5,"Y")),0)),"-")</f>
        <v>707.49</v>
      </c>
      <c r="CM59" s="157">
        <f>IFERROR(
IF((CM$5&gt;=(EOMONTH('Rent Roll'!$G$54,('Rent Roll'!$H$54*12)-1)+1)),0,
IF(CM$5&gt;='Rent Roll'!$G54,'Rent Roll'!$F54*((1+'Rent Roll'!$I54)^DATEDIF('Rent Roll'!$G54,'Commercial Lease'!CM$5,"Y")),0)),"-")</f>
        <v>707.49</v>
      </c>
      <c r="CN59" s="157">
        <f>IFERROR(
IF((CN$5&gt;=(EOMONTH('Rent Roll'!$G$54,('Rent Roll'!$H$54*12)-1)+1)),0,
IF(CN$5&gt;='Rent Roll'!$G54,'Rent Roll'!$F54*((1+'Rent Roll'!$I54)^DATEDIF('Rent Roll'!$G54,'Commercial Lease'!CN$5,"Y")),0)),"-")</f>
        <v>707.49</v>
      </c>
      <c r="CO59" s="157">
        <f>IFERROR(
IF((CO$5&gt;=(EOMONTH('Rent Roll'!$G$54,('Rent Roll'!$H$54*12)-1)+1)),0,
IF(CO$5&gt;='Rent Roll'!$G54,'Rent Roll'!$F54*((1+'Rent Roll'!$I54)^DATEDIF('Rent Roll'!$G54,'Commercial Lease'!CO$5,"Y")),0)),"-")</f>
        <v>707.49</v>
      </c>
      <c r="CP59" s="157">
        <f>IFERROR(
IF((CP$5&gt;=(EOMONTH('Rent Roll'!$G$54,('Rent Roll'!$H$54*12)-1)+1)),0,
IF(CP$5&gt;='Rent Roll'!$G54,'Rent Roll'!$F54*((1+'Rent Roll'!$I54)^DATEDIF('Rent Roll'!$G54,'Commercial Lease'!CP$5,"Y")),0)),"-")</f>
        <v>707.49</v>
      </c>
      <c r="CQ59" s="157">
        <f>IFERROR(
IF((CQ$5&gt;=(EOMONTH('Rent Roll'!$G$54,('Rent Roll'!$H$54*12)-1)+1)),0,
IF(CQ$5&gt;='Rent Roll'!$G54,'Rent Roll'!$F54*((1+'Rent Roll'!$I54)^DATEDIF('Rent Roll'!$G54,'Commercial Lease'!CQ$5,"Y")),0)),"-")</f>
        <v>707.49</v>
      </c>
      <c r="CR59" s="157">
        <f>IFERROR(
IF((CR$5&gt;=(EOMONTH('Rent Roll'!$G$54,('Rent Roll'!$H$54*12)-1)+1)),0,
IF(CR$5&gt;='Rent Roll'!$G54,'Rent Roll'!$F54*((1+'Rent Roll'!$I54)^DATEDIF('Rent Roll'!$G54,'Commercial Lease'!CR$5,"Y")),0)),"-")</f>
        <v>707.49</v>
      </c>
      <c r="CS59" s="157">
        <f>IFERROR(
IF((CS$5&gt;=(EOMONTH('Rent Roll'!$G$54,('Rent Roll'!$H$54*12)-1)+1)),0,
IF(CS$5&gt;='Rent Roll'!$G54,'Rent Roll'!$F54*((1+'Rent Roll'!$I54)^DATEDIF('Rent Roll'!$G54,'Commercial Lease'!CS$5,"Y")),0)),"-")</f>
        <v>707.49</v>
      </c>
      <c r="CT59" s="157">
        <f>IFERROR(
IF((CT$5&gt;=(EOMONTH('Rent Roll'!$G$54,('Rent Roll'!$H$54*12)-1)+1)),0,
IF(CT$5&gt;='Rent Roll'!$G54,'Rent Roll'!$F54*((1+'Rent Roll'!$I54)^DATEDIF('Rent Roll'!$G54,'Commercial Lease'!CT$5,"Y")),0)),"-")</f>
        <v>707.49</v>
      </c>
      <c r="CU59" s="157">
        <f>IFERROR(
IF((CU$5&gt;=(EOMONTH('Rent Roll'!$G$54,('Rent Roll'!$H$54*12)-1)+1)),0,
IF(CU$5&gt;='Rent Roll'!$G54,'Rent Roll'!$F54*((1+'Rent Roll'!$I54)^DATEDIF('Rent Roll'!$G54,'Commercial Lease'!CU$5,"Y")),0)),"-")</f>
        <v>707.49</v>
      </c>
      <c r="CV59" s="157">
        <f>IFERROR(
IF((CV$5&gt;=(EOMONTH('Rent Roll'!$G$54,('Rent Roll'!$H$54*12)-1)+1)),0,
IF(CV$5&gt;='Rent Roll'!$G54,'Rent Roll'!$F54*((1+'Rent Roll'!$I54)^DATEDIF('Rent Roll'!$G54,'Commercial Lease'!CV$5,"Y")),0)),"-")</f>
        <v>707.49</v>
      </c>
      <c r="CW59" s="157">
        <f>IFERROR(
IF((CW$5&gt;=(EOMONTH('Rent Roll'!$G$54,('Rent Roll'!$H$54*12)-1)+1)),0,
IF(CW$5&gt;='Rent Roll'!$G54,'Rent Roll'!$F54*((1+'Rent Roll'!$I54)^DATEDIF('Rent Roll'!$G54,'Commercial Lease'!CW$5,"Y")),0)),"-")</f>
        <v>707.49</v>
      </c>
      <c r="CX59" s="157">
        <f>IFERROR(
IF((CX$5&gt;=(EOMONTH('Rent Roll'!$G$54,('Rent Roll'!$H$54*12)-1)+1)),0,
IF(CX$5&gt;='Rent Roll'!$G54,'Rent Roll'!$F54*((1+'Rent Roll'!$I54)^DATEDIF('Rent Roll'!$G54,'Commercial Lease'!CX$5,"Y")),0)),"-")</f>
        <v>707.49</v>
      </c>
      <c r="CY59" s="157">
        <f>IFERROR(
IF((CY$5&gt;=(EOMONTH('Rent Roll'!$G$54,('Rent Roll'!$H$54*12)-1)+1)),0,
IF(CY$5&gt;='Rent Roll'!$G54,'Rent Roll'!$F54*((1+'Rent Roll'!$I54)^DATEDIF('Rent Roll'!$G54,'Commercial Lease'!CY$5,"Y")),0)),"-")</f>
        <v>707.49</v>
      </c>
      <c r="CZ59" s="157">
        <f>IFERROR(
IF((CZ$5&gt;=(EOMONTH('Rent Roll'!$G$54,('Rent Roll'!$H$54*12)-1)+1)),0,
IF(CZ$5&gt;='Rent Roll'!$G54,'Rent Roll'!$F54*((1+'Rent Roll'!$I54)^DATEDIF('Rent Roll'!$G54,'Commercial Lease'!CZ$5,"Y")),0)),"-")</f>
        <v>707.49</v>
      </c>
      <c r="DA59" s="157">
        <f>IFERROR(
IF((DA$5&gt;=(EOMONTH('Rent Roll'!$G$54,('Rent Roll'!$H$54*12)-1)+1)),0,
IF(DA$5&gt;='Rent Roll'!$G54,'Rent Roll'!$F54*((1+'Rent Roll'!$I54)^DATEDIF('Rent Roll'!$G54,'Commercial Lease'!DA$5,"Y")),0)),"-")</f>
        <v>707.49</v>
      </c>
      <c r="DB59" s="157">
        <f>IFERROR(
IF((DB$5&gt;=(EOMONTH('Rent Roll'!$G$54,('Rent Roll'!$H$54*12)-1)+1)),0,
IF(DB$5&gt;='Rent Roll'!$G54,'Rent Roll'!$F54*((1+'Rent Roll'!$I54)^DATEDIF('Rent Roll'!$G54,'Commercial Lease'!DB$5,"Y")),0)),"-")</f>
        <v>707.49</v>
      </c>
      <c r="DC59" s="157">
        <f>IFERROR(
IF((DC$5&gt;=(EOMONTH('Rent Roll'!$G$54,('Rent Roll'!$H$54*12)-1)+1)),0,
IF(DC$5&gt;='Rent Roll'!$G54,'Rent Roll'!$F54*((1+'Rent Roll'!$I54)^DATEDIF('Rent Roll'!$G54,'Commercial Lease'!DC$5,"Y")),0)),"-")</f>
        <v>707.49</v>
      </c>
      <c r="DD59" s="157">
        <f>IFERROR(
IF((DD$5&gt;=(EOMONTH('Rent Roll'!$G$54,('Rent Roll'!$H$54*12)-1)+1)),0,
IF(DD$5&gt;='Rent Roll'!$G54,'Rent Roll'!$F54*((1+'Rent Roll'!$I54)^DATEDIF('Rent Roll'!$G54,'Commercial Lease'!DD$5,"Y")),0)),"-")</f>
        <v>707.49</v>
      </c>
      <c r="DE59" s="157">
        <f>IFERROR(
IF((DE$5&gt;=(EOMONTH('Rent Roll'!$G$54,('Rent Roll'!$H$54*12)-1)+1)),0,
IF(DE$5&gt;='Rent Roll'!$G54,'Rent Roll'!$F54*((1+'Rent Roll'!$I54)^DATEDIF('Rent Roll'!$G54,'Commercial Lease'!DE$5,"Y")),0)),"-")</f>
        <v>707.49</v>
      </c>
      <c r="DF59" s="157">
        <f>IFERROR(
IF((DF$5&gt;=(EOMONTH('Rent Roll'!$G$54,('Rent Roll'!$H$54*12)-1)+1)),0,
IF(DF$5&gt;='Rent Roll'!$G54,'Rent Roll'!$F54*((1+'Rent Roll'!$I54)^DATEDIF('Rent Roll'!$G54,'Commercial Lease'!DF$5,"Y")),0)),"-")</f>
        <v>707.49</v>
      </c>
      <c r="DG59" s="157">
        <f>IFERROR(
IF((DG$5&gt;=(EOMONTH('Rent Roll'!$G$54,('Rent Roll'!$H$54*12)-1)+1)),0,
IF(DG$5&gt;='Rent Roll'!$G54,'Rent Roll'!$F54*((1+'Rent Roll'!$I54)^DATEDIF('Rent Roll'!$G54,'Commercial Lease'!DG$5,"Y")),0)),"-")</f>
        <v>707.49</v>
      </c>
      <c r="DH59" s="157">
        <f>IFERROR(
IF((DH$5&gt;=(EOMONTH('Rent Roll'!$G$54,('Rent Roll'!$H$54*12)-1)+1)),0,
IF(DH$5&gt;='Rent Roll'!$G54,'Rent Roll'!$F54*((1+'Rent Roll'!$I54)^DATEDIF('Rent Roll'!$G54,'Commercial Lease'!DH$5,"Y")),0)),"-")</f>
        <v>707.49</v>
      </c>
      <c r="DI59" s="157">
        <f>IFERROR(
IF((DI$5&gt;=(EOMONTH('Rent Roll'!$G$54,('Rent Roll'!$H$54*12)-1)+1)),0,
IF(DI$5&gt;='Rent Roll'!$G54,'Rent Roll'!$F54*((1+'Rent Roll'!$I54)^DATEDIF('Rent Roll'!$G54,'Commercial Lease'!DI$5,"Y")),0)),"-")</f>
        <v>707.49</v>
      </c>
      <c r="DJ59" s="157">
        <f>IFERROR(
IF((DJ$5&gt;=(EOMONTH('Rent Roll'!$G$54,('Rent Roll'!$H$54*12)-1)+1)),0,
IF(DJ$5&gt;='Rent Roll'!$G54,'Rent Roll'!$F54*((1+'Rent Roll'!$I54)^DATEDIF('Rent Roll'!$G54,'Commercial Lease'!DJ$5,"Y")),0)),"-")</f>
        <v>707.49</v>
      </c>
      <c r="DK59" s="157">
        <f>IFERROR(
IF((DK$5&gt;=(EOMONTH('Rent Roll'!$G$54,('Rent Roll'!$H$54*12)-1)+1)),0,
IF(DK$5&gt;='Rent Roll'!$G54,'Rent Roll'!$F54*((1+'Rent Roll'!$I54)^DATEDIF('Rent Roll'!$G54,'Commercial Lease'!DK$5,"Y")),0)),"-")</f>
        <v>707.49</v>
      </c>
      <c r="DL59" s="157">
        <f>IFERROR(
IF((DL$5&gt;=(EOMONTH('Rent Roll'!$G$54,('Rent Roll'!$H$54*12)-1)+1)),0,
IF(DL$5&gt;='Rent Roll'!$G54,'Rent Roll'!$F54*((1+'Rent Roll'!$I54)^DATEDIF('Rent Roll'!$G54,'Commercial Lease'!DL$5,"Y")),0)),"-")</f>
        <v>707.49</v>
      </c>
      <c r="DM59" s="157">
        <f>IFERROR(
IF((DM$5&gt;=(EOMONTH('Rent Roll'!$G$54,('Rent Roll'!$H$54*12)-1)+1)),0,
IF(DM$5&gt;='Rent Roll'!$G54,'Rent Roll'!$F54*((1+'Rent Roll'!$I54)^DATEDIF('Rent Roll'!$G54,'Commercial Lease'!DM$5,"Y")),0)),"-")</f>
        <v>707.49</v>
      </c>
      <c r="DN59" s="157">
        <f>IFERROR(
IF((DN$5&gt;=(EOMONTH('Rent Roll'!$G$54,('Rent Roll'!$H$54*12)-1)+1)),0,
IF(DN$5&gt;='Rent Roll'!$G54,'Rent Roll'!$F54*((1+'Rent Roll'!$I54)^DATEDIF('Rent Roll'!$G54,'Commercial Lease'!DN$5,"Y")),0)),"-")</f>
        <v>707.49</v>
      </c>
      <c r="DO59" s="157">
        <f>IFERROR(
IF((DO$5&gt;=(EOMONTH('Rent Roll'!$G$54,('Rent Roll'!$H$54*12)-1)+1)),0,
IF(DO$5&gt;='Rent Roll'!$G54,'Rent Roll'!$F54*((1+'Rent Roll'!$I54)^DATEDIF('Rent Roll'!$G54,'Commercial Lease'!DO$5,"Y")),0)),"-")</f>
        <v>707.49</v>
      </c>
      <c r="DP59" s="157">
        <f>IFERROR(
IF((DP$5&gt;=(EOMONTH('Rent Roll'!$G$54,('Rent Roll'!$H$54*12)-1)+1)),0,
IF(DP$5&gt;='Rent Roll'!$G54,'Rent Roll'!$F54*((1+'Rent Roll'!$I54)^DATEDIF('Rent Roll'!$G54,'Commercial Lease'!DP$5,"Y")),0)),"-")</f>
        <v>707.49</v>
      </c>
      <c r="DQ59" s="157">
        <f>IFERROR(
IF((DQ$5&gt;=(EOMONTH('Rent Roll'!$G$54,('Rent Roll'!$H$54*12)-1)+1)),0,
IF(DQ$5&gt;='Rent Roll'!$G54,'Rent Roll'!$F54*((1+'Rent Roll'!$I54)^DATEDIF('Rent Roll'!$G54,'Commercial Lease'!DQ$5,"Y")),0)),"-")</f>
        <v>707.49</v>
      </c>
      <c r="DR59" s="157">
        <f>IFERROR(
IF((DR$5&gt;=(EOMONTH('Rent Roll'!$G$54,('Rent Roll'!$H$54*12)-1)+1)),0,
IF(DR$5&gt;='Rent Roll'!$G54,'Rent Roll'!$F54*((1+'Rent Roll'!$I54)^DATEDIF('Rent Roll'!$G54,'Commercial Lease'!DR$5,"Y")),0)),"-")</f>
        <v>707.49</v>
      </c>
      <c r="DS59" s="157">
        <f>IFERROR(
IF((DS$5&gt;=(EOMONTH('Rent Roll'!$G$54,('Rent Roll'!$H$54*12)-1)+1)),0,
IF(DS$5&gt;='Rent Roll'!$G54,'Rent Roll'!$F54*((1+'Rent Roll'!$I54)^DATEDIF('Rent Roll'!$G54,'Commercial Lease'!DS$5,"Y")),0)),"-")</f>
        <v>707.49</v>
      </c>
      <c r="DT59" s="157">
        <f>IFERROR(
IF((DT$5&gt;=(EOMONTH('Rent Roll'!$G$54,('Rent Roll'!$H$54*12)-1)+1)),0,
IF(DT$5&gt;='Rent Roll'!$G54,'Rent Roll'!$F54*((1+'Rent Roll'!$I54)^DATEDIF('Rent Roll'!$G54,'Commercial Lease'!DT$5,"Y")),0)),"-")</f>
        <v>707.49</v>
      </c>
      <c r="DU59" s="157">
        <f>IFERROR(
IF((DU$5&gt;=(EOMONTH('Rent Roll'!$G$54,('Rent Roll'!$H$54*12)-1)+1)),0,
IF(DU$5&gt;='Rent Roll'!$G54,'Rent Roll'!$F54*((1+'Rent Roll'!$I54)^DATEDIF('Rent Roll'!$G54,'Commercial Lease'!DU$5,"Y")),0)),"-")</f>
        <v>707.49</v>
      </c>
      <c r="DV59" s="157">
        <f>IFERROR(
IF((DV$5&gt;=(EOMONTH('Rent Roll'!$G$54,('Rent Roll'!$H$54*12)-1)+1)),0,
IF(DV$5&gt;='Rent Roll'!$G54,'Rent Roll'!$F54*((1+'Rent Roll'!$I54)^DATEDIF('Rent Roll'!$G54,'Commercial Lease'!DV$5,"Y")),0)),"-")</f>
        <v>707.49</v>
      </c>
      <c r="DW59" s="157">
        <f>IFERROR(
IF((DW$5&gt;=(EOMONTH('Rent Roll'!$G$54,('Rent Roll'!$H$54*12)-1)+1)),0,
IF(DW$5&gt;='Rent Roll'!$G54,'Rent Roll'!$F54*((1+'Rent Roll'!$I54)^DATEDIF('Rent Roll'!$G54,'Commercial Lease'!DW$5,"Y")),0)),"-")</f>
        <v>707.49</v>
      </c>
      <c r="DX59" s="157">
        <f>IFERROR(
IF((DX$5&gt;=(EOMONTH('Rent Roll'!$G$54,('Rent Roll'!$H$54*12)-1)+1)),0,
IF(DX$5&gt;='Rent Roll'!$G54,'Rent Roll'!$F54*((1+'Rent Roll'!$I54)^DATEDIF('Rent Roll'!$G54,'Commercial Lease'!DX$5,"Y")),0)),"-")</f>
        <v>707.49</v>
      </c>
      <c r="DY59" s="157">
        <f>IFERROR(
IF((DY$5&gt;=(EOMONTH('Rent Roll'!$G$54,('Rent Roll'!$H$54*12)-1)+1)),0,
IF(DY$5&gt;='Rent Roll'!$G54,'Rent Roll'!$F54*((1+'Rent Roll'!$I54)^DATEDIF('Rent Roll'!$G54,'Commercial Lease'!DY$5,"Y")),0)),"-")</f>
        <v>707.49</v>
      </c>
      <c r="DZ59" s="157">
        <f>IFERROR(
IF((DZ$5&gt;=(EOMONTH('Rent Roll'!$G$54,('Rent Roll'!$H$54*12)-1)+1)),0,
IF(DZ$5&gt;='Rent Roll'!$G54,'Rent Roll'!$F54*((1+'Rent Roll'!$I54)^DATEDIF('Rent Roll'!$G54,'Commercial Lease'!DZ$5,"Y")),0)),"-")</f>
        <v>707.49</v>
      </c>
      <c r="EA59" s="157">
        <f>IFERROR(
IF((EA$5&gt;=(EOMONTH('Rent Roll'!$G$54,('Rent Roll'!$H$54*12)-1)+1)),0,
IF(EA$5&gt;='Rent Roll'!$G54,'Rent Roll'!$F54*((1+'Rent Roll'!$I54)^DATEDIF('Rent Roll'!$G54,'Commercial Lease'!EA$5,"Y")),0)),"-")</f>
        <v>707.49</v>
      </c>
      <c r="EB59" s="157">
        <f>IFERROR(
IF((EB$5&gt;=(EOMONTH('Rent Roll'!$G$54,('Rent Roll'!$H$54*12)-1)+1)),0,
IF(EB$5&gt;='Rent Roll'!$G54,'Rent Roll'!$F54*((1+'Rent Roll'!$I54)^DATEDIF('Rent Roll'!$G54,'Commercial Lease'!EB$5,"Y")),0)),"-")</f>
        <v>707.49</v>
      </c>
      <c r="EC59" s="157">
        <f>IFERROR(
IF((EC$5&gt;=(EOMONTH('Rent Roll'!$G$54,('Rent Roll'!$H$54*12)-1)+1)),0,
IF(EC$5&gt;='Rent Roll'!$G54,'Rent Roll'!$F54*((1+'Rent Roll'!$I54)^DATEDIF('Rent Roll'!$G54,'Commercial Lease'!EC$5,"Y")),0)),"-")</f>
        <v>707.49</v>
      </c>
      <c r="ED59" s="157">
        <f>IFERROR(
IF((ED$5&gt;=(EOMONTH('Rent Roll'!$G$54,('Rent Roll'!$H$54*12)-1)+1)),0,
IF(ED$5&gt;='Rent Roll'!$G54,'Rent Roll'!$F54*((1+'Rent Roll'!$I54)^DATEDIF('Rent Roll'!$G54,'Commercial Lease'!ED$5,"Y")),0)),"-")</f>
        <v>707.49</v>
      </c>
      <c r="EE59" s="157">
        <f>IFERROR(
IF((EE$5&gt;=(EOMONTH('Rent Roll'!$G$54,('Rent Roll'!$H$54*12)-1)+1)),0,
IF(EE$5&gt;='Rent Roll'!$G54,'Rent Roll'!$F54*((1+'Rent Roll'!$I54)^DATEDIF('Rent Roll'!$G54,'Commercial Lease'!EE$5,"Y")),0)),"-")</f>
        <v>707.49</v>
      </c>
      <c r="EF59" s="158">
        <f>IFERROR(
IF((EF$5&gt;=(EOMONTH('Rent Roll'!$G$54,('Rent Roll'!$H$54*12)-1)+1)),0,
IF(EF$5&gt;='Rent Roll'!$G54,'Rent Roll'!$F54*((1+'Rent Roll'!$I54)^DATEDIF('Rent Roll'!$G54,'Commercial Lease'!EF$5,"Y")),0)),"-")</f>
        <v>707.49</v>
      </c>
      <c r="EG59" s="118" t="s">
        <v>109</v>
      </c>
    </row>
    <row r="60" spans="2:137" x14ac:dyDescent="0.2">
      <c r="B60" s="134"/>
      <c r="C60" s="135" t="str">
        <f>CONCATENATE('Rent Roll'!D55&amp;" - "&amp;'Rent Roll'!E55)</f>
        <v xml:space="preserve"> - IMD 5F</v>
      </c>
      <c r="D60" s="130">
        <f t="shared" si="22"/>
        <v>85800</v>
      </c>
      <c r="E60" s="157">
        <f>'Rent Roll'!F55</f>
        <v>650</v>
      </c>
      <c r="F60" s="157">
        <f>IFERROR(
IF((F$5&gt;=(EOMONTH('Rent Roll'!$G$54,('Rent Roll'!$H$54*12)-1)+1)),0,
IF(F$5&gt;='Rent Roll'!$G55,'Rent Roll'!$F55*((1+'Rent Roll'!$I55)^DATEDIF('Rent Roll'!$G55,'Commercial Lease'!F$5,"Y")),0)),"-")</f>
        <v>650</v>
      </c>
      <c r="G60" s="157">
        <f>IFERROR(
IF((G$5&gt;=(EOMONTH('Rent Roll'!$G$54,('Rent Roll'!$H$54*12)-1)+1)),0,
IF(G$5&gt;='Rent Roll'!$G55,'Rent Roll'!$F55*((1+'Rent Roll'!$I55)^DATEDIF('Rent Roll'!$G55,'Commercial Lease'!G$5,"Y")),0)),"-")</f>
        <v>650</v>
      </c>
      <c r="H60" s="157">
        <f>IFERROR(
IF((H$5&gt;=(EOMONTH('Rent Roll'!$G$54,('Rent Roll'!$H$54*12)-1)+1)),0,
IF(H$5&gt;='Rent Roll'!$G55,'Rent Roll'!$F55*((1+'Rent Roll'!$I55)^DATEDIF('Rent Roll'!$G55,'Commercial Lease'!H$5,"Y")),0)),"-")</f>
        <v>650</v>
      </c>
      <c r="I60" s="157">
        <f>IFERROR(
IF((I$5&gt;=(EOMONTH('Rent Roll'!$G$54,('Rent Roll'!$H$54*12)-1)+1)),0,
IF(I$5&gt;='Rent Roll'!$G55,'Rent Roll'!$F55*((1+'Rent Roll'!$I55)^DATEDIF('Rent Roll'!$G55,'Commercial Lease'!I$5,"Y")),0)),"-")</f>
        <v>650</v>
      </c>
      <c r="J60" s="157">
        <f>IFERROR(
IF((J$5&gt;=(EOMONTH('Rent Roll'!$G$54,('Rent Roll'!$H$54*12)-1)+1)),0,
IF(J$5&gt;='Rent Roll'!$G55,'Rent Roll'!$F55*((1+'Rent Roll'!$I55)^DATEDIF('Rent Roll'!$G55,'Commercial Lease'!J$5,"Y")),0)),"-")</f>
        <v>650</v>
      </c>
      <c r="K60" s="157">
        <f>IFERROR(
IF((K$5&gt;=(EOMONTH('Rent Roll'!$G$54,('Rent Roll'!$H$54*12)-1)+1)),0,
IF(K$5&gt;='Rent Roll'!$G55,'Rent Roll'!$F55*((1+'Rent Roll'!$I55)^DATEDIF('Rent Roll'!$G55,'Commercial Lease'!K$5,"Y")),0)),"-")</f>
        <v>650</v>
      </c>
      <c r="L60" s="157">
        <f>IFERROR(
IF((L$5&gt;=(EOMONTH('Rent Roll'!$G$54,('Rent Roll'!$H$54*12)-1)+1)),0,
IF(L$5&gt;='Rent Roll'!$G55,'Rent Roll'!$F55*((1+'Rent Roll'!$I55)^DATEDIF('Rent Roll'!$G55,'Commercial Lease'!L$5,"Y")),0)),"-")</f>
        <v>650</v>
      </c>
      <c r="M60" s="157">
        <f>IFERROR(
IF((M$5&gt;=(EOMONTH('Rent Roll'!$G$54,('Rent Roll'!$H$54*12)-1)+1)),0,
IF(M$5&gt;='Rent Roll'!$G55,'Rent Roll'!$F55*((1+'Rent Roll'!$I55)^DATEDIF('Rent Roll'!$G55,'Commercial Lease'!M$5,"Y")),0)),"-")</f>
        <v>650</v>
      </c>
      <c r="N60" s="157">
        <f>IFERROR(
IF((N$5&gt;=(EOMONTH('Rent Roll'!$G$54,('Rent Roll'!$H$54*12)-1)+1)),0,
IF(N$5&gt;='Rent Roll'!$G55,'Rent Roll'!$F55*((1+'Rent Roll'!$I55)^DATEDIF('Rent Roll'!$G55,'Commercial Lease'!N$5,"Y")),0)),"-")</f>
        <v>650</v>
      </c>
      <c r="O60" s="157">
        <f>IFERROR(
IF((O$5&gt;=(EOMONTH('Rent Roll'!$G$54,('Rent Roll'!$H$54*12)-1)+1)),0,
IF(O$5&gt;='Rent Roll'!$G55,'Rent Roll'!$F55*((1+'Rent Roll'!$I55)^DATEDIF('Rent Roll'!$G55,'Commercial Lease'!O$5,"Y")),0)),"-")</f>
        <v>650</v>
      </c>
      <c r="P60" s="157">
        <f>IFERROR(
IF((P$5&gt;=(EOMONTH('Rent Roll'!$G$54,('Rent Roll'!$H$54*12)-1)+1)),0,
IF(P$5&gt;='Rent Roll'!$G55,'Rent Roll'!$F55*((1+'Rent Roll'!$I55)^DATEDIF('Rent Roll'!$G55,'Commercial Lease'!P$5,"Y")),0)),"-")</f>
        <v>650</v>
      </c>
      <c r="Q60" s="157">
        <f>IFERROR(
IF((Q$5&gt;=(EOMONTH('Rent Roll'!$G$54,('Rent Roll'!$H$54*12)-1)+1)),0,
IF(Q$5&gt;='Rent Roll'!$G55,'Rent Roll'!$F55*((1+'Rent Roll'!$I55)^DATEDIF('Rent Roll'!$G55,'Commercial Lease'!Q$5,"Y")),0)),"-")</f>
        <v>650</v>
      </c>
      <c r="R60" s="157">
        <f>IFERROR(
IF((R$5&gt;=(EOMONTH('Rent Roll'!$G$54,('Rent Roll'!$H$54*12)-1)+1)),0,
IF(R$5&gt;='Rent Roll'!$G55,'Rent Roll'!$F55*((1+'Rent Roll'!$I55)^DATEDIF('Rent Roll'!$G55,'Commercial Lease'!R$5,"Y")),0)),"-")</f>
        <v>650</v>
      </c>
      <c r="S60" s="157">
        <f>IFERROR(
IF((S$5&gt;=(EOMONTH('Rent Roll'!$G$54,('Rent Roll'!$H$54*12)-1)+1)),0,
IF(S$5&gt;='Rent Roll'!$G55,'Rent Roll'!$F55*((1+'Rent Roll'!$I55)^DATEDIF('Rent Roll'!$G55,'Commercial Lease'!S$5,"Y")),0)),"-")</f>
        <v>650</v>
      </c>
      <c r="T60" s="157">
        <f>IFERROR(
IF((T$5&gt;=(EOMONTH('Rent Roll'!$G$54,('Rent Roll'!$H$54*12)-1)+1)),0,
IF(T$5&gt;='Rent Roll'!$G55,'Rent Roll'!$F55*((1+'Rent Roll'!$I55)^DATEDIF('Rent Roll'!$G55,'Commercial Lease'!T$5,"Y")),0)),"-")</f>
        <v>650</v>
      </c>
      <c r="U60" s="157">
        <f>IFERROR(
IF((U$5&gt;=(EOMONTH('Rent Roll'!$G$54,('Rent Roll'!$H$54*12)-1)+1)),0,
IF(U$5&gt;='Rent Roll'!$G55,'Rent Roll'!$F55*((1+'Rent Roll'!$I55)^DATEDIF('Rent Roll'!$G55,'Commercial Lease'!U$5,"Y")),0)),"-")</f>
        <v>650</v>
      </c>
      <c r="V60" s="157">
        <f>IFERROR(
IF((V$5&gt;=(EOMONTH('Rent Roll'!$G$54,('Rent Roll'!$H$54*12)-1)+1)),0,
IF(V$5&gt;='Rent Roll'!$G55,'Rent Roll'!$F55*((1+'Rent Roll'!$I55)^DATEDIF('Rent Roll'!$G55,'Commercial Lease'!V$5,"Y")),0)),"-")</f>
        <v>650</v>
      </c>
      <c r="W60" s="157">
        <f>IFERROR(
IF((W$5&gt;=(EOMONTH('Rent Roll'!$G$54,('Rent Roll'!$H$54*12)-1)+1)),0,
IF(W$5&gt;='Rent Roll'!$G55,'Rent Roll'!$F55*((1+'Rent Roll'!$I55)^DATEDIF('Rent Roll'!$G55,'Commercial Lease'!W$5,"Y")),0)),"-")</f>
        <v>650</v>
      </c>
      <c r="X60" s="157">
        <f>IFERROR(
IF((X$5&gt;=(EOMONTH('Rent Roll'!$G$54,('Rent Roll'!$H$54*12)-1)+1)),0,
IF(X$5&gt;='Rent Roll'!$G55,'Rent Roll'!$F55*((1+'Rent Roll'!$I55)^DATEDIF('Rent Roll'!$G55,'Commercial Lease'!X$5,"Y")),0)),"-")</f>
        <v>650</v>
      </c>
      <c r="Y60" s="157">
        <f>IFERROR(
IF((Y$5&gt;=(EOMONTH('Rent Roll'!$G$54,('Rent Roll'!$H$54*12)-1)+1)),0,
IF(Y$5&gt;='Rent Roll'!$G55,'Rent Roll'!$F55*((1+'Rent Roll'!$I55)^DATEDIF('Rent Roll'!$G55,'Commercial Lease'!Y$5,"Y")),0)),"-")</f>
        <v>650</v>
      </c>
      <c r="Z60" s="157">
        <f>IFERROR(
IF((Z$5&gt;=(EOMONTH('Rent Roll'!$G$54,('Rent Roll'!$H$54*12)-1)+1)),0,
IF(Z$5&gt;='Rent Roll'!$G55,'Rent Roll'!$F55*((1+'Rent Roll'!$I55)^DATEDIF('Rent Roll'!$G55,'Commercial Lease'!Z$5,"Y")),0)),"-")</f>
        <v>650</v>
      </c>
      <c r="AA60" s="157">
        <f>IFERROR(
IF((AA$5&gt;=(EOMONTH('Rent Roll'!$G$54,('Rent Roll'!$H$54*12)-1)+1)),0,
IF(AA$5&gt;='Rent Roll'!$G55,'Rent Roll'!$F55*((1+'Rent Roll'!$I55)^DATEDIF('Rent Roll'!$G55,'Commercial Lease'!AA$5,"Y")),0)),"-")</f>
        <v>650</v>
      </c>
      <c r="AB60" s="157">
        <f>IFERROR(
IF((AB$5&gt;=(EOMONTH('Rent Roll'!$G$54,('Rent Roll'!$H$54*12)-1)+1)),0,
IF(AB$5&gt;='Rent Roll'!$G55,'Rent Roll'!$F55*((1+'Rent Roll'!$I55)^DATEDIF('Rent Roll'!$G55,'Commercial Lease'!AB$5,"Y")),0)),"-")</f>
        <v>650</v>
      </c>
      <c r="AC60" s="157">
        <f>IFERROR(
IF((AC$5&gt;=(EOMONTH('Rent Roll'!$G$54,('Rent Roll'!$H$54*12)-1)+1)),0,
IF(AC$5&gt;='Rent Roll'!$G55,'Rent Roll'!$F55*((1+'Rent Roll'!$I55)^DATEDIF('Rent Roll'!$G55,'Commercial Lease'!AC$5,"Y")),0)),"-")</f>
        <v>650</v>
      </c>
      <c r="AD60" s="157">
        <f>IFERROR(
IF((AD$5&gt;=(EOMONTH('Rent Roll'!$G$54,('Rent Roll'!$H$54*12)-1)+1)),0,
IF(AD$5&gt;='Rent Roll'!$G55,'Rent Roll'!$F55*((1+'Rent Roll'!$I55)^DATEDIF('Rent Roll'!$G55,'Commercial Lease'!AD$5,"Y")),0)),"-")</f>
        <v>650</v>
      </c>
      <c r="AE60" s="157">
        <f>IFERROR(
IF((AE$5&gt;=(EOMONTH('Rent Roll'!$G$54,('Rent Roll'!$H$54*12)-1)+1)),0,
IF(AE$5&gt;='Rent Roll'!$G55,'Rent Roll'!$F55*((1+'Rent Roll'!$I55)^DATEDIF('Rent Roll'!$G55,'Commercial Lease'!AE$5,"Y")),0)),"-")</f>
        <v>650</v>
      </c>
      <c r="AF60" s="157">
        <f>IFERROR(
IF((AF$5&gt;=(EOMONTH('Rent Roll'!$G$54,('Rent Roll'!$H$54*12)-1)+1)),0,
IF(AF$5&gt;='Rent Roll'!$G55,'Rent Roll'!$F55*((1+'Rent Roll'!$I55)^DATEDIF('Rent Roll'!$G55,'Commercial Lease'!AF$5,"Y")),0)),"-")</f>
        <v>650</v>
      </c>
      <c r="AG60" s="157">
        <f>IFERROR(
IF((AG$5&gt;=(EOMONTH('Rent Roll'!$G$54,('Rent Roll'!$H$54*12)-1)+1)),0,
IF(AG$5&gt;='Rent Roll'!$G55,'Rent Roll'!$F55*((1+'Rent Roll'!$I55)^DATEDIF('Rent Roll'!$G55,'Commercial Lease'!AG$5,"Y")),0)),"-")</f>
        <v>650</v>
      </c>
      <c r="AH60" s="157">
        <f>IFERROR(
IF((AH$5&gt;=(EOMONTH('Rent Roll'!$G$54,('Rent Roll'!$H$54*12)-1)+1)),0,
IF(AH$5&gt;='Rent Roll'!$G55,'Rent Roll'!$F55*((1+'Rent Roll'!$I55)^DATEDIF('Rent Roll'!$G55,'Commercial Lease'!AH$5,"Y")),0)),"-")</f>
        <v>650</v>
      </c>
      <c r="AI60" s="157">
        <f>IFERROR(
IF((AI$5&gt;=(EOMONTH('Rent Roll'!$G$54,('Rent Roll'!$H$54*12)-1)+1)),0,
IF(AI$5&gt;='Rent Roll'!$G55,'Rent Roll'!$F55*((1+'Rent Roll'!$I55)^DATEDIF('Rent Roll'!$G55,'Commercial Lease'!AI$5,"Y")),0)),"-")</f>
        <v>650</v>
      </c>
      <c r="AJ60" s="157">
        <f>IFERROR(
IF((AJ$5&gt;=(EOMONTH('Rent Roll'!$G$54,('Rent Roll'!$H$54*12)-1)+1)),0,
IF(AJ$5&gt;='Rent Roll'!$G55,'Rent Roll'!$F55*((1+'Rent Roll'!$I55)^DATEDIF('Rent Roll'!$G55,'Commercial Lease'!AJ$5,"Y")),0)),"-")</f>
        <v>650</v>
      </c>
      <c r="AK60" s="157">
        <f>IFERROR(
IF((AK$5&gt;=(EOMONTH('Rent Roll'!$G$54,('Rent Roll'!$H$54*12)-1)+1)),0,
IF(AK$5&gt;='Rent Roll'!$G55,'Rent Roll'!$F55*((1+'Rent Roll'!$I55)^DATEDIF('Rent Roll'!$G55,'Commercial Lease'!AK$5,"Y")),0)),"-")</f>
        <v>650</v>
      </c>
      <c r="AL60" s="157">
        <f>IFERROR(
IF((AL$5&gt;=(EOMONTH('Rent Roll'!$G$54,('Rent Roll'!$H$54*12)-1)+1)),0,
IF(AL$5&gt;='Rent Roll'!$G55,'Rent Roll'!$F55*((1+'Rent Roll'!$I55)^DATEDIF('Rent Roll'!$G55,'Commercial Lease'!AL$5,"Y")),0)),"-")</f>
        <v>650</v>
      </c>
      <c r="AM60" s="157">
        <f>IFERROR(
IF((AM$5&gt;=(EOMONTH('Rent Roll'!$G$54,('Rent Roll'!$H$54*12)-1)+1)),0,
IF(AM$5&gt;='Rent Roll'!$G55,'Rent Roll'!$F55*((1+'Rent Roll'!$I55)^DATEDIF('Rent Roll'!$G55,'Commercial Lease'!AM$5,"Y")),0)),"-")</f>
        <v>650</v>
      </c>
      <c r="AN60" s="157">
        <f>IFERROR(
IF((AN$5&gt;=(EOMONTH('Rent Roll'!$G$54,('Rent Roll'!$H$54*12)-1)+1)),0,
IF(AN$5&gt;='Rent Roll'!$G55,'Rent Roll'!$F55*((1+'Rent Roll'!$I55)^DATEDIF('Rent Roll'!$G55,'Commercial Lease'!AN$5,"Y")),0)),"-")</f>
        <v>650</v>
      </c>
      <c r="AO60" s="157">
        <f>IFERROR(
IF((AO$5&gt;=(EOMONTH('Rent Roll'!$G$54,('Rent Roll'!$H$54*12)-1)+1)),0,
IF(AO$5&gt;='Rent Roll'!$G55,'Rent Roll'!$F55*((1+'Rent Roll'!$I55)^DATEDIF('Rent Roll'!$G55,'Commercial Lease'!AO$5,"Y")),0)),"-")</f>
        <v>650</v>
      </c>
      <c r="AP60" s="157">
        <f>IFERROR(
IF((AP$5&gt;=(EOMONTH('Rent Roll'!$G$54,('Rent Roll'!$H$54*12)-1)+1)),0,
IF(AP$5&gt;='Rent Roll'!$G55,'Rent Roll'!$F55*((1+'Rent Roll'!$I55)^DATEDIF('Rent Roll'!$G55,'Commercial Lease'!AP$5,"Y")),0)),"-")</f>
        <v>650</v>
      </c>
      <c r="AQ60" s="157">
        <f>IFERROR(
IF((AQ$5&gt;=(EOMONTH('Rent Roll'!$G$54,('Rent Roll'!$H$54*12)-1)+1)),0,
IF(AQ$5&gt;='Rent Roll'!$G55,'Rent Roll'!$F55*((1+'Rent Roll'!$I55)^DATEDIF('Rent Roll'!$G55,'Commercial Lease'!AQ$5,"Y")),0)),"-")</f>
        <v>650</v>
      </c>
      <c r="AR60" s="157">
        <f>IFERROR(
IF((AR$5&gt;=(EOMONTH('Rent Roll'!$G$54,('Rent Roll'!$H$54*12)-1)+1)),0,
IF(AR$5&gt;='Rent Roll'!$G55,'Rent Roll'!$F55*((1+'Rent Roll'!$I55)^DATEDIF('Rent Roll'!$G55,'Commercial Lease'!AR$5,"Y")),0)),"-")</f>
        <v>650</v>
      </c>
      <c r="AS60" s="157">
        <f>IFERROR(
IF((AS$5&gt;=(EOMONTH('Rent Roll'!$G$54,('Rent Roll'!$H$54*12)-1)+1)),0,
IF(AS$5&gt;='Rent Roll'!$G55,'Rent Roll'!$F55*((1+'Rent Roll'!$I55)^DATEDIF('Rent Roll'!$G55,'Commercial Lease'!AS$5,"Y")),0)),"-")</f>
        <v>650</v>
      </c>
      <c r="AT60" s="157">
        <f>IFERROR(
IF((AT$5&gt;=(EOMONTH('Rent Roll'!$G$54,('Rent Roll'!$H$54*12)-1)+1)),0,
IF(AT$5&gt;='Rent Roll'!$G55,'Rent Roll'!$F55*((1+'Rent Roll'!$I55)^DATEDIF('Rent Roll'!$G55,'Commercial Lease'!AT$5,"Y")),0)),"-")</f>
        <v>650</v>
      </c>
      <c r="AU60" s="157">
        <f>IFERROR(
IF((AU$5&gt;=(EOMONTH('Rent Roll'!$G$54,('Rent Roll'!$H$54*12)-1)+1)),0,
IF(AU$5&gt;='Rent Roll'!$G55,'Rent Roll'!$F55*((1+'Rent Roll'!$I55)^DATEDIF('Rent Roll'!$G55,'Commercial Lease'!AU$5,"Y")),0)),"-")</f>
        <v>650</v>
      </c>
      <c r="AV60" s="157">
        <f>IFERROR(
IF((AV$5&gt;=(EOMONTH('Rent Roll'!$G$54,('Rent Roll'!$H$54*12)-1)+1)),0,
IF(AV$5&gt;='Rent Roll'!$G55,'Rent Roll'!$F55*((1+'Rent Roll'!$I55)^DATEDIF('Rent Roll'!$G55,'Commercial Lease'!AV$5,"Y")),0)),"-")</f>
        <v>650</v>
      </c>
      <c r="AW60" s="157">
        <f>IFERROR(
IF((AW$5&gt;=(EOMONTH('Rent Roll'!$G$54,('Rent Roll'!$H$54*12)-1)+1)),0,
IF(AW$5&gt;='Rent Roll'!$G55,'Rent Roll'!$F55*((1+'Rent Roll'!$I55)^DATEDIF('Rent Roll'!$G55,'Commercial Lease'!AW$5,"Y")),0)),"-")</f>
        <v>650</v>
      </c>
      <c r="AX60" s="157">
        <f>IFERROR(
IF((AX$5&gt;=(EOMONTH('Rent Roll'!$G$54,('Rent Roll'!$H$54*12)-1)+1)),0,
IF(AX$5&gt;='Rent Roll'!$G55,'Rent Roll'!$F55*((1+'Rent Roll'!$I55)^DATEDIF('Rent Roll'!$G55,'Commercial Lease'!AX$5,"Y")),0)),"-")</f>
        <v>650</v>
      </c>
      <c r="AY60" s="157">
        <f>IFERROR(
IF((AY$5&gt;=(EOMONTH('Rent Roll'!$G$54,('Rent Roll'!$H$54*12)-1)+1)),0,
IF(AY$5&gt;='Rent Roll'!$G55,'Rent Roll'!$F55*((1+'Rent Roll'!$I55)^DATEDIF('Rent Roll'!$G55,'Commercial Lease'!AY$5,"Y")),0)),"-")</f>
        <v>650</v>
      </c>
      <c r="AZ60" s="157">
        <f>IFERROR(
IF((AZ$5&gt;=(EOMONTH('Rent Roll'!$G$54,('Rent Roll'!$H$54*12)-1)+1)),0,
IF(AZ$5&gt;='Rent Roll'!$G55,'Rent Roll'!$F55*((1+'Rent Roll'!$I55)^DATEDIF('Rent Roll'!$G55,'Commercial Lease'!AZ$5,"Y")),0)),"-")</f>
        <v>650</v>
      </c>
      <c r="BA60" s="157">
        <f>IFERROR(
IF((BA$5&gt;=(EOMONTH('Rent Roll'!$G$54,('Rent Roll'!$H$54*12)-1)+1)),0,
IF(BA$5&gt;='Rent Roll'!$G55,'Rent Roll'!$F55*((1+'Rent Roll'!$I55)^DATEDIF('Rent Roll'!$G55,'Commercial Lease'!BA$5,"Y")),0)),"-")</f>
        <v>650</v>
      </c>
      <c r="BB60" s="157">
        <f>IFERROR(
IF((BB$5&gt;=(EOMONTH('Rent Roll'!$G$54,('Rent Roll'!$H$54*12)-1)+1)),0,
IF(BB$5&gt;='Rent Roll'!$G55,'Rent Roll'!$F55*((1+'Rent Roll'!$I55)^DATEDIF('Rent Roll'!$G55,'Commercial Lease'!BB$5,"Y")),0)),"-")</f>
        <v>650</v>
      </c>
      <c r="BC60" s="157">
        <f>IFERROR(
IF((BC$5&gt;=(EOMONTH('Rent Roll'!$G$54,('Rent Roll'!$H$54*12)-1)+1)),0,
IF(BC$5&gt;='Rent Roll'!$G55,'Rent Roll'!$F55*((1+'Rent Roll'!$I55)^DATEDIF('Rent Roll'!$G55,'Commercial Lease'!BC$5,"Y")),0)),"-")</f>
        <v>650</v>
      </c>
      <c r="BD60" s="157">
        <f>IFERROR(
IF((BD$5&gt;=(EOMONTH('Rent Roll'!$G$54,('Rent Roll'!$H$54*12)-1)+1)),0,
IF(BD$5&gt;='Rent Roll'!$G55,'Rent Roll'!$F55*((1+'Rent Roll'!$I55)^DATEDIF('Rent Roll'!$G55,'Commercial Lease'!BD$5,"Y")),0)),"-")</f>
        <v>650</v>
      </c>
      <c r="BE60" s="157">
        <f>IFERROR(
IF((BE$5&gt;=(EOMONTH('Rent Roll'!$G$54,('Rent Roll'!$H$54*12)-1)+1)),0,
IF(BE$5&gt;='Rent Roll'!$G55,'Rent Roll'!$F55*((1+'Rent Roll'!$I55)^DATEDIF('Rent Roll'!$G55,'Commercial Lease'!BE$5,"Y")),0)),"-")</f>
        <v>650</v>
      </c>
      <c r="BF60" s="157">
        <f>IFERROR(
IF((BF$5&gt;=(EOMONTH('Rent Roll'!$G$54,('Rent Roll'!$H$54*12)-1)+1)),0,
IF(BF$5&gt;='Rent Roll'!$G55,'Rent Roll'!$F55*((1+'Rent Roll'!$I55)^DATEDIF('Rent Roll'!$G55,'Commercial Lease'!BF$5,"Y")),0)),"-")</f>
        <v>650</v>
      </c>
      <c r="BG60" s="157">
        <f>IFERROR(
IF((BG$5&gt;=(EOMONTH('Rent Roll'!$G$54,('Rent Roll'!$H$54*12)-1)+1)),0,
IF(BG$5&gt;='Rent Roll'!$G55,'Rent Roll'!$F55*((1+'Rent Roll'!$I55)^DATEDIF('Rent Roll'!$G55,'Commercial Lease'!BG$5,"Y")),0)),"-")</f>
        <v>650</v>
      </c>
      <c r="BH60" s="157">
        <f>IFERROR(
IF((BH$5&gt;=(EOMONTH('Rent Roll'!$G$54,('Rent Roll'!$H$54*12)-1)+1)),0,
IF(BH$5&gt;='Rent Roll'!$G55,'Rent Roll'!$F55*((1+'Rent Roll'!$I55)^DATEDIF('Rent Roll'!$G55,'Commercial Lease'!BH$5,"Y")),0)),"-")</f>
        <v>650</v>
      </c>
      <c r="BI60" s="157">
        <f>IFERROR(
IF((BI$5&gt;=(EOMONTH('Rent Roll'!$G$54,('Rent Roll'!$H$54*12)-1)+1)),0,
IF(BI$5&gt;='Rent Roll'!$G55,'Rent Roll'!$F55*((1+'Rent Roll'!$I55)^DATEDIF('Rent Roll'!$G55,'Commercial Lease'!BI$5,"Y")),0)),"-")</f>
        <v>650</v>
      </c>
      <c r="BJ60" s="157">
        <f>IFERROR(
IF((BJ$5&gt;=(EOMONTH('Rent Roll'!$G$54,('Rent Roll'!$H$54*12)-1)+1)),0,
IF(BJ$5&gt;='Rent Roll'!$G55,'Rent Roll'!$F55*((1+'Rent Roll'!$I55)^DATEDIF('Rent Roll'!$G55,'Commercial Lease'!BJ$5,"Y")),0)),"-")</f>
        <v>650</v>
      </c>
      <c r="BK60" s="157">
        <f>IFERROR(
IF((BK$5&gt;=(EOMONTH('Rent Roll'!$G$54,('Rent Roll'!$H$54*12)-1)+1)),0,
IF(BK$5&gt;='Rent Roll'!$G55,'Rent Roll'!$F55*((1+'Rent Roll'!$I55)^DATEDIF('Rent Roll'!$G55,'Commercial Lease'!BK$5,"Y")),0)),"-")</f>
        <v>650</v>
      </c>
      <c r="BL60" s="157">
        <f>IFERROR(
IF((BL$5&gt;=(EOMONTH('Rent Roll'!$G$54,('Rent Roll'!$H$54*12)-1)+1)),0,
IF(BL$5&gt;='Rent Roll'!$G55,'Rent Roll'!$F55*((1+'Rent Roll'!$I55)^DATEDIF('Rent Roll'!$G55,'Commercial Lease'!BL$5,"Y")),0)),"-")</f>
        <v>650</v>
      </c>
      <c r="BM60" s="157">
        <f>IFERROR(
IF((BM$5&gt;=(EOMONTH('Rent Roll'!$G$54,('Rent Roll'!$H$54*12)-1)+1)),0,
IF(BM$5&gt;='Rent Roll'!$G55,'Rent Roll'!$F55*((1+'Rent Roll'!$I55)^DATEDIF('Rent Roll'!$G55,'Commercial Lease'!BM$5,"Y")),0)),"-")</f>
        <v>650</v>
      </c>
      <c r="BN60" s="157">
        <f>IFERROR(
IF((BN$5&gt;=(EOMONTH('Rent Roll'!$G$54,('Rent Roll'!$H$54*12)-1)+1)),0,
IF(BN$5&gt;='Rent Roll'!$G55,'Rent Roll'!$F55*((1+'Rent Roll'!$I55)^DATEDIF('Rent Roll'!$G55,'Commercial Lease'!BN$5,"Y")),0)),"-")</f>
        <v>650</v>
      </c>
      <c r="BO60" s="157">
        <f>IFERROR(
IF((BO$5&gt;=(EOMONTH('Rent Roll'!$G$54,('Rent Roll'!$H$54*12)-1)+1)),0,
IF(BO$5&gt;='Rent Roll'!$G55,'Rent Roll'!$F55*((1+'Rent Roll'!$I55)^DATEDIF('Rent Roll'!$G55,'Commercial Lease'!BO$5,"Y")),0)),"-")</f>
        <v>650</v>
      </c>
      <c r="BP60" s="157">
        <f>IFERROR(
IF((BP$5&gt;=(EOMONTH('Rent Roll'!$G$54,('Rent Roll'!$H$54*12)-1)+1)),0,
IF(BP$5&gt;='Rent Roll'!$G55,'Rent Roll'!$F55*((1+'Rent Roll'!$I55)^DATEDIF('Rent Roll'!$G55,'Commercial Lease'!BP$5,"Y")),0)),"-")</f>
        <v>650</v>
      </c>
      <c r="BQ60" s="157">
        <f>IFERROR(
IF((BQ$5&gt;=(EOMONTH('Rent Roll'!$G$54,('Rent Roll'!$H$54*12)-1)+1)),0,
IF(BQ$5&gt;='Rent Roll'!$G55,'Rent Roll'!$F55*((1+'Rent Roll'!$I55)^DATEDIF('Rent Roll'!$G55,'Commercial Lease'!BQ$5,"Y")),0)),"-")</f>
        <v>650</v>
      </c>
      <c r="BR60" s="157">
        <f>IFERROR(
IF((BR$5&gt;=(EOMONTH('Rent Roll'!$G$54,('Rent Roll'!$H$54*12)-1)+1)),0,
IF(BR$5&gt;='Rent Roll'!$G55,'Rent Roll'!$F55*((1+'Rent Roll'!$I55)^DATEDIF('Rent Roll'!$G55,'Commercial Lease'!BR$5,"Y")),0)),"-")</f>
        <v>650</v>
      </c>
      <c r="BS60" s="157">
        <f>IFERROR(
IF((BS$5&gt;=(EOMONTH('Rent Roll'!$G$54,('Rent Roll'!$H$54*12)-1)+1)),0,
IF(BS$5&gt;='Rent Roll'!$G55,'Rent Roll'!$F55*((1+'Rent Roll'!$I55)^DATEDIF('Rent Roll'!$G55,'Commercial Lease'!BS$5,"Y")),0)),"-")</f>
        <v>650</v>
      </c>
      <c r="BT60" s="157">
        <f>IFERROR(
IF((BT$5&gt;=(EOMONTH('Rent Roll'!$G$54,('Rent Roll'!$H$54*12)-1)+1)),0,
IF(BT$5&gt;='Rent Roll'!$G55,'Rent Roll'!$F55*((1+'Rent Roll'!$I55)^DATEDIF('Rent Roll'!$G55,'Commercial Lease'!BT$5,"Y")),0)),"-")</f>
        <v>650</v>
      </c>
      <c r="BU60" s="157">
        <f>IFERROR(
IF((BU$5&gt;=(EOMONTH('Rent Roll'!$G$54,('Rent Roll'!$H$54*12)-1)+1)),0,
IF(BU$5&gt;='Rent Roll'!$G55,'Rent Roll'!$F55*((1+'Rent Roll'!$I55)^DATEDIF('Rent Roll'!$G55,'Commercial Lease'!BU$5,"Y")),0)),"-")</f>
        <v>650</v>
      </c>
      <c r="BV60" s="157">
        <f>IFERROR(
IF((BV$5&gt;=(EOMONTH('Rent Roll'!$G$54,('Rent Roll'!$H$54*12)-1)+1)),0,
IF(BV$5&gt;='Rent Roll'!$G55,'Rent Roll'!$F55*((1+'Rent Roll'!$I55)^DATEDIF('Rent Roll'!$G55,'Commercial Lease'!BV$5,"Y")),0)),"-")</f>
        <v>650</v>
      </c>
      <c r="BW60" s="157">
        <f>IFERROR(
IF((BW$5&gt;=(EOMONTH('Rent Roll'!$G$54,('Rent Roll'!$H$54*12)-1)+1)),0,
IF(BW$5&gt;='Rent Roll'!$G55,'Rent Roll'!$F55*((1+'Rent Roll'!$I55)^DATEDIF('Rent Roll'!$G55,'Commercial Lease'!BW$5,"Y")),0)),"-")</f>
        <v>650</v>
      </c>
      <c r="BX60" s="157">
        <f>IFERROR(
IF((BX$5&gt;=(EOMONTH('Rent Roll'!$G$54,('Rent Roll'!$H$54*12)-1)+1)),0,
IF(BX$5&gt;='Rent Roll'!$G55,'Rent Roll'!$F55*((1+'Rent Roll'!$I55)^DATEDIF('Rent Roll'!$G55,'Commercial Lease'!BX$5,"Y")),0)),"-")</f>
        <v>650</v>
      </c>
      <c r="BY60" s="157">
        <f>IFERROR(
IF((BY$5&gt;=(EOMONTH('Rent Roll'!$G$54,('Rent Roll'!$H$54*12)-1)+1)),0,
IF(BY$5&gt;='Rent Roll'!$G55,'Rent Roll'!$F55*((1+'Rent Roll'!$I55)^DATEDIF('Rent Roll'!$G55,'Commercial Lease'!BY$5,"Y")),0)),"-")</f>
        <v>650</v>
      </c>
      <c r="BZ60" s="157">
        <f>IFERROR(
IF((BZ$5&gt;=(EOMONTH('Rent Roll'!$G$54,('Rent Roll'!$H$54*12)-1)+1)),0,
IF(BZ$5&gt;='Rent Roll'!$G55,'Rent Roll'!$F55*((1+'Rent Roll'!$I55)^DATEDIF('Rent Roll'!$G55,'Commercial Lease'!BZ$5,"Y")),0)),"-")</f>
        <v>650</v>
      </c>
      <c r="CA60" s="157">
        <f>IFERROR(
IF((CA$5&gt;=(EOMONTH('Rent Roll'!$G$54,('Rent Roll'!$H$54*12)-1)+1)),0,
IF(CA$5&gt;='Rent Roll'!$G55,'Rent Roll'!$F55*((1+'Rent Roll'!$I55)^DATEDIF('Rent Roll'!$G55,'Commercial Lease'!CA$5,"Y")),0)),"-")</f>
        <v>650</v>
      </c>
      <c r="CB60" s="157">
        <f>IFERROR(
IF((CB$5&gt;=(EOMONTH('Rent Roll'!$G$54,('Rent Roll'!$H$54*12)-1)+1)),0,
IF(CB$5&gt;='Rent Roll'!$G55,'Rent Roll'!$F55*((1+'Rent Roll'!$I55)^DATEDIF('Rent Roll'!$G55,'Commercial Lease'!CB$5,"Y")),0)),"-")</f>
        <v>650</v>
      </c>
      <c r="CC60" s="157">
        <f>IFERROR(
IF((CC$5&gt;=(EOMONTH('Rent Roll'!$G$54,('Rent Roll'!$H$54*12)-1)+1)),0,
IF(CC$5&gt;='Rent Roll'!$G55,'Rent Roll'!$F55*((1+'Rent Roll'!$I55)^DATEDIF('Rent Roll'!$G55,'Commercial Lease'!CC$5,"Y")),0)),"-")</f>
        <v>650</v>
      </c>
      <c r="CD60" s="157">
        <f>IFERROR(
IF((CD$5&gt;=(EOMONTH('Rent Roll'!$G$54,('Rent Roll'!$H$54*12)-1)+1)),0,
IF(CD$5&gt;='Rent Roll'!$G55,'Rent Roll'!$F55*((1+'Rent Roll'!$I55)^DATEDIF('Rent Roll'!$G55,'Commercial Lease'!CD$5,"Y")),0)),"-")</f>
        <v>650</v>
      </c>
      <c r="CE60" s="157">
        <f>IFERROR(
IF((CE$5&gt;=(EOMONTH('Rent Roll'!$G$54,('Rent Roll'!$H$54*12)-1)+1)),0,
IF(CE$5&gt;='Rent Roll'!$G55,'Rent Roll'!$F55*((1+'Rent Roll'!$I55)^DATEDIF('Rent Roll'!$G55,'Commercial Lease'!CE$5,"Y")),0)),"-")</f>
        <v>650</v>
      </c>
      <c r="CF60" s="157">
        <f>IFERROR(
IF((CF$5&gt;=(EOMONTH('Rent Roll'!$G$54,('Rent Roll'!$H$54*12)-1)+1)),0,
IF(CF$5&gt;='Rent Roll'!$G55,'Rent Roll'!$F55*((1+'Rent Roll'!$I55)^DATEDIF('Rent Roll'!$G55,'Commercial Lease'!CF$5,"Y")),0)),"-")</f>
        <v>650</v>
      </c>
      <c r="CG60" s="157">
        <f>IFERROR(
IF((CG$5&gt;=(EOMONTH('Rent Roll'!$G$54,('Rent Roll'!$H$54*12)-1)+1)),0,
IF(CG$5&gt;='Rent Roll'!$G55,'Rent Roll'!$F55*((1+'Rent Roll'!$I55)^DATEDIF('Rent Roll'!$G55,'Commercial Lease'!CG$5,"Y")),0)),"-")</f>
        <v>650</v>
      </c>
      <c r="CH60" s="157">
        <f>IFERROR(
IF((CH$5&gt;=(EOMONTH('Rent Roll'!$G$54,('Rent Roll'!$H$54*12)-1)+1)),0,
IF(CH$5&gt;='Rent Roll'!$G55,'Rent Roll'!$F55*((1+'Rent Roll'!$I55)^DATEDIF('Rent Roll'!$G55,'Commercial Lease'!CH$5,"Y")),0)),"-")</f>
        <v>650</v>
      </c>
      <c r="CI60" s="157">
        <f>IFERROR(
IF((CI$5&gt;=(EOMONTH('Rent Roll'!$G$54,('Rent Roll'!$H$54*12)-1)+1)),0,
IF(CI$5&gt;='Rent Roll'!$G55,'Rent Roll'!$F55*((1+'Rent Roll'!$I55)^DATEDIF('Rent Roll'!$G55,'Commercial Lease'!CI$5,"Y")),0)),"-")</f>
        <v>650</v>
      </c>
      <c r="CJ60" s="157">
        <f>IFERROR(
IF((CJ$5&gt;=(EOMONTH('Rent Roll'!$G$54,('Rent Roll'!$H$54*12)-1)+1)),0,
IF(CJ$5&gt;='Rent Roll'!$G55,'Rent Roll'!$F55*((1+'Rent Roll'!$I55)^DATEDIF('Rent Roll'!$G55,'Commercial Lease'!CJ$5,"Y")),0)),"-")</f>
        <v>650</v>
      </c>
      <c r="CK60" s="157">
        <f>IFERROR(
IF((CK$5&gt;=(EOMONTH('Rent Roll'!$G$54,('Rent Roll'!$H$54*12)-1)+1)),0,
IF(CK$5&gt;='Rent Roll'!$G55,'Rent Roll'!$F55*((1+'Rent Roll'!$I55)^DATEDIF('Rent Roll'!$G55,'Commercial Lease'!CK$5,"Y")),0)),"-")</f>
        <v>650</v>
      </c>
      <c r="CL60" s="157">
        <f>IFERROR(
IF((CL$5&gt;=(EOMONTH('Rent Roll'!$G$54,('Rent Roll'!$H$54*12)-1)+1)),0,
IF(CL$5&gt;='Rent Roll'!$G55,'Rent Roll'!$F55*((1+'Rent Roll'!$I55)^DATEDIF('Rent Roll'!$G55,'Commercial Lease'!CL$5,"Y")),0)),"-")</f>
        <v>650</v>
      </c>
      <c r="CM60" s="157">
        <f>IFERROR(
IF((CM$5&gt;=(EOMONTH('Rent Roll'!$G$54,('Rent Roll'!$H$54*12)-1)+1)),0,
IF(CM$5&gt;='Rent Roll'!$G55,'Rent Roll'!$F55*((1+'Rent Roll'!$I55)^DATEDIF('Rent Roll'!$G55,'Commercial Lease'!CM$5,"Y")),0)),"-")</f>
        <v>650</v>
      </c>
      <c r="CN60" s="157">
        <f>IFERROR(
IF((CN$5&gt;=(EOMONTH('Rent Roll'!$G$54,('Rent Roll'!$H$54*12)-1)+1)),0,
IF(CN$5&gt;='Rent Roll'!$G55,'Rent Roll'!$F55*((1+'Rent Roll'!$I55)^DATEDIF('Rent Roll'!$G55,'Commercial Lease'!CN$5,"Y")),0)),"-")</f>
        <v>650</v>
      </c>
      <c r="CO60" s="157">
        <f>IFERROR(
IF((CO$5&gt;=(EOMONTH('Rent Roll'!$G$54,('Rent Roll'!$H$54*12)-1)+1)),0,
IF(CO$5&gt;='Rent Roll'!$G55,'Rent Roll'!$F55*((1+'Rent Roll'!$I55)^DATEDIF('Rent Roll'!$G55,'Commercial Lease'!CO$5,"Y")),0)),"-")</f>
        <v>650</v>
      </c>
      <c r="CP60" s="157">
        <f>IFERROR(
IF((CP$5&gt;=(EOMONTH('Rent Roll'!$G$54,('Rent Roll'!$H$54*12)-1)+1)),0,
IF(CP$5&gt;='Rent Roll'!$G55,'Rent Roll'!$F55*((1+'Rent Roll'!$I55)^DATEDIF('Rent Roll'!$G55,'Commercial Lease'!CP$5,"Y")),0)),"-")</f>
        <v>650</v>
      </c>
      <c r="CQ60" s="157">
        <f>IFERROR(
IF((CQ$5&gt;=(EOMONTH('Rent Roll'!$G$54,('Rent Roll'!$H$54*12)-1)+1)),0,
IF(CQ$5&gt;='Rent Roll'!$G55,'Rent Roll'!$F55*((1+'Rent Roll'!$I55)^DATEDIF('Rent Roll'!$G55,'Commercial Lease'!CQ$5,"Y")),0)),"-")</f>
        <v>650</v>
      </c>
      <c r="CR60" s="157">
        <f>IFERROR(
IF((CR$5&gt;=(EOMONTH('Rent Roll'!$G$54,('Rent Roll'!$H$54*12)-1)+1)),0,
IF(CR$5&gt;='Rent Roll'!$G55,'Rent Roll'!$F55*((1+'Rent Roll'!$I55)^DATEDIF('Rent Roll'!$G55,'Commercial Lease'!CR$5,"Y")),0)),"-")</f>
        <v>650</v>
      </c>
      <c r="CS60" s="157">
        <f>IFERROR(
IF((CS$5&gt;=(EOMONTH('Rent Roll'!$G$54,('Rent Roll'!$H$54*12)-1)+1)),0,
IF(CS$5&gt;='Rent Roll'!$G55,'Rent Roll'!$F55*((1+'Rent Roll'!$I55)^DATEDIF('Rent Roll'!$G55,'Commercial Lease'!CS$5,"Y")),0)),"-")</f>
        <v>650</v>
      </c>
      <c r="CT60" s="157">
        <f>IFERROR(
IF((CT$5&gt;=(EOMONTH('Rent Roll'!$G$54,('Rent Roll'!$H$54*12)-1)+1)),0,
IF(CT$5&gt;='Rent Roll'!$G55,'Rent Roll'!$F55*((1+'Rent Roll'!$I55)^DATEDIF('Rent Roll'!$G55,'Commercial Lease'!CT$5,"Y")),0)),"-")</f>
        <v>650</v>
      </c>
      <c r="CU60" s="157">
        <f>IFERROR(
IF((CU$5&gt;=(EOMONTH('Rent Roll'!$G$54,('Rent Roll'!$H$54*12)-1)+1)),0,
IF(CU$5&gt;='Rent Roll'!$G55,'Rent Roll'!$F55*((1+'Rent Roll'!$I55)^DATEDIF('Rent Roll'!$G55,'Commercial Lease'!CU$5,"Y")),0)),"-")</f>
        <v>650</v>
      </c>
      <c r="CV60" s="157">
        <f>IFERROR(
IF((CV$5&gt;=(EOMONTH('Rent Roll'!$G$54,('Rent Roll'!$H$54*12)-1)+1)),0,
IF(CV$5&gt;='Rent Roll'!$G55,'Rent Roll'!$F55*((1+'Rent Roll'!$I55)^DATEDIF('Rent Roll'!$G55,'Commercial Lease'!CV$5,"Y")),0)),"-")</f>
        <v>650</v>
      </c>
      <c r="CW60" s="157">
        <f>IFERROR(
IF((CW$5&gt;=(EOMONTH('Rent Roll'!$G$54,('Rent Roll'!$H$54*12)-1)+1)),0,
IF(CW$5&gt;='Rent Roll'!$G55,'Rent Roll'!$F55*((1+'Rent Roll'!$I55)^DATEDIF('Rent Roll'!$G55,'Commercial Lease'!CW$5,"Y")),0)),"-")</f>
        <v>650</v>
      </c>
      <c r="CX60" s="157">
        <f>IFERROR(
IF((CX$5&gt;=(EOMONTH('Rent Roll'!$G$54,('Rent Roll'!$H$54*12)-1)+1)),0,
IF(CX$5&gt;='Rent Roll'!$G55,'Rent Roll'!$F55*((1+'Rent Roll'!$I55)^DATEDIF('Rent Roll'!$G55,'Commercial Lease'!CX$5,"Y")),0)),"-")</f>
        <v>650</v>
      </c>
      <c r="CY60" s="157">
        <f>IFERROR(
IF((CY$5&gt;=(EOMONTH('Rent Roll'!$G$54,('Rent Roll'!$H$54*12)-1)+1)),0,
IF(CY$5&gt;='Rent Roll'!$G55,'Rent Roll'!$F55*((1+'Rent Roll'!$I55)^DATEDIF('Rent Roll'!$G55,'Commercial Lease'!CY$5,"Y")),0)),"-")</f>
        <v>650</v>
      </c>
      <c r="CZ60" s="157">
        <f>IFERROR(
IF((CZ$5&gt;=(EOMONTH('Rent Roll'!$G$54,('Rent Roll'!$H$54*12)-1)+1)),0,
IF(CZ$5&gt;='Rent Roll'!$G55,'Rent Roll'!$F55*((1+'Rent Roll'!$I55)^DATEDIF('Rent Roll'!$G55,'Commercial Lease'!CZ$5,"Y")),0)),"-")</f>
        <v>650</v>
      </c>
      <c r="DA60" s="157">
        <f>IFERROR(
IF((DA$5&gt;=(EOMONTH('Rent Roll'!$G$54,('Rent Roll'!$H$54*12)-1)+1)),0,
IF(DA$5&gt;='Rent Roll'!$G55,'Rent Roll'!$F55*((1+'Rent Roll'!$I55)^DATEDIF('Rent Roll'!$G55,'Commercial Lease'!DA$5,"Y")),0)),"-")</f>
        <v>650</v>
      </c>
      <c r="DB60" s="157">
        <f>IFERROR(
IF((DB$5&gt;=(EOMONTH('Rent Roll'!$G$54,('Rent Roll'!$H$54*12)-1)+1)),0,
IF(DB$5&gt;='Rent Roll'!$G55,'Rent Roll'!$F55*((1+'Rent Roll'!$I55)^DATEDIF('Rent Roll'!$G55,'Commercial Lease'!DB$5,"Y")),0)),"-")</f>
        <v>650</v>
      </c>
      <c r="DC60" s="157">
        <f>IFERROR(
IF((DC$5&gt;=(EOMONTH('Rent Roll'!$G$54,('Rent Roll'!$H$54*12)-1)+1)),0,
IF(DC$5&gt;='Rent Roll'!$G55,'Rent Roll'!$F55*((1+'Rent Roll'!$I55)^DATEDIF('Rent Roll'!$G55,'Commercial Lease'!DC$5,"Y")),0)),"-")</f>
        <v>650</v>
      </c>
      <c r="DD60" s="157">
        <f>IFERROR(
IF((DD$5&gt;=(EOMONTH('Rent Roll'!$G$54,('Rent Roll'!$H$54*12)-1)+1)),0,
IF(DD$5&gt;='Rent Roll'!$G55,'Rent Roll'!$F55*((1+'Rent Roll'!$I55)^DATEDIF('Rent Roll'!$G55,'Commercial Lease'!DD$5,"Y")),0)),"-")</f>
        <v>650</v>
      </c>
      <c r="DE60" s="157">
        <f>IFERROR(
IF((DE$5&gt;=(EOMONTH('Rent Roll'!$G$54,('Rent Roll'!$H$54*12)-1)+1)),0,
IF(DE$5&gt;='Rent Roll'!$G55,'Rent Roll'!$F55*((1+'Rent Roll'!$I55)^DATEDIF('Rent Roll'!$G55,'Commercial Lease'!DE$5,"Y")),0)),"-")</f>
        <v>650</v>
      </c>
      <c r="DF60" s="157">
        <f>IFERROR(
IF((DF$5&gt;=(EOMONTH('Rent Roll'!$G$54,('Rent Roll'!$H$54*12)-1)+1)),0,
IF(DF$5&gt;='Rent Roll'!$G55,'Rent Roll'!$F55*((1+'Rent Roll'!$I55)^DATEDIF('Rent Roll'!$G55,'Commercial Lease'!DF$5,"Y")),0)),"-")</f>
        <v>650</v>
      </c>
      <c r="DG60" s="157">
        <f>IFERROR(
IF((DG$5&gt;=(EOMONTH('Rent Roll'!$G$54,('Rent Roll'!$H$54*12)-1)+1)),0,
IF(DG$5&gt;='Rent Roll'!$G55,'Rent Roll'!$F55*((1+'Rent Roll'!$I55)^DATEDIF('Rent Roll'!$G55,'Commercial Lease'!DG$5,"Y")),0)),"-")</f>
        <v>650</v>
      </c>
      <c r="DH60" s="157">
        <f>IFERROR(
IF((DH$5&gt;=(EOMONTH('Rent Roll'!$G$54,('Rent Roll'!$H$54*12)-1)+1)),0,
IF(DH$5&gt;='Rent Roll'!$G55,'Rent Roll'!$F55*((1+'Rent Roll'!$I55)^DATEDIF('Rent Roll'!$G55,'Commercial Lease'!DH$5,"Y")),0)),"-")</f>
        <v>650</v>
      </c>
      <c r="DI60" s="157">
        <f>IFERROR(
IF((DI$5&gt;=(EOMONTH('Rent Roll'!$G$54,('Rent Roll'!$H$54*12)-1)+1)),0,
IF(DI$5&gt;='Rent Roll'!$G55,'Rent Roll'!$F55*((1+'Rent Roll'!$I55)^DATEDIF('Rent Roll'!$G55,'Commercial Lease'!DI$5,"Y")),0)),"-")</f>
        <v>650</v>
      </c>
      <c r="DJ60" s="157">
        <f>IFERROR(
IF((DJ$5&gt;=(EOMONTH('Rent Roll'!$G$54,('Rent Roll'!$H$54*12)-1)+1)),0,
IF(DJ$5&gt;='Rent Roll'!$G55,'Rent Roll'!$F55*((1+'Rent Roll'!$I55)^DATEDIF('Rent Roll'!$G55,'Commercial Lease'!DJ$5,"Y")),0)),"-")</f>
        <v>650</v>
      </c>
      <c r="DK60" s="157">
        <f>IFERROR(
IF((DK$5&gt;=(EOMONTH('Rent Roll'!$G$54,('Rent Roll'!$H$54*12)-1)+1)),0,
IF(DK$5&gt;='Rent Roll'!$G55,'Rent Roll'!$F55*((1+'Rent Roll'!$I55)^DATEDIF('Rent Roll'!$G55,'Commercial Lease'!DK$5,"Y")),0)),"-")</f>
        <v>650</v>
      </c>
      <c r="DL60" s="157">
        <f>IFERROR(
IF((DL$5&gt;=(EOMONTH('Rent Roll'!$G$54,('Rent Roll'!$H$54*12)-1)+1)),0,
IF(DL$5&gt;='Rent Roll'!$G55,'Rent Roll'!$F55*((1+'Rent Roll'!$I55)^DATEDIF('Rent Roll'!$G55,'Commercial Lease'!DL$5,"Y")),0)),"-")</f>
        <v>650</v>
      </c>
      <c r="DM60" s="157">
        <f>IFERROR(
IF((DM$5&gt;=(EOMONTH('Rent Roll'!$G$54,('Rent Roll'!$H$54*12)-1)+1)),0,
IF(DM$5&gt;='Rent Roll'!$G55,'Rent Roll'!$F55*((1+'Rent Roll'!$I55)^DATEDIF('Rent Roll'!$G55,'Commercial Lease'!DM$5,"Y")),0)),"-")</f>
        <v>650</v>
      </c>
      <c r="DN60" s="157">
        <f>IFERROR(
IF((DN$5&gt;=(EOMONTH('Rent Roll'!$G$54,('Rent Roll'!$H$54*12)-1)+1)),0,
IF(DN$5&gt;='Rent Roll'!$G55,'Rent Roll'!$F55*((1+'Rent Roll'!$I55)^DATEDIF('Rent Roll'!$G55,'Commercial Lease'!DN$5,"Y")),0)),"-")</f>
        <v>650</v>
      </c>
      <c r="DO60" s="157">
        <f>IFERROR(
IF((DO$5&gt;=(EOMONTH('Rent Roll'!$G$54,('Rent Roll'!$H$54*12)-1)+1)),0,
IF(DO$5&gt;='Rent Roll'!$G55,'Rent Roll'!$F55*((1+'Rent Roll'!$I55)^DATEDIF('Rent Roll'!$G55,'Commercial Lease'!DO$5,"Y")),0)),"-")</f>
        <v>650</v>
      </c>
      <c r="DP60" s="157">
        <f>IFERROR(
IF((DP$5&gt;=(EOMONTH('Rent Roll'!$G$54,('Rent Roll'!$H$54*12)-1)+1)),0,
IF(DP$5&gt;='Rent Roll'!$G55,'Rent Roll'!$F55*((1+'Rent Roll'!$I55)^DATEDIF('Rent Roll'!$G55,'Commercial Lease'!DP$5,"Y")),0)),"-")</f>
        <v>650</v>
      </c>
      <c r="DQ60" s="157">
        <f>IFERROR(
IF((DQ$5&gt;=(EOMONTH('Rent Roll'!$G$54,('Rent Roll'!$H$54*12)-1)+1)),0,
IF(DQ$5&gt;='Rent Roll'!$G55,'Rent Roll'!$F55*((1+'Rent Roll'!$I55)^DATEDIF('Rent Roll'!$G55,'Commercial Lease'!DQ$5,"Y")),0)),"-")</f>
        <v>650</v>
      </c>
      <c r="DR60" s="157">
        <f>IFERROR(
IF((DR$5&gt;=(EOMONTH('Rent Roll'!$G$54,('Rent Roll'!$H$54*12)-1)+1)),0,
IF(DR$5&gt;='Rent Roll'!$G55,'Rent Roll'!$F55*((1+'Rent Roll'!$I55)^DATEDIF('Rent Roll'!$G55,'Commercial Lease'!DR$5,"Y")),0)),"-")</f>
        <v>650</v>
      </c>
      <c r="DS60" s="157">
        <f>IFERROR(
IF((DS$5&gt;=(EOMONTH('Rent Roll'!$G$54,('Rent Roll'!$H$54*12)-1)+1)),0,
IF(DS$5&gt;='Rent Roll'!$G55,'Rent Roll'!$F55*((1+'Rent Roll'!$I55)^DATEDIF('Rent Roll'!$G55,'Commercial Lease'!DS$5,"Y")),0)),"-")</f>
        <v>650</v>
      </c>
      <c r="DT60" s="157">
        <f>IFERROR(
IF((DT$5&gt;=(EOMONTH('Rent Roll'!$G$54,('Rent Roll'!$H$54*12)-1)+1)),0,
IF(DT$5&gt;='Rent Roll'!$G55,'Rent Roll'!$F55*((1+'Rent Roll'!$I55)^DATEDIF('Rent Roll'!$G55,'Commercial Lease'!DT$5,"Y")),0)),"-")</f>
        <v>650</v>
      </c>
      <c r="DU60" s="157">
        <f>IFERROR(
IF((DU$5&gt;=(EOMONTH('Rent Roll'!$G$54,('Rent Roll'!$H$54*12)-1)+1)),0,
IF(DU$5&gt;='Rent Roll'!$G55,'Rent Roll'!$F55*((1+'Rent Roll'!$I55)^DATEDIF('Rent Roll'!$G55,'Commercial Lease'!DU$5,"Y")),0)),"-")</f>
        <v>650</v>
      </c>
      <c r="DV60" s="157">
        <f>IFERROR(
IF((DV$5&gt;=(EOMONTH('Rent Roll'!$G$54,('Rent Roll'!$H$54*12)-1)+1)),0,
IF(DV$5&gt;='Rent Roll'!$G55,'Rent Roll'!$F55*((1+'Rent Roll'!$I55)^DATEDIF('Rent Roll'!$G55,'Commercial Lease'!DV$5,"Y")),0)),"-")</f>
        <v>650</v>
      </c>
      <c r="DW60" s="157">
        <f>IFERROR(
IF((DW$5&gt;=(EOMONTH('Rent Roll'!$G$54,('Rent Roll'!$H$54*12)-1)+1)),0,
IF(DW$5&gt;='Rent Roll'!$G55,'Rent Roll'!$F55*((1+'Rent Roll'!$I55)^DATEDIF('Rent Roll'!$G55,'Commercial Lease'!DW$5,"Y")),0)),"-")</f>
        <v>650</v>
      </c>
      <c r="DX60" s="157">
        <f>IFERROR(
IF((DX$5&gt;=(EOMONTH('Rent Roll'!$G$54,('Rent Roll'!$H$54*12)-1)+1)),0,
IF(DX$5&gt;='Rent Roll'!$G55,'Rent Roll'!$F55*((1+'Rent Roll'!$I55)^DATEDIF('Rent Roll'!$G55,'Commercial Lease'!DX$5,"Y")),0)),"-")</f>
        <v>650</v>
      </c>
      <c r="DY60" s="157">
        <f>IFERROR(
IF((DY$5&gt;=(EOMONTH('Rent Roll'!$G$54,('Rent Roll'!$H$54*12)-1)+1)),0,
IF(DY$5&gt;='Rent Roll'!$G55,'Rent Roll'!$F55*((1+'Rent Roll'!$I55)^DATEDIF('Rent Roll'!$G55,'Commercial Lease'!DY$5,"Y")),0)),"-")</f>
        <v>650</v>
      </c>
      <c r="DZ60" s="157">
        <f>IFERROR(
IF((DZ$5&gt;=(EOMONTH('Rent Roll'!$G$54,('Rent Roll'!$H$54*12)-1)+1)),0,
IF(DZ$5&gt;='Rent Roll'!$G55,'Rent Roll'!$F55*((1+'Rent Roll'!$I55)^DATEDIF('Rent Roll'!$G55,'Commercial Lease'!DZ$5,"Y")),0)),"-")</f>
        <v>650</v>
      </c>
      <c r="EA60" s="157">
        <f>IFERROR(
IF((EA$5&gt;=(EOMONTH('Rent Roll'!$G$54,('Rent Roll'!$H$54*12)-1)+1)),0,
IF(EA$5&gt;='Rent Roll'!$G55,'Rent Roll'!$F55*((1+'Rent Roll'!$I55)^DATEDIF('Rent Roll'!$G55,'Commercial Lease'!EA$5,"Y")),0)),"-")</f>
        <v>650</v>
      </c>
      <c r="EB60" s="157">
        <f>IFERROR(
IF((EB$5&gt;=(EOMONTH('Rent Roll'!$G$54,('Rent Roll'!$H$54*12)-1)+1)),0,
IF(EB$5&gt;='Rent Roll'!$G55,'Rent Roll'!$F55*((1+'Rent Roll'!$I55)^DATEDIF('Rent Roll'!$G55,'Commercial Lease'!EB$5,"Y")),0)),"-")</f>
        <v>650</v>
      </c>
      <c r="EC60" s="157">
        <f>IFERROR(
IF((EC$5&gt;=(EOMONTH('Rent Roll'!$G$54,('Rent Roll'!$H$54*12)-1)+1)),0,
IF(EC$5&gt;='Rent Roll'!$G55,'Rent Roll'!$F55*((1+'Rent Roll'!$I55)^DATEDIF('Rent Roll'!$G55,'Commercial Lease'!EC$5,"Y")),0)),"-")</f>
        <v>650</v>
      </c>
      <c r="ED60" s="157">
        <f>IFERROR(
IF((ED$5&gt;=(EOMONTH('Rent Roll'!$G$54,('Rent Roll'!$H$54*12)-1)+1)),0,
IF(ED$5&gt;='Rent Roll'!$G55,'Rent Roll'!$F55*((1+'Rent Roll'!$I55)^DATEDIF('Rent Roll'!$G55,'Commercial Lease'!ED$5,"Y")),0)),"-")</f>
        <v>650</v>
      </c>
      <c r="EE60" s="157">
        <f>IFERROR(
IF((EE$5&gt;=(EOMONTH('Rent Roll'!$G$54,('Rent Roll'!$H$54*12)-1)+1)),0,
IF(EE$5&gt;='Rent Roll'!$G55,'Rent Roll'!$F55*((1+'Rent Roll'!$I55)^DATEDIF('Rent Roll'!$G55,'Commercial Lease'!EE$5,"Y")),0)),"-")</f>
        <v>650</v>
      </c>
      <c r="EF60" s="158">
        <f>IFERROR(
IF((EF$5&gt;=(EOMONTH('Rent Roll'!$G$54,('Rent Roll'!$H$54*12)-1)+1)),0,
IF(EF$5&gt;='Rent Roll'!$G55,'Rent Roll'!$F55*((1+'Rent Roll'!$I55)^DATEDIF('Rent Roll'!$G55,'Commercial Lease'!EF$5,"Y")),0)),"-")</f>
        <v>650</v>
      </c>
      <c r="EG60" s="118" t="s">
        <v>109</v>
      </c>
    </row>
    <row r="61" spans="2:137" x14ac:dyDescent="0.2">
      <c r="B61" s="134"/>
      <c r="C61" s="135" t="str">
        <f>CONCATENATE('Rent Roll'!D56&amp;" - "&amp;'Rent Roll'!E56)</f>
        <v xml:space="preserve"> - </v>
      </c>
      <c r="D61" s="130">
        <f t="shared" si="22"/>
        <v>0</v>
      </c>
      <c r="E61" s="157">
        <f>'Rent Roll'!F56</f>
        <v>0</v>
      </c>
      <c r="F61" s="157">
        <f>IFERROR(
IF((F$5&gt;=(EOMONTH('Rent Roll'!$G$54,('Rent Roll'!$H$54*12)-1)+1)),0,
IF(F$5&gt;='Rent Roll'!$G56,'Rent Roll'!$F56*((1+'Rent Roll'!$I56)^DATEDIF('Rent Roll'!$G56,'Commercial Lease'!F$5,"Y")),0)),"-")</f>
        <v>0</v>
      </c>
      <c r="G61" s="157">
        <f>IFERROR(
IF((G$5&gt;=(EOMONTH('Rent Roll'!$G$54,('Rent Roll'!$H$54*12)-1)+1)),0,
IF(G$5&gt;='Rent Roll'!$G56,'Rent Roll'!$F56*((1+'Rent Roll'!$I56)^DATEDIF('Rent Roll'!$G56,'Commercial Lease'!G$5,"Y")),0)),"-")</f>
        <v>0</v>
      </c>
      <c r="H61" s="157">
        <f>IFERROR(
IF((H$5&gt;=(EOMONTH('Rent Roll'!$G$54,('Rent Roll'!$H$54*12)-1)+1)),0,
IF(H$5&gt;='Rent Roll'!$G56,'Rent Roll'!$F56*((1+'Rent Roll'!$I56)^DATEDIF('Rent Roll'!$G56,'Commercial Lease'!H$5,"Y")),0)),"-")</f>
        <v>0</v>
      </c>
      <c r="I61" s="157">
        <f>IFERROR(
IF((I$5&gt;=(EOMONTH('Rent Roll'!$G$54,('Rent Roll'!$H$54*12)-1)+1)),0,
IF(I$5&gt;='Rent Roll'!$G56,'Rent Roll'!$F56*((1+'Rent Roll'!$I56)^DATEDIF('Rent Roll'!$G56,'Commercial Lease'!I$5,"Y")),0)),"-")</f>
        <v>0</v>
      </c>
      <c r="J61" s="157">
        <f>IFERROR(
IF((J$5&gt;=(EOMONTH('Rent Roll'!$G$54,('Rent Roll'!$H$54*12)-1)+1)),0,
IF(J$5&gt;='Rent Roll'!$G56,'Rent Roll'!$F56*((1+'Rent Roll'!$I56)^DATEDIF('Rent Roll'!$G56,'Commercial Lease'!J$5,"Y")),0)),"-")</f>
        <v>0</v>
      </c>
      <c r="K61" s="157">
        <f>IFERROR(
IF((K$5&gt;=(EOMONTH('Rent Roll'!$G$54,('Rent Roll'!$H$54*12)-1)+1)),0,
IF(K$5&gt;='Rent Roll'!$G56,'Rent Roll'!$F56*((1+'Rent Roll'!$I56)^DATEDIF('Rent Roll'!$G56,'Commercial Lease'!K$5,"Y")),0)),"-")</f>
        <v>0</v>
      </c>
      <c r="L61" s="157">
        <f>IFERROR(
IF((L$5&gt;=(EOMONTH('Rent Roll'!$G$54,('Rent Roll'!$H$54*12)-1)+1)),0,
IF(L$5&gt;='Rent Roll'!$G56,'Rent Roll'!$F56*((1+'Rent Roll'!$I56)^DATEDIF('Rent Roll'!$G56,'Commercial Lease'!L$5,"Y")),0)),"-")</f>
        <v>0</v>
      </c>
      <c r="M61" s="157">
        <f>IFERROR(
IF((M$5&gt;=(EOMONTH('Rent Roll'!$G$54,('Rent Roll'!$H$54*12)-1)+1)),0,
IF(M$5&gt;='Rent Roll'!$G56,'Rent Roll'!$F56*((1+'Rent Roll'!$I56)^DATEDIF('Rent Roll'!$G56,'Commercial Lease'!M$5,"Y")),0)),"-")</f>
        <v>0</v>
      </c>
      <c r="N61" s="157">
        <f>IFERROR(
IF((N$5&gt;=(EOMONTH('Rent Roll'!$G$54,('Rent Roll'!$H$54*12)-1)+1)),0,
IF(N$5&gt;='Rent Roll'!$G56,'Rent Roll'!$F56*((1+'Rent Roll'!$I56)^DATEDIF('Rent Roll'!$G56,'Commercial Lease'!N$5,"Y")),0)),"-")</f>
        <v>0</v>
      </c>
      <c r="O61" s="157">
        <f>IFERROR(
IF((O$5&gt;=(EOMONTH('Rent Roll'!$G$54,('Rent Roll'!$H$54*12)-1)+1)),0,
IF(O$5&gt;='Rent Roll'!$G56,'Rent Roll'!$F56*((1+'Rent Roll'!$I56)^DATEDIF('Rent Roll'!$G56,'Commercial Lease'!O$5,"Y")),0)),"-")</f>
        <v>0</v>
      </c>
      <c r="P61" s="157">
        <f>IFERROR(
IF((P$5&gt;=(EOMONTH('Rent Roll'!$G$54,('Rent Roll'!$H$54*12)-1)+1)),0,
IF(P$5&gt;='Rent Roll'!$G56,'Rent Roll'!$F56*((1+'Rent Roll'!$I56)^DATEDIF('Rent Roll'!$G56,'Commercial Lease'!P$5,"Y")),0)),"-")</f>
        <v>0</v>
      </c>
      <c r="Q61" s="157">
        <f>IFERROR(
IF((Q$5&gt;=(EOMONTH('Rent Roll'!$G$54,('Rent Roll'!$H$54*12)-1)+1)),0,
IF(Q$5&gt;='Rent Roll'!$G56,'Rent Roll'!$F56*((1+'Rent Roll'!$I56)^DATEDIF('Rent Roll'!$G56,'Commercial Lease'!Q$5,"Y")),0)),"-")</f>
        <v>0</v>
      </c>
      <c r="R61" s="157">
        <f>IFERROR(
IF((R$5&gt;=(EOMONTH('Rent Roll'!$G$54,('Rent Roll'!$H$54*12)-1)+1)),0,
IF(R$5&gt;='Rent Roll'!$G56,'Rent Roll'!$F56*((1+'Rent Roll'!$I56)^DATEDIF('Rent Roll'!$G56,'Commercial Lease'!R$5,"Y")),0)),"-")</f>
        <v>0</v>
      </c>
      <c r="S61" s="157">
        <f>IFERROR(
IF((S$5&gt;=(EOMONTH('Rent Roll'!$G$54,('Rent Roll'!$H$54*12)-1)+1)),0,
IF(S$5&gt;='Rent Roll'!$G56,'Rent Roll'!$F56*((1+'Rent Roll'!$I56)^DATEDIF('Rent Roll'!$G56,'Commercial Lease'!S$5,"Y")),0)),"-")</f>
        <v>0</v>
      </c>
      <c r="T61" s="157">
        <f>IFERROR(
IF((T$5&gt;=(EOMONTH('Rent Roll'!$G$54,('Rent Roll'!$H$54*12)-1)+1)),0,
IF(T$5&gt;='Rent Roll'!$G56,'Rent Roll'!$F56*((1+'Rent Roll'!$I56)^DATEDIF('Rent Roll'!$G56,'Commercial Lease'!T$5,"Y")),0)),"-")</f>
        <v>0</v>
      </c>
      <c r="U61" s="157">
        <f>IFERROR(
IF((U$5&gt;=(EOMONTH('Rent Roll'!$G$54,('Rent Roll'!$H$54*12)-1)+1)),0,
IF(U$5&gt;='Rent Roll'!$G56,'Rent Roll'!$F56*((1+'Rent Roll'!$I56)^DATEDIF('Rent Roll'!$G56,'Commercial Lease'!U$5,"Y")),0)),"-")</f>
        <v>0</v>
      </c>
      <c r="V61" s="157">
        <f>IFERROR(
IF((V$5&gt;=(EOMONTH('Rent Roll'!$G$54,('Rent Roll'!$H$54*12)-1)+1)),0,
IF(V$5&gt;='Rent Roll'!$G56,'Rent Roll'!$F56*((1+'Rent Roll'!$I56)^DATEDIF('Rent Roll'!$G56,'Commercial Lease'!V$5,"Y")),0)),"-")</f>
        <v>0</v>
      </c>
      <c r="W61" s="157">
        <f>IFERROR(
IF((W$5&gt;=(EOMONTH('Rent Roll'!$G$54,('Rent Roll'!$H$54*12)-1)+1)),0,
IF(W$5&gt;='Rent Roll'!$G56,'Rent Roll'!$F56*((1+'Rent Roll'!$I56)^DATEDIF('Rent Roll'!$G56,'Commercial Lease'!W$5,"Y")),0)),"-")</f>
        <v>0</v>
      </c>
      <c r="X61" s="157">
        <f>IFERROR(
IF((X$5&gt;=(EOMONTH('Rent Roll'!$G$54,('Rent Roll'!$H$54*12)-1)+1)),0,
IF(X$5&gt;='Rent Roll'!$G56,'Rent Roll'!$F56*((1+'Rent Roll'!$I56)^DATEDIF('Rent Roll'!$G56,'Commercial Lease'!X$5,"Y")),0)),"-")</f>
        <v>0</v>
      </c>
      <c r="Y61" s="157">
        <f>IFERROR(
IF((Y$5&gt;=(EOMONTH('Rent Roll'!$G$54,('Rent Roll'!$H$54*12)-1)+1)),0,
IF(Y$5&gt;='Rent Roll'!$G56,'Rent Roll'!$F56*((1+'Rent Roll'!$I56)^DATEDIF('Rent Roll'!$G56,'Commercial Lease'!Y$5,"Y")),0)),"-")</f>
        <v>0</v>
      </c>
      <c r="Z61" s="157">
        <f>IFERROR(
IF((Z$5&gt;=(EOMONTH('Rent Roll'!$G$54,('Rent Roll'!$H$54*12)-1)+1)),0,
IF(Z$5&gt;='Rent Roll'!$G56,'Rent Roll'!$F56*((1+'Rent Roll'!$I56)^DATEDIF('Rent Roll'!$G56,'Commercial Lease'!Z$5,"Y")),0)),"-")</f>
        <v>0</v>
      </c>
      <c r="AA61" s="157">
        <f>IFERROR(
IF((AA$5&gt;=(EOMONTH('Rent Roll'!$G$54,('Rent Roll'!$H$54*12)-1)+1)),0,
IF(AA$5&gt;='Rent Roll'!$G56,'Rent Roll'!$F56*((1+'Rent Roll'!$I56)^DATEDIF('Rent Roll'!$G56,'Commercial Lease'!AA$5,"Y")),0)),"-")</f>
        <v>0</v>
      </c>
      <c r="AB61" s="157">
        <f>IFERROR(
IF((AB$5&gt;=(EOMONTH('Rent Roll'!$G$54,('Rent Roll'!$H$54*12)-1)+1)),0,
IF(AB$5&gt;='Rent Roll'!$G56,'Rent Roll'!$F56*((1+'Rent Roll'!$I56)^DATEDIF('Rent Roll'!$G56,'Commercial Lease'!AB$5,"Y")),0)),"-")</f>
        <v>0</v>
      </c>
      <c r="AC61" s="157">
        <f>IFERROR(
IF((AC$5&gt;=(EOMONTH('Rent Roll'!$G$54,('Rent Roll'!$H$54*12)-1)+1)),0,
IF(AC$5&gt;='Rent Roll'!$G56,'Rent Roll'!$F56*((1+'Rent Roll'!$I56)^DATEDIF('Rent Roll'!$G56,'Commercial Lease'!AC$5,"Y")),0)),"-")</f>
        <v>0</v>
      </c>
      <c r="AD61" s="157">
        <f>IFERROR(
IF((AD$5&gt;=(EOMONTH('Rent Roll'!$G$54,('Rent Roll'!$H$54*12)-1)+1)),0,
IF(AD$5&gt;='Rent Roll'!$G56,'Rent Roll'!$F56*((1+'Rent Roll'!$I56)^DATEDIF('Rent Roll'!$G56,'Commercial Lease'!AD$5,"Y")),0)),"-")</f>
        <v>0</v>
      </c>
      <c r="AE61" s="157">
        <f>IFERROR(
IF((AE$5&gt;=(EOMONTH('Rent Roll'!$G$54,('Rent Roll'!$H$54*12)-1)+1)),0,
IF(AE$5&gt;='Rent Roll'!$G56,'Rent Roll'!$F56*((1+'Rent Roll'!$I56)^DATEDIF('Rent Roll'!$G56,'Commercial Lease'!AE$5,"Y")),0)),"-")</f>
        <v>0</v>
      </c>
      <c r="AF61" s="157">
        <f>IFERROR(
IF((AF$5&gt;=(EOMONTH('Rent Roll'!$G$54,('Rent Roll'!$H$54*12)-1)+1)),0,
IF(AF$5&gt;='Rent Roll'!$G56,'Rent Roll'!$F56*((1+'Rent Roll'!$I56)^DATEDIF('Rent Roll'!$G56,'Commercial Lease'!AF$5,"Y")),0)),"-")</f>
        <v>0</v>
      </c>
      <c r="AG61" s="157">
        <f>IFERROR(
IF((AG$5&gt;=(EOMONTH('Rent Roll'!$G$54,('Rent Roll'!$H$54*12)-1)+1)),0,
IF(AG$5&gt;='Rent Roll'!$G56,'Rent Roll'!$F56*((1+'Rent Roll'!$I56)^DATEDIF('Rent Roll'!$G56,'Commercial Lease'!AG$5,"Y")),0)),"-")</f>
        <v>0</v>
      </c>
      <c r="AH61" s="157">
        <f>IFERROR(
IF((AH$5&gt;=(EOMONTH('Rent Roll'!$G$54,('Rent Roll'!$H$54*12)-1)+1)),0,
IF(AH$5&gt;='Rent Roll'!$G56,'Rent Roll'!$F56*((1+'Rent Roll'!$I56)^DATEDIF('Rent Roll'!$G56,'Commercial Lease'!AH$5,"Y")),0)),"-")</f>
        <v>0</v>
      </c>
      <c r="AI61" s="157">
        <f>IFERROR(
IF((AI$5&gt;=(EOMONTH('Rent Roll'!$G$54,('Rent Roll'!$H$54*12)-1)+1)),0,
IF(AI$5&gt;='Rent Roll'!$G56,'Rent Roll'!$F56*((1+'Rent Roll'!$I56)^DATEDIF('Rent Roll'!$G56,'Commercial Lease'!AI$5,"Y")),0)),"-")</f>
        <v>0</v>
      </c>
      <c r="AJ61" s="157">
        <f>IFERROR(
IF((AJ$5&gt;=(EOMONTH('Rent Roll'!$G$54,('Rent Roll'!$H$54*12)-1)+1)),0,
IF(AJ$5&gt;='Rent Roll'!$G56,'Rent Roll'!$F56*((1+'Rent Roll'!$I56)^DATEDIF('Rent Roll'!$G56,'Commercial Lease'!AJ$5,"Y")),0)),"-")</f>
        <v>0</v>
      </c>
      <c r="AK61" s="157">
        <f>IFERROR(
IF((AK$5&gt;=(EOMONTH('Rent Roll'!$G$54,('Rent Roll'!$H$54*12)-1)+1)),0,
IF(AK$5&gt;='Rent Roll'!$G56,'Rent Roll'!$F56*((1+'Rent Roll'!$I56)^DATEDIF('Rent Roll'!$G56,'Commercial Lease'!AK$5,"Y")),0)),"-")</f>
        <v>0</v>
      </c>
      <c r="AL61" s="157">
        <f>IFERROR(
IF((AL$5&gt;=(EOMONTH('Rent Roll'!$G$54,('Rent Roll'!$H$54*12)-1)+1)),0,
IF(AL$5&gt;='Rent Roll'!$G56,'Rent Roll'!$F56*((1+'Rent Roll'!$I56)^DATEDIF('Rent Roll'!$G56,'Commercial Lease'!AL$5,"Y")),0)),"-")</f>
        <v>0</v>
      </c>
      <c r="AM61" s="157">
        <f>IFERROR(
IF((AM$5&gt;=(EOMONTH('Rent Roll'!$G$54,('Rent Roll'!$H$54*12)-1)+1)),0,
IF(AM$5&gt;='Rent Roll'!$G56,'Rent Roll'!$F56*((1+'Rent Roll'!$I56)^DATEDIF('Rent Roll'!$G56,'Commercial Lease'!AM$5,"Y")),0)),"-")</f>
        <v>0</v>
      </c>
      <c r="AN61" s="157">
        <f>IFERROR(
IF((AN$5&gt;=(EOMONTH('Rent Roll'!$G$54,('Rent Roll'!$H$54*12)-1)+1)),0,
IF(AN$5&gt;='Rent Roll'!$G56,'Rent Roll'!$F56*((1+'Rent Roll'!$I56)^DATEDIF('Rent Roll'!$G56,'Commercial Lease'!AN$5,"Y")),0)),"-")</f>
        <v>0</v>
      </c>
      <c r="AO61" s="157">
        <f>IFERROR(
IF((AO$5&gt;=(EOMONTH('Rent Roll'!$G$54,('Rent Roll'!$H$54*12)-1)+1)),0,
IF(AO$5&gt;='Rent Roll'!$G56,'Rent Roll'!$F56*((1+'Rent Roll'!$I56)^DATEDIF('Rent Roll'!$G56,'Commercial Lease'!AO$5,"Y")),0)),"-")</f>
        <v>0</v>
      </c>
      <c r="AP61" s="157">
        <f>IFERROR(
IF((AP$5&gt;=(EOMONTH('Rent Roll'!$G$54,('Rent Roll'!$H$54*12)-1)+1)),0,
IF(AP$5&gt;='Rent Roll'!$G56,'Rent Roll'!$F56*((1+'Rent Roll'!$I56)^DATEDIF('Rent Roll'!$G56,'Commercial Lease'!AP$5,"Y")),0)),"-")</f>
        <v>0</v>
      </c>
      <c r="AQ61" s="157">
        <f>IFERROR(
IF((AQ$5&gt;=(EOMONTH('Rent Roll'!$G$54,('Rent Roll'!$H$54*12)-1)+1)),0,
IF(AQ$5&gt;='Rent Roll'!$G56,'Rent Roll'!$F56*((1+'Rent Roll'!$I56)^DATEDIF('Rent Roll'!$G56,'Commercial Lease'!AQ$5,"Y")),0)),"-")</f>
        <v>0</v>
      </c>
      <c r="AR61" s="157">
        <f>IFERROR(
IF((AR$5&gt;=(EOMONTH('Rent Roll'!$G$54,('Rent Roll'!$H$54*12)-1)+1)),0,
IF(AR$5&gt;='Rent Roll'!$G56,'Rent Roll'!$F56*((1+'Rent Roll'!$I56)^DATEDIF('Rent Roll'!$G56,'Commercial Lease'!AR$5,"Y")),0)),"-")</f>
        <v>0</v>
      </c>
      <c r="AS61" s="157">
        <f>IFERROR(
IF((AS$5&gt;=(EOMONTH('Rent Roll'!$G$54,('Rent Roll'!$H$54*12)-1)+1)),0,
IF(AS$5&gt;='Rent Roll'!$G56,'Rent Roll'!$F56*((1+'Rent Roll'!$I56)^DATEDIF('Rent Roll'!$G56,'Commercial Lease'!AS$5,"Y")),0)),"-")</f>
        <v>0</v>
      </c>
      <c r="AT61" s="157">
        <f>IFERROR(
IF((AT$5&gt;=(EOMONTH('Rent Roll'!$G$54,('Rent Roll'!$H$54*12)-1)+1)),0,
IF(AT$5&gt;='Rent Roll'!$G56,'Rent Roll'!$F56*((1+'Rent Roll'!$I56)^DATEDIF('Rent Roll'!$G56,'Commercial Lease'!AT$5,"Y")),0)),"-")</f>
        <v>0</v>
      </c>
      <c r="AU61" s="157">
        <f>IFERROR(
IF((AU$5&gt;=(EOMONTH('Rent Roll'!$G$54,('Rent Roll'!$H$54*12)-1)+1)),0,
IF(AU$5&gt;='Rent Roll'!$G56,'Rent Roll'!$F56*((1+'Rent Roll'!$I56)^DATEDIF('Rent Roll'!$G56,'Commercial Lease'!AU$5,"Y")),0)),"-")</f>
        <v>0</v>
      </c>
      <c r="AV61" s="157">
        <f>IFERROR(
IF((AV$5&gt;=(EOMONTH('Rent Roll'!$G$54,('Rent Roll'!$H$54*12)-1)+1)),0,
IF(AV$5&gt;='Rent Roll'!$G56,'Rent Roll'!$F56*((1+'Rent Roll'!$I56)^DATEDIF('Rent Roll'!$G56,'Commercial Lease'!AV$5,"Y")),0)),"-")</f>
        <v>0</v>
      </c>
      <c r="AW61" s="157">
        <f>IFERROR(
IF((AW$5&gt;=(EOMONTH('Rent Roll'!$G$54,('Rent Roll'!$H$54*12)-1)+1)),0,
IF(AW$5&gt;='Rent Roll'!$G56,'Rent Roll'!$F56*((1+'Rent Roll'!$I56)^DATEDIF('Rent Roll'!$G56,'Commercial Lease'!AW$5,"Y")),0)),"-")</f>
        <v>0</v>
      </c>
      <c r="AX61" s="157">
        <f>IFERROR(
IF((AX$5&gt;=(EOMONTH('Rent Roll'!$G$54,('Rent Roll'!$H$54*12)-1)+1)),0,
IF(AX$5&gt;='Rent Roll'!$G56,'Rent Roll'!$F56*((1+'Rent Roll'!$I56)^DATEDIF('Rent Roll'!$G56,'Commercial Lease'!AX$5,"Y")),0)),"-")</f>
        <v>0</v>
      </c>
      <c r="AY61" s="157">
        <f>IFERROR(
IF((AY$5&gt;=(EOMONTH('Rent Roll'!$G$54,('Rent Roll'!$H$54*12)-1)+1)),0,
IF(AY$5&gt;='Rent Roll'!$G56,'Rent Roll'!$F56*((1+'Rent Roll'!$I56)^DATEDIF('Rent Roll'!$G56,'Commercial Lease'!AY$5,"Y")),0)),"-")</f>
        <v>0</v>
      </c>
      <c r="AZ61" s="157">
        <f>IFERROR(
IF((AZ$5&gt;=(EOMONTH('Rent Roll'!$G$54,('Rent Roll'!$H$54*12)-1)+1)),0,
IF(AZ$5&gt;='Rent Roll'!$G56,'Rent Roll'!$F56*((1+'Rent Roll'!$I56)^DATEDIF('Rent Roll'!$G56,'Commercial Lease'!AZ$5,"Y")),0)),"-")</f>
        <v>0</v>
      </c>
      <c r="BA61" s="157">
        <f>IFERROR(
IF((BA$5&gt;=(EOMONTH('Rent Roll'!$G$54,('Rent Roll'!$H$54*12)-1)+1)),0,
IF(BA$5&gt;='Rent Roll'!$G56,'Rent Roll'!$F56*((1+'Rent Roll'!$I56)^DATEDIF('Rent Roll'!$G56,'Commercial Lease'!BA$5,"Y")),0)),"-")</f>
        <v>0</v>
      </c>
      <c r="BB61" s="157">
        <f>IFERROR(
IF((BB$5&gt;=(EOMONTH('Rent Roll'!$G$54,('Rent Roll'!$H$54*12)-1)+1)),0,
IF(BB$5&gt;='Rent Roll'!$G56,'Rent Roll'!$F56*((1+'Rent Roll'!$I56)^DATEDIF('Rent Roll'!$G56,'Commercial Lease'!BB$5,"Y")),0)),"-")</f>
        <v>0</v>
      </c>
      <c r="BC61" s="157">
        <f>IFERROR(
IF((BC$5&gt;=(EOMONTH('Rent Roll'!$G$54,('Rent Roll'!$H$54*12)-1)+1)),0,
IF(BC$5&gt;='Rent Roll'!$G56,'Rent Roll'!$F56*((1+'Rent Roll'!$I56)^DATEDIF('Rent Roll'!$G56,'Commercial Lease'!BC$5,"Y")),0)),"-")</f>
        <v>0</v>
      </c>
      <c r="BD61" s="157">
        <f>IFERROR(
IF((BD$5&gt;=(EOMONTH('Rent Roll'!$G$54,('Rent Roll'!$H$54*12)-1)+1)),0,
IF(BD$5&gt;='Rent Roll'!$G56,'Rent Roll'!$F56*((1+'Rent Roll'!$I56)^DATEDIF('Rent Roll'!$G56,'Commercial Lease'!BD$5,"Y")),0)),"-")</f>
        <v>0</v>
      </c>
      <c r="BE61" s="157">
        <f>IFERROR(
IF((BE$5&gt;=(EOMONTH('Rent Roll'!$G$54,('Rent Roll'!$H$54*12)-1)+1)),0,
IF(BE$5&gt;='Rent Roll'!$G56,'Rent Roll'!$F56*((1+'Rent Roll'!$I56)^DATEDIF('Rent Roll'!$G56,'Commercial Lease'!BE$5,"Y")),0)),"-")</f>
        <v>0</v>
      </c>
      <c r="BF61" s="157">
        <f>IFERROR(
IF((BF$5&gt;=(EOMONTH('Rent Roll'!$G$54,('Rent Roll'!$H$54*12)-1)+1)),0,
IF(BF$5&gt;='Rent Roll'!$G56,'Rent Roll'!$F56*((1+'Rent Roll'!$I56)^DATEDIF('Rent Roll'!$G56,'Commercial Lease'!BF$5,"Y")),0)),"-")</f>
        <v>0</v>
      </c>
      <c r="BG61" s="157">
        <f>IFERROR(
IF((BG$5&gt;=(EOMONTH('Rent Roll'!$G$54,('Rent Roll'!$H$54*12)-1)+1)),0,
IF(BG$5&gt;='Rent Roll'!$G56,'Rent Roll'!$F56*((1+'Rent Roll'!$I56)^DATEDIF('Rent Roll'!$G56,'Commercial Lease'!BG$5,"Y")),0)),"-")</f>
        <v>0</v>
      </c>
      <c r="BH61" s="157">
        <f>IFERROR(
IF((BH$5&gt;=(EOMONTH('Rent Roll'!$G$54,('Rent Roll'!$H$54*12)-1)+1)),0,
IF(BH$5&gt;='Rent Roll'!$G56,'Rent Roll'!$F56*((1+'Rent Roll'!$I56)^DATEDIF('Rent Roll'!$G56,'Commercial Lease'!BH$5,"Y")),0)),"-")</f>
        <v>0</v>
      </c>
      <c r="BI61" s="157">
        <f>IFERROR(
IF((BI$5&gt;=(EOMONTH('Rent Roll'!$G$54,('Rent Roll'!$H$54*12)-1)+1)),0,
IF(BI$5&gt;='Rent Roll'!$G56,'Rent Roll'!$F56*((1+'Rent Roll'!$I56)^DATEDIF('Rent Roll'!$G56,'Commercial Lease'!BI$5,"Y")),0)),"-")</f>
        <v>0</v>
      </c>
      <c r="BJ61" s="157">
        <f>IFERROR(
IF((BJ$5&gt;=(EOMONTH('Rent Roll'!$G$54,('Rent Roll'!$H$54*12)-1)+1)),0,
IF(BJ$5&gt;='Rent Roll'!$G56,'Rent Roll'!$F56*((1+'Rent Roll'!$I56)^DATEDIF('Rent Roll'!$G56,'Commercial Lease'!BJ$5,"Y")),0)),"-")</f>
        <v>0</v>
      </c>
      <c r="BK61" s="157">
        <f>IFERROR(
IF((BK$5&gt;=(EOMONTH('Rent Roll'!$G$54,('Rent Roll'!$H$54*12)-1)+1)),0,
IF(BK$5&gt;='Rent Roll'!$G56,'Rent Roll'!$F56*((1+'Rent Roll'!$I56)^DATEDIF('Rent Roll'!$G56,'Commercial Lease'!BK$5,"Y")),0)),"-")</f>
        <v>0</v>
      </c>
      <c r="BL61" s="157">
        <f>IFERROR(
IF((BL$5&gt;=(EOMONTH('Rent Roll'!$G$54,('Rent Roll'!$H$54*12)-1)+1)),0,
IF(BL$5&gt;='Rent Roll'!$G56,'Rent Roll'!$F56*((1+'Rent Roll'!$I56)^DATEDIF('Rent Roll'!$G56,'Commercial Lease'!BL$5,"Y")),0)),"-")</f>
        <v>0</v>
      </c>
      <c r="BM61" s="157">
        <f>IFERROR(
IF((BM$5&gt;=(EOMONTH('Rent Roll'!$G$54,('Rent Roll'!$H$54*12)-1)+1)),0,
IF(BM$5&gt;='Rent Roll'!$G56,'Rent Roll'!$F56*((1+'Rent Roll'!$I56)^DATEDIF('Rent Roll'!$G56,'Commercial Lease'!BM$5,"Y")),0)),"-")</f>
        <v>0</v>
      </c>
      <c r="BN61" s="157">
        <f>IFERROR(
IF((BN$5&gt;=(EOMONTH('Rent Roll'!$G$54,('Rent Roll'!$H$54*12)-1)+1)),0,
IF(BN$5&gt;='Rent Roll'!$G56,'Rent Roll'!$F56*((1+'Rent Roll'!$I56)^DATEDIF('Rent Roll'!$G56,'Commercial Lease'!BN$5,"Y")),0)),"-")</f>
        <v>0</v>
      </c>
      <c r="BO61" s="157">
        <f>IFERROR(
IF((BO$5&gt;=(EOMONTH('Rent Roll'!$G$54,('Rent Roll'!$H$54*12)-1)+1)),0,
IF(BO$5&gt;='Rent Roll'!$G56,'Rent Roll'!$F56*((1+'Rent Roll'!$I56)^DATEDIF('Rent Roll'!$G56,'Commercial Lease'!BO$5,"Y")),0)),"-")</f>
        <v>0</v>
      </c>
      <c r="BP61" s="157">
        <f>IFERROR(
IF((BP$5&gt;=(EOMONTH('Rent Roll'!$G$54,('Rent Roll'!$H$54*12)-1)+1)),0,
IF(BP$5&gt;='Rent Roll'!$G56,'Rent Roll'!$F56*((1+'Rent Roll'!$I56)^DATEDIF('Rent Roll'!$G56,'Commercial Lease'!BP$5,"Y")),0)),"-")</f>
        <v>0</v>
      </c>
      <c r="BQ61" s="157">
        <f>IFERROR(
IF((BQ$5&gt;=(EOMONTH('Rent Roll'!$G$54,('Rent Roll'!$H$54*12)-1)+1)),0,
IF(BQ$5&gt;='Rent Roll'!$G56,'Rent Roll'!$F56*((1+'Rent Roll'!$I56)^DATEDIF('Rent Roll'!$G56,'Commercial Lease'!BQ$5,"Y")),0)),"-")</f>
        <v>0</v>
      </c>
      <c r="BR61" s="157">
        <f>IFERROR(
IF((BR$5&gt;=(EOMONTH('Rent Roll'!$G$54,('Rent Roll'!$H$54*12)-1)+1)),0,
IF(BR$5&gt;='Rent Roll'!$G56,'Rent Roll'!$F56*((1+'Rent Roll'!$I56)^DATEDIF('Rent Roll'!$G56,'Commercial Lease'!BR$5,"Y")),0)),"-")</f>
        <v>0</v>
      </c>
      <c r="BS61" s="157">
        <f>IFERROR(
IF((BS$5&gt;=(EOMONTH('Rent Roll'!$G$54,('Rent Roll'!$H$54*12)-1)+1)),0,
IF(BS$5&gt;='Rent Roll'!$G56,'Rent Roll'!$F56*((1+'Rent Roll'!$I56)^DATEDIF('Rent Roll'!$G56,'Commercial Lease'!BS$5,"Y")),0)),"-")</f>
        <v>0</v>
      </c>
      <c r="BT61" s="157">
        <f>IFERROR(
IF((BT$5&gt;=(EOMONTH('Rent Roll'!$G$54,('Rent Roll'!$H$54*12)-1)+1)),0,
IF(BT$5&gt;='Rent Roll'!$G56,'Rent Roll'!$F56*((1+'Rent Roll'!$I56)^DATEDIF('Rent Roll'!$G56,'Commercial Lease'!BT$5,"Y")),0)),"-")</f>
        <v>0</v>
      </c>
      <c r="BU61" s="157">
        <f>IFERROR(
IF((BU$5&gt;=(EOMONTH('Rent Roll'!$G$54,('Rent Roll'!$H$54*12)-1)+1)),0,
IF(BU$5&gt;='Rent Roll'!$G56,'Rent Roll'!$F56*((1+'Rent Roll'!$I56)^DATEDIF('Rent Roll'!$G56,'Commercial Lease'!BU$5,"Y")),0)),"-")</f>
        <v>0</v>
      </c>
      <c r="BV61" s="157">
        <f>IFERROR(
IF((BV$5&gt;=(EOMONTH('Rent Roll'!$G$54,('Rent Roll'!$H$54*12)-1)+1)),0,
IF(BV$5&gt;='Rent Roll'!$G56,'Rent Roll'!$F56*((1+'Rent Roll'!$I56)^DATEDIF('Rent Roll'!$G56,'Commercial Lease'!BV$5,"Y")),0)),"-")</f>
        <v>0</v>
      </c>
      <c r="BW61" s="157">
        <f>IFERROR(
IF((BW$5&gt;=(EOMONTH('Rent Roll'!$G$54,('Rent Roll'!$H$54*12)-1)+1)),0,
IF(BW$5&gt;='Rent Roll'!$G56,'Rent Roll'!$F56*((1+'Rent Roll'!$I56)^DATEDIF('Rent Roll'!$G56,'Commercial Lease'!BW$5,"Y")),0)),"-")</f>
        <v>0</v>
      </c>
      <c r="BX61" s="157">
        <f>IFERROR(
IF((BX$5&gt;=(EOMONTH('Rent Roll'!$G$54,('Rent Roll'!$H$54*12)-1)+1)),0,
IF(BX$5&gt;='Rent Roll'!$G56,'Rent Roll'!$F56*((1+'Rent Roll'!$I56)^DATEDIF('Rent Roll'!$G56,'Commercial Lease'!BX$5,"Y")),0)),"-")</f>
        <v>0</v>
      </c>
      <c r="BY61" s="157">
        <f>IFERROR(
IF((BY$5&gt;=(EOMONTH('Rent Roll'!$G$54,('Rent Roll'!$H$54*12)-1)+1)),0,
IF(BY$5&gt;='Rent Roll'!$G56,'Rent Roll'!$F56*((1+'Rent Roll'!$I56)^DATEDIF('Rent Roll'!$G56,'Commercial Lease'!BY$5,"Y")),0)),"-")</f>
        <v>0</v>
      </c>
      <c r="BZ61" s="157">
        <f>IFERROR(
IF((BZ$5&gt;=(EOMONTH('Rent Roll'!$G$54,('Rent Roll'!$H$54*12)-1)+1)),0,
IF(BZ$5&gt;='Rent Roll'!$G56,'Rent Roll'!$F56*((1+'Rent Roll'!$I56)^DATEDIF('Rent Roll'!$G56,'Commercial Lease'!BZ$5,"Y")),0)),"-")</f>
        <v>0</v>
      </c>
      <c r="CA61" s="157">
        <f>IFERROR(
IF((CA$5&gt;=(EOMONTH('Rent Roll'!$G$54,('Rent Roll'!$H$54*12)-1)+1)),0,
IF(CA$5&gt;='Rent Roll'!$G56,'Rent Roll'!$F56*((1+'Rent Roll'!$I56)^DATEDIF('Rent Roll'!$G56,'Commercial Lease'!CA$5,"Y")),0)),"-")</f>
        <v>0</v>
      </c>
      <c r="CB61" s="157">
        <f>IFERROR(
IF((CB$5&gt;=(EOMONTH('Rent Roll'!$G$54,('Rent Roll'!$H$54*12)-1)+1)),0,
IF(CB$5&gt;='Rent Roll'!$G56,'Rent Roll'!$F56*((1+'Rent Roll'!$I56)^DATEDIF('Rent Roll'!$G56,'Commercial Lease'!CB$5,"Y")),0)),"-")</f>
        <v>0</v>
      </c>
      <c r="CC61" s="157">
        <f>IFERROR(
IF((CC$5&gt;=(EOMONTH('Rent Roll'!$G$54,('Rent Roll'!$H$54*12)-1)+1)),0,
IF(CC$5&gt;='Rent Roll'!$G56,'Rent Roll'!$F56*((1+'Rent Roll'!$I56)^DATEDIF('Rent Roll'!$G56,'Commercial Lease'!CC$5,"Y")),0)),"-")</f>
        <v>0</v>
      </c>
      <c r="CD61" s="157">
        <f>IFERROR(
IF((CD$5&gt;=(EOMONTH('Rent Roll'!$G$54,('Rent Roll'!$H$54*12)-1)+1)),0,
IF(CD$5&gt;='Rent Roll'!$G56,'Rent Roll'!$F56*((1+'Rent Roll'!$I56)^DATEDIF('Rent Roll'!$G56,'Commercial Lease'!CD$5,"Y")),0)),"-")</f>
        <v>0</v>
      </c>
      <c r="CE61" s="157">
        <f>IFERROR(
IF((CE$5&gt;=(EOMONTH('Rent Roll'!$G$54,('Rent Roll'!$H$54*12)-1)+1)),0,
IF(CE$5&gt;='Rent Roll'!$G56,'Rent Roll'!$F56*((1+'Rent Roll'!$I56)^DATEDIF('Rent Roll'!$G56,'Commercial Lease'!CE$5,"Y")),0)),"-")</f>
        <v>0</v>
      </c>
      <c r="CF61" s="157">
        <f>IFERROR(
IF((CF$5&gt;=(EOMONTH('Rent Roll'!$G$54,('Rent Roll'!$H$54*12)-1)+1)),0,
IF(CF$5&gt;='Rent Roll'!$G56,'Rent Roll'!$F56*((1+'Rent Roll'!$I56)^DATEDIF('Rent Roll'!$G56,'Commercial Lease'!CF$5,"Y")),0)),"-")</f>
        <v>0</v>
      </c>
      <c r="CG61" s="157">
        <f>IFERROR(
IF((CG$5&gt;=(EOMONTH('Rent Roll'!$G$54,('Rent Roll'!$H$54*12)-1)+1)),0,
IF(CG$5&gt;='Rent Roll'!$G56,'Rent Roll'!$F56*((1+'Rent Roll'!$I56)^DATEDIF('Rent Roll'!$G56,'Commercial Lease'!CG$5,"Y")),0)),"-")</f>
        <v>0</v>
      </c>
      <c r="CH61" s="157">
        <f>IFERROR(
IF((CH$5&gt;=(EOMONTH('Rent Roll'!$G$54,('Rent Roll'!$H$54*12)-1)+1)),0,
IF(CH$5&gt;='Rent Roll'!$G56,'Rent Roll'!$F56*((1+'Rent Roll'!$I56)^DATEDIF('Rent Roll'!$G56,'Commercial Lease'!CH$5,"Y")),0)),"-")</f>
        <v>0</v>
      </c>
      <c r="CI61" s="157">
        <f>IFERROR(
IF((CI$5&gt;=(EOMONTH('Rent Roll'!$G$54,('Rent Roll'!$H$54*12)-1)+1)),0,
IF(CI$5&gt;='Rent Roll'!$G56,'Rent Roll'!$F56*((1+'Rent Roll'!$I56)^DATEDIF('Rent Roll'!$G56,'Commercial Lease'!CI$5,"Y")),0)),"-")</f>
        <v>0</v>
      </c>
      <c r="CJ61" s="157">
        <f>IFERROR(
IF((CJ$5&gt;=(EOMONTH('Rent Roll'!$G$54,('Rent Roll'!$H$54*12)-1)+1)),0,
IF(CJ$5&gt;='Rent Roll'!$G56,'Rent Roll'!$F56*((1+'Rent Roll'!$I56)^DATEDIF('Rent Roll'!$G56,'Commercial Lease'!CJ$5,"Y")),0)),"-")</f>
        <v>0</v>
      </c>
      <c r="CK61" s="157">
        <f>IFERROR(
IF((CK$5&gt;=(EOMONTH('Rent Roll'!$G$54,('Rent Roll'!$H$54*12)-1)+1)),0,
IF(CK$5&gt;='Rent Roll'!$G56,'Rent Roll'!$F56*((1+'Rent Roll'!$I56)^DATEDIF('Rent Roll'!$G56,'Commercial Lease'!CK$5,"Y")),0)),"-")</f>
        <v>0</v>
      </c>
      <c r="CL61" s="157">
        <f>IFERROR(
IF((CL$5&gt;=(EOMONTH('Rent Roll'!$G$54,('Rent Roll'!$H$54*12)-1)+1)),0,
IF(CL$5&gt;='Rent Roll'!$G56,'Rent Roll'!$F56*((1+'Rent Roll'!$I56)^DATEDIF('Rent Roll'!$G56,'Commercial Lease'!CL$5,"Y")),0)),"-")</f>
        <v>0</v>
      </c>
      <c r="CM61" s="157">
        <f>IFERROR(
IF((CM$5&gt;=(EOMONTH('Rent Roll'!$G$54,('Rent Roll'!$H$54*12)-1)+1)),0,
IF(CM$5&gt;='Rent Roll'!$G56,'Rent Roll'!$F56*((1+'Rent Roll'!$I56)^DATEDIF('Rent Roll'!$G56,'Commercial Lease'!CM$5,"Y")),0)),"-")</f>
        <v>0</v>
      </c>
      <c r="CN61" s="157">
        <f>IFERROR(
IF((CN$5&gt;=(EOMONTH('Rent Roll'!$G$54,('Rent Roll'!$H$54*12)-1)+1)),0,
IF(CN$5&gt;='Rent Roll'!$G56,'Rent Roll'!$F56*((1+'Rent Roll'!$I56)^DATEDIF('Rent Roll'!$G56,'Commercial Lease'!CN$5,"Y")),0)),"-")</f>
        <v>0</v>
      </c>
      <c r="CO61" s="157">
        <f>IFERROR(
IF((CO$5&gt;=(EOMONTH('Rent Roll'!$G$54,('Rent Roll'!$H$54*12)-1)+1)),0,
IF(CO$5&gt;='Rent Roll'!$G56,'Rent Roll'!$F56*((1+'Rent Roll'!$I56)^DATEDIF('Rent Roll'!$G56,'Commercial Lease'!CO$5,"Y")),0)),"-")</f>
        <v>0</v>
      </c>
      <c r="CP61" s="157">
        <f>IFERROR(
IF((CP$5&gt;=(EOMONTH('Rent Roll'!$G$54,('Rent Roll'!$H$54*12)-1)+1)),0,
IF(CP$5&gt;='Rent Roll'!$G56,'Rent Roll'!$F56*((1+'Rent Roll'!$I56)^DATEDIF('Rent Roll'!$G56,'Commercial Lease'!CP$5,"Y")),0)),"-")</f>
        <v>0</v>
      </c>
      <c r="CQ61" s="157">
        <f>IFERROR(
IF((CQ$5&gt;=(EOMONTH('Rent Roll'!$G$54,('Rent Roll'!$H$54*12)-1)+1)),0,
IF(CQ$5&gt;='Rent Roll'!$G56,'Rent Roll'!$F56*((1+'Rent Roll'!$I56)^DATEDIF('Rent Roll'!$G56,'Commercial Lease'!CQ$5,"Y")),0)),"-")</f>
        <v>0</v>
      </c>
      <c r="CR61" s="157">
        <f>IFERROR(
IF((CR$5&gt;=(EOMONTH('Rent Roll'!$G$54,('Rent Roll'!$H$54*12)-1)+1)),0,
IF(CR$5&gt;='Rent Roll'!$G56,'Rent Roll'!$F56*((1+'Rent Roll'!$I56)^DATEDIF('Rent Roll'!$G56,'Commercial Lease'!CR$5,"Y")),0)),"-")</f>
        <v>0</v>
      </c>
      <c r="CS61" s="157">
        <f>IFERROR(
IF((CS$5&gt;=(EOMONTH('Rent Roll'!$G$54,('Rent Roll'!$H$54*12)-1)+1)),0,
IF(CS$5&gt;='Rent Roll'!$G56,'Rent Roll'!$F56*((1+'Rent Roll'!$I56)^DATEDIF('Rent Roll'!$G56,'Commercial Lease'!CS$5,"Y")),0)),"-")</f>
        <v>0</v>
      </c>
      <c r="CT61" s="157">
        <f>IFERROR(
IF((CT$5&gt;=(EOMONTH('Rent Roll'!$G$54,('Rent Roll'!$H$54*12)-1)+1)),0,
IF(CT$5&gt;='Rent Roll'!$G56,'Rent Roll'!$F56*((1+'Rent Roll'!$I56)^DATEDIF('Rent Roll'!$G56,'Commercial Lease'!CT$5,"Y")),0)),"-")</f>
        <v>0</v>
      </c>
      <c r="CU61" s="157">
        <f>IFERROR(
IF((CU$5&gt;=(EOMONTH('Rent Roll'!$G$54,('Rent Roll'!$H$54*12)-1)+1)),0,
IF(CU$5&gt;='Rent Roll'!$G56,'Rent Roll'!$F56*((1+'Rent Roll'!$I56)^DATEDIF('Rent Roll'!$G56,'Commercial Lease'!CU$5,"Y")),0)),"-")</f>
        <v>0</v>
      </c>
      <c r="CV61" s="157">
        <f>IFERROR(
IF((CV$5&gt;=(EOMONTH('Rent Roll'!$G$54,('Rent Roll'!$H$54*12)-1)+1)),0,
IF(CV$5&gt;='Rent Roll'!$G56,'Rent Roll'!$F56*((1+'Rent Roll'!$I56)^DATEDIF('Rent Roll'!$G56,'Commercial Lease'!CV$5,"Y")),0)),"-")</f>
        <v>0</v>
      </c>
      <c r="CW61" s="157">
        <f>IFERROR(
IF((CW$5&gt;=(EOMONTH('Rent Roll'!$G$54,('Rent Roll'!$H$54*12)-1)+1)),0,
IF(CW$5&gt;='Rent Roll'!$G56,'Rent Roll'!$F56*((1+'Rent Roll'!$I56)^DATEDIF('Rent Roll'!$G56,'Commercial Lease'!CW$5,"Y")),0)),"-")</f>
        <v>0</v>
      </c>
      <c r="CX61" s="157">
        <f>IFERROR(
IF((CX$5&gt;=(EOMONTH('Rent Roll'!$G$54,('Rent Roll'!$H$54*12)-1)+1)),0,
IF(CX$5&gt;='Rent Roll'!$G56,'Rent Roll'!$F56*((1+'Rent Roll'!$I56)^DATEDIF('Rent Roll'!$G56,'Commercial Lease'!CX$5,"Y")),0)),"-")</f>
        <v>0</v>
      </c>
      <c r="CY61" s="157">
        <f>IFERROR(
IF((CY$5&gt;=(EOMONTH('Rent Roll'!$G$54,('Rent Roll'!$H$54*12)-1)+1)),0,
IF(CY$5&gt;='Rent Roll'!$G56,'Rent Roll'!$F56*((1+'Rent Roll'!$I56)^DATEDIF('Rent Roll'!$G56,'Commercial Lease'!CY$5,"Y")),0)),"-")</f>
        <v>0</v>
      </c>
      <c r="CZ61" s="157">
        <f>IFERROR(
IF((CZ$5&gt;=(EOMONTH('Rent Roll'!$G$54,('Rent Roll'!$H$54*12)-1)+1)),0,
IF(CZ$5&gt;='Rent Roll'!$G56,'Rent Roll'!$F56*((1+'Rent Roll'!$I56)^DATEDIF('Rent Roll'!$G56,'Commercial Lease'!CZ$5,"Y")),0)),"-")</f>
        <v>0</v>
      </c>
      <c r="DA61" s="157">
        <f>IFERROR(
IF((DA$5&gt;=(EOMONTH('Rent Roll'!$G$54,('Rent Roll'!$H$54*12)-1)+1)),0,
IF(DA$5&gt;='Rent Roll'!$G56,'Rent Roll'!$F56*((1+'Rent Roll'!$I56)^DATEDIF('Rent Roll'!$G56,'Commercial Lease'!DA$5,"Y")),0)),"-")</f>
        <v>0</v>
      </c>
      <c r="DB61" s="157">
        <f>IFERROR(
IF((DB$5&gt;=(EOMONTH('Rent Roll'!$G$54,('Rent Roll'!$H$54*12)-1)+1)),0,
IF(DB$5&gt;='Rent Roll'!$G56,'Rent Roll'!$F56*((1+'Rent Roll'!$I56)^DATEDIF('Rent Roll'!$G56,'Commercial Lease'!DB$5,"Y")),0)),"-")</f>
        <v>0</v>
      </c>
      <c r="DC61" s="157">
        <f>IFERROR(
IF((DC$5&gt;=(EOMONTH('Rent Roll'!$G$54,('Rent Roll'!$H$54*12)-1)+1)),0,
IF(DC$5&gt;='Rent Roll'!$G56,'Rent Roll'!$F56*((1+'Rent Roll'!$I56)^DATEDIF('Rent Roll'!$G56,'Commercial Lease'!DC$5,"Y")),0)),"-")</f>
        <v>0</v>
      </c>
      <c r="DD61" s="157">
        <f>IFERROR(
IF((DD$5&gt;=(EOMONTH('Rent Roll'!$G$54,('Rent Roll'!$H$54*12)-1)+1)),0,
IF(DD$5&gt;='Rent Roll'!$G56,'Rent Roll'!$F56*((1+'Rent Roll'!$I56)^DATEDIF('Rent Roll'!$G56,'Commercial Lease'!DD$5,"Y")),0)),"-")</f>
        <v>0</v>
      </c>
      <c r="DE61" s="157">
        <f>IFERROR(
IF((DE$5&gt;=(EOMONTH('Rent Roll'!$G$54,('Rent Roll'!$H$54*12)-1)+1)),0,
IF(DE$5&gt;='Rent Roll'!$G56,'Rent Roll'!$F56*((1+'Rent Roll'!$I56)^DATEDIF('Rent Roll'!$G56,'Commercial Lease'!DE$5,"Y")),0)),"-")</f>
        <v>0</v>
      </c>
      <c r="DF61" s="157">
        <f>IFERROR(
IF((DF$5&gt;=(EOMONTH('Rent Roll'!$G$54,('Rent Roll'!$H$54*12)-1)+1)),0,
IF(DF$5&gt;='Rent Roll'!$G56,'Rent Roll'!$F56*((1+'Rent Roll'!$I56)^DATEDIF('Rent Roll'!$G56,'Commercial Lease'!DF$5,"Y")),0)),"-")</f>
        <v>0</v>
      </c>
      <c r="DG61" s="157">
        <f>IFERROR(
IF((DG$5&gt;=(EOMONTH('Rent Roll'!$G$54,('Rent Roll'!$H$54*12)-1)+1)),0,
IF(DG$5&gt;='Rent Roll'!$G56,'Rent Roll'!$F56*((1+'Rent Roll'!$I56)^DATEDIF('Rent Roll'!$G56,'Commercial Lease'!DG$5,"Y")),0)),"-")</f>
        <v>0</v>
      </c>
      <c r="DH61" s="157">
        <f>IFERROR(
IF((DH$5&gt;=(EOMONTH('Rent Roll'!$G$54,('Rent Roll'!$H$54*12)-1)+1)),0,
IF(DH$5&gt;='Rent Roll'!$G56,'Rent Roll'!$F56*((1+'Rent Roll'!$I56)^DATEDIF('Rent Roll'!$G56,'Commercial Lease'!DH$5,"Y")),0)),"-")</f>
        <v>0</v>
      </c>
      <c r="DI61" s="157">
        <f>IFERROR(
IF((DI$5&gt;=(EOMONTH('Rent Roll'!$G$54,('Rent Roll'!$H$54*12)-1)+1)),0,
IF(DI$5&gt;='Rent Roll'!$G56,'Rent Roll'!$F56*((1+'Rent Roll'!$I56)^DATEDIF('Rent Roll'!$G56,'Commercial Lease'!DI$5,"Y")),0)),"-")</f>
        <v>0</v>
      </c>
      <c r="DJ61" s="157">
        <f>IFERROR(
IF((DJ$5&gt;=(EOMONTH('Rent Roll'!$G$54,('Rent Roll'!$H$54*12)-1)+1)),0,
IF(DJ$5&gt;='Rent Roll'!$G56,'Rent Roll'!$F56*((1+'Rent Roll'!$I56)^DATEDIF('Rent Roll'!$G56,'Commercial Lease'!DJ$5,"Y")),0)),"-")</f>
        <v>0</v>
      </c>
      <c r="DK61" s="157">
        <f>IFERROR(
IF((DK$5&gt;=(EOMONTH('Rent Roll'!$G$54,('Rent Roll'!$H$54*12)-1)+1)),0,
IF(DK$5&gt;='Rent Roll'!$G56,'Rent Roll'!$F56*((1+'Rent Roll'!$I56)^DATEDIF('Rent Roll'!$G56,'Commercial Lease'!DK$5,"Y")),0)),"-")</f>
        <v>0</v>
      </c>
      <c r="DL61" s="157">
        <f>IFERROR(
IF((DL$5&gt;=(EOMONTH('Rent Roll'!$G$54,('Rent Roll'!$H$54*12)-1)+1)),0,
IF(DL$5&gt;='Rent Roll'!$G56,'Rent Roll'!$F56*((1+'Rent Roll'!$I56)^DATEDIF('Rent Roll'!$G56,'Commercial Lease'!DL$5,"Y")),0)),"-")</f>
        <v>0</v>
      </c>
      <c r="DM61" s="157">
        <f>IFERROR(
IF((DM$5&gt;=(EOMONTH('Rent Roll'!$G$54,('Rent Roll'!$H$54*12)-1)+1)),0,
IF(DM$5&gt;='Rent Roll'!$G56,'Rent Roll'!$F56*((1+'Rent Roll'!$I56)^DATEDIF('Rent Roll'!$G56,'Commercial Lease'!DM$5,"Y")),0)),"-")</f>
        <v>0</v>
      </c>
      <c r="DN61" s="157">
        <f>IFERROR(
IF((DN$5&gt;=(EOMONTH('Rent Roll'!$G$54,('Rent Roll'!$H$54*12)-1)+1)),0,
IF(DN$5&gt;='Rent Roll'!$G56,'Rent Roll'!$F56*((1+'Rent Roll'!$I56)^DATEDIF('Rent Roll'!$G56,'Commercial Lease'!DN$5,"Y")),0)),"-")</f>
        <v>0</v>
      </c>
      <c r="DO61" s="157">
        <f>IFERROR(
IF((DO$5&gt;=(EOMONTH('Rent Roll'!$G$54,('Rent Roll'!$H$54*12)-1)+1)),0,
IF(DO$5&gt;='Rent Roll'!$G56,'Rent Roll'!$F56*((1+'Rent Roll'!$I56)^DATEDIF('Rent Roll'!$G56,'Commercial Lease'!DO$5,"Y")),0)),"-")</f>
        <v>0</v>
      </c>
      <c r="DP61" s="157">
        <f>IFERROR(
IF((DP$5&gt;=(EOMONTH('Rent Roll'!$G$54,('Rent Roll'!$H$54*12)-1)+1)),0,
IF(DP$5&gt;='Rent Roll'!$G56,'Rent Roll'!$F56*((1+'Rent Roll'!$I56)^DATEDIF('Rent Roll'!$G56,'Commercial Lease'!DP$5,"Y")),0)),"-")</f>
        <v>0</v>
      </c>
      <c r="DQ61" s="157">
        <f>IFERROR(
IF((DQ$5&gt;=(EOMONTH('Rent Roll'!$G$54,('Rent Roll'!$H$54*12)-1)+1)),0,
IF(DQ$5&gt;='Rent Roll'!$G56,'Rent Roll'!$F56*((1+'Rent Roll'!$I56)^DATEDIF('Rent Roll'!$G56,'Commercial Lease'!DQ$5,"Y")),0)),"-")</f>
        <v>0</v>
      </c>
      <c r="DR61" s="157">
        <f>IFERROR(
IF((DR$5&gt;=(EOMONTH('Rent Roll'!$G$54,('Rent Roll'!$H$54*12)-1)+1)),0,
IF(DR$5&gt;='Rent Roll'!$G56,'Rent Roll'!$F56*((1+'Rent Roll'!$I56)^DATEDIF('Rent Roll'!$G56,'Commercial Lease'!DR$5,"Y")),0)),"-")</f>
        <v>0</v>
      </c>
      <c r="DS61" s="157">
        <f>IFERROR(
IF((DS$5&gt;=(EOMONTH('Rent Roll'!$G$54,('Rent Roll'!$H$54*12)-1)+1)),0,
IF(DS$5&gt;='Rent Roll'!$G56,'Rent Roll'!$F56*((1+'Rent Roll'!$I56)^DATEDIF('Rent Roll'!$G56,'Commercial Lease'!DS$5,"Y")),0)),"-")</f>
        <v>0</v>
      </c>
      <c r="DT61" s="157">
        <f>IFERROR(
IF((DT$5&gt;=(EOMONTH('Rent Roll'!$G$54,('Rent Roll'!$H$54*12)-1)+1)),0,
IF(DT$5&gt;='Rent Roll'!$G56,'Rent Roll'!$F56*((1+'Rent Roll'!$I56)^DATEDIF('Rent Roll'!$G56,'Commercial Lease'!DT$5,"Y")),0)),"-")</f>
        <v>0</v>
      </c>
      <c r="DU61" s="157">
        <f>IFERROR(
IF((DU$5&gt;=(EOMONTH('Rent Roll'!$G$54,('Rent Roll'!$H$54*12)-1)+1)),0,
IF(DU$5&gt;='Rent Roll'!$G56,'Rent Roll'!$F56*((1+'Rent Roll'!$I56)^DATEDIF('Rent Roll'!$G56,'Commercial Lease'!DU$5,"Y")),0)),"-")</f>
        <v>0</v>
      </c>
      <c r="DV61" s="157">
        <f>IFERROR(
IF((DV$5&gt;=(EOMONTH('Rent Roll'!$G$54,('Rent Roll'!$H$54*12)-1)+1)),0,
IF(DV$5&gt;='Rent Roll'!$G56,'Rent Roll'!$F56*((1+'Rent Roll'!$I56)^DATEDIF('Rent Roll'!$G56,'Commercial Lease'!DV$5,"Y")),0)),"-")</f>
        <v>0</v>
      </c>
      <c r="DW61" s="157">
        <f>IFERROR(
IF((DW$5&gt;=(EOMONTH('Rent Roll'!$G$54,('Rent Roll'!$H$54*12)-1)+1)),0,
IF(DW$5&gt;='Rent Roll'!$G56,'Rent Roll'!$F56*((1+'Rent Roll'!$I56)^DATEDIF('Rent Roll'!$G56,'Commercial Lease'!DW$5,"Y")),0)),"-")</f>
        <v>0</v>
      </c>
      <c r="DX61" s="157">
        <f>IFERROR(
IF((DX$5&gt;=(EOMONTH('Rent Roll'!$G$54,('Rent Roll'!$H$54*12)-1)+1)),0,
IF(DX$5&gt;='Rent Roll'!$G56,'Rent Roll'!$F56*((1+'Rent Roll'!$I56)^DATEDIF('Rent Roll'!$G56,'Commercial Lease'!DX$5,"Y")),0)),"-")</f>
        <v>0</v>
      </c>
      <c r="DY61" s="157">
        <f>IFERROR(
IF((DY$5&gt;=(EOMONTH('Rent Roll'!$G$54,('Rent Roll'!$H$54*12)-1)+1)),0,
IF(DY$5&gt;='Rent Roll'!$G56,'Rent Roll'!$F56*((1+'Rent Roll'!$I56)^DATEDIF('Rent Roll'!$G56,'Commercial Lease'!DY$5,"Y")),0)),"-")</f>
        <v>0</v>
      </c>
      <c r="DZ61" s="157">
        <f>IFERROR(
IF((DZ$5&gt;=(EOMONTH('Rent Roll'!$G$54,('Rent Roll'!$H$54*12)-1)+1)),0,
IF(DZ$5&gt;='Rent Roll'!$G56,'Rent Roll'!$F56*((1+'Rent Roll'!$I56)^DATEDIF('Rent Roll'!$G56,'Commercial Lease'!DZ$5,"Y")),0)),"-")</f>
        <v>0</v>
      </c>
      <c r="EA61" s="157">
        <f>IFERROR(
IF((EA$5&gt;=(EOMONTH('Rent Roll'!$G$54,('Rent Roll'!$H$54*12)-1)+1)),0,
IF(EA$5&gt;='Rent Roll'!$G56,'Rent Roll'!$F56*((1+'Rent Roll'!$I56)^DATEDIF('Rent Roll'!$G56,'Commercial Lease'!EA$5,"Y")),0)),"-")</f>
        <v>0</v>
      </c>
      <c r="EB61" s="157">
        <f>IFERROR(
IF((EB$5&gt;=(EOMONTH('Rent Roll'!$G$54,('Rent Roll'!$H$54*12)-1)+1)),0,
IF(EB$5&gt;='Rent Roll'!$G56,'Rent Roll'!$F56*((1+'Rent Roll'!$I56)^DATEDIF('Rent Roll'!$G56,'Commercial Lease'!EB$5,"Y")),0)),"-")</f>
        <v>0</v>
      </c>
      <c r="EC61" s="157">
        <f>IFERROR(
IF((EC$5&gt;=(EOMONTH('Rent Roll'!$G$54,('Rent Roll'!$H$54*12)-1)+1)),0,
IF(EC$5&gt;='Rent Roll'!$G56,'Rent Roll'!$F56*((1+'Rent Roll'!$I56)^DATEDIF('Rent Roll'!$G56,'Commercial Lease'!EC$5,"Y")),0)),"-")</f>
        <v>0</v>
      </c>
      <c r="ED61" s="157">
        <f>IFERROR(
IF((ED$5&gt;=(EOMONTH('Rent Roll'!$G$54,('Rent Roll'!$H$54*12)-1)+1)),0,
IF(ED$5&gt;='Rent Roll'!$G56,'Rent Roll'!$F56*((1+'Rent Roll'!$I56)^DATEDIF('Rent Roll'!$G56,'Commercial Lease'!ED$5,"Y")),0)),"-")</f>
        <v>0</v>
      </c>
      <c r="EE61" s="157">
        <f>IFERROR(
IF((EE$5&gt;=(EOMONTH('Rent Roll'!$G$54,('Rent Roll'!$H$54*12)-1)+1)),0,
IF(EE$5&gt;='Rent Roll'!$G56,'Rent Roll'!$F56*((1+'Rent Roll'!$I56)^DATEDIF('Rent Roll'!$G56,'Commercial Lease'!EE$5,"Y")),0)),"-")</f>
        <v>0</v>
      </c>
      <c r="EF61" s="158">
        <f>IFERROR(
IF((EF$5&gt;=(EOMONTH('Rent Roll'!$G$54,('Rent Roll'!$H$54*12)-1)+1)),0,
IF(EF$5&gt;='Rent Roll'!$G56,'Rent Roll'!$F56*((1+'Rent Roll'!$I56)^DATEDIF('Rent Roll'!$G56,'Commercial Lease'!EF$5,"Y")),0)),"-")</f>
        <v>0</v>
      </c>
      <c r="EG61" s="118" t="s">
        <v>109</v>
      </c>
    </row>
    <row r="62" spans="2:137" x14ac:dyDescent="0.2">
      <c r="B62" s="134"/>
      <c r="C62" s="135" t="str">
        <f>CONCATENATE('Rent Roll'!D57&amp;" - "&amp;'Rent Roll'!E57)</f>
        <v xml:space="preserve"> - </v>
      </c>
      <c r="D62" s="130">
        <f t="shared" si="22"/>
        <v>0</v>
      </c>
      <c r="E62" s="157">
        <f>'Rent Roll'!F57</f>
        <v>0</v>
      </c>
      <c r="F62" s="157">
        <f>IFERROR(
IF((F$5&gt;=(EOMONTH('Rent Roll'!$G$54,('Rent Roll'!$H$54*12)-1)+1)),0,
IF(F$5&gt;='Rent Roll'!$G57,'Rent Roll'!$F57*((1+'Rent Roll'!$I57)^DATEDIF('Rent Roll'!$G57,'Commercial Lease'!F$5,"Y")),0)),"-")</f>
        <v>0</v>
      </c>
      <c r="G62" s="157">
        <f>IFERROR(
IF((G$5&gt;=(EOMONTH('Rent Roll'!$G$54,('Rent Roll'!$H$54*12)-1)+1)),0,
IF(G$5&gt;='Rent Roll'!$G57,'Rent Roll'!$F57*((1+'Rent Roll'!$I57)^DATEDIF('Rent Roll'!$G57,'Commercial Lease'!G$5,"Y")),0)),"-")</f>
        <v>0</v>
      </c>
      <c r="H62" s="157">
        <f>IFERROR(
IF((H$5&gt;=(EOMONTH('Rent Roll'!$G$54,('Rent Roll'!$H$54*12)-1)+1)),0,
IF(H$5&gt;='Rent Roll'!$G57,'Rent Roll'!$F57*((1+'Rent Roll'!$I57)^DATEDIF('Rent Roll'!$G57,'Commercial Lease'!H$5,"Y")),0)),"-")</f>
        <v>0</v>
      </c>
      <c r="I62" s="157">
        <f>IFERROR(
IF((I$5&gt;=(EOMONTH('Rent Roll'!$G$54,('Rent Roll'!$H$54*12)-1)+1)),0,
IF(I$5&gt;='Rent Roll'!$G57,'Rent Roll'!$F57*((1+'Rent Roll'!$I57)^DATEDIF('Rent Roll'!$G57,'Commercial Lease'!I$5,"Y")),0)),"-")</f>
        <v>0</v>
      </c>
      <c r="J62" s="157">
        <f>IFERROR(
IF((J$5&gt;=(EOMONTH('Rent Roll'!$G$54,('Rent Roll'!$H$54*12)-1)+1)),0,
IF(J$5&gt;='Rent Roll'!$G57,'Rent Roll'!$F57*((1+'Rent Roll'!$I57)^DATEDIF('Rent Roll'!$G57,'Commercial Lease'!J$5,"Y")),0)),"-")</f>
        <v>0</v>
      </c>
      <c r="K62" s="157">
        <f>IFERROR(
IF((K$5&gt;=(EOMONTH('Rent Roll'!$G$54,('Rent Roll'!$H$54*12)-1)+1)),0,
IF(K$5&gt;='Rent Roll'!$G57,'Rent Roll'!$F57*((1+'Rent Roll'!$I57)^DATEDIF('Rent Roll'!$G57,'Commercial Lease'!K$5,"Y")),0)),"-")</f>
        <v>0</v>
      </c>
      <c r="L62" s="157">
        <f>IFERROR(
IF((L$5&gt;=(EOMONTH('Rent Roll'!$G$54,('Rent Roll'!$H$54*12)-1)+1)),0,
IF(L$5&gt;='Rent Roll'!$G57,'Rent Roll'!$F57*((1+'Rent Roll'!$I57)^DATEDIF('Rent Roll'!$G57,'Commercial Lease'!L$5,"Y")),0)),"-")</f>
        <v>0</v>
      </c>
      <c r="M62" s="157">
        <f>IFERROR(
IF((M$5&gt;=(EOMONTH('Rent Roll'!$G$54,('Rent Roll'!$H$54*12)-1)+1)),0,
IF(M$5&gt;='Rent Roll'!$G57,'Rent Roll'!$F57*((1+'Rent Roll'!$I57)^DATEDIF('Rent Roll'!$G57,'Commercial Lease'!M$5,"Y")),0)),"-")</f>
        <v>0</v>
      </c>
      <c r="N62" s="157">
        <f>IFERROR(
IF((N$5&gt;=(EOMONTH('Rent Roll'!$G$54,('Rent Roll'!$H$54*12)-1)+1)),0,
IF(N$5&gt;='Rent Roll'!$G57,'Rent Roll'!$F57*((1+'Rent Roll'!$I57)^DATEDIF('Rent Roll'!$G57,'Commercial Lease'!N$5,"Y")),0)),"-")</f>
        <v>0</v>
      </c>
      <c r="O62" s="157">
        <f>IFERROR(
IF((O$5&gt;=(EOMONTH('Rent Roll'!$G$54,('Rent Roll'!$H$54*12)-1)+1)),0,
IF(O$5&gt;='Rent Roll'!$G57,'Rent Roll'!$F57*((1+'Rent Roll'!$I57)^DATEDIF('Rent Roll'!$G57,'Commercial Lease'!O$5,"Y")),0)),"-")</f>
        <v>0</v>
      </c>
      <c r="P62" s="157">
        <f>IFERROR(
IF((P$5&gt;=(EOMONTH('Rent Roll'!$G$54,('Rent Roll'!$H$54*12)-1)+1)),0,
IF(P$5&gt;='Rent Roll'!$G57,'Rent Roll'!$F57*((1+'Rent Roll'!$I57)^DATEDIF('Rent Roll'!$G57,'Commercial Lease'!P$5,"Y")),0)),"-")</f>
        <v>0</v>
      </c>
      <c r="Q62" s="157">
        <f>IFERROR(
IF((Q$5&gt;=(EOMONTH('Rent Roll'!$G$54,('Rent Roll'!$H$54*12)-1)+1)),0,
IF(Q$5&gt;='Rent Roll'!$G57,'Rent Roll'!$F57*((1+'Rent Roll'!$I57)^DATEDIF('Rent Roll'!$G57,'Commercial Lease'!Q$5,"Y")),0)),"-")</f>
        <v>0</v>
      </c>
      <c r="R62" s="157">
        <f>IFERROR(
IF((R$5&gt;=(EOMONTH('Rent Roll'!$G$54,('Rent Roll'!$H$54*12)-1)+1)),0,
IF(R$5&gt;='Rent Roll'!$G57,'Rent Roll'!$F57*((1+'Rent Roll'!$I57)^DATEDIF('Rent Roll'!$G57,'Commercial Lease'!R$5,"Y")),0)),"-")</f>
        <v>0</v>
      </c>
      <c r="S62" s="157">
        <f>IFERROR(
IF((S$5&gt;=(EOMONTH('Rent Roll'!$G$54,('Rent Roll'!$H$54*12)-1)+1)),0,
IF(S$5&gt;='Rent Roll'!$G57,'Rent Roll'!$F57*((1+'Rent Roll'!$I57)^DATEDIF('Rent Roll'!$G57,'Commercial Lease'!S$5,"Y")),0)),"-")</f>
        <v>0</v>
      </c>
      <c r="T62" s="157">
        <f>IFERROR(
IF((T$5&gt;=(EOMONTH('Rent Roll'!$G$54,('Rent Roll'!$H$54*12)-1)+1)),0,
IF(T$5&gt;='Rent Roll'!$G57,'Rent Roll'!$F57*((1+'Rent Roll'!$I57)^DATEDIF('Rent Roll'!$G57,'Commercial Lease'!T$5,"Y")),0)),"-")</f>
        <v>0</v>
      </c>
      <c r="U62" s="157">
        <f>IFERROR(
IF((U$5&gt;=(EOMONTH('Rent Roll'!$G$54,('Rent Roll'!$H$54*12)-1)+1)),0,
IF(U$5&gt;='Rent Roll'!$G57,'Rent Roll'!$F57*((1+'Rent Roll'!$I57)^DATEDIF('Rent Roll'!$G57,'Commercial Lease'!U$5,"Y")),0)),"-")</f>
        <v>0</v>
      </c>
      <c r="V62" s="157">
        <f>IFERROR(
IF((V$5&gt;=(EOMONTH('Rent Roll'!$G$54,('Rent Roll'!$H$54*12)-1)+1)),0,
IF(V$5&gt;='Rent Roll'!$G57,'Rent Roll'!$F57*((1+'Rent Roll'!$I57)^DATEDIF('Rent Roll'!$G57,'Commercial Lease'!V$5,"Y")),0)),"-")</f>
        <v>0</v>
      </c>
      <c r="W62" s="157">
        <f>IFERROR(
IF((W$5&gt;=(EOMONTH('Rent Roll'!$G$54,('Rent Roll'!$H$54*12)-1)+1)),0,
IF(W$5&gt;='Rent Roll'!$G57,'Rent Roll'!$F57*((1+'Rent Roll'!$I57)^DATEDIF('Rent Roll'!$G57,'Commercial Lease'!W$5,"Y")),0)),"-")</f>
        <v>0</v>
      </c>
      <c r="X62" s="157">
        <f>IFERROR(
IF((X$5&gt;=(EOMONTH('Rent Roll'!$G$54,('Rent Roll'!$H$54*12)-1)+1)),0,
IF(X$5&gt;='Rent Roll'!$G57,'Rent Roll'!$F57*((1+'Rent Roll'!$I57)^DATEDIF('Rent Roll'!$G57,'Commercial Lease'!X$5,"Y")),0)),"-")</f>
        <v>0</v>
      </c>
      <c r="Y62" s="157">
        <f>IFERROR(
IF((Y$5&gt;=(EOMONTH('Rent Roll'!$G$54,('Rent Roll'!$H$54*12)-1)+1)),0,
IF(Y$5&gt;='Rent Roll'!$G57,'Rent Roll'!$F57*((1+'Rent Roll'!$I57)^DATEDIF('Rent Roll'!$G57,'Commercial Lease'!Y$5,"Y")),0)),"-")</f>
        <v>0</v>
      </c>
      <c r="Z62" s="157">
        <f>IFERROR(
IF((Z$5&gt;=(EOMONTH('Rent Roll'!$G$54,('Rent Roll'!$H$54*12)-1)+1)),0,
IF(Z$5&gt;='Rent Roll'!$G57,'Rent Roll'!$F57*((1+'Rent Roll'!$I57)^DATEDIF('Rent Roll'!$G57,'Commercial Lease'!Z$5,"Y")),0)),"-")</f>
        <v>0</v>
      </c>
      <c r="AA62" s="157">
        <f>IFERROR(
IF((AA$5&gt;=(EOMONTH('Rent Roll'!$G$54,('Rent Roll'!$H$54*12)-1)+1)),0,
IF(AA$5&gt;='Rent Roll'!$G57,'Rent Roll'!$F57*((1+'Rent Roll'!$I57)^DATEDIF('Rent Roll'!$G57,'Commercial Lease'!AA$5,"Y")),0)),"-")</f>
        <v>0</v>
      </c>
      <c r="AB62" s="157">
        <f>IFERROR(
IF((AB$5&gt;=(EOMONTH('Rent Roll'!$G$54,('Rent Roll'!$H$54*12)-1)+1)),0,
IF(AB$5&gt;='Rent Roll'!$G57,'Rent Roll'!$F57*((1+'Rent Roll'!$I57)^DATEDIF('Rent Roll'!$G57,'Commercial Lease'!AB$5,"Y")),0)),"-")</f>
        <v>0</v>
      </c>
      <c r="AC62" s="157">
        <f>IFERROR(
IF((AC$5&gt;=(EOMONTH('Rent Roll'!$G$54,('Rent Roll'!$H$54*12)-1)+1)),0,
IF(AC$5&gt;='Rent Roll'!$G57,'Rent Roll'!$F57*((1+'Rent Roll'!$I57)^DATEDIF('Rent Roll'!$G57,'Commercial Lease'!AC$5,"Y")),0)),"-")</f>
        <v>0</v>
      </c>
      <c r="AD62" s="157">
        <f>IFERROR(
IF((AD$5&gt;=(EOMONTH('Rent Roll'!$G$54,('Rent Roll'!$H$54*12)-1)+1)),0,
IF(AD$5&gt;='Rent Roll'!$G57,'Rent Roll'!$F57*((1+'Rent Roll'!$I57)^DATEDIF('Rent Roll'!$G57,'Commercial Lease'!AD$5,"Y")),0)),"-")</f>
        <v>0</v>
      </c>
      <c r="AE62" s="157">
        <f>IFERROR(
IF((AE$5&gt;=(EOMONTH('Rent Roll'!$G$54,('Rent Roll'!$H$54*12)-1)+1)),0,
IF(AE$5&gt;='Rent Roll'!$G57,'Rent Roll'!$F57*((1+'Rent Roll'!$I57)^DATEDIF('Rent Roll'!$G57,'Commercial Lease'!AE$5,"Y")),0)),"-")</f>
        <v>0</v>
      </c>
      <c r="AF62" s="157">
        <f>IFERROR(
IF((AF$5&gt;=(EOMONTH('Rent Roll'!$G$54,('Rent Roll'!$H$54*12)-1)+1)),0,
IF(AF$5&gt;='Rent Roll'!$G57,'Rent Roll'!$F57*((1+'Rent Roll'!$I57)^DATEDIF('Rent Roll'!$G57,'Commercial Lease'!AF$5,"Y")),0)),"-")</f>
        <v>0</v>
      </c>
      <c r="AG62" s="157">
        <f>IFERROR(
IF((AG$5&gt;=(EOMONTH('Rent Roll'!$G$54,('Rent Roll'!$H$54*12)-1)+1)),0,
IF(AG$5&gt;='Rent Roll'!$G57,'Rent Roll'!$F57*((1+'Rent Roll'!$I57)^DATEDIF('Rent Roll'!$G57,'Commercial Lease'!AG$5,"Y")),0)),"-")</f>
        <v>0</v>
      </c>
      <c r="AH62" s="157">
        <f>IFERROR(
IF((AH$5&gt;=(EOMONTH('Rent Roll'!$G$54,('Rent Roll'!$H$54*12)-1)+1)),0,
IF(AH$5&gt;='Rent Roll'!$G57,'Rent Roll'!$F57*((1+'Rent Roll'!$I57)^DATEDIF('Rent Roll'!$G57,'Commercial Lease'!AH$5,"Y")),0)),"-")</f>
        <v>0</v>
      </c>
      <c r="AI62" s="157">
        <f>IFERROR(
IF((AI$5&gt;=(EOMONTH('Rent Roll'!$G$54,('Rent Roll'!$H$54*12)-1)+1)),0,
IF(AI$5&gt;='Rent Roll'!$G57,'Rent Roll'!$F57*((1+'Rent Roll'!$I57)^DATEDIF('Rent Roll'!$G57,'Commercial Lease'!AI$5,"Y")),0)),"-")</f>
        <v>0</v>
      </c>
      <c r="AJ62" s="157">
        <f>IFERROR(
IF((AJ$5&gt;=(EOMONTH('Rent Roll'!$G$54,('Rent Roll'!$H$54*12)-1)+1)),0,
IF(AJ$5&gt;='Rent Roll'!$G57,'Rent Roll'!$F57*((1+'Rent Roll'!$I57)^DATEDIF('Rent Roll'!$G57,'Commercial Lease'!AJ$5,"Y")),0)),"-")</f>
        <v>0</v>
      </c>
      <c r="AK62" s="157">
        <f>IFERROR(
IF((AK$5&gt;=(EOMONTH('Rent Roll'!$G$54,('Rent Roll'!$H$54*12)-1)+1)),0,
IF(AK$5&gt;='Rent Roll'!$G57,'Rent Roll'!$F57*((1+'Rent Roll'!$I57)^DATEDIF('Rent Roll'!$G57,'Commercial Lease'!AK$5,"Y")),0)),"-")</f>
        <v>0</v>
      </c>
      <c r="AL62" s="157">
        <f>IFERROR(
IF((AL$5&gt;=(EOMONTH('Rent Roll'!$G$54,('Rent Roll'!$H$54*12)-1)+1)),0,
IF(AL$5&gt;='Rent Roll'!$G57,'Rent Roll'!$F57*((1+'Rent Roll'!$I57)^DATEDIF('Rent Roll'!$G57,'Commercial Lease'!AL$5,"Y")),0)),"-")</f>
        <v>0</v>
      </c>
      <c r="AM62" s="157">
        <f>IFERROR(
IF((AM$5&gt;=(EOMONTH('Rent Roll'!$G$54,('Rent Roll'!$H$54*12)-1)+1)),0,
IF(AM$5&gt;='Rent Roll'!$G57,'Rent Roll'!$F57*((1+'Rent Roll'!$I57)^DATEDIF('Rent Roll'!$G57,'Commercial Lease'!AM$5,"Y")),0)),"-")</f>
        <v>0</v>
      </c>
      <c r="AN62" s="157">
        <f>IFERROR(
IF((AN$5&gt;=(EOMONTH('Rent Roll'!$G$54,('Rent Roll'!$H$54*12)-1)+1)),0,
IF(AN$5&gt;='Rent Roll'!$G57,'Rent Roll'!$F57*((1+'Rent Roll'!$I57)^DATEDIF('Rent Roll'!$G57,'Commercial Lease'!AN$5,"Y")),0)),"-")</f>
        <v>0</v>
      </c>
      <c r="AO62" s="157">
        <f>IFERROR(
IF((AO$5&gt;=(EOMONTH('Rent Roll'!$G$54,('Rent Roll'!$H$54*12)-1)+1)),0,
IF(AO$5&gt;='Rent Roll'!$G57,'Rent Roll'!$F57*((1+'Rent Roll'!$I57)^DATEDIF('Rent Roll'!$G57,'Commercial Lease'!AO$5,"Y")),0)),"-")</f>
        <v>0</v>
      </c>
      <c r="AP62" s="157">
        <f>IFERROR(
IF((AP$5&gt;=(EOMONTH('Rent Roll'!$G$54,('Rent Roll'!$H$54*12)-1)+1)),0,
IF(AP$5&gt;='Rent Roll'!$G57,'Rent Roll'!$F57*((1+'Rent Roll'!$I57)^DATEDIF('Rent Roll'!$G57,'Commercial Lease'!AP$5,"Y")),0)),"-")</f>
        <v>0</v>
      </c>
      <c r="AQ62" s="157">
        <f>IFERROR(
IF((AQ$5&gt;=(EOMONTH('Rent Roll'!$G$54,('Rent Roll'!$H$54*12)-1)+1)),0,
IF(AQ$5&gt;='Rent Roll'!$G57,'Rent Roll'!$F57*((1+'Rent Roll'!$I57)^DATEDIF('Rent Roll'!$G57,'Commercial Lease'!AQ$5,"Y")),0)),"-")</f>
        <v>0</v>
      </c>
      <c r="AR62" s="157">
        <f>IFERROR(
IF((AR$5&gt;=(EOMONTH('Rent Roll'!$G$54,('Rent Roll'!$H$54*12)-1)+1)),0,
IF(AR$5&gt;='Rent Roll'!$G57,'Rent Roll'!$F57*((1+'Rent Roll'!$I57)^DATEDIF('Rent Roll'!$G57,'Commercial Lease'!AR$5,"Y")),0)),"-")</f>
        <v>0</v>
      </c>
      <c r="AS62" s="157">
        <f>IFERROR(
IF((AS$5&gt;=(EOMONTH('Rent Roll'!$G$54,('Rent Roll'!$H$54*12)-1)+1)),0,
IF(AS$5&gt;='Rent Roll'!$G57,'Rent Roll'!$F57*((1+'Rent Roll'!$I57)^DATEDIF('Rent Roll'!$G57,'Commercial Lease'!AS$5,"Y")),0)),"-")</f>
        <v>0</v>
      </c>
      <c r="AT62" s="157">
        <f>IFERROR(
IF((AT$5&gt;=(EOMONTH('Rent Roll'!$G$54,('Rent Roll'!$H$54*12)-1)+1)),0,
IF(AT$5&gt;='Rent Roll'!$G57,'Rent Roll'!$F57*((1+'Rent Roll'!$I57)^DATEDIF('Rent Roll'!$G57,'Commercial Lease'!AT$5,"Y")),0)),"-")</f>
        <v>0</v>
      </c>
      <c r="AU62" s="157">
        <f>IFERROR(
IF((AU$5&gt;=(EOMONTH('Rent Roll'!$G$54,('Rent Roll'!$H$54*12)-1)+1)),0,
IF(AU$5&gt;='Rent Roll'!$G57,'Rent Roll'!$F57*((1+'Rent Roll'!$I57)^DATEDIF('Rent Roll'!$G57,'Commercial Lease'!AU$5,"Y")),0)),"-")</f>
        <v>0</v>
      </c>
      <c r="AV62" s="157">
        <f>IFERROR(
IF((AV$5&gt;=(EOMONTH('Rent Roll'!$G$54,('Rent Roll'!$H$54*12)-1)+1)),0,
IF(AV$5&gt;='Rent Roll'!$G57,'Rent Roll'!$F57*((1+'Rent Roll'!$I57)^DATEDIF('Rent Roll'!$G57,'Commercial Lease'!AV$5,"Y")),0)),"-")</f>
        <v>0</v>
      </c>
      <c r="AW62" s="157">
        <f>IFERROR(
IF((AW$5&gt;=(EOMONTH('Rent Roll'!$G$54,('Rent Roll'!$H$54*12)-1)+1)),0,
IF(AW$5&gt;='Rent Roll'!$G57,'Rent Roll'!$F57*((1+'Rent Roll'!$I57)^DATEDIF('Rent Roll'!$G57,'Commercial Lease'!AW$5,"Y")),0)),"-")</f>
        <v>0</v>
      </c>
      <c r="AX62" s="157">
        <f>IFERROR(
IF((AX$5&gt;=(EOMONTH('Rent Roll'!$G$54,('Rent Roll'!$H$54*12)-1)+1)),0,
IF(AX$5&gt;='Rent Roll'!$G57,'Rent Roll'!$F57*((1+'Rent Roll'!$I57)^DATEDIF('Rent Roll'!$G57,'Commercial Lease'!AX$5,"Y")),0)),"-")</f>
        <v>0</v>
      </c>
      <c r="AY62" s="157">
        <f>IFERROR(
IF((AY$5&gt;=(EOMONTH('Rent Roll'!$G$54,('Rent Roll'!$H$54*12)-1)+1)),0,
IF(AY$5&gt;='Rent Roll'!$G57,'Rent Roll'!$F57*((1+'Rent Roll'!$I57)^DATEDIF('Rent Roll'!$G57,'Commercial Lease'!AY$5,"Y")),0)),"-")</f>
        <v>0</v>
      </c>
      <c r="AZ62" s="157">
        <f>IFERROR(
IF((AZ$5&gt;=(EOMONTH('Rent Roll'!$G$54,('Rent Roll'!$H$54*12)-1)+1)),0,
IF(AZ$5&gt;='Rent Roll'!$G57,'Rent Roll'!$F57*((1+'Rent Roll'!$I57)^DATEDIF('Rent Roll'!$G57,'Commercial Lease'!AZ$5,"Y")),0)),"-")</f>
        <v>0</v>
      </c>
      <c r="BA62" s="157">
        <f>IFERROR(
IF((BA$5&gt;=(EOMONTH('Rent Roll'!$G$54,('Rent Roll'!$H$54*12)-1)+1)),0,
IF(BA$5&gt;='Rent Roll'!$G57,'Rent Roll'!$F57*((1+'Rent Roll'!$I57)^DATEDIF('Rent Roll'!$G57,'Commercial Lease'!BA$5,"Y")),0)),"-")</f>
        <v>0</v>
      </c>
      <c r="BB62" s="157">
        <f>IFERROR(
IF((BB$5&gt;=(EOMONTH('Rent Roll'!$G$54,('Rent Roll'!$H$54*12)-1)+1)),0,
IF(BB$5&gt;='Rent Roll'!$G57,'Rent Roll'!$F57*((1+'Rent Roll'!$I57)^DATEDIF('Rent Roll'!$G57,'Commercial Lease'!BB$5,"Y")),0)),"-")</f>
        <v>0</v>
      </c>
      <c r="BC62" s="157">
        <f>IFERROR(
IF((BC$5&gt;=(EOMONTH('Rent Roll'!$G$54,('Rent Roll'!$H$54*12)-1)+1)),0,
IF(BC$5&gt;='Rent Roll'!$G57,'Rent Roll'!$F57*((1+'Rent Roll'!$I57)^DATEDIF('Rent Roll'!$G57,'Commercial Lease'!BC$5,"Y")),0)),"-")</f>
        <v>0</v>
      </c>
      <c r="BD62" s="157">
        <f>IFERROR(
IF((BD$5&gt;=(EOMONTH('Rent Roll'!$G$54,('Rent Roll'!$H$54*12)-1)+1)),0,
IF(BD$5&gt;='Rent Roll'!$G57,'Rent Roll'!$F57*((1+'Rent Roll'!$I57)^DATEDIF('Rent Roll'!$G57,'Commercial Lease'!BD$5,"Y")),0)),"-")</f>
        <v>0</v>
      </c>
      <c r="BE62" s="157">
        <f>IFERROR(
IF((BE$5&gt;=(EOMONTH('Rent Roll'!$G$54,('Rent Roll'!$H$54*12)-1)+1)),0,
IF(BE$5&gt;='Rent Roll'!$G57,'Rent Roll'!$F57*((1+'Rent Roll'!$I57)^DATEDIF('Rent Roll'!$G57,'Commercial Lease'!BE$5,"Y")),0)),"-")</f>
        <v>0</v>
      </c>
      <c r="BF62" s="157">
        <f>IFERROR(
IF((BF$5&gt;=(EOMONTH('Rent Roll'!$G$54,('Rent Roll'!$H$54*12)-1)+1)),0,
IF(BF$5&gt;='Rent Roll'!$G57,'Rent Roll'!$F57*((1+'Rent Roll'!$I57)^DATEDIF('Rent Roll'!$G57,'Commercial Lease'!BF$5,"Y")),0)),"-")</f>
        <v>0</v>
      </c>
      <c r="BG62" s="157">
        <f>IFERROR(
IF((BG$5&gt;=(EOMONTH('Rent Roll'!$G$54,('Rent Roll'!$H$54*12)-1)+1)),0,
IF(BG$5&gt;='Rent Roll'!$G57,'Rent Roll'!$F57*((1+'Rent Roll'!$I57)^DATEDIF('Rent Roll'!$G57,'Commercial Lease'!BG$5,"Y")),0)),"-")</f>
        <v>0</v>
      </c>
      <c r="BH62" s="157">
        <f>IFERROR(
IF((BH$5&gt;=(EOMONTH('Rent Roll'!$G$54,('Rent Roll'!$H$54*12)-1)+1)),0,
IF(BH$5&gt;='Rent Roll'!$G57,'Rent Roll'!$F57*((1+'Rent Roll'!$I57)^DATEDIF('Rent Roll'!$G57,'Commercial Lease'!BH$5,"Y")),0)),"-")</f>
        <v>0</v>
      </c>
      <c r="BI62" s="157">
        <f>IFERROR(
IF((BI$5&gt;=(EOMONTH('Rent Roll'!$G$54,('Rent Roll'!$H$54*12)-1)+1)),0,
IF(BI$5&gt;='Rent Roll'!$G57,'Rent Roll'!$F57*((1+'Rent Roll'!$I57)^DATEDIF('Rent Roll'!$G57,'Commercial Lease'!BI$5,"Y")),0)),"-")</f>
        <v>0</v>
      </c>
      <c r="BJ62" s="157">
        <f>IFERROR(
IF((BJ$5&gt;=(EOMONTH('Rent Roll'!$G$54,('Rent Roll'!$H$54*12)-1)+1)),0,
IF(BJ$5&gt;='Rent Roll'!$G57,'Rent Roll'!$F57*((1+'Rent Roll'!$I57)^DATEDIF('Rent Roll'!$G57,'Commercial Lease'!BJ$5,"Y")),0)),"-")</f>
        <v>0</v>
      </c>
      <c r="BK62" s="157">
        <f>IFERROR(
IF((BK$5&gt;=(EOMONTH('Rent Roll'!$G$54,('Rent Roll'!$H$54*12)-1)+1)),0,
IF(BK$5&gt;='Rent Roll'!$G57,'Rent Roll'!$F57*((1+'Rent Roll'!$I57)^DATEDIF('Rent Roll'!$G57,'Commercial Lease'!BK$5,"Y")),0)),"-")</f>
        <v>0</v>
      </c>
      <c r="BL62" s="157">
        <f>IFERROR(
IF((BL$5&gt;=(EOMONTH('Rent Roll'!$G$54,('Rent Roll'!$H$54*12)-1)+1)),0,
IF(BL$5&gt;='Rent Roll'!$G57,'Rent Roll'!$F57*((1+'Rent Roll'!$I57)^DATEDIF('Rent Roll'!$G57,'Commercial Lease'!BL$5,"Y")),0)),"-")</f>
        <v>0</v>
      </c>
      <c r="BM62" s="157">
        <f>IFERROR(
IF((BM$5&gt;=(EOMONTH('Rent Roll'!$G$54,('Rent Roll'!$H$54*12)-1)+1)),0,
IF(BM$5&gt;='Rent Roll'!$G57,'Rent Roll'!$F57*((1+'Rent Roll'!$I57)^DATEDIF('Rent Roll'!$G57,'Commercial Lease'!BM$5,"Y")),0)),"-")</f>
        <v>0</v>
      </c>
      <c r="BN62" s="157">
        <f>IFERROR(
IF((BN$5&gt;=(EOMONTH('Rent Roll'!$G$54,('Rent Roll'!$H$54*12)-1)+1)),0,
IF(BN$5&gt;='Rent Roll'!$G57,'Rent Roll'!$F57*((1+'Rent Roll'!$I57)^DATEDIF('Rent Roll'!$G57,'Commercial Lease'!BN$5,"Y")),0)),"-")</f>
        <v>0</v>
      </c>
      <c r="BO62" s="157">
        <f>IFERROR(
IF((BO$5&gt;=(EOMONTH('Rent Roll'!$G$54,('Rent Roll'!$H$54*12)-1)+1)),0,
IF(BO$5&gt;='Rent Roll'!$G57,'Rent Roll'!$F57*((1+'Rent Roll'!$I57)^DATEDIF('Rent Roll'!$G57,'Commercial Lease'!BO$5,"Y")),0)),"-")</f>
        <v>0</v>
      </c>
      <c r="BP62" s="157">
        <f>IFERROR(
IF((BP$5&gt;=(EOMONTH('Rent Roll'!$G$54,('Rent Roll'!$H$54*12)-1)+1)),0,
IF(BP$5&gt;='Rent Roll'!$G57,'Rent Roll'!$F57*((1+'Rent Roll'!$I57)^DATEDIF('Rent Roll'!$G57,'Commercial Lease'!BP$5,"Y")),0)),"-")</f>
        <v>0</v>
      </c>
      <c r="BQ62" s="157">
        <f>IFERROR(
IF((BQ$5&gt;=(EOMONTH('Rent Roll'!$G$54,('Rent Roll'!$H$54*12)-1)+1)),0,
IF(BQ$5&gt;='Rent Roll'!$G57,'Rent Roll'!$F57*((1+'Rent Roll'!$I57)^DATEDIF('Rent Roll'!$G57,'Commercial Lease'!BQ$5,"Y")),0)),"-")</f>
        <v>0</v>
      </c>
      <c r="BR62" s="157">
        <f>IFERROR(
IF((BR$5&gt;=(EOMONTH('Rent Roll'!$G$54,('Rent Roll'!$H$54*12)-1)+1)),0,
IF(BR$5&gt;='Rent Roll'!$G57,'Rent Roll'!$F57*((1+'Rent Roll'!$I57)^DATEDIF('Rent Roll'!$G57,'Commercial Lease'!BR$5,"Y")),0)),"-")</f>
        <v>0</v>
      </c>
      <c r="BS62" s="157">
        <f>IFERROR(
IF((BS$5&gt;=(EOMONTH('Rent Roll'!$G$54,('Rent Roll'!$H$54*12)-1)+1)),0,
IF(BS$5&gt;='Rent Roll'!$G57,'Rent Roll'!$F57*((1+'Rent Roll'!$I57)^DATEDIF('Rent Roll'!$G57,'Commercial Lease'!BS$5,"Y")),0)),"-")</f>
        <v>0</v>
      </c>
      <c r="BT62" s="157">
        <f>IFERROR(
IF((BT$5&gt;=(EOMONTH('Rent Roll'!$G$54,('Rent Roll'!$H$54*12)-1)+1)),0,
IF(BT$5&gt;='Rent Roll'!$G57,'Rent Roll'!$F57*((1+'Rent Roll'!$I57)^DATEDIF('Rent Roll'!$G57,'Commercial Lease'!BT$5,"Y")),0)),"-")</f>
        <v>0</v>
      </c>
      <c r="BU62" s="157">
        <f>IFERROR(
IF((BU$5&gt;=(EOMONTH('Rent Roll'!$G$54,('Rent Roll'!$H$54*12)-1)+1)),0,
IF(BU$5&gt;='Rent Roll'!$G57,'Rent Roll'!$F57*((1+'Rent Roll'!$I57)^DATEDIF('Rent Roll'!$G57,'Commercial Lease'!BU$5,"Y")),0)),"-")</f>
        <v>0</v>
      </c>
      <c r="BV62" s="157">
        <f>IFERROR(
IF((BV$5&gt;=(EOMONTH('Rent Roll'!$G$54,('Rent Roll'!$H$54*12)-1)+1)),0,
IF(BV$5&gt;='Rent Roll'!$G57,'Rent Roll'!$F57*((1+'Rent Roll'!$I57)^DATEDIF('Rent Roll'!$G57,'Commercial Lease'!BV$5,"Y")),0)),"-")</f>
        <v>0</v>
      </c>
      <c r="BW62" s="157">
        <f>IFERROR(
IF((BW$5&gt;=(EOMONTH('Rent Roll'!$G$54,('Rent Roll'!$H$54*12)-1)+1)),0,
IF(BW$5&gt;='Rent Roll'!$G57,'Rent Roll'!$F57*((1+'Rent Roll'!$I57)^DATEDIF('Rent Roll'!$G57,'Commercial Lease'!BW$5,"Y")),0)),"-")</f>
        <v>0</v>
      </c>
      <c r="BX62" s="157">
        <f>IFERROR(
IF((BX$5&gt;=(EOMONTH('Rent Roll'!$G$54,('Rent Roll'!$H$54*12)-1)+1)),0,
IF(BX$5&gt;='Rent Roll'!$G57,'Rent Roll'!$F57*((1+'Rent Roll'!$I57)^DATEDIF('Rent Roll'!$G57,'Commercial Lease'!BX$5,"Y")),0)),"-")</f>
        <v>0</v>
      </c>
      <c r="BY62" s="157">
        <f>IFERROR(
IF((BY$5&gt;=(EOMONTH('Rent Roll'!$G$54,('Rent Roll'!$H$54*12)-1)+1)),0,
IF(BY$5&gt;='Rent Roll'!$G57,'Rent Roll'!$F57*((1+'Rent Roll'!$I57)^DATEDIF('Rent Roll'!$G57,'Commercial Lease'!BY$5,"Y")),0)),"-")</f>
        <v>0</v>
      </c>
      <c r="BZ62" s="157">
        <f>IFERROR(
IF((BZ$5&gt;=(EOMONTH('Rent Roll'!$G$54,('Rent Roll'!$H$54*12)-1)+1)),0,
IF(BZ$5&gt;='Rent Roll'!$G57,'Rent Roll'!$F57*((1+'Rent Roll'!$I57)^DATEDIF('Rent Roll'!$G57,'Commercial Lease'!BZ$5,"Y")),0)),"-")</f>
        <v>0</v>
      </c>
      <c r="CA62" s="157">
        <f>IFERROR(
IF((CA$5&gt;=(EOMONTH('Rent Roll'!$G$54,('Rent Roll'!$H$54*12)-1)+1)),0,
IF(CA$5&gt;='Rent Roll'!$G57,'Rent Roll'!$F57*((1+'Rent Roll'!$I57)^DATEDIF('Rent Roll'!$G57,'Commercial Lease'!CA$5,"Y")),0)),"-")</f>
        <v>0</v>
      </c>
      <c r="CB62" s="157">
        <f>IFERROR(
IF((CB$5&gt;=(EOMONTH('Rent Roll'!$G$54,('Rent Roll'!$H$54*12)-1)+1)),0,
IF(CB$5&gt;='Rent Roll'!$G57,'Rent Roll'!$F57*((1+'Rent Roll'!$I57)^DATEDIF('Rent Roll'!$G57,'Commercial Lease'!CB$5,"Y")),0)),"-")</f>
        <v>0</v>
      </c>
      <c r="CC62" s="157">
        <f>IFERROR(
IF((CC$5&gt;=(EOMONTH('Rent Roll'!$G$54,('Rent Roll'!$H$54*12)-1)+1)),0,
IF(CC$5&gt;='Rent Roll'!$G57,'Rent Roll'!$F57*((1+'Rent Roll'!$I57)^DATEDIF('Rent Roll'!$G57,'Commercial Lease'!CC$5,"Y")),0)),"-")</f>
        <v>0</v>
      </c>
      <c r="CD62" s="157">
        <f>IFERROR(
IF((CD$5&gt;=(EOMONTH('Rent Roll'!$G$54,('Rent Roll'!$H$54*12)-1)+1)),0,
IF(CD$5&gt;='Rent Roll'!$G57,'Rent Roll'!$F57*((1+'Rent Roll'!$I57)^DATEDIF('Rent Roll'!$G57,'Commercial Lease'!CD$5,"Y")),0)),"-")</f>
        <v>0</v>
      </c>
      <c r="CE62" s="157">
        <f>IFERROR(
IF((CE$5&gt;=(EOMONTH('Rent Roll'!$G$54,('Rent Roll'!$H$54*12)-1)+1)),0,
IF(CE$5&gt;='Rent Roll'!$G57,'Rent Roll'!$F57*((1+'Rent Roll'!$I57)^DATEDIF('Rent Roll'!$G57,'Commercial Lease'!CE$5,"Y")),0)),"-")</f>
        <v>0</v>
      </c>
      <c r="CF62" s="157">
        <f>IFERROR(
IF((CF$5&gt;=(EOMONTH('Rent Roll'!$G$54,('Rent Roll'!$H$54*12)-1)+1)),0,
IF(CF$5&gt;='Rent Roll'!$G57,'Rent Roll'!$F57*((1+'Rent Roll'!$I57)^DATEDIF('Rent Roll'!$G57,'Commercial Lease'!CF$5,"Y")),0)),"-")</f>
        <v>0</v>
      </c>
      <c r="CG62" s="157">
        <f>IFERROR(
IF((CG$5&gt;=(EOMONTH('Rent Roll'!$G$54,('Rent Roll'!$H$54*12)-1)+1)),0,
IF(CG$5&gt;='Rent Roll'!$G57,'Rent Roll'!$F57*((1+'Rent Roll'!$I57)^DATEDIF('Rent Roll'!$G57,'Commercial Lease'!CG$5,"Y")),0)),"-")</f>
        <v>0</v>
      </c>
      <c r="CH62" s="157">
        <f>IFERROR(
IF((CH$5&gt;=(EOMONTH('Rent Roll'!$G$54,('Rent Roll'!$H$54*12)-1)+1)),0,
IF(CH$5&gt;='Rent Roll'!$G57,'Rent Roll'!$F57*((1+'Rent Roll'!$I57)^DATEDIF('Rent Roll'!$G57,'Commercial Lease'!CH$5,"Y")),0)),"-")</f>
        <v>0</v>
      </c>
      <c r="CI62" s="157">
        <f>IFERROR(
IF((CI$5&gt;=(EOMONTH('Rent Roll'!$G$54,('Rent Roll'!$H$54*12)-1)+1)),0,
IF(CI$5&gt;='Rent Roll'!$G57,'Rent Roll'!$F57*((1+'Rent Roll'!$I57)^DATEDIF('Rent Roll'!$G57,'Commercial Lease'!CI$5,"Y")),0)),"-")</f>
        <v>0</v>
      </c>
      <c r="CJ62" s="157">
        <f>IFERROR(
IF((CJ$5&gt;=(EOMONTH('Rent Roll'!$G$54,('Rent Roll'!$H$54*12)-1)+1)),0,
IF(CJ$5&gt;='Rent Roll'!$G57,'Rent Roll'!$F57*((1+'Rent Roll'!$I57)^DATEDIF('Rent Roll'!$G57,'Commercial Lease'!CJ$5,"Y")),0)),"-")</f>
        <v>0</v>
      </c>
      <c r="CK62" s="157">
        <f>IFERROR(
IF((CK$5&gt;=(EOMONTH('Rent Roll'!$G$54,('Rent Roll'!$H$54*12)-1)+1)),0,
IF(CK$5&gt;='Rent Roll'!$G57,'Rent Roll'!$F57*((1+'Rent Roll'!$I57)^DATEDIF('Rent Roll'!$G57,'Commercial Lease'!CK$5,"Y")),0)),"-")</f>
        <v>0</v>
      </c>
      <c r="CL62" s="157">
        <f>IFERROR(
IF((CL$5&gt;=(EOMONTH('Rent Roll'!$G$54,('Rent Roll'!$H$54*12)-1)+1)),0,
IF(CL$5&gt;='Rent Roll'!$G57,'Rent Roll'!$F57*((1+'Rent Roll'!$I57)^DATEDIF('Rent Roll'!$G57,'Commercial Lease'!CL$5,"Y")),0)),"-")</f>
        <v>0</v>
      </c>
      <c r="CM62" s="157">
        <f>IFERROR(
IF((CM$5&gt;=(EOMONTH('Rent Roll'!$G$54,('Rent Roll'!$H$54*12)-1)+1)),0,
IF(CM$5&gt;='Rent Roll'!$G57,'Rent Roll'!$F57*((1+'Rent Roll'!$I57)^DATEDIF('Rent Roll'!$G57,'Commercial Lease'!CM$5,"Y")),0)),"-")</f>
        <v>0</v>
      </c>
      <c r="CN62" s="157">
        <f>IFERROR(
IF((CN$5&gt;=(EOMONTH('Rent Roll'!$G$54,('Rent Roll'!$H$54*12)-1)+1)),0,
IF(CN$5&gt;='Rent Roll'!$G57,'Rent Roll'!$F57*((1+'Rent Roll'!$I57)^DATEDIF('Rent Roll'!$G57,'Commercial Lease'!CN$5,"Y")),0)),"-")</f>
        <v>0</v>
      </c>
      <c r="CO62" s="157">
        <f>IFERROR(
IF((CO$5&gt;=(EOMONTH('Rent Roll'!$G$54,('Rent Roll'!$H$54*12)-1)+1)),0,
IF(CO$5&gt;='Rent Roll'!$G57,'Rent Roll'!$F57*((1+'Rent Roll'!$I57)^DATEDIF('Rent Roll'!$G57,'Commercial Lease'!CO$5,"Y")),0)),"-")</f>
        <v>0</v>
      </c>
      <c r="CP62" s="157">
        <f>IFERROR(
IF((CP$5&gt;=(EOMONTH('Rent Roll'!$G$54,('Rent Roll'!$H$54*12)-1)+1)),0,
IF(CP$5&gt;='Rent Roll'!$G57,'Rent Roll'!$F57*((1+'Rent Roll'!$I57)^DATEDIF('Rent Roll'!$G57,'Commercial Lease'!CP$5,"Y")),0)),"-")</f>
        <v>0</v>
      </c>
      <c r="CQ62" s="157">
        <f>IFERROR(
IF((CQ$5&gt;=(EOMONTH('Rent Roll'!$G$54,('Rent Roll'!$H$54*12)-1)+1)),0,
IF(CQ$5&gt;='Rent Roll'!$G57,'Rent Roll'!$F57*((1+'Rent Roll'!$I57)^DATEDIF('Rent Roll'!$G57,'Commercial Lease'!CQ$5,"Y")),0)),"-")</f>
        <v>0</v>
      </c>
      <c r="CR62" s="157">
        <f>IFERROR(
IF((CR$5&gt;=(EOMONTH('Rent Roll'!$G$54,('Rent Roll'!$H$54*12)-1)+1)),0,
IF(CR$5&gt;='Rent Roll'!$G57,'Rent Roll'!$F57*((1+'Rent Roll'!$I57)^DATEDIF('Rent Roll'!$G57,'Commercial Lease'!CR$5,"Y")),0)),"-")</f>
        <v>0</v>
      </c>
      <c r="CS62" s="157">
        <f>IFERROR(
IF((CS$5&gt;=(EOMONTH('Rent Roll'!$G$54,('Rent Roll'!$H$54*12)-1)+1)),0,
IF(CS$5&gt;='Rent Roll'!$G57,'Rent Roll'!$F57*((1+'Rent Roll'!$I57)^DATEDIF('Rent Roll'!$G57,'Commercial Lease'!CS$5,"Y")),0)),"-")</f>
        <v>0</v>
      </c>
      <c r="CT62" s="157">
        <f>IFERROR(
IF((CT$5&gt;=(EOMONTH('Rent Roll'!$G$54,('Rent Roll'!$H$54*12)-1)+1)),0,
IF(CT$5&gt;='Rent Roll'!$G57,'Rent Roll'!$F57*((1+'Rent Roll'!$I57)^DATEDIF('Rent Roll'!$G57,'Commercial Lease'!CT$5,"Y")),0)),"-")</f>
        <v>0</v>
      </c>
      <c r="CU62" s="157">
        <f>IFERROR(
IF((CU$5&gt;=(EOMONTH('Rent Roll'!$G$54,('Rent Roll'!$H$54*12)-1)+1)),0,
IF(CU$5&gt;='Rent Roll'!$G57,'Rent Roll'!$F57*((1+'Rent Roll'!$I57)^DATEDIF('Rent Roll'!$G57,'Commercial Lease'!CU$5,"Y")),0)),"-")</f>
        <v>0</v>
      </c>
      <c r="CV62" s="157">
        <f>IFERROR(
IF((CV$5&gt;=(EOMONTH('Rent Roll'!$G$54,('Rent Roll'!$H$54*12)-1)+1)),0,
IF(CV$5&gt;='Rent Roll'!$G57,'Rent Roll'!$F57*((1+'Rent Roll'!$I57)^DATEDIF('Rent Roll'!$G57,'Commercial Lease'!CV$5,"Y")),0)),"-")</f>
        <v>0</v>
      </c>
      <c r="CW62" s="157">
        <f>IFERROR(
IF((CW$5&gt;=(EOMONTH('Rent Roll'!$G$54,('Rent Roll'!$H$54*12)-1)+1)),0,
IF(CW$5&gt;='Rent Roll'!$G57,'Rent Roll'!$F57*((1+'Rent Roll'!$I57)^DATEDIF('Rent Roll'!$G57,'Commercial Lease'!CW$5,"Y")),0)),"-")</f>
        <v>0</v>
      </c>
      <c r="CX62" s="157">
        <f>IFERROR(
IF((CX$5&gt;=(EOMONTH('Rent Roll'!$G$54,('Rent Roll'!$H$54*12)-1)+1)),0,
IF(CX$5&gt;='Rent Roll'!$G57,'Rent Roll'!$F57*((1+'Rent Roll'!$I57)^DATEDIF('Rent Roll'!$G57,'Commercial Lease'!CX$5,"Y")),0)),"-")</f>
        <v>0</v>
      </c>
      <c r="CY62" s="157">
        <f>IFERROR(
IF((CY$5&gt;=(EOMONTH('Rent Roll'!$G$54,('Rent Roll'!$H$54*12)-1)+1)),0,
IF(CY$5&gt;='Rent Roll'!$G57,'Rent Roll'!$F57*((1+'Rent Roll'!$I57)^DATEDIF('Rent Roll'!$G57,'Commercial Lease'!CY$5,"Y")),0)),"-")</f>
        <v>0</v>
      </c>
      <c r="CZ62" s="157">
        <f>IFERROR(
IF((CZ$5&gt;=(EOMONTH('Rent Roll'!$G$54,('Rent Roll'!$H$54*12)-1)+1)),0,
IF(CZ$5&gt;='Rent Roll'!$G57,'Rent Roll'!$F57*((1+'Rent Roll'!$I57)^DATEDIF('Rent Roll'!$G57,'Commercial Lease'!CZ$5,"Y")),0)),"-")</f>
        <v>0</v>
      </c>
      <c r="DA62" s="157">
        <f>IFERROR(
IF((DA$5&gt;=(EOMONTH('Rent Roll'!$G$54,('Rent Roll'!$H$54*12)-1)+1)),0,
IF(DA$5&gt;='Rent Roll'!$G57,'Rent Roll'!$F57*((1+'Rent Roll'!$I57)^DATEDIF('Rent Roll'!$G57,'Commercial Lease'!DA$5,"Y")),0)),"-")</f>
        <v>0</v>
      </c>
      <c r="DB62" s="157">
        <f>IFERROR(
IF((DB$5&gt;=(EOMONTH('Rent Roll'!$G$54,('Rent Roll'!$H$54*12)-1)+1)),0,
IF(DB$5&gt;='Rent Roll'!$G57,'Rent Roll'!$F57*((1+'Rent Roll'!$I57)^DATEDIF('Rent Roll'!$G57,'Commercial Lease'!DB$5,"Y")),0)),"-")</f>
        <v>0</v>
      </c>
      <c r="DC62" s="157">
        <f>IFERROR(
IF((DC$5&gt;=(EOMONTH('Rent Roll'!$G$54,('Rent Roll'!$H$54*12)-1)+1)),0,
IF(DC$5&gt;='Rent Roll'!$G57,'Rent Roll'!$F57*((1+'Rent Roll'!$I57)^DATEDIF('Rent Roll'!$G57,'Commercial Lease'!DC$5,"Y")),0)),"-")</f>
        <v>0</v>
      </c>
      <c r="DD62" s="157">
        <f>IFERROR(
IF((DD$5&gt;=(EOMONTH('Rent Roll'!$G$54,('Rent Roll'!$H$54*12)-1)+1)),0,
IF(DD$5&gt;='Rent Roll'!$G57,'Rent Roll'!$F57*((1+'Rent Roll'!$I57)^DATEDIF('Rent Roll'!$G57,'Commercial Lease'!DD$5,"Y")),0)),"-")</f>
        <v>0</v>
      </c>
      <c r="DE62" s="157">
        <f>IFERROR(
IF((DE$5&gt;=(EOMONTH('Rent Roll'!$G$54,('Rent Roll'!$H$54*12)-1)+1)),0,
IF(DE$5&gt;='Rent Roll'!$G57,'Rent Roll'!$F57*((1+'Rent Roll'!$I57)^DATEDIF('Rent Roll'!$G57,'Commercial Lease'!DE$5,"Y")),0)),"-")</f>
        <v>0</v>
      </c>
      <c r="DF62" s="157">
        <f>IFERROR(
IF((DF$5&gt;=(EOMONTH('Rent Roll'!$G$54,('Rent Roll'!$H$54*12)-1)+1)),0,
IF(DF$5&gt;='Rent Roll'!$G57,'Rent Roll'!$F57*((1+'Rent Roll'!$I57)^DATEDIF('Rent Roll'!$G57,'Commercial Lease'!DF$5,"Y")),0)),"-")</f>
        <v>0</v>
      </c>
      <c r="DG62" s="157">
        <f>IFERROR(
IF((DG$5&gt;=(EOMONTH('Rent Roll'!$G$54,('Rent Roll'!$H$54*12)-1)+1)),0,
IF(DG$5&gt;='Rent Roll'!$G57,'Rent Roll'!$F57*((1+'Rent Roll'!$I57)^DATEDIF('Rent Roll'!$G57,'Commercial Lease'!DG$5,"Y")),0)),"-")</f>
        <v>0</v>
      </c>
      <c r="DH62" s="157">
        <f>IFERROR(
IF((DH$5&gt;=(EOMONTH('Rent Roll'!$G$54,('Rent Roll'!$H$54*12)-1)+1)),0,
IF(DH$5&gt;='Rent Roll'!$G57,'Rent Roll'!$F57*((1+'Rent Roll'!$I57)^DATEDIF('Rent Roll'!$G57,'Commercial Lease'!DH$5,"Y")),0)),"-")</f>
        <v>0</v>
      </c>
      <c r="DI62" s="157">
        <f>IFERROR(
IF((DI$5&gt;=(EOMONTH('Rent Roll'!$G$54,('Rent Roll'!$H$54*12)-1)+1)),0,
IF(DI$5&gt;='Rent Roll'!$G57,'Rent Roll'!$F57*((1+'Rent Roll'!$I57)^DATEDIF('Rent Roll'!$G57,'Commercial Lease'!DI$5,"Y")),0)),"-")</f>
        <v>0</v>
      </c>
      <c r="DJ62" s="157">
        <f>IFERROR(
IF((DJ$5&gt;=(EOMONTH('Rent Roll'!$G$54,('Rent Roll'!$H$54*12)-1)+1)),0,
IF(DJ$5&gt;='Rent Roll'!$G57,'Rent Roll'!$F57*((1+'Rent Roll'!$I57)^DATEDIF('Rent Roll'!$G57,'Commercial Lease'!DJ$5,"Y")),0)),"-")</f>
        <v>0</v>
      </c>
      <c r="DK62" s="157">
        <f>IFERROR(
IF((DK$5&gt;=(EOMONTH('Rent Roll'!$G$54,('Rent Roll'!$H$54*12)-1)+1)),0,
IF(DK$5&gt;='Rent Roll'!$G57,'Rent Roll'!$F57*((1+'Rent Roll'!$I57)^DATEDIF('Rent Roll'!$G57,'Commercial Lease'!DK$5,"Y")),0)),"-")</f>
        <v>0</v>
      </c>
      <c r="DL62" s="157">
        <f>IFERROR(
IF((DL$5&gt;=(EOMONTH('Rent Roll'!$G$54,('Rent Roll'!$H$54*12)-1)+1)),0,
IF(DL$5&gt;='Rent Roll'!$G57,'Rent Roll'!$F57*((1+'Rent Roll'!$I57)^DATEDIF('Rent Roll'!$G57,'Commercial Lease'!DL$5,"Y")),0)),"-")</f>
        <v>0</v>
      </c>
      <c r="DM62" s="157">
        <f>IFERROR(
IF((DM$5&gt;=(EOMONTH('Rent Roll'!$G$54,('Rent Roll'!$H$54*12)-1)+1)),0,
IF(DM$5&gt;='Rent Roll'!$G57,'Rent Roll'!$F57*((1+'Rent Roll'!$I57)^DATEDIF('Rent Roll'!$G57,'Commercial Lease'!DM$5,"Y")),0)),"-")</f>
        <v>0</v>
      </c>
      <c r="DN62" s="157">
        <f>IFERROR(
IF((DN$5&gt;=(EOMONTH('Rent Roll'!$G$54,('Rent Roll'!$H$54*12)-1)+1)),0,
IF(DN$5&gt;='Rent Roll'!$G57,'Rent Roll'!$F57*((1+'Rent Roll'!$I57)^DATEDIF('Rent Roll'!$G57,'Commercial Lease'!DN$5,"Y")),0)),"-")</f>
        <v>0</v>
      </c>
      <c r="DO62" s="157">
        <f>IFERROR(
IF((DO$5&gt;=(EOMONTH('Rent Roll'!$G$54,('Rent Roll'!$H$54*12)-1)+1)),0,
IF(DO$5&gt;='Rent Roll'!$G57,'Rent Roll'!$F57*((1+'Rent Roll'!$I57)^DATEDIF('Rent Roll'!$G57,'Commercial Lease'!DO$5,"Y")),0)),"-")</f>
        <v>0</v>
      </c>
      <c r="DP62" s="157">
        <f>IFERROR(
IF((DP$5&gt;=(EOMONTH('Rent Roll'!$G$54,('Rent Roll'!$H$54*12)-1)+1)),0,
IF(DP$5&gt;='Rent Roll'!$G57,'Rent Roll'!$F57*((1+'Rent Roll'!$I57)^DATEDIF('Rent Roll'!$G57,'Commercial Lease'!DP$5,"Y")),0)),"-")</f>
        <v>0</v>
      </c>
      <c r="DQ62" s="157">
        <f>IFERROR(
IF((DQ$5&gt;=(EOMONTH('Rent Roll'!$G$54,('Rent Roll'!$H$54*12)-1)+1)),0,
IF(DQ$5&gt;='Rent Roll'!$G57,'Rent Roll'!$F57*((1+'Rent Roll'!$I57)^DATEDIF('Rent Roll'!$G57,'Commercial Lease'!DQ$5,"Y")),0)),"-")</f>
        <v>0</v>
      </c>
      <c r="DR62" s="157">
        <f>IFERROR(
IF((DR$5&gt;=(EOMONTH('Rent Roll'!$G$54,('Rent Roll'!$H$54*12)-1)+1)),0,
IF(DR$5&gt;='Rent Roll'!$G57,'Rent Roll'!$F57*((1+'Rent Roll'!$I57)^DATEDIF('Rent Roll'!$G57,'Commercial Lease'!DR$5,"Y")),0)),"-")</f>
        <v>0</v>
      </c>
      <c r="DS62" s="157">
        <f>IFERROR(
IF((DS$5&gt;=(EOMONTH('Rent Roll'!$G$54,('Rent Roll'!$H$54*12)-1)+1)),0,
IF(DS$5&gt;='Rent Roll'!$G57,'Rent Roll'!$F57*((1+'Rent Roll'!$I57)^DATEDIF('Rent Roll'!$G57,'Commercial Lease'!DS$5,"Y")),0)),"-")</f>
        <v>0</v>
      </c>
      <c r="DT62" s="157">
        <f>IFERROR(
IF((DT$5&gt;=(EOMONTH('Rent Roll'!$G$54,('Rent Roll'!$H$54*12)-1)+1)),0,
IF(DT$5&gt;='Rent Roll'!$G57,'Rent Roll'!$F57*((1+'Rent Roll'!$I57)^DATEDIF('Rent Roll'!$G57,'Commercial Lease'!DT$5,"Y")),0)),"-")</f>
        <v>0</v>
      </c>
      <c r="DU62" s="157">
        <f>IFERROR(
IF((DU$5&gt;=(EOMONTH('Rent Roll'!$G$54,('Rent Roll'!$H$54*12)-1)+1)),0,
IF(DU$5&gt;='Rent Roll'!$G57,'Rent Roll'!$F57*((1+'Rent Roll'!$I57)^DATEDIF('Rent Roll'!$G57,'Commercial Lease'!DU$5,"Y")),0)),"-")</f>
        <v>0</v>
      </c>
      <c r="DV62" s="157">
        <f>IFERROR(
IF((DV$5&gt;=(EOMONTH('Rent Roll'!$G$54,('Rent Roll'!$H$54*12)-1)+1)),0,
IF(DV$5&gt;='Rent Roll'!$G57,'Rent Roll'!$F57*((1+'Rent Roll'!$I57)^DATEDIF('Rent Roll'!$G57,'Commercial Lease'!DV$5,"Y")),0)),"-")</f>
        <v>0</v>
      </c>
      <c r="DW62" s="157">
        <f>IFERROR(
IF((DW$5&gt;=(EOMONTH('Rent Roll'!$G$54,('Rent Roll'!$H$54*12)-1)+1)),0,
IF(DW$5&gt;='Rent Roll'!$G57,'Rent Roll'!$F57*((1+'Rent Roll'!$I57)^DATEDIF('Rent Roll'!$G57,'Commercial Lease'!DW$5,"Y")),0)),"-")</f>
        <v>0</v>
      </c>
      <c r="DX62" s="157">
        <f>IFERROR(
IF((DX$5&gt;=(EOMONTH('Rent Roll'!$G$54,('Rent Roll'!$H$54*12)-1)+1)),0,
IF(DX$5&gt;='Rent Roll'!$G57,'Rent Roll'!$F57*((1+'Rent Roll'!$I57)^DATEDIF('Rent Roll'!$G57,'Commercial Lease'!DX$5,"Y")),0)),"-")</f>
        <v>0</v>
      </c>
      <c r="DY62" s="157">
        <f>IFERROR(
IF((DY$5&gt;=(EOMONTH('Rent Roll'!$G$54,('Rent Roll'!$H$54*12)-1)+1)),0,
IF(DY$5&gt;='Rent Roll'!$G57,'Rent Roll'!$F57*((1+'Rent Roll'!$I57)^DATEDIF('Rent Roll'!$G57,'Commercial Lease'!DY$5,"Y")),0)),"-")</f>
        <v>0</v>
      </c>
      <c r="DZ62" s="157">
        <f>IFERROR(
IF((DZ$5&gt;=(EOMONTH('Rent Roll'!$G$54,('Rent Roll'!$H$54*12)-1)+1)),0,
IF(DZ$5&gt;='Rent Roll'!$G57,'Rent Roll'!$F57*((1+'Rent Roll'!$I57)^DATEDIF('Rent Roll'!$G57,'Commercial Lease'!DZ$5,"Y")),0)),"-")</f>
        <v>0</v>
      </c>
      <c r="EA62" s="157">
        <f>IFERROR(
IF((EA$5&gt;=(EOMONTH('Rent Roll'!$G$54,('Rent Roll'!$H$54*12)-1)+1)),0,
IF(EA$5&gt;='Rent Roll'!$G57,'Rent Roll'!$F57*((1+'Rent Roll'!$I57)^DATEDIF('Rent Roll'!$G57,'Commercial Lease'!EA$5,"Y")),0)),"-")</f>
        <v>0</v>
      </c>
      <c r="EB62" s="157">
        <f>IFERROR(
IF((EB$5&gt;=(EOMONTH('Rent Roll'!$G$54,('Rent Roll'!$H$54*12)-1)+1)),0,
IF(EB$5&gt;='Rent Roll'!$G57,'Rent Roll'!$F57*((1+'Rent Roll'!$I57)^DATEDIF('Rent Roll'!$G57,'Commercial Lease'!EB$5,"Y")),0)),"-")</f>
        <v>0</v>
      </c>
      <c r="EC62" s="157">
        <f>IFERROR(
IF((EC$5&gt;=(EOMONTH('Rent Roll'!$G$54,('Rent Roll'!$H$54*12)-1)+1)),0,
IF(EC$5&gt;='Rent Roll'!$G57,'Rent Roll'!$F57*((1+'Rent Roll'!$I57)^DATEDIF('Rent Roll'!$G57,'Commercial Lease'!EC$5,"Y")),0)),"-")</f>
        <v>0</v>
      </c>
      <c r="ED62" s="157">
        <f>IFERROR(
IF((ED$5&gt;=(EOMONTH('Rent Roll'!$G$54,('Rent Roll'!$H$54*12)-1)+1)),0,
IF(ED$5&gt;='Rent Roll'!$G57,'Rent Roll'!$F57*((1+'Rent Roll'!$I57)^DATEDIF('Rent Roll'!$G57,'Commercial Lease'!ED$5,"Y")),0)),"-")</f>
        <v>0</v>
      </c>
      <c r="EE62" s="157">
        <f>IFERROR(
IF((EE$5&gt;=(EOMONTH('Rent Roll'!$G$54,('Rent Roll'!$H$54*12)-1)+1)),0,
IF(EE$5&gt;='Rent Roll'!$G57,'Rent Roll'!$F57*((1+'Rent Roll'!$I57)^DATEDIF('Rent Roll'!$G57,'Commercial Lease'!EE$5,"Y")),0)),"-")</f>
        <v>0</v>
      </c>
      <c r="EF62" s="158">
        <f>IFERROR(
IF((EF$5&gt;=(EOMONTH('Rent Roll'!$G$54,('Rent Roll'!$H$54*12)-1)+1)),0,
IF(EF$5&gt;='Rent Roll'!$G57,'Rent Roll'!$F57*((1+'Rent Roll'!$I57)^DATEDIF('Rent Roll'!$G57,'Commercial Lease'!EF$5,"Y")),0)),"-")</f>
        <v>0</v>
      </c>
      <c r="EG62" s="118" t="s">
        <v>109</v>
      </c>
    </row>
    <row r="63" spans="2:137" x14ac:dyDescent="0.2">
      <c r="B63" s="134"/>
      <c r="C63" s="135" t="str">
        <f>CONCATENATE('Rent Roll'!D58&amp;" - "&amp;'Rent Roll'!E58)</f>
        <v xml:space="preserve"> - </v>
      </c>
      <c r="D63" s="130">
        <f t="shared" si="22"/>
        <v>0</v>
      </c>
      <c r="E63" s="157">
        <f>'Rent Roll'!F58</f>
        <v>0</v>
      </c>
      <c r="F63" s="157">
        <f>IFERROR(
IF((F$5&gt;=(EOMONTH('Rent Roll'!$G$54,('Rent Roll'!$H$54*12)-1)+1)),0,
IF(F$5&gt;='Rent Roll'!$G58,'Rent Roll'!$F58*((1+'Rent Roll'!$I58)^DATEDIF('Rent Roll'!$G58,'Commercial Lease'!F$5,"Y")),0)),"-")</f>
        <v>0</v>
      </c>
      <c r="G63" s="157">
        <f>IFERROR(
IF((G$5&gt;=(EOMONTH('Rent Roll'!$G$54,('Rent Roll'!$H$54*12)-1)+1)),0,
IF(G$5&gt;='Rent Roll'!$G58,'Rent Roll'!$F58*((1+'Rent Roll'!$I58)^DATEDIF('Rent Roll'!$G58,'Commercial Lease'!G$5,"Y")),0)),"-")</f>
        <v>0</v>
      </c>
      <c r="H63" s="157">
        <f>IFERROR(
IF((H$5&gt;=(EOMONTH('Rent Roll'!$G$54,('Rent Roll'!$H$54*12)-1)+1)),0,
IF(H$5&gt;='Rent Roll'!$G58,'Rent Roll'!$F58*((1+'Rent Roll'!$I58)^DATEDIF('Rent Roll'!$G58,'Commercial Lease'!H$5,"Y")),0)),"-")</f>
        <v>0</v>
      </c>
      <c r="I63" s="157">
        <f>IFERROR(
IF((I$5&gt;=(EOMONTH('Rent Roll'!$G$54,('Rent Roll'!$H$54*12)-1)+1)),0,
IF(I$5&gt;='Rent Roll'!$G58,'Rent Roll'!$F58*((1+'Rent Roll'!$I58)^DATEDIF('Rent Roll'!$G58,'Commercial Lease'!I$5,"Y")),0)),"-")</f>
        <v>0</v>
      </c>
      <c r="J63" s="157">
        <f>IFERROR(
IF((J$5&gt;=(EOMONTH('Rent Roll'!$G$54,('Rent Roll'!$H$54*12)-1)+1)),0,
IF(J$5&gt;='Rent Roll'!$G58,'Rent Roll'!$F58*((1+'Rent Roll'!$I58)^DATEDIF('Rent Roll'!$G58,'Commercial Lease'!J$5,"Y")),0)),"-")</f>
        <v>0</v>
      </c>
      <c r="K63" s="157">
        <f>IFERROR(
IF((K$5&gt;=(EOMONTH('Rent Roll'!$G$54,('Rent Roll'!$H$54*12)-1)+1)),0,
IF(K$5&gt;='Rent Roll'!$G58,'Rent Roll'!$F58*((1+'Rent Roll'!$I58)^DATEDIF('Rent Roll'!$G58,'Commercial Lease'!K$5,"Y")),0)),"-")</f>
        <v>0</v>
      </c>
      <c r="L63" s="157">
        <f>IFERROR(
IF((L$5&gt;=(EOMONTH('Rent Roll'!$G$54,('Rent Roll'!$H$54*12)-1)+1)),0,
IF(L$5&gt;='Rent Roll'!$G58,'Rent Roll'!$F58*((1+'Rent Roll'!$I58)^DATEDIF('Rent Roll'!$G58,'Commercial Lease'!L$5,"Y")),0)),"-")</f>
        <v>0</v>
      </c>
      <c r="M63" s="157">
        <f>IFERROR(
IF((M$5&gt;=(EOMONTH('Rent Roll'!$G$54,('Rent Roll'!$H$54*12)-1)+1)),0,
IF(M$5&gt;='Rent Roll'!$G58,'Rent Roll'!$F58*((1+'Rent Roll'!$I58)^DATEDIF('Rent Roll'!$G58,'Commercial Lease'!M$5,"Y")),0)),"-")</f>
        <v>0</v>
      </c>
      <c r="N63" s="157">
        <f>IFERROR(
IF((N$5&gt;=(EOMONTH('Rent Roll'!$G$54,('Rent Roll'!$H$54*12)-1)+1)),0,
IF(N$5&gt;='Rent Roll'!$G58,'Rent Roll'!$F58*((1+'Rent Roll'!$I58)^DATEDIF('Rent Roll'!$G58,'Commercial Lease'!N$5,"Y")),0)),"-")</f>
        <v>0</v>
      </c>
      <c r="O63" s="157">
        <f>IFERROR(
IF((O$5&gt;=(EOMONTH('Rent Roll'!$G$54,('Rent Roll'!$H$54*12)-1)+1)),0,
IF(O$5&gt;='Rent Roll'!$G58,'Rent Roll'!$F58*((1+'Rent Roll'!$I58)^DATEDIF('Rent Roll'!$G58,'Commercial Lease'!O$5,"Y")),0)),"-")</f>
        <v>0</v>
      </c>
      <c r="P63" s="157">
        <f>IFERROR(
IF((P$5&gt;=(EOMONTH('Rent Roll'!$G$54,('Rent Roll'!$H$54*12)-1)+1)),0,
IF(P$5&gt;='Rent Roll'!$G58,'Rent Roll'!$F58*((1+'Rent Roll'!$I58)^DATEDIF('Rent Roll'!$G58,'Commercial Lease'!P$5,"Y")),0)),"-")</f>
        <v>0</v>
      </c>
      <c r="Q63" s="157">
        <f>IFERROR(
IF((Q$5&gt;=(EOMONTH('Rent Roll'!$G$54,('Rent Roll'!$H$54*12)-1)+1)),0,
IF(Q$5&gt;='Rent Roll'!$G58,'Rent Roll'!$F58*((1+'Rent Roll'!$I58)^DATEDIF('Rent Roll'!$G58,'Commercial Lease'!Q$5,"Y")),0)),"-")</f>
        <v>0</v>
      </c>
      <c r="R63" s="157">
        <f>IFERROR(
IF((R$5&gt;=(EOMONTH('Rent Roll'!$G$54,('Rent Roll'!$H$54*12)-1)+1)),0,
IF(R$5&gt;='Rent Roll'!$G58,'Rent Roll'!$F58*((1+'Rent Roll'!$I58)^DATEDIF('Rent Roll'!$G58,'Commercial Lease'!R$5,"Y")),0)),"-")</f>
        <v>0</v>
      </c>
      <c r="S63" s="157">
        <f>IFERROR(
IF((S$5&gt;=(EOMONTH('Rent Roll'!$G$54,('Rent Roll'!$H$54*12)-1)+1)),0,
IF(S$5&gt;='Rent Roll'!$G58,'Rent Roll'!$F58*((1+'Rent Roll'!$I58)^DATEDIF('Rent Roll'!$G58,'Commercial Lease'!S$5,"Y")),0)),"-")</f>
        <v>0</v>
      </c>
      <c r="T63" s="157">
        <f>IFERROR(
IF((T$5&gt;=(EOMONTH('Rent Roll'!$G$54,('Rent Roll'!$H$54*12)-1)+1)),0,
IF(T$5&gt;='Rent Roll'!$G58,'Rent Roll'!$F58*((1+'Rent Roll'!$I58)^DATEDIF('Rent Roll'!$G58,'Commercial Lease'!T$5,"Y")),0)),"-")</f>
        <v>0</v>
      </c>
      <c r="U63" s="157">
        <f>IFERROR(
IF((U$5&gt;=(EOMONTH('Rent Roll'!$G$54,('Rent Roll'!$H$54*12)-1)+1)),0,
IF(U$5&gt;='Rent Roll'!$G58,'Rent Roll'!$F58*((1+'Rent Roll'!$I58)^DATEDIF('Rent Roll'!$G58,'Commercial Lease'!U$5,"Y")),0)),"-")</f>
        <v>0</v>
      </c>
      <c r="V63" s="157">
        <f>IFERROR(
IF((V$5&gt;=(EOMONTH('Rent Roll'!$G$54,('Rent Roll'!$H$54*12)-1)+1)),0,
IF(V$5&gt;='Rent Roll'!$G58,'Rent Roll'!$F58*((1+'Rent Roll'!$I58)^DATEDIF('Rent Roll'!$G58,'Commercial Lease'!V$5,"Y")),0)),"-")</f>
        <v>0</v>
      </c>
      <c r="W63" s="157">
        <f>IFERROR(
IF((W$5&gt;=(EOMONTH('Rent Roll'!$G$54,('Rent Roll'!$H$54*12)-1)+1)),0,
IF(W$5&gt;='Rent Roll'!$G58,'Rent Roll'!$F58*((1+'Rent Roll'!$I58)^DATEDIF('Rent Roll'!$G58,'Commercial Lease'!W$5,"Y")),0)),"-")</f>
        <v>0</v>
      </c>
      <c r="X63" s="157">
        <f>IFERROR(
IF((X$5&gt;=(EOMONTH('Rent Roll'!$G$54,('Rent Roll'!$H$54*12)-1)+1)),0,
IF(X$5&gt;='Rent Roll'!$G58,'Rent Roll'!$F58*((1+'Rent Roll'!$I58)^DATEDIF('Rent Roll'!$G58,'Commercial Lease'!X$5,"Y")),0)),"-")</f>
        <v>0</v>
      </c>
      <c r="Y63" s="157">
        <f>IFERROR(
IF((Y$5&gt;=(EOMONTH('Rent Roll'!$G$54,('Rent Roll'!$H$54*12)-1)+1)),0,
IF(Y$5&gt;='Rent Roll'!$G58,'Rent Roll'!$F58*((1+'Rent Roll'!$I58)^DATEDIF('Rent Roll'!$G58,'Commercial Lease'!Y$5,"Y")),0)),"-")</f>
        <v>0</v>
      </c>
      <c r="Z63" s="157">
        <f>IFERROR(
IF((Z$5&gt;=(EOMONTH('Rent Roll'!$G$54,('Rent Roll'!$H$54*12)-1)+1)),0,
IF(Z$5&gt;='Rent Roll'!$G58,'Rent Roll'!$F58*((1+'Rent Roll'!$I58)^DATEDIF('Rent Roll'!$G58,'Commercial Lease'!Z$5,"Y")),0)),"-")</f>
        <v>0</v>
      </c>
      <c r="AA63" s="157">
        <f>IFERROR(
IF((AA$5&gt;=(EOMONTH('Rent Roll'!$G$54,('Rent Roll'!$H$54*12)-1)+1)),0,
IF(AA$5&gt;='Rent Roll'!$G58,'Rent Roll'!$F58*((1+'Rent Roll'!$I58)^DATEDIF('Rent Roll'!$G58,'Commercial Lease'!AA$5,"Y")),0)),"-")</f>
        <v>0</v>
      </c>
      <c r="AB63" s="157">
        <f>IFERROR(
IF((AB$5&gt;=(EOMONTH('Rent Roll'!$G$54,('Rent Roll'!$H$54*12)-1)+1)),0,
IF(AB$5&gt;='Rent Roll'!$G58,'Rent Roll'!$F58*((1+'Rent Roll'!$I58)^DATEDIF('Rent Roll'!$G58,'Commercial Lease'!AB$5,"Y")),0)),"-")</f>
        <v>0</v>
      </c>
      <c r="AC63" s="157">
        <f>IFERROR(
IF((AC$5&gt;=(EOMONTH('Rent Roll'!$G$54,('Rent Roll'!$H$54*12)-1)+1)),0,
IF(AC$5&gt;='Rent Roll'!$G58,'Rent Roll'!$F58*((1+'Rent Roll'!$I58)^DATEDIF('Rent Roll'!$G58,'Commercial Lease'!AC$5,"Y")),0)),"-")</f>
        <v>0</v>
      </c>
      <c r="AD63" s="157">
        <f>IFERROR(
IF((AD$5&gt;=(EOMONTH('Rent Roll'!$G$54,('Rent Roll'!$H$54*12)-1)+1)),0,
IF(AD$5&gt;='Rent Roll'!$G58,'Rent Roll'!$F58*((1+'Rent Roll'!$I58)^DATEDIF('Rent Roll'!$G58,'Commercial Lease'!AD$5,"Y")),0)),"-")</f>
        <v>0</v>
      </c>
      <c r="AE63" s="157">
        <f>IFERROR(
IF((AE$5&gt;=(EOMONTH('Rent Roll'!$G$54,('Rent Roll'!$H$54*12)-1)+1)),0,
IF(AE$5&gt;='Rent Roll'!$G58,'Rent Roll'!$F58*((1+'Rent Roll'!$I58)^DATEDIF('Rent Roll'!$G58,'Commercial Lease'!AE$5,"Y")),0)),"-")</f>
        <v>0</v>
      </c>
      <c r="AF63" s="157">
        <f>IFERROR(
IF((AF$5&gt;=(EOMONTH('Rent Roll'!$G$54,('Rent Roll'!$H$54*12)-1)+1)),0,
IF(AF$5&gt;='Rent Roll'!$G58,'Rent Roll'!$F58*((1+'Rent Roll'!$I58)^DATEDIF('Rent Roll'!$G58,'Commercial Lease'!AF$5,"Y")),0)),"-")</f>
        <v>0</v>
      </c>
      <c r="AG63" s="157">
        <f>IFERROR(
IF((AG$5&gt;=(EOMONTH('Rent Roll'!$G$54,('Rent Roll'!$H$54*12)-1)+1)),0,
IF(AG$5&gt;='Rent Roll'!$G58,'Rent Roll'!$F58*((1+'Rent Roll'!$I58)^DATEDIF('Rent Roll'!$G58,'Commercial Lease'!AG$5,"Y")),0)),"-")</f>
        <v>0</v>
      </c>
      <c r="AH63" s="157">
        <f>IFERROR(
IF((AH$5&gt;=(EOMONTH('Rent Roll'!$G$54,('Rent Roll'!$H$54*12)-1)+1)),0,
IF(AH$5&gt;='Rent Roll'!$G58,'Rent Roll'!$F58*((1+'Rent Roll'!$I58)^DATEDIF('Rent Roll'!$G58,'Commercial Lease'!AH$5,"Y")),0)),"-")</f>
        <v>0</v>
      </c>
      <c r="AI63" s="157">
        <f>IFERROR(
IF((AI$5&gt;=(EOMONTH('Rent Roll'!$G$54,('Rent Roll'!$H$54*12)-1)+1)),0,
IF(AI$5&gt;='Rent Roll'!$G58,'Rent Roll'!$F58*((1+'Rent Roll'!$I58)^DATEDIF('Rent Roll'!$G58,'Commercial Lease'!AI$5,"Y")),0)),"-")</f>
        <v>0</v>
      </c>
      <c r="AJ63" s="157">
        <f>IFERROR(
IF((AJ$5&gt;=(EOMONTH('Rent Roll'!$G$54,('Rent Roll'!$H$54*12)-1)+1)),0,
IF(AJ$5&gt;='Rent Roll'!$G58,'Rent Roll'!$F58*((1+'Rent Roll'!$I58)^DATEDIF('Rent Roll'!$G58,'Commercial Lease'!AJ$5,"Y")),0)),"-")</f>
        <v>0</v>
      </c>
      <c r="AK63" s="157">
        <f>IFERROR(
IF((AK$5&gt;=(EOMONTH('Rent Roll'!$G$54,('Rent Roll'!$H$54*12)-1)+1)),0,
IF(AK$5&gt;='Rent Roll'!$G58,'Rent Roll'!$F58*((1+'Rent Roll'!$I58)^DATEDIF('Rent Roll'!$G58,'Commercial Lease'!AK$5,"Y")),0)),"-")</f>
        <v>0</v>
      </c>
      <c r="AL63" s="157">
        <f>IFERROR(
IF((AL$5&gt;=(EOMONTH('Rent Roll'!$G$54,('Rent Roll'!$H$54*12)-1)+1)),0,
IF(AL$5&gt;='Rent Roll'!$G58,'Rent Roll'!$F58*((1+'Rent Roll'!$I58)^DATEDIF('Rent Roll'!$G58,'Commercial Lease'!AL$5,"Y")),0)),"-")</f>
        <v>0</v>
      </c>
      <c r="AM63" s="157">
        <f>IFERROR(
IF((AM$5&gt;=(EOMONTH('Rent Roll'!$G$54,('Rent Roll'!$H$54*12)-1)+1)),0,
IF(AM$5&gt;='Rent Roll'!$G58,'Rent Roll'!$F58*((1+'Rent Roll'!$I58)^DATEDIF('Rent Roll'!$G58,'Commercial Lease'!AM$5,"Y")),0)),"-")</f>
        <v>0</v>
      </c>
      <c r="AN63" s="157">
        <f>IFERROR(
IF((AN$5&gt;=(EOMONTH('Rent Roll'!$G$54,('Rent Roll'!$H$54*12)-1)+1)),0,
IF(AN$5&gt;='Rent Roll'!$G58,'Rent Roll'!$F58*((1+'Rent Roll'!$I58)^DATEDIF('Rent Roll'!$G58,'Commercial Lease'!AN$5,"Y")),0)),"-")</f>
        <v>0</v>
      </c>
      <c r="AO63" s="157">
        <f>IFERROR(
IF((AO$5&gt;=(EOMONTH('Rent Roll'!$G$54,('Rent Roll'!$H$54*12)-1)+1)),0,
IF(AO$5&gt;='Rent Roll'!$G58,'Rent Roll'!$F58*((1+'Rent Roll'!$I58)^DATEDIF('Rent Roll'!$G58,'Commercial Lease'!AO$5,"Y")),0)),"-")</f>
        <v>0</v>
      </c>
      <c r="AP63" s="157">
        <f>IFERROR(
IF((AP$5&gt;=(EOMONTH('Rent Roll'!$G$54,('Rent Roll'!$H$54*12)-1)+1)),0,
IF(AP$5&gt;='Rent Roll'!$G58,'Rent Roll'!$F58*((1+'Rent Roll'!$I58)^DATEDIF('Rent Roll'!$G58,'Commercial Lease'!AP$5,"Y")),0)),"-")</f>
        <v>0</v>
      </c>
      <c r="AQ63" s="157">
        <f>IFERROR(
IF((AQ$5&gt;=(EOMONTH('Rent Roll'!$G$54,('Rent Roll'!$H$54*12)-1)+1)),0,
IF(AQ$5&gt;='Rent Roll'!$G58,'Rent Roll'!$F58*((1+'Rent Roll'!$I58)^DATEDIF('Rent Roll'!$G58,'Commercial Lease'!AQ$5,"Y")),0)),"-")</f>
        <v>0</v>
      </c>
      <c r="AR63" s="157">
        <f>IFERROR(
IF((AR$5&gt;=(EOMONTH('Rent Roll'!$G$54,('Rent Roll'!$H$54*12)-1)+1)),0,
IF(AR$5&gt;='Rent Roll'!$G58,'Rent Roll'!$F58*((1+'Rent Roll'!$I58)^DATEDIF('Rent Roll'!$G58,'Commercial Lease'!AR$5,"Y")),0)),"-")</f>
        <v>0</v>
      </c>
      <c r="AS63" s="157">
        <f>IFERROR(
IF((AS$5&gt;=(EOMONTH('Rent Roll'!$G$54,('Rent Roll'!$H$54*12)-1)+1)),0,
IF(AS$5&gt;='Rent Roll'!$G58,'Rent Roll'!$F58*((1+'Rent Roll'!$I58)^DATEDIF('Rent Roll'!$G58,'Commercial Lease'!AS$5,"Y")),0)),"-")</f>
        <v>0</v>
      </c>
      <c r="AT63" s="157">
        <f>IFERROR(
IF((AT$5&gt;=(EOMONTH('Rent Roll'!$G$54,('Rent Roll'!$H$54*12)-1)+1)),0,
IF(AT$5&gt;='Rent Roll'!$G58,'Rent Roll'!$F58*((1+'Rent Roll'!$I58)^DATEDIF('Rent Roll'!$G58,'Commercial Lease'!AT$5,"Y")),0)),"-")</f>
        <v>0</v>
      </c>
      <c r="AU63" s="157">
        <f>IFERROR(
IF((AU$5&gt;=(EOMONTH('Rent Roll'!$G$54,('Rent Roll'!$H$54*12)-1)+1)),0,
IF(AU$5&gt;='Rent Roll'!$G58,'Rent Roll'!$F58*((1+'Rent Roll'!$I58)^DATEDIF('Rent Roll'!$G58,'Commercial Lease'!AU$5,"Y")),0)),"-")</f>
        <v>0</v>
      </c>
      <c r="AV63" s="157">
        <f>IFERROR(
IF((AV$5&gt;=(EOMONTH('Rent Roll'!$G$54,('Rent Roll'!$H$54*12)-1)+1)),0,
IF(AV$5&gt;='Rent Roll'!$G58,'Rent Roll'!$F58*((1+'Rent Roll'!$I58)^DATEDIF('Rent Roll'!$G58,'Commercial Lease'!AV$5,"Y")),0)),"-")</f>
        <v>0</v>
      </c>
      <c r="AW63" s="157">
        <f>IFERROR(
IF((AW$5&gt;=(EOMONTH('Rent Roll'!$G$54,('Rent Roll'!$H$54*12)-1)+1)),0,
IF(AW$5&gt;='Rent Roll'!$G58,'Rent Roll'!$F58*((1+'Rent Roll'!$I58)^DATEDIF('Rent Roll'!$G58,'Commercial Lease'!AW$5,"Y")),0)),"-")</f>
        <v>0</v>
      </c>
      <c r="AX63" s="157">
        <f>IFERROR(
IF((AX$5&gt;=(EOMONTH('Rent Roll'!$G$54,('Rent Roll'!$H$54*12)-1)+1)),0,
IF(AX$5&gt;='Rent Roll'!$G58,'Rent Roll'!$F58*((1+'Rent Roll'!$I58)^DATEDIF('Rent Roll'!$G58,'Commercial Lease'!AX$5,"Y")),0)),"-")</f>
        <v>0</v>
      </c>
      <c r="AY63" s="157">
        <f>IFERROR(
IF((AY$5&gt;=(EOMONTH('Rent Roll'!$G$54,('Rent Roll'!$H$54*12)-1)+1)),0,
IF(AY$5&gt;='Rent Roll'!$G58,'Rent Roll'!$F58*((1+'Rent Roll'!$I58)^DATEDIF('Rent Roll'!$G58,'Commercial Lease'!AY$5,"Y")),0)),"-")</f>
        <v>0</v>
      </c>
      <c r="AZ63" s="157">
        <f>IFERROR(
IF((AZ$5&gt;=(EOMONTH('Rent Roll'!$G$54,('Rent Roll'!$H$54*12)-1)+1)),0,
IF(AZ$5&gt;='Rent Roll'!$G58,'Rent Roll'!$F58*((1+'Rent Roll'!$I58)^DATEDIF('Rent Roll'!$G58,'Commercial Lease'!AZ$5,"Y")),0)),"-")</f>
        <v>0</v>
      </c>
      <c r="BA63" s="157">
        <f>IFERROR(
IF((BA$5&gt;=(EOMONTH('Rent Roll'!$G$54,('Rent Roll'!$H$54*12)-1)+1)),0,
IF(BA$5&gt;='Rent Roll'!$G58,'Rent Roll'!$F58*((1+'Rent Roll'!$I58)^DATEDIF('Rent Roll'!$G58,'Commercial Lease'!BA$5,"Y")),0)),"-")</f>
        <v>0</v>
      </c>
      <c r="BB63" s="157">
        <f>IFERROR(
IF((BB$5&gt;=(EOMONTH('Rent Roll'!$G$54,('Rent Roll'!$H$54*12)-1)+1)),0,
IF(BB$5&gt;='Rent Roll'!$G58,'Rent Roll'!$F58*((1+'Rent Roll'!$I58)^DATEDIF('Rent Roll'!$G58,'Commercial Lease'!BB$5,"Y")),0)),"-")</f>
        <v>0</v>
      </c>
      <c r="BC63" s="157">
        <f>IFERROR(
IF((BC$5&gt;=(EOMONTH('Rent Roll'!$G$54,('Rent Roll'!$H$54*12)-1)+1)),0,
IF(BC$5&gt;='Rent Roll'!$G58,'Rent Roll'!$F58*((1+'Rent Roll'!$I58)^DATEDIF('Rent Roll'!$G58,'Commercial Lease'!BC$5,"Y")),0)),"-")</f>
        <v>0</v>
      </c>
      <c r="BD63" s="157">
        <f>IFERROR(
IF((BD$5&gt;=(EOMONTH('Rent Roll'!$G$54,('Rent Roll'!$H$54*12)-1)+1)),0,
IF(BD$5&gt;='Rent Roll'!$G58,'Rent Roll'!$F58*((1+'Rent Roll'!$I58)^DATEDIF('Rent Roll'!$G58,'Commercial Lease'!BD$5,"Y")),0)),"-")</f>
        <v>0</v>
      </c>
      <c r="BE63" s="157">
        <f>IFERROR(
IF((BE$5&gt;=(EOMONTH('Rent Roll'!$G$54,('Rent Roll'!$H$54*12)-1)+1)),0,
IF(BE$5&gt;='Rent Roll'!$G58,'Rent Roll'!$F58*((1+'Rent Roll'!$I58)^DATEDIF('Rent Roll'!$G58,'Commercial Lease'!BE$5,"Y")),0)),"-")</f>
        <v>0</v>
      </c>
      <c r="BF63" s="157">
        <f>IFERROR(
IF((BF$5&gt;=(EOMONTH('Rent Roll'!$G$54,('Rent Roll'!$H$54*12)-1)+1)),0,
IF(BF$5&gt;='Rent Roll'!$G58,'Rent Roll'!$F58*((1+'Rent Roll'!$I58)^DATEDIF('Rent Roll'!$G58,'Commercial Lease'!BF$5,"Y")),0)),"-")</f>
        <v>0</v>
      </c>
      <c r="BG63" s="157">
        <f>IFERROR(
IF((BG$5&gt;=(EOMONTH('Rent Roll'!$G$54,('Rent Roll'!$H$54*12)-1)+1)),0,
IF(BG$5&gt;='Rent Roll'!$G58,'Rent Roll'!$F58*((1+'Rent Roll'!$I58)^DATEDIF('Rent Roll'!$G58,'Commercial Lease'!BG$5,"Y")),0)),"-")</f>
        <v>0</v>
      </c>
      <c r="BH63" s="157">
        <f>IFERROR(
IF((BH$5&gt;=(EOMONTH('Rent Roll'!$G$54,('Rent Roll'!$H$54*12)-1)+1)),0,
IF(BH$5&gt;='Rent Roll'!$G58,'Rent Roll'!$F58*((1+'Rent Roll'!$I58)^DATEDIF('Rent Roll'!$G58,'Commercial Lease'!BH$5,"Y")),0)),"-")</f>
        <v>0</v>
      </c>
      <c r="BI63" s="157">
        <f>IFERROR(
IF((BI$5&gt;=(EOMONTH('Rent Roll'!$G$54,('Rent Roll'!$H$54*12)-1)+1)),0,
IF(BI$5&gt;='Rent Roll'!$G58,'Rent Roll'!$F58*((1+'Rent Roll'!$I58)^DATEDIF('Rent Roll'!$G58,'Commercial Lease'!BI$5,"Y")),0)),"-")</f>
        <v>0</v>
      </c>
      <c r="BJ63" s="157">
        <f>IFERROR(
IF((BJ$5&gt;=(EOMONTH('Rent Roll'!$G$54,('Rent Roll'!$H$54*12)-1)+1)),0,
IF(BJ$5&gt;='Rent Roll'!$G58,'Rent Roll'!$F58*((1+'Rent Roll'!$I58)^DATEDIF('Rent Roll'!$G58,'Commercial Lease'!BJ$5,"Y")),0)),"-")</f>
        <v>0</v>
      </c>
      <c r="BK63" s="157">
        <f>IFERROR(
IF((BK$5&gt;=(EOMONTH('Rent Roll'!$G$54,('Rent Roll'!$H$54*12)-1)+1)),0,
IF(BK$5&gt;='Rent Roll'!$G58,'Rent Roll'!$F58*((1+'Rent Roll'!$I58)^DATEDIF('Rent Roll'!$G58,'Commercial Lease'!BK$5,"Y")),0)),"-")</f>
        <v>0</v>
      </c>
      <c r="BL63" s="157">
        <f>IFERROR(
IF((BL$5&gt;=(EOMONTH('Rent Roll'!$G$54,('Rent Roll'!$H$54*12)-1)+1)),0,
IF(BL$5&gt;='Rent Roll'!$G58,'Rent Roll'!$F58*((1+'Rent Roll'!$I58)^DATEDIF('Rent Roll'!$G58,'Commercial Lease'!BL$5,"Y")),0)),"-")</f>
        <v>0</v>
      </c>
      <c r="BM63" s="157">
        <f>IFERROR(
IF((BM$5&gt;=(EOMONTH('Rent Roll'!$G$54,('Rent Roll'!$H$54*12)-1)+1)),0,
IF(BM$5&gt;='Rent Roll'!$G58,'Rent Roll'!$F58*((1+'Rent Roll'!$I58)^DATEDIF('Rent Roll'!$G58,'Commercial Lease'!BM$5,"Y")),0)),"-")</f>
        <v>0</v>
      </c>
      <c r="BN63" s="157">
        <f>IFERROR(
IF((BN$5&gt;=(EOMONTH('Rent Roll'!$G$54,('Rent Roll'!$H$54*12)-1)+1)),0,
IF(BN$5&gt;='Rent Roll'!$G58,'Rent Roll'!$F58*((1+'Rent Roll'!$I58)^DATEDIF('Rent Roll'!$G58,'Commercial Lease'!BN$5,"Y")),0)),"-")</f>
        <v>0</v>
      </c>
      <c r="BO63" s="157">
        <f>IFERROR(
IF((BO$5&gt;=(EOMONTH('Rent Roll'!$G$54,('Rent Roll'!$H$54*12)-1)+1)),0,
IF(BO$5&gt;='Rent Roll'!$G58,'Rent Roll'!$F58*((1+'Rent Roll'!$I58)^DATEDIF('Rent Roll'!$G58,'Commercial Lease'!BO$5,"Y")),0)),"-")</f>
        <v>0</v>
      </c>
      <c r="BP63" s="157">
        <f>IFERROR(
IF((BP$5&gt;=(EOMONTH('Rent Roll'!$G$54,('Rent Roll'!$H$54*12)-1)+1)),0,
IF(BP$5&gt;='Rent Roll'!$G58,'Rent Roll'!$F58*((1+'Rent Roll'!$I58)^DATEDIF('Rent Roll'!$G58,'Commercial Lease'!BP$5,"Y")),0)),"-")</f>
        <v>0</v>
      </c>
      <c r="BQ63" s="157">
        <f>IFERROR(
IF((BQ$5&gt;=(EOMONTH('Rent Roll'!$G$54,('Rent Roll'!$H$54*12)-1)+1)),0,
IF(BQ$5&gt;='Rent Roll'!$G58,'Rent Roll'!$F58*((1+'Rent Roll'!$I58)^DATEDIF('Rent Roll'!$G58,'Commercial Lease'!BQ$5,"Y")),0)),"-")</f>
        <v>0</v>
      </c>
      <c r="BR63" s="157">
        <f>IFERROR(
IF((BR$5&gt;=(EOMONTH('Rent Roll'!$G$54,('Rent Roll'!$H$54*12)-1)+1)),0,
IF(BR$5&gt;='Rent Roll'!$G58,'Rent Roll'!$F58*((1+'Rent Roll'!$I58)^DATEDIF('Rent Roll'!$G58,'Commercial Lease'!BR$5,"Y")),0)),"-")</f>
        <v>0</v>
      </c>
      <c r="BS63" s="157">
        <f>IFERROR(
IF((BS$5&gt;=(EOMONTH('Rent Roll'!$G$54,('Rent Roll'!$H$54*12)-1)+1)),0,
IF(BS$5&gt;='Rent Roll'!$G58,'Rent Roll'!$F58*((1+'Rent Roll'!$I58)^DATEDIF('Rent Roll'!$G58,'Commercial Lease'!BS$5,"Y")),0)),"-")</f>
        <v>0</v>
      </c>
      <c r="BT63" s="157">
        <f>IFERROR(
IF((BT$5&gt;=(EOMONTH('Rent Roll'!$G$54,('Rent Roll'!$H$54*12)-1)+1)),0,
IF(BT$5&gt;='Rent Roll'!$G58,'Rent Roll'!$F58*((1+'Rent Roll'!$I58)^DATEDIF('Rent Roll'!$G58,'Commercial Lease'!BT$5,"Y")),0)),"-")</f>
        <v>0</v>
      </c>
      <c r="BU63" s="157">
        <f>IFERROR(
IF((BU$5&gt;=(EOMONTH('Rent Roll'!$G$54,('Rent Roll'!$H$54*12)-1)+1)),0,
IF(BU$5&gt;='Rent Roll'!$G58,'Rent Roll'!$F58*((1+'Rent Roll'!$I58)^DATEDIF('Rent Roll'!$G58,'Commercial Lease'!BU$5,"Y")),0)),"-")</f>
        <v>0</v>
      </c>
      <c r="BV63" s="157">
        <f>IFERROR(
IF((BV$5&gt;=(EOMONTH('Rent Roll'!$G$54,('Rent Roll'!$H$54*12)-1)+1)),0,
IF(BV$5&gt;='Rent Roll'!$G58,'Rent Roll'!$F58*((1+'Rent Roll'!$I58)^DATEDIF('Rent Roll'!$G58,'Commercial Lease'!BV$5,"Y")),0)),"-")</f>
        <v>0</v>
      </c>
      <c r="BW63" s="157">
        <f>IFERROR(
IF((BW$5&gt;=(EOMONTH('Rent Roll'!$G$54,('Rent Roll'!$H$54*12)-1)+1)),0,
IF(BW$5&gt;='Rent Roll'!$G58,'Rent Roll'!$F58*((1+'Rent Roll'!$I58)^DATEDIF('Rent Roll'!$G58,'Commercial Lease'!BW$5,"Y")),0)),"-")</f>
        <v>0</v>
      </c>
      <c r="BX63" s="157">
        <f>IFERROR(
IF((BX$5&gt;=(EOMONTH('Rent Roll'!$G$54,('Rent Roll'!$H$54*12)-1)+1)),0,
IF(BX$5&gt;='Rent Roll'!$G58,'Rent Roll'!$F58*((1+'Rent Roll'!$I58)^DATEDIF('Rent Roll'!$G58,'Commercial Lease'!BX$5,"Y")),0)),"-")</f>
        <v>0</v>
      </c>
      <c r="BY63" s="157">
        <f>IFERROR(
IF((BY$5&gt;=(EOMONTH('Rent Roll'!$G$54,('Rent Roll'!$H$54*12)-1)+1)),0,
IF(BY$5&gt;='Rent Roll'!$G58,'Rent Roll'!$F58*((1+'Rent Roll'!$I58)^DATEDIF('Rent Roll'!$G58,'Commercial Lease'!BY$5,"Y")),0)),"-")</f>
        <v>0</v>
      </c>
      <c r="BZ63" s="157">
        <f>IFERROR(
IF((BZ$5&gt;=(EOMONTH('Rent Roll'!$G$54,('Rent Roll'!$H$54*12)-1)+1)),0,
IF(BZ$5&gt;='Rent Roll'!$G58,'Rent Roll'!$F58*((1+'Rent Roll'!$I58)^DATEDIF('Rent Roll'!$G58,'Commercial Lease'!BZ$5,"Y")),0)),"-")</f>
        <v>0</v>
      </c>
      <c r="CA63" s="157">
        <f>IFERROR(
IF((CA$5&gt;=(EOMONTH('Rent Roll'!$G$54,('Rent Roll'!$H$54*12)-1)+1)),0,
IF(CA$5&gt;='Rent Roll'!$G58,'Rent Roll'!$F58*((1+'Rent Roll'!$I58)^DATEDIF('Rent Roll'!$G58,'Commercial Lease'!CA$5,"Y")),0)),"-")</f>
        <v>0</v>
      </c>
      <c r="CB63" s="157">
        <f>IFERROR(
IF((CB$5&gt;=(EOMONTH('Rent Roll'!$G$54,('Rent Roll'!$H$54*12)-1)+1)),0,
IF(CB$5&gt;='Rent Roll'!$G58,'Rent Roll'!$F58*((1+'Rent Roll'!$I58)^DATEDIF('Rent Roll'!$G58,'Commercial Lease'!CB$5,"Y")),0)),"-")</f>
        <v>0</v>
      </c>
      <c r="CC63" s="157">
        <f>IFERROR(
IF((CC$5&gt;=(EOMONTH('Rent Roll'!$G$54,('Rent Roll'!$H$54*12)-1)+1)),0,
IF(CC$5&gt;='Rent Roll'!$G58,'Rent Roll'!$F58*((1+'Rent Roll'!$I58)^DATEDIF('Rent Roll'!$G58,'Commercial Lease'!CC$5,"Y")),0)),"-")</f>
        <v>0</v>
      </c>
      <c r="CD63" s="157">
        <f>IFERROR(
IF((CD$5&gt;=(EOMONTH('Rent Roll'!$G$54,('Rent Roll'!$H$54*12)-1)+1)),0,
IF(CD$5&gt;='Rent Roll'!$G58,'Rent Roll'!$F58*((1+'Rent Roll'!$I58)^DATEDIF('Rent Roll'!$G58,'Commercial Lease'!CD$5,"Y")),0)),"-")</f>
        <v>0</v>
      </c>
      <c r="CE63" s="157">
        <f>IFERROR(
IF((CE$5&gt;=(EOMONTH('Rent Roll'!$G$54,('Rent Roll'!$H$54*12)-1)+1)),0,
IF(CE$5&gt;='Rent Roll'!$G58,'Rent Roll'!$F58*((1+'Rent Roll'!$I58)^DATEDIF('Rent Roll'!$G58,'Commercial Lease'!CE$5,"Y")),0)),"-")</f>
        <v>0</v>
      </c>
      <c r="CF63" s="157">
        <f>IFERROR(
IF((CF$5&gt;=(EOMONTH('Rent Roll'!$G$54,('Rent Roll'!$H$54*12)-1)+1)),0,
IF(CF$5&gt;='Rent Roll'!$G58,'Rent Roll'!$F58*((1+'Rent Roll'!$I58)^DATEDIF('Rent Roll'!$G58,'Commercial Lease'!CF$5,"Y")),0)),"-")</f>
        <v>0</v>
      </c>
      <c r="CG63" s="157">
        <f>IFERROR(
IF((CG$5&gt;=(EOMONTH('Rent Roll'!$G$54,('Rent Roll'!$H$54*12)-1)+1)),0,
IF(CG$5&gt;='Rent Roll'!$G58,'Rent Roll'!$F58*((1+'Rent Roll'!$I58)^DATEDIF('Rent Roll'!$G58,'Commercial Lease'!CG$5,"Y")),0)),"-")</f>
        <v>0</v>
      </c>
      <c r="CH63" s="157">
        <f>IFERROR(
IF((CH$5&gt;=(EOMONTH('Rent Roll'!$G$54,('Rent Roll'!$H$54*12)-1)+1)),0,
IF(CH$5&gt;='Rent Roll'!$G58,'Rent Roll'!$F58*((1+'Rent Roll'!$I58)^DATEDIF('Rent Roll'!$G58,'Commercial Lease'!CH$5,"Y")),0)),"-")</f>
        <v>0</v>
      </c>
      <c r="CI63" s="157">
        <f>IFERROR(
IF((CI$5&gt;=(EOMONTH('Rent Roll'!$G$54,('Rent Roll'!$H$54*12)-1)+1)),0,
IF(CI$5&gt;='Rent Roll'!$G58,'Rent Roll'!$F58*((1+'Rent Roll'!$I58)^DATEDIF('Rent Roll'!$G58,'Commercial Lease'!CI$5,"Y")),0)),"-")</f>
        <v>0</v>
      </c>
      <c r="CJ63" s="157">
        <f>IFERROR(
IF((CJ$5&gt;=(EOMONTH('Rent Roll'!$G$54,('Rent Roll'!$H$54*12)-1)+1)),0,
IF(CJ$5&gt;='Rent Roll'!$G58,'Rent Roll'!$F58*((1+'Rent Roll'!$I58)^DATEDIF('Rent Roll'!$G58,'Commercial Lease'!CJ$5,"Y")),0)),"-")</f>
        <v>0</v>
      </c>
      <c r="CK63" s="157">
        <f>IFERROR(
IF((CK$5&gt;=(EOMONTH('Rent Roll'!$G$54,('Rent Roll'!$H$54*12)-1)+1)),0,
IF(CK$5&gt;='Rent Roll'!$G58,'Rent Roll'!$F58*((1+'Rent Roll'!$I58)^DATEDIF('Rent Roll'!$G58,'Commercial Lease'!CK$5,"Y")),0)),"-")</f>
        <v>0</v>
      </c>
      <c r="CL63" s="157">
        <f>IFERROR(
IF((CL$5&gt;=(EOMONTH('Rent Roll'!$G$54,('Rent Roll'!$H$54*12)-1)+1)),0,
IF(CL$5&gt;='Rent Roll'!$G58,'Rent Roll'!$F58*((1+'Rent Roll'!$I58)^DATEDIF('Rent Roll'!$G58,'Commercial Lease'!CL$5,"Y")),0)),"-")</f>
        <v>0</v>
      </c>
      <c r="CM63" s="157">
        <f>IFERROR(
IF((CM$5&gt;=(EOMONTH('Rent Roll'!$G$54,('Rent Roll'!$H$54*12)-1)+1)),0,
IF(CM$5&gt;='Rent Roll'!$G58,'Rent Roll'!$F58*((1+'Rent Roll'!$I58)^DATEDIF('Rent Roll'!$G58,'Commercial Lease'!CM$5,"Y")),0)),"-")</f>
        <v>0</v>
      </c>
      <c r="CN63" s="157">
        <f>IFERROR(
IF((CN$5&gt;=(EOMONTH('Rent Roll'!$G$54,('Rent Roll'!$H$54*12)-1)+1)),0,
IF(CN$5&gt;='Rent Roll'!$G58,'Rent Roll'!$F58*((1+'Rent Roll'!$I58)^DATEDIF('Rent Roll'!$G58,'Commercial Lease'!CN$5,"Y")),0)),"-")</f>
        <v>0</v>
      </c>
      <c r="CO63" s="157">
        <f>IFERROR(
IF((CO$5&gt;=(EOMONTH('Rent Roll'!$G$54,('Rent Roll'!$H$54*12)-1)+1)),0,
IF(CO$5&gt;='Rent Roll'!$G58,'Rent Roll'!$F58*((1+'Rent Roll'!$I58)^DATEDIF('Rent Roll'!$G58,'Commercial Lease'!CO$5,"Y")),0)),"-")</f>
        <v>0</v>
      </c>
      <c r="CP63" s="157">
        <f>IFERROR(
IF((CP$5&gt;=(EOMONTH('Rent Roll'!$G$54,('Rent Roll'!$H$54*12)-1)+1)),0,
IF(CP$5&gt;='Rent Roll'!$G58,'Rent Roll'!$F58*((1+'Rent Roll'!$I58)^DATEDIF('Rent Roll'!$G58,'Commercial Lease'!CP$5,"Y")),0)),"-")</f>
        <v>0</v>
      </c>
      <c r="CQ63" s="157">
        <f>IFERROR(
IF((CQ$5&gt;=(EOMONTH('Rent Roll'!$G$54,('Rent Roll'!$H$54*12)-1)+1)),0,
IF(CQ$5&gt;='Rent Roll'!$G58,'Rent Roll'!$F58*((1+'Rent Roll'!$I58)^DATEDIF('Rent Roll'!$G58,'Commercial Lease'!CQ$5,"Y")),0)),"-")</f>
        <v>0</v>
      </c>
      <c r="CR63" s="157">
        <f>IFERROR(
IF((CR$5&gt;=(EOMONTH('Rent Roll'!$G$54,('Rent Roll'!$H$54*12)-1)+1)),0,
IF(CR$5&gt;='Rent Roll'!$G58,'Rent Roll'!$F58*((1+'Rent Roll'!$I58)^DATEDIF('Rent Roll'!$G58,'Commercial Lease'!CR$5,"Y")),0)),"-")</f>
        <v>0</v>
      </c>
      <c r="CS63" s="157">
        <f>IFERROR(
IF((CS$5&gt;=(EOMONTH('Rent Roll'!$G$54,('Rent Roll'!$H$54*12)-1)+1)),0,
IF(CS$5&gt;='Rent Roll'!$G58,'Rent Roll'!$F58*((1+'Rent Roll'!$I58)^DATEDIF('Rent Roll'!$G58,'Commercial Lease'!CS$5,"Y")),0)),"-")</f>
        <v>0</v>
      </c>
      <c r="CT63" s="157">
        <f>IFERROR(
IF((CT$5&gt;=(EOMONTH('Rent Roll'!$G$54,('Rent Roll'!$H$54*12)-1)+1)),0,
IF(CT$5&gt;='Rent Roll'!$G58,'Rent Roll'!$F58*((1+'Rent Roll'!$I58)^DATEDIF('Rent Roll'!$G58,'Commercial Lease'!CT$5,"Y")),0)),"-")</f>
        <v>0</v>
      </c>
      <c r="CU63" s="157">
        <f>IFERROR(
IF((CU$5&gt;=(EOMONTH('Rent Roll'!$G$54,('Rent Roll'!$H$54*12)-1)+1)),0,
IF(CU$5&gt;='Rent Roll'!$G58,'Rent Roll'!$F58*((1+'Rent Roll'!$I58)^DATEDIF('Rent Roll'!$G58,'Commercial Lease'!CU$5,"Y")),0)),"-")</f>
        <v>0</v>
      </c>
      <c r="CV63" s="157">
        <f>IFERROR(
IF((CV$5&gt;=(EOMONTH('Rent Roll'!$G$54,('Rent Roll'!$H$54*12)-1)+1)),0,
IF(CV$5&gt;='Rent Roll'!$G58,'Rent Roll'!$F58*((1+'Rent Roll'!$I58)^DATEDIF('Rent Roll'!$G58,'Commercial Lease'!CV$5,"Y")),0)),"-")</f>
        <v>0</v>
      </c>
      <c r="CW63" s="157">
        <f>IFERROR(
IF((CW$5&gt;=(EOMONTH('Rent Roll'!$G$54,('Rent Roll'!$H$54*12)-1)+1)),0,
IF(CW$5&gt;='Rent Roll'!$G58,'Rent Roll'!$F58*((1+'Rent Roll'!$I58)^DATEDIF('Rent Roll'!$G58,'Commercial Lease'!CW$5,"Y")),0)),"-")</f>
        <v>0</v>
      </c>
      <c r="CX63" s="157">
        <f>IFERROR(
IF((CX$5&gt;=(EOMONTH('Rent Roll'!$G$54,('Rent Roll'!$H$54*12)-1)+1)),0,
IF(CX$5&gt;='Rent Roll'!$G58,'Rent Roll'!$F58*((1+'Rent Roll'!$I58)^DATEDIF('Rent Roll'!$G58,'Commercial Lease'!CX$5,"Y")),0)),"-")</f>
        <v>0</v>
      </c>
      <c r="CY63" s="157">
        <f>IFERROR(
IF((CY$5&gt;=(EOMONTH('Rent Roll'!$G$54,('Rent Roll'!$H$54*12)-1)+1)),0,
IF(CY$5&gt;='Rent Roll'!$G58,'Rent Roll'!$F58*((1+'Rent Roll'!$I58)^DATEDIF('Rent Roll'!$G58,'Commercial Lease'!CY$5,"Y")),0)),"-")</f>
        <v>0</v>
      </c>
      <c r="CZ63" s="157">
        <f>IFERROR(
IF((CZ$5&gt;=(EOMONTH('Rent Roll'!$G$54,('Rent Roll'!$H$54*12)-1)+1)),0,
IF(CZ$5&gt;='Rent Roll'!$G58,'Rent Roll'!$F58*((1+'Rent Roll'!$I58)^DATEDIF('Rent Roll'!$G58,'Commercial Lease'!CZ$5,"Y")),0)),"-")</f>
        <v>0</v>
      </c>
      <c r="DA63" s="157">
        <f>IFERROR(
IF((DA$5&gt;=(EOMONTH('Rent Roll'!$G$54,('Rent Roll'!$H$54*12)-1)+1)),0,
IF(DA$5&gt;='Rent Roll'!$G58,'Rent Roll'!$F58*((1+'Rent Roll'!$I58)^DATEDIF('Rent Roll'!$G58,'Commercial Lease'!DA$5,"Y")),0)),"-")</f>
        <v>0</v>
      </c>
      <c r="DB63" s="157">
        <f>IFERROR(
IF((DB$5&gt;=(EOMONTH('Rent Roll'!$G$54,('Rent Roll'!$H$54*12)-1)+1)),0,
IF(DB$5&gt;='Rent Roll'!$G58,'Rent Roll'!$F58*((1+'Rent Roll'!$I58)^DATEDIF('Rent Roll'!$G58,'Commercial Lease'!DB$5,"Y")),0)),"-")</f>
        <v>0</v>
      </c>
      <c r="DC63" s="157">
        <f>IFERROR(
IF((DC$5&gt;=(EOMONTH('Rent Roll'!$G$54,('Rent Roll'!$H$54*12)-1)+1)),0,
IF(DC$5&gt;='Rent Roll'!$G58,'Rent Roll'!$F58*((1+'Rent Roll'!$I58)^DATEDIF('Rent Roll'!$G58,'Commercial Lease'!DC$5,"Y")),0)),"-")</f>
        <v>0</v>
      </c>
      <c r="DD63" s="157">
        <f>IFERROR(
IF((DD$5&gt;=(EOMONTH('Rent Roll'!$G$54,('Rent Roll'!$H$54*12)-1)+1)),0,
IF(DD$5&gt;='Rent Roll'!$G58,'Rent Roll'!$F58*((1+'Rent Roll'!$I58)^DATEDIF('Rent Roll'!$G58,'Commercial Lease'!DD$5,"Y")),0)),"-")</f>
        <v>0</v>
      </c>
      <c r="DE63" s="157">
        <f>IFERROR(
IF((DE$5&gt;=(EOMONTH('Rent Roll'!$G$54,('Rent Roll'!$H$54*12)-1)+1)),0,
IF(DE$5&gt;='Rent Roll'!$G58,'Rent Roll'!$F58*((1+'Rent Roll'!$I58)^DATEDIF('Rent Roll'!$G58,'Commercial Lease'!DE$5,"Y")),0)),"-")</f>
        <v>0</v>
      </c>
      <c r="DF63" s="157">
        <f>IFERROR(
IF((DF$5&gt;=(EOMONTH('Rent Roll'!$G$54,('Rent Roll'!$H$54*12)-1)+1)),0,
IF(DF$5&gt;='Rent Roll'!$G58,'Rent Roll'!$F58*((1+'Rent Roll'!$I58)^DATEDIF('Rent Roll'!$G58,'Commercial Lease'!DF$5,"Y")),0)),"-")</f>
        <v>0</v>
      </c>
      <c r="DG63" s="157">
        <f>IFERROR(
IF((DG$5&gt;=(EOMONTH('Rent Roll'!$G$54,('Rent Roll'!$H$54*12)-1)+1)),0,
IF(DG$5&gt;='Rent Roll'!$G58,'Rent Roll'!$F58*((1+'Rent Roll'!$I58)^DATEDIF('Rent Roll'!$G58,'Commercial Lease'!DG$5,"Y")),0)),"-")</f>
        <v>0</v>
      </c>
      <c r="DH63" s="157">
        <f>IFERROR(
IF((DH$5&gt;=(EOMONTH('Rent Roll'!$G$54,('Rent Roll'!$H$54*12)-1)+1)),0,
IF(DH$5&gt;='Rent Roll'!$G58,'Rent Roll'!$F58*((1+'Rent Roll'!$I58)^DATEDIF('Rent Roll'!$G58,'Commercial Lease'!DH$5,"Y")),0)),"-")</f>
        <v>0</v>
      </c>
      <c r="DI63" s="157">
        <f>IFERROR(
IF((DI$5&gt;=(EOMONTH('Rent Roll'!$G$54,('Rent Roll'!$H$54*12)-1)+1)),0,
IF(DI$5&gt;='Rent Roll'!$G58,'Rent Roll'!$F58*((1+'Rent Roll'!$I58)^DATEDIF('Rent Roll'!$G58,'Commercial Lease'!DI$5,"Y")),0)),"-")</f>
        <v>0</v>
      </c>
      <c r="DJ63" s="157">
        <f>IFERROR(
IF((DJ$5&gt;=(EOMONTH('Rent Roll'!$G$54,('Rent Roll'!$H$54*12)-1)+1)),0,
IF(DJ$5&gt;='Rent Roll'!$G58,'Rent Roll'!$F58*((1+'Rent Roll'!$I58)^DATEDIF('Rent Roll'!$G58,'Commercial Lease'!DJ$5,"Y")),0)),"-")</f>
        <v>0</v>
      </c>
      <c r="DK63" s="157">
        <f>IFERROR(
IF((DK$5&gt;=(EOMONTH('Rent Roll'!$G$54,('Rent Roll'!$H$54*12)-1)+1)),0,
IF(DK$5&gt;='Rent Roll'!$G58,'Rent Roll'!$F58*((1+'Rent Roll'!$I58)^DATEDIF('Rent Roll'!$G58,'Commercial Lease'!DK$5,"Y")),0)),"-")</f>
        <v>0</v>
      </c>
      <c r="DL63" s="157">
        <f>IFERROR(
IF((DL$5&gt;=(EOMONTH('Rent Roll'!$G$54,('Rent Roll'!$H$54*12)-1)+1)),0,
IF(DL$5&gt;='Rent Roll'!$G58,'Rent Roll'!$F58*((1+'Rent Roll'!$I58)^DATEDIF('Rent Roll'!$G58,'Commercial Lease'!DL$5,"Y")),0)),"-")</f>
        <v>0</v>
      </c>
      <c r="DM63" s="157">
        <f>IFERROR(
IF((DM$5&gt;=(EOMONTH('Rent Roll'!$G$54,('Rent Roll'!$H$54*12)-1)+1)),0,
IF(DM$5&gt;='Rent Roll'!$G58,'Rent Roll'!$F58*((1+'Rent Roll'!$I58)^DATEDIF('Rent Roll'!$G58,'Commercial Lease'!DM$5,"Y")),0)),"-")</f>
        <v>0</v>
      </c>
      <c r="DN63" s="157">
        <f>IFERROR(
IF((DN$5&gt;=(EOMONTH('Rent Roll'!$G$54,('Rent Roll'!$H$54*12)-1)+1)),0,
IF(DN$5&gt;='Rent Roll'!$G58,'Rent Roll'!$F58*((1+'Rent Roll'!$I58)^DATEDIF('Rent Roll'!$G58,'Commercial Lease'!DN$5,"Y")),0)),"-")</f>
        <v>0</v>
      </c>
      <c r="DO63" s="157">
        <f>IFERROR(
IF((DO$5&gt;=(EOMONTH('Rent Roll'!$G$54,('Rent Roll'!$H$54*12)-1)+1)),0,
IF(DO$5&gt;='Rent Roll'!$G58,'Rent Roll'!$F58*((1+'Rent Roll'!$I58)^DATEDIF('Rent Roll'!$G58,'Commercial Lease'!DO$5,"Y")),0)),"-")</f>
        <v>0</v>
      </c>
      <c r="DP63" s="157">
        <f>IFERROR(
IF((DP$5&gt;=(EOMONTH('Rent Roll'!$G$54,('Rent Roll'!$H$54*12)-1)+1)),0,
IF(DP$5&gt;='Rent Roll'!$G58,'Rent Roll'!$F58*((1+'Rent Roll'!$I58)^DATEDIF('Rent Roll'!$G58,'Commercial Lease'!DP$5,"Y")),0)),"-")</f>
        <v>0</v>
      </c>
      <c r="DQ63" s="157">
        <f>IFERROR(
IF((DQ$5&gt;=(EOMONTH('Rent Roll'!$G$54,('Rent Roll'!$H$54*12)-1)+1)),0,
IF(DQ$5&gt;='Rent Roll'!$G58,'Rent Roll'!$F58*((1+'Rent Roll'!$I58)^DATEDIF('Rent Roll'!$G58,'Commercial Lease'!DQ$5,"Y")),0)),"-")</f>
        <v>0</v>
      </c>
      <c r="DR63" s="157">
        <f>IFERROR(
IF((DR$5&gt;=(EOMONTH('Rent Roll'!$G$54,('Rent Roll'!$H$54*12)-1)+1)),0,
IF(DR$5&gt;='Rent Roll'!$G58,'Rent Roll'!$F58*((1+'Rent Roll'!$I58)^DATEDIF('Rent Roll'!$G58,'Commercial Lease'!DR$5,"Y")),0)),"-")</f>
        <v>0</v>
      </c>
      <c r="DS63" s="157">
        <f>IFERROR(
IF((DS$5&gt;=(EOMONTH('Rent Roll'!$G$54,('Rent Roll'!$H$54*12)-1)+1)),0,
IF(DS$5&gt;='Rent Roll'!$G58,'Rent Roll'!$F58*((1+'Rent Roll'!$I58)^DATEDIF('Rent Roll'!$G58,'Commercial Lease'!DS$5,"Y")),0)),"-")</f>
        <v>0</v>
      </c>
      <c r="DT63" s="157">
        <f>IFERROR(
IF((DT$5&gt;=(EOMONTH('Rent Roll'!$G$54,('Rent Roll'!$H$54*12)-1)+1)),0,
IF(DT$5&gt;='Rent Roll'!$G58,'Rent Roll'!$F58*((1+'Rent Roll'!$I58)^DATEDIF('Rent Roll'!$G58,'Commercial Lease'!DT$5,"Y")),0)),"-")</f>
        <v>0</v>
      </c>
      <c r="DU63" s="157">
        <f>IFERROR(
IF((DU$5&gt;=(EOMONTH('Rent Roll'!$G$54,('Rent Roll'!$H$54*12)-1)+1)),0,
IF(DU$5&gt;='Rent Roll'!$G58,'Rent Roll'!$F58*((1+'Rent Roll'!$I58)^DATEDIF('Rent Roll'!$G58,'Commercial Lease'!DU$5,"Y")),0)),"-")</f>
        <v>0</v>
      </c>
      <c r="DV63" s="157">
        <f>IFERROR(
IF((DV$5&gt;=(EOMONTH('Rent Roll'!$G$54,('Rent Roll'!$H$54*12)-1)+1)),0,
IF(DV$5&gt;='Rent Roll'!$G58,'Rent Roll'!$F58*((1+'Rent Roll'!$I58)^DATEDIF('Rent Roll'!$G58,'Commercial Lease'!DV$5,"Y")),0)),"-")</f>
        <v>0</v>
      </c>
      <c r="DW63" s="157">
        <f>IFERROR(
IF((DW$5&gt;=(EOMONTH('Rent Roll'!$G$54,('Rent Roll'!$H$54*12)-1)+1)),0,
IF(DW$5&gt;='Rent Roll'!$G58,'Rent Roll'!$F58*((1+'Rent Roll'!$I58)^DATEDIF('Rent Roll'!$G58,'Commercial Lease'!DW$5,"Y")),0)),"-")</f>
        <v>0</v>
      </c>
      <c r="DX63" s="157">
        <f>IFERROR(
IF((DX$5&gt;=(EOMONTH('Rent Roll'!$G$54,('Rent Roll'!$H$54*12)-1)+1)),0,
IF(DX$5&gt;='Rent Roll'!$G58,'Rent Roll'!$F58*((1+'Rent Roll'!$I58)^DATEDIF('Rent Roll'!$G58,'Commercial Lease'!DX$5,"Y")),0)),"-")</f>
        <v>0</v>
      </c>
      <c r="DY63" s="157">
        <f>IFERROR(
IF((DY$5&gt;=(EOMONTH('Rent Roll'!$G$54,('Rent Roll'!$H$54*12)-1)+1)),0,
IF(DY$5&gt;='Rent Roll'!$G58,'Rent Roll'!$F58*((1+'Rent Roll'!$I58)^DATEDIF('Rent Roll'!$G58,'Commercial Lease'!DY$5,"Y")),0)),"-")</f>
        <v>0</v>
      </c>
      <c r="DZ63" s="157">
        <f>IFERROR(
IF((DZ$5&gt;=(EOMONTH('Rent Roll'!$G$54,('Rent Roll'!$H$54*12)-1)+1)),0,
IF(DZ$5&gt;='Rent Roll'!$G58,'Rent Roll'!$F58*((1+'Rent Roll'!$I58)^DATEDIF('Rent Roll'!$G58,'Commercial Lease'!DZ$5,"Y")),0)),"-")</f>
        <v>0</v>
      </c>
      <c r="EA63" s="157">
        <f>IFERROR(
IF((EA$5&gt;=(EOMONTH('Rent Roll'!$G$54,('Rent Roll'!$H$54*12)-1)+1)),0,
IF(EA$5&gt;='Rent Roll'!$G58,'Rent Roll'!$F58*((1+'Rent Roll'!$I58)^DATEDIF('Rent Roll'!$G58,'Commercial Lease'!EA$5,"Y")),0)),"-")</f>
        <v>0</v>
      </c>
      <c r="EB63" s="157">
        <f>IFERROR(
IF((EB$5&gt;=(EOMONTH('Rent Roll'!$G$54,('Rent Roll'!$H$54*12)-1)+1)),0,
IF(EB$5&gt;='Rent Roll'!$G58,'Rent Roll'!$F58*((1+'Rent Roll'!$I58)^DATEDIF('Rent Roll'!$G58,'Commercial Lease'!EB$5,"Y")),0)),"-")</f>
        <v>0</v>
      </c>
      <c r="EC63" s="157">
        <f>IFERROR(
IF((EC$5&gt;=(EOMONTH('Rent Roll'!$G$54,('Rent Roll'!$H$54*12)-1)+1)),0,
IF(EC$5&gt;='Rent Roll'!$G58,'Rent Roll'!$F58*((1+'Rent Roll'!$I58)^DATEDIF('Rent Roll'!$G58,'Commercial Lease'!EC$5,"Y")),0)),"-")</f>
        <v>0</v>
      </c>
      <c r="ED63" s="157">
        <f>IFERROR(
IF((ED$5&gt;=(EOMONTH('Rent Roll'!$G$54,('Rent Roll'!$H$54*12)-1)+1)),0,
IF(ED$5&gt;='Rent Roll'!$G58,'Rent Roll'!$F58*((1+'Rent Roll'!$I58)^DATEDIF('Rent Roll'!$G58,'Commercial Lease'!ED$5,"Y")),0)),"-")</f>
        <v>0</v>
      </c>
      <c r="EE63" s="157">
        <f>IFERROR(
IF((EE$5&gt;=(EOMONTH('Rent Roll'!$G$54,('Rent Roll'!$H$54*12)-1)+1)),0,
IF(EE$5&gt;='Rent Roll'!$G58,'Rent Roll'!$F58*((1+'Rent Roll'!$I58)^DATEDIF('Rent Roll'!$G58,'Commercial Lease'!EE$5,"Y")),0)),"-")</f>
        <v>0</v>
      </c>
      <c r="EF63" s="158">
        <f>IFERROR(
IF((EF$5&gt;=(EOMONTH('Rent Roll'!$G$54,('Rent Roll'!$H$54*12)-1)+1)),0,
IF(EF$5&gt;='Rent Roll'!$G58,'Rent Roll'!$F58*((1+'Rent Roll'!$I58)^DATEDIF('Rent Roll'!$G58,'Commercial Lease'!EF$5,"Y")),0)),"-")</f>
        <v>0</v>
      </c>
      <c r="EG63" s="118" t="s">
        <v>109</v>
      </c>
    </row>
    <row r="64" spans="2:137" ht="15.75" thickBot="1" x14ac:dyDescent="0.3">
      <c r="B64" s="140"/>
      <c r="C64" s="141" t="s">
        <v>20</v>
      </c>
      <c r="D64" s="159">
        <f>SUM(D59:D63)</f>
        <v>179188.68000000017</v>
      </c>
      <c r="E64" s="160">
        <f t="shared" ref="E64:G64" si="23">SUM(E59:E63)</f>
        <v>1357.49</v>
      </c>
      <c r="F64" s="160">
        <f t="shared" si="23"/>
        <v>1357.49</v>
      </c>
      <c r="G64" s="160">
        <f t="shared" si="23"/>
        <v>1357.49</v>
      </c>
      <c r="H64" s="160">
        <f t="shared" ref="H64" si="24">SUM(H59:H63)</f>
        <v>1357.49</v>
      </c>
      <c r="I64" s="160">
        <f t="shared" ref="I64" si="25">SUM(I59:I63)</f>
        <v>1357.49</v>
      </c>
      <c r="J64" s="160">
        <f t="shared" ref="J64" si="26">SUM(J59:J63)</f>
        <v>1357.49</v>
      </c>
      <c r="K64" s="160">
        <f t="shared" ref="K64" si="27">SUM(K59:K63)</f>
        <v>1357.49</v>
      </c>
      <c r="L64" s="160">
        <f t="shared" ref="L64" si="28">SUM(L59:L63)</f>
        <v>1357.49</v>
      </c>
      <c r="M64" s="160">
        <f t="shared" ref="M64" si="29">SUM(M59:M63)</f>
        <v>1357.49</v>
      </c>
      <c r="N64" s="160">
        <f t="shared" ref="N64" si="30">SUM(N59:N63)</f>
        <v>1357.49</v>
      </c>
      <c r="O64" s="160">
        <f t="shared" ref="O64" si="31">SUM(O59:O63)</f>
        <v>1357.49</v>
      </c>
      <c r="P64" s="160">
        <f t="shared" ref="P64" si="32">SUM(P59:P63)</f>
        <v>1357.49</v>
      </c>
      <c r="Q64" s="160">
        <f t="shared" ref="Q64" si="33">SUM(Q59:Q63)</f>
        <v>1357.49</v>
      </c>
      <c r="R64" s="160">
        <f t="shared" ref="R64" si="34">SUM(R59:R63)</f>
        <v>1357.49</v>
      </c>
      <c r="S64" s="160">
        <f t="shared" ref="S64" si="35">SUM(S59:S63)</f>
        <v>1357.49</v>
      </c>
      <c r="T64" s="160">
        <f t="shared" ref="T64" si="36">SUM(T59:T63)</f>
        <v>1357.49</v>
      </c>
      <c r="U64" s="160">
        <f t="shared" ref="U64" si="37">SUM(U59:U63)</f>
        <v>1357.49</v>
      </c>
      <c r="V64" s="160">
        <f t="shared" ref="V64" si="38">SUM(V59:V63)</f>
        <v>1357.49</v>
      </c>
      <c r="W64" s="160">
        <f t="shared" ref="W64" si="39">SUM(W59:W63)</f>
        <v>1357.49</v>
      </c>
      <c r="X64" s="160">
        <f t="shared" ref="X64" si="40">SUM(X59:X63)</f>
        <v>1357.49</v>
      </c>
      <c r="Y64" s="160">
        <f t="shared" ref="Y64" si="41">SUM(Y59:Y63)</f>
        <v>1357.49</v>
      </c>
      <c r="Z64" s="160">
        <f t="shared" ref="Z64" si="42">SUM(Z59:Z63)</f>
        <v>1357.49</v>
      </c>
      <c r="AA64" s="160">
        <f t="shared" ref="AA64" si="43">SUM(AA59:AA63)</f>
        <v>1357.49</v>
      </c>
      <c r="AB64" s="160">
        <f t="shared" ref="AB64" si="44">SUM(AB59:AB63)</f>
        <v>1357.49</v>
      </c>
      <c r="AC64" s="160">
        <f t="shared" ref="AC64" si="45">SUM(AC59:AC63)</f>
        <v>1357.49</v>
      </c>
      <c r="AD64" s="160">
        <f t="shared" ref="AD64" si="46">SUM(AD59:AD63)</f>
        <v>1357.49</v>
      </c>
      <c r="AE64" s="160">
        <f t="shared" ref="AE64" si="47">SUM(AE59:AE63)</f>
        <v>1357.49</v>
      </c>
      <c r="AF64" s="160">
        <f t="shared" ref="AF64" si="48">SUM(AF59:AF63)</f>
        <v>1357.49</v>
      </c>
      <c r="AG64" s="160">
        <f t="shared" ref="AG64" si="49">SUM(AG59:AG63)</f>
        <v>1357.49</v>
      </c>
      <c r="AH64" s="160">
        <f t="shared" ref="AH64" si="50">SUM(AH59:AH63)</f>
        <v>1357.49</v>
      </c>
      <c r="AI64" s="160">
        <f t="shared" ref="AI64" si="51">SUM(AI59:AI63)</f>
        <v>1357.49</v>
      </c>
      <c r="AJ64" s="160">
        <f t="shared" ref="AJ64" si="52">SUM(AJ59:AJ63)</f>
        <v>1357.49</v>
      </c>
      <c r="AK64" s="160">
        <f t="shared" ref="AK64" si="53">SUM(AK59:AK63)</f>
        <v>1357.49</v>
      </c>
      <c r="AL64" s="160">
        <f t="shared" ref="AL64" si="54">SUM(AL59:AL63)</f>
        <v>1357.49</v>
      </c>
      <c r="AM64" s="160">
        <f t="shared" ref="AM64" si="55">SUM(AM59:AM63)</f>
        <v>1357.49</v>
      </c>
      <c r="AN64" s="160">
        <f t="shared" ref="AN64" si="56">SUM(AN59:AN63)</f>
        <v>1357.49</v>
      </c>
      <c r="AO64" s="160">
        <f t="shared" ref="AO64" si="57">SUM(AO59:AO63)</f>
        <v>1357.49</v>
      </c>
      <c r="AP64" s="160">
        <f t="shared" ref="AP64" si="58">SUM(AP59:AP63)</f>
        <v>1357.49</v>
      </c>
      <c r="AQ64" s="160">
        <f t="shared" ref="AQ64" si="59">SUM(AQ59:AQ63)</f>
        <v>1357.49</v>
      </c>
      <c r="AR64" s="160">
        <f t="shared" ref="AR64" si="60">SUM(AR59:AR63)</f>
        <v>1357.49</v>
      </c>
      <c r="AS64" s="160">
        <f t="shared" ref="AS64" si="61">SUM(AS59:AS63)</f>
        <v>1357.49</v>
      </c>
      <c r="AT64" s="160">
        <f t="shared" ref="AT64" si="62">SUM(AT59:AT63)</f>
        <v>1357.49</v>
      </c>
      <c r="AU64" s="160">
        <f t="shared" ref="AU64" si="63">SUM(AU59:AU63)</f>
        <v>1357.49</v>
      </c>
      <c r="AV64" s="160">
        <f t="shared" ref="AV64" si="64">SUM(AV59:AV63)</f>
        <v>1357.49</v>
      </c>
      <c r="AW64" s="160">
        <f t="shared" ref="AW64" si="65">SUM(AW59:AW63)</f>
        <v>1357.49</v>
      </c>
      <c r="AX64" s="160">
        <f t="shared" ref="AX64" si="66">SUM(AX59:AX63)</f>
        <v>1357.49</v>
      </c>
      <c r="AY64" s="160">
        <f t="shared" ref="AY64" si="67">SUM(AY59:AY63)</f>
        <v>1357.49</v>
      </c>
      <c r="AZ64" s="160">
        <f t="shared" ref="AZ64" si="68">SUM(AZ59:AZ63)</f>
        <v>1357.49</v>
      </c>
      <c r="BA64" s="160">
        <f t="shared" ref="BA64" si="69">SUM(BA59:BA63)</f>
        <v>1357.49</v>
      </c>
      <c r="BB64" s="160">
        <f t="shared" ref="BB64" si="70">SUM(BB59:BB63)</f>
        <v>1357.49</v>
      </c>
      <c r="BC64" s="160">
        <f t="shared" ref="BC64" si="71">SUM(BC59:BC63)</f>
        <v>1357.49</v>
      </c>
      <c r="BD64" s="160">
        <f t="shared" ref="BD64" si="72">SUM(BD59:BD63)</f>
        <v>1357.49</v>
      </c>
      <c r="BE64" s="160">
        <f t="shared" ref="BE64" si="73">SUM(BE59:BE63)</f>
        <v>1357.49</v>
      </c>
      <c r="BF64" s="160">
        <f t="shared" ref="BF64" si="74">SUM(BF59:BF63)</f>
        <v>1357.49</v>
      </c>
      <c r="BG64" s="160">
        <f t="shared" ref="BG64" si="75">SUM(BG59:BG63)</f>
        <v>1357.49</v>
      </c>
      <c r="BH64" s="160">
        <f t="shared" ref="BH64" si="76">SUM(BH59:BH63)</f>
        <v>1357.49</v>
      </c>
      <c r="BI64" s="160">
        <f t="shared" ref="BI64" si="77">SUM(BI59:BI63)</f>
        <v>1357.49</v>
      </c>
      <c r="BJ64" s="160">
        <f t="shared" ref="BJ64" si="78">SUM(BJ59:BJ63)</f>
        <v>1357.49</v>
      </c>
      <c r="BK64" s="160">
        <f t="shared" ref="BK64" si="79">SUM(BK59:BK63)</f>
        <v>1357.49</v>
      </c>
      <c r="BL64" s="160">
        <f t="shared" ref="BL64" si="80">SUM(BL59:BL63)</f>
        <v>1357.49</v>
      </c>
      <c r="BM64" s="160">
        <f t="shared" ref="BM64" si="81">SUM(BM59:BM63)</f>
        <v>1357.49</v>
      </c>
      <c r="BN64" s="160">
        <f t="shared" ref="BN64" si="82">SUM(BN59:BN63)</f>
        <v>1357.49</v>
      </c>
      <c r="BO64" s="160">
        <f t="shared" ref="BO64" si="83">SUM(BO59:BO63)</f>
        <v>1357.49</v>
      </c>
      <c r="BP64" s="160">
        <f t="shared" ref="BP64" si="84">SUM(BP59:BP63)</f>
        <v>1357.49</v>
      </c>
      <c r="BQ64" s="160">
        <f t="shared" ref="BQ64" si="85">SUM(BQ59:BQ63)</f>
        <v>1357.49</v>
      </c>
      <c r="BR64" s="160">
        <f t="shared" ref="BR64" si="86">SUM(BR59:BR63)</f>
        <v>1357.49</v>
      </c>
      <c r="BS64" s="160">
        <f t="shared" ref="BS64" si="87">SUM(BS59:BS63)</f>
        <v>1357.49</v>
      </c>
      <c r="BT64" s="160">
        <f t="shared" ref="BT64" si="88">SUM(BT59:BT63)</f>
        <v>1357.49</v>
      </c>
      <c r="BU64" s="160">
        <f t="shared" ref="BU64" si="89">SUM(BU59:BU63)</f>
        <v>1357.49</v>
      </c>
      <c r="BV64" s="160">
        <f t="shared" ref="BV64" si="90">SUM(BV59:BV63)</f>
        <v>1357.49</v>
      </c>
      <c r="BW64" s="160">
        <f t="shared" ref="BW64" si="91">SUM(BW59:BW63)</f>
        <v>1357.49</v>
      </c>
      <c r="BX64" s="160">
        <f t="shared" ref="BX64" si="92">SUM(BX59:BX63)</f>
        <v>1357.49</v>
      </c>
      <c r="BY64" s="160">
        <f t="shared" ref="BY64" si="93">SUM(BY59:BY63)</f>
        <v>1357.49</v>
      </c>
      <c r="BZ64" s="160">
        <f t="shared" ref="BZ64" si="94">SUM(BZ59:BZ63)</f>
        <v>1357.49</v>
      </c>
      <c r="CA64" s="160">
        <f t="shared" ref="CA64" si="95">SUM(CA59:CA63)</f>
        <v>1357.49</v>
      </c>
      <c r="CB64" s="160">
        <f t="shared" ref="CB64" si="96">SUM(CB59:CB63)</f>
        <v>1357.49</v>
      </c>
      <c r="CC64" s="160">
        <f t="shared" ref="CC64" si="97">SUM(CC59:CC63)</f>
        <v>1357.49</v>
      </c>
      <c r="CD64" s="160">
        <f t="shared" ref="CD64" si="98">SUM(CD59:CD63)</f>
        <v>1357.49</v>
      </c>
      <c r="CE64" s="160">
        <f t="shared" ref="CE64" si="99">SUM(CE59:CE63)</f>
        <v>1357.49</v>
      </c>
      <c r="CF64" s="160">
        <f t="shared" ref="CF64" si="100">SUM(CF59:CF63)</f>
        <v>1357.49</v>
      </c>
      <c r="CG64" s="160">
        <f t="shared" ref="CG64" si="101">SUM(CG59:CG63)</f>
        <v>1357.49</v>
      </c>
      <c r="CH64" s="160">
        <f t="shared" ref="CH64" si="102">SUM(CH59:CH63)</f>
        <v>1357.49</v>
      </c>
      <c r="CI64" s="160">
        <f t="shared" ref="CI64" si="103">SUM(CI59:CI63)</f>
        <v>1357.49</v>
      </c>
      <c r="CJ64" s="160">
        <f t="shared" ref="CJ64" si="104">SUM(CJ59:CJ63)</f>
        <v>1357.49</v>
      </c>
      <c r="CK64" s="160">
        <f t="shared" ref="CK64" si="105">SUM(CK59:CK63)</f>
        <v>1357.49</v>
      </c>
      <c r="CL64" s="160">
        <f t="shared" ref="CL64" si="106">SUM(CL59:CL63)</f>
        <v>1357.49</v>
      </c>
      <c r="CM64" s="160">
        <f t="shared" ref="CM64" si="107">SUM(CM59:CM63)</f>
        <v>1357.49</v>
      </c>
      <c r="CN64" s="160">
        <f t="shared" ref="CN64" si="108">SUM(CN59:CN63)</f>
        <v>1357.49</v>
      </c>
      <c r="CO64" s="160">
        <f t="shared" ref="CO64" si="109">SUM(CO59:CO63)</f>
        <v>1357.49</v>
      </c>
      <c r="CP64" s="160">
        <f t="shared" ref="CP64" si="110">SUM(CP59:CP63)</f>
        <v>1357.49</v>
      </c>
      <c r="CQ64" s="160">
        <f t="shared" ref="CQ64" si="111">SUM(CQ59:CQ63)</f>
        <v>1357.49</v>
      </c>
      <c r="CR64" s="160">
        <f t="shared" ref="CR64" si="112">SUM(CR59:CR63)</f>
        <v>1357.49</v>
      </c>
      <c r="CS64" s="160">
        <f t="shared" ref="CS64" si="113">SUM(CS59:CS63)</f>
        <v>1357.49</v>
      </c>
      <c r="CT64" s="160">
        <f t="shared" ref="CT64" si="114">SUM(CT59:CT63)</f>
        <v>1357.49</v>
      </c>
      <c r="CU64" s="160">
        <f t="shared" ref="CU64" si="115">SUM(CU59:CU63)</f>
        <v>1357.49</v>
      </c>
      <c r="CV64" s="160">
        <f t="shared" ref="CV64" si="116">SUM(CV59:CV63)</f>
        <v>1357.49</v>
      </c>
      <c r="CW64" s="160">
        <f t="shared" ref="CW64" si="117">SUM(CW59:CW63)</f>
        <v>1357.49</v>
      </c>
      <c r="CX64" s="160">
        <f t="shared" ref="CX64" si="118">SUM(CX59:CX63)</f>
        <v>1357.49</v>
      </c>
      <c r="CY64" s="160">
        <f t="shared" ref="CY64" si="119">SUM(CY59:CY63)</f>
        <v>1357.49</v>
      </c>
      <c r="CZ64" s="160">
        <f t="shared" ref="CZ64" si="120">SUM(CZ59:CZ63)</f>
        <v>1357.49</v>
      </c>
      <c r="DA64" s="160">
        <f t="shared" ref="DA64" si="121">SUM(DA59:DA63)</f>
        <v>1357.49</v>
      </c>
      <c r="DB64" s="160">
        <f t="shared" ref="DB64" si="122">SUM(DB59:DB63)</f>
        <v>1357.49</v>
      </c>
      <c r="DC64" s="160">
        <f t="shared" ref="DC64" si="123">SUM(DC59:DC63)</f>
        <v>1357.49</v>
      </c>
      <c r="DD64" s="160">
        <f t="shared" ref="DD64" si="124">SUM(DD59:DD63)</f>
        <v>1357.49</v>
      </c>
      <c r="DE64" s="160">
        <f t="shared" ref="DE64" si="125">SUM(DE59:DE63)</f>
        <v>1357.49</v>
      </c>
      <c r="DF64" s="160">
        <f t="shared" ref="DF64" si="126">SUM(DF59:DF63)</f>
        <v>1357.49</v>
      </c>
      <c r="DG64" s="160">
        <f t="shared" ref="DG64" si="127">SUM(DG59:DG63)</f>
        <v>1357.49</v>
      </c>
      <c r="DH64" s="160">
        <f t="shared" ref="DH64" si="128">SUM(DH59:DH63)</f>
        <v>1357.49</v>
      </c>
      <c r="DI64" s="160">
        <f t="shared" ref="DI64" si="129">SUM(DI59:DI63)</f>
        <v>1357.49</v>
      </c>
      <c r="DJ64" s="160">
        <f t="shared" ref="DJ64" si="130">SUM(DJ59:DJ63)</f>
        <v>1357.49</v>
      </c>
      <c r="DK64" s="160">
        <f t="shared" ref="DK64" si="131">SUM(DK59:DK63)</f>
        <v>1357.49</v>
      </c>
      <c r="DL64" s="160">
        <f t="shared" ref="DL64" si="132">SUM(DL59:DL63)</f>
        <v>1357.49</v>
      </c>
      <c r="DM64" s="160">
        <f t="shared" ref="DM64" si="133">SUM(DM59:DM63)</f>
        <v>1357.49</v>
      </c>
      <c r="DN64" s="160">
        <f t="shared" ref="DN64" si="134">SUM(DN59:DN63)</f>
        <v>1357.49</v>
      </c>
      <c r="DO64" s="160">
        <f t="shared" ref="DO64" si="135">SUM(DO59:DO63)</f>
        <v>1357.49</v>
      </c>
      <c r="DP64" s="160">
        <f t="shared" ref="DP64" si="136">SUM(DP59:DP63)</f>
        <v>1357.49</v>
      </c>
      <c r="DQ64" s="160">
        <f t="shared" ref="DQ64" si="137">SUM(DQ59:DQ63)</f>
        <v>1357.49</v>
      </c>
      <c r="DR64" s="160">
        <f t="shared" ref="DR64" si="138">SUM(DR59:DR63)</f>
        <v>1357.49</v>
      </c>
      <c r="DS64" s="160">
        <f t="shared" ref="DS64" si="139">SUM(DS59:DS63)</f>
        <v>1357.49</v>
      </c>
      <c r="DT64" s="160">
        <f t="shared" ref="DT64" si="140">SUM(DT59:DT63)</f>
        <v>1357.49</v>
      </c>
      <c r="DU64" s="160">
        <f t="shared" ref="DU64" si="141">SUM(DU59:DU63)</f>
        <v>1357.49</v>
      </c>
      <c r="DV64" s="160">
        <f t="shared" ref="DV64" si="142">SUM(DV59:DV63)</f>
        <v>1357.49</v>
      </c>
      <c r="DW64" s="160">
        <f t="shared" ref="DW64" si="143">SUM(DW59:DW63)</f>
        <v>1357.49</v>
      </c>
      <c r="DX64" s="160">
        <f t="shared" ref="DX64" si="144">SUM(DX59:DX63)</f>
        <v>1357.49</v>
      </c>
      <c r="DY64" s="160">
        <f t="shared" ref="DY64" si="145">SUM(DY59:DY63)</f>
        <v>1357.49</v>
      </c>
      <c r="DZ64" s="160">
        <f t="shared" ref="DZ64" si="146">SUM(DZ59:DZ63)</f>
        <v>1357.49</v>
      </c>
      <c r="EA64" s="160">
        <f t="shared" ref="EA64" si="147">SUM(EA59:EA63)</f>
        <v>1357.49</v>
      </c>
      <c r="EB64" s="160">
        <f t="shared" ref="EB64" si="148">SUM(EB59:EB63)</f>
        <v>1357.49</v>
      </c>
      <c r="EC64" s="160">
        <f t="shared" ref="EC64" si="149">SUM(EC59:EC63)</f>
        <v>1357.49</v>
      </c>
      <c r="ED64" s="160">
        <f t="shared" ref="ED64" si="150">SUM(ED59:ED63)</f>
        <v>1357.49</v>
      </c>
      <c r="EE64" s="160">
        <f t="shared" ref="EE64" si="151">SUM(EE59:EE63)</f>
        <v>1357.49</v>
      </c>
      <c r="EF64" s="159">
        <f t="shared" ref="EF64" si="152">SUM(EF59:EF63)</f>
        <v>1357.49</v>
      </c>
      <c r="EG64" s="118" t="s">
        <v>109</v>
      </c>
    </row>
    <row r="65" spans="2:136" ht="15" thickTop="1" x14ac:dyDescent="0.2">
      <c r="B65" s="119"/>
      <c r="EF65" s="74"/>
    </row>
    <row r="66" spans="2:136" ht="15" x14ac:dyDescent="0.25">
      <c r="B66" s="123" t="s">
        <v>139</v>
      </c>
      <c r="C66" s="124"/>
      <c r="D66" s="125"/>
      <c r="E66" s="126"/>
      <c r="F66" s="126"/>
      <c r="G66" s="126"/>
      <c r="H66" s="126"/>
      <c r="I66" s="126"/>
      <c r="J66" s="126"/>
      <c r="K66" s="126"/>
      <c r="L66" s="126"/>
      <c r="M66" s="126"/>
      <c r="N66" s="126"/>
      <c r="O66" s="126"/>
      <c r="P66" s="126"/>
      <c r="Q66" s="127"/>
      <c r="R66" s="126"/>
      <c r="S66" s="126"/>
      <c r="T66" s="126"/>
      <c r="U66" s="126"/>
      <c r="V66" s="126"/>
      <c r="W66" s="126"/>
      <c r="X66" s="126"/>
      <c r="Y66" s="126"/>
      <c r="Z66" s="126"/>
      <c r="AA66" s="126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N66" s="126"/>
      <c r="AO66" s="126"/>
      <c r="AP66" s="126"/>
      <c r="AQ66" s="126"/>
      <c r="AR66" s="126"/>
      <c r="AS66" s="126"/>
      <c r="AT66" s="126"/>
      <c r="AU66" s="126"/>
      <c r="AV66" s="126"/>
      <c r="AW66" s="126"/>
      <c r="AX66" s="126"/>
      <c r="AY66" s="126"/>
      <c r="AZ66" s="126"/>
      <c r="BA66" s="126"/>
      <c r="BB66" s="126"/>
      <c r="BC66" s="126"/>
      <c r="BD66" s="126"/>
      <c r="BE66" s="126"/>
      <c r="BF66" s="126"/>
      <c r="BG66" s="126"/>
      <c r="BH66" s="126"/>
      <c r="BI66" s="126"/>
      <c r="BJ66" s="126"/>
      <c r="BK66" s="126"/>
      <c r="BL66" s="126"/>
      <c r="BM66" s="126"/>
      <c r="BN66" s="126"/>
      <c r="BO66" s="126"/>
      <c r="BP66" s="126"/>
      <c r="BQ66" s="126"/>
      <c r="BR66" s="126"/>
      <c r="BS66" s="126"/>
      <c r="BT66" s="126"/>
      <c r="BU66" s="126"/>
      <c r="BV66" s="126"/>
      <c r="BW66" s="126"/>
      <c r="BX66" s="126"/>
      <c r="BY66" s="126"/>
      <c r="BZ66" s="126"/>
      <c r="CA66" s="126"/>
      <c r="CB66" s="126"/>
      <c r="CC66" s="126"/>
      <c r="CD66" s="126"/>
      <c r="CE66" s="126"/>
      <c r="CF66" s="126"/>
      <c r="CG66" s="126"/>
      <c r="CH66" s="126"/>
      <c r="CI66" s="126"/>
      <c r="CJ66" s="126"/>
      <c r="CK66" s="126"/>
      <c r="CL66" s="126"/>
      <c r="CM66" s="126"/>
      <c r="CN66" s="126"/>
      <c r="CO66" s="126"/>
      <c r="CP66" s="126"/>
      <c r="CQ66" s="126"/>
      <c r="CR66" s="126"/>
      <c r="CS66" s="126"/>
      <c r="CT66" s="126"/>
      <c r="CU66" s="126"/>
      <c r="CV66" s="126"/>
      <c r="CW66" s="126"/>
      <c r="CX66" s="126"/>
      <c r="CY66" s="126"/>
      <c r="CZ66" s="126"/>
      <c r="DA66" s="126"/>
      <c r="DB66" s="126"/>
      <c r="DC66" s="126"/>
      <c r="DD66" s="126"/>
      <c r="DE66" s="126"/>
      <c r="DF66" s="126"/>
      <c r="DG66" s="126"/>
      <c r="DH66" s="126"/>
      <c r="DI66" s="126"/>
      <c r="DJ66" s="126"/>
      <c r="DK66" s="126"/>
      <c r="DL66" s="126"/>
      <c r="DM66" s="126"/>
      <c r="DN66" s="126"/>
      <c r="DO66" s="126"/>
      <c r="DP66" s="126"/>
      <c r="DQ66" s="126"/>
      <c r="DR66" s="126"/>
      <c r="DS66" s="126"/>
      <c r="DT66" s="126"/>
      <c r="DU66" s="126"/>
      <c r="DV66" s="126"/>
      <c r="DW66" s="126"/>
      <c r="DX66" s="126"/>
      <c r="DY66" s="126"/>
      <c r="DZ66" s="126"/>
      <c r="EA66" s="126"/>
      <c r="EB66" s="126"/>
      <c r="EC66" s="126"/>
      <c r="ED66" s="126"/>
      <c r="EE66" s="126"/>
      <c r="EF66" s="128"/>
    </row>
    <row r="67" spans="2:136" ht="15" x14ac:dyDescent="0.25">
      <c r="B67" s="129"/>
      <c r="C67" s="73" t="str">
        <f>CONCATENATE('Rent Roll'!B4&amp;" - "&amp;'Rent Roll'!C4)</f>
        <v>1 - Retail</v>
      </c>
      <c r="D67" s="130">
        <f>SUM(E67:EG67)</f>
        <v>-543900</v>
      </c>
      <c r="E67" s="131" t="str">
        <f>IFERROR(IF(E$5=EOMONTH('Rent Roll'!$M29,0),-'Rent Roll'!$T29*'Rent Roll'!$D4,"-"),"-")</f>
        <v>-</v>
      </c>
      <c r="F67" s="131" t="str">
        <f>IFERROR(IF(F$5=EOMONTH('Rent Roll'!$M29,0),-'Rent Roll'!$T29*'Rent Roll'!$D4,"-"),"-")</f>
        <v>-</v>
      </c>
      <c r="G67" s="131" t="str">
        <f>IFERROR(IF(G$5=EOMONTH('Rent Roll'!$M29,0),-'Rent Roll'!$T29*'Rent Roll'!$D4,"-"),"-")</f>
        <v>-</v>
      </c>
      <c r="H67" s="131" t="str">
        <f>IFERROR(IF(H$5=EOMONTH('Rent Roll'!$M29,0),-'Rent Roll'!$T29*'Rent Roll'!$D4,"-"),"-")</f>
        <v>-</v>
      </c>
      <c r="I67" s="131" t="str">
        <f>IFERROR(IF(I$5=EOMONTH('Rent Roll'!$M29,0),-'Rent Roll'!$T29*'Rent Roll'!$D4,"-"),"-")</f>
        <v>-</v>
      </c>
      <c r="J67" s="131" t="str">
        <f>IFERROR(IF(J$5=EOMONTH('Rent Roll'!$M29,0),-'Rent Roll'!$T29*'Rent Roll'!$D4,"-"),"-")</f>
        <v>-</v>
      </c>
      <c r="K67" s="131" t="str">
        <f>IFERROR(IF(K$5=EOMONTH('Rent Roll'!$M29,0),-'Rent Roll'!$T29*'Rent Roll'!$D4,"-"),"-")</f>
        <v>-</v>
      </c>
      <c r="L67" s="131" t="str">
        <f>IFERROR(IF(L$5=EOMONTH('Rent Roll'!$M29,0),-'Rent Roll'!$T29*'Rent Roll'!$D4,"-"),"-")</f>
        <v>-</v>
      </c>
      <c r="M67" s="131" t="str">
        <f>IFERROR(IF(M$5=EOMONTH('Rent Roll'!$M29,0),-'Rent Roll'!$T29*'Rent Roll'!$D4,"-"),"-")</f>
        <v>-</v>
      </c>
      <c r="N67" s="131" t="str">
        <f>IFERROR(IF(N$5=EOMONTH('Rent Roll'!$M29,0),-'Rent Roll'!$T29*'Rent Roll'!$D4,"-"),"-")</f>
        <v>-</v>
      </c>
      <c r="O67" s="131" t="str">
        <f>IFERROR(IF(O$5=EOMONTH('Rent Roll'!$M29,0),-'Rent Roll'!$T29*'Rent Roll'!$D4,"-"),"-")</f>
        <v>-</v>
      </c>
      <c r="P67" s="131" t="str">
        <f>IFERROR(IF(P$5=EOMONTH('Rent Roll'!$M29,0),-'Rent Roll'!$T29*'Rent Roll'!$D4,"-"),"-")</f>
        <v>-</v>
      </c>
      <c r="Q67" s="131" t="str">
        <f>IFERROR(IF(Q$5=EOMONTH('Rent Roll'!$M29,0),-'Rent Roll'!$T29*'Rent Roll'!$D4,"-"),"-")</f>
        <v>-</v>
      </c>
      <c r="R67" s="131">
        <f>IFERROR(IF(R$5=EOMONTH('Rent Roll'!$M29,0),-'Rent Roll'!$T29*'Rent Roll'!$D4,"-"),"-")</f>
        <v>-543900</v>
      </c>
      <c r="S67" s="131" t="str">
        <f>IFERROR(IF(S$5=EOMONTH('Rent Roll'!$M29,0),-'Rent Roll'!$T29*'Rent Roll'!$D4,"-"),"-")</f>
        <v>-</v>
      </c>
      <c r="T67" s="131" t="str">
        <f>IFERROR(IF(T$5=EOMONTH('Rent Roll'!$M29,0),-'Rent Roll'!$T29*'Rent Roll'!$D4,"-"),"-")</f>
        <v>-</v>
      </c>
      <c r="U67" s="131" t="str">
        <f>IFERROR(IF(U$5=EOMONTH('Rent Roll'!$M29,0),-'Rent Roll'!$T29*'Rent Roll'!$D4,"-"),"-")</f>
        <v>-</v>
      </c>
      <c r="V67" s="131" t="str">
        <f>IFERROR(IF(V$5=EOMONTH('Rent Roll'!$M29,0),-'Rent Roll'!$T29*'Rent Roll'!$D4,"-"),"-")</f>
        <v>-</v>
      </c>
      <c r="W67" s="131" t="str">
        <f>IFERROR(IF(W$5=EOMONTH('Rent Roll'!$M29,0),-'Rent Roll'!$T29*'Rent Roll'!$D4,"-"),"-")</f>
        <v>-</v>
      </c>
      <c r="X67" s="131" t="str">
        <f>IFERROR(IF(X$5=EOMONTH('Rent Roll'!$M29,0),-'Rent Roll'!$T29*'Rent Roll'!$D4,"-"),"-")</f>
        <v>-</v>
      </c>
      <c r="Y67" s="131" t="str">
        <f>IFERROR(IF(Y$5=EOMONTH('Rent Roll'!$M29,0),-'Rent Roll'!$T29*'Rent Roll'!$D4,"-"),"-")</f>
        <v>-</v>
      </c>
      <c r="Z67" s="131" t="str">
        <f>IFERROR(IF(Z$5=EOMONTH('Rent Roll'!$M29,0),-'Rent Roll'!$T29*'Rent Roll'!$D4,"-"),"-")</f>
        <v>-</v>
      </c>
      <c r="AA67" s="131" t="str">
        <f>IFERROR(IF(AA$5=EOMONTH('Rent Roll'!$M29,0),-'Rent Roll'!$T29*'Rent Roll'!$D4,"-"),"-")</f>
        <v>-</v>
      </c>
      <c r="AB67" s="131" t="str">
        <f>IFERROR(IF(AB$5=EOMONTH('Rent Roll'!$M29,0),-'Rent Roll'!$T29*'Rent Roll'!$D4,"-"),"-")</f>
        <v>-</v>
      </c>
      <c r="AC67" s="131" t="str">
        <f>IFERROR(IF(AC$5=EOMONTH('Rent Roll'!$M29,0),-'Rent Roll'!$T29*'Rent Roll'!$D4,"-"),"-")</f>
        <v>-</v>
      </c>
      <c r="AD67" s="131" t="str">
        <f>IFERROR(IF(AD$5=EOMONTH('Rent Roll'!$M29,0),-'Rent Roll'!$T29*'Rent Roll'!$D4,"-"),"-")</f>
        <v>-</v>
      </c>
      <c r="AE67" s="131" t="str">
        <f>IFERROR(IF(AE$5=EOMONTH('Rent Roll'!$M29,0),-'Rent Roll'!$T29*'Rent Roll'!$D4,"-"),"-")</f>
        <v>-</v>
      </c>
      <c r="AF67" s="131" t="str">
        <f>IFERROR(IF(AF$5=EOMONTH('Rent Roll'!$M29,0),-'Rent Roll'!$T29*'Rent Roll'!$D4,"-"),"-")</f>
        <v>-</v>
      </c>
      <c r="AG67" s="131" t="str">
        <f>IFERROR(IF(AG$5=EOMONTH('Rent Roll'!$M29,0),-'Rent Roll'!$T29*'Rent Roll'!$D4,"-"),"-")</f>
        <v>-</v>
      </c>
      <c r="AH67" s="131" t="str">
        <f>IFERROR(IF(AH$5=EOMONTH('Rent Roll'!$M29,0),-'Rent Roll'!$T29*'Rent Roll'!$D4,"-"),"-")</f>
        <v>-</v>
      </c>
      <c r="AI67" s="131" t="str">
        <f>IFERROR(IF(AI$5=EOMONTH('Rent Roll'!$M29,0),-'Rent Roll'!$T29*'Rent Roll'!$D4,"-"),"-")</f>
        <v>-</v>
      </c>
      <c r="AJ67" s="131" t="str">
        <f>IFERROR(IF(AJ$5=EOMONTH('Rent Roll'!$M29,0),-'Rent Roll'!$T29*'Rent Roll'!$D4,"-"),"-")</f>
        <v>-</v>
      </c>
      <c r="AK67" s="131" t="str">
        <f>IFERROR(IF(AK$5=EOMONTH('Rent Roll'!$M29,0),-'Rent Roll'!$T29*'Rent Roll'!$D4,"-"),"-")</f>
        <v>-</v>
      </c>
      <c r="AL67" s="131" t="str">
        <f>IFERROR(IF(AL$5=EOMONTH('Rent Roll'!$M29,0),-'Rent Roll'!$T29*'Rent Roll'!$D4,"-"),"-")</f>
        <v>-</v>
      </c>
      <c r="AM67" s="131" t="str">
        <f>IFERROR(IF(AM$5=EOMONTH('Rent Roll'!$M29,0),-'Rent Roll'!$T29*'Rent Roll'!$D4,"-"),"-")</f>
        <v>-</v>
      </c>
      <c r="AN67" s="131" t="str">
        <f>IFERROR(IF(AN$5=EOMONTH('Rent Roll'!$M29,0),-'Rent Roll'!$T29*'Rent Roll'!$D4,"-"),"-")</f>
        <v>-</v>
      </c>
      <c r="AO67" s="131" t="str">
        <f>IFERROR(IF(AO$5=EOMONTH('Rent Roll'!$M29,0),-'Rent Roll'!$T29*'Rent Roll'!$D4,"-"),"-")</f>
        <v>-</v>
      </c>
      <c r="AP67" s="131" t="str">
        <f>IFERROR(IF(AP$5=EOMONTH('Rent Roll'!$M29,0),-'Rent Roll'!$T29*'Rent Roll'!$D4,"-"),"-")</f>
        <v>-</v>
      </c>
      <c r="AQ67" s="131" t="str">
        <f>IFERROR(IF(AQ$5=EOMONTH('Rent Roll'!$M29,0),-'Rent Roll'!$T29*'Rent Roll'!$D4,"-"),"-")</f>
        <v>-</v>
      </c>
      <c r="AR67" s="131" t="str">
        <f>IFERROR(IF(AR$5=EOMONTH('Rent Roll'!$M29,0),-'Rent Roll'!$T29*'Rent Roll'!$D4,"-"),"-")</f>
        <v>-</v>
      </c>
      <c r="AS67" s="131" t="str">
        <f>IFERROR(IF(AS$5=EOMONTH('Rent Roll'!$M29,0),-'Rent Roll'!$T29*'Rent Roll'!$D4,"-"),"-")</f>
        <v>-</v>
      </c>
      <c r="AT67" s="131" t="str">
        <f>IFERROR(IF(AT$5=EOMONTH('Rent Roll'!$M29,0),-'Rent Roll'!$T29*'Rent Roll'!$D4,"-"),"-")</f>
        <v>-</v>
      </c>
      <c r="AU67" s="131" t="str">
        <f>IFERROR(IF(AU$5=EOMONTH('Rent Roll'!$M29,0),-'Rent Roll'!$T29*'Rent Roll'!$D4,"-"),"-")</f>
        <v>-</v>
      </c>
      <c r="AV67" s="131" t="str">
        <f>IFERROR(IF(AV$5=EOMONTH('Rent Roll'!$M29,0),-'Rent Roll'!$T29*'Rent Roll'!$D4,"-"),"-")</f>
        <v>-</v>
      </c>
      <c r="AW67" s="131" t="str">
        <f>IFERROR(IF(AW$5=EOMONTH('Rent Roll'!$M29,0),-'Rent Roll'!$T29*'Rent Roll'!$D4,"-"),"-")</f>
        <v>-</v>
      </c>
      <c r="AX67" s="131" t="str">
        <f>IFERROR(IF(AX$5=EOMONTH('Rent Roll'!$M29,0),-'Rent Roll'!$T29*'Rent Roll'!$D4,"-"),"-")</f>
        <v>-</v>
      </c>
      <c r="AY67" s="131" t="str">
        <f>IFERROR(IF(AY$5=EOMONTH('Rent Roll'!$M29,0),-'Rent Roll'!$T29*'Rent Roll'!$D4,"-"),"-")</f>
        <v>-</v>
      </c>
      <c r="AZ67" s="131" t="str">
        <f>IFERROR(IF(AZ$5=EOMONTH('Rent Roll'!$M29,0),-'Rent Roll'!$T29*'Rent Roll'!$D4,"-"),"-")</f>
        <v>-</v>
      </c>
      <c r="BA67" s="131" t="str">
        <f>IFERROR(IF(BA$5=EOMONTH('Rent Roll'!$M29,0),-'Rent Roll'!$T29*'Rent Roll'!$D4,"-"),"-")</f>
        <v>-</v>
      </c>
      <c r="BB67" s="131" t="str">
        <f>IFERROR(IF(BB$5=EOMONTH('Rent Roll'!$M29,0),-'Rent Roll'!$T29*'Rent Roll'!$D4,"-"),"-")</f>
        <v>-</v>
      </c>
      <c r="BC67" s="131" t="str">
        <f>IFERROR(IF(BC$5=EOMONTH('Rent Roll'!$M29,0),-'Rent Roll'!$T29*'Rent Roll'!$D4,"-"),"-")</f>
        <v>-</v>
      </c>
      <c r="BD67" s="131" t="str">
        <f>IFERROR(IF(BD$5=EOMONTH('Rent Roll'!$M29,0),-'Rent Roll'!$T29*'Rent Roll'!$D4,"-"),"-")</f>
        <v>-</v>
      </c>
      <c r="BE67" s="131" t="str">
        <f>IFERROR(IF(BE$5=EOMONTH('Rent Roll'!$M29,0),-'Rent Roll'!$T29*'Rent Roll'!$D4,"-"),"-")</f>
        <v>-</v>
      </c>
      <c r="BF67" s="131" t="str">
        <f>IFERROR(IF(BF$5=EOMONTH('Rent Roll'!$M29,0),-'Rent Roll'!$T29*'Rent Roll'!$D4,"-"),"-")</f>
        <v>-</v>
      </c>
      <c r="BG67" s="131" t="str">
        <f>IFERROR(IF(BG$5=EOMONTH('Rent Roll'!$M29,0),-'Rent Roll'!$T29*'Rent Roll'!$D4,"-"),"-")</f>
        <v>-</v>
      </c>
      <c r="BH67" s="131" t="str">
        <f>IFERROR(IF(BH$5=EOMONTH('Rent Roll'!$M29,0),-'Rent Roll'!$T29*'Rent Roll'!$D4,"-"),"-")</f>
        <v>-</v>
      </c>
      <c r="BI67" s="131" t="str">
        <f>IFERROR(IF(BI$5=EOMONTH('Rent Roll'!$M29,0),-'Rent Roll'!$T29*'Rent Roll'!$D4,"-"),"-")</f>
        <v>-</v>
      </c>
      <c r="BJ67" s="131" t="str">
        <f>IFERROR(IF(BJ$5=EOMONTH('Rent Roll'!$M29,0),-'Rent Roll'!$T29*'Rent Roll'!$D4,"-"),"-")</f>
        <v>-</v>
      </c>
      <c r="BK67" s="131" t="str">
        <f>IFERROR(IF(BK$5=EOMONTH('Rent Roll'!$M29,0),-'Rent Roll'!$T29*'Rent Roll'!$D4,"-"),"-")</f>
        <v>-</v>
      </c>
      <c r="BL67" s="131" t="str">
        <f>IFERROR(IF(BL$5=EOMONTH('Rent Roll'!$M29,0),-'Rent Roll'!$T29*'Rent Roll'!$D4,"-"),"-")</f>
        <v>-</v>
      </c>
      <c r="BM67" s="131" t="str">
        <f>IFERROR(IF(BM$5=EOMONTH('Rent Roll'!$M29,0),-'Rent Roll'!$T29*'Rent Roll'!$D4,"-"),"-")</f>
        <v>-</v>
      </c>
      <c r="BN67" s="131" t="str">
        <f>IFERROR(IF(BN$5=EOMONTH('Rent Roll'!$M29,0),-'Rent Roll'!$T29*'Rent Roll'!$D4,"-"),"-")</f>
        <v>-</v>
      </c>
      <c r="BO67" s="131" t="str">
        <f>IFERROR(IF(BO$5=EOMONTH('Rent Roll'!$M29,0),-'Rent Roll'!$T29*'Rent Roll'!$D4,"-"),"-")</f>
        <v>-</v>
      </c>
      <c r="BP67" s="131" t="str">
        <f>IFERROR(IF(BP$5=EOMONTH('Rent Roll'!$M29,0),-'Rent Roll'!$T29*'Rent Roll'!$D4,"-"),"-")</f>
        <v>-</v>
      </c>
      <c r="BQ67" s="131" t="str">
        <f>IFERROR(IF(BQ$5=EOMONTH('Rent Roll'!$M29,0),-'Rent Roll'!$T29*'Rent Roll'!$D4,"-"),"-")</f>
        <v>-</v>
      </c>
      <c r="BR67" s="131" t="str">
        <f>IFERROR(IF(BR$5=EOMONTH('Rent Roll'!$M29,0),-'Rent Roll'!$T29*'Rent Roll'!$D4,"-"),"-")</f>
        <v>-</v>
      </c>
      <c r="BS67" s="131" t="str">
        <f>IFERROR(IF(BS$5=EOMONTH('Rent Roll'!$M29,0),-'Rent Roll'!$T29*'Rent Roll'!$D4,"-"),"-")</f>
        <v>-</v>
      </c>
      <c r="BT67" s="131" t="str">
        <f>IFERROR(IF(BT$5=EOMONTH('Rent Roll'!$M29,0),-'Rent Roll'!$T29*'Rent Roll'!$D4,"-"),"-")</f>
        <v>-</v>
      </c>
      <c r="BU67" s="131" t="str">
        <f>IFERROR(IF(BU$5=EOMONTH('Rent Roll'!$M29,0),-'Rent Roll'!$T29*'Rent Roll'!$D4,"-"),"-")</f>
        <v>-</v>
      </c>
      <c r="BV67" s="131" t="str">
        <f>IFERROR(IF(BV$5=EOMONTH('Rent Roll'!$M29,0),-'Rent Roll'!$T29*'Rent Roll'!$D4,"-"),"-")</f>
        <v>-</v>
      </c>
      <c r="BW67" s="131" t="str">
        <f>IFERROR(IF(BW$5=EOMONTH('Rent Roll'!$M29,0),-'Rent Roll'!$T29*'Rent Roll'!$D4,"-"),"-")</f>
        <v>-</v>
      </c>
      <c r="BX67" s="131" t="str">
        <f>IFERROR(IF(BX$5=EOMONTH('Rent Roll'!$M29,0),-'Rent Roll'!$T29*'Rent Roll'!$D4,"-"),"-")</f>
        <v>-</v>
      </c>
      <c r="BY67" s="131" t="str">
        <f>IFERROR(IF(BY$5=EOMONTH('Rent Roll'!$M29,0),-'Rent Roll'!$T29*'Rent Roll'!$D4,"-"),"-")</f>
        <v>-</v>
      </c>
      <c r="BZ67" s="131" t="str">
        <f>IFERROR(IF(BZ$5=EOMONTH('Rent Roll'!$M29,0),-'Rent Roll'!$T29*'Rent Roll'!$D4,"-"),"-")</f>
        <v>-</v>
      </c>
      <c r="CA67" s="131" t="str">
        <f>IFERROR(IF(CA$5=EOMONTH('Rent Roll'!$M29,0),-'Rent Roll'!$T29*'Rent Roll'!$D4,"-"),"-")</f>
        <v>-</v>
      </c>
      <c r="CB67" s="131" t="str">
        <f>IFERROR(IF(CB$5=EOMONTH('Rent Roll'!$M29,0),-'Rent Roll'!$T29*'Rent Roll'!$D4,"-"),"-")</f>
        <v>-</v>
      </c>
      <c r="CC67" s="131" t="str">
        <f>IFERROR(IF(CC$5=EOMONTH('Rent Roll'!$M29,0),-'Rent Roll'!$T29*'Rent Roll'!$D4,"-"),"-")</f>
        <v>-</v>
      </c>
      <c r="CD67" s="131" t="str">
        <f>IFERROR(IF(CD$5=EOMONTH('Rent Roll'!$M29,0),-'Rent Roll'!$T29*'Rent Roll'!$D4,"-"),"-")</f>
        <v>-</v>
      </c>
      <c r="CE67" s="131" t="str">
        <f>IFERROR(IF(CE$5=EOMONTH('Rent Roll'!$M29,0),-'Rent Roll'!$T29*'Rent Roll'!$D4,"-"),"-")</f>
        <v>-</v>
      </c>
      <c r="CF67" s="131" t="str">
        <f>IFERROR(IF(CF$5=EOMONTH('Rent Roll'!$M29,0),-'Rent Roll'!$T29*'Rent Roll'!$D4,"-"),"-")</f>
        <v>-</v>
      </c>
      <c r="CG67" s="131" t="str">
        <f>IFERROR(IF(CG$5=EOMONTH('Rent Roll'!$M29,0),-'Rent Roll'!$T29*'Rent Roll'!$D4,"-"),"-")</f>
        <v>-</v>
      </c>
      <c r="CH67" s="131" t="str">
        <f>IFERROR(IF(CH$5=EOMONTH('Rent Roll'!$M29,0),-'Rent Roll'!$T29*'Rent Roll'!$D4,"-"),"-")</f>
        <v>-</v>
      </c>
      <c r="CI67" s="131" t="str">
        <f>IFERROR(IF(CI$5=EOMONTH('Rent Roll'!$M29,0),-'Rent Roll'!$T29*'Rent Roll'!$D4,"-"),"-")</f>
        <v>-</v>
      </c>
      <c r="CJ67" s="131" t="str">
        <f>IFERROR(IF(CJ$5=EOMONTH('Rent Roll'!$M29,0),-'Rent Roll'!$T29*'Rent Roll'!$D4,"-"),"-")</f>
        <v>-</v>
      </c>
      <c r="CK67" s="131" t="str">
        <f>IFERROR(IF(CK$5=EOMONTH('Rent Roll'!$M29,0),-'Rent Roll'!$T29*'Rent Roll'!$D4,"-"),"-")</f>
        <v>-</v>
      </c>
      <c r="CL67" s="131" t="str">
        <f>IFERROR(IF(CL$5=EOMONTH('Rent Roll'!$M29,0),-'Rent Roll'!$T29*'Rent Roll'!$D4,"-"),"-")</f>
        <v>-</v>
      </c>
      <c r="CM67" s="131" t="str">
        <f>IFERROR(IF(CM$5=EOMONTH('Rent Roll'!$M29,0),-'Rent Roll'!$T29*'Rent Roll'!$D4,"-"),"-")</f>
        <v>-</v>
      </c>
      <c r="CN67" s="131" t="str">
        <f>IFERROR(IF(CN$5=EOMONTH('Rent Roll'!$M29,0),-'Rent Roll'!$T29*'Rent Roll'!$D4,"-"),"-")</f>
        <v>-</v>
      </c>
      <c r="CO67" s="131" t="str">
        <f>IFERROR(IF(CO$5=EOMONTH('Rent Roll'!$M29,0),-'Rent Roll'!$T29*'Rent Roll'!$D4,"-"),"-")</f>
        <v>-</v>
      </c>
      <c r="CP67" s="131" t="str">
        <f>IFERROR(IF(CP$5=EOMONTH('Rent Roll'!$M29,0),-'Rent Roll'!$T29*'Rent Roll'!$D4,"-"),"-")</f>
        <v>-</v>
      </c>
      <c r="CQ67" s="131" t="str">
        <f>IFERROR(IF(CQ$5=EOMONTH('Rent Roll'!$M29,0),-'Rent Roll'!$T29*'Rent Roll'!$D4,"-"),"-")</f>
        <v>-</v>
      </c>
      <c r="CR67" s="131" t="str">
        <f>IFERROR(IF(CR$5=EOMONTH('Rent Roll'!$M29,0),-'Rent Roll'!$T29*'Rent Roll'!$D4,"-"),"-")</f>
        <v>-</v>
      </c>
      <c r="CS67" s="131" t="str">
        <f>IFERROR(IF(CS$5=EOMONTH('Rent Roll'!$M29,0),-'Rent Roll'!$T29*'Rent Roll'!$D4,"-"),"-")</f>
        <v>-</v>
      </c>
      <c r="CT67" s="131" t="str">
        <f>IFERROR(IF(CT$5=EOMONTH('Rent Roll'!$M29,0),-'Rent Roll'!$T29*'Rent Roll'!$D4,"-"),"-")</f>
        <v>-</v>
      </c>
      <c r="CU67" s="131" t="str">
        <f>IFERROR(IF(CU$5=EOMONTH('Rent Roll'!$M29,0),-'Rent Roll'!$T29*'Rent Roll'!$D4,"-"),"-")</f>
        <v>-</v>
      </c>
      <c r="CV67" s="131" t="str">
        <f>IFERROR(IF(CV$5=EOMONTH('Rent Roll'!$M29,0),-'Rent Roll'!$T29*'Rent Roll'!$D4,"-"),"-")</f>
        <v>-</v>
      </c>
      <c r="CW67" s="131" t="str">
        <f>IFERROR(IF(CW$5=EOMONTH('Rent Roll'!$M29,0),-'Rent Roll'!$T29*'Rent Roll'!$D4,"-"),"-")</f>
        <v>-</v>
      </c>
      <c r="CX67" s="131" t="str">
        <f>IFERROR(IF(CX$5=EOMONTH('Rent Roll'!$M29,0),-'Rent Roll'!$T29*'Rent Roll'!$D4,"-"),"-")</f>
        <v>-</v>
      </c>
      <c r="CY67" s="131" t="str">
        <f>IFERROR(IF(CY$5=EOMONTH('Rent Roll'!$M29,0),-'Rent Roll'!$T29*'Rent Roll'!$D4,"-"),"-")</f>
        <v>-</v>
      </c>
      <c r="CZ67" s="131" t="str">
        <f>IFERROR(IF(CZ$5=EOMONTH('Rent Roll'!$M29,0),-'Rent Roll'!$T29*'Rent Roll'!$D4,"-"),"-")</f>
        <v>-</v>
      </c>
      <c r="DA67" s="131" t="str">
        <f>IFERROR(IF(DA$5=EOMONTH('Rent Roll'!$M29,0),-'Rent Roll'!$T29*'Rent Roll'!$D4,"-"),"-")</f>
        <v>-</v>
      </c>
      <c r="DB67" s="131" t="str">
        <f>IFERROR(IF(DB$5=EOMONTH('Rent Roll'!$M29,0),-'Rent Roll'!$T29*'Rent Roll'!$D4,"-"),"-")</f>
        <v>-</v>
      </c>
      <c r="DC67" s="131" t="str">
        <f>IFERROR(IF(DC$5=EOMONTH('Rent Roll'!$M29,0),-'Rent Roll'!$T29*'Rent Roll'!$D4,"-"),"-")</f>
        <v>-</v>
      </c>
      <c r="DD67" s="131" t="str">
        <f>IFERROR(IF(DD$5=EOMONTH('Rent Roll'!$M29,0),-'Rent Roll'!$T29*'Rent Roll'!$D4,"-"),"-")</f>
        <v>-</v>
      </c>
      <c r="DE67" s="131" t="str">
        <f>IFERROR(IF(DE$5=EOMONTH('Rent Roll'!$M29,0),-'Rent Roll'!$T29*'Rent Roll'!$D4,"-"),"-")</f>
        <v>-</v>
      </c>
      <c r="DF67" s="131" t="str">
        <f>IFERROR(IF(DF$5=EOMONTH('Rent Roll'!$M29,0),-'Rent Roll'!$T29*'Rent Roll'!$D4,"-"),"-")</f>
        <v>-</v>
      </c>
      <c r="DG67" s="131" t="str">
        <f>IFERROR(IF(DG$5=EOMONTH('Rent Roll'!$M29,0),-'Rent Roll'!$T29*'Rent Roll'!$D4,"-"),"-")</f>
        <v>-</v>
      </c>
      <c r="DH67" s="131" t="str">
        <f>IFERROR(IF(DH$5=EOMONTH('Rent Roll'!$M29,0),-'Rent Roll'!$T29*'Rent Roll'!$D4,"-"),"-")</f>
        <v>-</v>
      </c>
      <c r="DI67" s="131" t="str">
        <f>IFERROR(IF(DI$5=EOMONTH('Rent Roll'!$M29,0),-'Rent Roll'!$T29*'Rent Roll'!$D4,"-"),"-")</f>
        <v>-</v>
      </c>
      <c r="DJ67" s="131" t="str">
        <f>IFERROR(IF(DJ$5=EOMONTH('Rent Roll'!$M29,0),-'Rent Roll'!$T29*'Rent Roll'!$D4,"-"),"-")</f>
        <v>-</v>
      </c>
      <c r="DK67" s="131" t="str">
        <f>IFERROR(IF(DK$5=EOMONTH('Rent Roll'!$M29,0),-'Rent Roll'!$T29*'Rent Roll'!$D4,"-"),"-")</f>
        <v>-</v>
      </c>
      <c r="DL67" s="131" t="str">
        <f>IFERROR(IF(DL$5=EOMONTH('Rent Roll'!$M29,0),-'Rent Roll'!$T29*'Rent Roll'!$D4,"-"),"-")</f>
        <v>-</v>
      </c>
      <c r="DM67" s="131" t="str">
        <f>IFERROR(IF(DM$5=EOMONTH('Rent Roll'!$M29,0),-'Rent Roll'!$T29*'Rent Roll'!$D4,"-"),"-")</f>
        <v>-</v>
      </c>
      <c r="DN67" s="131" t="str">
        <f>IFERROR(IF(DN$5=EOMONTH('Rent Roll'!$M29,0),-'Rent Roll'!$T29*'Rent Roll'!$D4,"-"),"-")</f>
        <v>-</v>
      </c>
      <c r="DO67" s="131" t="str">
        <f>IFERROR(IF(DO$5=EOMONTH('Rent Roll'!$M29,0),-'Rent Roll'!$T29*'Rent Roll'!$D4,"-"),"-")</f>
        <v>-</v>
      </c>
      <c r="DP67" s="131" t="str">
        <f>IFERROR(IF(DP$5=EOMONTH('Rent Roll'!$M29,0),-'Rent Roll'!$T29*'Rent Roll'!$D4,"-"),"-")</f>
        <v>-</v>
      </c>
      <c r="DQ67" s="131" t="str">
        <f>IFERROR(IF(DQ$5=EOMONTH('Rent Roll'!$M29,0),-'Rent Roll'!$T29*'Rent Roll'!$D4,"-"),"-")</f>
        <v>-</v>
      </c>
      <c r="DR67" s="131" t="str">
        <f>IFERROR(IF(DR$5=EOMONTH('Rent Roll'!$M29,0),-'Rent Roll'!$T29*'Rent Roll'!$D4,"-"),"-")</f>
        <v>-</v>
      </c>
      <c r="DS67" s="131" t="str">
        <f>IFERROR(IF(DS$5=EOMONTH('Rent Roll'!$M29,0),-'Rent Roll'!$T29*'Rent Roll'!$D4,"-"),"-")</f>
        <v>-</v>
      </c>
      <c r="DT67" s="131" t="str">
        <f>IFERROR(IF(DT$5=EOMONTH('Rent Roll'!$M29,0),-'Rent Roll'!$T29*'Rent Roll'!$D4,"-"),"-")</f>
        <v>-</v>
      </c>
      <c r="DU67" s="131" t="str">
        <f>IFERROR(IF(DU$5=EOMONTH('Rent Roll'!$M29,0),-'Rent Roll'!$T29*'Rent Roll'!$D4,"-"),"-")</f>
        <v>-</v>
      </c>
      <c r="DV67" s="131" t="str">
        <f>IFERROR(IF(DV$5=EOMONTH('Rent Roll'!$M29,0),-'Rent Roll'!$T29*'Rent Roll'!$D4,"-"),"-")</f>
        <v>-</v>
      </c>
      <c r="DW67" s="131" t="str">
        <f>IFERROR(IF(DW$5=EOMONTH('Rent Roll'!$M29,0),-'Rent Roll'!$T29*'Rent Roll'!$D4,"-"),"-")</f>
        <v>-</v>
      </c>
      <c r="DX67" s="131" t="str">
        <f>IFERROR(IF(DX$5=EOMONTH('Rent Roll'!$M29,0),-'Rent Roll'!$T29*'Rent Roll'!$D4,"-"),"-")</f>
        <v>-</v>
      </c>
      <c r="DY67" s="131" t="str">
        <f>IFERROR(IF(DY$5=EOMONTH('Rent Roll'!$M29,0),-'Rent Roll'!$T29*'Rent Roll'!$D4,"-"),"-")</f>
        <v>-</v>
      </c>
      <c r="DZ67" s="131" t="str">
        <f>IFERROR(IF(DZ$5=EOMONTH('Rent Roll'!$M29,0),-'Rent Roll'!$T29*'Rent Roll'!$D4,"-"),"-")</f>
        <v>-</v>
      </c>
      <c r="EA67" s="131" t="str">
        <f>IFERROR(IF(EA$5=EOMONTH('Rent Roll'!$M29,0),-'Rent Roll'!$T29*'Rent Roll'!$D4,"-"),"-")</f>
        <v>-</v>
      </c>
      <c r="EB67" s="131" t="str">
        <f>IFERROR(IF(EB$5=EOMONTH('Rent Roll'!$M29,0),-'Rent Roll'!$T29*'Rent Roll'!$D4,"-"),"-")</f>
        <v>-</v>
      </c>
      <c r="EC67" s="131" t="str">
        <f>IFERROR(IF(EC$5=EOMONTH('Rent Roll'!$M29,0),-'Rent Roll'!$T29*'Rent Roll'!$D4,"-"),"-")</f>
        <v>-</v>
      </c>
      <c r="ED67" s="131" t="str">
        <f>IFERROR(IF(ED$5=EOMONTH('Rent Roll'!$M29,0),-'Rent Roll'!$T29*'Rent Roll'!$D4,"-"),"-")</f>
        <v>-</v>
      </c>
      <c r="EE67" s="131" t="str">
        <f>IFERROR(IF(EE$5=EOMONTH('Rent Roll'!$M29,0),-'Rent Roll'!$T29*'Rent Roll'!$D4,"-"),"-")</f>
        <v>-</v>
      </c>
      <c r="EF67" s="132" t="str">
        <f>IFERROR(IF(EF$5=EOMONTH('Rent Roll'!$M29,0),-'Rent Roll'!$T29*'Rent Roll'!$D4,"-"),"-")</f>
        <v>-</v>
      </c>
    </row>
    <row r="68" spans="2:136" ht="15" x14ac:dyDescent="0.25">
      <c r="B68" s="129"/>
      <c r="C68" s="73" t="str">
        <f>CONCATENATE('Rent Roll'!B5&amp;" - "&amp;'Rent Roll'!C5)</f>
        <v>2 - Office</v>
      </c>
      <c r="D68" s="130">
        <f t="shared" ref="D68:D88" si="153">SUM(E68:EG68)</f>
        <v>-306450</v>
      </c>
      <c r="E68" s="131" t="str">
        <f>IFERROR(IF(E$5=EOMONTH('Rent Roll'!$M30,0),-'Rent Roll'!$T30*'Rent Roll'!$D5,"-"),"-")</f>
        <v>-</v>
      </c>
      <c r="F68" s="131" t="str">
        <f>IFERROR(IF(F$5=EOMONTH('Rent Roll'!$M30,0),-'Rent Roll'!$T30*'Rent Roll'!$D5,"-"),"-")</f>
        <v>-</v>
      </c>
      <c r="G68" s="131">
        <f>IFERROR(IF(G$5=EOMONTH('Rent Roll'!$M30,0),-'Rent Roll'!$T30*'Rent Roll'!$D5,"-"),"-")</f>
        <v>-306450</v>
      </c>
      <c r="H68" s="131" t="str">
        <f>IFERROR(IF(H$5=EOMONTH('Rent Roll'!$M30,0),-'Rent Roll'!$T30*'Rent Roll'!$D5,"-"),"-")</f>
        <v>-</v>
      </c>
      <c r="I68" s="131" t="str">
        <f>IFERROR(IF(I$5=EOMONTH('Rent Roll'!$M30,0),-'Rent Roll'!$T30*'Rent Roll'!$D5,"-"),"-")</f>
        <v>-</v>
      </c>
      <c r="J68" s="131" t="str">
        <f>IFERROR(IF(J$5=EOMONTH('Rent Roll'!$M30,0),-'Rent Roll'!$T30*'Rent Roll'!$D5,"-"),"-")</f>
        <v>-</v>
      </c>
      <c r="K68" s="131" t="str">
        <f>IFERROR(IF(K$5=EOMONTH('Rent Roll'!$M30,0),-'Rent Roll'!$T30*'Rent Roll'!$D5,"-"),"-")</f>
        <v>-</v>
      </c>
      <c r="L68" s="131" t="str">
        <f>IFERROR(IF(L$5=EOMONTH('Rent Roll'!$M30,0),-'Rent Roll'!$T30*'Rent Roll'!$D5,"-"),"-")</f>
        <v>-</v>
      </c>
      <c r="M68" s="131" t="str">
        <f>IFERROR(IF(M$5=EOMONTH('Rent Roll'!$M30,0),-'Rent Roll'!$T30*'Rent Roll'!$D5,"-"),"-")</f>
        <v>-</v>
      </c>
      <c r="N68" s="131" t="str">
        <f>IFERROR(IF(N$5=EOMONTH('Rent Roll'!$M30,0),-'Rent Roll'!$T30*'Rent Roll'!$D5,"-"),"-")</f>
        <v>-</v>
      </c>
      <c r="O68" s="131" t="str">
        <f>IFERROR(IF(O$5=EOMONTH('Rent Roll'!$M30,0),-'Rent Roll'!$T30*'Rent Roll'!$D5,"-"),"-")</f>
        <v>-</v>
      </c>
      <c r="P68" s="131" t="str">
        <f>IFERROR(IF(P$5=EOMONTH('Rent Roll'!$M30,0),-'Rent Roll'!$T30*'Rent Roll'!$D5,"-"),"-")</f>
        <v>-</v>
      </c>
      <c r="Q68" s="131" t="str">
        <f>IFERROR(IF(Q$5=EOMONTH('Rent Roll'!$M30,0),-'Rent Roll'!$T30*'Rent Roll'!$D5,"-"),"-")</f>
        <v>-</v>
      </c>
      <c r="R68" s="131" t="str">
        <f>IFERROR(IF(R$5=EOMONTH('Rent Roll'!$M30,0),-'Rent Roll'!$T30*'Rent Roll'!$D5,"-"),"-")</f>
        <v>-</v>
      </c>
      <c r="S68" s="131" t="str">
        <f>IFERROR(IF(S$5=EOMONTH('Rent Roll'!$M30,0),-'Rent Roll'!$T30*'Rent Roll'!$D5,"-"),"-")</f>
        <v>-</v>
      </c>
      <c r="T68" s="131" t="str">
        <f>IFERROR(IF(T$5=EOMONTH('Rent Roll'!$M30,0),-'Rent Roll'!$T30*'Rent Roll'!$D5,"-"),"-")</f>
        <v>-</v>
      </c>
      <c r="U68" s="131" t="str">
        <f>IFERROR(IF(U$5=EOMONTH('Rent Roll'!$M30,0),-'Rent Roll'!$T30*'Rent Roll'!$D5,"-"),"-")</f>
        <v>-</v>
      </c>
      <c r="V68" s="131" t="str">
        <f>IFERROR(IF(V$5=EOMONTH('Rent Roll'!$M30,0),-'Rent Roll'!$T30*'Rent Roll'!$D5,"-"),"-")</f>
        <v>-</v>
      </c>
      <c r="W68" s="131" t="str">
        <f>IFERROR(IF(W$5=EOMONTH('Rent Roll'!$M30,0),-'Rent Roll'!$T30*'Rent Roll'!$D5,"-"),"-")</f>
        <v>-</v>
      </c>
      <c r="X68" s="131" t="str">
        <f>IFERROR(IF(X$5=EOMONTH('Rent Roll'!$M30,0),-'Rent Roll'!$T30*'Rent Roll'!$D5,"-"),"-")</f>
        <v>-</v>
      </c>
      <c r="Y68" s="131" t="str">
        <f>IFERROR(IF(Y$5=EOMONTH('Rent Roll'!$M30,0),-'Rent Roll'!$T30*'Rent Roll'!$D5,"-"),"-")</f>
        <v>-</v>
      </c>
      <c r="Z68" s="131" t="str">
        <f>IFERROR(IF(Z$5=EOMONTH('Rent Roll'!$M30,0),-'Rent Roll'!$T30*'Rent Roll'!$D5,"-"),"-")</f>
        <v>-</v>
      </c>
      <c r="AA68" s="131" t="str">
        <f>IFERROR(IF(AA$5=EOMONTH('Rent Roll'!$M30,0),-'Rent Roll'!$T30*'Rent Roll'!$D5,"-"),"-")</f>
        <v>-</v>
      </c>
      <c r="AB68" s="131" t="str">
        <f>IFERROR(IF(AB$5=EOMONTH('Rent Roll'!$M30,0),-'Rent Roll'!$T30*'Rent Roll'!$D5,"-"),"-")</f>
        <v>-</v>
      </c>
      <c r="AC68" s="131" t="str">
        <f>IFERROR(IF(AC$5=EOMONTH('Rent Roll'!$M30,0),-'Rent Roll'!$T30*'Rent Roll'!$D5,"-"),"-")</f>
        <v>-</v>
      </c>
      <c r="AD68" s="131" t="str">
        <f>IFERROR(IF(AD$5=EOMONTH('Rent Roll'!$M30,0),-'Rent Roll'!$T30*'Rent Roll'!$D5,"-"),"-")</f>
        <v>-</v>
      </c>
      <c r="AE68" s="131" t="str">
        <f>IFERROR(IF(AE$5=EOMONTH('Rent Roll'!$M30,0),-'Rent Roll'!$T30*'Rent Roll'!$D5,"-"),"-")</f>
        <v>-</v>
      </c>
      <c r="AF68" s="131" t="str">
        <f>IFERROR(IF(AF$5=EOMONTH('Rent Roll'!$M30,0),-'Rent Roll'!$T30*'Rent Roll'!$D5,"-"),"-")</f>
        <v>-</v>
      </c>
      <c r="AG68" s="131" t="str">
        <f>IFERROR(IF(AG$5=EOMONTH('Rent Roll'!$M30,0),-'Rent Roll'!$T30*'Rent Roll'!$D5,"-"),"-")</f>
        <v>-</v>
      </c>
      <c r="AH68" s="131" t="str">
        <f>IFERROR(IF(AH$5=EOMONTH('Rent Roll'!$M30,0),-'Rent Roll'!$T30*'Rent Roll'!$D5,"-"),"-")</f>
        <v>-</v>
      </c>
      <c r="AI68" s="131" t="str">
        <f>IFERROR(IF(AI$5=EOMONTH('Rent Roll'!$M30,0),-'Rent Roll'!$T30*'Rent Roll'!$D5,"-"),"-")</f>
        <v>-</v>
      </c>
      <c r="AJ68" s="131" t="str">
        <f>IFERROR(IF(AJ$5=EOMONTH('Rent Roll'!$M30,0),-'Rent Roll'!$T30*'Rent Roll'!$D5,"-"),"-")</f>
        <v>-</v>
      </c>
      <c r="AK68" s="131" t="str">
        <f>IFERROR(IF(AK$5=EOMONTH('Rent Roll'!$M30,0),-'Rent Roll'!$T30*'Rent Roll'!$D5,"-"),"-")</f>
        <v>-</v>
      </c>
      <c r="AL68" s="131" t="str">
        <f>IFERROR(IF(AL$5=EOMONTH('Rent Roll'!$M30,0),-'Rent Roll'!$T30*'Rent Roll'!$D5,"-"),"-")</f>
        <v>-</v>
      </c>
      <c r="AM68" s="131" t="str">
        <f>IFERROR(IF(AM$5=EOMONTH('Rent Roll'!$M30,0),-'Rent Roll'!$T30*'Rent Roll'!$D5,"-"),"-")</f>
        <v>-</v>
      </c>
      <c r="AN68" s="131" t="str">
        <f>IFERROR(IF(AN$5=EOMONTH('Rent Roll'!$M30,0),-'Rent Roll'!$T30*'Rent Roll'!$D5,"-"),"-")</f>
        <v>-</v>
      </c>
      <c r="AO68" s="131" t="str">
        <f>IFERROR(IF(AO$5=EOMONTH('Rent Roll'!$M30,0),-'Rent Roll'!$T30*'Rent Roll'!$D5,"-"),"-")</f>
        <v>-</v>
      </c>
      <c r="AP68" s="131" t="str">
        <f>IFERROR(IF(AP$5=EOMONTH('Rent Roll'!$M30,0),-'Rent Roll'!$T30*'Rent Roll'!$D5,"-"),"-")</f>
        <v>-</v>
      </c>
      <c r="AQ68" s="131" t="str">
        <f>IFERROR(IF(AQ$5=EOMONTH('Rent Roll'!$M30,0),-'Rent Roll'!$T30*'Rent Roll'!$D5,"-"),"-")</f>
        <v>-</v>
      </c>
      <c r="AR68" s="131" t="str">
        <f>IFERROR(IF(AR$5=EOMONTH('Rent Roll'!$M30,0),-'Rent Roll'!$T30*'Rent Roll'!$D5,"-"),"-")</f>
        <v>-</v>
      </c>
      <c r="AS68" s="131" t="str">
        <f>IFERROR(IF(AS$5=EOMONTH('Rent Roll'!$M30,0),-'Rent Roll'!$T30*'Rent Roll'!$D5,"-"),"-")</f>
        <v>-</v>
      </c>
      <c r="AT68" s="131" t="str">
        <f>IFERROR(IF(AT$5=EOMONTH('Rent Roll'!$M30,0),-'Rent Roll'!$T30*'Rent Roll'!$D5,"-"),"-")</f>
        <v>-</v>
      </c>
      <c r="AU68" s="131" t="str">
        <f>IFERROR(IF(AU$5=EOMONTH('Rent Roll'!$M30,0),-'Rent Roll'!$T30*'Rent Roll'!$D5,"-"),"-")</f>
        <v>-</v>
      </c>
      <c r="AV68" s="131" t="str">
        <f>IFERROR(IF(AV$5=EOMONTH('Rent Roll'!$M30,0),-'Rent Roll'!$T30*'Rent Roll'!$D5,"-"),"-")</f>
        <v>-</v>
      </c>
      <c r="AW68" s="131" t="str">
        <f>IFERROR(IF(AW$5=EOMONTH('Rent Roll'!$M30,0),-'Rent Roll'!$T30*'Rent Roll'!$D5,"-"),"-")</f>
        <v>-</v>
      </c>
      <c r="AX68" s="131" t="str">
        <f>IFERROR(IF(AX$5=EOMONTH('Rent Roll'!$M30,0),-'Rent Roll'!$T30*'Rent Roll'!$D5,"-"),"-")</f>
        <v>-</v>
      </c>
      <c r="AY68" s="131" t="str">
        <f>IFERROR(IF(AY$5=EOMONTH('Rent Roll'!$M30,0),-'Rent Roll'!$T30*'Rent Roll'!$D5,"-"),"-")</f>
        <v>-</v>
      </c>
      <c r="AZ68" s="131" t="str">
        <f>IFERROR(IF(AZ$5=EOMONTH('Rent Roll'!$M30,0),-'Rent Roll'!$T30*'Rent Roll'!$D5,"-"),"-")</f>
        <v>-</v>
      </c>
      <c r="BA68" s="131" t="str">
        <f>IFERROR(IF(BA$5=EOMONTH('Rent Roll'!$M30,0),-'Rent Roll'!$T30*'Rent Roll'!$D5,"-"),"-")</f>
        <v>-</v>
      </c>
      <c r="BB68" s="131" t="str">
        <f>IFERROR(IF(BB$5=EOMONTH('Rent Roll'!$M30,0),-'Rent Roll'!$T30*'Rent Roll'!$D5,"-"),"-")</f>
        <v>-</v>
      </c>
      <c r="BC68" s="131" t="str">
        <f>IFERROR(IF(BC$5=EOMONTH('Rent Roll'!$M30,0),-'Rent Roll'!$T30*'Rent Roll'!$D5,"-"),"-")</f>
        <v>-</v>
      </c>
      <c r="BD68" s="131" t="str">
        <f>IFERROR(IF(BD$5=EOMONTH('Rent Roll'!$M30,0),-'Rent Roll'!$T30*'Rent Roll'!$D5,"-"),"-")</f>
        <v>-</v>
      </c>
      <c r="BE68" s="131" t="str">
        <f>IFERROR(IF(BE$5=EOMONTH('Rent Roll'!$M30,0),-'Rent Roll'!$T30*'Rent Roll'!$D5,"-"),"-")</f>
        <v>-</v>
      </c>
      <c r="BF68" s="131" t="str">
        <f>IFERROR(IF(BF$5=EOMONTH('Rent Roll'!$M30,0),-'Rent Roll'!$T30*'Rent Roll'!$D5,"-"),"-")</f>
        <v>-</v>
      </c>
      <c r="BG68" s="131" t="str">
        <f>IFERROR(IF(BG$5=EOMONTH('Rent Roll'!$M30,0),-'Rent Roll'!$T30*'Rent Roll'!$D5,"-"),"-")</f>
        <v>-</v>
      </c>
      <c r="BH68" s="131" t="str">
        <f>IFERROR(IF(BH$5=EOMONTH('Rent Roll'!$M30,0),-'Rent Roll'!$T30*'Rent Roll'!$D5,"-"),"-")</f>
        <v>-</v>
      </c>
      <c r="BI68" s="131" t="str">
        <f>IFERROR(IF(BI$5=EOMONTH('Rent Roll'!$M30,0),-'Rent Roll'!$T30*'Rent Roll'!$D5,"-"),"-")</f>
        <v>-</v>
      </c>
      <c r="BJ68" s="131" t="str">
        <f>IFERROR(IF(BJ$5=EOMONTH('Rent Roll'!$M30,0),-'Rent Roll'!$T30*'Rent Roll'!$D5,"-"),"-")</f>
        <v>-</v>
      </c>
      <c r="BK68" s="131" t="str">
        <f>IFERROR(IF(BK$5=EOMONTH('Rent Roll'!$M30,0),-'Rent Roll'!$T30*'Rent Roll'!$D5,"-"),"-")</f>
        <v>-</v>
      </c>
      <c r="BL68" s="131" t="str">
        <f>IFERROR(IF(BL$5=EOMONTH('Rent Roll'!$M30,0),-'Rent Roll'!$T30*'Rent Roll'!$D5,"-"),"-")</f>
        <v>-</v>
      </c>
      <c r="BM68" s="131" t="str">
        <f>IFERROR(IF(BM$5=EOMONTH('Rent Roll'!$M30,0),-'Rent Roll'!$T30*'Rent Roll'!$D5,"-"),"-")</f>
        <v>-</v>
      </c>
      <c r="BN68" s="131" t="str">
        <f>IFERROR(IF(BN$5=EOMONTH('Rent Roll'!$M30,0),-'Rent Roll'!$T30*'Rent Roll'!$D5,"-"),"-")</f>
        <v>-</v>
      </c>
      <c r="BO68" s="131" t="str">
        <f>IFERROR(IF(BO$5=EOMONTH('Rent Roll'!$M30,0),-'Rent Roll'!$T30*'Rent Roll'!$D5,"-"),"-")</f>
        <v>-</v>
      </c>
      <c r="BP68" s="131" t="str">
        <f>IFERROR(IF(BP$5=EOMONTH('Rent Roll'!$M30,0),-'Rent Roll'!$T30*'Rent Roll'!$D5,"-"),"-")</f>
        <v>-</v>
      </c>
      <c r="BQ68" s="131" t="str">
        <f>IFERROR(IF(BQ$5=EOMONTH('Rent Roll'!$M30,0),-'Rent Roll'!$T30*'Rent Roll'!$D5,"-"),"-")</f>
        <v>-</v>
      </c>
      <c r="BR68" s="131" t="str">
        <f>IFERROR(IF(BR$5=EOMONTH('Rent Roll'!$M30,0),-'Rent Roll'!$T30*'Rent Roll'!$D5,"-"),"-")</f>
        <v>-</v>
      </c>
      <c r="BS68" s="131" t="str">
        <f>IFERROR(IF(BS$5=EOMONTH('Rent Roll'!$M30,0),-'Rent Roll'!$T30*'Rent Roll'!$D5,"-"),"-")</f>
        <v>-</v>
      </c>
      <c r="BT68" s="131" t="str">
        <f>IFERROR(IF(BT$5=EOMONTH('Rent Roll'!$M30,0),-'Rent Roll'!$T30*'Rent Roll'!$D5,"-"),"-")</f>
        <v>-</v>
      </c>
      <c r="BU68" s="131" t="str">
        <f>IFERROR(IF(BU$5=EOMONTH('Rent Roll'!$M30,0),-'Rent Roll'!$T30*'Rent Roll'!$D5,"-"),"-")</f>
        <v>-</v>
      </c>
      <c r="BV68" s="131" t="str">
        <f>IFERROR(IF(BV$5=EOMONTH('Rent Roll'!$M30,0),-'Rent Roll'!$T30*'Rent Roll'!$D5,"-"),"-")</f>
        <v>-</v>
      </c>
      <c r="BW68" s="131" t="str">
        <f>IFERROR(IF(BW$5=EOMONTH('Rent Roll'!$M30,0),-'Rent Roll'!$T30*'Rent Roll'!$D5,"-"),"-")</f>
        <v>-</v>
      </c>
      <c r="BX68" s="131" t="str">
        <f>IFERROR(IF(BX$5=EOMONTH('Rent Roll'!$M30,0),-'Rent Roll'!$T30*'Rent Roll'!$D5,"-"),"-")</f>
        <v>-</v>
      </c>
      <c r="BY68" s="131" t="str">
        <f>IFERROR(IF(BY$5=EOMONTH('Rent Roll'!$M30,0),-'Rent Roll'!$T30*'Rent Roll'!$D5,"-"),"-")</f>
        <v>-</v>
      </c>
      <c r="BZ68" s="131" t="str">
        <f>IFERROR(IF(BZ$5=EOMONTH('Rent Roll'!$M30,0),-'Rent Roll'!$T30*'Rent Roll'!$D5,"-"),"-")</f>
        <v>-</v>
      </c>
      <c r="CA68" s="131" t="str">
        <f>IFERROR(IF(CA$5=EOMONTH('Rent Roll'!$M30,0),-'Rent Roll'!$T30*'Rent Roll'!$D5,"-"),"-")</f>
        <v>-</v>
      </c>
      <c r="CB68" s="131" t="str">
        <f>IFERROR(IF(CB$5=EOMONTH('Rent Roll'!$M30,0),-'Rent Roll'!$T30*'Rent Roll'!$D5,"-"),"-")</f>
        <v>-</v>
      </c>
      <c r="CC68" s="131" t="str">
        <f>IFERROR(IF(CC$5=EOMONTH('Rent Roll'!$M30,0),-'Rent Roll'!$T30*'Rent Roll'!$D5,"-"),"-")</f>
        <v>-</v>
      </c>
      <c r="CD68" s="131" t="str">
        <f>IFERROR(IF(CD$5=EOMONTH('Rent Roll'!$M30,0),-'Rent Roll'!$T30*'Rent Roll'!$D5,"-"),"-")</f>
        <v>-</v>
      </c>
      <c r="CE68" s="131" t="str">
        <f>IFERROR(IF(CE$5=EOMONTH('Rent Roll'!$M30,0),-'Rent Roll'!$T30*'Rent Roll'!$D5,"-"),"-")</f>
        <v>-</v>
      </c>
      <c r="CF68" s="131" t="str">
        <f>IFERROR(IF(CF$5=EOMONTH('Rent Roll'!$M30,0),-'Rent Roll'!$T30*'Rent Roll'!$D5,"-"),"-")</f>
        <v>-</v>
      </c>
      <c r="CG68" s="131" t="str">
        <f>IFERROR(IF(CG$5=EOMONTH('Rent Roll'!$M30,0),-'Rent Roll'!$T30*'Rent Roll'!$D5,"-"),"-")</f>
        <v>-</v>
      </c>
      <c r="CH68" s="131" t="str">
        <f>IFERROR(IF(CH$5=EOMONTH('Rent Roll'!$M30,0),-'Rent Roll'!$T30*'Rent Roll'!$D5,"-"),"-")</f>
        <v>-</v>
      </c>
      <c r="CI68" s="131" t="str">
        <f>IFERROR(IF(CI$5=EOMONTH('Rent Roll'!$M30,0),-'Rent Roll'!$T30*'Rent Roll'!$D5,"-"),"-")</f>
        <v>-</v>
      </c>
      <c r="CJ68" s="131" t="str">
        <f>IFERROR(IF(CJ$5=EOMONTH('Rent Roll'!$M30,0),-'Rent Roll'!$T30*'Rent Roll'!$D5,"-"),"-")</f>
        <v>-</v>
      </c>
      <c r="CK68" s="131" t="str">
        <f>IFERROR(IF(CK$5=EOMONTH('Rent Roll'!$M30,0),-'Rent Roll'!$T30*'Rent Roll'!$D5,"-"),"-")</f>
        <v>-</v>
      </c>
      <c r="CL68" s="131" t="str">
        <f>IFERROR(IF(CL$5=EOMONTH('Rent Roll'!$M30,0),-'Rent Roll'!$T30*'Rent Roll'!$D5,"-"),"-")</f>
        <v>-</v>
      </c>
      <c r="CM68" s="131" t="str">
        <f>IFERROR(IF(CM$5=EOMONTH('Rent Roll'!$M30,0),-'Rent Roll'!$T30*'Rent Roll'!$D5,"-"),"-")</f>
        <v>-</v>
      </c>
      <c r="CN68" s="131" t="str">
        <f>IFERROR(IF(CN$5=EOMONTH('Rent Roll'!$M30,0),-'Rent Roll'!$T30*'Rent Roll'!$D5,"-"),"-")</f>
        <v>-</v>
      </c>
      <c r="CO68" s="131" t="str">
        <f>IFERROR(IF(CO$5=EOMONTH('Rent Roll'!$M30,0),-'Rent Roll'!$T30*'Rent Roll'!$D5,"-"),"-")</f>
        <v>-</v>
      </c>
      <c r="CP68" s="131" t="str">
        <f>IFERROR(IF(CP$5=EOMONTH('Rent Roll'!$M30,0),-'Rent Roll'!$T30*'Rent Roll'!$D5,"-"),"-")</f>
        <v>-</v>
      </c>
      <c r="CQ68" s="131" t="str">
        <f>IFERROR(IF(CQ$5=EOMONTH('Rent Roll'!$M30,0),-'Rent Roll'!$T30*'Rent Roll'!$D5,"-"),"-")</f>
        <v>-</v>
      </c>
      <c r="CR68" s="131" t="str">
        <f>IFERROR(IF(CR$5=EOMONTH('Rent Roll'!$M30,0),-'Rent Roll'!$T30*'Rent Roll'!$D5,"-"),"-")</f>
        <v>-</v>
      </c>
      <c r="CS68" s="131" t="str">
        <f>IFERROR(IF(CS$5=EOMONTH('Rent Roll'!$M30,0),-'Rent Roll'!$T30*'Rent Roll'!$D5,"-"),"-")</f>
        <v>-</v>
      </c>
      <c r="CT68" s="131" t="str">
        <f>IFERROR(IF(CT$5=EOMONTH('Rent Roll'!$M30,0),-'Rent Roll'!$T30*'Rent Roll'!$D5,"-"),"-")</f>
        <v>-</v>
      </c>
      <c r="CU68" s="131" t="str">
        <f>IFERROR(IF(CU$5=EOMONTH('Rent Roll'!$M30,0),-'Rent Roll'!$T30*'Rent Roll'!$D5,"-"),"-")</f>
        <v>-</v>
      </c>
      <c r="CV68" s="131" t="str">
        <f>IFERROR(IF(CV$5=EOMONTH('Rent Roll'!$M30,0),-'Rent Roll'!$T30*'Rent Roll'!$D5,"-"),"-")</f>
        <v>-</v>
      </c>
      <c r="CW68" s="131" t="str">
        <f>IFERROR(IF(CW$5=EOMONTH('Rent Roll'!$M30,0),-'Rent Roll'!$T30*'Rent Roll'!$D5,"-"),"-")</f>
        <v>-</v>
      </c>
      <c r="CX68" s="131" t="str">
        <f>IFERROR(IF(CX$5=EOMONTH('Rent Roll'!$M30,0),-'Rent Roll'!$T30*'Rent Roll'!$D5,"-"),"-")</f>
        <v>-</v>
      </c>
      <c r="CY68" s="131" t="str">
        <f>IFERROR(IF(CY$5=EOMONTH('Rent Roll'!$M30,0),-'Rent Roll'!$T30*'Rent Roll'!$D5,"-"),"-")</f>
        <v>-</v>
      </c>
      <c r="CZ68" s="131" t="str">
        <f>IFERROR(IF(CZ$5=EOMONTH('Rent Roll'!$M30,0),-'Rent Roll'!$T30*'Rent Roll'!$D5,"-"),"-")</f>
        <v>-</v>
      </c>
      <c r="DA68" s="131" t="str">
        <f>IFERROR(IF(DA$5=EOMONTH('Rent Roll'!$M30,0),-'Rent Roll'!$T30*'Rent Roll'!$D5,"-"),"-")</f>
        <v>-</v>
      </c>
      <c r="DB68" s="131" t="str">
        <f>IFERROR(IF(DB$5=EOMONTH('Rent Roll'!$M30,0),-'Rent Roll'!$T30*'Rent Roll'!$D5,"-"),"-")</f>
        <v>-</v>
      </c>
      <c r="DC68" s="131" t="str">
        <f>IFERROR(IF(DC$5=EOMONTH('Rent Roll'!$M30,0),-'Rent Roll'!$T30*'Rent Roll'!$D5,"-"),"-")</f>
        <v>-</v>
      </c>
      <c r="DD68" s="131" t="str">
        <f>IFERROR(IF(DD$5=EOMONTH('Rent Roll'!$M30,0),-'Rent Roll'!$T30*'Rent Roll'!$D5,"-"),"-")</f>
        <v>-</v>
      </c>
      <c r="DE68" s="131" t="str">
        <f>IFERROR(IF(DE$5=EOMONTH('Rent Roll'!$M30,0),-'Rent Roll'!$T30*'Rent Roll'!$D5,"-"),"-")</f>
        <v>-</v>
      </c>
      <c r="DF68" s="131" t="str">
        <f>IFERROR(IF(DF$5=EOMONTH('Rent Roll'!$M30,0),-'Rent Roll'!$T30*'Rent Roll'!$D5,"-"),"-")</f>
        <v>-</v>
      </c>
      <c r="DG68" s="131" t="str">
        <f>IFERROR(IF(DG$5=EOMONTH('Rent Roll'!$M30,0),-'Rent Roll'!$T30*'Rent Roll'!$D5,"-"),"-")</f>
        <v>-</v>
      </c>
      <c r="DH68" s="131" t="str">
        <f>IFERROR(IF(DH$5=EOMONTH('Rent Roll'!$M30,0),-'Rent Roll'!$T30*'Rent Roll'!$D5,"-"),"-")</f>
        <v>-</v>
      </c>
      <c r="DI68" s="131" t="str">
        <f>IFERROR(IF(DI$5=EOMONTH('Rent Roll'!$M30,0),-'Rent Roll'!$T30*'Rent Roll'!$D5,"-"),"-")</f>
        <v>-</v>
      </c>
      <c r="DJ68" s="131" t="str">
        <f>IFERROR(IF(DJ$5=EOMONTH('Rent Roll'!$M30,0),-'Rent Roll'!$T30*'Rent Roll'!$D5,"-"),"-")</f>
        <v>-</v>
      </c>
      <c r="DK68" s="131" t="str">
        <f>IFERROR(IF(DK$5=EOMONTH('Rent Roll'!$M30,0),-'Rent Roll'!$T30*'Rent Roll'!$D5,"-"),"-")</f>
        <v>-</v>
      </c>
      <c r="DL68" s="131" t="str">
        <f>IFERROR(IF(DL$5=EOMONTH('Rent Roll'!$M30,0),-'Rent Roll'!$T30*'Rent Roll'!$D5,"-"),"-")</f>
        <v>-</v>
      </c>
      <c r="DM68" s="131" t="str">
        <f>IFERROR(IF(DM$5=EOMONTH('Rent Roll'!$M30,0),-'Rent Roll'!$T30*'Rent Roll'!$D5,"-"),"-")</f>
        <v>-</v>
      </c>
      <c r="DN68" s="131" t="str">
        <f>IFERROR(IF(DN$5=EOMONTH('Rent Roll'!$M30,0),-'Rent Roll'!$T30*'Rent Roll'!$D5,"-"),"-")</f>
        <v>-</v>
      </c>
      <c r="DO68" s="131" t="str">
        <f>IFERROR(IF(DO$5=EOMONTH('Rent Roll'!$M30,0),-'Rent Roll'!$T30*'Rent Roll'!$D5,"-"),"-")</f>
        <v>-</v>
      </c>
      <c r="DP68" s="131" t="str">
        <f>IFERROR(IF(DP$5=EOMONTH('Rent Roll'!$M30,0),-'Rent Roll'!$T30*'Rent Roll'!$D5,"-"),"-")</f>
        <v>-</v>
      </c>
      <c r="DQ68" s="131" t="str">
        <f>IFERROR(IF(DQ$5=EOMONTH('Rent Roll'!$M30,0),-'Rent Roll'!$T30*'Rent Roll'!$D5,"-"),"-")</f>
        <v>-</v>
      </c>
      <c r="DR68" s="131" t="str">
        <f>IFERROR(IF(DR$5=EOMONTH('Rent Roll'!$M30,0),-'Rent Roll'!$T30*'Rent Roll'!$D5,"-"),"-")</f>
        <v>-</v>
      </c>
      <c r="DS68" s="131" t="str">
        <f>IFERROR(IF(DS$5=EOMONTH('Rent Roll'!$M30,0),-'Rent Roll'!$T30*'Rent Roll'!$D5,"-"),"-")</f>
        <v>-</v>
      </c>
      <c r="DT68" s="131" t="str">
        <f>IFERROR(IF(DT$5=EOMONTH('Rent Roll'!$M30,0),-'Rent Roll'!$T30*'Rent Roll'!$D5,"-"),"-")</f>
        <v>-</v>
      </c>
      <c r="DU68" s="131" t="str">
        <f>IFERROR(IF(DU$5=EOMONTH('Rent Roll'!$M30,0),-'Rent Roll'!$T30*'Rent Roll'!$D5,"-"),"-")</f>
        <v>-</v>
      </c>
      <c r="DV68" s="131" t="str">
        <f>IFERROR(IF(DV$5=EOMONTH('Rent Roll'!$M30,0),-'Rent Roll'!$T30*'Rent Roll'!$D5,"-"),"-")</f>
        <v>-</v>
      </c>
      <c r="DW68" s="131" t="str">
        <f>IFERROR(IF(DW$5=EOMONTH('Rent Roll'!$M30,0),-'Rent Roll'!$T30*'Rent Roll'!$D5,"-"),"-")</f>
        <v>-</v>
      </c>
      <c r="DX68" s="131" t="str">
        <f>IFERROR(IF(DX$5=EOMONTH('Rent Roll'!$M30,0),-'Rent Roll'!$T30*'Rent Roll'!$D5,"-"),"-")</f>
        <v>-</v>
      </c>
      <c r="DY68" s="131" t="str">
        <f>IFERROR(IF(DY$5=EOMONTH('Rent Roll'!$M30,0),-'Rent Roll'!$T30*'Rent Roll'!$D5,"-"),"-")</f>
        <v>-</v>
      </c>
      <c r="DZ68" s="131" t="str">
        <f>IFERROR(IF(DZ$5=EOMONTH('Rent Roll'!$M30,0),-'Rent Roll'!$T30*'Rent Roll'!$D5,"-"),"-")</f>
        <v>-</v>
      </c>
      <c r="EA68" s="131" t="str">
        <f>IFERROR(IF(EA$5=EOMONTH('Rent Roll'!$M30,0),-'Rent Roll'!$T30*'Rent Roll'!$D5,"-"),"-")</f>
        <v>-</v>
      </c>
      <c r="EB68" s="131" t="str">
        <f>IFERROR(IF(EB$5=EOMONTH('Rent Roll'!$M30,0),-'Rent Roll'!$T30*'Rent Roll'!$D5,"-"),"-")</f>
        <v>-</v>
      </c>
      <c r="EC68" s="131" t="str">
        <f>IFERROR(IF(EC$5=EOMONTH('Rent Roll'!$M30,0),-'Rent Roll'!$T30*'Rent Roll'!$D5,"-"),"-")</f>
        <v>-</v>
      </c>
      <c r="ED68" s="131" t="str">
        <f>IFERROR(IF(ED$5=EOMONTH('Rent Roll'!$M30,0),-'Rent Roll'!$T30*'Rent Roll'!$D5,"-"),"-")</f>
        <v>-</v>
      </c>
      <c r="EE68" s="131" t="str">
        <f>IFERROR(IF(EE$5=EOMONTH('Rent Roll'!$M30,0),-'Rent Roll'!$T30*'Rent Roll'!$D5,"-"),"-")</f>
        <v>-</v>
      </c>
      <c r="EF68" s="132" t="str">
        <f>IFERROR(IF(EF$5=EOMONTH('Rent Roll'!$M30,0),-'Rent Roll'!$T30*'Rent Roll'!$D5,"-"),"-")</f>
        <v>-</v>
      </c>
    </row>
    <row r="69" spans="2:136" ht="15" x14ac:dyDescent="0.25">
      <c r="B69" s="129"/>
      <c r="C69" s="73" t="str">
        <f>CONCATENATE('Rent Roll'!B6&amp;" - "&amp;'Rent Roll'!C6)</f>
        <v>3 - Office</v>
      </c>
      <c r="D69" s="130">
        <f t="shared" si="153"/>
        <v>-112318.10099999998</v>
      </c>
      <c r="E69" s="131" t="str">
        <f>IFERROR(IF(E$5=EOMONTH('Rent Roll'!$M31,0),-'Rent Roll'!$T31*'Rent Roll'!$D6,"-"),"-")</f>
        <v>-</v>
      </c>
      <c r="F69" s="131" t="str">
        <f>IFERROR(IF(F$5=EOMONTH('Rent Roll'!$M31,0),-'Rent Roll'!$T31*'Rent Roll'!$D6,"-"),"-")</f>
        <v>-</v>
      </c>
      <c r="G69" s="131" t="str">
        <f>IFERROR(IF(G$5=EOMONTH('Rent Roll'!$M31,0),-'Rent Roll'!$T31*'Rent Roll'!$D6,"-"),"-")</f>
        <v>-</v>
      </c>
      <c r="H69" s="131" t="str">
        <f>IFERROR(IF(H$5=EOMONTH('Rent Roll'!$M31,0),-'Rent Roll'!$T31*'Rent Roll'!$D6,"-"),"-")</f>
        <v>-</v>
      </c>
      <c r="I69" s="131">
        <f>IFERROR(IF(I$5=EOMONTH('Rent Roll'!$M31,0),-'Rent Roll'!$T31*'Rent Roll'!$D6,"-"),"-")</f>
        <v>-112318.10099999998</v>
      </c>
      <c r="J69" s="131" t="str">
        <f>IFERROR(IF(J$5=EOMONTH('Rent Roll'!$M31,0),-'Rent Roll'!$T31*'Rent Roll'!$D6,"-"),"-")</f>
        <v>-</v>
      </c>
      <c r="K69" s="131" t="str">
        <f>IFERROR(IF(K$5=EOMONTH('Rent Roll'!$M31,0),-'Rent Roll'!$T31*'Rent Roll'!$D6,"-"),"-")</f>
        <v>-</v>
      </c>
      <c r="L69" s="131" t="str">
        <f>IFERROR(IF(L$5=EOMONTH('Rent Roll'!$M31,0),-'Rent Roll'!$T31*'Rent Roll'!$D6,"-"),"-")</f>
        <v>-</v>
      </c>
      <c r="M69" s="131" t="str">
        <f>IFERROR(IF(M$5=EOMONTH('Rent Roll'!$M31,0),-'Rent Roll'!$T31*'Rent Roll'!$D6,"-"),"-")</f>
        <v>-</v>
      </c>
      <c r="N69" s="131" t="str">
        <f>IFERROR(IF(N$5=EOMONTH('Rent Roll'!$M31,0),-'Rent Roll'!$T31*'Rent Roll'!$D6,"-"),"-")</f>
        <v>-</v>
      </c>
      <c r="O69" s="131" t="str">
        <f>IFERROR(IF(O$5=EOMONTH('Rent Roll'!$M31,0),-'Rent Roll'!$T31*'Rent Roll'!$D6,"-"),"-")</f>
        <v>-</v>
      </c>
      <c r="P69" s="131" t="str">
        <f>IFERROR(IF(P$5=EOMONTH('Rent Roll'!$M31,0),-'Rent Roll'!$T31*'Rent Roll'!$D6,"-"),"-")</f>
        <v>-</v>
      </c>
      <c r="Q69" s="131" t="str">
        <f>IFERROR(IF(Q$5=EOMONTH('Rent Roll'!$M31,0),-'Rent Roll'!$T31*'Rent Roll'!$D6,"-"),"-")</f>
        <v>-</v>
      </c>
      <c r="R69" s="131" t="str">
        <f>IFERROR(IF(R$5=EOMONTH('Rent Roll'!$M31,0),-'Rent Roll'!$T31*'Rent Roll'!$D6,"-"),"-")</f>
        <v>-</v>
      </c>
      <c r="S69" s="131" t="str">
        <f>IFERROR(IF(S$5=EOMONTH('Rent Roll'!$M31,0),-'Rent Roll'!$T31*'Rent Roll'!$D6,"-"),"-")</f>
        <v>-</v>
      </c>
      <c r="T69" s="131" t="str">
        <f>IFERROR(IF(T$5=EOMONTH('Rent Roll'!$M31,0),-'Rent Roll'!$T31*'Rent Roll'!$D6,"-"),"-")</f>
        <v>-</v>
      </c>
      <c r="U69" s="131" t="str">
        <f>IFERROR(IF(U$5=EOMONTH('Rent Roll'!$M31,0),-'Rent Roll'!$T31*'Rent Roll'!$D6,"-"),"-")</f>
        <v>-</v>
      </c>
      <c r="V69" s="131" t="str">
        <f>IFERROR(IF(V$5=EOMONTH('Rent Roll'!$M31,0),-'Rent Roll'!$T31*'Rent Roll'!$D6,"-"),"-")</f>
        <v>-</v>
      </c>
      <c r="W69" s="131" t="str">
        <f>IFERROR(IF(W$5=EOMONTH('Rent Roll'!$M31,0),-'Rent Roll'!$T31*'Rent Roll'!$D6,"-"),"-")</f>
        <v>-</v>
      </c>
      <c r="X69" s="131" t="str">
        <f>IFERROR(IF(X$5=EOMONTH('Rent Roll'!$M31,0),-'Rent Roll'!$T31*'Rent Roll'!$D6,"-"),"-")</f>
        <v>-</v>
      </c>
      <c r="Y69" s="131" t="str">
        <f>IFERROR(IF(Y$5=EOMONTH('Rent Roll'!$M31,0),-'Rent Roll'!$T31*'Rent Roll'!$D6,"-"),"-")</f>
        <v>-</v>
      </c>
      <c r="Z69" s="131" t="str">
        <f>IFERROR(IF(Z$5=EOMONTH('Rent Roll'!$M31,0),-'Rent Roll'!$T31*'Rent Roll'!$D6,"-"),"-")</f>
        <v>-</v>
      </c>
      <c r="AA69" s="131" t="str">
        <f>IFERROR(IF(AA$5=EOMONTH('Rent Roll'!$M31,0),-'Rent Roll'!$T31*'Rent Roll'!$D6,"-"),"-")</f>
        <v>-</v>
      </c>
      <c r="AB69" s="131" t="str">
        <f>IFERROR(IF(AB$5=EOMONTH('Rent Roll'!$M31,0),-'Rent Roll'!$T31*'Rent Roll'!$D6,"-"),"-")</f>
        <v>-</v>
      </c>
      <c r="AC69" s="131" t="str">
        <f>IFERROR(IF(AC$5=EOMONTH('Rent Roll'!$M31,0),-'Rent Roll'!$T31*'Rent Roll'!$D6,"-"),"-")</f>
        <v>-</v>
      </c>
      <c r="AD69" s="131" t="str">
        <f>IFERROR(IF(AD$5=EOMONTH('Rent Roll'!$M31,0),-'Rent Roll'!$T31*'Rent Roll'!$D6,"-"),"-")</f>
        <v>-</v>
      </c>
      <c r="AE69" s="131" t="str">
        <f>IFERROR(IF(AE$5=EOMONTH('Rent Roll'!$M31,0),-'Rent Roll'!$T31*'Rent Roll'!$D6,"-"),"-")</f>
        <v>-</v>
      </c>
      <c r="AF69" s="131" t="str">
        <f>IFERROR(IF(AF$5=EOMONTH('Rent Roll'!$M31,0),-'Rent Roll'!$T31*'Rent Roll'!$D6,"-"),"-")</f>
        <v>-</v>
      </c>
      <c r="AG69" s="131" t="str">
        <f>IFERROR(IF(AG$5=EOMONTH('Rent Roll'!$M31,0),-'Rent Roll'!$T31*'Rent Roll'!$D6,"-"),"-")</f>
        <v>-</v>
      </c>
      <c r="AH69" s="131" t="str">
        <f>IFERROR(IF(AH$5=EOMONTH('Rent Roll'!$M31,0),-'Rent Roll'!$T31*'Rent Roll'!$D6,"-"),"-")</f>
        <v>-</v>
      </c>
      <c r="AI69" s="131" t="str">
        <f>IFERROR(IF(AI$5=EOMONTH('Rent Roll'!$M31,0),-'Rent Roll'!$T31*'Rent Roll'!$D6,"-"),"-")</f>
        <v>-</v>
      </c>
      <c r="AJ69" s="131" t="str">
        <f>IFERROR(IF(AJ$5=EOMONTH('Rent Roll'!$M31,0),-'Rent Roll'!$T31*'Rent Roll'!$D6,"-"),"-")</f>
        <v>-</v>
      </c>
      <c r="AK69" s="131" t="str">
        <f>IFERROR(IF(AK$5=EOMONTH('Rent Roll'!$M31,0),-'Rent Roll'!$T31*'Rent Roll'!$D6,"-"),"-")</f>
        <v>-</v>
      </c>
      <c r="AL69" s="131" t="str">
        <f>IFERROR(IF(AL$5=EOMONTH('Rent Roll'!$M31,0),-'Rent Roll'!$T31*'Rent Roll'!$D6,"-"),"-")</f>
        <v>-</v>
      </c>
      <c r="AM69" s="131" t="str">
        <f>IFERROR(IF(AM$5=EOMONTH('Rent Roll'!$M31,0),-'Rent Roll'!$T31*'Rent Roll'!$D6,"-"),"-")</f>
        <v>-</v>
      </c>
      <c r="AN69" s="131" t="str">
        <f>IFERROR(IF(AN$5=EOMONTH('Rent Roll'!$M31,0),-'Rent Roll'!$T31*'Rent Roll'!$D6,"-"),"-")</f>
        <v>-</v>
      </c>
      <c r="AO69" s="131" t="str">
        <f>IFERROR(IF(AO$5=EOMONTH('Rent Roll'!$M31,0),-'Rent Roll'!$T31*'Rent Roll'!$D6,"-"),"-")</f>
        <v>-</v>
      </c>
      <c r="AP69" s="131" t="str">
        <f>IFERROR(IF(AP$5=EOMONTH('Rent Roll'!$M31,0),-'Rent Roll'!$T31*'Rent Roll'!$D6,"-"),"-")</f>
        <v>-</v>
      </c>
      <c r="AQ69" s="131" t="str">
        <f>IFERROR(IF(AQ$5=EOMONTH('Rent Roll'!$M31,0),-'Rent Roll'!$T31*'Rent Roll'!$D6,"-"),"-")</f>
        <v>-</v>
      </c>
      <c r="AR69" s="131" t="str">
        <f>IFERROR(IF(AR$5=EOMONTH('Rent Roll'!$M31,0),-'Rent Roll'!$T31*'Rent Roll'!$D6,"-"),"-")</f>
        <v>-</v>
      </c>
      <c r="AS69" s="131" t="str">
        <f>IFERROR(IF(AS$5=EOMONTH('Rent Roll'!$M31,0),-'Rent Roll'!$T31*'Rent Roll'!$D6,"-"),"-")</f>
        <v>-</v>
      </c>
      <c r="AT69" s="131" t="str">
        <f>IFERROR(IF(AT$5=EOMONTH('Rent Roll'!$M31,0),-'Rent Roll'!$T31*'Rent Roll'!$D6,"-"),"-")</f>
        <v>-</v>
      </c>
      <c r="AU69" s="131" t="str">
        <f>IFERROR(IF(AU$5=EOMONTH('Rent Roll'!$M31,0),-'Rent Roll'!$T31*'Rent Roll'!$D6,"-"),"-")</f>
        <v>-</v>
      </c>
      <c r="AV69" s="131" t="str">
        <f>IFERROR(IF(AV$5=EOMONTH('Rent Roll'!$M31,0),-'Rent Roll'!$T31*'Rent Roll'!$D6,"-"),"-")</f>
        <v>-</v>
      </c>
      <c r="AW69" s="131" t="str">
        <f>IFERROR(IF(AW$5=EOMONTH('Rent Roll'!$M31,0),-'Rent Roll'!$T31*'Rent Roll'!$D6,"-"),"-")</f>
        <v>-</v>
      </c>
      <c r="AX69" s="131" t="str">
        <f>IFERROR(IF(AX$5=EOMONTH('Rent Roll'!$M31,0),-'Rent Roll'!$T31*'Rent Roll'!$D6,"-"),"-")</f>
        <v>-</v>
      </c>
      <c r="AY69" s="131" t="str">
        <f>IFERROR(IF(AY$5=EOMONTH('Rent Roll'!$M31,0),-'Rent Roll'!$T31*'Rent Roll'!$D6,"-"),"-")</f>
        <v>-</v>
      </c>
      <c r="AZ69" s="131" t="str">
        <f>IFERROR(IF(AZ$5=EOMONTH('Rent Roll'!$M31,0),-'Rent Roll'!$T31*'Rent Roll'!$D6,"-"),"-")</f>
        <v>-</v>
      </c>
      <c r="BA69" s="131" t="str">
        <f>IFERROR(IF(BA$5=EOMONTH('Rent Roll'!$M31,0),-'Rent Roll'!$T31*'Rent Roll'!$D6,"-"),"-")</f>
        <v>-</v>
      </c>
      <c r="BB69" s="131" t="str">
        <f>IFERROR(IF(BB$5=EOMONTH('Rent Roll'!$M31,0),-'Rent Roll'!$T31*'Rent Roll'!$D6,"-"),"-")</f>
        <v>-</v>
      </c>
      <c r="BC69" s="131" t="str">
        <f>IFERROR(IF(BC$5=EOMONTH('Rent Roll'!$M31,0),-'Rent Roll'!$T31*'Rent Roll'!$D6,"-"),"-")</f>
        <v>-</v>
      </c>
      <c r="BD69" s="131" t="str">
        <f>IFERROR(IF(BD$5=EOMONTH('Rent Roll'!$M31,0),-'Rent Roll'!$T31*'Rent Roll'!$D6,"-"),"-")</f>
        <v>-</v>
      </c>
      <c r="BE69" s="131" t="str">
        <f>IFERROR(IF(BE$5=EOMONTH('Rent Roll'!$M31,0),-'Rent Roll'!$T31*'Rent Roll'!$D6,"-"),"-")</f>
        <v>-</v>
      </c>
      <c r="BF69" s="131" t="str">
        <f>IFERROR(IF(BF$5=EOMONTH('Rent Roll'!$M31,0),-'Rent Roll'!$T31*'Rent Roll'!$D6,"-"),"-")</f>
        <v>-</v>
      </c>
      <c r="BG69" s="131" t="str">
        <f>IFERROR(IF(BG$5=EOMONTH('Rent Roll'!$M31,0),-'Rent Roll'!$T31*'Rent Roll'!$D6,"-"),"-")</f>
        <v>-</v>
      </c>
      <c r="BH69" s="131" t="str">
        <f>IFERROR(IF(BH$5=EOMONTH('Rent Roll'!$M31,0),-'Rent Roll'!$T31*'Rent Roll'!$D6,"-"),"-")</f>
        <v>-</v>
      </c>
      <c r="BI69" s="131" t="str">
        <f>IFERROR(IF(BI$5=EOMONTH('Rent Roll'!$M31,0),-'Rent Roll'!$T31*'Rent Roll'!$D6,"-"),"-")</f>
        <v>-</v>
      </c>
      <c r="BJ69" s="131" t="str">
        <f>IFERROR(IF(BJ$5=EOMONTH('Rent Roll'!$M31,0),-'Rent Roll'!$T31*'Rent Roll'!$D6,"-"),"-")</f>
        <v>-</v>
      </c>
      <c r="BK69" s="131" t="str">
        <f>IFERROR(IF(BK$5=EOMONTH('Rent Roll'!$M31,0),-'Rent Roll'!$T31*'Rent Roll'!$D6,"-"),"-")</f>
        <v>-</v>
      </c>
      <c r="BL69" s="131" t="str">
        <f>IFERROR(IF(BL$5=EOMONTH('Rent Roll'!$M31,0),-'Rent Roll'!$T31*'Rent Roll'!$D6,"-"),"-")</f>
        <v>-</v>
      </c>
      <c r="BM69" s="131" t="str">
        <f>IFERROR(IF(BM$5=EOMONTH('Rent Roll'!$M31,0),-'Rent Roll'!$T31*'Rent Roll'!$D6,"-"),"-")</f>
        <v>-</v>
      </c>
      <c r="BN69" s="131" t="str">
        <f>IFERROR(IF(BN$5=EOMONTH('Rent Roll'!$M31,0),-'Rent Roll'!$T31*'Rent Roll'!$D6,"-"),"-")</f>
        <v>-</v>
      </c>
      <c r="BO69" s="131" t="str">
        <f>IFERROR(IF(BO$5=EOMONTH('Rent Roll'!$M31,0),-'Rent Roll'!$T31*'Rent Roll'!$D6,"-"),"-")</f>
        <v>-</v>
      </c>
      <c r="BP69" s="131" t="str">
        <f>IFERROR(IF(BP$5=EOMONTH('Rent Roll'!$M31,0),-'Rent Roll'!$T31*'Rent Roll'!$D6,"-"),"-")</f>
        <v>-</v>
      </c>
      <c r="BQ69" s="131" t="str">
        <f>IFERROR(IF(BQ$5=EOMONTH('Rent Roll'!$M31,0),-'Rent Roll'!$T31*'Rent Roll'!$D6,"-"),"-")</f>
        <v>-</v>
      </c>
      <c r="BR69" s="131" t="str">
        <f>IFERROR(IF(BR$5=EOMONTH('Rent Roll'!$M31,0),-'Rent Roll'!$T31*'Rent Roll'!$D6,"-"),"-")</f>
        <v>-</v>
      </c>
      <c r="BS69" s="131" t="str">
        <f>IFERROR(IF(BS$5=EOMONTH('Rent Roll'!$M31,0),-'Rent Roll'!$T31*'Rent Roll'!$D6,"-"),"-")</f>
        <v>-</v>
      </c>
      <c r="BT69" s="131" t="str">
        <f>IFERROR(IF(BT$5=EOMONTH('Rent Roll'!$M31,0),-'Rent Roll'!$T31*'Rent Roll'!$D6,"-"),"-")</f>
        <v>-</v>
      </c>
      <c r="BU69" s="131" t="str">
        <f>IFERROR(IF(BU$5=EOMONTH('Rent Roll'!$M31,0),-'Rent Roll'!$T31*'Rent Roll'!$D6,"-"),"-")</f>
        <v>-</v>
      </c>
      <c r="BV69" s="131" t="str">
        <f>IFERROR(IF(BV$5=EOMONTH('Rent Roll'!$M31,0),-'Rent Roll'!$T31*'Rent Roll'!$D6,"-"),"-")</f>
        <v>-</v>
      </c>
      <c r="BW69" s="131" t="str">
        <f>IFERROR(IF(BW$5=EOMONTH('Rent Roll'!$M31,0),-'Rent Roll'!$T31*'Rent Roll'!$D6,"-"),"-")</f>
        <v>-</v>
      </c>
      <c r="BX69" s="131" t="str">
        <f>IFERROR(IF(BX$5=EOMONTH('Rent Roll'!$M31,0),-'Rent Roll'!$T31*'Rent Roll'!$D6,"-"),"-")</f>
        <v>-</v>
      </c>
      <c r="BY69" s="131" t="str">
        <f>IFERROR(IF(BY$5=EOMONTH('Rent Roll'!$M31,0),-'Rent Roll'!$T31*'Rent Roll'!$D6,"-"),"-")</f>
        <v>-</v>
      </c>
      <c r="BZ69" s="131" t="str">
        <f>IFERROR(IF(BZ$5=EOMONTH('Rent Roll'!$M31,0),-'Rent Roll'!$T31*'Rent Roll'!$D6,"-"),"-")</f>
        <v>-</v>
      </c>
      <c r="CA69" s="131" t="str">
        <f>IFERROR(IF(CA$5=EOMONTH('Rent Roll'!$M31,0),-'Rent Roll'!$T31*'Rent Roll'!$D6,"-"),"-")</f>
        <v>-</v>
      </c>
      <c r="CB69" s="131" t="str">
        <f>IFERROR(IF(CB$5=EOMONTH('Rent Roll'!$M31,0),-'Rent Roll'!$T31*'Rent Roll'!$D6,"-"),"-")</f>
        <v>-</v>
      </c>
      <c r="CC69" s="131" t="str">
        <f>IFERROR(IF(CC$5=EOMONTH('Rent Roll'!$M31,0),-'Rent Roll'!$T31*'Rent Roll'!$D6,"-"),"-")</f>
        <v>-</v>
      </c>
      <c r="CD69" s="131" t="str">
        <f>IFERROR(IF(CD$5=EOMONTH('Rent Roll'!$M31,0),-'Rent Roll'!$T31*'Rent Roll'!$D6,"-"),"-")</f>
        <v>-</v>
      </c>
      <c r="CE69" s="131" t="str">
        <f>IFERROR(IF(CE$5=EOMONTH('Rent Roll'!$M31,0),-'Rent Roll'!$T31*'Rent Roll'!$D6,"-"),"-")</f>
        <v>-</v>
      </c>
      <c r="CF69" s="131" t="str">
        <f>IFERROR(IF(CF$5=EOMONTH('Rent Roll'!$M31,0),-'Rent Roll'!$T31*'Rent Roll'!$D6,"-"),"-")</f>
        <v>-</v>
      </c>
      <c r="CG69" s="131" t="str">
        <f>IFERROR(IF(CG$5=EOMONTH('Rent Roll'!$M31,0),-'Rent Roll'!$T31*'Rent Roll'!$D6,"-"),"-")</f>
        <v>-</v>
      </c>
      <c r="CH69" s="131" t="str">
        <f>IFERROR(IF(CH$5=EOMONTH('Rent Roll'!$M31,0),-'Rent Roll'!$T31*'Rent Roll'!$D6,"-"),"-")</f>
        <v>-</v>
      </c>
      <c r="CI69" s="131" t="str">
        <f>IFERROR(IF(CI$5=EOMONTH('Rent Roll'!$M31,0),-'Rent Roll'!$T31*'Rent Roll'!$D6,"-"),"-")</f>
        <v>-</v>
      </c>
      <c r="CJ69" s="131" t="str">
        <f>IFERROR(IF(CJ$5=EOMONTH('Rent Roll'!$M31,0),-'Rent Roll'!$T31*'Rent Roll'!$D6,"-"),"-")</f>
        <v>-</v>
      </c>
      <c r="CK69" s="131" t="str">
        <f>IFERROR(IF(CK$5=EOMONTH('Rent Roll'!$M31,0),-'Rent Roll'!$T31*'Rent Roll'!$D6,"-"),"-")</f>
        <v>-</v>
      </c>
      <c r="CL69" s="131" t="str">
        <f>IFERROR(IF(CL$5=EOMONTH('Rent Roll'!$M31,0),-'Rent Roll'!$T31*'Rent Roll'!$D6,"-"),"-")</f>
        <v>-</v>
      </c>
      <c r="CM69" s="131" t="str">
        <f>IFERROR(IF(CM$5=EOMONTH('Rent Roll'!$M31,0),-'Rent Roll'!$T31*'Rent Roll'!$D6,"-"),"-")</f>
        <v>-</v>
      </c>
      <c r="CN69" s="131" t="str">
        <f>IFERROR(IF(CN$5=EOMONTH('Rent Roll'!$M31,0),-'Rent Roll'!$T31*'Rent Roll'!$D6,"-"),"-")</f>
        <v>-</v>
      </c>
      <c r="CO69" s="131" t="str">
        <f>IFERROR(IF(CO$5=EOMONTH('Rent Roll'!$M31,0),-'Rent Roll'!$T31*'Rent Roll'!$D6,"-"),"-")</f>
        <v>-</v>
      </c>
      <c r="CP69" s="131" t="str">
        <f>IFERROR(IF(CP$5=EOMONTH('Rent Roll'!$M31,0),-'Rent Roll'!$T31*'Rent Roll'!$D6,"-"),"-")</f>
        <v>-</v>
      </c>
      <c r="CQ69" s="131" t="str">
        <f>IFERROR(IF(CQ$5=EOMONTH('Rent Roll'!$M31,0),-'Rent Roll'!$T31*'Rent Roll'!$D6,"-"),"-")</f>
        <v>-</v>
      </c>
      <c r="CR69" s="131" t="str">
        <f>IFERROR(IF(CR$5=EOMONTH('Rent Roll'!$M31,0),-'Rent Roll'!$T31*'Rent Roll'!$D6,"-"),"-")</f>
        <v>-</v>
      </c>
      <c r="CS69" s="131" t="str">
        <f>IFERROR(IF(CS$5=EOMONTH('Rent Roll'!$M31,0),-'Rent Roll'!$T31*'Rent Roll'!$D6,"-"),"-")</f>
        <v>-</v>
      </c>
      <c r="CT69" s="131" t="str">
        <f>IFERROR(IF(CT$5=EOMONTH('Rent Roll'!$M31,0),-'Rent Roll'!$T31*'Rent Roll'!$D6,"-"),"-")</f>
        <v>-</v>
      </c>
      <c r="CU69" s="131" t="str">
        <f>IFERROR(IF(CU$5=EOMONTH('Rent Roll'!$M31,0),-'Rent Roll'!$T31*'Rent Roll'!$D6,"-"),"-")</f>
        <v>-</v>
      </c>
      <c r="CV69" s="131" t="str">
        <f>IFERROR(IF(CV$5=EOMONTH('Rent Roll'!$M31,0),-'Rent Roll'!$T31*'Rent Roll'!$D6,"-"),"-")</f>
        <v>-</v>
      </c>
      <c r="CW69" s="131" t="str">
        <f>IFERROR(IF(CW$5=EOMONTH('Rent Roll'!$M31,0),-'Rent Roll'!$T31*'Rent Roll'!$D6,"-"),"-")</f>
        <v>-</v>
      </c>
      <c r="CX69" s="131" t="str">
        <f>IFERROR(IF(CX$5=EOMONTH('Rent Roll'!$M31,0),-'Rent Roll'!$T31*'Rent Roll'!$D6,"-"),"-")</f>
        <v>-</v>
      </c>
      <c r="CY69" s="131" t="str">
        <f>IFERROR(IF(CY$5=EOMONTH('Rent Roll'!$M31,0),-'Rent Roll'!$T31*'Rent Roll'!$D6,"-"),"-")</f>
        <v>-</v>
      </c>
      <c r="CZ69" s="131" t="str">
        <f>IFERROR(IF(CZ$5=EOMONTH('Rent Roll'!$M31,0),-'Rent Roll'!$T31*'Rent Roll'!$D6,"-"),"-")</f>
        <v>-</v>
      </c>
      <c r="DA69" s="131" t="str">
        <f>IFERROR(IF(DA$5=EOMONTH('Rent Roll'!$M31,0),-'Rent Roll'!$T31*'Rent Roll'!$D6,"-"),"-")</f>
        <v>-</v>
      </c>
      <c r="DB69" s="131" t="str">
        <f>IFERROR(IF(DB$5=EOMONTH('Rent Roll'!$M31,0),-'Rent Roll'!$T31*'Rent Roll'!$D6,"-"),"-")</f>
        <v>-</v>
      </c>
      <c r="DC69" s="131" t="str">
        <f>IFERROR(IF(DC$5=EOMONTH('Rent Roll'!$M31,0),-'Rent Roll'!$T31*'Rent Roll'!$D6,"-"),"-")</f>
        <v>-</v>
      </c>
      <c r="DD69" s="131" t="str">
        <f>IFERROR(IF(DD$5=EOMONTH('Rent Roll'!$M31,0),-'Rent Roll'!$T31*'Rent Roll'!$D6,"-"),"-")</f>
        <v>-</v>
      </c>
      <c r="DE69" s="131" t="str">
        <f>IFERROR(IF(DE$5=EOMONTH('Rent Roll'!$M31,0),-'Rent Roll'!$T31*'Rent Roll'!$D6,"-"),"-")</f>
        <v>-</v>
      </c>
      <c r="DF69" s="131" t="str">
        <f>IFERROR(IF(DF$5=EOMONTH('Rent Roll'!$M31,0),-'Rent Roll'!$T31*'Rent Roll'!$D6,"-"),"-")</f>
        <v>-</v>
      </c>
      <c r="DG69" s="131" t="str">
        <f>IFERROR(IF(DG$5=EOMONTH('Rent Roll'!$M31,0),-'Rent Roll'!$T31*'Rent Roll'!$D6,"-"),"-")</f>
        <v>-</v>
      </c>
      <c r="DH69" s="131" t="str">
        <f>IFERROR(IF(DH$5=EOMONTH('Rent Roll'!$M31,0),-'Rent Roll'!$T31*'Rent Roll'!$D6,"-"),"-")</f>
        <v>-</v>
      </c>
      <c r="DI69" s="131" t="str">
        <f>IFERROR(IF(DI$5=EOMONTH('Rent Roll'!$M31,0),-'Rent Roll'!$T31*'Rent Roll'!$D6,"-"),"-")</f>
        <v>-</v>
      </c>
      <c r="DJ69" s="131" t="str">
        <f>IFERROR(IF(DJ$5=EOMONTH('Rent Roll'!$M31,0),-'Rent Roll'!$T31*'Rent Roll'!$D6,"-"),"-")</f>
        <v>-</v>
      </c>
      <c r="DK69" s="131" t="str">
        <f>IFERROR(IF(DK$5=EOMONTH('Rent Roll'!$M31,0),-'Rent Roll'!$T31*'Rent Roll'!$D6,"-"),"-")</f>
        <v>-</v>
      </c>
      <c r="DL69" s="131" t="str">
        <f>IFERROR(IF(DL$5=EOMONTH('Rent Roll'!$M31,0),-'Rent Roll'!$T31*'Rent Roll'!$D6,"-"),"-")</f>
        <v>-</v>
      </c>
      <c r="DM69" s="131" t="str">
        <f>IFERROR(IF(DM$5=EOMONTH('Rent Roll'!$M31,0),-'Rent Roll'!$T31*'Rent Roll'!$D6,"-"),"-")</f>
        <v>-</v>
      </c>
      <c r="DN69" s="131" t="str">
        <f>IFERROR(IF(DN$5=EOMONTH('Rent Roll'!$M31,0),-'Rent Roll'!$T31*'Rent Roll'!$D6,"-"),"-")</f>
        <v>-</v>
      </c>
      <c r="DO69" s="131" t="str">
        <f>IFERROR(IF(DO$5=EOMONTH('Rent Roll'!$M31,0),-'Rent Roll'!$T31*'Rent Roll'!$D6,"-"),"-")</f>
        <v>-</v>
      </c>
      <c r="DP69" s="131" t="str">
        <f>IFERROR(IF(DP$5=EOMONTH('Rent Roll'!$M31,0),-'Rent Roll'!$T31*'Rent Roll'!$D6,"-"),"-")</f>
        <v>-</v>
      </c>
      <c r="DQ69" s="131" t="str">
        <f>IFERROR(IF(DQ$5=EOMONTH('Rent Roll'!$M31,0),-'Rent Roll'!$T31*'Rent Roll'!$D6,"-"),"-")</f>
        <v>-</v>
      </c>
      <c r="DR69" s="131" t="str">
        <f>IFERROR(IF(DR$5=EOMONTH('Rent Roll'!$M31,0),-'Rent Roll'!$T31*'Rent Roll'!$D6,"-"),"-")</f>
        <v>-</v>
      </c>
      <c r="DS69" s="131" t="str">
        <f>IFERROR(IF(DS$5=EOMONTH('Rent Roll'!$M31,0),-'Rent Roll'!$T31*'Rent Roll'!$D6,"-"),"-")</f>
        <v>-</v>
      </c>
      <c r="DT69" s="131" t="str">
        <f>IFERROR(IF(DT$5=EOMONTH('Rent Roll'!$M31,0),-'Rent Roll'!$T31*'Rent Roll'!$D6,"-"),"-")</f>
        <v>-</v>
      </c>
      <c r="DU69" s="131" t="str">
        <f>IFERROR(IF(DU$5=EOMONTH('Rent Roll'!$M31,0),-'Rent Roll'!$T31*'Rent Roll'!$D6,"-"),"-")</f>
        <v>-</v>
      </c>
      <c r="DV69" s="131" t="str">
        <f>IFERROR(IF(DV$5=EOMONTH('Rent Roll'!$M31,0),-'Rent Roll'!$T31*'Rent Roll'!$D6,"-"),"-")</f>
        <v>-</v>
      </c>
      <c r="DW69" s="131" t="str">
        <f>IFERROR(IF(DW$5=EOMONTH('Rent Roll'!$M31,0),-'Rent Roll'!$T31*'Rent Roll'!$D6,"-"),"-")</f>
        <v>-</v>
      </c>
      <c r="DX69" s="131" t="str">
        <f>IFERROR(IF(DX$5=EOMONTH('Rent Roll'!$M31,0),-'Rent Roll'!$T31*'Rent Roll'!$D6,"-"),"-")</f>
        <v>-</v>
      </c>
      <c r="DY69" s="131" t="str">
        <f>IFERROR(IF(DY$5=EOMONTH('Rent Roll'!$M31,0),-'Rent Roll'!$T31*'Rent Roll'!$D6,"-"),"-")</f>
        <v>-</v>
      </c>
      <c r="DZ69" s="131" t="str">
        <f>IFERROR(IF(DZ$5=EOMONTH('Rent Roll'!$M31,0),-'Rent Roll'!$T31*'Rent Roll'!$D6,"-"),"-")</f>
        <v>-</v>
      </c>
      <c r="EA69" s="131" t="str">
        <f>IFERROR(IF(EA$5=EOMONTH('Rent Roll'!$M31,0),-'Rent Roll'!$T31*'Rent Roll'!$D6,"-"),"-")</f>
        <v>-</v>
      </c>
      <c r="EB69" s="131" t="str">
        <f>IFERROR(IF(EB$5=EOMONTH('Rent Roll'!$M31,0),-'Rent Roll'!$T31*'Rent Roll'!$D6,"-"),"-")</f>
        <v>-</v>
      </c>
      <c r="EC69" s="131" t="str">
        <f>IFERROR(IF(EC$5=EOMONTH('Rent Roll'!$M31,0),-'Rent Roll'!$T31*'Rent Roll'!$D6,"-"),"-")</f>
        <v>-</v>
      </c>
      <c r="ED69" s="131" t="str">
        <f>IFERROR(IF(ED$5=EOMONTH('Rent Roll'!$M31,0),-'Rent Roll'!$T31*'Rent Roll'!$D6,"-"),"-")</f>
        <v>-</v>
      </c>
      <c r="EE69" s="131" t="str">
        <f>IFERROR(IF(EE$5=EOMONTH('Rent Roll'!$M31,0),-'Rent Roll'!$T31*'Rent Roll'!$D6,"-"),"-")</f>
        <v>-</v>
      </c>
      <c r="EF69" s="132" t="str">
        <f>IFERROR(IF(EF$5=EOMONTH('Rent Roll'!$M31,0),-'Rent Roll'!$T31*'Rent Roll'!$D6,"-"),"-")</f>
        <v>-</v>
      </c>
    </row>
    <row r="70" spans="2:136" ht="15" x14ac:dyDescent="0.25">
      <c r="B70" s="129"/>
      <c r="C70" s="73" t="str">
        <f>CONCATENATE('Rent Roll'!B7&amp;" - "&amp;'Rent Roll'!C7)</f>
        <v>4 - Office</v>
      </c>
      <c r="D70" s="130">
        <f t="shared" si="153"/>
        <v>-306450</v>
      </c>
      <c r="E70" s="131" t="str">
        <f>IFERROR(IF(E$5=EOMONTH('Rent Roll'!$M32,0),-'Rent Roll'!$T32*'Rent Roll'!$D7,"-"),"-")</f>
        <v>-</v>
      </c>
      <c r="F70" s="131" t="str">
        <f>IFERROR(IF(F$5=EOMONTH('Rent Roll'!$M32,0),-'Rent Roll'!$T32*'Rent Roll'!$D7,"-"),"-")</f>
        <v>-</v>
      </c>
      <c r="G70" s="131" t="str">
        <f>IFERROR(IF(G$5=EOMONTH('Rent Roll'!$M32,0),-'Rent Roll'!$T32*'Rent Roll'!$D7,"-"),"-")</f>
        <v>-</v>
      </c>
      <c r="H70" s="131" t="str">
        <f>IFERROR(IF(H$5=EOMONTH('Rent Roll'!$M32,0),-'Rent Roll'!$T32*'Rent Roll'!$D7,"-"),"-")</f>
        <v>-</v>
      </c>
      <c r="I70" s="131" t="str">
        <f>IFERROR(IF(I$5=EOMONTH('Rent Roll'!$M32,0),-'Rent Roll'!$T32*'Rent Roll'!$D7,"-"),"-")</f>
        <v>-</v>
      </c>
      <c r="J70" s="131" t="str">
        <f>IFERROR(IF(J$5=EOMONTH('Rent Roll'!$M32,0),-'Rent Roll'!$T32*'Rent Roll'!$D7,"-"),"-")</f>
        <v>-</v>
      </c>
      <c r="K70" s="131">
        <f>IFERROR(IF(K$5=EOMONTH('Rent Roll'!$M32,0),-'Rent Roll'!$T32*'Rent Roll'!$D7,"-"),"-")</f>
        <v>-306450</v>
      </c>
      <c r="L70" s="131" t="str">
        <f>IFERROR(IF(L$5=EOMONTH('Rent Roll'!$M32,0),-'Rent Roll'!$T32*'Rent Roll'!$D7,"-"),"-")</f>
        <v>-</v>
      </c>
      <c r="M70" s="131" t="str">
        <f>IFERROR(IF(M$5=EOMONTH('Rent Roll'!$M32,0),-'Rent Roll'!$T32*'Rent Roll'!$D7,"-"),"-")</f>
        <v>-</v>
      </c>
      <c r="N70" s="131" t="str">
        <f>IFERROR(IF(N$5=EOMONTH('Rent Roll'!$M32,0),-'Rent Roll'!$T32*'Rent Roll'!$D7,"-"),"-")</f>
        <v>-</v>
      </c>
      <c r="O70" s="131" t="str">
        <f>IFERROR(IF(O$5=EOMONTH('Rent Roll'!$M32,0),-'Rent Roll'!$T32*'Rent Roll'!$D7,"-"),"-")</f>
        <v>-</v>
      </c>
      <c r="P70" s="131" t="str">
        <f>IFERROR(IF(P$5=EOMONTH('Rent Roll'!$M32,0),-'Rent Roll'!$T32*'Rent Roll'!$D7,"-"),"-")</f>
        <v>-</v>
      </c>
      <c r="Q70" s="131" t="str">
        <f>IFERROR(IF(Q$5=EOMONTH('Rent Roll'!$M32,0),-'Rent Roll'!$T32*'Rent Roll'!$D7,"-"),"-")</f>
        <v>-</v>
      </c>
      <c r="R70" s="131" t="str">
        <f>IFERROR(IF(R$5=EOMONTH('Rent Roll'!$M32,0),-'Rent Roll'!$T32*'Rent Roll'!$D7,"-"),"-")</f>
        <v>-</v>
      </c>
      <c r="S70" s="131" t="str">
        <f>IFERROR(IF(S$5=EOMONTH('Rent Roll'!$M32,0),-'Rent Roll'!$T32*'Rent Roll'!$D7,"-"),"-")</f>
        <v>-</v>
      </c>
      <c r="T70" s="131" t="str">
        <f>IFERROR(IF(T$5=EOMONTH('Rent Roll'!$M32,0),-'Rent Roll'!$T32*'Rent Roll'!$D7,"-"),"-")</f>
        <v>-</v>
      </c>
      <c r="U70" s="131" t="str">
        <f>IFERROR(IF(U$5=EOMONTH('Rent Roll'!$M32,0),-'Rent Roll'!$T32*'Rent Roll'!$D7,"-"),"-")</f>
        <v>-</v>
      </c>
      <c r="V70" s="131" t="str">
        <f>IFERROR(IF(V$5=EOMONTH('Rent Roll'!$M32,0),-'Rent Roll'!$T32*'Rent Roll'!$D7,"-"),"-")</f>
        <v>-</v>
      </c>
      <c r="W70" s="131" t="str">
        <f>IFERROR(IF(W$5=EOMONTH('Rent Roll'!$M32,0),-'Rent Roll'!$T32*'Rent Roll'!$D7,"-"),"-")</f>
        <v>-</v>
      </c>
      <c r="X70" s="131" t="str">
        <f>IFERROR(IF(X$5=EOMONTH('Rent Roll'!$M32,0),-'Rent Roll'!$T32*'Rent Roll'!$D7,"-"),"-")</f>
        <v>-</v>
      </c>
      <c r="Y70" s="131" t="str">
        <f>IFERROR(IF(Y$5=EOMONTH('Rent Roll'!$M32,0),-'Rent Roll'!$T32*'Rent Roll'!$D7,"-"),"-")</f>
        <v>-</v>
      </c>
      <c r="Z70" s="131" t="str">
        <f>IFERROR(IF(Z$5=EOMONTH('Rent Roll'!$M32,0),-'Rent Roll'!$T32*'Rent Roll'!$D7,"-"),"-")</f>
        <v>-</v>
      </c>
      <c r="AA70" s="131" t="str">
        <f>IFERROR(IF(AA$5=EOMONTH('Rent Roll'!$M32,0),-'Rent Roll'!$T32*'Rent Roll'!$D7,"-"),"-")</f>
        <v>-</v>
      </c>
      <c r="AB70" s="131" t="str">
        <f>IFERROR(IF(AB$5=EOMONTH('Rent Roll'!$M32,0),-'Rent Roll'!$T32*'Rent Roll'!$D7,"-"),"-")</f>
        <v>-</v>
      </c>
      <c r="AC70" s="131" t="str">
        <f>IFERROR(IF(AC$5=EOMONTH('Rent Roll'!$M32,0),-'Rent Roll'!$T32*'Rent Roll'!$D7,"-"),"-")</f>
        <v>-</v>
      </c>
      <c r="AD70" s="131" t="str">
        <f>IFERROR(IF(AD$5=EOMONTH('Rent Roll'!$M32,0),-'Rent Roll'!$T32*'Rent Roll'!$D7,"-"),"-")</f>
        <v>-</v>
      </c>
      <c r="AE70" s="131" t="str">
        <f>IFERROR(IF(AE$5=EOMONTH('Rent Roll'!$M32,0),-'Rent Roll'!$T32*'Rent Roll'!$D7,"-"),"-")</f>
        <v>-</v>
      </c>
      <c r="AF70" s="131" t="str">
        <f>IFERROR(IF(AF$5=EOMONTH('Rent Roll'!$M32,0),-'Rent Roll'!$T32*'Rent Roll'!$D7,"-"),"-")</f>
        <v>-</v>
      </c>
      <c r="AG70" s="131" t="str">
        <f>IFERROR(IF(AG$5=EOMONTH('Rent Roll'!$M32,0),-'Rent Roll'!$T32*'Rent Roll'!$D7,"-"),"-")</f>
        <v>-</v>
      </c>
      <c r="AH70" s="131" t="str">
        <f>IFERROR(IF(AH$5=EOMONTH('Rent Roll'!$M32,0),-'Rent Roll'!$T32*'Rent Roll'!$D7,"-"),"-")</f>
        <v>-</v>
      </c>
      <c r="AI70" s="131" t="str">
        <f>IFERROR(IF(AI$5=EOMONTH('Rent Roll'!$M32,0),-'Rent Roll'!$T32*'Rent Roll'!$D7,"-"),"-")</f>
        <v>-</v>
      </c>
      <c r="AJ70" s="131" t="str">
        <f>IFERROR(IF(AJ$5=EOMONTH('Rent Roll'!$M32,0),-'Rent Roll'!$T32*'Rent Roll'!$D7,"-"),"-")</f>
        <v>-</v>
      </c>
      <c r="AK70" s="131" t="str">
        <f>IFERROR(IF(AK$5=EOMONTH('Rent Roll'!$M32,0),-'Rent Roll'!$T32*'Rent Roll'!$D7,"-"),"-")</f>
        <v>-</v>
      </c>
      <c r="AL70" s="131" t="str">
        <f>IFERROR(IF(AL$5=EOMONTH('Rent Roll'!$M32,0),-'Rent Roll'!$T32*'Rent Roll'!$D7,"-"),"-")</f>
        <v>-</v>
      </c>
      <c r="AM70" s="131" t="str">
        <f>IFERROR(IF(AM$5=EOMONTH('Rent Roll'!$M32,0),-'Rent Roll'!$T32*'Rent Roll'!$D7,"-"),"-")</f>
        <v>-</v>
      </c>
      <c r="AN70" s="131" t="str">
        <f>IFERROR(IF(AN$5=EOMONTH('Rent Roll'!$M32,0),-'Rent Roll'!$T32*'Rent Roll'!$D7,"-"),"-")</f>
        <v>-</v>
      </c>
      <c r="AO70" s="131" t="str">
        <f>IFERROR(IF(AO$5=EOMONTH('Rent Roll'!$M32,0),-'Rent Roll'!$T32*'Rent Roll'!$D7,"-"),"-")</f>
        <v>-</v>
      </c>
      <c r="AP70" s="131" t="str">
        <f>IFERROR(IF(AP$5=EOMONTH('Rent Roll'!$M32,0),-'Rent Roll'!$T32*'Rent Roll'!$D7,"-"),"-")</f>
        <v>-</v>
      </c>
      <c r="AQ70" s="131" t="str">
        <f>IFERROR(IF(AQ$5=EOMONTH('Rent Roll'!$M32,0),-'Rent Roll'!$T32*'Rent Roll'!$D7,"-"),"-")</f>
        <v>-</v>
      </c>
      <c r="AR70" s="131" t="str">
        <f>IFERROR(IF(AR$5=EOMONTH('Rent Roll'!$M32,0),-'Rent Roll'!$T32*'Rent Roll'!$D7,"-"),"-")</f>
        <v>-</v>
      </c>
      <c r="AS70" s="131" t="str">
        <f>IFERROR(IF(AS$5=EOMONTH('Rent Roll'!$M32,0),-'Rent Roll'!$T32*'Rent Roll'!$D7,"-"),"-")</f>
        <v>-</v>
      </c>
      <c r="AT70" s="131" t="str">
        <f>IFERROR(IF(AT$5=EOMONTH('Rent Roll'!$M32,0),-'Rent Roll'!$T32*'Rent Roll'!$D7,"-"),"-")</f>
        <v>-</v>
      </c>
      <c r="AU70" s="131" t="str">
        <f>IFERROR(IF(AU$5=EOMONTH('Rent Roll'!$M32,0),-'Rent Roll'!$T32*'Rent Roll'!$D7,"-"),"-")</f>
        <v>-</v>
      </c>
      <c r="AV70" s="131" t="str">
        <f>IFERROR(IF(AV$5=EOMONTH('Rent Roll'!$M32,0),-'Rent Roll'!$T32*'Rent Roll'!$D7,"-"),"-")</f>
        <v>-</v>
      </c>
      <c r="AW70" s="131" t="str">
        <f>IFERROR(IF(AW$5=EOMONTH('Rent Roll'!$M32,0),-'Rent Roll'!$T32*'Rent Roll'!$D7,"-"),"-")</f>
        <v>-</v>
      </c>
      <c r="AX70" s="131" t="str">
        <f>IFERROR(IF(AX$5=EOMONTH('Rent Roll'!$M32,0),-'Rent Roll'!$T32*'Rent Roll'!$D7,"-"),"-")</f>
        <v>-</v>
      </c>
      <c r="AY70" s="131" t="str">
        <f>IFERROR(IF(AY$5=EOMONTH('Rent Roll'!$M32,0),-'Rent Roll'!$T32*'Rent Roll'!$D7,"-"),"-")</f>
        <v>-</v>
      </c>
      <c r="AZ70" s="131" t="str">
        <f>IFERROR(IF(AZ$5=EOMONTH('Rent Roll'!$M32,0),-'Rent Roll'!$T32*'Rent Roll'!$D7,"-"),"-")</f>
        <v>-</v>
      </c>
      <c r="BA70" s="131" t="str">
        <f>IFERROR(IF(BA$5=EOMONTH('Rent Roll'!$M32,0),-'Rent Roll'!$T32*'Rent Roll'!$D7,"-"),"-")</f>
        <v>-</v>
      </c>
      <c r="BB70" s="131" t="str">
        <f>IFERROR(IF(BB$5=EOMONTH('Rent Roll'!$M32,0),-'Rent Roll'!$T32*'Rent Roll'!$D7,"-"),"-")</f>
        <v>-</v>
      </c>
      <c r="BC70" s="131" t="str">
        <f>IFERROR(IF(BC$5=EOMONTH('Rent Roll'!$M32,0),-'Rent Roll'!$T32*'Rent Roll'!$D7,"-"),"-")</f>
        <v>-</v>
      </c>
      <c r="BD70" s="131" t="str">
        <f>IFERROR(IF(BD$5=EOMONTH('Rent Roll'!$M32,0),-'Rent Roll'!$T32*'Rent Roll'!$D7,"-"),"-")</f>
        <v>-</v>
      </c>
      <c r="BE70" s="131" t="str">
        <f>IFERROR(IF(BE$5=EOMONTH('Rent Roll'!$M32,0),-'Rent Roll'!$T32*'Rent Roll'!$D7,"-"),"-")</f>
        <v>-</v>
      </c>
      <c r="BF70" s="131" t="str">
        <f>IFERROR(IF(BF$5=EOMONTH('Rent Roll'!$M32,0),-'Rent Roll'!$T32*'Rent Roll'!$D7,"-"),"-")</f>
        <v>-</v>
      </c>
      <c r="BG70" s="131" t="str">
        <f>IFERROR(IF(BG$5=EOMONTH('Rent Roll'!$M32,0),-'Rent Roll'!$T32*'Rent Roll'!$D7,"-"),"-")</f>
        <v>-</v>
      </c>
      <c r="BH70" s="131" t="str">
        <f>IFERROR(IF(BH$5=EOMONTH('Rent Roll'!$M32,0),-'Rent Roll'!$T32*'Rent Roll'!$D7,"-"),"-")</f>
        <v>-</v>
      </c>
      <c r="BI70" s="131" t="str">
        <f>IFERROR(IF(BI$5=EOMONTH('Rent Roll'!$M32,0),-'Rent Roll'!$T32*'Rent Roll'!$D7,"-"),"-")</f>
        <v>-</v>
      </c>
      <c r="BJ70" s="131" t="str">
        <f>IFERROR(IF(BJ$5=EOMONTH('Rent Roll'!$M32,0),-'Rent Roll'!$T32*'Rent Roll'!$D7,"-"),"-")</f>
        <v>-</v>
      </c>
      <c r="BK70" s="131" t="str">
        <f>IFERROR(IF(BK$5=EOMONTH('Rent Roll'!$M32,0),-'Rent Roll'!$T32*'Rent Roll'!$D7,"-"),"-")</f>
        <v>-</v>
      </c>
      <c r="BL70" s="131" t="str">
        <f>IFERROR(IF(BL$5=EOMONTH('Rent Roll'!$M32,0),-'Rent Roll'!$T32*'Rent Roll'!$D7,"-"),"-")</f>
        <v>-</v>
      </c>
      <c r="BM70" s="131" t="str">
        <f>IFERROR(IF(BM$5=EOMONTH('Rent Roll'!$M32,0),-'Rent Roll'!$T32*'Rent Roll'!$D7,"-"),"-")</f>
        <v>-</v>
      </c>
      <c r="BN70" s="131" t="str">
        <f>IFERROR(IF(BN$5=EOMONTH('Rent Roll'!$M32,0),-'Rent Roll'!$T32*'Rent Roll'!$D7,"-"),"-")</f>
        <v>-</v>
      </c>
      <c r="BO70" s="131" t="str">
        <f>IFERROR(IF(BO$5=EOMONTH('Rent Roll'!$M32,0),-'Rent Roll'!$T32*'Rent Roll'!$D7,"-"),"-")</f>
        <v>-</v>
      </c>
      <c r="BP70" s="131" t="str">
        <f>IFERROR(IF(BP$5=EOMONTH('Rent Roll'!$M32,0),-'Rent Roll'!$T32*'Rent Roll'!$D7,"-"),"-")</f>
        <v>-</v>
      </c>
      <c r="BQ70" s="131" t="str">
        <f>IFERROR(IF(BQ$5=EOMONTH('Rent Roll'!$M32,0),-'Rent Roll'!$T32*'Rent Roll'!$D7,"-"),"-")</f>
        <v>-</v>
      </c>
      <c r="BR70" s="131" t="str">
        <f>IFERROR(IF(BR$5=EOMONTH('Rent Roll'!$M32,0),-'Rent Roll'!$T32*'Rent Roll'!$D7,"-"),"-")</f>
        <v>-</v>
      </c>
      <c r="BS70" s="131" t="str">
        <f>IFERROR(IF(BS$5=EOMONTH('Rent Roll'!$M32,0),-'Rent Roll'!$T32*'Rent Roll'!$D7,"-"),"-")</f>
        <v>-</v>
      </c>
      <c r="BT70" s="131" t="str">
        <f>IFERROR(IF(BT$5=EOMONTH('Rent Roll'!$M32,0),-'Rent Roll'!$T32*'Rent Roll'!$D7,"-"),"-")</f>
        <v>-</v>
      </c>
      <c r="BU70" s="131" t="str">
        <f>IFERROR(IF(BU$5=EOMONTH('Rent Roll'!$M32,0),-'Rent Roll'!$T32*'Rent Roll'!$D7,"-"),"-")</f>
        <v>-</v>
      </c>
      <c r="BV70" s="131" t="str">
        <f>IFERROR(IF(BV$5=EOMONTH('Rent Roll'!$M32,0),-'Rent Roll'!$T32*'Rent Roll'!$D7,"-"),"-")</f>
        <v>-</v>
      </c>
      <c r="BW70" s="131" t="str">
        <f>IFERROR(IF(BW$5=EOMONTH('Rent Roll'!$M32,0),-'Rent Roll'!$T32*'Rent Roll'!$D7,"-"),"-")</f>
        <v>-</v>
      </c>
      <c r="BX70" s="131" t="str">
        <f>IFERROR(IF(BX$5=EOMONTH('Rent Roll'!$M32,0),-'Rent Roll'!$T32*'Rent Roll'!$D7,"-"),"-")</f>
        <v>-</v>
      </c>
      <c r="BY70" s="131" t="str">
        <f>IFERROR(IF(BY$5=EOMONTH('Rent Roll'!$M32,0),-'Rent Roll'!$T32*'Rent Roll'!$D7,"-"),"-")</f>
        <v>-</v>
      </c>
      <c r="BZ70" s="131" t="str">
        <f>IFERROR(IF(BZ$5=EOMONTH('Rent Roll'!$M32,0),-'Rent Roll'!$T32*'Rent Roll'!$D7,"-"),"-")</f>
        <v>-</v>
      </c>
      <c r="CA70" s="131" t="str">
        <f>IFERROR(IF(CA$5=EOMONTH('Rent Roll'!$M32,0),-'Rent Roll'!$T32*'Rent Roll'!$D7,"-"),"-")</f>
        <v>-</v>
      </c>
      <c r="CB70" s="131" t="str">
        <f>IFERROR(IF(CB$5=EOMONTH('Rent Roll'!$M32,0),-'Rent Roll'!$T32*'Rent Roll'!$D7,"-"),"-")</f>
        <v>-</v>
      </c>
      <c r="CC70" s="131" t="str">
        <f>IFERROR(IF(CC$5=EOMONTH('Rent Roll'!$M32,0),-'Rent Roll'!$T32*'Rent Roll'!$D7,"-"),"-")</f>
        <v>-</v>
      </c>
      <c r="CD70" s="131" t="str">
        <f>IFERROR(IF(CD$5=EOMONTH('Rent Roll'!$M32,0),-'Rent Roll'!$T32*'Rent Roll'!$D7,"-"),"-")</f>
        <v>-</v>
      </c>
      <c r="CE70" s="131" t="str">
        <f>IFERROR(IF(CE$5=EOMONTH('Rent Roll'!$M32,0),-'Rent Roll'!$T32*'Rent Roll'!$D7,"-"),"-")</f>
        <v>-</v>
      </c>
      <c r="CF70" s="131" t="str">
        <f>IFERROR(IF(CF$5=EOMONTH('Rent Roll'!$M32,0),-'Rent Roll'!$T32*'Rent Roll'!$D7,"-"),"-")</f>
        <v>-</v>
      </c>
      <c r="CG70" s="131" t="str">
        <f>IFERROR(IF(CG$5=EOMONTH('Rent Roll'!$M32,0),-'Rent Roll'!$T32*'Rent Roll'!$D7,"-"),"-")</f>
        <v>-</v>
      </c>
      <c r="CH70" s="131" t="str">
        <f>IFERROR(IF(CH$5=EOMONTH('Rent Roll'!$M32,0),-'Rent Roll'!$T32*'Rent Roll'!$D7,"-"),"-")</f>
        <v>-</v>
      </c>
      <c r="CI70" s="131" t="str">
        <f>IFERROR(IF(CI$5=EOMONTH('Rent Roll'!$M32,0),-'Rent Roll'!$T32*'Rent Roll'!$D7,"-"),"-")</f>
        <v>-</v>
      </c>
      <c r="CJ70" s="131" t="str">
        <f>IFERROR(IF(CJ$5=EOMONTH('Rent Roll'!$M32,0),-'Rent Roll'!$T32*'Rent Roll'!$D7,"-"),"-")</f>
        <v>-</v>
      </c>
      <c r="CK70" s="131" t="str">
        <f>IFERROR(IF(CK$5=EOMONTH('Rent Roll'!$M32,0),-'Rent Roll'!$T32*'Rent Roll'!$D7,"-"),"-")</f>
        <v>-</v>
      </c>
      <c r="CL70" s="131" t="str">
        <f>IFERROR(IF(CL$5=EOMONTH('Rent Roll'!$M32,0),-'Rent Roll'!$T32*'Rent Roll'!$D7,"-"),"-")</f>
        <v>-</v>
      </c>
      <c r="CM70" s="131" t="str">
        <f>IFERROR(IF(CM$5=EOMONTH('Rent Roll'!$M32,0),-'Rent Roll'!$T32*'Rent Roll'!$D7,"-"),"-")</f>
        <v>-</v>
      </c>
      <c r="CN70" s="131" t="str">
        <f>IFERROR(IF(CN$5=EOMONTH('Rent Roll'!$M32,0),-'Rent Roll'!$T32*'Rent Roll'!$D7,"-"),"-")</f>
        <v>-</v>
      </c>
      <c r="CO70" s="131" t="str">
        <f>IFERROR(IF(CO$5=EOMONTH('Rent Roll'!$M32,0),-'Rent Roll'!$T32*'Rent Roll'!$D7,"-"),"-")</f>
        <v>-</v>
      </c>
      <c r="CP70" s="131" t="str">
        <f>IFERROR(IF(CP$5=EOMONTH('Rent Roll'!$M32,0),-'Rent Roll'!$T32*'Rent Roll'!$D7,"-"),"-")</f>
        <v>-</v>
      </c>
      <c r="CQ70" s="131" t="str">
        <f>IFERROR(IF(CQ$5=EOMONTH('Rent Roll'!$M32,0),-'Rent Roll'!$T32*'Rent Roll'!$D7,"-"),"-")</f>
        <v>-</v>
      </c>
      <c r="CR70" s="131" t="str">
        <f>IFERROR(IF(CR$5=EOMONTH('Rent Roll'!$M32,0),-'Rent Roll'!$T32*'Rent Roll'!$D7,"-"),"-")</f>
        <v>-</v>
      </c>
      <c r="CS70" s="131" t="str">
        <f>IFERROR(IF(CS$5=EOMONTH('Rent Roll'!$M32,0),-'Rent Roll'!$T32*'Rent Roll'!$D7,"-"),"-")</f>
        <v>-</v>
      </c>
      <c r="CT70" s="131" t="str">
        <f>IFERROR(IF(CT$5=EOMONTH('Rent Roll'!$M32,0),-'Rent Roll'!$T32*'Rent Roll'!$D7,"-"),"-")</f>
        <v>-</v>
      </c>
      <c r="CU70" s="131" t="str">
        <f>IFERROR(IF(CU$5=EOMONTH('Rent Roll'!$M32,0),-'Rent Roll'!$T32*'Rent Roll'!$D7,"-"),"-")</f>
        <v>-</v>
      </c>
      <c r="CV70" s="131" t="str">
        <f>IFERROR(IF(CV$5=EOMONTH('Rent Roll'!$M32,0),-'Rent Roll'!$T32*'Rent Roll'!$D7,"-"),"-")</f>
        <v>-</v>
      </c>
      <c r="CW70" s="131" t="str">
        <f>IFERROR(IF(CW$5=EOMONTH('Rent Roll'!$M32,0),-'Rent Roll'!$T32*'Rent Roll'!$D7,"-"),"-")</f>
        <v>-</v>
      </c>
      <c r="CX70" s="131" t="str">
        <f>IFERROR(IF(CX$5=EOMONTH('Rent Roll'!$M32,0),-'Rent Roll'!$T32*'Rent Roll'!$D7,"-"),"-")</f>
        <v>-</v>
      </c>
      <c r="CY70" s="131" t="str">
        <f>IFERROR(IF(CY$5=EOMONTH('Rent Roll'!$M32,0),-'Rent Roll'!$T32*'Rent Roll'!$D7,"-"),"-")</f>
        <v>-</v>
      </c>
      <c r="CZ70" s="131" t="str">
        <f>IFERROR(IF(CZ$5=EOMONTH('Rent Roll'!$M32,0),-'Rent Roll'!$T32*'Rent Roll'!$D7,"-"),"-")</f>
        <v>-</v>
      </c>
      <c r="DA70" s="131" t="str">
        <f>IFERROR(IF(DA$5=EOMONTH('Rent Roll'!$M32,0),-'Rent Roll'!$T32*'Rent Roll'!$D7,"-"),"-")</f>
        <v>-</v>
      </c>
      <c r="DB70" s="131" t="str">
        <f>IFERROR(IF(DB$5=EOMONTH('Rent Roll'!$M32,0),-'Rent Roll'!$T32*'Rent Roll'!$D7,"-"),"-")</f>
        <v>-</v>
      </c>
      <c r="DC70" s="131" t="str">
        <f>IFERROR(IF(DC$5=EOMONTH('Rent Roll'!$M32,0),-'Rent Roll'!$T32*'Rent Roll'!$D7,"-"),"-")</f>
        <v>-</v>
      </c>
      <c r="DD70" s="131" t="str">
        <f>IFERROR(IF(DD$5=EOMONTH('Rent Roll'!$M32,0),-'Rent Roll'!$T32*'Rent Roll'!$D7,"-"),"-")</f>
        <v>-</v>
      </c>
      <c r="DE70" s="131" t="str">
        <f>IFERROR(IF(DE$5=EOMONTH('Rent Roll'!$M32,0),-'Rent Roll'!$T32*'Rent Roll'!$D7,"-"),"-")</f>
        <v>-</v>
      </c>
      <c r="DF70" s="131" t="str">
        <f>IFERROR(IF(DF$5=EOMONTH('Rent Roll'!$M32,0),-'Rent Roll'!$T32*'Rent Roll'!$D7,"-"),"-")</f>
        <v>-</v>
      </c>
      <c r="DG70" s="131" t="str">
        <f>IFERROR(IF(DG$5=EOMONTH('Rent Roll'!$M32,0),-'Rent Roll'!$T32*'Rent Roll'!$D7,"-"),"-")</f>
        <v>-</v>
      </c>
      <c r="DH70" s="131" t="str">
        <f>IFERROR(IF(DH$5=EOMONTH('Rent Roll'!$M32,0),-'Rent Roll'!$T32*'Rent Roll'!$D7,"-"),"-")</f>
        <v>-</v>
      </c>
      <c r="DI70" s="131" t="str">
        <f>IFERROR(IF(DI$5=EOMONTH('Rent Roll'!$M32,0),-'Rent Roll'!$T32*'Rent Roll'!$D7,"-"),"-")</f>
        <v>-</v>
      </c>
      <c r="DJ70" s="131" t="str">
        <f>IFERROR(IF(DJ$5=EOMONTH('Rent Roll'!$M32,0),-'Rent Roll'!$T32*'Rent Roll'!$D7,"-"),"-")</f>
        <v>-</v>
      </c>
      <c r="DK70" s="131" t="str">
        <f>IFERROR(IF(DK$5=EOMONTH('Rent Roll'!$M32,0),-'Rent Roll'!$T32*'Rent Roll'!$D7,"-"),"-")</f>
        <v>-</v>
      </c>
      <c r="DL70" s="131" t="str">
        <f>IFERROR(IF(DL$5=EOMONTH('Rent Roll'!$M32,0),-'Rent Roll'!$T32*'Rent Roll'!$D7,"-"),"-")</f>
        <v>-</v>
      </c>
      <c r="DM70" s="131" t="str">
        <f>IFERROR(IF(DM$5=EOMONTH('Rent Roll'!$M32,0),-'Rent Roll'!$T32*'Rent Roll'!$D7,"-"),"-")</f>
        <v>-</v>
      </c>
      <c r="DN70" s="131" t="str">
        <f>IFERROR(IF(DN$5=EOMONTH('Rent Roll'!$M32,0),-'Rent Roll'!$T32*'Rent Roll'!$D7,"-"),"-")</f>
        <v>-</v>
      </c>
      <c r="DO70" s="131" t="str">
        <f>IFERROR(IF(DO$5=EOMONTH('Rent Roll'!$M32,0),-'Rent Roll'!$T32*'Rent Roll'!$D7,"-"),"-")</f>
        <v>-</v>
      </c>
      <c r="DP70" s="131" t="str">
        <f>IFERROR(IF(DP$5=EOMONTH('Rent Roll'!$M32,0),-'Rent Roll'!$T32*'Rent Roll'!$D7,"-"),"-")</f>
        <v>-</v>
      </c>
      <c r="DQ70" s="131" t="str">
        <f>IFERROR(IF(DQ$5=EOMONTH('Rent Roll'!$M32,0),-'Rent Roll'!$T32*'Rent Roll'!$D7,"-"),"-")</f>
        <v>-</v>
      </c>
      <c r="DR70" s="131" t="str">
        <f>IFERROR(IF(DR$5=EOMONTH('Rent Roll'!$M32,0),-'Rent Roll'!$T32*'Rent Roll'!$D7,"-"),"-")</f>
        <v>-</v>
      </c>
      <c r="DS70" s="131" t="str">
        <f>IFERROR(IF(DS$5=EOMONTH('Rent Roll'!$M32,0),-'Rent Roll'!$T32*'Rent Roll'!$D7,"-"),"-")</f>
        <v>-</v>
      </c>
      <c r="DT70" s="131" t="str">
        <f>IFERROR(IF(DT$5=EOMONTH('Rent Roll'!$M32,0),-'Rent Roll'!$T32*'Rent Roll'!$D7,"-"),"-")</f>
        <v>-</v>
      </c>
      <c r="DU70" s="131" t="str">
        <f>IFERROR(IF(DU$5=EOMONTH('Rent Roll'!$M32,0),-'Rent Roll'!$T32*'Rent Roll'!$D7,"-"),"-")</f>
        <v>-</v>
      </c>
      <c r="DV70" s="131" t="str">
        <f>IFERROR(IF(DV$5=EOMONTH('Rent Roll'!$M32,0),-'Rent Roll'!$T32*'Rent Roll'!$D7,"-"),"-")</f>
        <v>-</v>
      </c>
      <c r="DW70" s="131" t="str">
        <f>IFERROR(IF(DW$5=EOMONTH('Rent Roll'!$M32,0),-'Rent Roll'!$T32*'Rent Roll'!$D7,"-"),"-")</f>
        <v>-</v>
      </c>
      <c r="DX70" s="131" t="str">
        <f>IFERROR(IF(DX$5=EOMONTH('Rent Roll'!$M32,0),-'Rent Roll'!$T32*'Rent Roll'!$D7,"-"),"-")</f>
        <v>-</v>
      </c>
      <c r="DY70" s="131" t="str">
        <f>IFERROR(IF(DY$5=EOMONTH('Rent Roll'!$M32,0),-'Rent Roll'!$T32*'Rent Roll'!$D7,"-"),"-")</f>
        <v>-</v>
      </c>
      <c r="DZ70" s="131" t="str">
        <f>IFERROR(IF(DZ$5=EOMONTH('Rent Roll'!$M32,0),-'Rent Roll'!$T32*'Rent Roll'!$D7,"-"),"-")</f>
        <v>-</v>
      </c>
      <c r="EA70" s="131" t="str">
        <f>IFERROR(IF(EA$5=EOMONTH('Rent Roll'!$M32,0),-'Rent Roll'!$T32*'Rent Roll'!$D7,"-"),"-")</f>
        <v>-</v>
      </c>
      <c r="EB70" s="131" t="str">
        <f>IFERROR(IF(EB$5=EOMONTH('Rent Roll'!$M32,0),-'Rent Roll'!$T32*'Rent Roll'!$D7,"-"),"-")</f>
        <v>-</v>
      </c>
      <c r="EC70" s="131" t="str">
        <f>IFERROR(IF(EC$5=EOMONTH('Rent Roll'!$M32,0),-'Rent Roll'!$T32*'Rent Roll'!$D7,"-"),"-")</f>
        <v>-</v>
      </c>
      <c r="ED70" s="131" t="str">
        <f>IFERROR(IF(ED$5=EOMONTH('Rent Roll'!$M32,0),-'Rent Roll'!$T32*'Rent Roll'!$D7,"-"),"-")</f>
        <v>-</v>
      </c>
      <c r="EE70" s="131" t="str">
        <f>IFERROR(IF(EE$5=EOMONTH('Rent Roll'!$M32,0),-'Rent Roll'!$T32*'Rent Roll'!$D7,"-"),"-")</f>
        <v>-</v>
      </c>
      <c r="EF70" s="132" t="str">
        <f>IFERROR(IF(EF$5=EOMONTH('Rent Roll'!$M32,0),-'Rent Roll'!$T32*'Rent Roll'!$D7,"-"),"-")</f>
        <v>-</v>
      </c>
    </row>
    <row r="71" spans="2:136" ht="15" x14ac:dyDescent="0.25">
      <c r="B71" s="129"/>
      <c r="C71" s="73" t="str">
        <f>CONCATENATE('Rent Roll'!B8&amp;" - "&amp;'Rent Roll'!C8)</f>
        <v>5 - Office</v>
      </c>
      <c r="D71" s="130">
        <f t="shared" si="153"/>
        <v>-193813.45199999999</v>
      </c>
      <c r="E71" s="131" t="str">
        <f>IFERROR(IF(E$5=EOMONTH('Rent Roll'!$M33,0),-'Rent Roll'!$T33*'Rent Roll'!$D8,"-"),"-")</f>
        <v>-</v>
      </c>
      <c r="F71" s="131" t="str">
        <f>IFERROR(IF(F$5=EOMONTH('Rent Roll'!$M33,0),-'Rent Roll'!$T33*'Rent Roll'!$D8,"-"),"-")</f>
        <v>-</v>
      </c>
      <c r="G71" s="131" t="str">
        <f>IFERROR(IF(G$5=EOMONTH('Rent Roll'!$M33,0),-'Rent Roll'!$T33*'Rent Roll'!$D8,"-"),"-")</f>
        <v>-</v>
      </c>
      <c r="H71" s="131" t="str">
        <f>IFERROR(IF(H$5=EOMONTH('Rent Roll'!$M33,0),-'Rent Roll'!$T33*'Rent Roll'!$D8,"-"),"-")</f>
        <v>-</v>
      </c>
      <c r="I71" s="131" t="str">
        <f>IFERROR(IF(I$5=EOMONTH('Rent Roll'!$M33,0),-'Rent Roll'!$T33*'Rent Roll'!$D8,"-"),"-")</f>
        <v>-</v>
      </c>
      <c r="J71" s="131" t="str">
        <f>IFERROR(IF(J$5=EOMONTH('Rent Roll'!$M33,0),-'Rent Roll'!$T33*'Rent Roll'!$D8,"-"),"-")</f>
        <v>-</v>
      </c>
      <c r="K71" s="131" t="str">
        <f>IFERROR(IF(K$5=EOMONTH('Rent Roll'!$M33,0),-'Rent Roll'!$T33*'Rent Roll'!$D8,"-"),"-")</f>
        <v>-</v>
      </c>
      <c r="L71" s="131" t="str">
        <f>IFERROR(IF(L$5=EOMONTH('Rent Roll'!$M33,0),-'Rent Roll'!$T33*'Rent Roll'!$D8,"-"),"-")</f>
        <v>-</v>
      </c>
      <c r="M71" s="131">
        <f>IFERROR(IF(M$5=EOMONTH('Rent Roll'!$M33,0),-'Rent Roll'!$T33*'Rent Roll'!$D8,"-"),"-")</f>
        <v>-193813.45199999999</v>
      </c>
      <c r="N71" s="131" t="str">
        <f>IFERROR(IF(N$5=EOMONTH('Rent Roll'!$M33,0),-'Rent Roll'!$T33*'Rent Roll'!$D8,"-"),"-")</f>
        <v>-</v>
      </c>
      <c r="O71" s="131" t="str">
        <f>IFERROR(IF(O$5=EOMONTH('Rent Roll'!$M33,0),-'Rent Roll'!$T33*'Rent Roll'!$D8,"-"),"-")</f>
        <v>-</v>
      </c>
      <c r="P71" s="131" t="str">
        <f>IFERROR(IF(P$5=EOMONTH('Rent Roll'!$M33,0),-'Rent Roll'!$T33*'Rent Roll'!$D8,"-"),"-")</f>
        <v>-</v>
      </c>
      <c r="Q71" s="131" t="str">
        <f>IFERROR(IF(Q$5=EOMONTH('Rent Roll'!$M33,0),-'Rent Roll'!$T33*'Rent Roll'!$D8,"-"),"-")</f>
        <v>-</v>
      </c>
      <c r="R71" s="131" t="str">
        <f>IFERROR(IF(R$5=EOMONTH('Rent Roll'!$M33,0),-'Rent Roll'!$T33*'Rent Roll'!$D8,"-"),"-")</f>
        <v>-</v>
      </c>
      <c r="S71" s="131" t="str">
        <f>IFERROR(IF(S$5=EOMONTH('Rent Roll'!$M33,0),-'Rent Roll'!$T33*'Rent Roll'!$D8,"-"),"-")</f>
        <v>-</v>
      </c>
      <c r="T71" s="131" t="str">
        <f>IFERROR(IF(T$5=EOMONTH('Rent Roll'!$M33,0),-'Rent Roll'!$T33*'Rent Roll'!$D8,"-"),"-")</f>
        <v>-</v>
      </c>
      <c r="U71" s="131" t="str">
        <f>IFERROR(IF(U$5=EOMONTH('Rent Roll'!$M33,0),-'Rent Roll'!$T33*'Rent Roll'!$D8,"-"),"-")</f>
        <v>-</v>
      </c>
      <c r="V71" s="131" t="str">
        <f>IFERROR(IF(V$5=EOMONTH('Rent Roll'!$M33,0),-'Rent Roll'!$T33*'Rent Roll'!$D8,"-"),"-")</f>
        <v>-</v>
      </c>
      <c r="W71" s="131" t="str">
        <f>IFERROR(IF(W$5=EOMONTH('Rent Roll'!$M33,0),-'Rent Roll'!$T33*'Rent Roll'!$D8,"-"),"-")</f>
        <v>-</v>
      </c>
      <c r="X71" s="131" t="str">
        <f>IFERROR(IF(X$5=EOMONTH('Rent Roll'!$M33,0),-'Rent Roll'!$T33*'Rent Roll'!$D8,"-"),"-")</f>
        <v>-</v>
      </c>
      <c r="Y71" s="131" t="str">
        <f>IFERROR(IF(Y$5=EOMONTH('Rent Roll'!$M33,0),-'Rent Roll'!$T33*'Rent Roll'!$D8,"-"),"-")</f>
        <v>-</v>
      </c>
      <c r="Z71" s="131" t="str">
        <f>IFERROR(IF(Z$5=EOMONTH('Rent Roll'!$M33,0),-'Rent Roll'!$T33*'Rent Roll'!$D8,"-"),"-")</f>
        <v>-</v>
      </c>
      <c r="AA71" s="131" t="str">
        <f>IFERROR(IF(AA$5=EOMONTH('Rent Roll'!$M33,0),-'Rent Roll'!$T33*'Rent Roll'!$D8,"-"),"-")</f>
        <v>-</v>
      </c>
      <c r="AB71" s="131" t="str">
        <f>IFERROR(IF(AB$5=EOMONTH('Rent Roll'!$M33,0),-'Rent Roll'!$T33*'Rent Roll'!$D8,"-"),"-")</f>
        <v>-</v>
      </c>
      <c r="AC71" s="131" t="str">
        <f>IFERROR(IF(AC$5=EOMONTH('Rent Roll'!$M33,0),-'Rent Roll'!$T33*'Rent Roll'!$D8,"-"),"-")</f>
        <v>-</v>
      </c>
      <c r="AD71" s="131" t="str">
        <f>IFERROR(IF(AD$5=EOMONTH('Rent Roll'!$M33,0),-'Rent Roll'!$T33*'Rent Roll'!$D8,"-"),"-")</f>
        <v>-</v>
      </c>
      <c r="AE71" s="131" t="str">
        <f>IFERROR(IF(AE$5=EOMONTH('Rent Roll'!$M33,0),-'Rent Roll'!$T33*'Rent Roll'!$D8,"-"),"-")</f>
        <v>-</v>
      </c>
      <c r="AF71" s="131" t="str">
        <f>IFERROR(IF(AF$5=EOMONTH('Rent Roll'!$M33,0),-'Rent Roll'!$T33*'Rent Roll'!$D8,"-"),"-")</f>
        <v>-</v>
      </c>
      <c r="AG71" s="131" t="str">
        <f>IFERROR(IF(AG$5=EOMONTH('Rent Roll'!$M33,0),-'Rent Roll'!$T33*'Rent Roll'!$D8,"-"),"-")</f>
        <v>-</v>
      </c>
      <c r="AH71" s="131" t="str">
        <f>IFERROR(IF(AH$5=EOMONTH('Rent Roll'!$M33,0),-'Rent Roll'!$T33*'Rent Roll'!$D8,"-"),"-")</f>
        <v>-</v>
      </c>
      <c r="AI71" s="131" t="str">
        <f>IFERROR(IF(AI$5=EOMONTH('Rent Roll'!$M33,0),-'Rent Roll'!$T33*'Rent Roll'!$D8,"-"),"-")</f>
        <v>-</v>
      </c>
      <c r="AJ71" s="131" t="str">
        <f>IFERROR(IF(AJ$5=EOMONTH('Rent Roll'!$M33,0),-'Rent Roll'!$T33*'Rent Roll'!$D8,"-"),"-")</f>
        <v>-</v>
      </c>
      <c r="AK71" s="131" t="str">
        <f>IFERROR(IF(AK$5=EOMONTH('Rent Roll'!$M33,0),-'Rent Roll'!$T33*'Rent Roll'!$D8,"-"),"-")</f>
        <v>-</v>
      </c>
      <c r="AL71" s="131" t="str">
        <f>IFERROR(IF(AL$5=EOMONTH('Rent Roll'!$M33,0),-'Rent Roll'!$T33*'Rent Roll'!$D8,"-"),"-")</f>
        <v>-</v>
      </c>
      <c r="AM71" s="131" t="str">
        <f>IFERROR(IF(AM$5=EOMONTH('Rent Roll'!$M33,0),-'Rent Roll'!$T33*'Rent Roll'!$D8,"-"),"-")</f>
        <v>-</v>
      </c>
      <c r="AN71" s="131" t="str">
        <f>IFERROR(IF(AN$5=EOMONTH('Rent Roll'!$M33,0),-'Rent Roll'!$T33*'Rent Roll'!$D8,"-"),"-")</f>
        <v>-</v>
      </c>
      <c r="AO71" s="131" t="str">
        <f>IFERROR(IF(AO$5=EOMONTH('Rent Roll'!$M33,0),-'Rent Roll'!$T33*'Rent Roll'!$D8,"-"),"-")</f>
        <v>-</v>
      </c>
      <c r="AP71" s="131" t="str">
        <f>IFERROR(IF(AP$5=EOMONTH('Rent Roll'!$M33,0),-'Rent Roll'!$T33*'Rent Roll'!$D8,"-"),"-")</f>
        <v>-</v>
      </c>
      <c r="AQ71" s="131" t="str">
        <f>IFERROR(IF(AQ$5=EOMONTH('Rent Roll'!$M33,0),-'Rent Roll'!$T33*'Rent Roll'!$D8,"-"),"-")</f>
        <v>-</v>
      </c>
      <c r="AR71" s="131" t="str">
        <f>IFERROR(IF(AR$5=EOMONTH('Rent Roll'!$M33,0),-'Rent Roll'!$T33*'Rent Roll'!$D8,"-"),"-")</f>
        <v>-</v>
      </c>
      <c r="AS71" s="131" t="str">
        <f>IFERROR(IF(AS$5=EOMONTH('Rent Roll'!$M33,0),-'Rent Roll'!$T33*'Rent Roll'!$D8,"-"),"-")</f>
        <v>-</v>
      </c>
      <c r="AT71" s="131" t="str">
        <f>IFERROR(IF(AT$5=EOMONTH('Rent Roll'!$M33,0),-'Rent Roll'!$T33*'Rent Roll'!$D8,"-"),"-")</f>
        <v>-</v>
      </c>
      <c r="AU71" s="131" t="str">
        <f>IFERROR(IF(AU$5=EOMONTH('Rent Roll'!$M33,0),-'Rent Roll'!$T33*'Rent Roll'!$D8,"-"),"-")</f>
        <v>-</v>
      </c>
      <c r="AV71" s="131" t="str">
        <f>IFERROR(IF(AV$5=EOMONTH('Rent Roll'!$M33,0),-'Rent Roll'!$T33*'Rent Roll'!$D8,"-"),"-")</f>
        <v>-</v>
      </c>
      <c r="AW71" s="131" t="str">
        <f>IFERROR(IF(AW$5=EOMONTH('Rent Roll'!$M33,0),-'Rent Roll'!$T33*'Rent Roll'!$D8,"-"),"-")</f>
        <v>-</v>
      </c>
      <c r="AX71" s="131" t="str">
        <f>IFERROR(IF(AX$5=EOMONTH('Rent Roll'!$M33,0),-'Rent Roll'!$T33*'Rent Roll'!$D8,"-"),"-")</f>
        <v>-</v>
      </c>
      <c r="AY71" s="131" t="str">
        <f>IFERROR(IF(AY$5=EOMONTH('Rent Roll'!$M33,0),-'Rent Roll'!$T33*'Rent Roll'!$D8,"-"),"-")</f>
        <v>-</v>
      </c>
      <c r="AZ71" s="131" t="str">
        <f>IFERROR(IF(AZ$5=EOMONTH('Rent Roll'!$M33,0),-'Rent Roll'!$T33*'Rent Roll'!$D8,"-"),"-")</f>
        <v>-</v>
      </c>
      <c r="BA71" s="131" t="str">
        <f>IFERROR(IF(BA$5=EOMONTH('Rent Roll'!$M33,0),-'Rent Roll'!$T33*'Rent Roll'!$D8,"-"),"-")</f>
        <v>-</v>
      </c>
      <c r="BB71" s="131" t="str">
        <f>IFERROR(IF(BB$5=EOMONTH('Rent Roll'!$M33,0),-'Rent Roll'!$T33*'Rent Roll'!$D8,"-"),"-")</f>
        <v>-</v>
      </c>
      <c r="BC71" s="131" t="str">
        <f>IFERROR(IF(BC$5=EOMONTH('Rent Roll'!$M33,0),-'Rent Roll'!$T33*'Rent Roll'!$D8,"-"),"-")</f>
        <v>-</v>
      </c>
      <c r="BD71" s="131" t="str">
        <f>IFERROR(IF(BD$5=EOMONTH('Rent Roll'!$M33,0),-'Rent Roll'!$T33*'Rent Roll'!$D8,"-"),"-")</f>
        <v>-</v>
      </c>
      <c r="BE71" s="131" t="str">
        <f>IFERROR(IF(BE$5=EOMONTH('Rent Roll'!$M33,0),-'Rent Roll'!$T33*'Rent Roll'!$D8,"-"),"-")</f>
        <v>-</v>
      </c>
      <c r="BF71" s="131" t="str">
        <f>IFERROR(IF(BF$5=EOMONTH('Rent Roll'!$M33,0),-'Rent Roll'!$T33*'Rent Roll'!$D8,"-"),"-")</f>
        <v>-</v>
      </c>
      <c r="BG71" s="131" t="str">
        <f>IFERROR(IF(BG$5=EOMONTH('Rent Roll'!$M33,0),-'Rent Roll'!$T33*'Rent Roll'!$D8,"-"),"-")</f>
        <v>-</v>
      </c>
      <c r="BH71" s="131" t="str">
        <f>IFERROR(IF(BH$5=EOMONTH('Rent Roll'!$M33,0),-'Rent Roll'!$T33*'Rent Roll'!$D8,"-"),"-")</f>
        <v>-</v>
      </c>
      <c r="BI71" s="131" t="str">
        <f>IFERROR(IF(BI$5=EOMONTH('Rent Roll'!$M33,0),-'Rent Roll'!$T33*'Rent Roll'!$D8,"-"),"-")</f>
        <v>-</v>
      </c>
      <c r="BJ71" s="131" t="str">
        <f>IFERROR(IF(BJ$5=EOMONTH('Rent Roll'!$M33,0),-'Rent Roll'!$T33*'Rent Roll'!$D8,"-"),"-")</f>
        <v>-</v>
      </c>
      <c r="BK71" s="131" t="str">
        <f>IFERROR(IF(BK$5=EOMONTH('Rent Roll'!$M33,0),-'Rent Roll'!$T33*'Rent Roll'!$D8,"-"),"-")</f>
        <v>-</v>
      </c>
      <c r="BL71" s="131" t="str">
        <f>IFERROR(IF(BL$5=EOMONTH('Rent Roll'!$M33,0),-'Rent Roll'!$T33*'Rent Roll'!$D8,"-"),"-")</f>
        <v>-</v>
      </c>
      <c r="BM71" s="131" t="str">
        <f>IFERROR(IF(BM$5=EOMONTH('Rent Roll'!$M33,0),-'Rent Roll'!$T33*'Rent Roll'!$D8,"-"),"-")</f>
        <v>-</v>
      </c>
      <c r="BN71" s="131" t="str">
        <f>IFERROR(IF(BN$5=EOMONTH('Rent Roll'!$M33,0),-'Rent Roll'!$T33*'Rent Roll'!$D8,"-"),"-")</f>
        <v>-</v>
      </c>
      <c r="BO71" s="131" t="str">
        <f>IFERROR(IF(BO$5=EOMONTH('Rent Roll'!$M33,0),-'Rent Roll'!$T33*'Rent Roll'!$D8,"-"),"-")</f>
        <v>-</v>
      </c>
      <c r="BP71" s="131" t="str">
        <f>IFERROR(IF(BP$5=EOMONTH('Rent Roll'!$M33,0),-'Rent Roll'!$T33*'Rent Roll'!$D8,"-"),"-")</f>
        <v>-</v>
      </c>
      <c r="BQ71" s="131" t="str">
        <f>IFERROR(IF(BQ$5=EOMONTH('Rent Roll'!$M33,0),-'Rent Roll'!$T33*'Rent Roll'!$D8,"-"),"-")</f>
        <v>-</v>
      </c>
      <c r="BR71" s="131" t="str">
        <f>IFERROR(IF(BR$5=EOMONTH('Rent Roll'!$M33,0),-'Rent Roll'!$T33*'Rent Roll'!$D8,"-"),"-")</f>
        <v>-</v>
      </c>
      <c r="BS71" s="131" t="str">
        <f>IFERROR(IF(BS$5=EOMONTH('Rent Roll'!$M33,0),-'Rent Roll'!$T33*'Rent Roll'!$D8,"-"),"-")</f>
        <v>-</v>
      </c>
      <c r="BT71" s="131" t="str">
        <f>IFERROR(IF(BT$5=EOMONTH('Rent Roll'!$M33,0),-'Rent Roll'!$T33*'Rent Roll'!$D8,"-"),"-")</f>
        <v>-</v>
      </c>
      <c r="BU71" s="131" t="str">
        <f>IFERROR(IF(BU$5=EOMONTH('Rent Roll'!$M33,0),-'Rent Roll'!$T33*'Rent Roll'!$D8,"-"),"-")</f>
        <v>-</v>
      </c>
      <c r="BV71" s="131" t="str">
        <f>IFERROR(IF(BV$5=EOMONTH('Rent Roll'!$M33,0),-'Rent Roll'!$T33*'Rent Roll'!$D8,"-"),"-")</f>
        <v>-</v>
      </c>
      <c r="BW71" s="131" t="str">
        <f>IFERROR(IF(BW$5=EOMONTH('Rent Roll'!$M33,0),-'Rent Roll'!$T33*'Rent Roll'!$D8,"-"),"-")</f>
        <v>-</v>
      </c>
      <c r="BX71" s="131" t="str">
        <f>IFERROR(IF(BX$5=EOMONTH('Rent Roll'!$M33,0),-'Rent Roll'!$T33*'Rent Roll'!$D8,"-"),"-")</f>
        <v>-</v>
      </c>
      <c r="BY71" s="131" t="str">
        <f>IFERROR(IF(BY$5=EOMONTH('Rent Roll'!$M33,0),-'Rent Roll'!$T33*'Rent Roll'!$D8,"-"),"-")</f>
        <v>-</v>
      </c>
      <c r="BZ71" s="131" t="str">
        <f>IFERROR(IF(BZ$5=EOMONTH('Rent Roll'!$M33,0),-'Rent Roll'!$T33*'Rent Roll'!$D8,"-"),"-")</f>
        <v>-</v>
      </c>
      <c r="CA71" s="131" t="str">
        <f>IFERROR(IF(CA$5=EOMONTH('Rent Roll'!$M33,0),-'Rent Roll'!$T33*'Rent Roll'!$D8,"-"),"-")</f>
        <v>-</v>
      </c>
      <c r="CB71" s="131" t="str">
        <f>IFERROR(IF(CB$5=EOMONTH('Rent Roll'!$M33,0),-'Rent Roll'!$T33*'Rent Roll'!$D8,"-"),"-")</f>
        <v>-</v>
      </c>
      <c r="CC71" s="131" t="str">
        <f>IFERROR(IF(CC$5=EOMONTH('Rent Roll'!$M33,0),-'Rent Roll'!$T33*'Rent Roll'!$D8,"-"),"-")</f>
        <v>-</v>
      </c>
      <c r="CD71" s="131" t="str">
        <f>IFERROR(IF(CD$5=EOMONTH('Rent Roll'!$M33,0),-'Rent Roll'!$T33*'Rent Roll'!$D8,"-"),"-")</f>
        <v>-</v>
      </c>
      <c r="CE71" s="131" t="str">
        <f>IFERROR(IF(CE$5=EOMONTH('Rent Roll'!$M33,0),-'Rent Roll'!$T33*'Rent Roll'!$D8,"-"),"-")</f>
        <v>-</v>
      </c>
      <c r="CF71" s="131" t="str">
        <f>IFERROR(IF(CF$5=EOMONTH('Rent Roll'!$M33,0),-'Rent Roll'!$T33*'Rent Roll'!$D8,"-"),"-")</f>
        <v>-</v>
      </c>
      <c r="CG71" s="131" t="str">
        <f>IFERROR(IF(CG$5=EOMONTH('Rent Roll'!$M33,0),-'Rent Roll'!$T33*'Rent Roll'!$D8,"-"),"-")</f>
        <v>-</v>
      </c>
      <c r="CH71" s="131" t="str">
        <f>IFERROR(IF(CH$5=EOMONTH('Rent Roll'!$M33,0),-'Rent Roll'!$T33*'Rent Roll'!$D8,"-"),"-")</f>
        <v>-</v>
      </c>
      <c r="CI71" s="131" t="str">
        <f>IFERROR(IF(CI$5=EOMONTH('Rent Roll'!$M33,0),-'Rent Roll'!$T33*'Rent Roll'!$D8,"-"),"-")</f>
        <v>-</v>
      </c>
      <c r="CJ71" s="131" t="str">
        <f>IFERROR(IF(CJ$5=EOMONTH('Rent Roll'!$M33,0),-'Rent Roll'!$T33*'Rent Roll'!$D8,"-"),"-")</f>
        <v>-</v>
      </c>
      <c r="CK71" s="131" t="str">
        <f>IFERROR(IF(CK$5=EOMONTH('Rent Roll'!$M33,0),-'Rent Roll'!$T33*'Rent Roll'!$D8,"-"),"-")</f>
        <v>-</v>
      </c>
      <c r="CL71" s="131" t="str">
        <f>IFERROR(IF(CL$5=EOMONTH('Rent Roll'!$M33,0),-'Rent Roll'!$T33*'Rent Roll'!$D8,"-"),"-")</f>
        <v>-</v>
      </c>
      <c r="CM71" s="131" t="str">
        <f>IFERROR(IF(CM$5=EOMONTH('Rent Roll'!$M33,0),-'Rent Roll'!$T33*'Rent Roll'!$D8,"-"),"-")</f>
        <v>-</v>
      </c>
      <c r="CN71" s="131" t="str">
        <f>IFERROR(IF(CN$5=EOMONTH('Rent Roll'!$M33,0),-'Rent Roll'!$T33*'Rent Roll'!$D8,"-"),"-")</f>
        <v>-</v>
      </c>
      <c r="CO71" s="131" t="str">
        <f>IFERROR(IF(CO$5=EOMONTH('Rent Roll'!$M33,0),-'Rent Roll'!$T33*'Rent Roll'!$D8,"-"),"-")</f>
        <v>-</v>
      </c>
      <c r="CP71" s="131" t="str">
        <f>IFERROR(IF(CP$5=EOMONTH('Rent Roll'!$M33,0),-'Rent Roll'!$T33*'Rent Roll'!$D8,"-"),"-")</f>
        <v>-</v>
      </c>
      <c r="CQ71" s="131" t="str">
        <f>IFERROR(IF(CQ$5=EOMONTH('Rent Roll'!$M33,0),-'Rent Roll'!$T33*'Rent Roll'!$D8,"-"),"-")</f>
        <v>-</v>
      </c>
      <c r="CR71" s="131" t="str">
        <f>IFERROR(IF(CR$5=EOMONTH('Rent Roll'!$M33,0),-'Rent Roll'!$T33*'Rent Roll'!$D8,"-"),"-")</f>
        <v>-</v>
      </c>
      <c r="CS71" s="131" t="str">
        <f>IFERROR(IF(CS$5=EOMONTH('Rent Roll'!$M33,0),-'Rent Roll'!$T33*'Rent Roll'!$D8,"-"),"-")</f>
        <v>-</v>
      </c>
      <c r="CT71" s="131" t="str">
        <f>IFERROR(IF(CT$5=EOMONTH('Rent Roll'!$M33,0),-'Rent Roll'!$T33*'Rent Roll'!$D8,"-"),"-")</f>
        <v>-</v>
      </c>
      <c r="CU71" s="131" t="str">
        <f>IFERROR(IF(CU$5=EOMONTH('Rent Roll'!$M33,0),-'Rent Roll'!$T33*'Rent Roll'!$D8,"-"),"-")</f>
        <v>-</v>
      </c>
      <c r="CV71" s="131" t="str">
        <f>IFERROR(IF(CV$5=EOMONTH('Rent Roll'!$M33,0),-'Rent Roll'!$T33*'Rent Roll'!$D8,"-"),"-")</f>
        <v>-</v>
      </c>
      <c r="CW71" s="131" t="str">
        <f>IFERROR(IF(CW$5=EOMONTH('Rent Roll'!$M33,0),-'Rent Roll'!$T33*'Rent Roll'!$D8,"-"),"-")</f>
        <v>-</v>
      </c>
      <c r="CX71" s="131" t="str">
        <f>IFERROR(IF(CX$5=EOMONTH('Rent Roll'!$M33,0),-'Rent Roll'!$T33*'Rent Roll'!$D8,"-"),"-")</f>
        <v>-</v>
      </c>
      <c r="CY71" s="131" t="str">
        <f>IFERROR(IF(CY$5=EOMONTH('Rent Roll'!$M33,0),-'Rent Roll'!$T33*'Rent Roll'!$D8,"-"),"-")</f>
        <v>-</v>
      </c>
      <c r="CZ71" s="131" t="str">
        <f>IFERROR(IF(CZ$5=EOMONTH('Rent Roll'!$M33,0),-'Rent Roll'!$T33*'Rent Roll'!$D8,"-"),"-")</f>
        <v>-</v>
      </c>
      <c r="DA71" s="131" t="str">
        <f>IFERROR(IF(DA$5=EOMONTH('Rent Roll'!$M33,0),-'Rent Roll'!$T33*'Rent Roll'!$D8,"-"),"-")</f>
        <v>-</v>
      </c>
      <c r="DB71" s="131" t="str">
        <f>IFERROR(IF(DB$5=EOMONTH('Rent Roll'!$M33,0),-'Rent Roll'!$T33*'Rent Roll'!$D8,"-"),"-")</f>
        <v>-</v>
      </c>
      <c r="DC71" s="131" t="str">
        <f>IFERROR(IF(DC$5=EOMONTH('Rent Roll'!$M33,0),-'Rent Roll'!$T33*'Rent Roll'!$D8,"-"),"-")</f>
        <v>-</v>
      </c>
      <c r="DD71" s="131" t="str">
        <f>IFERROR(IF(DD$5=EOMONTH('Rent Roll'!$M33,0),-'Rent Roll'!$T33*'Rent Roll'!$D8,"-"),"-")</f>
        <v>-</v>
      </c>
      <c r="DE71" s="131" t="str">
        <f>IFERROR(IF(DE$5=EOMONTH('Rent Roll'!$M33,0),-'Rent Roll'!$T33*'Rent Roll'!$D8,"-"),"-")</f>
        <v>-</v>
      </c>
      <c r="DF71" s="131" t="str">
        <f>IFERROR(IF(DF$5=EOMONTH('Rent Roll'!$M33,0),-'Rent Roll'!$T33*'Rent Roll'!$D8,"-"),"-")</f>
        <v>-</v>
      </c>
      <c r="DG71" s="131" t="str">
        <f>IFERROR(IF(DG$5=EOMONTH('Rent Roll'!$M33,0),-'Rent Roll'!$T33*'Rent Roll'!$D8,"-"),"-")</f>
        <v>-</v>
      </c>
      <c r="DH71" s="131" t="str">
        <f>IFERROR(IF(DH$5=EOMONTH('Rent Roll'!$M33,0),-'Rent Roll'!$T33*'Rent Roll'!$D8,"-"),"-")</f>
        <v>-</v>
      </c>
      <c r="DI71" s="131" t="str">
        <f>IFERROR(IF(DI$5=EOMONTH('Rent Roll'!$M33,0),-'Rent Roll'!$T33*'Rent Roll'!$D8,"-"),"-")</f>
        <v>-</v>
      </c>
      <c r="DJ71" s="131" t="str">
        <f>IFERROR(IF(DJ$5=EOMONTH('Rent Roll'!$M33,0),-'Rent Roll'!$T33*'Rent Roll'!$D8,"-"),"-")</f>
        <v>-</v>
      </c>
      <c r="DK71" s="131" t="str">
        <f>IFERROR(IF(DK$5=EOMONTH('Rent Roll'!$M33,0),-'Rent Roll'!$T33*'Rent Roll'!$D8,"-"),"-")</f>
        <v>-</v>
      </c>
      <c r="DL71" s="131" t="str">
        <f>IFERROR(IF(DL$5=EOMONTH('Rent Roll'!$M33,0),-'Rent Roll'!$T33*'Rent Roll'!$D8,"-"),"-")</f>
        <v>-</v>
      </c>
      <c r="DM71" s="131" t="str">
        <f>IFERROR(IF(DM$5=EOMONTH('Rent Roll'!$M33,0),-'Rent Roll'!$T33*'Rent Roll'!$D8,"-"),"-")</f>
        <v>-</v>
      </c>
      <c r="DN71" s="131" t="str">
        <f>IFERROR(IF(DN$5=EOMONTH('Rent Roll'!$M33,0),-'Rent Roll'!$T33*'Rent Roll'!$D8,"-"),"-")</f>
        <v>-</v>
      </c>
      <c r="DO71" s="131" t="str">
        <f>IFERROR(IF(DO$5=EOMONTH('Rent Roll'!$M33,0),-'Rent Roll'!$T33*'Rent Roll'!$D8,"-"),"-")</f>
        <v>-</v>
      </c>
      <c r="DP71" s="131" t="str">
        <f>IFERROR(IF(DP$5=EOMONTH('Rent Roll'!$M33,0),-'Rent Roll'!$T33*'Rent Roll'!$D8,"-"),"-")</f>
        <v>-</v>
      </c>
      <c r="DQ71" s="131" t="str">
        <f>IFERROR(IF(DQ$5=EOMONTH('Rent Roll'!$M33,0),-'Rent Roll'!$T33*'Rent Roll'!$D8,"-"),"-")</f>
        <v>-</v>
      </c>
      <c r="DR71" s="131" t="str">
        <f>IFERROR(IF(DR$5=EOMONTH('Rent Roll'!$M33,0),-'Rent Roll'!$T33*'Rent Roll'!$D8,"-"),"-")</f>
        <v>-</v>
      </c>
      <c r="DS71" s="131" t="str">
        <f>IFERROR(IF(DS$5=EOMONTH('Rent Roll'!$M33,0),-'Rent Roll'!$T33*'Rent Roll'!$D8,"-"),"-")</f>
        <v>-</v>
      </c>
      <c r="DT71" s="131" t="str">
        <f>IFERROR(IF(DT$5=EOMONTH('Rent Roll'!$M33,0),-'Rent Roll'!$T33*'Rent Roll'!$D8,"-"),"-")</f>
        <v>-</v>
      </c>
      <c r="DU71" s="131" t="str">
        <f>IFERROR(IF(DU$5=EOMONTH('Rent Roll'!$M33,0),-'Rent Roll'!$T33*'Rent Roll'!$D8,"-"),"-")</f>
        <v>-</v>
      </c>
      <c r="DV71" s="131" t="str">
        <f>IFERROR(IF(DV$5=EOMONTH('Rent Roll'!$M33,0),-'Rent Roll'!$T33*'Rent Roll'!$D8,"-"),"-")</f>
        <v>-</v>
      </c>
      <c r="DW71" s="131" t="str">
        <f>IFERROR(IF(DW$5=EOMONTH('Rent Roll'!$M33,0),-'Rent Roll'!$T33*'Rent Roll'!$D8,"-"),"-")</f>
        <v>-</v>
      </c>
      <c r="DX71" s="131" t="str">
        <f>IFERROR(IF(DX$5=EOMONTH('Rent Roll'!$M33,0),-'Rent Roll'!$T33*'Rent Roll'!$D8,"-"),"-")</f>
        <v>-</v>
      </c>
      <c r="DY71" s="131" t="str">
        <f>IFERROR(IF(DY$5=EOMONTH('Rent Roll'!$M33,0),-'Rent Roll'!$T33*'Rent Roll'!$D8,"-"),"-")</f>
        <v>-</v>
      </c>
      <c r="DZ71" s="131" t="str">
        <f>IFERROR(IF(DZ$5=EOMONTH('Rent Roll'!$M33,0),-'Rent Roll'!$T33*'Rent Roll'!$D8,"-"),"-")</f>
        <v>-</v>
      </c>
      <c r="EA71" s="131" t="str">
        <f>IFERROR(IF(EA$5=EOMONTH('Rent Roll'!$M33,0),-'Rent Roll'!$T33*'Rent Roll'!$D8,"-"),"-")</f>
        <v>-</v>
      </c>
      <c r="EB71" s="131" t="str">
        <f>IFERROR(IF(EB$5=EOMONTH('Rent Roll'!$M33,0),-'Rent Roll'!$T33*'Rent Roll'!$D8,"-"),"-")</f>
        <v>-</v>
      </c>
      <c r="EC71" s="131" t="str">
        <f>IFERROR(IF(EC$5=EOMONTH('Rent Roll'!$M33,0),-'Rent Roll'!$T33*'Rent Roll'!$D8,"-"),"-")</f>
        <v>-</v>
      </c>
      <c r="ED71" s="131" t="str">
        <f>IFERROR(IF(ED$5=EOMONTH('Rent Roll'!$M33,0),-'Rent Roll'!$T33*'Rent Roll'!$D8,"-"),"-")</f>
        <v>-</v>
      </c>
      <c r="EE71" s="131" t="str">
        <f>IFERROR(IF(EE$5=EOMONTH('Rent Roll'!$M33,0),-'Rent Roll'!$T33*'Rent Roll'!$D8,"-"),"-")</f>
        <v>-</v>
      </c>
      <c r="EF71" s="132" t="str">
        <f>IFERROR(IF(EF$5=EOMONTH('Rent Roll'!$M33,0),-'Rent Roll'!$T33*'Rent Roll'!$D8,"-"),"-")</f>
        <v>-</v>
      </c>
    </row>
    <row r="72" spans="2:136" ht="15" x14ac:dyDescent="0.25">
      <c r="B72" s="129"/>
      <c r="C72" s="73" t="str">
        <f>CONCATENATE('Rent Roll'!B9&amp;" - "&amp;'Rent Roll'!C9)</f>
        <v>6 - Office</v>
      </c>
      <c r="D72" s="130">
        <f t="shared" si="153"/>
        <v>-306450</v>
      </c>
      <c r="E72" s="131" t="str">
        <f>IFERROR(IF(E$5=EOMONTH('Rent Roll'!$M34,0),-'Rent Roll'!$T34*'Rent Roll'!$D9,"-"),"-")</f>
        <v>-</v>
      </c>
      <c r="F72" s="131" t="str">
        <f>IFERROR(IF(F$5=EOMONTH('Rent Roll'!$M34,0),-'Rent Roll'!$T34*'Rent Roll'!$D9,"-"),"-")</f>
        <v>-</v>
      </c>
      <c r="G72" s="131" t="str">
        <f>IFERROR(IF(G$5=EOMONTH('Rent Roll'!$M34,0),-'Rent Roll'!$T34*'Rent Roll'!$D9,"-"),"-")</f>
        <v>-</v>
      </c>
      <c r="H72" s="131" t="str">
        <f>IFERROR(IF(H$5=EOMONTH('Rent Roll'!$M34,0),-'Rent Roll'!$T34*'Rent Roll'!$D9,"-"),"-")</f>
        <v>-</v>
      </c>
      <c r="I72" s="131" t="str">
        <f>IFERROR(IF(I$5=EOMONTH('Rent Roll'!$M34,0),-'Rent Roll'!$T34*'Rent Roll'!$D9,"-"),"-")</f>
        <v>-</v>
      </c>
      <c r="J72" s="131" t="str">
        <f>IFERROR(IF(J$5=EOMONTH('Rent Roll'!$M34,0),-'Rent Roll'!$T34*'Rent Roll'!$D9,"-"),"-")</f>
        <v>-</v>
      </c>
      <c r="K72" s="131" t="str">
        <f>IFERROR(IF(K$5=EOMONTH('Rent Roll'!$M34,0),-'Rent Roll'!$T34*'Rent Roll'!$D9,"-"),"-")</f>
        <v>-</v>
      </c>
      <c r="L72" s="131" t="str">
        <f>IFERROR(IF(L$5=EOMONTH('Rent Roll'!$M34,0),-'Rent Roll'!$T34*'Rent Roll'!$D9,"-"),"-")</f>
        <v>-</v>
      </c>
      <c r="M72" s="131" t="str">
        <f>IFERROR(IF(M$5=EOMONTH('Rent Roll'!$M34,0),-'Rent Roll'!$T34*'Rent Roll'!$D9,"-"),"-")</f>
        <v>-</v>
      </c>
      <c r="N72" s="131" t="str">
        <f>IFERROR(IF(N$5=EOMONTH('Rent Roll'!$M34,0),-'Rent Roll'!$T34*'Rent Roll'!$D9,"-"),"-")</f>
        <v>-</v>
      </c>
      <c r="O72" s="131">
        <f>IFERROR(IF(O$5=EOMONTH('Rent Roll'!$M34,0),-'Rent Roll'!$T34*'Rent Roll'!$D9,"-"),"-")</f>
        <v>-306450</v>
      </c>
      <c r="P72" s="131" t="str">
        <f>IFERROR(IF(P$5=EOMONTH('Rent Roll'!$M34,0),-'Rent Roll'!$T34*'Rent Roll'!$D9,"-"),"-")</f>
        <v>-</v>
      </c>
      <c r="Q72" s="131" t="str">
        <f>IFERROR(IF(Q$5=EOMONTH('Rent Roll'!$M34,0),-'Rent Roll'!$T34*'Rent Roll'!$D9,"-"),"-")</f>
        <v>-</v>
      </c>
      <c r="R72" s="131" t="str">
        <f>IFERROR(IF(R$5=EOMONTH('Rent Roll'!$M34,0),-'Rent Roll'!$T34*'Rent Roll'!$D9,"-"),"-")</f>
        <v>-</v>
      </c>
      <c r="S72" s="131" t="str">
        <f>IFERROR(IF(S$5=EOMONTH('Rent Roll'!$M34,0),-'Rent Roll'!$T34*'Rent Roll'!$D9,"-"),"-")</f>
        <v>-</v>
      </c>
      <c r="T72" s="131" t="str">
        <f>IFERROR(IF(T$5=EOMONTH('Rent Roll'!$M34,0),-'Rent Roll'!$T34*'Rent Roll'!$D9,"-"),"-")</f>
        <v>-</v>
      </c>
      <c r="U72" s="131" t="str">
        <f>IFERROR(IF(U$5=EOMONTH('Rent Roll'!$M34,0),-'Rent Roll'!$T34*'Rent Roll'!$D9,"-"),"-")</f>
        <v>-</v>
      </c>
      <c r="V72" s="131" t="str">
        <f>IFERROR(IF(V$5=EOMONTH('Rent Roll'!$M34,0),-'Rent Roll'!$T34*'Rent Roll'!$D9,"-"),"-")</f>
        <v>-</v>
      </c>
      <c r="W72" s="131" t="str">
        <f>IFERROR(IF(W$5=EOMONTH('Rent Roll'!$M34,0),-'Rent Roll'!$T34*'Rent Roll'!$D9,"-"),"-")</f>
        <v>-</v>
      </c>
      <c r="X72" s="131" t="str">
        <f>IFERROR(IF(X$5=EOMONTH('Rent Roll'!$M34,0),-'Rent Roll'!$T34*'Rent Roll'!$D9,"-"),"-")</f>
        <v>-</v>
      </c>
      <c r="Y72" s="131" t="str">
        <f>IFERROR(IF(Y$5=EOMONTH('Rent Roll'!$M34,0),-'Rent Roll'!$T34*'Rent Roll'!$D9,"-"),"-")</f>
        <v>-</v>
      </c>
      <c r="Z72" s="131" t="str">
        <f>IFERROR(IF(Z$5=EOMONTH('Rent Roll'!$M34,0),-'Rent Roll'!$T34*'Rent Roll'!$D9,"-"),"-")</f>
        <v>-</v>
      </c>
      <c r="AA72" s="131" t="str">
        <f>IFERROR(IF(AA$5=EOMONTH('Rent Roll'!$M34,0),-'Rent Roll'!$T34*'Rent Roll'!$D9,"-"),"-")</f>
        <v>-</v>
      </c>
      <c r="AB72" s="131" t="str">
        <f>IFERROR(IF(AB$5=EOMONTH('Rent Roll'!$M34,0),-'Rent Roll'!$T34*'Rent Roll'!$D9,"-"),"-")</f>
        <v>-</v>
      </c>
      <c r="AC72" s="131" t="str">
        <f>IFERROR(IF(AC$5=EOMONTH('Rent Roll'!$M34,0),-'Rent Roll'!$T34*'Rent Roll'!$D9,"-"),"-")</f>
        <v>-</v>
      </c>
      <c r="AD72" s="131" t="str">
        <f>IFERROR(IF(AD$5=EOMONTH('Rent Roll'!$M34,0),-'Rent Roll'!$T34*'Rent Roll'!$D9,"-"),"-")</f>
        <v>-</v>
      </c>
      <c r="AE72" s="131" t="str">
        <f>IFERROR(IF(AE$5=EOMONTH('Rent Roll'!$M34,0),-'Rent Roll'!$T34*'Rent Roll'!$D9,"-"),"-")</f>
        <v>-</v>
      </c>
      <c r="AF72" s="131" t="str">
        <f>IFERROR(IF(AF$5=EOMONTH('Rent Roll'!$M34,0),-'Rent Roll'!$T34*'Rent Roll'!$D9,"-"),"-")</f>
        <v>-</v>
      </c>
      <c r="AG72" s="131" t="str">
        <f>IFERROR(IF(AG$5=EOMONTH('Rent Roll'!$M34,0),-'Rent Roll'!$T34*'Rent Roll'!$D9,"-"),"-")</f>
        <v>-</v>
      </c>
      <c r="AH72" s="131" t="str">
        <f>IFERROR(IF(AH$5=EOMONTH('Rent Roll'!$M34,0),-'Rent Roll'!$T34*'Rent Roll'!$D9,"-"),"-")</f>
        <v>-</v>
      </c>
      <c r="AI72" s="131" t="str">
        <f>IFERROR(IF(AI$5=EOMONTH('Rent Roll'!$M34,0),-'Rent Roll'!$T34*'Rent Roll'!$D9,"-"),"-")</f>
        <v>-</v>
      </c>
      <c r="AJ72" s="131" t="str">
        <f>IFERROR(IF(AJ$5=EOMONTH('Rent Roll'!$M34,0),-'Rent Roll'!$T34*'Rent Roll'!$D9,"-"),"-")</f>
        <v>-</v>
      </c>
      <c r="AK72" s="131" t="str">
        <f>IFERROR(IF(AK$5=EOMONTH('Rent Roll'!$M34,0),-'Rent Roll'!$T34*'Rent Roll'!$D9,"-"),"-")</f>
        <v>-</v>
      </c>
      <c r="AL72" s="131" t="str">
        <f>IFERROR(IF(AL$5=EOMONTH('Rent Roll'!$M34,0),-'Rent Roll'!$T34*'Rent Roll'!$D9,"-"),"-")</f>
        <v>-</v>
      </c>
      <c r="AM72" s="131" t="str">
        <f>IFERROR(IF(AM$5=EOMONTH('Rent Roll'!$M34,0),-'Rent Roll'!$T34*'Rent Roll'!$D9,"-"),"-")</f>
        <v>-</v>
      </c>
      <c r="AN72" s="131" t="str">
        <f>IFERROR(IF(AN$5=EOMONTH('Rent Roll'!$M34,0),-'Rent Roll'!$T34*'Rent Roll'!$D9,"-"),"-")</f>
        <v>-</v>
      </c>
      <c r="AO72" s="131" t="str">
        <f>IFERROR(IF(AO$5=EOMONTH('Rent Roll'!$M34,0),-'Rent Roll'!$T34*'Rent Roll'!$D9,"-"),"-")</f>
        <v>-</v>
      </c>
      <c r="AP72" s="131" t="str">
        <f>IFERROR(IF(AP$5=EOMONTH('Rent Roll'!$M34,0),-'Rent Roll'!$T34*'Rent Roll'!$D9,"-"),"-")</f>
        <v>-</v>
      </c>
      <c r="AQ72" s="131" t="str">
        <f>IFERROR(IF(AQ$5=EOMONTH('Rent Roll'!$M34,0),-'Rent Roll'!$T34*'Rent Roll'!$D9,"-"),"-")</f>
        <v>-</v>
      </c>
      <c r="AR72" s="131" t="str">
        <f>IFERROR(IF(AR$5=EOMONTH('Rent Roll'!$M34,0),-'Rent Roll'!$T34*'Rent Roll'!$D9,"-"),"-")</f>
        <v>-</v>
      </c>
      <c r="AS72" s="131" t="str">
        <f>IFERROR(IF(AS$5=EOMONTH('Rent Roll'!$M34,0),-'Rent Roll'!$T34*'Rent Roll'!$D9,"-"),"-")</f>
        <v>-</v>
      </c>
      <c r="AT72" s="131" t="str">
        <f>IFERROR(IF(AT$5=EOMONTH('Rent Roll'!$M34,0),-'Rent Roll'!$T34*'Rent Roll'!$D9,"-"),"-")</f>
        <v>-</v>
      </c>
      <c r="AU72" s="131" t="str">
        <f>IFERROR(IF(AU$5=EOMONTH('Rent Roll'!$M34,0),-'Rent Roll'!$T34*'Rent Roll'!$D9,"-"),"-")</f>
        <v>-</v>
      </c>
      <c r="AV72" s="131" t="str">
        <f>IFERROR(IF(AV$5=EOMONTH('Rent Roll'!$M34,0),-'Rent Roll'!$T34*'Rent Roll'!$D9,"-"),"-")</f>
        <v>-</v>
      </c>
      <c r="AW72" s="131" t="str">
        <f>IFERROR(IF(AW$5=EOMONTH('Rent Roll'!$M34,0),-'Rent Roll'!$T34*'Rent Roll'!$D9,"-"),"-")</f>
        <v>-</v>
      </c>
      <c r="AX72" s="131" t="str">
        <f>IFERROR(IF(AX$5=EOMONTH('Rent Roll'!$M34,0),-'Rent Roll'!$T34*'Rent Roll'!$D9,"-"),"-")</f>
        <v>-</v>
      </c>
      <c r="AY72" s="131" t="str">
        <f>IFERROR(IF(AY$5=EOMONTH('Rent Roll'!$M34,0),-'Rent Roll'!$T34*'Rent Roll'!$D9,"-"),"-")</f>
        <v>-</v>
      </c>
      <c r="AZ72" s="131" t="str">
        <f>IFERROR(IF(AZ$5=EOMONTH('Rent Roll'!$M34,0),-'Rent Roll'!$T34*'Rent Roll'!$D9,"-"),"-")</f>
        <v>-</v>
      </c>
      <c r="BA72" s="131" t="str">
        <f>IFERROR(IF(BA$5=EOMONTH('Rent Roll'!$M34,0),-'Rent Roll'!$T34*'Rent Roll'!$D9,"-"),"-")</f>
        <v>-</v>
      </c>
      <c r="BB72" s="131" t="str">
        <f>IFERROR(IF(BB$5=EOMONTH('Rent Roll'!$M34,0),-'Rent Roll'!$T34*'Rent Roll'!$D9,"-"),"-")</f>
        <v>-</v>
      </c>
      <c r="BC72" s="131" t="str">
        <f>IFERROR(IF(BC$5=EOMONTH('Rent Roll'!$M34,0),-'Rent Roll'!$T34*'Rent Roll'!$D9,"-"),"-")</f>
        <v>-</v>
      </c>
      <c r="BD72" s="131" t="str">
        <f>IFERROR(IF(BD$5=EOMONTH('Rent Roll'!$M34,0),-'Rent Roll'!$T34*'Rent Roll'!$D9,"-"),"-")</f>
        <v>-</v>
      </c>
      <c r="BE72" s="131" t="str">
        <f>IFERROR(IF(BE$5=EOMONTH('Rent Roll'!$M34,0),-'Rent Roll'!$T34*'Rent Roll'!$D9,"-"),"-")</f>
        <v>-</v>
      </c>
      <c r="BF72" s="131" t="str">
        <f>IFERROR(IF(BF$5=EOMONTH('Rent Roll'!$M34,0),-'Rent Roll'!$T34*'Rent Roll'!$D9,"-"),"-")</f>
        <v>-</v>
      </c>
      <c r="BG72" s="131" t="str">
        <f>IFERROR(IF(BG$5=EOMONTH('Rent Roll'!$M34,0),-'Rent Roll'!$T34*'Rent Roll'!$D9,"-"),"-")</f>
        <v>-</v>
      </c>
      <c r="BH72" s="131" t="str">
        <f>IFERROR(IF(BH$5=EOMONTH('Rent Roll'!$M34,0),-'Rent Roll'!$T34*'Rent Roll'!$D9,"-"),"-")</f>
        <v>-</v>
      </c>
      <c r="BI72" s="131" t="str">
        <f>IFERROR(IF(BI$5=EOMONTH('Rent Roll'!$M34,0),-'Rent Roll'!$T34*'Rent Roll'!$D9,"-"),"-")</f>
        <v>-</v>
      </c>
      <c r="BJ72" s="131" t="str">
        <f>IFERROR(IF(BJ$5=EOMONTH('Rent Roll'!$M34,0),-'Rent Roll'!$T34*'Rent Roll'!$D9,"-"),"-")</f>
        <v>-</v>
      </c>
      <c r="BK72" s="131" t="str">
        <f>IFERROR(IF(BK$5=EOMONTH('Rent Roll'!$M34,0),-'Rent Roll'!$T34*'Rent Roll'!$D9,"-"),"-")</f>
        <v>-</v>
      </c>
      <c r="BL72" s="131" t="str">
        <f>IFERROR(IF(BL$5=EOMONTH('Rent Roll'!$M34,0),-'Rent Roll'!$T34*'Rent Roll'!$D9,"-"),"-")</f>
        <v>-</v>
      </c>
      <c r="BM72" s="131" t="str">
        <f>IFERROR(IF(BM$5=EOMONTH('Rent Roll'!$M34,0),-'Rent Roll'!$T34*'Rent Roll'!$D9,"-"),"-")</f>
        <v>-</v>
      </c>
      <c r="BN72" s="131" t="str">
        <f>IFERROR(IF(BN$5=EOMONTH('Rent Roll'!$M34,0),-'Rent Roll'!$T34*'Rent Roll'!$D9,"-"),"-")</f>
        <v>-</v>
      </c>
      <c r="BO72" s="131" t="str">
        <f>IFERROR(IF(BO$5=EOMONTH('Rent Roll'!$M34,0),-'Rent Roll'!$T34*'Rent Roll'!$D9,"-"),"-")</f>
        <v>-</v>
      </c>
      <c r="BP72" s="131" t="str">
        <f>IFERROR(IF(BP$5=EOMONTH('Rent Roll'!$M34,0),-'Rent Roll'!$T34*'Rent Roll'!$D9,"-"),"-")</f>
        <v>-</v>
      </c>
      <c r="BQ72" s="131" t="str">
        <f>IFERROR(IF(BQ$5=EOMONTH('Rent Roll'!$M34,0),-'Rent Roll'!$T34*'Rent Roll'!$D9,"-"),"-")</f>
        <v>-</v>
      </c>
      <c r="BR72" s="131" t="str">
        <f>IFERROR(IF(BR$5=EOMONTH('Rent Roll'!$M34,0),-'Rent Roll'!$T34*'Rent Roll'!$D9,"-"),"-")</f>
        <v>-</v>
      </c>
      <c r="BS72" s="131" t="str">
        <f>IFERROR(IF(BS$5=EOMONTH('Rent Roll'!$M34,0),-'Rent Roll'!$T34*'Rent Roll'!$D9,"-"),"-")</f>
        <v>-</v>
      </c>
      <c r="BT72" s="131" t="str">
        <f>IFERROR(IF(BT$5=EOMONTH('Rent Roll'!$M34,0),-'Rent Roll'!$T34*'Rent Roll'!$D9,"-"),"-")</f>
        <v>-</v>
      </c>
      <c r="BU72" s="131" t="str">
        <f>IFERROR(IF(BU$5=EOMONTH('Rent Roll'!$M34,0),-'Rent Roll'!$T34*'Rent Roll'!$D9,"-"),"-")</f>
        <v>-</v>
      </c>
      <c r="BV72" s="131" t="str">
        <f>IFERROR(IF(BV$5=EOMONTH('Rent Roll'!$M34,0),-'Rent Roll'!$T34*'Rent Roll'!$D9,"-"),"-")</f>
        <v>-</v>
      </c>
      <c r="BW72" s="131" t="str">
        <f>IFERROR(IF(BW$5=EOMONTH('Rent Roll'!$M34,0),-'Rent Roll'!$T34*'Rent Roll'!$D9,"-"),"-")</f>
        <v>-</v>
      </c>
      <c r="BX72" s="131" t="str">
        <f>IFERROR(IF(BX$5=EOMONTH('Rent Roll'!$M34,0),-'Rent Roll'!$T34*'Rent Roll'!$D9,"-"),"-")</f>
        <v>-</v>
      </c>
      <c r="BY72" s="131" t="str">
        <f>IFERROR(IF(BY$5=EOMONTH('Rent Roll'!$M34,0),-'Rent Roll'!$T34*'Rent Roll'!$D9,"-"),"-")</f>
        <v>-</v>
      </c>
      <c r="BZ72" s="131" t="str">
        <f>IFERROR(IF(BZ$5=EOMONTH('Rent Roll'!$M34,0),-'Rent Roll'!$T34*'Rent Roll'!$D9,"-"),"-")</f>
        <v>-</v>
      </c>
      <c r="CA72" s="131" t="str">
        <f>IFERROR(IF(CA$5=EOMONTH('Rent Roll'!$M34,0),-'Rent Roll'!$T34*'Rent Roll'!$D9,"-"),"-")</f>
        <v>-</v>
      </c>
      <c r="CB72" s="131" t="str">
        <f>IFERROR(IF(CB$5=EOMONTH('Rent Roll'!$M34,0),-'Rent Roll'!$T34*'Rent Roll'!$D9,"-"),"-")</f>
        <v>-</v>
      </c>
      <c r="CC72" s="131" t="str">
        <f>IFERROR(IF(CC$5=EOMONTH('Rent Roll'!$M34,0),-'Rent Roll'!$T34*'Rent Roll'!$D9,"-"),"-")</f>
        <v>-</v>
      </c>
      <c r="CD72" s="131" t="str">
        <f>IFERROR(IF(CD$5=EOMONTH('Rent Roll'!$M34,0),-'Rent Roll'!$T34*'Rent Roll'!$D9,"-"),"-")</f>
        <v>-</v>
      </c>
      <c r="CE72" s="131" t="str">
        <f>IFERROR(IF(CE$5=EOMONTH('Rent Roll'!$M34,0),-'Rent Roll'!$T34*'Rent Roll'!$D9,"-"),"-")</f>
        <v>-</v>
      </c>
      <c r="CF72" s="131" t="str">
        <f>IFERROR(IF(CF$5=EOMONTH('Rent Roll'!$M34,0),-'Rent Roll'!$T34*'Rent Roll'!$D9,"-"),"-")</f>
        <v>-</v>
      </c>
      <c r="CG72" s="131" t="str">
        <f>IFERROR(IF(CG$5=EOMONTH('Rent Roll'!$M34,0),-'Rent Roll'!$T34*'Rent Roll'!$D9,"-"),"-")</f>
        <v>-</v>
      </c>
      <c r="CH72" s="131" t="str">
        <f>IFERROR(IF(CH$5=EOMONTH('Rent Roll'!$M34,0),-'Rent Roll'!$T34*'Rent Roll'!$D9,"-"),"-")</f>
        <v>-</v>
      </c>
      <c r="CI72" s="131" t="str">
        <f>IFERROR(IF(CI$5=EOMONTH('Rent Roll'!$M34,0),-'Rent Roll'!$T34*'Rent Roll'!$D9,"-"),"-")</f>
        <v>-</v>
      </c>
      <c r="CJ72" s="131" t="str">
        <f>IFERROR(IF(CJ$5=EOMONTH('Rent Roll'!$M34,0),-'Rent Roll'!$T34*'Rent Roll'!$D9,"-"),"-")</f>
        <v>-</v>
      </c>
      <c r="CK72" s="131" t="str">
        <f>IFERROR(IF(CK$5=EOMONTH('Rent Roll'!$M34,0),-'Rent Roll'!$T34*'Rent Roll'!$D9,"-"),"-")</f>
        <v>-</v>
      </c>
      <c r="CL72" s="131" t="str">
        <f>IFERROR(IF(CL$5=EOMONTH('Rent Roll'!$M34,0),-'Rent Roll'!$T34*'Rent Roll'!$D9,"-"),"-")</f>
        <v>-</v>
      </c>
      <c r="CM72" s="131" t="str">
        <f>IFERROR(IF(CM$5=EOMONTH('Rent Roll'!$M34,0),-'Rent Roll'!$T34*'Rent Roll'!$D9,"-"),"-")</f>
        <v>-</v>
      </c>
      <c r="CN72" s="131" t="str">
        <f>IFERROR(IF(CN$5=EOMONTH('Rent Roll'!$M34,0),-'Rent Roll'!$T34*'Rent Roll'!$D9,"-"),"-")</f>
        <v>-</v>
      </c>
      <c r="CO72" s="131" t="str">
        <f>IFERROR(IF(CO$5=EOMONTH('Rent Roll'!$M34,0),-'Rent Roll'!$T34*'Rent Roll'!$D9,"-"),"-")</f>
        <v>-</v>
      </c>
      <c r="CP72" s="131" t="str">
        <f>IFERROR(IF(CP$5=EOMONTH('Rent Roll'!$M34,0),-'Rent Roll'!$T34*'Rent Roll'!$D9,"-"),"-")</f>
        <v>-</v>
      </c>
      <c r="CQ72" s="131" t="str">
        <f>IFERROR(IF(CQ$5=EOMONTH('Rent Roll'!$M34,0),-'Rent Roll'!$T34*'Rent Roll'!$D9,"-"),"-")</f>
        <v>-</v>
      </c>
      <c r="CR72" s="131" t="str">
        <f>IFERROR(IF(CR$5=EOMONTH('Rent Roll'!$M34,0),-'Rent Roll'!$T34*'Rent Roll'!$D9,"-"),"-")</f>
        <v>-</v>
      </c>
      <c r="CS72" s="131" t="str">
        <f>IFERROR(IF(CS$5=EOMONTH('Rent Roll'!$M34,0),-'Rent Roll'!$T34*'Rent Roll'!$D9,"-"),"-")</f>
        <v>-</v>
      </c>
      <c r="CT72" s="131" t="str">
        <f>IFERROR(IF(CT$5=EOMONTH('Rent Roll'!$M34,0),-'Rent Roll'!$T34*'Rent Roll'!$D9,"-"),"-")</f>
        <v>-</v>
      </c>
      <c r="CU72" s="131" t="str">
        <f>IFERROR(IF(CU$5=EOMONTH('Rent Roll'!$M34,0),-'Rent Roll'!$T34*'Rent Roll'!$D9,"-"),"-")</f>
        <v>-</v>
      </c>
      <c r="CV72" s="131" t="str">
        <f>IFERROR(IF(CV$5=EOMONTH('Rent Roll'!$M34,0),-'Rent Roll'!$T34*'Rent Roll'!$D9,"-"),"-")</f>
        <v>-</v>
      </c>
      <c r="CW72" s="131" t="str">
        <f>IFERROR(IF(CW$5=EOMONTH('Rent Roll'!$M34,0),-'Rent Roll'!$T34*'Rent Roll'!$D9,"-"),"-")</f>
        <v>-</v>
      </c>
      <c r="CX72" s="131" t="str">
        <f>IFERROR(IF(CX$5=EOMONTH('Rent Roll'!$M34,0),-'Rent Roll'!$T34*'Rent Roll'!$D9,"-"),"-")</f>
        <v>-</v>
      </c>
      <c r="CY72" s="131" t="str">
        <f>IFERROR(IF(CY$5=EOMONTH('Rent Roll'!$M34,0),-'Rent Roll'!$T34*'Rent Roll'!$D9,"-"),"-")</f>
        <v>-</v>
      </c>
      <c r="CZ72" s="131" t="str">
        <f>IFERROR(IF(CZ$5=EOMONTH('Rent Roll'!$M34,0),-'Rent Roll'!$T34*'Rent Roll'!$D9,"-"),"-")</f>
        <v>-</v>
      </c>
      <c r="DA72" s="131" t="str">
        <f>IFERROR(IF(DA$5=EOMONTH('Rent Roll'!$M34,0),-'Rent Roll'!$T34*'Rent Roll'!$D9,"-"),"-")</f>
        <v>-</v>
      </c>
      <c r="DB72" s="131" t="str">
        <f>IFERROR(IF(DB$5=EOMONTH('Rent Roll'!$M34,0),-'Rent Roll'!$T34*'Rent Roll'!$D9,"-"),"-")</f>
        <v>-</v>
      </c>
      <c r="DC72" s="131" t="str">
        <f>IFERROR(IF(DC$5=EOMONTH('Rent Roll'!$M34,0),-'Rent Roll'!$T34*'Rent Roll'!$D9,"-"),"-")</f>
        <v>-</v>
      </c>
      <c r="DD72" s="131" t="str">
        <f>IFERROR(IF(DD$5=EOMONTH('Rent Roll'!$M34,0),-'Rent Roll'!$T34*'Rent Roll'!$D9,"-"),"-")</f>
        <v>-</v>
      </c>
      <c r="DE72" s="131" t="str">
        <f>IFERROR(IF(DE$5=EOMONTH('Rent Roll'!$M34,0),-'Rent Roll'!$T34*'Rent Roll'!$D9,"-"),"-")</f>
        <v>-</v>
      </c>
      <c r="DF72" s="131" t="str">
        <f>IFERROR(IF(DF$5=EOMONTH('Rent Roll'!$M34,0),-'Rent Roll'!$T34*'Rent Roll'!$D9,"-"),"-")</f>
        <v>-</v>
      </c>
      <c r="DG72" s="131" t="str">
        <f>IFERROR(IF(DG$5=EOMONTH('Rent Roll'!$M34,0),-'Rent Roll'!$T34*'Rent Roll'!$D9,"-"),"-")</f>
        <v>-</v>
      </c>
      <c r="DH72" s="131" t="str">
        <f>IFERROR(IF(DH$5=EOMONTH('Rent Roll'!$M34,0),-'Rent Roll'!$T34*'Rent Roll'!$D9,"-"),"-")</f>
        <v>-</v>
      </c>
      <c r="DI72" s="131" t="str">
        <f>IFERROR(IF(DI$5=EOMONTH('Rent Roll'!$M34,0),-'Rent Roll'!$T34*'Rent Roll'!$D9,"-"),"-")</f>
        <v>-</v>
      </c>
      <c r="DJ72" s="131" t="str">
        <f>IFERROR(IF(DJ$5=EOMONTH('Rent Roll'!$M34,0),-'Rent Roll'!$T34*'Rent Roll'!$D9,"-"),"-")</f>
        <v>-</v>
      </c>
      <c r="DK72" s="131" t="str">
        <f>IFERROR(IF(DK$5=EOMONTH('Rent Roll'!$M34,0),-'Rent Roll'!$T34*'Rent Roll'!$D9,"-"),"-")</f>
        <v>-</v>
      </c>
      <c r="DL72" s="131" t="str">
        <f>IFERROR(IF(DL$5=EOMONTH('Rent Roll'!$M34,0),-'Rent Roll'!$T34*'Rent Roll'!$D9,"-"),"-")</f>
        <v>-</v>
      </c>
      <c r="DM72" s="131" t="str">
        <f>IFERROR(IF(DM$5=EOMONTH('Rent Roll'!$M34,0),-'Rent Roll'!$T34*'Rent Roll'!$D9,"-"),"-")</f>
        <v>-</v>
      </c>
      <c r="DN72" s="131" t="str">
        <f>IFERROR(IF(DN$5=EOMONTH('Rent Roll'!$M34,0),-'Rent Roll'!$T34*'Rent Roll'!$D9,"-"),"-")</f>
        <v>-</v>
      </c>
      <c r="DO72" s="131" t="str">
        <f>IFERROR(IF(DO$5=EOMONTH('Rent Roll'!$M34,0),-'Rent Roll'!$T34*'Rent Roll'!$D9,"-"),"-")</f>
        <v>-</v>
      </c>
      <c r="DP72" s="131" t="str">
        <f>IFERROR(IF(DP$5=EOMONTH('Rent Roll'!$M34,0),-'Rent Roll'!$T34*'Rent Roll'!$D9,"-"),"-")</f>
        <v>-</v>
      </c>
      <c r="DQ72" s="131" t="str">
        <f>IFERROR(IF(DQ$5=EOMONTH('Rent Roll'!$M34,0),-'Rent Roll'!$T34*'Rent Roll'!$D9,"-"),"-")</f>
        <v>-</v>
      </c>
      <c r="DR72" s="131" t="str">
        <f>IFERROR(IF(DR$5=EOMONTH('Rent Roll'!$M34,0),-'Rent Roll'!$T34*'Rent Roll'!$D9,"-"),"-")</f>
        <v>-</v>
      </c>
      <c r="DS72" s="131" t="str">
        <f>IFERROR(IF(DS$5=EOMONTH('Rent Roll'!$M34,0),-'Rent Roll'!$T34*'Rent Roll'!$D9,"-"),"-")</f>
        <v>-</v>
      </c>
      <c r="DT72" s="131" t="str">
        <f>IFERROR(IF(DT$5=EOMONTH('Rent Roll'!$M34,0),-'Rent Roll'!$T34*'Rent Roll'!$D9,"-"),"-")</f>
        <v>-</v>
      </c>
      <c r="DU72" s="131" t="str">
        <f>IFERROR(IF(DU$5=EOMONTH('Rent Roll'!$M34,0),-'Rent Roll'!$T34*'Rent Roll'!$D9,"-"),"-")</f>
        <v>-</v>
      </c>
      <c r="DV72" s="131" t="str">
        <f>IFERROR(IF(DV$5=EOMONTH('Rent Roll'!$M34,0),-'Rent Roll'!$T34*'Rent Roll'!$D9,"-"),"-")</f>
        <v>-</v>
      </c>
      <c r="DW72" s="131" t="str">
        <f>IFERROR(IF(DW$5=EOMONTH('Rent Roll'!$M34,0),-'Rent Roll'!$T34*'Rent Roll'!$D9,"-"),"-")</f>
        <v>-</v>
      </c>
      <c r="DX72" s="131" t="str">
        <f>IFERROR(IF(DX$5=EOMONTH('Rent Roll'!$M34,0),-'Rent Roll'!$T34*'Rent Roll'!$D9,"-"),"-")</f>
        <v>-</v>
      </c>
      <c r="DY72" s="131" t="str">
        <f>IFERROR(IF(DY$5=EOMONTH('Rent Roll'!$M34,0),-'Rent Roll'!$T34*'Rent Roll'!$D9,"-"),"-")</f>
        <v>-</v>
      </c>
      <c r="DZ72" s="131" t="str">
        <f>IFERROR(IF(DZ$5=EOMONTH('Rent Roll'!$M34,0),-'Rent Roll'!$T34*'Rent Roll'!$D9,"-"),"-")</f>
        <v>-</v>
      </c>
      <c r="EA72" s="131" t="str">
        <f>IFERROR(IF(EA$5=EOMONTH('Rent Roll'!$M34,0),-'Rent Roll'!$T34*'Rent Roll'!$D9,"-"),"-")</f>
        <v>-</v>
      </c>
      <c r="EB72" s="131" t="str">
        <f>IFERROR(IF(EB$5=EOMONTH('Rent Roll'!$M34,0),-'Rent Roll'!$T34*'Rent Roll'!$D9,"-"),"-")</f>
        <v>-</v>
      </c>
      <c r="EC72" s="131" t="str">
        <f>IFERROR(IF(EC$5=EOMONTH('Rent Roll'!$M34,0),-'Rent Roll'!$T34*'Rent Roll'!$D9,"-"),"-")</f>
        <v>-</v>
      </c>
      <c r="ED72" s="131" t="str">
        <f>IFERROR(IF(ED$5=EOMONTH('Rent Roll'!$M34,0),-'Rent Roll'!$T34*'Rent Roll'!$D9,"-"),"-")</f>
        <v>-</v>
      </c>
      <c r="EE72" s="131" t="str">
        <f>IFERROR(IF(EE$5=EOMONTH('Rent Roll'!$M34,0),-'Rent Roll'!$T34*'Rent Roll'!$D9,"-"),"-")</f>
        <v>-</v>
      </c>
      <c r="EF72" s="132" t="str">
        <f>IFERROR(IF(EF$5=EOMONTH('Rent Roll'!$M34,0),-'Rent Roll'!$T34*'Rent Roll'!$D9,"-"),"-")</f>
        <v>-</v>
      </c>
    </row>
    <row r="73" spans="2:136" ht="15" x14ac:dyDescent="0.25">
      <c r="B73" s="129"/>
      <c r="C73" s="73" t="str">
        <f>CONCATENATE('Rent Roll'!B10&amp;" - "&amp;'Rent Roll'!C10)</f>
        <v>7 - Office - Penthouse</v>
      </c>
      <c r="D73" s="130">
        <f t="shared" si="153"/>
        <v>-374550</v>
      </c>
      <c r="E73" s="131" t="str">
        <f>IFERROR(IF(E$5=EOMONTH('Rent Roll'!$M35,0),-'Rent Roll'!$T35*'Rent Roll'!$D10,"-"),"-")</f>
        <v>-</v>
      </c>
      <c r="F73" s="131" t="str">
        <f>IFERROR(IF(F$5=EOMONTH('Rent Roll'!$M35,0),-'Rent Roll'!$T35*'Rent Roll'!$D10,"-"),"-")</f>
        <v>-</v>
      </c>
      <c r="G73" s="131" t="str">
        <f>IFERROR(IF(G$5=EOMONTH('Rent Roll'!$M35,0),-'Rent Roll'!$T35*'Rent Roll'!$D10,"-"),"-")</f>
        <v>-</v>
      </c>
      <c r="H73" s="131" t="str">
        <f>IFERROR(IF(H$5=EOMONTH('Rent Roll'!$M35,0),-'Rent Roll'!$T35*'Rent Roll'!$D10,"-"),"-")</f>
        <v>-</v>
      </c>
      <c r="I73" s="131" t="str">
        <f>IFERROR(IF(I$5=EOMONTH('Rent Roll'!$M35,0),-'Rent Roll'!$T35*'Rent Roll'!$D10,"-"),"-")</f>
        <v>-</v>
      </c>
      <c r="J73" s="131" t="str">
        <f>IFERROR(IF(J$5=EOMONTH('Rent Roll'!$M35,0),-'Rent Roll'!$T35*'Rent Roll'!$D10,"-"),"-")</f>
        <v>-</v>
      </c>
      <c r="K73" s="131" t="str">
        <f>IFERROR(IF(K$5=EOMONTH('Rent Roll'!$M35,0),-'Rent Roll'!$T35*'Rent Roll'!$D10,"-"),"-")</f>
        <v>-</v>
      </c>
      <c r="L73" s="131" t="str">
        <f>IFERROR(IF(L$5=EOMONTH('Rent Roll'!$M35,0),-'Rent Roll'!$T35*'Rent Roll'!$D10,"-"),"-")</f>
        <v>-</v>
      </c>
      <c r="M73" s="131" t="str">
        <f>IFERROR(IF(M$5=EOMONTH('Rent Roll'!$M35,0),-'Rent Roll'!$T35*'Rent Roll'!$D10,"-"),"-")</f>
        <v>-</v>
      </c>
      <c r="N73" s="131" t="str">
        <f>IFERROR(IF(N$5=EOMONTH('Rent Roll'!$M35,0),-'Rent Roll'!$T35*'Rent Roll'!$D10,"-"),"-")</f>
        <v>-</v>
      </c>
      <c r="O73" s="131" t="str">
        <f>IFERROR(IF(O$5=EOMONTH('Rent Roll'!$M35,0),-'Rent Roll'!$T35*'Rent Roll'!$D10,"-"),"-")</f>
        <v>-</v>
      </c>
      <c r="P73" s="131" t="str">
        <f>IFERROR(IF(P$5=EOMONTH('Rent Roll'!$M35,0),-'Rent Roll'!$T35*'Rent Roll'!$D10,"-"),"-")</f>
        <v>-</v>
      </c>
      <c r="Q73" s="131">
        <f>IFERROR(IF(Q$5=EOMONTH('Rent Roll'!$M35,0),-'Rent Roll'!$T35*'Rent Roll'!$D10,"-"),"-")</f>
        <v>-374550</v>
      </c>
      <c r="R73" s="131" t="str">
        <f>IFERROR(IF(R$5=EOMONTH('Rent Roll'!$M35,0),-'Rent Roll'!$T35*'Rent Roll'!$D10,"-"),"-")</f>
        <v>-</v>
      </c>
      <c r="S73" s="131" t="str">
        <f>IFERROR(IF(S$5=EOMONTH('Rent Roll'!$M35,0),-'Rent Roll'!$T35*'Rent Roll'!$D10,"-"),"-")</f>
        <v>-</v>
      </c>
      <c r="T73" s="131" t="str">
        <f>IFERROR(IF(T$5=EOMONTH('Rent Roll'!$M35,0),-'Rent Roll'!$T35*'Rent Roll'!$D10,"-"),"-")</f>
        <v>-</v>
      </c>
      <c r="U73" s="131" t="str">
        <f>IFERROR(IF(U$5=EOMONTH('Rent Roll'!$M35,0),-'Rent Roll'!$T35*'Rent Roll'!$D10,"-"),"-")</f>
        <v>-</v>
      </c>
      <c r="V73" s="131" t="str">
        <f>IFERROR(IF(V$5=EOMONTH('Rent Roll'!$M35,0),-'Rent Roll'!$T35*'Rent Roll'!$D10,"-"),"-")</f>
        <v>-</v>
      </c>
      <c r="W73" s="131" t="str">
        <f>IFERROR(IF(W$5=EOMONTH('Rent Roll'!$M35,0),-'Rent Roll'!$T35*'Rent Roll'!$D10,"-"),"-")</f>
        <v>-</v>
      </c>
      <c r="X73" s="131" t="str">
        <f>IFERROR(IF(X$5=EOMONTH('Rent Roll'!$M35,0),-'Rent Roll'!$T35*'Rent Roll'!$D10,"-"),"-")</f>
        <v>-</v>
      </c>
      <c r="Y73" s="131" t="str">
        <f>IFERROR(IF(Y$5=EOMONTH('Rent Roll'!$M35,0),-'Rent Roll'!$T35*'Rent Roll'!$D10,"-"),"-")</f>
        <v>-</v>
      </c>
      <c r="Z73" s="131" t="str">
        <f>IFERROR(IF(Z$5=EOMONTH('Rent Roll'!$M35,0),-'Rent Roll'!$T35*'Rent Roll'!$D10,"-"),"-")</f>
        <v>-</v>
      </c>
      <c r="AA73" s="131" t="str">
        <f>IFERROR(IF(AA$5=EOMONTH('Rent Roll'!$M35,0),-'Rent Roll'!$T35*'Rent Roll'!$D10,"-"),"-")</f>
        <v>-</v>
      </c>
      <c r="AB73" s="131" t="str">
        <f>IFERROR(IF(AB$5=EOMONTH('Rent Roll'!$M35,0),-'Rent Roll'!$T35*'Rent Roll'!$D10,"-"),"-")</f>
        <v>-</v>
      </c>
      <c r="AC73" s="131" t="str">
        <f>IFERROR(IF(AC$5=EOMONTH('Rent Roll'!$M35,0),-'Rent Roll'!$T35*'Rent Roll'!$D10,"-"),"-")</f>
        <v>-</v>
      </c>
      <c r="AD73" s="131" t="str">
        <f>IFERROR(IF(AD$5=EOMONTH('Rent Roll'!$M35,0),-'Rent Roll'!$T35*'Rent Roll'!$D10,"-"),"-")</f>
        <v>-</v>
      </c>
      <c r="AE73" s="131" t="str">
        <f>IFERROR(IF(AE$5=EOMONTH('Rent Roll'!$M35,0),-'Rent Roll'!$T35*'Rent Roll'!$D10,"-"),"-")</f>
        <v>-</v>
      </c>
      <c r="AF73" s="131" t="str">
        <f>IFERROR(IF(AF$5=EOMONTH('Rent Roll'!$M35,0),-'Rent Roll'!$T35*'Rent Roll'!$D10,"-"),"-")</f>
        <v>-</v>
      </c>
      <c r="AG73" s="131" t="str">
        <f>IFERROR(IF(AG$5=EOMONTH('Rent Roll'!$M35,0),-'Rent Roll'!$T35*'Rent Roll'!$D10,"-"),"-")</f>
        <v>-</v>
      </c>
      <c r="AH73" s="131" t="str">
        <f>IFERROR(IF(AH$5=EOMONTH('Rent Roll'!$M35,0),-'Rent Roll'!$T35*'Rent Roll'!$D10,"-"),"-")</f>
        <v>-</v>
      </c>
      <c r="AI73" s="131" t="str">
        <f>IFERROR(IF(AI$5=EOMONTH('Rent Roll'!$M35,0),-'Rent Roll'!$T35*'Rent Roll'!$D10,"-"),"-")</f>
        <v>-</v>
      </c>
      <c r="AJ73" s="131" t="str">
        <f>IFERROR(IF(AJ$5=EOMONTH('Rent Roll'!$M35,0),-'Rent Roll'!$T35*'Rent Roll'!$D10,"-"),"-")</f>
        <v>-</v>
      </c>
      <c r="AK73" s="131" t="str">
        <f>IFERROR(IF(AK$5=EOMONTH('Rent Roll'!$M35,0),-'Rent Roll'!$T35*'Rent Roll'!$D10,"-"),"-")</f>
        <v>-</v>
      </c>
      <c r="AL73" s="131" t="str">
        <f>IFERROR(IF(AL$5=EOMONTH('Rent Roll'!$M35,0),-'Rent Roll'!$T35*'Rent Roll'!$D10,"-"),"-")</f>
        <v>-</v>
      </c>
      <c r="AM73" s="131" t="str">
        <f>IFERROR(IF(AM$5=EOMONTH('Rent Roll'!$M35,0),-'Rent Roll'!$T35*'Rent Roll'!$D10,"-"),"-")</f>
        <v>-</v>
      </c>
      <c r="AN73" s="131" t="str">
        <f>IFERROR(IF(AN$5=EOMONTH('Rent Roll'!$M35,0),-'Rent Roll'!$T35*'Rent Roll'!$D10,"-"),"-")</f>
        <v>-</v>
      </c>
      <c r="AO73" s="131" t="str">
        <f>IFERROR(IF(AO$5=EOMONTH('Rent Roll'!$M35,0),-'Rent Roll'!$T35*'Rent Roll'!$D10,"-"),"-")</f>
        <v>-</v>
      </c>
      <c r="AP73" s="131" t="str">
        <f>IFERROR(IF(AP$5=EOMONTH('Rent Roll'!$M35,0),-'Rent Roll'!$T35*'Rent Roll'!$D10,"-"),"-")</f>
        <v>-</v>
      </c>
      <c r="AQ73" s="131" t="str">
        <f>IFERROR(IF(AQ$5=EOMONTH('Rent Roll'!$M35,0),-'Rent Roll'!$T35*'Rent Roll'!$D10,"-"),"-")</f>
        <v>-</v>
      </c>
      <c r="AR73" s="131" t="str">
        <f>IFERROR(IF(AR$5=EOMONTH('Rent Roll'!$M35,0),-'Rent Roll'!$T35*'Rent Roll'!$D10,"-"),"-")</f>
        <v>-</v>
      </c>
      <c r="AS73" s="131" t="str">
        <f>IFERROR(IF(AS$5=EOMONTH('Rent Roll'!$M35,0),-'Rent Roll'!$T35*'Rent Roll'!$D10,"-"),"-")</f>
        <v>-</v>
      </c>
      <c r="AT73" s="131" t="str">
        <f>IFERROR(IF(AT$5=EOMONTH('Rent Roll'!$M35,0),-'Rent Roll'!$T35*'Rent Roll'!$D10,"-"),"-")</f>
        <v>-</v>
      </c>
      <c r="AU73" s="131" t="str">
        <f>IFERROR(IF(AU$5=EOMONTH('Rent Roll'!$M35,0),-'Rent Roll'!$T35*'Rent Roll'!$D10,"-"),"-")</f>
        <v>-</v>
      </c>
      <c r="AV73" s="131" t="str">
        <f>IFERROR(IF(AV$5=EOMONTH('Rent Roll'!$M35,0),-'Rent Roll'!$T35*'Rent Roll'!$D10,"-"),"-")</f>
        <v>-</v>
      </c>
      <c r="AW73" s="131" t="str">
        <f>IFERROR(IF(AW$5=EOMONTH('Rent Roll'!$M35,0),-'Rent Roll'!$T35*'Rent Roll'!$D10,"-"),"-")</f>
        <v>-</v>
      </c>
      <c r="AX73" s="131" t="str">
        <f>IFERROR(IF(AX$5=EOMONTH('Rent Roll'!$M35,0),-'Rent Roll'!$T35*'Rent Roll'!$D10,"-"),"-")</f>
        <v>-</v>
      </c>
      <c r="AY73" s="131" t="str">
        <f>IFERROR(IF(AY$5=EOMONTH('Rent Roll'!$M35,0),-'Rent Roll'!$T35*'Rent Roll'!$D10,"-"),"-")</f>
        <v>-</v>
      </c>
      <c r="AZ73" s="131" t="str">
        <f>IFERROR(IF(AZ$5=EOMONTH('Rent Roll'!$M35,0),-'Rent Roll'!$T35*'Rent Roll'!$D10,"-"),"-")</f>
        <v>-</v>
      </c>
      <c r="BA73" s="131" t="str">
        <f>IFERROR(IF(BA$5=EOMONTH('Rent Roll'!$M35,0),-'Rent Roll'!$T35*'Rent Roll'!$D10,"-"),"-")</f>
        <v>-</v>
      </c>
      <c r="BB73" s="131" t="str">
        <f>IFERROR(IF(BB$5=EOMONTH('Rent Roll'!$M35,0),-'Rent Roll'!$T35*'Rent Roll'!$D10,"-"),"-")</f>
        <v>-</v>
      </c>
      <c r="BC73" s="131" t="str">
        <f>IFERROR(IF(BC$5=EOMONTH('Rent Roll'!$M35,0),-'Rent Roll'!$T35*'Rent Roll'!$D10,"-"),"-")</f>
        <v>-</v>
      </c>
      <c r="BD73" s="131" t="str">
        <f>IFERROR(IF(BD$5=EOMONTH('Rent Roll'!$M35,0),-'Rent Roll'!$T35*'Rent Roll'!$D10,"-"),"-")</f>
        <v>-</v>
      </c>
      <c r="BE73" s="131" t="str">
        <f>IFERROR(IF(BE$5=EOMONTH('Rent Roll'!$M35,0),-'Rent Roll'!$T35*'Rent Roll'!$D10,"-"),"-")</f>
        <v>-</v>
      </c>
      <c r="BF73" s="131" t="str">
        <f>IFERROR(IF(BF$5=EOMONTH('Rent Roll'!$M35,0),-'Rent Roll'!$T35*'Rent Roll'!$D10,"-"),"-")</f>
        <v>-</v>
      </c>
      <c r="BG73" s="131" t="str">
        <f>IFERROR(IF(BG$5=EOMONTH('Rent Roll'!$M35,0),-'Rent Roll'!$T35*'Rent Roll'!$D10,"-"),"-")</f>
        <v>-</v>
      </c>
      <c r="BH73" s="131" t="str">
        <f>IFERROR(IF(BH$5=EOMONTH('Rent Roll'!$M35,0),-'Rent Roll'!$T35*'Rent Roll'!$D10,"-"),"-")</f>
        <v>-</v>
      </c>
      <c r="BI73" s="131" t="str">
        <f>IFERROR(IF(BI$5=EOMONTH('Rent Roll'!$M35,0),-'Rent Roll'!$T35*'Rent Roll'!$D10,"-"),"-")</f>
        <v>-</v>
      </c>
      <c r="BJ73" s="131" t="str">
        <f>IFERROR(IF(BJ$5=EOMONTH('Rent Roll'!$M35,0),-'Rent Roll'!$T35*'Rent Roll'!$D10,"-"),"-")</f>
        <v>-</v>
      </c>
      <c r="BK73" s="131" t="str">
        <f>IFERROR(IF(BK$5=EOMONTH('Rent Roll'!$M35,0),-'Rent Roll'!$T35*'Rent Roll'!$D10,"-"),"-")</f>
        <v>-</v>
      </c>
      <c r="BL73" s="131" t="str">
        <f>IFERROR(IF(BL$5=EOMONTH('Rent Roll'!$M35,0),-'Rent Roll'!$T35*'Rent Roll'!$D10,"-"),"-")</f>
        <v>-</v>
      </c>
      <c r="BM73" s="131" t="str">
        <f>IFERROR(IF(BM$5=EOMONTH('Rent Roll'!$M35,0),-'Rent Roll'!$T35*'Rent Roll'!$D10,"-"),"-")</f>
        <v>-</v>
      </c>
      <c r="BN73" s="131" t="str">
        <f>IFERROR(IF(BN$5=EOMONTH('Rent Roll'!$M35,0),-'Rent Roll'!$T35*'Rent Roll'!$D10,"-"),"-")</f>
        <v>-</v>
      </c>
      <c r="BO73" s="131" t="str">
        <f>IFERROR(IF(BO$5=EOMONTH('Rent Roll'!$M35,0),-'Rent Roll'!$T35*'Rent Roll'!$D10,"-"),"-")</f>
        <v>-</v>
      </c>
      <c r="BP73" s="131" t="str">
        <f>IFERROR(IF(BP$5=EOMONTH('Rent Roll'!$M35,0),-'Rent Roll'!$T35*'Rent Roll'!$D10,"-"),"-")</f>
        <v>-</v>
      </c>
      <c r="BQ73" s="131" t="str">
        <f>IFERROR(IF(BQ$5=EOMONTH('Rent Roll'!$M35,0),-'Rent Roll'!$T35*'Rent Roll'!$D10,"-"),"-")</f>
        <v>-</v>
      </c>
      <c r="BR73" s="131" t="str">
        <f>IFERROR(IF(BR$5=EOMONTH('Rent Roll'!$M35,0),-'Rent Roll'!$T35*'Rent Roll'!$D10,"-"),"-")</f>
        <v>-</v>
      </c>
      <c r="BS73" s="131" t="str">
        <f>IFERROR(IF(BS$5=EOMONTH('Rent Roll'!$M35,0),-'Rent Roll'!$T35*'Rent Roll'!$D10,"-"),"-")</f>
        <v>-</v>
      </c>
      <c r="BT73" s="131" t="str">
        <f>IFERROR(IF(BT$5=EOMONTH('Rent Roll'!$M35,0),-'Rent Roll'!$T35*'Rent Roll'!$D10,"-"),"-")</f>
        <v>-</v>
      </c>
      <c r="BU73" s="131" t="str">
        <f>IFERROR(IF(BU$5=EOMONTH('Rent Roll'!$M35,0),-'Rent Roll'!$T35*'Rent Roll'!$D10,"-"),"-")</f>
        <v>-</v>
      </c>
      <c r="BV73" s="131" t="str">
        <f>IFERROR(IF(BV$5=EOMONTH('Rent Roll'!$M35,0),-'Rent Roll'!$T35*'Rent Roll'!$D10,"-"),"-")</f>
        <v>-</v>
      </c>
      <c r="BW73" s="131" t="str">
        <f>IFERROR(IF(BW$5=EOMONTH('Rent Roll'!$M35,0),-'Rent Roll'!$T35*'Rent Roll'!$D10,"-"),"-")</f>
        <v>-</v>
      </c>
      <c r="BX73" s="131" t="str">
        <f>IFERROR(IF(BX$5=EOMONTH('Rent Roll'!$M35,0),-'Rent Roll'!$T35*'Rent Roll'!$D10,"-"),"-")</f>
        <v>-</v>
      </c>
      <c r="BY73" s="131" t="str">
        <f>IFERROR(IF(BY$5=EOMONTH('Rent Roll'!$M35,0),-'Rent Roll'!$T35*'Rent Roll'!$D10,"-"),"-")</f>
        <v>-</v>
      </c>
      <c r="BZ73" s="131" t="str">
        <f>IFERROR(IF(BZ$5=EOMONTH('Rent Roll'!$M35,0),-'Rent Roll'!$T35*'Rent Roll'!$D10,"-"),"-")</f>
        <v>-</v>
      </c>
      <c r="CA73" s="131" t="str">
        <f>IFERROR(IF(CA$5=EOMONTH('Rent Roll'!$M35,0),-'Rent Roll'!$T35*'Rent Roll'!$D10,"-"),"-")</f>
        <v>-</v>
      </c>
      <c r="CB73" s="131" t="str">
        <f>IFERROR(IF(CB$5=EOMONTH('Rent Roll'!$M35,0),-'Rent Roll'!$T35*'Rent Roll'!$D10,"-"),"-")</f>
        <v>-</v>
      </c>
      <c r="CC73" s="131" t="str">
        <f>IFERROR(IF(CC$5=EOMONTH('Rent Roll'!$M35,0),-'Rent Roll'!$T35*'Rent Roll'!$D10,"-"),"-")</f>
        <v>-</v>
      </c>
      <c r="CD73" s="131" t="str">
        <f>IFERROR(IF(CD$5=EOMONTH('Rent Roll'!$M35,0),-'Rent Roll'!$T35*'Rent Roll'!$D10,"-"),"-")</f>
        <v>-</v>
      </c>
      <c r="CE73" s="131" t="str">
        <f>IFERROR(IF(CE$5=EOMONTH('Rent Roll'!$M35,0),-'Rent Roll'!$T35*'Rent Roll'!$D10,"-"),"-")</f>
        <v>-</v>
      </c>
      <c r="CF73" s="131" t="str">
        <f>IFERROR(IF(CF$5=EOMONTH('Rent Roll'!$M35,0),-'Rent Roll'!$T35*'Rent Roll'!$D10,"-"),"-")</f>
        <v>-</v>
      </c>
      <c r="CG73" s="131" t="str">
        <f>IFERROR(IF(CG$5=EOMONTH('Rent Roll'!$M35,0),-'Rent Roll'!$T35*'Rent Roll'!$D10,"-"),"-")</f>
        <v>-</v>
      </c>
      <c r="CH73" s="131" t="str">
        <f>IFERROR(IF(CH$5=EOMONTH('Rent Roll'!$M35,0),-'Rent Roll'!$T35*'Rent Roll'!$D10,"-"),"-")</f>
        <v>-</v>
      </c>
      <c r="CI73" s="131" t="str">
        <f>IFERROR(IF(CI$5=EOMONTH('Rent Roll'!$M35,0),-'Rent Roll'!$T35*'Rent Roll'!$D10,"-"),"-")</f>
        <v>-</v>
      </c>
      <c r="CJ73" s="131" t="str">
        <f>IFERROR(IF(CJ$5=EOMONTH('Rent Roll'!$M35,0),-'Rent Roll'!$T35*'Rent Roll'!$D10,"-"),"-")</f>
        <v>-</v>
      </c>
      <c r="CK73" s="131" t="str">
        <f>IFERROR(IF(CK$5=EOMONTH('Rent Roll'!$M35,0),-'Rent Roll'!$T35*'Rent Roll'!$D10,"-"),"-")</f>
        <v>-</v>
      </c>
      <c r="CL73" s="131" t="str">
        <f>IFERROR(IF(CL$5=EOMONTH('Rent Roll'!$M35,0),-'Rent Roll'!$T35*'Rent Roll'!$D10,"-"),"-")</f>
        <v>-</v>
      </c>
      <c r="CM73" s="131" t="str">
        <f>IFERROR(IF(CM$5=EOMONTH('Rent Roll'!$M35,0),-'Rent Roll'!$T35*'Rent Roll'!$D10,"-"),"-")</f>
        <v>-</v>
      </c>
      <c r="CN73" s="131" t="str">
        <f>IFERROR(IF(CN$5=EOMONTH('Rent Roll'!$M35,0),-'Rent Roll'!$T35*'Rent Roll'!$D10,"-"),"-")</f>
        <v>-</v>
      </c>
      <c r="CO73" s="131" t="str">
        <f>IFERROR(IF(CO$5=EOMONTH('Rent Roll'!$M35,0),-'Rent Roll'!$T35*'Rent Roll'!$D10,"-"),"-")</f>
        <v>-</v>
      </c>
      <c r="CP73" s="131" t="str">
        <f>IFERROR(IF(CP$5=EOMONTH('Rent Roll'!$M35,0),-'Rent Roll'!$T35*'Rent Roll'!$D10,"-"),"-")</f>
        <v>-</v>
      </c>
      <c r="CQ73" s="131" t="str">
        <f>IFERROR(IF(CQ$5=EOMONTH('Rent Roll'!$M35,0),-'Rent Roll'!$T35*'Rent Roll'!$D10,"-"),"-")</f>
        <v>-</v>
      </c>
      <c r="CR73" s="131" t="str">
        <f>IFERROR(IF(CR$5=EOMONTH('Rent Roll'!$M35,0),-'Rent Roll'!$T35*'Rent Roll'!$D10,"-"),"-")</f>
        <v>-</v>
      </c>
      <c r="CS73" s="131" t="str">
        <f>IFERROR(IF(CS$5=EOMONTH('Rent Roll'!$M35,0),-'Rent Roll'!$T35*'Rent Roll'!$D10,"-"),"-")</f>
        <v>-</v>
      </c>
      <c r="CT73" s="131" t="str">
        <f>IFERROR(IF(CT$5=EOMONTH('Rent Roll'!$M35,0),-'Rent Roll'!$T35*'Rent Roll'!$D10,"-"),"-")</f>
        <v>-</v>
      </c>
      <c r="CU73" s="131" t="str">
        <f>IFERROR(IF(CU$5=EOMONTH('Rent Roll'!$M35,0),-'Rent Roll'!$T35*'Rent Roll'!$D10,"-"),"-")</f>
        <v>-</v>
      </c>
      <c r="CV73" s="131" t="str">
        <f>IFERROR(IF(CV$5=EOMONTH('Rent Roll'!$M35,0),-'Rent Roll'!$T35*'Rent Roll'!$D10,"-"),"-")</f>
        <v>-</v>
      </c>
      <c r="CW73" s="131" t="str">
        <f>IFERROR(IF(CW$5=EOMONTH('Rent Roll'!$M35,0),-'Rent Roll'!$T35*'Rent Roll'!$D10,"-"),"-")</f>
        <v>-</v>
      </c>
      <c r="CX73" s="131" t="str">
        <f>IFERROR(IF(CX$5=EOMONTH('Rent Roll'!$M35,0),-'Rent Roll'!$T35*'Rent Roll'!$D10,"-"),"-")</f>
        <v>-</v>
      </c>
      <c r="CY73" s="131" t="str">
        <f>IFERROR(IF(CY$5=EOMONTH('Rent Roll'!$M35,0),-'Rent Roll'!$T35*'Rent Roll'!$D10,"-"),"-")</f>
        <v>-</v>
      </c>
      <c r="CZ73" s="131" t="str">
        <f>IFERROR(IF(CZ$5=EOMONTH('Rent Roll'!$M35,0),-'Rent Roll'!$T35*'Rent Roll'!$D10,"-"),"-")</f>
        <v>-</v>
      </c>
      <c r="DA73" s="131" t="str">
        <f>IFERROR(IF(DA$5=EOMONTH('Rent Roll'!$M35,0),-'Rent Roll'!$T35*'Rent Roll'!$D10,"-"),"-")</f>
        <v>-</v>
      </c>
      <c r="DB73" s="131" t="str">
        <f>IFERROR(IF(DB$5=EOMONTH('Rent Roll'!$M35,0),-'Rent Roll'!$T35*'Rent Roll'!$D10,"-"),"-")</f>
        <v>-</v>
      </c>
      <c r="DC73" s="131" t="str">
        <f>IFERROR(IF(DC$5=EOMONTH('Rent Roll'!$M35,0),-'Rent Roll'!$T35*'Rent Roll'!$D10,"-"),"-")</f>
        <v>-</v>
      </c>
      <c r="DD73" s="131" t="str">
        <f>IFERROR(IF(DD$5=EOMONTH('Rent Roll'!$M35,0),-'Rent Roll'!$T35*'Rent Roll'!$D10,"-"),"-")</f>
        <v>-</v>
      </c>
      <c r="DE73" s="131" t="str">
        <f>IFERROR(IF(DE$5=EOMONTH('Rent Roll'!$M35,0),-'Rent Roll'!$T35*'Rent Roll'!$D10,"-"),"-")</f>
        <v>-</v>
      </c>
      <c r="DF73" s="131" t="str">
        <f>IFERROR(IF(DF$5=EOMONTH('Rent Roll'!$M35,0),-'Rent Roll'!$T35*'Rent Roll'!$D10,"-"),"-")</f>
        <v>-</v>
      </c>
      <c r="DG73" s="131" t="str">
        <f>IFERROR(IF(DG$5=EOMONTH('Rent Roll'!$M35,0),-'Rent Roll'!$T35*'Rent Roll'!$D10,"-"),"-")</f>
        <v>-</v>
      </c>
      <c r="DH73" s="131" t="str">
        <f>IFERROR(IF(DH$5=EOMONTH('Rent Roll'!$M35,0),-'Rent Roll'!$T35*'Rent Roll'!$D10,"-"),"-")</f>
        <v>-</v>
      </c>
      <c r="DI73" s="131" t="str">
        <f>IFERROR(IF(DI$5=EOMONTH('Rent Roll'!$M35,0),-'Rent Roll'!$T35*'Rent Roll'!$D10,"-"),"-")</f>
        <v>-</v>
      </c>
      <c r="DJ73" s="131" t="str">
        <f>IFERROR(IF(DJ$5=EOMONTH('Rent Roll'!$M35,0),-'Rent Roll'!$T35*'Rent Roll'!$D10,"-"),"-")</f>
        <v>-</v>
      </c>
      <c r="DK73" s="131" t="str">
        <f>IFERROR(IF(DK$5=EOMONTH('Rent Roll'!$M35,0),-'Rent Roll'!$T35*'Rent Roll'!$D10,"-"),"-")</f>
        <v>-</v>
      </c>
      <c r="DL73" s="131" t="str">
        <f>IFERROR(IF(DL$5=EOMONTH('Rent Roll'!$M35,0),-'Rent Roll'!$T35*'Rent Roll'!$D10,"-"),"-")</f>
        <v>-</v>
      </c>
      <c r="DM73" s="131" t="str">
        <f>IFERROR(IF(DM$5=EOMONTH('Rent Roll'!$M35,0),-'Rent Roll'!$T35*'Rent Roll'!$D10,"-"),"-")</f>
        <v>-</v>
      </c>
      <c r="DN73" s="131" t="str">
        <f>IFERROR(IF(DN$5=EOMONTH('Rent Roll'!$M35,0),-'Rent Roll'!$T35*'Rent Roll'!$D10,"-"),"-")</f>
        <v>-</v>
      </c>
      <c r="DO73" s="131" t="str">
        <f>IFERROR(IF(DO$5=EOMONTH('Rent Roll'!$M35,0),-'Rent Roll'!$T35*'Rent Roll'!$D10,"-"),"-")</f>
        <v>-</v>
      </c>
      <c r="DP73" s="131" t="str">
        <f>IFERROR(IF(DP$5=EOMONTH('Rent Roll'!$M35,0),-'Rent Roll'!$T35*'Rent Roll'!$D10,"-"),"-")</f>
        <v>-</v>
      </c>
      <c r="DQ73" s="131" t="str">
        <f>IFERROR(IF(DQ$5=EOMONTH('Rent Roll'!$M35,0),-'Rent Roll'!$T35*'Rent Roll'!$D10,"-"),"-")</f>
        <v>-</v>
      </c>
      <c r="DR73" s="131" t="str">
        <f>IFERROR(IF(DR$5=EOMONTH('Rent Roll'!$M35,0),-'Rent Roll'!$T35*'Rent Roll'!$D10,"-"),"-")</f>
        <v>-</v>
      </c>
      <c r="DS73" s="131" t="str">
        <f>IFERROR(IF(DS$5=EOMONTH('Rent Roll'!$M35,0),-'Rent Roll'!$T35*'Rent Roll'!$D10,"-"),"-")</f>
        <v>-</v>
      </c>
      <c r="DT73" s="131" t="str">
        <f>IFERROR(IF(DT$5=EOMONTH('Rent Roll'!$M35,0),-'Rent Roll'!$T35*'Rent Roll'!$D10,"-"),"-")</f>
        <v>-</v>
      </c>
      <c r="DU73" s="131" t="str">
        <f>IFERROR(IF(DU$5=EOMONTH('Rent Roll'!$M35,0),-'Rent Roll'!$T35*'Rent Roll'!$D10,"-"),"-")</f>
        <v>-</v>
      </c>
      <c r="DV73" s="131" t="str">
        <f>IFERROR(IF(DV$5=EOMONTH('Rent Roll'!$M35,0),-'Rent Roll'!$T35*'Rent Roll'!$D10,"-"),"-")</f>
        <v>-</v>
      </c>
      <c r="DW73" s="131" t="str">
        <f>IFERROR(IF(DW$5=EOMONTH('Rent Roll'!$M35,0),-'Rent Roll'!$T35*'Rent Roll'!$D10,"-"),"-")</f>
        <v>-</v>
      </c>
      <c r="DX73" s="131" t="str">
        <f>IFERROR(IF(DX$5=EOMONTH('Rent Roll'!$M35,0),-'Rent Roll'!$T35*'Rent Roll'!$D10,"-"),"-")</f>
        <v>-</v>
      </c>
      <c r="DY73" s="131" t="str">
        <f>IFERROR(IF(DY$5=EOMONTH('Rent Roll'!$M35,0),-'Rent Roll'!$T35*'Rent Roll'!$D10,"-"),"-")</f>
        <v>-</v>
      </c>
      <c r="DZ73" s="131" t="str">
        <f>IFERROR(IF(DZ$5=EOMONTH('Rent Roll'!$M35,0),-'Rent Roll'!$T35*'Rent Roll'!$D10,"-"),"-")</f>
        <v>-</v>
      </c>
      <c r="EA73" s="131" t="str">
        <f>IFERROR(IF(EA$5=EOMONTH('Rent Roll'!$M35,0),-'Rent Roll'!$T35*'Rent Roll'!$D10,"-"),"-")</f>
        <v>-</v>
      </c>
      <c r="EB73" s="131" t="str">
        <f>IFERROR(IF(EB$5=EOMONTH('Rent Roll'!$M35,0),-'Rent Roll'!$T35*'Rent Roll'!$D10,"-"),"-")</f>
        <v>-</v>
      </c>
      <c r="EC73" s="131" t="str">
        <f>IFERROR(IF(EC$5=EOMONTH('Rent Roll'!$M35,0),-'Rent Roll'!$T35*'Rent Roll'!$D10,"-"),"-")</f>
        <v>-</v>
      </c>
      <c r="ED73" s="131" t="str">
        <f>IFERROR(IF(ED$5=EOMONTH('Rent Roll'!$M35,0),-'Rent Roll'!$T35*'Rent Roll'!$D10,"-"),"-")</f>
        <v>-</v>
      </c>
      <c r="EE73" s="131" t="str">
        <f>IFERROR(IF(EE$5=EOMONTH('Rent Roll'!$M35,0),-'Rent Roll'!$T35*'Rent Roll'!$D10,"-"),"-")</f>
        <v>-</v>
      </c>
      <c r="EF73" s="132" t="str">
        <f>IFERROR(IF(EF$5=EOMONTH('Rent Roll'!$M35,0),-'Rent Roll'!$T35*'Rent Roll'!$D10,"-"),"-")</f>
        <v>-</v>
      </c>
    </row>
    <row r="74" spans="2:136" ht="15" x14ac:dyDescent="0.25">
      <c r="B74" s="129"/>
      <c r="C74" s="73" t="str">
        <f>CONCATENATE('Rent Roll'!B11&amp;" - "&amp;'Rent Roll'!C11)</f>
        <v>3R - IMD</v>
      </c>
      <c r="D74" s="130">
        <f t="shared" si="153"/>
        <v>0</v>
      </c>
      <c r="E74" s="131" t="str">
        <f>IFERROR(IF(E$5=EOMONTH('Rent Roll'!$M36,0),-'Rent Roll'!$T36*'Rent Roll'!$D11,"-"),"-")</f>
        <v>-</v>
      </c>
      <c r="F74" s="131" t="str">
        <f>IFERROR(IF(F$5=EOMONTH('Rent Roll'!$M36,0),-'Rent Roll'!$T36*'Rent Roll'!$D11,"-"),"-")</f>
        <v>-</v>
      </c>
      <c r="G74" s="131" t="str">
        <f>IFERROR(IF(G$5=EOMONTH('Rent Roll'!$M36,0),-'Rent Roll'!$T36*'Rent Roll'!$D11,"-"),"-")</f>
        <v>-</v>
      </c>
      <c r="H74" s="131" t="str">
        <f>IFERROR(IF(H$5=EOMONTH('Rent Roll'!$M36,0),-'Rent Roll'!$T36*'Rent Roll'!$D11,"-"),"-")</f>
        <v>-</v>
      </c>
      <c r="I74" s="131" t="str">
        <f>IFERROR(IF(I$5=EOMONTH('Rent Roll'!$M36,0),-'Rent Roll'!$T36*'Rent Roll'!$D11,"-"),"-")</f>
        <v>-</v>
      </c>
      <c r="J74" s="131" t="str">
        <f>IFERROR(IF(J$5=EOMONTH('Rent Roll'!$M36,0),-'Rent Roll'!$T36*'Rent Roll'!$D11,"-"),"-")</f>
        <v>-</v>
      </c>
      <c r="K74" s="131" t="str">
        <f>IFERROR(IF(K$5=EOMONTH('Rent Roll'!$M36,0),-'Rent Roll'!$T36*'Rent Roll'!$D11,"-"),"-")</f>
        <v>-</v>
      </c>
      <c r="L74" s="131" t="str">
        <f>IFERROR(IF(L$5=EOMONTH('Rent Roll'!$M36,0),-'Rent Roll'!$T36*'Rent Roll'!$D11,"-"),"-")</f>
        <v>-</v>
      </c>
      <c r="M74" s="131" t="str">
        <f>IFERROR(IF(M$5=EOMONTH('Rent Roll'!$M36,0),-'Rent Roll'!$T36*'Rent Roll'!$D11,"-"),"-")</f>
        <v>-</v>
      </c>
      <c r="N74" s="131" t="str">
        <f>IFERROR(IF(N$5=EOMONTH('Rent Roll'!$M36,0),-'Rent Roll'!$T36*'Rent Roll'!$D11,"-"),"-")</f>
        <v>-</v>
      </c>
      <c r="O74" s="131" t="str">
        <f>IFERROR(IF(O$5=EOMONTH('Rent Roll'!$M36,0),-'Rent Roll'!$T36*'Rent Roll'!$D11,"-"),"-")</f>
        <v>-</v>
      </c>
      <c r="P74" s="131" t="str">
        <f>IFERROR(IF(P$5=EOMONTH('Rent Roll'!$M36,0),-'Rent Roll'!$T36*'Rent Roll'!$D11,"-"),"-")</f>
        <v>-</v>
      </c>
      <c r="Q74" s="131" t="str">
        <f>IFERROR(IF(Q$5=EOMONTH('Rent Roll'!$M36,0),-'Rent Roll'!$T36*'Rent Roll'!$D11,"-"),"-")</f>
        <v>-</v>
      </c>
      <c r="R74" s="131" t="str">
        <f>IFERROR(IF(R$5=EOMONTH('Rent Roll'!$M36,0),-'Rent Roll'!$T36*'Rent Roll'!$D11,"-"),"-")</f>
        <v>-</v>
      </c>
      <c r="S74" s="131" t="str">
        <f>IFERROR(IF(S$5=EOMONTH('Rent Roll'!$M36,0),-'Rent Roll'!$T36*'Rent Roll'!$D11,"-"),"-")</f>
        <v>-</v>
      </c>
      <c r="T74" s="131" t="str">
        <f>IFERROR(IF(T$5=EOMONTH('Rent Roll'!$M36,0),-'Rent Roll'!$T36*'Rent Roll'!$D11,"-"),"-")</f>
        <v>-</v>
      </c>
      <c r="U74" s="131" t="str">
        <f>IFERROR(IF(U$5=EOMONTH('Rent Roll'!$M36,0),-'Rent Roll'!$T36*'Rent Roll'!$D11,"-"),"-")</f>
        <v>-</v>
      </c>
      <c r="V74" s="131" t="str">
        <f>IFERROR(IF(V$5=EOMONTH('Rent Roll'!$M36,0),-'Rent Roll'!$T36*'Rent Roll'!$D11,"-"),"-")</f>
        <v>-</v>
      </c>
      <c r="W74" s="131" t="str">
        <f>IFERROR(IF(W$5=EOMONTH('Rent Roll'!$M36,0),-'Rent Roll'!$T36*'Rent Roll'!$D11,"-"),"-")</f>
        <v>-</v>
      </c>
      <c r="X74" s="131" t="str">
        <f>IFERROR(IF(X$5=EOMONTH('Rent Roll'!$M36,0),-'Rent Roll'!$T36*'Rent Roll'!$D11,"-"),"-")</f>
        <v>-</v>
      </c>
      <c r="Y74" s="131" t="str">
        <f>IFERROR(IF(Y$5=EOMONTH('Rent Roll'!$M36,0),-'Rent Roll'!$T36*'Rent Roll'!$D11,"-"),"-")</f>
        <v>-</v>
      </c>
      <c r="Z74" s="131" t="str">
        <f>IFERROR(IF(Z$5=EOMONTH('Rent Roll'!$M36,0),-'Rent Roll'!$T36*'Rent Roll'!$D11,"-"),"-")</f>
        <v>-</v>
      </c>
      <c r="AA74" s="131" t="str">
        <f>IFERROR(IF(AA$5=EOMONTH('Rent Roll'!$M36,0),-'Rent Roll'!$T36*'Rent Roll'!$D11,"-"),"-")</f>
        <v>-</v>
      </c>
      <c r="AB74" s="131" t="str">
        <f>IFERROR(IF(AB$5=EOMONTH('Rent Roll'!$M36,0),-'Rent Roll'!$T36*'Rent Roll'!$D11,"-"),"-")</f>
        <v>-</v>
      </c>
      <c r="AC74" s="131" t="str">
        <f>IFERROR(IF(AC$5=EOMONTH('Rent Roll'!$M36,0),-'Rent Roll'!$T36*'Rent Roll'!$D11,"-"),"-")</f>
        <v>-</v>
      </c>
      <c r="AD74" s="131" t="str">
        <f>IFERROR(IF(AD$5=EOMONTH('Rent Roll'!$M36,0),-'Rent Roll'!$T36*'Rent Roll'!$D11,"-"),"-")</f>
        <v>-</v>
      </c>
      <c r="AE74" s="131" t="str">
        <f>IFERROR(IF(AE$5=EOMONTH('Rent Roll'!$M36,0),-'Rent Roll'!$T36*'Rent Roll'!$D11,"-"),"-")</f>
        <v>-</v>
      </c>
      <c r="AF74" s="131" t="str">
        <f>IFERROR(IF(AF$5=EOMONTH('Rent Roll'!$M36,0),-'Rent Roll'!$T36*'Rent Roll'!$D11,"-"),"-")</f>
        <v>-</v>
      </c>
      <c r="AG74" s="131" t="str">
        <f>IFERROR(IF(AG$5=EOMONTH('Rent Roll'!$M36,0),-'Rent Roll'!$T36*'Rent Roll'!$D11,"-"),"-")</f>
        <v>-</v>
      </c>
      <c r="AH74" s="131" t="str">
        <f>IFERROR(IF(AH$5=EOMONTH('Rent Roll'!$M36,0),-'Rent Roll'!$T36*'Rent Roll'!$D11,"-"),"-")</f>
        <v>-</v>
      </c>
      <c r="AI74" s="131" t="str">
        <f>IFERROR(IF(AI$5=EOMONTH('Rent Roll'!$M36,0),-'Rent Roll'!$T36*'Rent Roll'!$D11,"-"),"-")</f>
        <v>-</v>
      </c>
      <c r="AJ74" s="131" t="str">
        <f>IFERROR(IF(AJ$5=EOMONTH('Rent Roll'!$M36,0),-'Rent Roll'!$T36*'Rent Roll'!$D11,"-"),"-")</f>
        <v>-</v>
      </c>
      <c r="AK74" s="131" t="str">
        <f>IFERROR(IF(AK$5=EOMONTH('Rent Roll'!$M36,0),-'Rent Roll'!$T36*'Rent Roll'!$D11,"-"),"-")</f>
        <v>-</v>
      </c>
      <c r="AL74" s="131" t="str">
        <f>IFERROR(IF(AL$5=EOMONTH('Rent Roll'!$M36,0),-'Rent Roll'!$T36*'Rent Roll'!$D11,"-"),"-")</f>
        <v>-</v>
      </c>
      <c r="AM74" s="131" t="str">
        <f>IFERROR(IF(AM$5=EOMONTH('Rent Roll'!$M36,0),-'Rent Roll'!$T36*'Rent Roll'!$D11,"-"),"-")</f>
        <v>-</v>
      </c>
      <c r="AN74" s="131" t="str">
        <f>IFERROR(IF(AN$5=EOMONTH('Rent Roll'!$M36,0),-'Rent Roll'!$T36*'Rent Roll'!$D11,"-"),"-")</f>
        <v>-</v>
      </c>
      <c r="AO74" s="131" t="str">
        <f>IFERROR(IF(AO$5=EOMONTH('Rent Roll'!$M36,0),-'Rent Roll'!$T36*'Rent Roll'!$D11,"-"),"-")</f>
        <v>-</v>
      </c>
      <c r="AP74" s="131" t="str">
        <f>IFERROR(IF(AP$5=EOMONTH('Rent Roll'!$M36,0),-'Rent Roll'!$T36*'Rent Roll'!$D11,"-"),"-")</f>
        <v>-</v>
      </c>
      <c r="AQ74" s="131" t="str">
        <f>IFERROR(IF(AQ$5=EOMONTH('Rent Roll'!$M36,0),-'Rent Roll'!$T36*'Rent Roll'!$D11,"-"),"-")</f>
        <v>-</v>
      </c>
      <c r="AR74" s="131" t="str">
        <f>IFERROR(IF(AR$5=EOMONTH('Rent Roll'!$M36,0),-'Rent Roll'!$T36*'Rent Roll'!$D11,"-"),"-")</f>
        <v>-</v>
      </c>
      <c r="AS74" s="131" t="str">
        <f>IFERROR(IF(AS$5=EOMONTH('Rent Roll'!$M36,0),-'Rent Roll'!$T36*'Rent Roll'!$D11,"-"),"-")</f>
        <v>-</v>
      </c>
      <c r="AT74" s="131" t="str">
        <f>IFERROR(IF(AT$5=EOMONTH('Rent Roll'!$M36,0),-'Rent Roll'!$T36*'Rent Roll'!$D11,"-"),"-")</f>
        <v>-</v>
      </c>
      <c r="AU74" s="131" t="str">
        <f>IFERROR(IF(AU$5=EOMONTH('Rent Roll'!$M36,0),-'Rent Roll'!$T36*'Rent Roll'!$D11,"-"),"-")</f>
        <v>-</v>
      </c>
      <c r="AV74" s="131" t="str">
        <f>IFERROR(IF(AV$5=EOMONTH('Rent Roll'!$M36,0),-'Rent Roll'!$T36*'Rent Roll'!$D11,"-"),"-")</f>
        <v>-</v>
      </c>
      <c r="AW74" s="131" t="str">
        <f>IFERROR(IF(AW$5=EOMONTH('Rent Roll'!$M36,0),-'Rent Roll'!$T36*'Rent Roll'!$D11,"-"),"-")</f>
        <v>-</v>
      </c>
      <c r="AX74" s="131" t="str">
        <f>IFERROR(IF(AX$5=EOMONTH('Rent Roll'!$M36,0),-'Rent Roll'!$T36*'Rent Roll'!$D11,"-"),"-")</f>
        <v>-</v>
      </c>
      <c r="AY74" s="131" t="str">
        <f>IFERROR(IF(AY$5=EOMONTH('Rent Roll'!$M36,0),-'Rent Roll'!$T36*'Rent Roll'!$D11,"-"),"-")</f>
        <v>-</v>
      </c>
      <c r="AZ74" s="131" t="str">
        <f>IFERROR(IF(AZ$5=EOMONTH('Rent Roll'!$M36,0),-'Rent Roll'!$T36*'Rent Roll'!$D11,"-"),"-")</f>
        <v>-</v>
      </c>
      <c r="BA74" s="131" t="str">
        <f>IFERROR(IF(BA$5=EOMONTH('Rent Roll'!$M36,0),-'Rent Roll'!$T36*'Rent Roll'!$D11,"-"),"-")</f>
        <v>-</v>
      </c>
      <c r="BB74" s="131" t="str">
        <f>IFERROR(IF(BB$5=EOMONTH('Rent Roll'!$M36,0),-'Rent Roll'!$T36*'Rent Roll'!$D11,"-"),"-")</f>
        <v>-</v>
      </c>
      <c r="BC74" s="131" t="str">
        <f>IFERROR(IF(BC$5=EOMONTH('Rent Roll'!$M36,0),-'Rent Roll'!$T36*'Rent Roll'!$D11,"-"),"-")</f>
        <v>-</v>
      </c>
      <c r="BD74" s="131" t="str">
        <f>IFERROR(IF(BD$5=EOMONTH('Rent Roll'!$M36,0),-'Rent Roll'!$T36*'Rent Roll'!$D11,"-"),"-")</f>
        <v>-</v>
      </c>
      <c r="BE74" s="131" t="str">
        <f>IFERROR(IF(BE$5=EOMONTH('Rent Roll'!$M36,0),-'Rent Roll'!$T36*'Rent Roll'!$D11,"-"),"-")</f>
        <v>-</v>
      </c>
      <c r="BF74" s="131" t="str">
        <f>IFERROR(IF(BF$5=EOMONTH('Rent Roll'!$M36,0),-'Rent Roll'!$T36*'Rent Roll'!$D11,"-"),"-")</f>
        <v>-</v>
      </c>
      <c r="BG74" s="131" t="str">
        <f>IFERROR(IF(BG$5=EOMONTH('Rent Roll'!$M36,0),-'Rent Roll'!$T36*'Rent Roll'!$D11,"-"),"-")</f>
        <v>-</v>
      </c>
      <c r="BH74" s="131" t="str">
        <f>IFERROR(IF(BH$5=EOMONTH('Rent Roll'!$M36,0),-'Rent Roll'!$T36*'Rent Roll'!$D11,"-"),"-")</f>
        <v>-</v>
      </c>
      <c r="BI74" s="131" t="str">
        <f>IFERROR(IF(BI$5=EOMONTH('Rent Roll'!$M36,0),-'Rent Roll'!$T36*'Rent Roll'!$D11,"-"),"-")</f>
        <v>-</v>
      </c>
      <c r="BJ74" s="131" t="str">
        <f>IFERROR(IF(BJ$5=EOMONTH('Rent Roll'!$M36,0),-'Rent Roll'!$T36*'Rent Roll'!$D11,"-"),"-")</f>
        <v>-</v>
      </c>
      <c r="BK74" s="131" t="str">
        <f>IFERROR(IF(BK$5=EOMONTH('Rent Roll'!$M36,0),-'Rent Roll'!$T36*'Rent Roll'!$D11,"-"),"-")</f>
        <v>-</v>
      </c>
      <c r="BL74" s="131" t="str">
        <f>IFERROR(IF(BL$5=EOMONTH('Rent Roll'!$M36,0),-'Rent Roll'!$T36*'Rent Roll'!$D11,"-"),"-")</f>
        <v>-</v>
      </c>
      <c r="BM74" s="131" t="str">
        <f>IFERROR(IF(BM$5=EOMONTH('Rent Roll'!$M36,0),-'Rent Roll'!$T36*'Rent Roll'!$D11,"-"),"-")</f>
        <v>-</v>
      </c>
      <c r="BN74" s="131" t="str">
        <f>IFERROR(IF(BN$5=EOMONTH('Rent Roll'!$M36,0),-'Rent Roll'!$T36*'Rent Roll'!$D11,"-"),"-")</f>
        <v>-</v>
      </c>
      <c r="BO74" s="131" t="str">
        <f>IFERROR(IF(BO$5=EOMONTH('Rent Roll'!$M36,0),-'Rent Roll'!$T36*'Rent Roll'!$D11,"-"),"-")</f>
        <v>-</v>
      </c>
      <c r="BP74" s="131" t="str">
        <f>IFERROR(IF(BP$5=EOMONTH('Rent Roll'!$M36,0),-'Rent Roll'!$T36*'Rent Roll'!$D11,"-"),"-")</f>
        <v>-</v>
      </c>
      <c r="BQ74" s="131" t="str">
        <f>IFERROR(IF(BQ$5=EOMONTH('Rent Roll'!$M36,0),-'Rent Roll'!$T36*'Rent Roll'!$D11,"-"),"-")</f>
        <v>-</v>
      </c>
      <c r="BR74" s="131" t="str">
        <f>IFERROR(IF(BR$5=EOMONTH('Rent Roll'!$M36,0),-'Rent Roll'!$T36*'Rent Roll'!$D11,"-"),"-")</f>
        <v>-</v>
      </c>
      <c r="BS74" s="131" t="str">
        <f>IFERROR(IF(BS$5=EOMONTH('Rent Roll'!$M36,0),-'Rent Roll'!$T36*'Rent Roll'!$D11,"-"),"-")</f>
        <v>-</v>
      </c>
      <c r="BT74" s="131" t="str">
        <f>IFERROR(IF(BT$5=EOMONTH('Rent Roll'!$M36,0),-'Rent Roll'!$T36*'Rent Roll'!$D11,"-"),"-")</f>
        <v>-</v>
      </c>
      <c r="BU74" s="131" t="str">
        <f>IFERROR(IF(BU$5=EOMONTH('Rent Roll'!$M36,0),-'Rent Roll'!$T36*'Rent Roll'!$D11,"-"),"-")</f>
        <v>-</v>
      </c>
      <c r="BV74" s="131" t="str">
        <f>IFERROR(IF(BV$5=EOMONTH('Rent Roll'!$M36,0),-'Rent Roll'!$T36*'Rent Roll'!$D11,"-"),"-")</f>
        <v>-</v>
      </c>
      <c r="BW74" s="131" t="str">
        <f>IFERROR(IF(BW$5=EOMONTH('Rent Roll'!$M36,0),-'Rent Roll'!$T36*'Rent Roll'!$D11,"-"),"-")</f>
        <v>-</v>
      </c>
      <c r="BX74" s="131" t="str">
        <f>IFERROR(IF(BX$5=EOMONTH('Rent Roll'!$M36,0),-'Rent Roll'!$T36*'Rent Roll'!$D11,"-"),"-")</f>
        <v>-</v>
      </c>
      <c r="BY74" s="131" t="str">
        <f>IFERROR(IF(BY$5=EOMONTH('Rent Roll'!$M36,0),-'Rent Roll'!$T36*'Rent Roll'!$D11,"-"),"-")</f>
        <v>-</v>
      </c>
      <c r="BZ74" s="131" t="str">
        <f>IFERROR(IF(BZ$5=EOMONTH('Rent Roll'!$M36,0),-'Rent Roll'!$T36*'Rent Roll'!$D11,"-"),"-")</f>
        <v>-</v>
      </c>
      <c r="CA74" s="131" t="str">
        <f>IFERROR(IF(CA$5=EOMONTH('Rent Roll'!$M36,0),-'Rent Roll'!$T36*'Rent Roll'!$D11,"-"),"-")</f>
        <v>-</v>
      </c>
      <c r="CB74" s="131" t="str">
        <f>IFERROR(IF(CB$5=EOMONTH('Rent Roll'!$M36,0),-'Rent Roll'!$T36*'Rent Roll'!$D11,"-"),"-")</f>
        <v>-</v>
      </c>
      <c r="CC74" s="131" t="str">
        <f>IFERROR(IF(CC$5=EOMONTH('Rent Roll'!$M36,0),-'Rent Roll'!$T36*'Rent Roll'!$D11,"-"),"-")</f>
        <v>-</v>
      </c>
      <c r="CD74" s="131" t="str">
        <f>IFERROR(IF(CD$5=EOMONTH('Rent Roll'!$M36,0),-'Rent Roll'!$T36*'Rent Roll'!$D11,"-"),"-")</f>
        <v>-</v>
      </c>
      <c r="CE74" s="131" t="str">
        <f>IFERROR(IF(CE$5=EOMONTH('Rent Roll'!$M36,0),-'Rent Roll'!$T36*'Rent Roll'!$D11,"-"),"-")</f>
        <v>-</v>
      </c>
      <c r="CF74" s="131" t="str">
        <f>IFERROR(IF(CF$5=EOMONTH('Rent Roll'!$M36,0),-'Rent Roll'!$T36*'Rent Roll'!$D11,"-"),"-")</f>
        <v>-</v>
      </c>
      <c r="CG74" s="131" t="str">
        <f>IFERROR(IF(CG$5=EOMONTH('Rent Roll'!$M36,0),-'Rent Roll'!$T36*'Rent Roll'!$D11,"-"),"-")</f>
        <v>-</v>
      </c>
      <c r="CH74" s="131" t="str">
        <f>IFERROR(IF(CH$5=EOMONTH('Rent Roll'!$M36,0),-'Rent Roll'!$T36*'Rent Roll'!$D11,"-"),"-")</f>
        <v>-</v>
      </c>
      <c r="CI74" s="131" t="str">
        <f>IFERROR(IF(CI$5=EOMONTH('Rent Roll'!$M36,0),-'Rent Roll'!$T36*'Rent Roll'!$D11,"-"),"-")</f>
        <v>-</v>
      </c>
      <c r="CJ74" s="131" t="str">
        <f>IFERROR(IF(CJ$5=EOMONTH('Rent Roll'!$M36,0),-'Rent Roll'!$T36*'Rent Roll'!$D11,"-"),"-")</f>
        <v>-</v>
      </c>
      <c r="CK74" s="131" t="str">
        <f>IFERROR(IF(CK$5=EOMONTH('Rent Roll'!$M36,0),-'Rent Roll'!$T36*'Rent Roll'!$D11,"-"),"-")</f>
        <v>-</v>
      </c>
      <c r="CL74" s="131" t="str">
        <f>IFERROR(IF(CL$5=EOMONTH('Rent Roll'!$M36,0),-'Rent Roll'!$T36*'Rent Roll'!$D11,"-"),"-")</f>
        <v>-</v>
      </c>
      <c r="CM74" s="131" t="str">
        <f>IFERROR(IF(CM$5=EOMONTH('Rent Roll'!$M36,0),-'Rent Roll'!$T36*'Rent Roll'!$D11,"-"),"-")</f>
        <v>-</v>
      </c>
      <c r="CN74" s="131" t="str">
        <f>IFERROR(IF(CN$5=EOMONTH('Rent Roll'!$M36,0),-'Rent Roll'!$T36*'Rent Roll'!$D11,"-"),"-")</f>
        <v>-</v>
      </c>
      <c r="CO74" s="131" t="str">
        <f>IFERROR(IF(CO$5=EOMONTH('Rent Roll'!$M36,0),-'Rent Roll'!$T36*'Rent Roll'!$D11,"-"),"-")</f>
        <v>-</v>
      </c>
      <c r="CP74" s="131" t="str">
        <f>IFERROR(IF(CP$5=EOMONTH('Rent Roll'!$M36,0),-'Rent Roll'!$T36*'Rent Roll'!$D11,"-"),"-")</f>
        <v>-</v>
      </c>
      <c r="CQ74" s="131" t="str">
        <f>IFERROR(IF(CQ$5=EOMONTH('Rent Roll'!$M36,0),-'Rent Roll'!$T36*'Rent Roll'!$D11,"-"),"-")</f>
        <v>-</v>
      </c>
      <c r="CR74" s="131" t="str">
        <f>IFERROR(IF(CR$5=EOMONTH('Rent Roll'!$M36,0),-'Rent Roll'!$T36*'Rent Roll'!$D11,"-"),"-")</f>
        <v>-</v>
      </c>
      <c r="CS74" s="131" t="str">
        <f>IFERROR(IF(CS$5=EOMONTH('Rent Roll'!$M36,0),-'Rent Roll'!$T36*'Rent Roll'!$D11,"-"),"-")</f>
        <v>-</v>
      </c>
      <c r="CT74" s="131" t="str">
        <f>IFERROR(IF(CT$5=EOMONTH('Rent Roll'!$M36,0),-'Rent Roll'!$T36*'Rent Roll'!$D11,"-"),"-")</f>
        <v>-</v>
      </c>
      <c r="CU74" s="131" t="str">
        <f>IFERROR(IF(CU$5=EOMONTH('Rent Roll'!$M36,0),-'Rent Roll'!$T36*'Rent Roll'!$D11,"-"),"-")</f>
        <v>-</v>
      </c>
      <c r="CV74" s="131" t="str">
        <f>IFERROR(IF(CV$5=EOMONTH('Rent Roll'!$M36,0),-'Rent Roll'!$T36*'Rent Roll'!$D11,"-"),"-")</f>
        <v>-</v>
      </c>
      <c r="CW74" s="131" t="str">
        <f>IFERROR(IF(CW$5=EOMONTH('Rent Roll'!$M36,0),-'Rent Roll'!$T36*'Rent Roll'!$D11,"-"),"-")</f>
        <v>-</v>
      </c>
      <c r="CX74" s="131" t="str">
        <f>IFERROR(IF(CX$5=EOMONTH('Rent Roll'!$M36,0),-'Rent Roll'!$T36*'Rent Roll'!$D11,"-"),"-")</f>
        <v>-</v>
      </c>
      <c r="CY74" s="131" t="str">
        <f>IFERROR(IF(CY$5=EOMONTH('Rent Roll'!$M36,0),-'Rent Roll'!$T36*'Rent Roll'!$D11,"-"),"-")</f>
        <v>-</v>
      </c>
      <c r="CZ74" s="131" t="str">
        <f>IFERROR(IF(CZ$5=EOMONTH('Rent Roll'!$M36,0),-'Rent Roll'!$T36*'Rent Roll'!$D11,"-"),"-")</f>
        <v>-</v>
      </c>
      <c r="DA74" s="131" t="str">
        <f>IFERROR(IF(DA$5=EOMONTH('Rent Roll'!$M36,0),-'Rent Roll'!$T36*'Rent Roll'!$D11,"-"),"-")</f>
        <v>-</v>
      </c>
      <c r="DB74" s="131" t="str">
        <f>IFERROR(IF(DB$5=EOMONTH('Rent Roll'!$M36,0),-'Rent Roll'!$T36*'Rent Roll'!$D11,"-"),"-")</f>
        <v>-</v>
      </c>
      <c r="DC74" s="131" t="str">
        <f>IFERROR(IF(DC$5=EOMONTH('Rent Roll'!$M36,0),-'Rent Roll'!$T36*'Rent Roll'!$D11,"-"),"-")</f>
        <v>-</v>
      </c>
      <c r="DD74" s="131" t="str">
        <f>IFERROR(IF(DD$5=EOMONTH('Rent Roll'!$M36,0),-'Rent Roll'!$T36*'Rent Roll'!$D11,"-"),"-")</f>
        <v>-</v>
      </c>
      <c r="DE74" s="131" t="str">
        <f>IFERROR(IF(DE$5=EOMONTH('Rent Roll'!$M36,0),-'Rent Roll'!$T36*'Rent Roll'!$D11,"-"),"-")</f>
        <v>-</v>
      </c>
      <c r="DF74" s="131" t="str">
        <f>IFERROR(IF(DF$5=EOMONTH('Rent Roll'!$M36,0),-'Rent Roll'!$T36*'Rent Roll'!$D11,"-"),"-")</f>
        <v>-</v>
      </c>
      <c r="DG74" s="131" t="str">
        <f>IFERROR(IF(DG$5=EOMONTH('Rent Roll'!$M36,0),-'Rent Roll'!$T36*'Rent Roll'!$D11,"-"),"-")</f>
        <v>-</v>
      </c>
      <c r="DH74" s="131" t="str">
        <f>IFERROR(IF(DH$5=EOMONTH('Rent Roll'!$M36,0),-'Rent Roll'!$T36*'Rent Roll'!$D11,"-"),"-")</f>
        <v>-</v>
      </c>
      <c r="DI74" s="131" t="str">
        <f>IFERROR(IF(DI$5=EOMONTH('Rent Roll'!$M36,0),-'Rent Roll'!$T36*'Rent Roll'!$D11,"-"),"-")</f>
        <v>-</v>
      </c>
      <c r="DJ74" s="131" t="str">
        <f>IFERROR(IF(DJ$5=EOMONTH('Rent Roll'!$M36,0),-'Rent Roll'!$T36*'Rent Roll'!$D11,"-"),"-")</f>
        <v>-</v>
      </c>
      <c r="DK74" s="131" t="str">
        <f>IFERROR(IF(DK$5=EOMONTH('Rent Roll'!$M36,0),-'Rent Roll'!$T36*'Rent Roll'!$D11,"-"),"-")</f>
        <v>-</v>
      </c>
      <c r="DL74" s="131" t="str">
        <f>IFERROR(IF(DL$5=EOMONTH('Rent Roll'!$M36,0),-'Rent Roll'!$T36*'Rent Roll'!$D11,"-"),"-")</f>
        <v>-</v>
      </c>
      <c r="DM74" s="131" t="str">
        <f>IFERROR(IF(DM$5=EOMONTH('Rent Roll'!$M36,0),-'Rent Roll'!$T36*'Rent Roll'!$D11,"-"),"-")</f>
        <v>-</v>
      </c>
      <c r="DN74" s="131" t="str">
        <f>IFERROR(IF(DN$5=EOMONTH('Rent Roll'!$M36,0),-'Rent Roll'!$T36*'Rent Roll'!$D11,"-"),"-")</f>
        <v>-</v>
      </c>
      <c r="DO74" s="131" t="str">
        <f>IFERROR(IF(DO$5=EOMONTH('Rent Roll'!$M36,0),-'Rent Roll'!$T36*'Rent Roll'!$D11,"-"),"-")</f>
        <v>-</v>
      </c>
      <c r="DP74" s="131" t="str">
        <f>IFERROR(IF(DP$5=EOMONTH('Rent Roll'!$M36,0),-'Rent Roll'!$T36*'Rent Roll'!$D11,"-"),"-")</f>
        <v>-</v>
      </c>
      <c r="DQ74" s="131" t="str">
        <f>IFERROR(IF(DQ$5=EOMONTH('Rent Roll'!$M36,0),-'Rent Roll'!$T36*'Rent Roll'!$D11,"-"),"-")</f>
        <v>-</v>
      </c>
      <c r="DR74" s="131" t="str">
        <f>IFERROR(IF(DR$5=EOMONTH('Rent Roll'!$M36,0),-'Rent Roll'!$T36*'Rent Roll'!$D11,"-"),"-")</f>
        <v>-</v>
      </c>
      <c r="DS74" s="131" t="str">
        <f>IFERROR(IF(DS$5=EOMONTH('Rent Roll'!$M36,0),-'Rent Roll'!$T36*'Rent Roll'!$D11,"-"),"-")</f>
        <v>-</v>
      </c>
      <c r="DT74" s="131" t="str">
        <f>IFERROR(IF(DT$5=EOMONTH('Rent Roll'!$M36,0),-'Rent Roll'!$T36*'Rent Roll'!$D11,"-"),"-")</f>
        <v>-</v>
      </c>
      <c r="DU74" s="131" t="str">
        <f>IFERROR(IF(DU$5=EOMONTH('Rent Roll'!$M36,0),-'Rent Roll'!$T36*'Rent Roll'!$D11,"-"),"-")</f>
        <v>-</v>
      </c>
      <c r="DV74" s="131" t="str">
        <f>IFERROR(IF(DV$5=EOMONTH('Rent Roll'!$M36,0),-'Rent Roll'!$T36*'Rent Roll'!$D11,"-"),"-")</f>
        <v>-</v>
      </c>
      <c r="DW74" s="131" t="str">
        <f>IFERROR(IF(DW$5=EOMONTH('Rent Roll'!$M36,0),-'Rent Roll'!$T36*'Rent Roll'!$D11,"-"),"-")</f>
        <v>-</v>
      </c>
      <c r="DX74" s="131" t="str">
        <f>IFERROR(IF(DX$5=EOMONTH('Rent Roll'!$M36,0),-'Rent Roll'!$T36*'Rent Roll'!$D11,"-"),"-")</f>
        <v>-</v>
      </c>
      <c r="DY74" s="131" t="str">
        <f>IFERROR(IF(DY$5=EOMONTH('Rent Roll'!$M36,0),-'Rent Roll'!$T36*'Rent Roll'!$D11,"-"),"-")</f>
        <v>-</v>
      </c>
      <c r="DZ74" s="131" t="str">
        <f>IFERROR(IF(DZ$5=EOMONTH('Rent Roll'!$M36,0),-'Rent Roll'!$T36*'Rent Roll'!$D11,"-"),"-")</f>
        <v>-</v>
      </c>
      <c r="EA74" s="131" t="str">
        <f>IFERROR(IF(EA$5=EOMONTH('Rent Roll'!$M36,0),-'Rent Roll'!$T36*'Rent Roll'!$D11,"-"),"-")</f>
        <v>-</v>
      </c>
      <c r="EB74" s="131" t="str">
        <f>IFERROR(IF(EB$5=EOMONTH('Rent Roll'!$M36,0),-'Rent Roll'!$T36*'Rent Roll'!$D11,"-"),"-")</f>
        <v>-</v>
      </c>
      <c r="EC74" s="131" t="str">
        <f>IFERROR(IF(EC$5=EOMONTH('Rent Roll'!$M36,0),-'Rent Roll'!$T36*'Rent Roll'!$D11,"-"),"-")</f>
        <v>-</v>
      </c>
      <c r="ED74" s="131" t="str">
        <f>IFERROR(IF(ED$5=EOMONTH('Rent Roll'!$M36,0),-'Rent Roll'!$T36*'Rent Roll'!$D11,"-"),"-")</f>
        <v>-</v>
      </c>
      <c r="EE74" s="131" t="str">
        <f>IFERROR(IF(EE$5=EOMONTH('Rent Roll'!$M36,0),-'Rent Roll'!$T36*'Rent Roll'!$D11,"-"),"-")</f>
        <v>-</v>
      </c>
      <c r="EF74" s="132" t="str">
        <f>IFERROR(IF(EF$5=EOMONTH('Rent Roll'!$M36,0),-'Rent Roll'!$T36*'Rent Roll'!$D11,"-"),"-")</f>
        <v>-</v>
      </c>
    </row>
    <row r="75" spans="2:136" ht="15" x14ac:dyDescent="0.25">
      <c r="B75" s="129"/>
      <c r="C75" s="73" t="str">
        <f>CONCATENATE('Rent Roll'!B12&amp;" - "&amp;'Rent Roll'!C12)</f>
        <v>5F - IMD</v>
      </c>
      <c r="D75" s="130">
        <f t="shared" si="153"/>
        <v>0</v>
      </c>
      <c r="E75" s="131" t="str">
        <f>IFERROR(IF(E$5=EOMONTH('Rent Roll'!$M37,0),-'Rent Roll'!$T37*'Rent Roll'!$D12,"-"),"-")</f>
        <v>-</v>
      </c>
      <c r="F75" s="131" t="str">
        <f>IFERROR(IF(F$5=EOMONTH('Rent Roll'!$M37,0),-'Rent Roll'!$T37*'Rent Roll'!$D12,"-"),"-")</f>
        <v>-</v>
      </c>
      <c r="G75" s="131" t="str">
        <f>IFERROR(IF(G$5=EOMONTH('Rent Roll'!$M37,0),-'Rent Roll'!$T37*'Rent Roll'!$D12,"-"),"-")</f>
        <v>-</v>
      </c>
      <c r="H75" s="131" t="str">
        <f>IFERROR(IF(H$5=EOMONTH('Rent Roll'!$M37,0),-'Rent Roll'!$T37*'Rent Roll'!$D12,"-"),"-")</f>
        <v>-</v>
      </c>
      <c r="I75" s="131" t="str">
        <f>IFERROR(IF(I$5=EOMONTH('Rent Roll'!$M37,0),-'Rent Roll'!$T37*'Rent Roll'!$D12,"-"),"-")</f>
        <v>-</v>
      </c>
      <c r="J75" s="131" t="str">
        <f>IFERROR(IF(J$5=EOMONTH('Rent Roll'!$M37,0),-'Rent Roll'!$T37*'Rent Roll'!$D12,"-"),"-")</f>
        <v>-</v>
      </c>
      <c r="K75" s="131" t="str">
        <f>IFERROR(IF(K$5=EOMONTH('Rent Roll'!$M37,0),-'Rent Roll'!$T37*'Rent Roll'!$D12,"-"),"-")</f>
        <v>-</v>
      </c>
      <c r="L75" s="131" t="str">
        <f>IFERROR(IF(L$5=EOMONTH('Rent Roll'!$M37,0),-'Rent Roll'!$T37*'Rent Roll'!$D12,"-"),"-")</f>
        <v>-</v>
      </c>
      <c r="M75" s="131" t="str">
        <f>IFERROR(IF(M$5=EOMONTH('Rent Roll'!$M37,0),-'Rent Roll'!$T37*'Rent Roll'!$D12,"-"),"-")</f>
        <v>-</v>
      </c>
      <c r="N75" s="131" t="str">
        <f>IFERROR(IF(N$5=EOMONTH('Rent Roll'!$M37,0),-'Rent Roll'!$T37*'Rent Roll'!$D12,"-"),"-")</f>
        <v>-</v>
      </c>
      <c r="O75" s="131" t="str">
        <f>IFERROR(IF(O$5=EOMONTH('Rent Roll'!$M37,0),-'Rent Roll'!$T37*'Rent Roll'!$D12,"-"),"-")</f>
        <v>-</v>
      </c>
      <c r="P75" s="131" t="str">
        <f>IFERROR(IF(P$5=EOMONTH('Rent Roll'!$M37,0),-'Rent Roll'!$T37*'Rent Roll'!$D12,"-"),"-")</f>
        <v>-</v>
      </c>
      <c r="Q75" s="131" t="str">
        <f>IFERROR(IF(Q$5=EOMONTH('Rent Roll'!$M37,0),-'Rent Roll'!$T37*'Rent Roll'!$D12,"-"),"-")</f>
        <v>-</v>
      </c>
      <c r="R75" s="131" t="str">
        <f>IFERROR(IF(R$5=EOMONTH('Rent Roll'!$M37,0),-'Rent Roll'!$T37*'Rent Roll'!$D12,"-"),"-")</f>
        <v>-</v>
      </c>
      <c r="S75" s="131" t="str">
        <f>IFERROR(IF(S$5=EOMONTH('Rent Roll'!$M37,0),-'Rent Roll'!$T37*'Rent Roll'!$D12,"-"),"-")</f>
        <v>-</v>
      </c>
      <c r="T75" s="131" t="str">
        <f>IFERROR(IF(T$5=EOMONTH('Rent Roll'!$M37,0),-'Rent Roll'!$T37*'Rent Roll'!$D12,"-"),"-")</f>
        <v>-</v>
      </c>
      <c r="U75" s="131" t="str">
        <f>IFERROR(IF(U$5=EOMONTH('Rent Roll'!$M37,0),-'Rent Roll'!$T37*'Rent Roll'!$D12,"-"),"-")</f>
        <v>-</v>
      </c>
      <c r="V75" s="131" t="str">
        <f>IFERROR(IF(V$5=EOMONTH('Rent Roll'!$M37,0),-'Rent Roll'!$T37*'Rent Roll'!$D12,"-"),"-")</f>
        <v>-</v>
      </c>
      <c r="W75" s="131" t="str">
        <f>IFERROR(IF(W$5=EOMONTH('Rent Roll'!$M37,0),-'Rent Roll'!$T37*'Rent Roll'!$D12,"-"),"-")</f>
        <v>-</v>
      </c>
      <c r="X75" s="131" t="str">
        <f>IFERROR(IF(X$5=EOMONTH('Rent Roll'!$M37,0),-'Rent Roll'!$T37*'Rent Roll'!$D12,"-"),"-")</f>
        <v>-</v>
      </c>
      <c r="Y75" s="131" t="str">
        <f>IFERROR(IF(Y$5=EOMONTH('Rent Roll'!$M37,0),-'Rent Roll'!$T37*'Rent Roll'!$D12,"-"),"-")</f>
        <v>-</v>
      </c>
      <c r="Z75" s="131" t="str">
        <f>IFERROR(IF(Z$5=EOMONTH('Rent Roll'!$M37,0),-'Rent Roll'!$T37*'Rent Roll'!$D12,"-"),"-")</f>
        <v>-</v>
      </c>
      <c r="AA75" s="131" t="str">
        <f>IFERROR(IF(AA$5=EOMONTH('Rent Roll'!$M37,0),-'Rent Roll'!$T37*'Rent Roll'!$D12,"-"),"-")</f>
        <v>-</v>
      </c>
      <c r="AB75" s="131" t="str">
        <f>IFERROR(IF(AB$5=EOMONTH('Rent Roll'!$M37,0),-'Rent Roll'!$T37*'Rent Roll'!$D12,"-"),"-")</f>
        <v>-</v>
      </c>
      <c r="AC75" s="131" t="str">
        <f>IFERROR(IF(AC$5=EOMONTH('Rent Roll'!$M37,0),-'Rent Roll'!$T37*'Rent Roll'!$D12,"-"),"-")</f>
        <v>-</v>
      </c>
      <c r="AD75" s="131" t="str">
        <f>IFERROR(IF(AD$5=EOMONTH('Rent Roll'!$M37,0),-'Rent Roll'!$T37*'Rent Roll'!$D12,"-"),"-")</f>
        <v>-</v>
      </c>
      <c r="AE75" s="131" t="str">
        <f>IFERROR(IF(AE$5=EOMONTH('Rent Roll'!$M37,0),-'Rent Roll'!$T37*'Rent Roll'!$D12,"-"),"-")</f>
        <v>-</v>
      </c>
      <c r="AF75" s="131" t="str">
        <f>IFERROR(IF(AF$5=EOMONTH('Rent Roll'!$M37,0),-'Rent Roll'!$T37*'Rent Roll'!$D12,"-"),"-")</f>
        <v>-</v>
      </c>
      <c r="AG75" s="131" t="str">
        <f>IFERROR(IF(AG$5=EOMONTH('Rent Roll'!$M37,0),-'Rent Roll'!$T37*'Rent Roll'!$D12,"-"),"-")</f>
        <v>-</v>
      </c>
      <c r="AH75" s="131" t="str">
        <f>IFERROR(IF(AH$5=EOMONTH('Rent Roll'!$M37,0),-'Rent Roll'!$T37*'Rent Roll'!$D12,"-"),"-")</f>
        <v>-</v>
      </c>
      <c r="AI75" s="131" t="str">
        <f>IFERROR(IF(AI$5=EOMONTH('Rent Roll'!$M37,0),-'Rent Roll'!$T37*'Rent Roll'!$D12,"-"),"-")</f>
        <v>-</v>
      </c>
      <c r="AJ75" s="131" t="str">
        <f>IFERROR(IF(AJ$5=EOMONTH('Rent Roll'!$M37,0),-'Rent Roll'!$T37*'Rent Roll'!$D12,"-"),"-")</f>
        <v>-</v>
      </c>
      <c r="AK75" s="131" t="str">
        <f>IFERROR(IF(AK$5=EOMONTH('Rent Roll'!$M37,0),-'Rent Roll'!$T37*'Rent Roll'!$D12,"-"),"-")</f>
        <v>-</v>
      </c>
      <c r="AL75" s="131" t="str">
        <f>IFERROR(IF(AL$5=EOMONTH('Rent Roll'!$M37,0),-'Rent Roll'!$T37*'Rent Roll'!$D12,"-"),"-")</f>
        <v>-</v>
      </c>
      <c r="AM75" s="131" t="str">
        <f>IFERROR(IF(AM$5=EOMONTH('Rent Roll'!$M37,0),-'Rent Roll'!$T37*'Rent Roll'!$D12,"-"),"-")</f>
        <v>-</v>
      </c>
      <c r="AN75" s="131" t="str">
        <f>IFERROR(IF(AN$5=EOMONTH('Rent Roll'!$M37,0),-'Rent Roll'!$T37*'Rent Roll'!$D12,"-"),"-")</f>
        <v>-</v>
      </c>
      <c r="AO75" s="131" t="str">
        <f>IFERROR(IF(AO$5=EOMONTH('Rent Roll'!$M37,0),-'Rent Roll'!$T37*'Rent Roll'!$D12,"-"),"-")</f>
        <v>-</v>
      </c>
      <c r="AP75" s="131" t="str">
        <f>IFERROR(IF(AP$5=EOMONTH('Rent Roll'!$M37,0),-'Rent Roll'!$T37*'Rent Roll'!$D12,"-"),"-")</f>
        <v>-</v>
      </c>
      <c r="AQ75" s="131" t="str">
        <f>IFERROR(IF(AQ$5=EOMONTH('Rent Roll'!$M37,0),-'Rent Roll'!$T37*'Rent Roll'!$D12,"-"),"-")</f>
        <v>-</v>
      </c>
      <c r="AR75" s="131" t="str">
        <f>IFERROR(IF(AR$5=EOMONTH('Rent Roll'!$M37,0),-'Rent Roll'!$T37*'Rent Roll'!$D12,"-"),"-")</f>
        <v>-</v>
      </c>
      <c r="AS75" s="131" t="str">
        <f>IFERROR(IF(AS$5=EOMONTH('Rent Roll'!$M37,0),-'Rent Roll'!$T37*'Rent Roll'!$D12,"-"),"-")</f>
        <v>-</v>
      </c>
      <c r="AT75" s="131" t="str">
        <f>IFERROR(IF(AT$5=EOMONTH('Rent Roll'!$M37,0),-'Rent Roll'!$T37*'Rent Roll'!$D12,"-"),"-")</f>
        <v>-</v>
      </c>
      <c r="AU75" s="131" t="str">
        <f>IFERROR(IF(AU$5=EOMONTH('Rent Roll'!$M37,0),-'Rent Roll'!$T37*'Rent Roll'!$D12,"-"),"-")</f>
        <v>-</v>
      </c>
      <c r="AV75" s="131" t="str">
        <f>IFERROR(IF(AV$5=EOMONTH('Rent Roll'!$M37,0),-'Rent Roll'!$T37*'Rent Roll'!$D12,"-"),"-")</f>
        <v>-</v>
      </c>
      <c r="AW75" s="131" t="str">
        <f>IFERROR(IF(AW$5=EOMONTH('Rent Roll'!$M37,0),-'Rent Roll'!$T37*'Rent Roll'!$D12,"-"),"-")</f>
        <v>-</v>
      </c>
      <c r="AX75" s="131" t="str">
        <f>IFERROR(IF(AX$5=EOMONTH('Rent Roll'!$M37,0),-'Rent Roll'!$T37*'Rent Roll'!$D12,"-"),"-")</f>
        <v>-</v>
      </c>
      <c r="AY75" s="131" t="str">
        <f>IFERROR(IF(AY$5=EOMONTH('Rent Roll'!$M37,0),-'Rent Roll'!$T37*'Rent Roll'!$D12,"-"),"-")</f>
        <v>-</v>
      </c>
      <c r="AZ75" s="131" t="str">
        <f>IFERROR(IF(AZ$5=EOMONTH('Rent Roll'!$M37,0),-'Rent Roll'!$T37*'Rent Roll'!$D12,"-"),"-")</f>
        <v>-</v>
      </c>
      <c r="BA75" s="131" t="str">
        <f>IFERROR(IF(BA$5=EOMONTH('Rent Roll'!$M37,0),-'Rent Roll'!$T37*'Rent Roll'!$D12,"-"),"-")</f>
        <v>-</v>
      </c>
      <c r="BB75" s="131" t="str">
        <f>IFERROR(IF(BB$5=EOMONTH('Rent Roll'!$M37,0),-'Rent Roll'!$T37*'Rent Roll'!$D12,"-"),"-")</f>
        <v>-</v>
      </c>
      <c r="BC75" s="131" t="str">
        <f>IFERROR(IF(BC$5=EOMONTH('Rent Roll'!$M37,0),-'Rent Roll'!$T37*'Rent Roll'!$D12,"-"),"-")</f>
        <v>-</v>
      </c>
      <c r="BD75" s="131" t="str">
        <f>IFERROR(IF(BD$5=EOMONTH('Rent Roll'!$M37,0),-'Rent Roll'!$T37*'Rent Roll'!$D12,"-"),"-")</f>
        <v>-</v>
      </c>
      <c r="BE75" s="131" t="str">
        <f>IFERROR(IF(BE$5=EOMONTH('Rent Roll'!$M37,0),-'Rent Roll'!$T37*'Rent Roll'!$D12,"-"),"-")</f>
        <v>-</v>
      </c>
      <c r="BF75" s="131" t="str">
        <f>IFERROR(IF(BF$5=EOMONTH('Rent Roll'!$M37,0),-'Rent Roll'!$T37*'Rent Roll'!$D12,"-"),"-")</f>
        <v>-</v>
      </c>
      <c r="BG75" s="131" t="str">
        <f>IFERROR(IF(BG$5=EOMONTH('Rent Roll'!$M37,0),-'Rent Roll'!$T37*'Rent Roll'!$D12,"-"),"-")</f>
        <v>-</v>
      </c>
      <c r="BH75" s="131" t="str">
        <f>IFERROR(IF(BH$5=EOMONTH('Rent Roll'!$M37,0),-'Rent Roll'!$T37*'Rent Roll'!$D12,"-"),"-")</f>
        <v>-</v>
      </c>
      <c r="BI75" s="131" t="str">
        <f>IFERROR(IF(BI$5=EOMONTH('Rent Roll'!$M37,0),-'Rent Roll'!$T37*'Rent Roll'!$D12,"-"),"-")</f>
        <v>-</v>
      </c>
      <c r="BJ75" s="131" t="str">
        <f>IFERROR(IF(BJ$5=EOMONTH('Rent Roll'!$M37,0),-'Rent Roll'!$T37*'Rent Roll'!$D12,"-"),"-")</f>
        <v>-</v>
      </c>
      <c r="BK75" s="131" t="str">
        <f>IFERROR(IF(BK$5=EOMONTH('Rent Roll'!$M37,0),-'Rent Roll'!$T37*'Rent Roll'!$D12,"-"),"-")</f>
        <v>-</v>
      </c>
      <c r="BL75" s="131" t="str">
        <f>IFERROR(IF(BL$5=EOMONTH('Rent Roll'!$M37,0),-'Rent Roll'!$T37*'Rent Roll'!$D12,"-"),"-")</f>
        <v>-</v>
      </c>
      <c r="BM75" s="131" t="str">
        <f>IFERROR(IF(BM$5=EOMONTH('Rent Roll'!$M37,0),-'Rent Roll'!$T37*'Rent Roll'!$D12,"-"),"-")</f>
        <v>-</v>
      </c>
      <c r="BN75" s="131" t="str">
        <f>IFERROR(IF(BN$5=EOMONTH('Rent Roll'!$M37,0),-'Rent Roll'!$T37*'Rent Roll'!$D12,"-"),"-")</f>
        <v>-</v>
      </c>
      <c r="BO75" s="131" t="str">
        <f>IFERROR(IF(BO$5=EOMONTH('Rent Roll'!$M37,0),-'Rent Roll'!$T37*'Rent Roll'!$D12,"-"),"-")</f>
        <v>-</v>
      </c>
      <c r="BP75" s="131" t="str">
        <f>IFERROR(IF(BP$5=EOMONTH('Rent Roll'!$M37,0),-'Rent Roll'!$T37*'Rent Roll'!$D12,"-"),"-")</f>
        <v>-</v>
      </c>
      <c r="BQ75" s="131" t="str">
        <f>IFERROR(IF(BQ$5=EOMONTH('Rent Roll'!$M37,0),-'Rent Roll'!$T37*'Rent Roll'!$D12,"-"),"-")</f>
        <v>-</v>
      </c>
      <c r="BR75" s="131" t="str">
        <f>IFERROR(IF(BR$5=EOMONTH('Rent Roll'!$M37,0),-'Rent Roll'!$T37*'Rent Roll'!$D12,"-"),"-")</f>
        <v>-</v>
      </c>
      <c r="BS75" s="131" t="str">
        <f>IFERROR(IF(BS$5=EOMONTH('Rent Roll'!$M37,0),-'Rent Roll'!$T37*'Rent Roll'!$D12,"-"),"-")</f>
        <v>-</v>
      </c>
      <c r="BT75" s="131" t="str">
        <f>IFERROR(IF(BT$5=EOMONTH('Rent Roll'!$M37,0),-'Rent Roll'!$T37*'Rent Roll'!$D12,"-"),"-")</f>
        <v>-</v>
      </c>
      <c r="BU75" s="131" t="str">
        <f>IFERROR(IF(BU$5=EOMONTH('Rent Roll'!$M37,0),-'Rent Roll'!$T37*'Rent Roll'!$D12,"-"),"-")</f>
        <v>-</v>
      </c>
      <c r="BV75" s="131" t="str">
        <f>IFERROR(IF(BV$5=EOMONTH('Rent Roll'!$M37,0),-'Rent Roll'!$T37*'Rent Roll'!$D12,"-"),"-")</f>
        <v>-</v>
      </c>
      <c r="BW75" s="131" t="str">
        <f>IFERROR(IF(BW$5=EOMONTH('Rent Roll'!$M37,0),-'Rent Roll'!$T37*'Rent Roll'!$D12,"-"),"-")</f>
        <v>-</v>
      </c>
      <c r="BX75" s="131" t="str">
        <f>IFERROR(IF(BX$5=EOMONTH('Rent Roll'!$M37,0),-'Rent Roll'!$T37*'Rent Roll'!$D12,"-"),"-")</f>
        <v>-</v>
      </c>
      <c r="BY75" s="131" t="str">
        <f>IFERROR(IF(BY$5=EOMONTH('Rent Roll'!$M37,0),-'Rent Roll'!$T37*'Rent Roll'!$D12,"-"),"-")</f>
        <v>-</v>
      </c>
      <c r="BZ75" s="131" t="str">
        <f>IFERROR(IF(BZ$5=EOMONTH('Rent Roll'!$M37,0),-'Rent Roll'!$T37*'Rent Roll'!$D12,"-"),"-")</f>
        <v>-</v>
      </c>
      <c r="CA75" s="131" t="str">
        <f>IFERROR(IF(CA$5=EOMONTH('Rent Roll'!$M37,0),-'Rent Roll'!$T37*'Rent Roll'!$D12,"-"),"-")</f>
        <v>-</v>
      </c>
      <c r="CB75" s="131" t="str">
        <f>IFERROR(IF(CB$5=EOMONTH('Rent Roll'!$M37,0),-'Rent Roll'!$T37*'Rent Roll'!$D12,"-"),"-")</f>
        <v>-</v>
      </c>
      <c r="CC75" s="131" t="str">
        <f>IFERROR(IF(CC$5=EOMONTH('Rent Roll'!$M37,0),-'Rent Roll'!$T37*'Rent Roll'!$D12,"-"),"-")</f>
        <v>-</v>
      </c>
      <c r="CD75" s="131" t="str">
        <f>IFERROR(IF(CD$5=EOMONTH('Rent Roll'!$M37,0),-'Rent Roll'!$T37*'Rent Roll'!$D12,"-"),"-")</f>
        <v>-</v>
      </c>
      <c r="CE75" s="131" t="str">
        <f>IFERROR(IF(CE$5=EOMONTH('Rent Roll'!$M37,0),-'Rent Roll'!$T37*'Rent Roll'!$D12,"-"),"-")</f>
        <v>-</v>
      </c>
      <c r="CF75" s="131" t="str">
        <f>IFERROR(IF(CF$5=EOMONTH('Rent Roll'!$M37,0),-'Rent Roll'!$T37*'Rent Roll'!$D12,"-"),"-")</f>
        <v>-</v>
      </c>
      <c r="CG75" s="131" t="str">
        <f>IFERROR(IF(CG$5=EOMONTH('Rent Roll'!$M37,0),-'Rent Roll'!$T37*'Rent Roll'!$D12,"-"),"-")</f>
        <v>-</v>
      </c>
      <c r="CH75" s="131" t="str">
        <f>IFERROR(IF(CH$5=EOMONTH('Rent Roll'!$M37,0),-'Rent Roll'!$T37*'Rent Roll'!$D12,"-"),"-")</f>
        <v>-</v>
      </c>
      <c r="CI75" s="131" t="str">
        <f>IFERROR(IF(CI$5=EOMONTH('Rent Roll'!$M37,0),-'Rent Roll'!$T37*'Rent Roll'!$D12,"-"),"-")</f>
        <v>-</v>
      </c>
      <c r="CJ75" s="131" t="str">
        <f>IFERROR(IF(CJ$5=EOMONTH('Rent Roll'!$M37,0),-'Rent Roll'!$T37*'Rent Roll'!$D12,"-"),"-")</f>
        <v>-</v>
      </c>
      <c r="CK75" s="131" t="str">
        <f>IFERROR(IF(CK$5=EOMONTH('Rent Roll'!$M37,0),-'Rent Roll'!$T37*'Rent Roll'!$D12,"-"),"-")</f>
        <v>-</v>
      </c>
      <c r="CL75" s="131" t="str">
        <f>IFERROR(IF(CL$5=EOMONTH('Rent Roll'!$M37,0),-'Rent Roll'!$T37*'Rent Roll'!$D12,"-"),"-")</f>
        <v>-</v>
      </c>
      <c r="CM75" s="131" t="str">
        <f>IFERROR(IF(CM$5=EOMONTH('Rent Roll'!$M37,0),-'Rent Roll'!$T37*'Rent Roll'!$D12,"-"),"-")</f>
        <v>-</v>
      </c>
      <c r="CN75" s="131" t="str">
        <f>IFERROR(IF(CN$5=EOMONTH('Rent Roll'!$M37,0),-'Rent Roll'!$T37*'Rent Roll'!$D12,"-"),"-")</f>
        <v>-</v>
      </c>
      <c r="CO75" s="131" t="str">
        <f>IFERROR(IF(CO$5=EOMONTH('Rent Roll'!$M37,0),-'Rent Roll'!$T37*'Rent Roll'!$D12,"-"),"-")</f>
        <v>-</v>
      </c>
      <c r="CP75" s="131" t="str">
        <f>IFERROR(IF(CP$5=EOMONTH('Rent Roll'!$M37,0),-'Rent Roll'!$T37*'Rent Roll'!$D12,"-"),"-")</f>
        <v>-</v>
      </c>
      <c r="CQ75" s="131" t="str">
        <f>IFERROR(IF(CQ$5=EOMONTH('Rent Roll'!$M37,0),-'Rent Roll'!$T37*'Rent Roll'!$D12,"-"),"-")</f>
        <v>-</v>
      </c>
      <c r="CR75" s="131" t="str">
        <f>IFERROR(IF(CR$5=EOMONTH('Rent Roll'!$M37,0),-'Rent Roll'!$T37*'Rent Roll'!$D12,"-"),"-")</f>
        <v>-</v>
      </c>
      <c r="CS75" s="131" t="str">
        <f>IFERROR(IF(CS$5=EOMONTH('Rent Roll'!$M37,0),-'Rent Roll'!$T37*'Rent Roll'!$D12,"-"),"-")</f>
        <v>-</v>
      </c>
      <c r="CT75" s="131" t="str">
        <f>IFERROR(IF(CT$5=EOMONTH('Rent Roll'!$M37,0),-'Rent Roll'!$T37*'Rent Roll'!$D12,"-"),"-")</f>
        <v>-</v>
      </c>
      <c r="CU75" s="131" t="str">
        <f>IFERROR(IF(CU$5=EOMONTH('Rent Roll'!$M37,0),-'Rent Roll'!$T37*'Rent Roll'!$D12,"-"),"-")</f>
        <v>-</v>
      </c>
      <c r="CV75" s="131" t="str">
        <f>IFERROR(IF(CV$5=EOMONTH('Rent Roll'!$M37,0),-'Rent Roll'!$T37*'Rent Roll'!$D12,"-"),"-")</f>
        <v>-</v>
      </c>
      <c r="CW75" s="131" t="str">
        <f>IFERROR(IF(CW$5=EOMONTH('Rent Roll'!$M37,0),-'Rent Roll'!$T37*'Rent Roll'!$D12,"-"),"-")</f>
        <v>-</v>
      </c>
      <c r="CX75" s="131" t="str">
        <f>IFERROR(IF(CX$5=EOMONTH('Rent Roll'!$M37,0),-'Rent Roll'!$T37*'Rent Roll'!$D12,"-"),"-")</f>
        <v>-</v>
      </c>
      <c r="CY75" s="131" t="str">
        <f>IFERROR(IF(CY$5=EOMONTH('Rent Roll'!$M37,0),-'Rent Roll'!$T37*'Rent Roll'!$D12,"-"),"-")</f>
        <v>-</v>
      </c>
      <c r="CZ75" s="131" t="str">
        <f>IFERROR(IF(CZ$5=EOMONTH('Rent Roll'!$M37,0),-'Rent Roll'!$T37*'Rent Roll'!$D12,"-"),"-")</f>
        <v>-</v>
      </c>
      <c r="DA75" s="131" t="str">
        <f>IFERROR(IF(DA$5=EOMONTH('Rent Roll'!$M37,0),-'Rent Roll'!$T37*'Rent Roll'!$D12,"-"),"-")</f>
        <v>-</v>
      </c>
      <c r="DB75" s="131" t="str">
        <f>IFERROR(IF(DB$5=EOMONTH('Rent Roll'!$M37,0),-'Rent Roll'!$T37*'Rent Roll'!$D12,"-"),"-")</f>
        <v>-</v>
      </c>
      <c r="DC75" s="131" t="str">
        <f>IFERROR(IF(DC$5=EOMONTH('Rent Roll'!$M37,0),-'Rent Roll'!$T37*'Rent Roll'!$D12,"-"),"-")</f>
        <v>-</v>
      </c>
      <c r="DD75" s="131" t="str">
        <f>IFERROR(IF(DD$5=EOMONTH('Rent Roll'!$M37,0),-'Rent Roll'!$T37*'Rent Roll'!$D12,"-"),"-")</f>
        <v>-</v>
      </c>
      <c r="DE75" s="131" t="str">
        <f>IFERROR(IF(DE$5=EOMONTH('Rent Roll'!$M37,0),-'Rent Roll'!$T37*'Rent Roll'!$D12,"-"),"-")</f>
        <v>-</v>
      </c>
      <c r="DF75" s="131" t="str">
        <f>IFERROR(IF(DF$5=EOMONTH('Rent Roll'!$M37,0),-'Rent Roll'!$T37*'Rent Roll'!$D12,"-"),"-")</f>
        <v>-</v>
      </c>
      <c r="DG75" s="131" t="str">
        <f>IFERROR(IF(DG$5=EOMONTH('Rent Roll'!$M37,0),-'Rent Roll'!$T37*'Rent Roll'!$D12,"-"),"-")</f>
        <v>-</v>
      </c>
      <c r="DH75" s="131" t="str">
        <f>IFERROR(IF(DH$5=EOMONTH('Rent Roll'!$M37,0),-'Rent Roll'!$T37*'Rent Roll'!$D12,"-"),"-")</f>
        <v>-</v>
      </c>
      <c r="DI75" s="131" t="str">
        <f>IFERROR(IF(DI$5=EOMONTH('Rent Roll'!$M37,0),-'Rent Roll'!$T37*'Rent Roll'!$D12,"-"),"-")</f>
        <v>-</v>
      </c>
      <c r="DJ75" s="131" t="str">
        <f>IFERROR(IF(DJ$5=EOMONTH('Rent Roll'!$M37,0),-'Rent Roll'!$T37*'Rent Roll'!$D12,"-"),"-")</f>
        <v>-</v>
      </c>
      <c r="DK75" s="131" t="str">
        <f>IFERROR(IF(DK$5=EOMONTH('Rent Roll'!$M37,0),-'Rent Roll'!$T37*'Rent Roll'!$D12,"-"),"-")</f>
        <v>-</v>
      </c>
      <c r="DL75" s="131" t="str">
        <f>IFERROR(IF(DL$5=EOMONTH('Rent Roll'!$M37,0),-'Rent Roll'!$T37*'Rent Roll'!$D12,"-"),"-")</f>
        <v>-</v>
      </c>
      <c r="DM75" s="131" t="str">
        <f>IFERROR(IF(DM$5=EOMONTH('Rent Roll'!$M37,0),-'Rent Roll'!$T37*'Rent Roll'!$D12,"-"),"-")</f>
        <v>-</v>
      </c>
      <c r="DN75" s="131" t="str">
        <f>IFERROR(IF(DN$5=EOMONTH('Rent Roll'!$M37,0),-'Rent Roll'!$T37*'Rent Roll'!$D12,"-"),"-")</f>
        <v>-</v>
      </c>
      <c r="DO75" s="131" t="str">
        <f>IFERROR(IF(DO$5=EOMONTH('Rent Roll'!$M37,0),-'Rent Roll'!$T37*'Rent Roll'!$D12,"-"),"-")</f>
        <v>-</v>
      </c>
      <c r="DP75" s="131" t="str">
        <f>IFERROR(IF(DP$5=EOMONTH('Rent Roll'!$M37,0),-'Rent Roll'!$T37*'Rent Roll'!$D12,"-"),"-")</f>
        <v>-</v>
      </c>
      <c r="DQ75" s="131" t="str">
        <f>IFERROR(IF(DQ$5=EOMONTH('Rent Roll'!$M37,0),-'Rent Roll'!$T37*'Rent Roll'!$D12,"-"),"-")</f>
        <v>-</v>
      </c>
      <c r="DR75" s="131" t="str">
        <f>IFERROR(IF(DR$5=EOMONTH('Rent Roll'!$M37,0),-'Rent Roll'!$T37*'Rent Roll'!$D12,"-"),"-")</f>
        <v>-</v>
      </c>
      <c r="DS75" s="131" t="str">
        <f>IFERROR(IF(DS$5=EOMONTH('Rent Roll'!$M37,0),-'Rent Roll'!$T37*'Rent Roll'!$D12,"-"),"-")</f>
        <v>-</v>
      </c>
      <c r="DT75" s="131" t="str">
        <f>IFERROR(IF(DT$5=EOMONTH('Rent Roll'!$M37,0),-'Rent Roll'!$T37*'Rent Roll'!$D12,"-"),"-")</f>
        <v>-</v>
      </c>
      <c r="DU75" s="131" t="str">
        <f>IFERROR(IF(DU$5=EOMONTH('Rent Roll'!$M37,0),-'Rent Roll'!$T37*'Rent Roll'!$D12,"-"),"-")</f>
        <v>-</v>
      </c>
      <c r="DV75" s="131" t="str">
        <f>IFERROR(IF(DV$5=EOMONTH('Rent Roll'!$M37,0),-'Rent Roll'!$T37*'Rent Roll'!$D12,"-"),"-")</f>
        <v>-</v>
      </c>
      <c r="DW75" s="131" t="str">
        <f>IFERROR(IF(DW$5=EOMONTH('Rent Roll'!$M37,0),-'Rent Roll'!$T37*'Rent Roll'!$D12,"-"),"-")</f>
        <v>-</v>
      </c>
      <c r="DX75" s="131" t="str">
        <f>IFERROR(IF(DX$5=EOMONTH('Rent Roll'!$M37,0),-'Rent Roll'!$T37*'Rent Roll'!$D12,"-"),"-")</f>
        <v>-</v>
      </c>
      <c r="DY75" s="131" t="str">
        <f>IFERROR(IF(DY$5=EOMONTH('Rent Roll'!$M37,0),-'Rent Roll'!$T37*'Rent Roll'!$D12,"-"),"-")</f>
        <v>-</v>
      </c>
      <c r="DZ75" s="131" t="str">
        <f>IFERROR(IF(DZ$5=EOMONTH('Rent Roll'!$M37,0),-'Rent Roll'!$T37*'Rent Roll'!$D12,"-"),"-")</f>
        <v>-</v>
      </c>
      <c r="EA75" s="131" t="str">
        <f>IFERROR(IF(EA$5=EOMONTH('Rent Roll'!$M37,0),-'Rent Roll'!$T37*'Rent Roll'!$D12,"-"),"-")</f>
        <v>-</v>
      </c>
      <c r="EB75" s="131" t="str">
        <f>IFERROR(IF(EB$5=EOMONTH('Rent Roll'!$M37,0),-'Rent Roll'!$T37*'Rent Roll'!$D12,"-"),"-")</f>
        <v>-</v>
      </c>
      <c r="EC75" s="131" t="str">
        <f>IFERROR(IF(EC$5=EOMONTH('Rent Roll'!$M37,0),-'Rent Roll'!$T37*'Rent Roll'!$D12,"-"),"-")</f>
        <v>-</v>
      </c>
      <c r="ED75" s="131" t="str">
        <f>IFERROR(IF(ED$5=EOMONTH('Rent Roll'!$M37,0),-'Rent Roll'!$T37*'Rent Roll'!$D12,"-"),"-")</f>
        <v>-</v>
      </c>
      <c r="EE75" s="131" t="str">
        <f>IFERROR(IF(EE$5=EOMONTH('Rent Roll'!$M37,0),-'Rent Roll'!$T37*'Rent Roll'!$D12,"-"),"-")</f>
        <v>-</v>
      </c>
      <c r="EF75" s="132" t="str">
        <f>IFERROR(IF(EF$5=EOMONTH('Rent Roll'!$M37,0),-'Rent Roll'!$T37*'Rent Roll'!$D12,"-"),"-")</f>
        <v>-</v>
      </c>
    </row>
    <row r="76" spans="2:136" ht="15" x14ac:dyDescent="0.25">
      <c r="B76" s="129"/>
      <c r="C76" s="73" t="str">
        <f>CONCATENATE('Rent Roll'!B13&amp;" - "&amp;'Rent Roll'!C13)</f>
        <v xml:space="preserve"> - </v>
      </c>
      <c r="D76" s="130">
        <f t="shared" si="153"/>
        <v>0</v>
      </c>
      <c r="E76" s="131" t="str">
        <f>IFERROR(IF(E$5=EOMONTH('Rent Roll'!$M38,0),-'Rent Roll'!$T38*'Rent Roll'!$D13,"-"),"-")</f>
        <v>-</v>
      </c>
      <c r="F76" s="131" t="str">
        <f>IFERROR(IF(F$5=EOMONTH('Rent Roll'!$M38,0),-'Rent Roll'!$T38*'Rent Roll'!$D13,"-"),"-")</f>
        <v>-</v>
      </c>
      <c r="G76" s="131" t="str">
        <f>IFERROR(IF(G$5=EOMONTH('Rent Roll'!$M38,0),-'Rent Roll'!$T38*'Rent Roll'!$D13,"-"),"-")</f>
        <v>-</v>
      </c>
      <c r="H76" s="131" t="str">
        <f>IFERROR(IF(H$5=EOMONTH('Rent Roll'!$M38,0),-'Rent Roll'!$T38*'Rent Roll'!$D13,"-"),"-")</f>
        <v>-</v>
      </c>
      <c r="I76" s="131" t="str">
        <f>IFERROR(IF(I$5=EOMONTH('Rent Roll'!$M38,0),-'Rent Roll'!$T38*'Rent Roll'!$D13,"-"),"-")</f>
        <v>-</v>
      </c>
      <c r="J76" s="131" t="str">
        <f>IFERROR(IF(J$5=EOMONTH('Rent Roll'!$M38,0),-'Rent Roll'!$T38*'Rent Roll'!$D13,"-"),"-")</f>
        <v>-</v>
      </c>
      <c r="K76" s="131" t="str">
        <f>IFERROR(IF(K$5=EOMONTH('Rent Roll'!$M38,0),-'Rent Roll'!$T38*'Rent Roll'!$D13,"-"),"-")</f>
        <v>-</v>
      </c>
      <c r="L76" s="131" t="str">
        <f>IFERROR(IF(L$5=EOMONTH('Rent Roll'!$M38,0),-'Rent Roll'!$T38*'Rent Roll'!$D13,"-"),"-")</f>
        <v>-</v>
      </c>
      <c r="M76" s="131" t="str">
        <f>IFERROR(IF(M$5=EOMONTH('Rent Roll'!$M38,0),-'Rent Roll'!$T38*'Rent Roll'!$D13,"-"),"-")</f>
        <v>-</v>
      </c>
      <c r="N76" s="131" t="str">
        <f>IFERROR(IF(N$5=EOMONTH('Rent Roll'!$M38,0),-'Rent Roll'!$T38*'Rent Roll'!$D13,"-"),"-")</f>
        <v>-</v>
      </c>
      <c r="O76" s="131" t="str">
        <f>IFERROR(IF(O$5=EOMONTH('Rent Roll'!$M38,0),-'Rent Roll'!$T38*'Rent Roll'!$D13,"-"),"-")</f>
        <v>-</v>
      </c>
      <c r="P76" s="131" t="str">
        <f>IFERROR(IF(P$5=EOMONTH('Rent Roll'!$M38,0),-'Rent Roll'!$T38*'Rent Roll'!$D13,"-"),"-")</f>
        <v>-</v>
      </c>
      <c r="Q76" s="131" t="str">
        <f>IFERROR(IF(Q$5=EOMONTH('Rent Roll'!$M38,0),-'Rent Roll'!$T38*'Rent Roll'!$D13,"-"),"-")</f>
        <v>-</v>
      </c>
      <c r="R76" s="131" t="str">
        <f>IFERROR(IF(R$5=EOMONTH('Rent Roll'!$M38,0),-'Rent Roll'!$T38*'Rent Roll'!$D13,"-"),"-")</f>
        <v>-</v>
      </c>
      <c r="S76" s="131" t="str">
        <f>IFERROR(IF(S$5=EOMONTH('Rent Roll'!$M38,0),-'Rent Roll'!$T38*'Rent Roll'!$D13,"-"),"-")</f>
        <v>-</v>
      </c>
      <c r="T76" s="131" t="str">
        <f>IFERROR(IF(T$5=EOMONTH('Rent Roll'!$M38,0),-'Rent Roll'!$T38*'Rent Roll'!$D13,"-"),"-")</f>
        <v>-</v>
      </c>
      <c r="U76" s="131" t="str">
        <f>IFERROR(IF(U$5=EOMONTH('Rent Roll'!$M38,0),-'Rent Roll'!$T38*'Rent Roll'!$D13,"-"),"-")</f>
        <v>-</v>
      </c>
      <c r="V76" s="131" t="str">
        <f>IFERROR(IF(V$5=EOMONTH('Rent Roll'!$M38,0),-'Rent Roll'!$T38*'Rent Roll'!$D13,"-"),"-")</f>
        <v>-</v>
      </c>
      <c r="W76" s="131" t="str">
        <f>IFERROR(IF(W$5=EOMONTH('Rent Roll'!$M38,0),-'Rent Roll'!$T38*'Rent Roll'!$D13,"-"),"-")</f>
        <v>-</v>
      </c>
      <c r="X76" s="131" t="str">
        <f>IFERROR(IF(X$5=EOMONTH('Rent Roll'!$M38,0),-'Rent Roll'!$T38*'Rent Roll'!$D13,"-"),"-")</f>
        <v>-</v>
      </c>
      <c r="Y76" s="131" t="str">
        <f>IFERROR(IF(Y$5=EOMONTH('Rent Roll'!$M38,0),-'Rent Roll'!$T38*'Rent Roll'!$D13,"-"),"-")</f>
        <v>-</v>
      </c>
      <c r="Z76" s="131" t="str">
        <f>IFERROR(IF(Z$5=EOMONTH('Rent Roll'!$M38,0),-'Rent Roll'!$T38*'Rent Roll'!$D13,"-"),"-")</f>
        <v>-</v>
      </c>
      <c r="AA76" s="131" t="str">
        <f>IFERROR(IF(AA$5=EOMONTH('Rent Roll'!$M38,0),-'Rent Roll'!$T38*'Rent Roll'!$D13,"-"),"-")</f>
        <v>-</v>
      </c>
      <c r="AB76" s="131" t="str">
        <f>IFERROR(IF(AB$5=EOMONTH('Rent Roll'!$M38,0),-'Rent Roll'!$T38*'Rent Roll'!$D13,"-"),"-")</f>
        <v>-</v>
      </c>
      <c r="AC76" s="131" t="str">
        <f>IFERROR(IF(AC$5=EOMONTH('Rent Roll'!$M38,0),-'Rent Roll'!$T38*'Rent Roll'!$D13,"-"),"-")</f>
        <v>-</v>
      </c>
      <c r="AD76" s="131" t="str">
        <f>IFERROR(IF(AD$5=EOMONTH('Rent Roll'!$M38,0),-'Rent Roll'!$T38*'Rent Roll'!$D13,"-"),"-")</f>
        <v>-</v>
      </c>
      <c r="AE76" s="131" t="str">
        <f>IFERROR(IF(AE$5=EOMONTH('Rent Roll'!$M38,0),-'Rent Roll'!$T38*'Rent Roll'!$D13,"-"),"-")</f>
        <v>-</v>
      </c>
      <c r="AF76" s="131" t="str">
        <f>IFERROR(IF(AF$5=EOMONTH('Rent Roll'!$M38,0),-'Rent Roll'!$T38*'Rent Roll'!$D13,"-"),"-")</f>
        <v>-</v>
      </c>
      <c r="AG76" s="131" t="str">
        <f>IFERROR(IF(AG$5=EOMONTH('Rent Roll'!$M38,0),-'Rent Roll'!$T38*'Rent Roll'!$D13,"-"),"-")</f>
        <v>-</v>
      </c>
      <c r="AH76" s="131" t="str">
        <f>IFERROR(IF(AH$5=EOMONTH('Rent Roll'!$M38,0),-'Rent Roll'!$T38*'Rent Roll'!$D13,"-"),"-")</f>
        <v>-</v>
      </c>
      <c r="AI76" s="131" t="str">
        <f>IFERROR(IF(AI$5=EOMONTH('Rent Roll'!$M38,0),-'Rent Roll'!$T38*'Rent Roll'!$D13,"-"),"-")</f>
        <v>-</v>
      </c>
      <c r="AJ76" s="131" t="str">
        <f>IFERROR(IF(AJ$5=EOMONTH('Rent Roll'!$M38,0),-'Rent Roll'!$T38*'Rent Roll'!$D13,"-"),"-")</f>
        <v>-</v>
      </c>
      <c r="AK76" s="131" t="str">
        <f>IFERROR(IF(AK$5=EOMONTH('Rent Roll'!$M38,0),-'Rent Roll'!$T38*'Rent Roll'!$D13,"-"),"-")</f>
        <v>-</v>
      </c>
      <c r="AL76" s="131" t="str">
        <f>IFERROR(IF(AL$5=EOMONTH('Rent Roll'!$M38,0),-'Rent Roll'!$T38*'Rent Roll'!$D13,"-"),"-")</f>
        <v>-</v>
      </c>
      <c r="AM76" s="131" t="str">
        <f>IFERROR(IF(AM$5=EOMONTH('Rent Roll'!$M38,0),-'Rent Roll'!$T38*'Rent Roll'!$D13,"-"),"-")</f>
        <v>-</v>
      </c>
      <c r="AN76" s="131" t="str">
        <f>IFERROR(IF(AN$5=EOMONTH('Rent Roll'!$M38,0),-'Rent Roll'!$T38*'Rent Roll'!$D13,"-"),"-")</f>
        <v>-</v>
      </c>
      <c r="AO76" s="131" t="str">
        <f>IFERROR(IF(AO$5=EOMONTH('Rent Roll'!$M38,0),-'Rent Roll'!$T38*'Rent Roll'!$D13,"-"),"-")</f>
        <v>-</v>
      </c>
      <c r="AP76" s="131" t="str">
        <f>IFERROR(IF(AP$5=EOMONTH('Rent Roll'!$M38,0),-'Rent Roll'!$T38*'Rent Roll'!$D13,"-"),"-")</f>
        <v>-</v>
      </c>
      <c r="AQ76" s="131" t="str">
        <f>IFERROR(IF(AQ$5=EOMONTH('Rent Roll'!$M38,0),-'Rent Roll'!$T38*'Rent Roll'!$D13,"-"),"-")</f>
        <v>-</v>
      </c>
      <c r="AR76" s="131" t="str">
        <f>IFERROR(IF(AR$5=EOMONTH('Rent Roll'!$M38,0),-'Rent Roll'!$T38*'Rent Roll'!$D13,"-"),"-")</f>
        <v>-</v>
      </c>
      <c r="AS76" s="131" t="str">
        <f>IFERROR(IF(AS$5=EOMONTH('Rent Roll'!$M38,0),-'Rent Roll'!$T38*'Rent Roll'!$D13,"-"),"-")</f>
        <v>-</v>
      </c>
      <c r="AT76" s="131" t="str">
        <f>IFERROR(IF(AT$5=EOMONTH('Rent Roll'!$M38,0),-'Rent Roll'!$T38*'Rent Roll'!$D13,"-"),"-")</f>
        <v>-</v>
      </c>
      <c r="AU76" s="131" t="str">
        <f>IFERROR(IF(AU$5=EOMONTH('Rent Roll'!$M38,0),-'Rent Roll'!$T38*'Rent Roll'!$D13,"-"),"-")</f>
        <v>-</v>
      </c>
      <c r="AV76" s="131" t="str">
        <f>IFERROR(IF(AV$5=EOMONTH('Rent Roll'!$M38,0),-'Rent Roll'!$T38*'Rent Roll'!$D13,"-"),"-")</f>
        <v>-</v>
      </c>
      <c r="AW76" s="131" t="str">
        <f>IFERROR(IF(AW$5=EOMONTH('Rent Roll'!$M38,0),-'Rent Roll'!$T38*'Rent Roll'!$D13,"-"),"-")</f>
        <v>-</v>
      </c>
      <c r="AX76" s="131" t="str">
        <f>IFERROR(IF(AX$5=EOMONTH('Rent Roll'!$M38,0),-'Rent Roll'!$T38*'Rent Roll'!$D13,"-"),"-")</f>
        <v>-</v>
      </c>
      <c r="AY76" s="131" t="str">
        <f>IFERROR(IF(AY$5=EOMONTH('Rent Roll'!$M38,0),-'Rent Roll'!$T38*'Rent Roll'!$D13,"-"),"-")</f>
        <v>-</v>
      </c>
      <c r="AZ76" s="131" t="str">
        <f>IFERROR(IF(AZ$5=EOMONTH('Rent Roll'!$M38,0),-'Rent Roll'!$T38*'Rent Roll'!$D13,"-"),"-")</f>
        <v>-</v>
      </c>
      <c r="BA76" s="131" t="str">
        <f>IFERROR(IF(BA$5=EOMONTH('Rent Roll'!$M38,0),-'Rent Roll'!$T38*'Rent Roll'!$D13,"-"),"-")</f>
        <v>-</v>
      </c>
      <c r="BB76" s="131" t="str">
        <f>IFERROR(IF(BB$5=EOMONTH('Rent Roll'!$M38,0),-'Rent Roll'!$T38*'Rent Roll'!$D13,"-"),"-")</f>
        <v>-</v>
      </c>
      <c r="BC76" s="131" t="str">
        <f>IFERROR(IF(BC$5=EOMONTH('Rent Roll'!$M38,0),-'Rent Roll'!$T38*'Rent Roll'!$D13,"-"),"-")</f>
        <v>-</v>
      </c>
      <c r="BD76" s="131" t="str">
        <f>IFERROR(IF(BD$5=EOMONTH('Rent Roll'!$M38,0),-'Rent Roll'!$T38*'Rent Roll'!$D13,"-"),"-")</f>
        <v>-</v>
      </c>
      <c r="BE76" s="131" t="str">
        <f>IFERROR(IF(BE$5=EOMONTH('Rent Roll'!$M38,0),-'Rent Roll'!$T38*'Rent Roll'!$D13,"-"),"-")</f>
        <v>-</v>
      </c>
      <c r="BF76" s="131" t="str">
        <f>IFERROR(IF(BF$5=EOMONTH('Rent Roll'!$M38,0),-'Rent Roll'!$T38*'Rent Roll'!$D13,"-"),"-")</f>
        <v>-</v>
      </c>
      <c r="BG76" s="131" t="str">
        <f>IFERROR(IF(BG$5=EOMONTH('Rent Roll'!$M38,0),-'Rent Roll'!$T38*'Rent Roll'!$D13,"-"),"-")</f>
        <v>-</v>
      </c>
      <c r="BH76" s="131" t="str">
        <f>IFERROR(IF(BH$5=EOMONTH('Rent Roll'!$M38,0),-'Rent Roll'!$T38*'Rent Roll'!$D13,"-"),"-")</f>
        <v>-</v>
      </c>
      <c r="BI76" s="131" t="str">
        <f>IFERROR(IF(BI$5=EOMONTH('Rent Roll'!$M38,0),-'Rent Roll'!$T38*'Rent Roll'!$D13,"-"),"-")</f>
        <v>-</v>
      </c>
      <c r="BJ76" s="131" t="str">
        <f>IFERROR(IF(BJ$5=EOMONTH('Rent Roll'!$M38,0),-'Rent Roll'!$T38*'Rent Roll'!$D13,"-"),"-")</f>
        <v>-</v>
      </c>
      <c r="BK76" s="131" t="str">
        <f>IFERROR(IF(BK$5=EOMONTH('Rent Roll'!$M38,0),-'Rent Roll'!$T38*'Rent Roll'!$D13,"-"),"-")</f>
        <v>-</v>
      </c>
      <c r="BL76" s="131" t="str">
        <f>IFERROR(IF(BL$5=EOMONTH('Rent Roll'!$M38,0),-'Rent Roll'!$T38*'Rent Roll'!$D13,"-"),"-")</f>
        <v>-</v>
      </c>
      <c r="BM76" s="131" t="str">
        <f>IFERROR(IF(BM$5=EOMONTH('Rent Roll'!$M38,0),-'Rent Roll'!$T38*'Rent Roll'!$D13,"-"),"-")</f>
        <v>-</v>
      </c>
      <c r="BN76" s="131" t="str">
        <f>IFERROR(IF(BN$5=EOMONTH('Rent Roll'!$M38,0),-'Rent Roll'!$T38*'Rent Roll'!$D13,"-"),"-")</f>
        <v>-</v>
      </c>
      <c r="BO76" s="131" t="str">
        <f>IFERROR(IF(BO$5=EOMONTH('Rent Roll'!$M38,0),-'Rent Roll'!$T38*'Rent Roll'!$D13,"-"),"-")</f>
        <v>-</v>
      </c>
      <c r="BP76" s="131" t="str">
        <f>IFERROR(IF(BP$5=EOMONTH('Rent Roll'!$M38,0),-'Rent Roll'!$T38*'Rent Roll'!$D13,"-"),"-")</f>
        <v>-</v>
      </c>
      <c r="BQ76" s="131" t="str">
        <f>IFERROR(IF(BQ$5=EOMONTH('Rent Roll'!$M38,0),-'Rent Roll'!$T38*'Rent Roll'!$D13,"-"),"-")</f>
        <v>-</v>
      </c>
      <c r="BR76" s="131" t="str">
        <f>IFERROR(IF(BR$5=EOMONTH('Rent Roll'!$M38,0),-'Rent Roll'!$T38*'Rent Roll'!$D13,"-"),"-")</f>
        <v>-</v>
      </c>
      <c r="BS76" s="131" t="str">
        <f>IFERROR(IF(BS$5=EOMONTH('Rent Roll'!$M38,0),-'Rent Roll'!$T38*'Rent Roll'!$D13,"-"),"-")</f>
        <v>-</v>
      </c>
      <c r="BT76" s="131" t="str">
        <f>IFERROR(IF(BT$5=EOMONTH('Rent Roll'!$M38,0),-'Rent Roll'!$T38*'Rent Roll'!$D13,"-"),"-")</f>
        <v>-</v>
      </c>
      <c r="BU76" s="131" t="str">
        <f>IFERROR(IF(BU$5=EOMONTH('Rent Roll'!$M38,0),-'Rent Roll'!$T38*'Rent Roll'!$D13,"-"),"-")</f>
        <v>-</v>
      </c>
      <c r="BV76" s="131" t="str">
        <f>IFERROR(IF(BV$5=EOMONTH('Rent Roll'!$M38,0),-'Rent Roll'!$T38*'Rent Roll'!$D13,"-"),"-")</f>
        <v>-</v>
      </c>
      <c r="BW76" s="131" t="str">
        <f>IFERROR(IF(BW$5=EOMONTH('Rent Roll'!$M38,0),-'Rent Roll'!$T38*'Rent Roll'!$D13,"-"),"-")</f>
        <v>-</v>
      </c>
      <c r="BX76" s="131" t="str">
        <f>IFERROR(IF(BX$5=EOMONTH('Rent Roll'!$M38,0),-'Rent Roll'!$T38*'Rent Roll'!$D13,"-"),"-")</f>
        <v>-</v>
      </c>
      <c r="BY76" s="131" t="str">
        <f>IFERROR(IF(BY$5=EOMONTH('Rent Roll'!$M38,0),-'Rent Roll'!$T38*'Rent Roll'!$D13,"-"),"-")</f>
        <v>-</v>
      </c>
      <c r="BZ76" s="131" t="str">
        <f>IFERROR(IF(BZ$5=EOMONTH('Rent Roll'!$M38,0),-'Rent Roll'!$T38*'Rent Roll'!$D13,"-"),"-")</f>
        <v>-</v>
      </c>
      <c r="CA76" s="131" t="str">
        <f>IFERROR(IF(CA$5=EOMONTH('Rent Roll'!$M38,0),-'Rent Roll'!$T38*'Rent Roll'!$D13,"-"),"-")</f>
        <v>-</v>
      </c>
      <c r="CB76" s="131" t="str">
        <f>IFERROR(IF(CB$5=EOMONTH('Rent Roll'!$M38,0),-'Rent Roll'!$T38*'Rent Roll'!$D13,"-"),"-")</f>
        <v>-</v>
      </c>
      <c r="CC76" s="131" t="str">
        <f>IFERROR(IF(CC$5=EOMONTH('Rent Roll'!$M38,0),-'Rent Roll'!$T38*'Rent Roll'!$D13,"-"),"-")</f>
        <v>-</v>
      </c>
      <c r="CD76" s="131" t="str">
        <f>IFERROR(IF(CD$5=EOMONTH('Rent Roll'!$M38,0),-'Rent Roll'!$T38*'Rent Roll'!$D13,"-"),"-")</f>
        <v>-</v>
      </c>
      <c r="CE76" s="131" t="str">
        <f>IFERROR(IF(CE$5=EOMONTH('Rent Roll'!$M38,0),-'Rent Roll'!$T38*'Rent Roll'!$D13,"-"),"-")</f>
        <v>-</v>
      </c>
      <c r="CF76" s="131" t="str">
        <f>IFERROR(IF(CF$5=EOMONTH('Rent Roll'!$M38,0),-'Rent Roll'!$T38*'Rent Roll'!$D13,"-"),"-")</f>
        <v>-</v>
      </c>
      <c r="CG76" s="131" t="str">
        <f>IFERROR(IF(CG$5=EOMONTH('Rent Roll'!$M38,0),-'Rent Roll'!$T38*'Rent Roll'!$D13,"-"),"-")</f>
        <v>-</v>
      </c>
      <c r="CH76" s="131" t="str">
        <f>IFERROR(IF(CH$5=EOMONTH('Rent Roll'!$M38,0),-'Rent Roll'!$T38*'Rent Roll'!$D13,"-"),"-")</f>
        <v>-</v>
      </c>
      <c r="CI76" s="131" t="str">
        <f>IFERROR(IF(CI$5=EOMONTH('Rent Roll'!$M38,0),-'Rent Roll'!$T38*'Rent Roll'!$D13,"-"),"-")</f>
        <v>-</v>
      </c>
      <c r="CJ76" s="131" t="str">
        <f>IFERROR(IF(CJ$5=EOMONTH('Rent Roll'!$M38,0),-'Rent Roll'!$T38*'Rent Roll'!$D13,"-"),"-")</f>
        <v>-</v>
      </c>
      <c r="CK76" s="131" t="str">
        <f>IFERROR(IF(CK$5=EOMONTH('Rent Roll'!$M38,0),-'Rent Roll'!$T38*'Rent Roll'!$D13,"-"),"-")</f>
        <v>-</v>
      </c>
      <c r="CL76" s="131" t="str">
        <f>IFERROR(IF(CL$5=EOMONTH('Rent Roll'!$M38,0),-'Rent Roll'!$T38*'Rent Roll'!$D13,"-"),"-")</f>
        <v>-</v>
      </c>
      <c r="CM76" s="131" t="str">
        <f>IFERROR(IF(CM$5=EOMONTH('Rent Roll'!$M38,0),-'Rent Roll'!$T38*'Rent Roll'!$D13,"-"),"-")</f>
        <v>-</v>
      </c>
      <c r="CN76" s="131" t="str">
        <f>IFERROR(IF(CN$5=EOMONTH('Rent Roll'!$M38,0),-'Rent Roll'!$T38*'Rent Roll'!$D13,"-"),"-")</f>
        <v>-</v>
      </c>
      <c r="CO76" s="131" t="str">
        <f>IFERROR(IF(CO$5=EOMONTH('Rent Roll'!$M38,0),-'Rent Roll'!$T38*'Rent Roll'!$D13,"-"),"-")</f>
        <v>-</v>
      </c>
      <c r="CP76" s="131" t="str">
        <f>IFERROR(IF(CP$5=EOMONTH('Rent Roll'!$M38,0),-'Rent Roll'!$T38*'Rent Roll'!$D13,"-"),"-")</f>
        <v>-</v>
      </c>
      <c r="CQ76" s="131" t="str">
        <f>IFERROR(IF(CQ$5=EOMONTH('Rent Roll'!$M38,0),-'Rent Roll'!$T38*'Rent Roll'!$D13,"-"),"-")</f>
        <v>-</v>
      </c>
      <c r="CR76" s="131" t="str">
        <f>IFERROR(IF(CR$5=EOMONTH('Rent Roll'!$M38,0),-'Rent Roll'!$T38*'Rent Roll'!$D13,"-"),"-")</f>
        <v>-</v>
      </c>
      <c r="CS76" s="131" t="str">
        <f>IFERROR(IF(CS$5=EOMONTH('Rent Roll'!$M38,0),-'Rent Roll'!$T38*'Rent Roll'!$D13,"-"),"-")</f>
        <v>-</v>
      </c>
      <c r="CT76" s="131" t="str">
        <f>IFERROR(IF(CT$5=EOMONTH('Rent Roll'!$M38,0),-'Rent Roll'!$T38*'Rent Roll'!$D13,"-"),"-")</f>
        <v>-</v>
      </c>
      <c r="CU76" s="131" t="str">
        <f>IFERROR(IF(CU$5=EOMONTH('Rent Roll'!$M38,0),-'Rent Roll'!$T38*'Rent Roll'!$D13,"-"),"-")</f>
        <v>-</v>
      </c>
      <c r="CV76" s="131" t="str">
        <f>IFERROR(IF(CV$5=EOMONTH('Rent Roll'!$M38,0),-'Rent Roll'!$T38*'Rent Roll'!$D13,"-"),"-")</f>
        <v>-</v>
      </c>
      <c r="CW76" s="131" t="str">
        <f>IFERROR(IF(CW$5=EOMONTH('Rent Roll'!$M38,0),-'Rent Roll'!$T38*'Rent Roll'!$D13,"-"),"-")</f>
        <v>-</v>
      </c>
      <c r="CX76" s="131" t="str">
        <f>IFERROR(IF(CX$5=EOMONTH('Rent Roll'!$M38,0),-'Rent Roll'!$T38*'Rent Roll'!$D13,"-"),"-")</f>
        <v>-</v>
      </c>
      <c r="CY76" s="131" t="str">
        <f>IFERROR(IF(CY$5=EOMONTH('Rent Roll'!$M38,0),-'Rent Roll'!$T38*'Rent Roll'!$D13,"-"),"-")</f>
        <v>-</v>
      </c>
      <c r="CZ76" s="131" t="str">
        <f>IFERROR(IF(CZ$5=EOMONTH('Rent Roll'!$M38,0),-'Rent Roll'!$T38*'Rent Roll'!$D13,"-"),"-")</f>
        <v>-</v>
      </c>
      <c r="DA76" s="131" t="str">
        <f>IFERROR(IF(DA$5=EOMONTH('Rent Roll'!$M38,0),-'Rent Roll'!$T38*'Rent Roll'!$D13,"-"),"-")</f>
        <v>-</v>
      </c>
      <c r="DB76" s="131" t="str">
        <f>IFERROR(IF(DB$5=EOMONTH('Rent Roll'!$M38,0),-'Rent Roll'!$T38*'Rent Roll'!$D13,"-"),"-")</f>
        <v>-</v>
      </c>
      <c r="DC76" s="131" t="str">
        <f>IFERROR(IF(DC$5=EOMONTH('Rent Roll'!$M38,0),-'Rent Roll'!$T38*'Rent Roll'!$D13,"-"),"-")</f>
        <v>-</v>
      </c>
      <c r="DD76" s="131" t="str">
        <f>IFERROR(IF(DD$5=EOMONTH('Rent Roll'!$M38,0),-'Rent Roll'!$T38*'Rent Roll'!$D13,"-"),"-")</f>
        <v>-</v>
      </c>
      <c r="DE76" s="131" t="str">
        <f>IFERROR(IF(DE$5=EOMONTH('Rent Roll'!$M38,0),-'Rent Roll'!$T38*'Rent Roll'!$D13,"-"),"-")</f>
        <v>-</v>
      </c>
      <c r="DF76" s="131" t="str">
        <f>IFERROR(IF(DF$5=EOMONTH('Rent Roll'!$M38,0),-'Rent Roll'!$T38*'Rent Roll'!$D13,"-"),"-")</f>
        <v>-</v>
      </c>
      <c r="DG76" s="131" t="str">
        <f>IFERROR(IF(DG$5=EOMONTH('Rent Roll'!$M38,0),-'Rent Roll'!$T38*'Rent Roll'!$D13,"-"),"-")</f>
        <v>-</v>
      </c>
      <c r="DH76" s="131" t="str">
        <f>IFERROR(IF(DH$5=EOMONTH('Rent Roll'!$M38,0),-'Rent Roll'!$T38*'Rent Roll'!$D13,"-"),"-")</f>
        <v>-</v>
      </c>
      <c r="DI76" s="131" t="str">
        <f>IFERROR(IF(DI$5=EOMONTH('Rent Roll'!$M38,0),-'Rent Roll'!$T38*'Rent Roll'!$D13,"-"),"-")</f>
        <v>-</v>
      </c>
      <c r="DJ76" s="131" t="str">
        <f>IFERROR(IF(DJ$5=EOMONTH('Rent Roll'!$M38,0),-'Rent Roll'!$T38*'Rent Roll'!$D13,"-"),"-")</f>
        <v>-</v>
      </c>
      <c r="DK76" s="131" t="str">
        <f>IFERROR(IF(DK$5=EOMONTH('Rent Roll'!$M38,0),-'Rent Roll'!$T38*'Rent Roll'!$D13,"-"),"-")</f>
        <v>-</v>
      </c>
      <c r="DL76" s="131" t="str">
        <f>IFERROR(IF(DL$5=EOMONTH('Rent Roll'!$M38,0),-'Rent Roll'!$T38*'Rent Roll'!$D13,"-"),"-")</f>
        <v>-</v>
      </c>
      <c r="DM76" s="131" t="str">
        <f>IFERROR(IF(DM$5=EOMONTH('Rent Roll'!$M38,0),-'Rent Roll'!$T38*'Rent Roll'!$D13,"-"),"-")</f>
        <v>-</v>
      </c>
      <c r="DN76" s="131" t="str">
        <f>IFERROR(IF(DN$5=EOMONTH('Rent Roll'!$M38,0),-'Rent Roll'!$T38*'Rent Roll'!$D13,"-"),"-")</f>
        <v>-</v>
      </c>
      <c r="DO76" s="131" t="str">
        <f>IFERROR(IF(DO$5=EOMONTH('Rent Roll'!$M38,0),-'Rent Roll'!$T38*'Rent Roll'!$D13,"-"),"-")</f>
        <v>-</v>
      </c>
      <c r="DP76" s="131" t="str">
        <f>IFERROR(IF(DP$5=EOMONTH('Rent Roll'!$M38,0),-'Rent Roll'!$T38*'Rent Roll'!$D13,"-"),"-")</f>
        <v>-</v>
      </c>
      <c r="DQ76" s="131" t="str">
        <f>IFERROR(IF(DQ$5=EOMONTH('Rent Roll'!$M38,0),-'Rent Roll'!$T38*'Rent Roll'!$D13,"-"),"-")</f>
        <v>-</v>
      </c>
      <c r="DR76" s="131" t="str">
        <f>IFERROR(IF(DR$5=EOMONTH('Rent Roll'!$M38,0),-'Rent Roll'!$T38*'Rent Roll'!$D13,"-"),"-")</f>
        <v>-</v>
      </c>
      <c r="DS76" s="131" t="str">
        <f>IFERROR(IF(DS$5=EOMONTH('Rent Roll'!$M38,0),-'Rent Roll'!$T38*'Rent Roll'!$D13,"-"),"-")</f>
        <v>-</v>
      </c>
      <c r="DT76" s="131" t="str">
        <f>IFERROR(IF(DT$5=EOMONTH('Rent Roll'!$M38,0),-'Rent Roll'!$T38*'Rent Roll'!$D13,"-"),"-")</f>
        <v>-</v>
      </c>
      <c r="DU76" s="131" t="str">
        <f>IFERROR(IF(DU$5=EOMONTH('Rent Roll'!$M38,0),-'Rent Roll'!$T38*'Rent Roll'!$D13,"-"),"-")</f>
        <v>-</v>
      </c>
      <c r="DV76" s="131" t="str">
        <f>IFERROR(IF(DV$5=EOMONTH('Rent Roll'!$M38,0),-'Rent Roll'!$T38*'Rent Roll'!$D13,"-"),"-")</f>
        <v>-</v>
      </c>
      <c r="DW76" s="131" t="str">
        <f>IFERROR(IF(DW$5=EOMONTH('Rent Roll'!$M38,0),-'Rent Roll'!$T38*'Rent Roll'!$D13,"-"),"-")</f>
        <v>-</v>
      </c>
      <c r="DX76" s="131" t="str">
        <f>IFERROR(IF(DX$5=EOMONTH('Rent Roll'!$M38,0),-'Rent Roll'!$T38*'Rent Roll'!$D13,"-"),"-")</f>
        <v>-</v>
      </c>
      <c r="DY76" s="131" t="str">
        <f>IFERROR(IF(DY$5=EOMONTH('Rent Roll'!$M38,0),-'Rent Roll'!$T38*'Rent Roll'!$D13,"-"),"-")</f>
        <v>-</v>
      </c>
      <c r="DZ76" s="131" t="str">
        <f>IFERROR(IF(DZ$5=EOMONTH('Rent Roll'!$M38,0),-'Rent Roll'!$T38*'Rent Roll'!$D13,"-"),"-")</f>
        <v>-</v>
      </c>
      <c r="EA76" s="131" t="str">
        <f>IFERROR(IF(EA$5=EOMONTH('Rent Roll'!$M38,0),-'Rent Roll'!$T38*'Rent Roll'!$D13,"-"),"-")</f>
        <v>-</v>
      </c>
      <c r="EB76" s="131" t="str">
        <f>IFERROR(IF(EB$5=EOMONTH('Rent Roll'!$M38,0),-'Rent Roll'!$T38*'Rent Roll'!$D13,"-"),"-")</f>
        <v>-</v>
      </c>
      <c r="EC76" s="131" t="str">
        <f>IFERROR(IF(EC$5=EOMONTH('Rent Roll'!$M38,0),-'Rent Roll'!$T38*'Rent Roll'!$D13,"-"),"-")</f>
        <v>-</v>
      </c>
      <c r="ED76" s="131" t="str">
        <f>IFERROR(IF(ED$5=EOMONTH('Rent Roll'!$M38,0),-'Rent Roll'!$T38*'Rent Roll'!$D13,"-"),"-")</f>
        <v>-</v>
      </c>
      <c r="EE76" s="131" t="str">
        <f>IFERROR(IF(EE$5=EOMONTH('Rent Roll'!$M38,0),-'Rent Roll'!$T38*'Rent Roll'!$D13,"-"),"-")</f>
        <v>-</v>
      </c>
      <c r="EF76" s="132" t="str">
        <f>IFERROR(IF(EF$5=EOMONTH('Rent Roll'!$M38,0),-'Rent Roll'!$T38*'Rent Roll'!$D13,"-"),"-")</f>
        <v>-</v>
      </c>
    </row>
    <row r="77" spans="2:136" ht="15" x14ac:dyDescent="0.25">
      <c r="B77" s="129"/>
      <c r="C77" s="73" t="str">
        <f>CONCATENATE('Rent Roll'!B14&amp;" - "&amp;'Rent Roll'!C14)</f>
        <v xml:space="preserve"> - </v>
      </c>
      <c r="D77" s="130">
        <f t="shared" si="153"/>
        <v>0</v>
      </c>
      <c r="E77" s="131" t="str">
        <f>IFERROR(IF(E$5=EOMONTH('Rent Roll'!$M39,0),-'Rent Roll'!$T39*'Rent Roll'!$D14,"-"),"-")</f>
        <v>-</v>
      </c>
      <c r="F77" s="131" t="str">
        <f>IFERROR(IF(F$5=EOMONTH('Rent Roll'!$M39,0),-'Rent Roll'!$T39*'Rent Roll'!$D14,"-"),"-")</f>
        <v>-</v>
      </c>
      <c r="G77" s="131" t="str">
        <f>IFERROR(IF(G$5=EOMONTH('Rent Roll'!$M39,0),-'Rent Roll'!$T39*'Rent Roll'!$D14,"-"),"-")</f>
        <v>-</v>
      </c>
      <c r="H77" s="131" t="str">
        <f>IFERROR(IF(H$5=EOMONTH('Rent Roll'!$M39,0),-'Rent Roll'!$T39*'Rent Roll'!$D14,"-"),"-")</f>
        <v>-</v>
      </c>
      <c r="I77" s="131" t="str">
        <f>IFERROR(IF(I$5=EOMONTH('Rent Roll'!$M39,0),-'Rent Roll'!$T39*'Rent Roll'!$D14,"-"),"-")</f>
        <v>-</v>
      </c>
      <c r="J77" s="131" t="str">
        <f>IFERROR(IF(J$5=EOMONTH('Rent Roll'!$M39,0),-'Rent Roll'!$T39*'Rent Roll'!$D14,"-"),"-")</f>
        <v>-</v>
      </c>
      <c r="K77" s="131" t="str">
        <f>IFERROR(IF(K$5=EOMONTH('Rent Roll'!$M39,0),-'Rent Roll'!$T39*'Rent Roll'!$D14,"-"),"-")</f>
        <v>-</v>
      </c>
      <c r="L77" s="131" t="str">
        <f>IFERROR(IF(L$5=EOMONTH('Rent Roll'!$M39,0),-'Rent Roll'!$T39*'Rent Roll'!$D14,"-"),"-")</f>
        <v>-</v>
      </c>
      <c r="M77" s="131" t="str">
        <f>IFERROR(IF(M$5=EOMONTH('Rent Roll'!$M39,0),-'Rent Roll'!$T39*'Rent Roll'!$D14,"-"),"-")</f>
        <v>-</v>
      </c>
      <c r="N77" s="131" t="str">
        <f>IFERROR(IF(N$5=EOMONTH('Rent Roll'!$M39,0),-'Rent Roll'!$T39*'Rent Roll'!$D14,"-"),"-")</f>
        <v>-</v>
      </c>
      <c r="O77" s="131" t="str">
        <f>IFERROR(IF(O$5=EOMONTH('Rent Roll'!$M39,0),-'Rent Roll'!$T39*'Rent Roll'!$D14,"-"),"-")</f>
        <v>-</v>
      </c>
      <c r="P77" s="131" t="str">
        <f>IFERROR(IF(P$5=EOMONTH('Rent Roll'!$M39,0),-'Rent Roll'!$T39*'Rent Roll'!$D14,"-"),"-")</f>
        <v>-</v>
      </c>
      <c r="Q77" s="131" t="str">
        <f>IFERROR(IF(Q$5=EOMONTH('Rent Roll'!$M39,0),-'Rent Roll'!$T39*'Rent Roll'!$D14,"-"),"-")</f>
        <v>-</v>
      </c>
      <c r="R77" s="131" t="str">
        <f>IFERROR(IF(R$5=EOMONTH('Rent Roll'!$M39,0),-'Rent Roll'!$T39*'Rent Roll'!$D14,"-"),"-")</f>
        <v>-</v>
      </c>
      <c r="S77" s="131" t="str">
        <f>IFERROR(IF(S$5=EOMONTH('Rent Roll'!$M39,0),-'Rent Roll'!$T39*'Rent Roll'!$D14,"-"),"-")</f>
        <v>-</v>
      </c>
      <c r="T77" s="131" t="str">
        <f>IFERROR(IF(T$5=EOMONTH('Rent Roll'!$M39,0),-'Rent Roll'!$T39*'Rent Roll'!$D14,"-"),"-")</f>
        <v>-</v>
      </c>
      <c r="U77" s="131" t="str">
        <f>IFERROR(IF(U$5=EOMONTH('Rent Roll'!$M39,0),-'Rent Roll'!$T39*'Rent Roll'!$D14,"-"),"-")</f>
        <v>-</v>
      </c>
      <c r="V77" s="131" t="str">
        <f>IFERROR(IF(V$5=EOMONTH('Rent Roll'!$M39,0),-'Rent Roll'!$T39*'Rent Roll'!$D14,"-"),"-")</f>
        <v>-</v>
      </c>
      <c r="W77" s="131" t="str">
        <f>IFERROR(IF(W$5=EOMONTH('Rent Roll'!$M39,0),-'Rent Roll'!$T39*'Rent Roll'!$D14,"-"),"-")</f>
        <v>-</v>
      </c>
      <c r="X77" s="131" t="str">
        <f>IFERROR(IF(X$5=EOMONTH('Rent Roll'!$M39,0),-'Rent Roll'!$T39*'Rent Roll'!$D14,"-"),"-")</f>
        <v>-</v>
      </c>
      <c r="Y77" s="131" t="str">
        <f>IFERROR(IF(Y$5=EOMONTH('Rent Roll'!$M39,0),-'Rent Roll'!$T39*'Rent Roll'!$D14,"-"),"-")</f>
        <v>-</v>
      </c>
      <c r="Z77" s="131" t="str">
        <f>IFERROR(IF(Z$5=EOMONTH('Rent Roll'!$M39,0),-'Rent Roll'!$T39*'Rent Roll'!$D14,"-"),"-")</f>
        <v>-</v>
      </c>
      <c r="AA77" s="131" t="str">
        <f>IFERROR(IF(AA$5=EOMONTH('Rent Roll'!$M39,0),-'Rent Roll'!$T39*'Rent Roll'!$D14,"-"),"-")</f>
        <v>-</v>
      </c>
      <c r="AB77" s="131" t="str">
        <f>IFERROR(IF(AB$5=EOMONTH('Rent Roll'!$M39,0),-'Rent Roll'!$T39*'Rent Roll'!$D14,"-"),"-")</f>
        <v>-</v>
      </c>
      <c r="AC77" s="131" t="str">
        <f>IFERROR(IF(AC$5=EOMONTH('Rent Roll'!$M39,0),-'Rent Roll'!$T39*'Rent Roll'!$D14,"-"),"-")</f>
        <v>-</v>
      </c>
      <c r="AD77" s="131" t="str">
        <f>IFERROR(IF(AD$5=EOMONTH('Rent Roll'!$M39,0),-'Rent Roll'!$T39*'Rent Roll'!$D14,"-"),"-")</f>
        <v>-</v>
      </c>
      <c r="AE77" s="131" t="str">
        <f>IFERROR(IF(AE$5=EOMONTH('Rent Roll'!$M39,0),-'Rent Roll'!$T39*'Rent Roll'!$D14,"-"),"-")</f>
        <v>-</v>
      </c>
      <c r="AF77" s="131" t="str">
        <f>IFERROR(IF(AF$5=EOMONTH('Rent Roll'!$M39,0),-'Rent Roll'!$T39*'Rent Roll'!$D14,"-"),"-")</f>
        <v>-</v>
      </c>
      <c r="AG77" s="131" t="str">
        <f>IFERROR(IF(AG$5=EOMONTH('Rent Roll'!$M39,0),-'Rent Roll'!$T39*'Rent Roll'!$D14,"-"),"-")</f>
        <v>-</v>
      </c>
      <c r="AH77" s="131" t="str">
        <f>IFERROR(IF(AH$5=EOMONTH('Rent Roll'!$M39,0),-'Rent Roll'!$T39*'Rent Roll'!$D14,"-"),"-")</f>
        <v>-</v>
      </c>
      <c r="AI77" s="131" t="str">
        <f>IFERROR(IF(AI$5=EOMONTH('Rent Roll'!$M39,0),-'Rent Roll'!$T39*'Rent Roll'!$D14,"-"),"-")</f>
        <v>-</v>
      </c>
      <c r="AJ77" s="131" t="str">
        <f>IFERROR(IF(AJ$5=EOMONTH('Rent Roll'!$M39,0),-'Rent Roll'!$T39*'Rent Roll'!$D14,"-"),"-")</f>
        <v>-</v>
      </c>
      <c r="AK77" s="131" t="str">
        <f>IFERROR(IF(AK$5=EOMONTH('Rent Roll'!$M39,0),-'Rent Roll'!$T39*'Rent Roll'!$D14,"-"),"-")</f>
        <v>-</v>
      </c>
      <c r="AL77" s="131" t="str">
        <f>IFERROR(IF(AL$5=EOMONTH('Rent Roll'!$M39,0),-'Rent Roll'!$T39*'Rent Roll'!$D14,"-"),"-")</f>
        <v>-</v>
      </c>
      <c r="AM77" s="131" t="str">
        <f>IFERROR(IF(AM$5=EOMONTH('Rent Roll'!$M39,0),-'Rent Roll'!$T39*'Rent Roll'!$D14,"-"),"-")</f>
        <v>-</v>
      </c>
      <c r="AN77" s="131" t="str">
        <f>IFERROR(IF(AN$5=EOMONTH('Rent Roll'!$M39,0),-'Rent Roll'!$T39*'Rent Roll'!$D14,"-"),"-")</f>
        <v>-</v>
      </c>
      <c r="AO77" s="131" t="str">
        <f>IFERROR(IF(AO$5=EOMONTH('Rent Roll'!$M39,0),-'Rent Roll'!$T39*'Rent Roll'!$D14,"-"),"-")</f>
        <v>-</v>
      </c>
      <c r="AP77" s="131" t="str">
        <f>IFERROR(IF(AP$5=EOMONTH('Rent Roll'!$M39,0),-'Rent Roll'!$T39*'Rent Roll'!$D14,"-"),"-")</f>
        <v>-</v>
      </c>
      <c r="AQ77" s="131" t="str">
        <f>IFERROR(IF(AQ$5=EOMONTH('Rent Roll'!$M39,0),-'Rent Roll'!$T39*'Rent Roll'!$D14,"-"),"-")</f>
        <v>-</v>
      </c>
      <c r="AR77" s="131" t="str">
        <f>IFERROR(IF(AR$5=EOMONTH('Rent Roll'!$M39,0),-'Rent Roll'!$T39*'Rent Roll'!$D14,"-"),"-")</f>
        <v>-</v>
      </c>
      <c r="AS77" s="131" t="str">
        <f>IFERROR(IF(AS$5=EOMONTH('Rent Roll'!$M39,0),-'Rent Roll'!$T39*'Rent Roll'!$D14,"-"),"-")</f>
        <v>-</v>
      </c>
      <c r="AT77" s="131" t="str">
        <f>IFERROR(IF(AT$5=EOMONTH('Rent Roll'!$M39,0),-'Rent Roll'!$T39*'Rent Roll'!$D14,"-"),"-")</f>
        <v>-</v>
      </c>
      <c r="AU77" s="131" t="str">
        <f>IFERROR(IF(AU$5=EOMONTH('Rent Roll'!$M39,0),-'Rent Roll'!$T39*'Rent Roll'!$D14,"-"),"-")</f>
        <v>-</v>
      </c>
      <c r="AV77" s="131" t="str">
        <f>IFERROR(IF(AV$5=EOMONTH('Rent Roll'!$M39,0),-'Rent Roll'!$T39*'Rent Roll'!$D14,"-"),"-")</f>
        <v>-</v>
      </c>
      <c r="AW77" s="131" t="str">
        <f>IFERROR(IF(AW$5=EOMONTH('Rent Roll'!$M39,0),-'Rent Roll'!$T39*'Rent Roll'!$D14,"-"),"-")</f>
        <v>-</v>
      </c>
      <c r="AX77" s="131" t="str">
        <f>IFERROR(IF(AX$5=EOMONTH('Rent Roll'!$M39,0),-'Rent Roll'!$T39*'Rent Roll'!$D14,"-"),"-")</f>
        <v>-</v>
      </c>
      <c r="AY77" s="131" t="str">
        <f>IFERROR(IF(AY$5=EOMONTH('Rent Roll'!$M39,0),-'Rent Roll'!$T39*'Rent Roll'!$D14,"-"),"-")</f>
        <v>-</v>
      </c>
      <c r="AZ77" s="131" t="str">
        <f>IFERROR(IF(AZ$5=EOMONTH('Rent Roll'!$M39,0),-'Rent Roll'!$T39*'Rent Roll'!$D14,"-"),"-")</f>
        <v>-</v>
      </c>
      <c r="BA77" s="131" t="str">
        <f>IFERROR(IF(BA$5=EOMONTH('Rent Roll'!$M39,0),-'Rent Roll'!$T39*'Rent Roll'!$D14,"-"),"-")</f>
        <v>-</v>
      </c>
      <c r="BB77" s="131" t="str">
        <f>IFERROR(IF(BB$5=EOMONTH('Rent Roll'!$M39,0),-'Rent Roll'!$T39*'Rent Roll'!$D14,"-"),"-")</f>
        <v>-</v>
      </c>
      <c r="BC77" s="131" t="str">
        <f>IFERROR(IF(BC$5=EOMONTH('Rent Roll'!$M39,0),-'Rent Roll'!$T39*'Rent Roll'!$D14,"-"),"-")</f>
        <v>-</v>
      </c>
      <c r="BD77" s="131" t="str">
        <f>IFERROR(IF(BD$5=EOMONTH('Rent Roll'!$M39,0),-'Rent Roll'!$T39*'Rent Roll'!$D14,"-"),"-")</f>
        <v>-</v>
      </c>
      <c r="BE77" s="131" t="str">
        <f>IFERROR(IF(BE$5=EOMONTH('Rent Roll'!$M39,0),-'Rent Roll'!$T39*'Rent Roll'!$D14,"-"),"-")</f>
        <v>-</v>
      </c>
      <c r="BF77" s="131" t="str">
        <f>IFERROR(IF(BF$5=EOMONTH('Rent Roll'!$M39,0),-'Rent Roll'!$T39*'Rent Roll'!$D14,"-"),"-")</f>
        <v>-</v>
      </c>
      <c r="BG77" s="131" t="str">
        <f>IFERROR(IF(BG$5=EOMONTH('Rent Roll'!$M39,0),-'Rent Roll'!$T39*'Rent Roll'!$D14,"-"),"-")</f>
        <v>-</v>
      </c>
      <c r="BH77" s="131" t="str">
        <f>IFERROR(IF(BH$5=EOMONTH('Rent Roll'!$M39,0),-'Rent Roll'!$T39*'Rent Roll'!$D14,"-"),"-")</f>
        <v>-</v>
      </c>
      <c r="BI77" s="131" t="str">
        <f>IFERROR(IF(BI$5=EOMONTH('Rent Roll'!$M39,0),-'Rent Roll'!$T39*'Rent Roll'!$D14,"-"),"-")</f>
        <v>-</v>
      </c>
      <c r="BJ77" s="131" t="str">
        <f>IFERROR(IF(BJ$5=EOMONTH('Rent Roll'!$M39,0),-'Rent Roll'!$T39*'Rent Roll'!$D14,"-"),"-")</f>
        <v>-</v>
      </c>
      <c r="BK77" s="131" t="str">
        <f>IFERROR(IF(BK$5=EOMONTH('Rent Roll'!$M39,0),-'Rent Roll'!$T39*'Rent Roll'!$D14,"-"),"-")</f>
        <v>-</v>
      </c>
      <c r="BL77" s="131" t="str">
        <f>IFERROR(IF(BL$5=EOMONTH('Rent Roll'!$M39,0),-'Rent Roll'!$T39*'Rent Roll'!$D14,"-"),"-")</f>
        <v>-</v>
      </c>
      <c r="BM77" s="131" t="str">
        <f>IFERROR(IF(BM$5=EOMONTH('Rent Roll'!$M39,0),-'Rent Roll'!$T39*'Rent Roll'!$D14,"-"),"-")</f>
        <v>-</v>
      </c>
      <c r="BN77" s="131" t="str">
        <f>IFERROR(IF(BN$5=EOMONTH('Rent Roll'!$M39,0),-'Rent Roll'!$T39*'Rent Roll'!$D14,"-"),"-")</f>
        <v>-</v>
      </c>
      <c r="BO77" s="131" t="str">
        <f>IFERROR(IF(BO$5=EOMONTH('Rent Roll'!$M39,0),-'Rent Roll'!$T39*'Rent Roll'!$D14,"-"),"-")</f>
        <v>-</v>
      </c>
      <c r="BP77" s="131" t="str">
        <f>IFERROR(IF(BP$5=EOMONTH('Rent Roll'!$M39,0),-'Rent Roll'!$T39*'Rent Roll'!$D14,"-"),"-")</f>
        <v>-</v>
      </c>
      <c r="BQ77" s="131" t="str">
        <f>IFERROR(IF(BQ$5=EOMONTH('Rent Roll'!$M39,0),-'Rent Roll'!$T39*'Rent Roll'!$D14,"-"),"-")</f>
        <v>-</v>
      </c>
      <c r="BR77" s="131" t="str">
        <f>IFERROR(IF(BR$5=EOMONTH('Rent Roll'!$M39,0),-'Rent Roll'!$T39*'Rent Roll'!$D14,"-"),"-")</f>
        <v>-</v>
      </c>
      <c r="BS77" s="131" t="str">
        <f>IFERROR(IF(BS$5=EOMONTH('Rent Roll'!$M39,0),-'Rent Roll'!$T39*'Rent Roll'!$D14,"-"),"-")</f>
        <v>-</v>
      </c>
      <c r="BT77" s="131" t="str">
        <f>IFERROR(IF(BT$5=EOMONTH('Rent Roll'!$M39,0),-'Rent Roll'!$T39*'Rent Roll'!$D14,"-"),"-")</f>
        <v>-</v>
      </c>
      <c r="BU77" s="131" t="str">
        <f>IFERROR(IF(BU$5=EOMONTH('Rent Roll'!$M39,0),-'Rent Roll'!$T39*'Rent Roll'!$D14,"-"),"-")</f>
        <v>-</v>
      </c>
      <c r="BV77" s="131" t="str">
        <f>IFERROR(IF(BV$5=EOMONTH('Rent Roll'!$M39,0),-'Rent Roll'!$T39*'Rent Roll'!$D14,"-"),"-")</f>
        <v>-</v>
      </c>
      <c r="BW77" s="131" t="str">
        <f>IFERROR(IF(BW$5=EOMONTH('Rent Roll'!$M39,0),-'Rent Roll'!$T39*'Rent Roll'!$D14,"-"),"-")</f>
        <v>-</v>
      </c>
      <c r="BX77" s="131" t="str">
        <f>IFERROR(IF(BX$5=EOMONTH('Rent Roll'!$M39,0),-'Rent Roll'!$T39*'Rent Roll'!$D14,"-"),"-")</f>
        <v>-</v>
      </c>
      <c r="BY77" s="131" t="str">
        <f>IFERROR(IF(BY$5=EOMONTH('Rent Roll'!$M39,0),-'Rent Roll'!$T39*'Rent Roll'!$D14,"-"),"-")</f>
        <v>-</v>
      </c>
      <c r="BZ77" s="131" t="str">
        <f>IFERROR(IF(BZ$5=EOMONTH('Rent Roll'!$M39,0),-'Rent Roll'!$T39*'Rent Roll'!$D14,"-"),"-")</f>
        <v>-</v>
      </c>
      <c r="CA77" s="131" t="str">
        <f>IFERROR(IF(CA$5=EOMONTH('Rent Roll'!$M39,0),-'Rent Roll'!$T39*'Rent Roll'!$D14,"-"),"-")</f>
        <v>-</v>
      </c>
      <c r="CB77" s="131" t="str">
        <f>IFERROR(IF(CB$5=EOMONTH('Rent Roll'!$M39,0),-'Rent Roll'!$T39*'Rent Roll'!$D14,"-"),"-")</f>
        <v>-</v>
      </c>
      <c r="CC77" s="131" t="str">
        <f>IFERROR(IF(CC$5=EOMONTH('Rent Roll'!$M39,0),-'Rent Roll'!$T39*'Rent Roll'!$D14,"-"),"-")</f>
        <v>-</v>
      </c>
      <c r="CD77" s="131" t="str">
        <f>IFERROR(IF(CD$5=EOMONTH('Rent Roll'!$M39,0),-'Rent Roll'!$T39*'Rent Roll'!$D14,"-"),"-")</f>
        <v>-</v>
      </c>
      <c r="CE77" s="131" t="str">
        <f>IFERROR(IF(CE$5=EOMONTH('Rent Roll'!$M39,0),-'Rent Roll'!$T39*'Rent Roll'!$D14,"-"),"-")</f>
        <v>-</v>
      </c>
      <c r="CF77" s="131" t="str">
        <f>IFERROR(IF(CF$5=EOMONTH('Rent Roll'!$M39,0),-'Rent Roll'!$T39*'Rent Roll'!$D14,"-"),"-")</f>
        <v>-</v>
      </c>
      <c r="CG77" s="131" t="str">
        <f>IFERROR(IF(CG$5=EOMONTH('Rent Roll'!$M39,0),-'Rent Roll'!$T39*'Rent Roll'!$D14,"-"),"-")</f>
        <v>-</v>
      </c>
      <c r="CH77" s="131" t="str">
        <f>IFERROR(IF(CH$5=EOMONTH('Rent Roll'!$M39,0),-'Rent Roll'!$T39*'Rent Roll'!$D14,"-"),"-")</f>
        <v>-</v>
      </c>
      <c r="CI77" s="131" t="str">
        <f>IFERROR(IF(CI$5=EOMONTH('Rent Roll'!$M39,0),-'Rent Roll'!$T39*'Rent Roll'!$D14,"-"),"-")</f>
        <v>-</v>
      </c>
      <c r="CJ77" s="131" t="str">
        <f>IFERROR(IF(CJ$5=EOMONTH('Rent Roll'!$M39,0),-'Rent Roll'!$T39*'Rent Roll'!$D14,"-"),"-")</f>
        <v>-</v>
      </c>
      <c r="CK77" s="131" t="str">
        <f>IFERROR(IF(CK$5=EOMONTH('Rent Roll'!$M39,0),-'Rent Roll'!$T39*'Rent Roll'!$D14,"-"),"-")</f>
        <v>-</v>
      </c>
      <c r="CL77" s="131" t="str">
        <f>IFERROR(IF(CL$5=EOMONTH('Rent Roll'!$M39,0),-'Rent Roll'!$T39*'Rent Roll'!$D14,"-"),"-")</f>
        <v>-</v>
      </c>
      <c r="CM77" s="131" t="str">
        <f>IFERROR(IF(CM$5=EOMONTH('Rent Roll'!$M39,0),-'Rent Roll'!$T39*'Rent Roll'!$D14,"-"),"-")</f>
        <v>-</v>
      </c>
      <c r="CN77" s="131" t="str">
        <f>IFERROR(IF(CN$5=EOMONTH('Rent Roll'!$M39,0),-'Rent Roll'!$T39*'Rent Roll'!$D14,"-"),"-")</f>
        <v>-</v>
      </c>
      <c r="CO77" s="131" t="str">
        <f>IFERROR(IF(CO$5=EOMONTH('Rent Roll'!$M39,0),-'Rent Roll'!$T39*'Rent Roll'!$D14,"-"),"-")</f>
        <v>-</v>
      </c>
      <c r="CP77" s="131" t="str">
        <f>IFERROR(IF(CP$5=EOMONTH('Rent Roll'!$M39,0),-'Rent Roll'!$T39*'Rent Roll'!$D14,"-"),"-")</f>
        <v>-</v>
      </c>
      <c r="CQ77" s="131" t="str">
        <f>IFERROR(IF(CQ$5=EOMONTH('Rent Roll'!$M39,0),-'Rent Roll'!$T39*'Rent Roll'!$D14,"-"),"-")</f>
        <v>-</v>
      </c>
      <c r="CR77" s="131" t="str">
        <f>IFERROR(IF(CR$5=EOMONTH('Rent Roll'!$M39,0),-'Rent Roll'!$T39*'Rent Roll'!$D14,"-"),"-")</f>
        <v>-</v>
      </c>
      <c r="CS77" s="131" t="str">
        <f>IFERROR(IF(CS$5=EOMONTH('Rent Roll'!$M39,0),-'Rent Roll'!$T39*'Rent Roll'!$D14,"-"),"-")</f>
        <v>-</v>
      </c>
      <c r="CT77" s="131" t="str">
        <f>IFERROR(IF(CT$5=EOMONTH('Rent Roll'!$M39,0),-'Rent Roll'!$T39*'Rent Roll'!$D14,"-"),"-")</f>
        <v>-</v>
      </c>
      <c r="CU77" s="131" t="str">
        <f>IFERROR(IF(CU$5=EOMONTH('Rent Roll'!$M39,0),-'Rent Roll'!$T39*'Rent Roll'!$D14,"-"),"-")</f>
        <v>-</v>
      </c>
      <c r="CV77" s="131" t="str">
        <f>IFERROR(IF(CV$5=EOMONTH('Rent Roll'!$M39,0),-'Rent Roll'!$T39*'Rent Roll'!$D14,"-"),"-")</f>
        <v>-</v>
      </c>
      <c r="CW77" s="131" t="str">
        <f>IFERROR(IF(CW$5=EOMONTH('Rent Roll'!$M39,0),-'Rent Roll'!$T39*'Rent Roll'!$D14,"-"),"-")</f>
        <v>-</v>
      </c>
      <c r="CX77" s="131" t="str">
        <f>IFERROR(IF(CX$5=EOMONTH('Rent Roll'!$M39,0),-'Rent Roll'!$T39*'Rent Roll'!$D14,"-"),"-")</f>
        <v>-</v>
      </c>
      <c r="CY77" s="131" t="str">
        <f>IFERROR(IF(CY$5=EOMONTH('Rent Roll'!$M39,0),-'Rent Roll'!$T39*'Rent Roll'!$D14,"-"),"-")</f>
        <v>-</v>
      </c>
      <c r="CZ77" s="131" t="str">
        <f>IFERROR(IF(CZ$5=EOMONTH('Rent Roll'!$M39,0),-'Rent Roll'!$T39*'Rent Roll'!$D14,"-"),"-")</f>
        <v>-</v>
      </c>
      <c r="DA77" s="131" t="str">
        <f>IFERROR(IF(DA$5=EOMONTH('Rent Roll'!$M39,0),-'Rent Roll'!$T39*'Rent Roll'!$D14,"-"),"-")</f>
        <v>-</v>
      </c>
      <c r="DB77" s="131" t="str">
        <f>IFERROR(IF(DB$5=EOMONTH('Rent Roll'!$M39,0),-'Rent Roll'!$T39*'Rent Roll'!$D14,"-"),"-")</f>
        <v>-</v>
      </c>
      <c r="DC77" s="131" t="str">
        <f>IFERROR(IF(DC$5=EOMONTH('Rent Roll'!$M39,0),-'Rent Roll'!$T39*'Rent Roll'!$D14,"-"),"-")</f>
        <v>-</v>
      </c>
      <c r="DD77" s="131" t="str">
        <f>IFERROR(IF(DD$5=EOMONTH('Rent Roll'!$M39,0),-'Rent Roll'!$T39*'Rent Roll'!$D14,"-"),"-")</f>
        <v>-</v>
      </c>
      <c r="DE77" s="131" t="str">
        <f>IFERROR(IF(DE$5=EOMONTH('Rent Roll'!$M39,0),-'Rent Roll'!$T39*'Rent Roll'!$D14,"-"),"-")</f>
        <v>-</v>
      </c>
      <c r="DF77" s="131" t="str">
        <f>IFERROR(IF(DF$5=EOMONTH('Rent Roll'!$M39,0),-'Rent Roll'!$T39*'Rent Roll'!$D14,"-"),"-")</f>
        <v>-</v>
      </c>
      <c r="DG77" s="131" t="str">
        <f>IFERROR(IF(DG$5=EOMONTH('Rent Roll'!$M39,0),-'Rent Roll'!$T39*'Rent Roll'!$D14,"-"),"-")</f>
        <v>-</v>
      </c>
      <c r="DH77" s="131" t="str">
        <f>IFERROR(IF(DH$5=EOMONTH('Rent Roll'!$M39,0),-'Rent Roll'!$T39*'Rent Roll'!$D14,"-"),"-")</f>
        <v>-</v>
      </c>
      <c r="DI77" s="131" t="str">
        <f>IFERROR(IF(DI$5=EOMONTH('Rent Roll'!$M39,0),-'Rent Roll'!$T39*'Rent Roll'!$D14,"-"),"-")</f>
        <v>-</v>
      </c>
      <c r="DJ77" s="131" t="str">
        <f>IFERROR(IF(DJ$5=EOMONTH('Rent Roll'!$M39,0),-'Rent Roll'!$T39*'Rent Roll'!$D14,"-"),"-")</f>
        <v>-</v>
      </c>
      <c r="DK77" s="131" t="str">
        <f>IFERROR(IF(DK$5=EOMONTH('Rent Roll'!$M39,0),-'Rent Roll'!$T39*'Rent Roll'!$D14,"-"),"-")</f>
        <v>-</v>
      </c>
      <c r="DL77" s="131" t="str">
        <f>IFERROR(IF(DL$5=EOMONTH('Rent Roll'!$M39,0),-'Rent Roll'!$T39*'Rent Roll'!$D14,"-"),"-")</f>
        <v>-</v>
      </c>
      <c r="DM77" s="131" t="str">
        <f>IFERROR(IF(DM$5=EOMONTH('Rent Roll'!$M39,0),-'Rent Roll'!$T39*'Rent Roll'!$D14,"-"),"-")</f>
        <v>-</v>
      </c>
      <c r="DN77" s="131" t="str">
        <f>IFERROR(IF(DN$5=EOMONTH('Rent Roll'!$M39,0),-'Rent Roll'!$T39*'Rent Roll'!$D14,"-"),"-")</f>
        <v>-</v>
      </c>
      <c r="DO77" s="131" t="str">
        <f>IFERROR(IF(DO$5=EOMONTH('Rent Roll'!$M39,0),-'Rent Roll'!$T39*'Rent Roll'!$D14,"-"),"-")</f>
        <v>-</v>
      </c>
      <c r="DP77" s="131" t="str">
        <f>IFERROR(IF(DP$5=EOMONTH('Rent Roll'!$M39,0),-'Rent Roll'!$T39*'Rent Roll'!$D14,"-"),"-")</f>
        <v>-</v>
      </c>
      <c r="DQ77" s="131" t="str">
        <f>IFERROR(IF(DQ$5=EOMONTH('Rent Roll'!$M39,0),-'Rent Roll'!$T39*'Rent Roll'!$D14,"-"),"-")</f>
        <v>-</v>
      </c>
      <c r="DR77" s="131" t="str">
        <f>IFERROR(IF(DR$5=EOMONTH('Rent Roll'!$M39,0),-'Rent Roll'!$T39*'Rent Roll'!$D14,"-"),"-")</f>
        <v>-</v>
      </c>
      <c r="DS77" s="131" t="str">
        <f>IFERROR(IF(DS$5=EOMONTH('Rent Roll'!$M39,0),-'Rent Roll'!$T39*'Rent Roll'!$D14,"-"),"-")</f>
        <v>-</v>
      </c>
      <c r="DT77" s="131" t="str">
        <f>IFERROR(IF(DT$5=EOMONTH('Rent Roll'!$M39,0),-'Rent Roll'!$T39*'Rent Roll'!$D14,"-"),"-")</f>
        <v>-</v>
      </c>
      <c r="DU77" s="131" t="str">
        <f>IFERROR(IF(DU$5=EOMONTH('Rent Roll'!$M39,0),-'Rent Roll'!$T39*'Rent Roll'!$D14,"-"),"-")</f>
        <v>-</v>
      </c>
      <c r="DV77" s="131" t="str">
        <f>IFERROR(IF(DV$5=EOMONTH('Rent Roll'!$M39,0),-'Rent Roll'!$T39*'Rent Roll'!$D14,"-"),"-")</f>
        <v>-</v>
      </c>
      <c r="DW77" s="131" t="str">
        <f>IFERROR(IF(DW$5=EOMONTH('Rent Roll'!$M39,0),-'Rent Roll'!$T39*'Rent Roll'!$D14,"-"),"-")</f>
        <v>-</v>
      </c>
      <c r="DX77" s="131" t="str">
        <f>IFERROR(IF(DX$5=EOMONTH('Rent Roll'!$M39,0),-'Rent Roll'!$T39*'Rent Roll'!$D14,"-"),"-")</f>
        <v>-</v>
      </c>
      <c r="DY77" s="131" t="str">
        <f>IFERROR(IF(DY$5=EOMONTH('Rent Roll'!$M39,0),-'Rent Roll'!$T39*'Rent Roll'!$D14,"-"),"-")</f>
        <v>-</v>
      </c>
      <c r="DZ77" s="131" t="str">
        <f>IFERROR(IF(DZ$5=EOMONTH('Rent Roll'!$M39,0),-'Rent Roll'!$T39*'Rent Roll'!$D14,"-"),"-")</f>
        <v>-</v>
      </c>
      <c r="EA77" s="131" t="str">
        <f>IFERROR(IF(EA$5=EOMONTH('Rent Roll'!$M39,0),-'Rent Roll'!$T39*'Rent Roll'!$D14,"-"),"-")</f>
        <v>-</v>
      </c>
      <c r="EB77" s="131" t="str">
        <f>IFERROR(IF(EB$5=EOMONTH('Rent Roll'!$M39,0),-'Rent Roll'!$T39*'Rent Roll'!$D14,"-"),"-")</f>
        <v>-</v>
      </c>
      <c r="EC77" s="131" t="str">
        <f>IFERROR(IF(EC$5=EOMONTH('Rent Roll'!$M39,0),-'Rent Roll'!$T39*'Rent Roll'!$D14,"-"),"-")</f>
        <v>-</v>
      </c>
      <c r="ED77" s="131" t="str">
        <f>IFERROR(IF(ED$5=EOMONTH('Rent Roll'!$M39,0),-'Rent Roll'!$T39*'Rent Roll'!$D14,"-"),"-")</f>
        <v>-</v>
      </c>
      <c r="EE77" s="131" t="str">
        <f>IFERROR(IF(EE$5=EOMONTH('Rent Roll'!$M39,0),-'Rent Roll'!$T39*'Rent Roll'!$D14,"-"),"-")</f>
        <v>-</v>
      </c>
      <c r="EF77" s="132" t="str">
        <f>IFERROR(IF(EF$5=EOMONTH('Rent Roll'!$M39,0),-'Rent Roll'!$T39*'Rent Roll'!$D14,"-"),"-")</f>
        <v>-</v>
      </c>
    </row>
    <row r="78" spans="2:136" x14ac:dyDescent="0.2">
      <c r="B78" s="134"/>
      <c r="C78" s="135" t="str">
        <f>CONCATENATE('Rent Roll'!B15&amp;" - "&amp;'Rent Roll'!C15)</f>
        <v xml:space="preserve"> - </v>
      </c>
      <c r="D78" s="130">
        <f t="shared" si="153"/>
        <v>0</v>
      </c>
      <c r="E78" s="131" t="str">
        <f>IFERROR(IF(E$5=EOMONTH('Rent Roll'!$M40,0),-'Rent Roll'!$T40*'Rent Roll'!$D15,"-"),"-")</f>
        <v>-</v>
      </c>
      <c r="F78" s="131" t="str">
        <f>IFERROR(IF(F$5=EOMONTH('Rent Roll'!$M40,0),-'Rent Roll'!$T40*'Rent Roll'!$D15,"-"),"-")</f>
        <v>-</v>
      </c>
      <c r="G78" s="131" t="str">
        <f>IFERROR(IF(G$5=EOMONTH('Rent Roll'!$M40,0),-'Rent Roll'!$T40*'Rent Roll'!$D15,"-"),"-")</f>
        <v>-</v>
      </c>
      <c r="H78" s="131" t="str">
        <f>IFERROR(IF(H$5=EOMONTH('Rent Roll'!$M40,0),-'Rent Roll'!$T40*'Rent Roll'!$D15,"-"),"-")</f>
        <v>-</v>
      </c>
      <c r="I78" s="131" t="str">
        <f>IFERROR(IF(I$5=EOMONTH('Rent Roll'!$M40,0),-'Rent Roll'!$T40*'Rent Roll'!$D15,"-"),"-")</f>
        <v>-</v>
      </c>
      <c r="J78" s="131" t="str">
        <f>IFERROR(IF(J$5=EOMONTH('Rent Roll'!$M40,0),-'Rent Roll'!$T40*'Rent Roll'!$D15,"-"),"-")</f>
        <v>-</v>
      </c>
      <c r="K78" s="131" t="str">
        <f>IFERROR(IF(K$5=EOMONTH('Rent Roll'!$M40,0),-'Rent Roll'!$T40*'Rent Roll'!$D15,"-"),"-")</f>
        <v>-</v>
      </c>
      <c r="L78" s="131" t="str">
        <f>IFERROR(IF(L$5=EOMONTH('Rent Roll'!$M40,0),-'Rent Roll'!$T40*'Rent Roll'!$D15,"-"),"-")</f>
        <v>-</v>
      </c>
      <c r="M78" s="131" t="str">
        <f>IFERROR(IF(M$5=EOMONTH('Rent Roll'!$M40,0),-'Rent Roll'!$T40*'Rent Roll'!$D15,"-"),"-")</f>
        <v>-</v>
      </c>
      <c r="N78" s="131" t="str">
        <f>IFERROR(IF(N$5=EOMONTH('Rent Roll'!$M40,0),-'Rent Roll'!$T40*'Rent Roll'!$D15,"-"),"-")</f>
        <v>-</v>
      </c>
      <c r="O78" s="131" t="str">
        <f>IFERROR(IF(O$5=EOMONTH('Rent Roll'!$M40,0),-'Rent Roll'!$T40*'Rent Roll'!$D15,"-"),"-")</f>
        <v>-</v>
      </c>
      <c r="P78" s="131" t="str">
        <f>IFERROR(IF(P$5=EOMONTH('Rent Roll'!$M40,0),-'Rent Roll'!$T40*'Rent Roll'!$D15,"-"),"-")</f>
        <v>-</v>
      </c>
      <c r="Q78" s="131" t="str">
        <f>IFERROR(IF(Q$5=EOMONTH('Rent Roll'!$M40,0),-'Rent Roll'!$T40*'Rent Roll'!$D15,"-"),"-")</f>
        <v>-</v>
      </c>
      <c r="R78" s="131" t="str">
        <f>IFERROR(IF(R$5=EOMONTH('Rent Roll'!$M40,0),-'Rent Roll'!$T40*'Rent Roll'!$D15,"-"),"-")</f>
        <v>-</v>
      </c>
      <c r="S78" s="131" t="str">
        <f>IFERROR(IF(S$5=EOMONTH('Rent Roll'!$M40,0),-'Rent Roll'!$T40*'Rent Roll'!$D15,"-"),"-")</f>
        <v>-</v>
      </c>
      <c r="T78" s="131" t="str">
        <f>IFERROR(IF(T$5=EOMONTH('Rent Roll'!$M40,0),-'Rent Roll'!$T40*'Rent Roll'!$D15,"-"),"-")</f>
        <v>-</v>
      </c>
      <c r="U78" s="131" t="str">
        <f>IFERROR(IF(U$5=EOMONTH('Rent Roll'!$M40,0),-'Rent Roll'!$T40*'Rent Roll'!$D15,"-"),"-")</f>
        <v>-</v>
      </c>
      <c r="V78" s="131" t="str">
        <f>IFERROR(IF(V$5=EOMONTH('Rent Roll'!$M40,0),-'Rent Roll'!$T40*'Rent Roll'!$D15,"-"),"-")</f>
        <v>-</v>
      </c>
      <c r="W78" s="131" t="str">
        <f>IFERROR(IF(W$5=EOMONTH('Rent Roll'!$M40,0),-'Rent Roll'!$T40*'Rent Roll'!$D15,"-"),"-")</f>
        <v>-</v>
      </c>
      <c r="X78" s="131" t="str">
        <f>IFERROR(IF(X$5=EOMONTH('Rent Roll'!$M40,0),-'Rent Roll'!$T40*'Rent Roll'!$D15,"-"),"-")</f>
        <v>-</v>
      </c>
      <c r="Y78" s="131" t="str">
        <f>IFERROR(IF(Y$5=EOMONTH('Rent Roll'!$M40,0),-'Rent Roll'!$T40*'Rent Roll'!$D15,"-"),"-")</f>
        <v>-</v>
      </c>
      <c r="Z78" s="131" t="str">
        <f>IFERROR(IF(Z$5=EOMONTH('Rent Roll'!$M40,0),-'Rent Roll'!$T40*'Rent Roll'!$D15,"-"),"-")</f>
        <v>-</v>
      </c>
      <c r="AA78" s="131" t="str">
        <f>IFERROR(IF(AA$5=EOMONTH('Rent Roll'!$M40,0),-'Rent Roll'!$T40*'Rent Roll'!$D15,"-"),"-")</f>
        <v>-</v>
      </c>
      <c r="AB78" s="131" t="str">
        <f>IFERROR(IF(AB$5=EOMONTH('Rent Roll'!$M40,0),-'Rent Roll'!$T40*'Rent Roll'!$D15,"-"),"-")</f>
        <v>-</v>
      </c>
      <c r="AC78" s="131" t="str">
        <f>IFERROR(IF(AC$5=EOMONTH('Rent Roll'!$M40,0),-'Rent Roll'!$T40*'Rent Roll'!$D15,"-"),"-")</f>
        <v>-</v>
      </c>
      <c r="AD78" s="131" t="str">
        <f>IFERROR(IF(AD$5=EOMONTH('Rent Roll'!$M40,0),-'Rent Roll'!$T40*'Rent Roll'!$D15,"-"),"-")</f>
        <v>-</v>
      </c>
      <c r="AE78" s="131" t="str">
        <f>IFERROR(IF(AE$5=EOMONTH('Rent Roll'!$M40,0),-'Rent Roll'!$T40*'Rent Roll'!$D15,"-"),"-")</f>
        <v>-</v>
      </c>
      <c r="AF78" s="131" t="str">
        <f>IFERROR(IF(AF$5=EOMONTH('Rent Roll'!$M40,0),-'Rent Roll'!$T40*'Rent Roll'!$D15,"-"),"-")</f>
        <v>-</v>
      </c>
      <c r="AG78" s="131" t="str">
        <f>IFERROR(IF(AG$5=EOMONTH('Rent Roll'!$M40,0),-'Rent Roll'!$T40*'Rent Roll'!$D15,"-"),"-")</f>
        <v>-</v>
      </c>
      <c r="AH78" s="131" t="str">
        <f>IFERROR(IF(AH$5=EOMONTH('Rent Roll'!$M40,0),-'Rent Roll'!$T40*'Rent Roll'!$D15,"-"),"-")</f>
        <v>-</v>
      </c>
      <c r="AI78" s="131" t="str">
        <f>IFERROR(IF(AI$5=EOMONTH('Rent Roll'!$M40,0),-'Rent Roll'!$T40*'Rent Roll'!$D15,"-"),"-")</f>
        <v>-</v>
      </c>
      <c r="AJ78" s="131" t="str">
        <f>IFERROR(IF(AJ$5=EOMONTH('Rent Roll'!$M40,0),-'Rent Roll'!$T40*'Rent Roll'!$D15,"-"),"-")</f>
        <v>-</v>
      </c>
      <c r="AK78" s="131" t="str">
        <f>IFERROR(IF(AK$5=EOMONTH('Rent Roll'!$M40,0),-'Rent Roll'!$T40*'Rent Roll'!$D15,"-"),"-")</f>
        <v>-</v>
      </c>
      <c r="AL78" s="131" t="str">
        <f>IFERROR(IF(AL$5=EOMONTH('Rent Roll'!$M40,0),-'Rent Roll'!$T40*'Rent Roll'!$D15,"-"),"-")</f>
        <v>-</v>
      </c>
      <c r="AM78" s="131" t="str">
        <f>IFERROR(IF(AM$5=EOMONTH('Rent Roll'!$M40,0),-'Rent Roll'!$T40*'Rent Roll'!$D15,"-"),"-")</f>
        <v>-</v>
      </c>
      <c r="AN78" s="131" t="str">
        <f>IFERROR(IF(AN$5=EOMONTH('Rent Roll'!$M40,0),-'Rent Roll'!$T40*'Rent Roll'!$D15,"-"),"-")</f>
        <v>-</v>
      </c>
      <c r="AO78" s="131" t="str">
        <f>IFERROR(IF(AO$5=EOMONTH('Rent Roll'!$M40,0),-'Rent Roll'!$T40*'Rent Roll'!$D15,"-"),"-")</f>
        <v>-</v>
      </c>
      <c r="AP78" s="131" t="str">
        <f>IFERROR(IF(AP$5=EOMONTH('Rent Roll'!$M40,0),-'Rent Roll'!$T40*'Rent Roll'!$D15,"-"),"-")</f>
        <v>-</v>
      </c>
      <c r="AQ78" s="131" t="str">
        <f>IFERROR(IF(AQ$5=EOMONTH('Rent Roll'!$M40,0),-'Rent Roll'!$T40*'Rent Roll'!$D15,"-"),"-")</f>
        <v>-</v>
      </c>
      <c r="AR78" s="131" t="str">
        <f>IFERROR(IF(AR$5=EOMONTH('Rent Roll'!$M40,0),-'Rent Roll'!$T40*'Rent Roll'!$D15,"-"),"-")</f>
        <v>-</v>
      </c>
      <c r="AS78" s="131" t="str">
        <f>IFERROR(IF(AS$5=EOMONTH('Rent Roll'!$M40,0),-'Rent Roll'!$T40*'Rent Roll'!$D15,"-"),"-")</f>
        <v>-</v>
      </c>
      <c r="AT78" s="131" t="str">
        <f>IFERROR(IF(AT$5=EOMONTH('Rent Roll'!$M40,0),-'Rent Roll'!$T40*'Rent Roll'!$D15,"-"),"-")</f>
        <v>-</v>
      </c>
      <c r="AU78" s="131" t="str">
        <f>IFERROR(IF(AU$5=EOMONTH('Rent Roll'!$M40,0),-'Rent Roll'!$T40*'Rent Roll'!$D15,"-"),"-")</f>
        <v>-</v>
      </c>
      <c r="AV78" s="131" t="str">
        <f>IFERROR(IF(AV$5=EOMONTH('Rent Roll'!$M40,0),-'Rent Roll'!$T40*'Rent Roll'!$D15,"-"),"-")</f>
        <v>-</v>
      </c>
      <c r="AW78" s="131" t="str">
        <f>IFERROR(IF(AW$5=EOMONTH('Rent Roll'!$M40,0),-'Rent Roll'!$T40*'Rent Roll'!$D15,"-"),"-")</f>
        <v>-</v>
      </c>
      <c r="AX78" s="131" t="str">
        <f>IFERROR(IF(AX$5=EOMONTH('Rent Roll'!$M40,0),-'Rent Roll'!$T40*'Rent Roll'!$D15,"-"),"-")</f>
        <v>-</v>
      </c>
      <c r="AY78" s="131" t="str">
        <f>IFERROR(IF(AY$5=EOMONTH('Rent Roll'!$M40,0),-'Rent Roll'!$T40*'Rent Roll'!$D15,"-"),"-")</f>
        <v>-</v>
      </c>
      <c r="AZ78" s="131" t="str">
        <f>IFERROR(IF(AZ$5=EOMONTH('Rent Roll'!$M40,0),-'Rent Roll'!$T40*'Rent Roll'!$D15,"-"),"-")</f>
        <v>-</v>
      </c>
      <c r="BA78" s="131" t="str">
        <f>IFERROR(IF(BA$5=EOMONTH('Rent Roll'!$M40,0),-'Rent Roll'!$T40*'Rent Roll'!$D15,"-"),"-")</f>
        <v>-</v>
      </c>
      <c r="BB78" s="131" t="str">
        <f>IFERROR(IF(BB$5=EOMONTH('Rent Roll'!$M40,0),-'Rent Roll'!$T40*'Rent Roll'!$D15,"-"),"-")</f>
        <v>-</v>
      </c>
      <c r="BC78" s="131" t="str">
        <f>IFERROR(IF(BC$5=EOMONTH('Rent Roll'!$M40,0),-'Rent Roll'!$T40*'Rent Roll'!$D15,"-"),"-")</f>
        <v>-</v>
      </c>
      <c r="BD78" s="131" t="str">
        <f>IFERROR(IF(BD$5=EOMONTH('Rent Roll'!$M40,0),-'Rent Roll'!$T40*'Rent Roll'!$D15,"-"),"-")</f>
        <v>-</v>
      </c>
      <c r="BE78" s="131" t="str">
        <f>IFERROR(IF(BE$5=EOMONTH('Rent Roll'!$M40,0),-'Rent Roll'!$T40*'Rent Roll'!$D15,"-"),"-")</f>
        <v>-</v>
      </c>
      <c r="BF78" s="131" t="str">
        <f>IFERROR(IF(BF$5=EOMONTH('Rent Roll'!$M40,0),-'Rent Roll'!$T40*'Rent Roll'!$D15,"-"),"-")</f>
        <v>-</v>
      </c>
      <c r="BG78" s="131" t="str">
        <f>IFERROR(IF(BG$5=EOMONTH('Rent Roll'!$M40,0),-'Rent Roll'!$T40*'Rent Roll'!$D15,"-"),"-")</f>
        <v>-</v>
      </c>
      <c r="BH78" s="131" t="str">
        <f>IFERROR(IF(BH$5=EOMONTH('Rent Roll'!$M40,0),-'Rent Roll'!$T40*'Rent Roll'!$D15,"-"),"-")</f>
        <v>-</v>
      </c>
      <c r="BI78" s="131" t="str">
        <f>IFERROR(IF(BI$5=EOMONTH('Rent Roll'!$M40,0),-'Rent Roll'!$T40*'Rent Roll'!$D15,"-"),"-")</f>
        <v>-</v>
      </c>
      <c r="BJ78" s="131" t="str">
        <f>IFERROR(IF(BJ$5=EOMONTH('Rent Roll'!$M40,0),-'Rent Roll'!$T40*'Rent Roll'!$D15,"-"),"-")</f>
        <v>-</v>
      </c>
      <c r="BK78" s="131" t="str">
        <f>IFERROR(IF(BK$5=EOMONTH('Rent Roll'!$M40,0),-'Rent Roll'!$T40*'Rent Roll'!$D15,"-"),"-")</f>
        <v>-</v>
      </c>
      <c r="BL78" s="131" t="str">
        <f>IFERROR(IF(BL$5=EOMONTH('Rent Roll'!$M40,0),-'Rent Roll'!$T40*'Rent Roll'!$D15,"-"),"-")</f>
        <v>-</v>
      </c>
      <c r="BM78" s="131" t="str">
        <f>IFERROR(IF(BM$5=EOMONTH('Rent Roll'!$M40,0),-'Rent Roll'!$T40*'Rent Roll'!$D15,"-"),"-")</f>
        <v>-</v>
      </c>
      <c r="BN78" s="131" t="str">
        <f>IFERROR(IF(BN$5=EOMONTH('Rent Roll'!$M40,0),-'Rent Roll'!$T40*'Rent Roll'!$D15,"-"),"-")</f>
        <v>-</v>
      </c>
      <c r="BO78" s="131" t="str">
        <f>IFERROR(IF(BO$5=EOMONTH('Rent Roll'!$M40,0),-'Rent Roll'!$T40*'Rent Roll'!$D15,"-"),"-")</f>
        <v>-</v>
      </c>
      <c r="BP78" s="131" t="str">
        <f>IFERROR(IF(BP$5=EOMONTH('Rent Roll'!$M40,0),-'Rent Roll'!$T40*'Rent Roll'!$D15,"-"),"-")</f>
        <v>-</v>
      </c>
      <c r="BQ78" s="131" t="str">
        <f>IFERROR(IF(BQ$5=EOMONTH('Rent Roll'!$M40,0),-'Rent Roll'!$T40*'Rent Roll'!$D15,"-"),"-")</f>
        <v>-</v>
      </c>
      <c r="BR78" s="131" t="str">
        <f>IFERROR(IF(BR$5=EOMONTH('Rent Roll'!$M40,0),-'Rent Roll'!$T40*'Rent Roll'!$D15,"-"),"-")</f>
        <v>-</v>
      </c>
      <c r="BS78" s="131" t="str">
        <f>IFERROR(IF(BS$5=EOMONTH('Rent Roll'!$M40,0),-'Rent Roll'!$T40*'Rent Roll'!$D15,"-"),"-")</f>
        <v>-</v>
      </c>
      <c r="BT78" s="131" t="str">
        <f>IFERROR(IF(BT$5=EOMONTH('Rent Roll'!$M40,0),-'Rent Roll'!$T40*'Rent Roll'!$D15,"-"),"-")</f>
        <v>-</v>
      </c>
      <c r="BU78" s="131" t="str">
        <f>IFERROR(IF(BU$5=EOMONTH('Rent Roll'!$M40,0),-'Rent Roll'!$T40*'Rent Roll'!$D15,"-"),"-")</f>
        <v>-</v>
      </c>
      <c r="BV78" s="131" t="str">
        <f>IFERROR(IF(BV$5=EOMONTH('Rent Roll'!$M40,0),-'Rent Roll'!$T40*'Rent Roll'!$D15,"-"),"-")</f>
        <v>-</v>
      </c>
      <c r="BW78" s="131" t="str">
        <f>IFERROR(IF(BW$5=EOMONTH('Rent Roll'!$M40,0),-'Rent Roll'!$T40*'Rent Roll'!$D15,"-"),"-")</f>
        <v>-</v>
      </c>
      <c r="BX78" s="131" t="str">
        <f>IFERROR(IF(BX$5=EOMONTH('Rent Roll'!$M40,0),-'Rent Roll'!$T40*'Rent Roll'!$D15,"-"),"-")</f>
        <v>-</v>
      </c>
      <c r="BY78" s="131" t="str">
        <f>IFERROR(IF(BY$5=EOMONTH('Rent Roll'!$M40,0),-'Rent Roll'!$T40*'Rent Roll'!$D15,"-"),"-")</f>
        <v>-</v>
      </c>
      <c r="BZ78" s="131" t="str">
        <f>IFERROR(IF(BZ$5=EOMONTH('Rent Roll'!$M40,0),-'Rent Roll'!$T40*'Rent Roll'!$D15,"-"),"-")</f>
        <v>-</v>
      </c>
      <c r="CA78" s="131" t="str">
        <f>IFERROR(IF(CA$5=EOMONTH('Rent Roll'!$M40,0),-'Rent Roll'!$T40*'Rent Roll'!$D15,"-"),"-")</f>
        <v>-</v>
      </c>
      <c r="CB78" s="131" t="str">
        <f>IFERROR(IF(CB$5=EOMONTH('Rent Roll'!$M40,0),-'Rent Roll'!$T40*'Rent Roll'!$D15,"-"),"-")</f>
        <v>-</v>
      </c>
      <c r="CC78" s="131" t="str">
        <f>IFERROR(IF(CC$5=EOMONTH('Rent Roll'!$M40,0),-'Rent Roll'!$T40*'Rent Roll'!$D15,"-"),"-")</f>
        <v>-</v>
      </c>
      <c r="CD78" s="131" t="str">
        <f>IFERROR(IF(CD$5=EOMONTH('Rent Roll'!$M40,0),-'Rent Roll'!$T40*'Rent Roll'!$D15,"-"),"-")</f>
        <v>-</v>
      </c>
      <c r="CE78" s="131" t="str">
        <f>IFERROR(IF(CE$5=EOMONTH('Rent Roll'!$M40,0),-'Rent Roll'!$T40*'Rent Roll'!$D15,"-"),"-")</f>
        <v>-</v>
      </c>
      <c r="CF78" s="131" t="str">
        <f>IFERROR(IF(CF$5=EOMONTH('Rent Roll'!$M40,0),-'Rent Roll'!$T40*'Rent Roll'!$D15,"-"),"-")</f>
        <v>-</v>
      </c>
      <c r="CG78" s="131" t="str">
        <f>IFERROR(IF(CG$5=EOMONTH('Rent Roll'!$M40,0),-'Rent Roll'!$T40*'Rent Roll'!$D15,"-"),"-")</f>
        <v>-</v>
      </c>
      <c r="CH78" s="131" t="str">
        <f>IFERROR(IF(CH$5=EOMONTH('Rent Roll'!$M40,0),-'Rent Roll'!$T40*'Rent Roll'!$D15,"-"),"-")</f>
        <v>-</v>
      </c>
      <c r="CI78" s="131" t="str">
        <f>IFERROR(IF(CI$5=EOMONTH('Rent Roll'!$M40,0),-'Rent Roll'!$T40*'Rent Roll'!$D15,"-"),"-")</f>
        <v>-</v>
      </c>
      <c r="CJ78" s="131" t="str">
        <f>IFERROR(IF(CJ$5=EOMONTH('Rent Roll'!$M40,0),-'Rent Roll'!$T40*'Rent Roll'!$D15,"-"),"-")</f>
        <v>-</v>
      </c>
      <c r="CK78" s="131" t="str">
        <f>IFERROR(IF(CK$5=EOMONTH('Rent Roll'!$M40,0),-'Rent Roll'!$T40*'Rent Roll'!$D15,"-"),"-")</f>
        <v>-</v>
      </c>
      <c r="CL78" s="131" t="str">
        <f>IFERROR(IF(CL$5=EOMONTH('Rent Roll'!$M40,0),-'Rent Roll'!$T40*'Rent Roll'!$D15,"-"),"-")</f>
        <v>-</v>
      </c>
      <c r="CM78" s="131" t="str">
        <f>IFERROR(IF(CM$5=EOMONTH('Rent Roll'!$M40,0),-'Rent Roll'!$T40*'Rent Roll'!$D15,"-"),"-")</f>
        <v>-</v>
      </c>
      <c r="CN78" s="131" t="str">
        <f>IFERROR(IF(CN$5=EOMONTH('Rent Roll'!$M40,0),-'Rent Roll'!$T40*'Rent Roll'!$D15,"-"),"-")</f>
        <v>-</v>
      </c>
      <c r="CO78" s="131" t="str">
        <f>IFERROR(IF(CO$5=EOMONTH('Rent Roll'!$M40,0),-'Rent Roll'!$T40*'Rent Roll'!$D15,"-"),"-")</f>
        <v>-</v>
      </c>
      <c r="CP78" s="131" t="str">
        <f>IFERROR(IF(CP$5=EOMONTH('Rent Roll'!$M40,0),-'Rent Roll'!$T40*'Rent Roll'!$D15,"-"),"-")</f>
        <v>-</v>
      </c>
      <c r="CQ78" s="131" t="str">
        <f>IFERROR(IF(CQ$5=EOMONTH('Rent Roll'!$M40,0),-'Rent Roll'!$T40*'Rent Roll'!$D15,"-"),"-")</f>
        <v>-</v>
      </c>
      <c r="CR78" s="131" t="str">
        <f>IFERROR(IF(CR$5=EOMONTH('Rent Roll'!$M40,0),-'Rent Roll'!$T40*'Rent Roll'!$D15,"-"),"-")</f>
        <v>-</v>
      </c>
      <c r="CS78" s="131" t="str">
        <f>IFERROR(IF(CS$5=EOMONTH('Rent Roll'!$M40,0),-'Rent Roll'!$T40*'Rent Roll'!$D15,"-"),"-")</f>
        <v>-</v>
      </c>
      <c r="CT78" s="131" t="str">
        <f>IFERROR(IF(CT$5=EOMONTH('Rent Roll'!$M40,0),-'Rent Roll'!$T40*'Rent Roll'!$D15,"-"),"-")</f>
        <v>-</v>
      </c>
      <c r="CU78" s="131" t="str">
        <f>IFERROR(IF(CU$5=EOMONTH('Rent Roll'!$M40,0),-'Rent Roll'!$T40*'Rent Roll'!$D15,"-"),"-")</f>
        <v>-</v>
      </c>
      <c r="CV78" s="131" t="str">
        <f>IFERROR(IF(CV$5=EOMONTH('Rent Roll'!$M40,0),-'Rent Roll'!$T40*'Rent Roll'!$D15,"-"),"-")</f>
        <v>-</v>
      </c>
      <c r="CW78" s="131" t="str">
        <f>IFERROR(IF(CW$5=EOMONTH('Rent Roll'!$M40,0),-'Rent Roll'!$T40*'Rent Roll'!$D15,"-"),"-")</f>
        <v>-</v>
      </c>
      <c r="CX78" s="131" t="str">
        <f>IFERROR(IF(CX$5=EOMONTH('Rent Roll'!$M40,0),-'Rent Roll'!$T40*'Rent Roll'!$D15,"-"),"-")</f>
        <v>-</v>
      </c>
      <c r="CY78" s="131" t="str">
        <f>IFERROR(IF(CY$5=EOMONTH('Rent Roll'!$M40,0),-'Rent Roll'!$T40*'Rent Roll'!$D15,"-"),"-")</f>
        <v>-</v>
      </c>
      <c r="CZ78" s="131" t="str">
        <f>IFERROR(IF(CZ$5=EOMONTH('Rent Roll'!$M40,0),-'Rent Roll'!$T40*'Rent Roll'!$D15,"-"),"-")</f>
        <v>-</v>
      </c>
      <c r="DA78" s="131" t="str">
        <f>IFERROR(IF(DA$5=EOMONTH('Rent Roll'!$M40,0),-'Rent Roll'!$T40*'Rent Roll'!$D15,"-"),"-")</f>
        <v>-</v>
      </c>
      <c r="DB78" s="131" t="str">
        <f>IFERROR(IF(DB$5=EOMONTH('Rent Roll'!$M40,0),-'Rent Roll'!$T40*'Rent Roll'!$D15,"-"),"-")</f>
        <v>-</v>
      </c>
      <c r="DC78" s="131" t="str">
        <f>IFERROR(IF(DC$5=EOMONTH('Rent Roll'!$M40,0),-'Rent Roll'!$T40*'Rent Roll'!$D15,"-"),"-")</f>
        <v>-</v>
      </c>
      <c r="DD78" s="131" t="str">
        <f>IFERROR(IF(DD$5=EOMONTH('Rent Roll'!$M40,0),-'Rent Roll'!$T40*'Rent Roll'!$D15,"-"),"-")</f>
        <v>-</v>
      </c>
      <c r="DE78" s="131" t="str">
        <f>IFERROR(IF(DE$5=EOMONTH('Rent Roll'!$M40,0),-'Rent Roll'!$T40*'Rent Roll'!$D15,"-"),"-")</f>
        <v>-</v>
      </c>
      <c r="DF78" s="131" t="str">
        <f>IFERROR(IF(DF$5=EOMONTH('Rent Roll'!$M40,0),-'Rent Roll'!$T40*'Rent Roll'!$D15,"-"),"-")</f>
        <v>-</v>
      </c>
      <c r="DG78" s="131" t="str">
        <f>IFERROR(IF(DG$5=EOMONTH('Rent Roll'!$M40,0),-'Rent Roll'!$T40*'Rent Roll'!$D15,"-"),"-")</f>
        <v>-</v>
      </c>
      <c r="DH78" s="131" t="str">
        <f>IFERROR(IF(DH$5=EOMONTH('Rent Roll'!$M40,0),-'Rent Roll'!$T40*'Rent Roll'!$D15,"-"),"-")</f>
        <v>-</v>
      </c>
      <c r="DI78" s="131" t="str">
        <f>IFERROR(IF(DI$5=EOMONTH('Rent Roll'!$M40,0),-'Rent Roll'!$T40*'Rent Roll'!$D15,"-"),"-")</f>
        <v>-</v>
      </c>
      <c r="DJ78" s="131" t="str">
        <f>IFERROR(IF(DJ$5=EOMONTH('Rent Roll'!$M40,0),-'Rent Roll'!$T40*'Rent Roll'!$D15,"-"),"-")</f>
        <v>-</v>
      </c>
      <c r="DK78" s="131" t="str">
        <f>IFERROR(IF(DK$5=EOMONTH('Rent Roll'!$M40,0),-'Rent Roll'!$T40*'Rent Roll'!$D15,"-"),"-")</f>
        <v>-</v>
      </c>
      <c r="DL78" s="131" t="str">
        <f>IFERROR(IF(DL$5=EOMONTH('Rent Roll'!$M40,0),-'Rent Roll'!$T40*'Rent Roll'!$D15,"-"),"-")</f>
        <v>-</v>
      </c>
      <c r="DM78" s="131" t="str">
        <f>IFERROR(IF(DM$5=EOMONTH('Rent Roll'!$M40,0),-'Rent Roll'!$T40*'Rent Roll'!$D15,"-"),"-")</f>
        <v>-</v>
      </c>
      <c r="DN78" s="131" t="str">
        <f>IFERROR(IF(DN$5=EOMONTH('Rent Roll'!$M40,0),-'Rent Roll'!$T40*'Rent Roll'!$D15,"-"),"-")</f>
        <v>-</v>
      </c>
      <c r="DO78" s="131" t="str">
        <f>IFERROR(IF(DO$5=EOMONTH('Rent Roll'!$M40,0),-'Rent Roll'!$T40*'Rent Roll'!$D15,"-"),"-")</f>
        <v>-</v>
      </c>
      <c r="DP78" s="131" t="str">
        <f>IFERROR(IF(DP$5=EOMONTH('Rent Roll'!$M40,0),-'Rent Roll'!$T40*'Rent Roll'!$D15,"-"),"-")</f>
        <v>-</v>
      </c>
      <c r="DQ78" s="131" t="str">
        <f>IFERROR(IF(DQ$5=EOMONTH('Rent Roll'!$M40,0),-'Rent Roll'!$T40*'Rent Roll'!$D15,"-"),"-")</f>
        <v>-</v>
      </c>
      <c r="DR78" s="131" t="str">
        <f>IFERROR(IF(DR$5=EOMONTH('Rent Roll'!$M40,0),-'Rent Roll'!$T40*'Rent Roll'!$D15,"-"),"-")</f>
        <v>-</v>
      </c>
      <c r="DS78" s="131" t="str">
        <f>IFERROR(IF(DS$5=EOMONTH('Rent Roll'!$M40,0),-'Rent Roll'!$T40*'Rent Roll'!$D15,"-"),"-")</f>
        <v>-</v>
      </c>
      <c r="DT78" s="131" t="str">
        <f>IFERROR(IF(DT$5=EOMONTH('Rent Roll'!$M40,0),-'Rent Roll'!$T40*'Rent Roll'!$D15,"-"),"-")</f>
        <v>-</v>
      </c>
      <c r="DU78" s="131" t="str">
        <f>IFERROR(IF(DU$5=EOMONTH('Rent Roll'!$M40,0),-'Rent Roll'!$T40*'Rent Roll'!$D15,"-"),"-")</f>
        <v>-</v>
      </c>
      <c r="DV78" s="131" t="str">
        <f>IFERROR(IF(DV$5=EOMONTH('Rent Roll'!$M40,0),-'Rent Roll'!$T40*'Rent Roll'!$D15,"-"),"-")</f>
        <v>-</v>
      </c>
      <c r="DW78" s="131" t="str">
        <f>IFERROR(IF(DW$5=EOMONTH('Rent Roll'!$M40,0),-'Rent Roll'!$T40*'Rent Roll'!$D15,"-"),"-")</f>
        <v>-</v>
      </c>
      <c r="DX78" s="131" t="str">
        <f>IFERROR(IF(DX$5=EOMONTH('Rent Roll'!$M40,0),-'Rent Roll'!$T40*'Rent Roll'!$D15,"-"),"-")</f>
        <v>-</v>
      </c>
      <c r="DY78" s="131" t="str">
        <f>IFERROR(IF(DY$5=EOMONTH('Rent Roll'!$M40,0),-'Rent Roll'!$T40*'Rent Roll'!$D15,"-"),"-")</f>
        <v>-</v>
      </c>
      <c r="DZ78" s="131" t="str">
        <f>IFERROR(IF(DZ$5=EOMONTH('Rent Roll'!$M40,0),-'Rent Roll'!$T40*'Rent Roll'!$D15,"-"),"-")</f>
        <v>-</v>
      </c>
      <c r="EA78" s="131" t="str">
        <f>IFERROR(IF(EA$5=EOMONTH('Rent Roll'!$M40,0),-'Rent Roll'!$T40*'Rent Roll'!$D15,"-"),"-")</f>
        <v>-</v>
      </c>
      <c r="EB78" s="131" t="str">
        <f>IFERROR(IF(EB$5=EOMONTH('Rent Roll'!$M40,0),-'Rent Roll'!$T40*'Rent Roll'!$D15,"-"),"-")</f>
        <v>-</v>
      </c>
      <c r="EC78" s="131" t="str">
        <f>IFERROR(IF(EC$5=EOMONTH('Rent Roll'!$M40,0),-'Rent Roll'!$T40*'Rent Roll'!$D15,"-"),"-")</f>
        <v>-</v>
      </c>
      <c r="ED78" s="131" t="str">
        <f>IFERROR(IF(ED$5=EOMONTH('Rent Roll'!$M40,0),-'Rent Roll'!$T40*'Rent Roll'!$D15,"-"),"-")</f>
        <v>-</v>
      </c>
      <c r="EE78" s="131" t="str">
        <f>IFERROR(IF(EE$5=EOMONTH('Rent Roll'!$M40,0),-'Rent Roll'!$T40*'Rent Roll'!$D15,"-"),"-")</f>
        <v>-</v>
      </c>
      <c r="EF78" s="132" t="str">
        <f>IFERROR(IF(EF$5=EOMONTH('Rent Roll'!$M40,0),-'Rent Roll'!$T40*'Rent Roll'!$D15,"-"),"-")</f>
        <v>-</v>
      </c>
    </row>
    <row r="79" spans="2:136" x14ac:dyDescent="0.2">
      <c r="B79" s="134"/>
      <c r="C79" s="135" t="str">
        <f>CONCATENATE('Rent Roll'!B16&amp;" - "&amp;'Rent Roll'!C16)</f>
        <v xml:space="preserve"> - </v>
      </c>
      <c r="D79" s="130">
        <f t="shared" si="153"/>
        <v>0</v>
      </c>
      <c r="E79" s="131" t="str">
        <f>IFERROR(IF(E$5=EOMONTH('Rent Roll'!$M41,0),-'Rent Roll'!$T41*'Rent Roll'!$D16,"-"),"-")</f>
        <v>-</v>
      </c>
      <c r="F79" s="131" t="str">
        <f>IFERROR(IF(F$5=EOMONTH('Rent Roll'!$M41,0),-'Rent Roll'!$T41*'Rent Roll'!$D16,"-"),"-")</f>
        <v>-</v>
      </c>
      <c r="G79" s="131" t="str">
        <f>IFERROR(IF(G$5=EOMONTH('Rent Roll'!$M41,0),-'Rent Roll'!$T41*'Rent Roll'!$D16,"-"),"-")</f>
        <v>-</v>
      </c>
      <c r="H79" s="131" t="str">
        <f>IFERROR(IF(H$5=EOMONTH('Rent Roll'!$M41,0),-'Rent Roll'!$T41*'Rent Roll'!$D16,"-"),"-")</f>
        <v>-</v>
      </c>
      <c r="I79" s="131" t="str">
        <f>IFERROR(IF(I$5=EOMONTH('Rent Roll'!$M41,0),-'Rent Roll'!$T41*'Rent Roll'!$D16,"-"),"-")</f>
        <v>-</v>
      </c>
      <c r="J79" s="131" t="str">
        <f>IFERROR(IF(J$5=EOMONTH('Rent Roll'!$M41,0),-'Rent Roll'!$T41*'Rent Roll'!$D16,"-"),"-")</f>
        <v>-</v>
      </c>
      <c r="K79" s="131" t="str">
        <f>IFERROR(IF(K$5=EOMONTH('Rent Roll'!$M41,0),-'Rent Roll'!$T41*'Rent Roll'!$D16,"-"),"-")</f>
        <v>-</v>
      </c>
      <c r="L79" s="131" t="str">
        <f>IFERROR(IF(L$5=EOMONTH('Rent Roll'!$M41,0),-'Rent Roll'!$T41*'Rent Roll'!$D16,"-"),"-")</f>
        <v>-</v>
      </c>
      <c r="M79" s="131" t="str">
        <f>IFERROR(IF(M$5=EOMONTH('Rent Roll'!$M41,0),-'Rent Roll'!$T41*'Rent Roll'!$D16,"-"),"-")</f>
        <v>-</v>
      </c>
      <c r="N79" s="131" t="str">
        <f>IFERROR(IF(N$5=EOMONTH('Rent Roll'!$M41,0),-'Rent Roll'!$T41*'Rent Roll'!$D16,"-"),"-")</f>
        <v>-</v>
      </c>
      <c r="O79" s="131" t="str">
        <f>IFERROR(IF(O$5=EOMONTH('Rent Roll'!$M41,0),-'Rent Roll'!$T41*'Rent Roll'!$D16,"-"),"-")</f>
        <v>-</v>
      </c>
      <c r="P79" s="131" t="str">
        <f>IFERROR(IF(P$5=EOMONTH('Rent Roll'!$M41,0),-'Rent Roll'!$T41*'Rent Roll'!$D16,"-"),"-")</f>
        <v>-</v>
      </c>
      <c r="Q79" s="131" t="str">
        <f>IFERROR(IF(Q$5=EOMONTH('Rent Roll'!$M41,0),-'Rent Roll'!$T41*'Rent Roll'!$D16,"-"),"-")</f>
        <v>-</v>
      </c>
      <c r="R79" s="131" t="str">
        <f>IFERROR(IF(R$5=EOMONTH('Rent Roll'!$M41,0),-'Rent Roll'!$T41*'Rent Roll'!$D16,"-"),"-")</f>
        <v>-</v>
      </c>
      <c r="S79" s="131" t="str">
        <f>IFERROR(IF(S$5=EOMONTH('Rent Roll'!$M41,0),-'Rent Roll'!$T41*'Rent Roll'!$D16,"-"),"-")</f>
        <v>-</v>
      </c>
      <c r="T79" s="131" t="str">
        <f>IFERROR(IF(T$5=EOMONTH('Rent Roll'!$M41,0),-'Rent Roll'!$T41*'Rent Roll'!$D16,"-"),"-")</f>
        <v>-</v>
      </c>
      <c r="U79" s="131" t="str">
        <f>IFERROR(IF(U$5=EOMONTH('Rent Roll'!$M41,0),-'Rent Roll'!$T41*'Rent Roll'!$D16,"-"),"-")</f>
        <v>-</v>
      </c>
      <c r="V79" s="131" t="str">
        <f>IFERROR(IF(V$5=EOMONTH('Rent Roll'!$M41,0),-'Rent Roll'!$T41*'Rent Roll'!$D16,"-"),"-")</f>
        <v>-</v>
      </c>
      <c r="W79" s="131" t="str">
        <f>IFERROR(IF(W$5=EOMONTH('Rent Roll'!$M41,0),-'Rent Roll'!$T41*'Rent Roll'!$D16,"-"),"-")</f>
        <v>-</v>
      </c>
      <c r="X79" s="131" t="str">
        <f>IFERROR(IF(X$5=EOMONTH('Rent Roll'!$M41,0),-'Rent Roll'!$T41*'Rent Roll'!$D16,"-"),"-")</f>
        <v>-</v>
      </c>
      <c r="Y79" s="131" t="str">
        <f>IFERROR(IF(Y$5=EOMONTH('Rent Roll'!$M41,0),-'Rent Roll'!$T41*'Rent Roll'!$D16,"-"),"-")</f>
        <v>-</v>
      </c>
      <c r="Z79" s="131" t="str">
        <f>IFERROR(IF(Z$5=EOMONTH('Rent Roll'!$M41,0),-'Rent Roll'!$T41*'Rent Roll'!$D16,"-"),"-")</f>
        <v>-</v>
      </c>
      <c r="AA79" s="131" t="str">
        <f>IFERROR(IF(AA$5=EOMONTH('Rent Roll'!$M41,0),-'Rent Roll'!$T41*'Rent Roll'!$D16,"-"),"-")</f>
        <v>-</v>
      </c>
      <c r="AB79" s="131" t="str">
        <f>IFERROR(IF(AB$5=EOMONTH('Rent Roll'!$M41,0),-'Rent Roll'!$T41*'Rent Roll'!$D16,"-"),"-")</f>
        <v>-</v>
      </c>
      <c r="AC79" s="131" t="str">
        <f>IFERROR(IF(AC$5=EOMONTH('Rent Roll'!$M41,0),-'Rent Roll'!$T41*'Rent Roll'!$D16,"-"),"-")</f>
        <v>-</v>
      </c>
      <c r="AD79" s="131" t="str">
        <f>IFERROR(IF(AD$5=EOMONTH('Rent Roll'!$M41,0),-'Rent Roll'!$T41*'Rent Roll'!$D16,"-"),"-")</f>
        <v>-</v>
      </c>
      <c r="AE79" s="131" t="str">
        <f>IFERROR(IF(AE$5=EOMONTH('Rent Roll'!$M41,0),-'Rent Roll'!$T41*'Rent Roll'!$D16,"-"),"-")</f>
        <v>-</v>
      </c>
      <c r="AF79" s="131" t="str">
        <f>IFERROR(IF(AF$5=EOMONTH('Rent Roll'!$M41,0),-'Rent Roll'!$T41*'Rent Roll'!$D16,"-"),"-")</f>
        <v>-</v>
      </c>
      <c r="AG79" s="131" t="str">
        <f>IFERROR(IF(AG$5=EOMONTH('Rent Roll'!$M41,0),-'Rent Roll'!$T41*'Rent Roll'!$D16,"-"),"-")</f>
        <v>-</v>
      </c>
      <c r="AH79" s="131" t="str">
        <f>IFERROR(IF(AH$5=EOMONTH('Rent Roll'!$M41,0),-'Rent Roll'!$T41*'Rent Roll'!$D16,"-"),"-")</f>
        <v>-</v>
      </c>
      <c r="AI79" s="131" t="str">
        <f>IFERROR(IF(AI$5=EOMONTH('Rent Roll'!$M41,0),-'Rent Roll'!$T41*'Rent Roll'!$D16,"-"),"-")</f>
        <v>-</v>
      </c>
      <c r="AJ79" s="131" t="str">
        <f>IFERROR(IF(AJ$5=EOMONTH('Rent Roll'!$M41,0),-'Rent Roll'!$T41*'Rent Roll'!$D16,"-"),"-")</f>
        <v>-</v>
      </c>
      <c r="AK79" s="131" t="str">
        <f>IFERROR(IF(AK$5=EOMONTH('Rent Roll'!$M41,0),-'Rent Roll'!$T41*'Rent Roll'!$D16,"-"),"-")</f>
        <v>-</v>
      </c>
      <c r="AL79" s="131" t="str">
        <f>IFERROR(IF(AL$5=EOMONTH('Rent Roll'!$M41,0),-'Rent Roll'!$T41*'Rent Roll'!$D16,"-"),"-")</f>
        <v>-</v>
      </c>
      <c r="AM79" s="131" t="str">
        <f>IFERROR(IF(AM$5=EOMONTH('Rent Roll'!$M41,0),-'Rent Roll'!$T41*'Rent Roll'!$D16,"-"),"-")</f>
        <v>-</v>
      </c>
      <c r="AN79" s="131" t="str">
        <f>IFERROR(IF(AN$5=EOMONTH('Rent Roll'!$M41,0),-'Rent Roll'!$T41*'Rent Roll'!$D16,"-"),"-")</f>
        <v>-</v>
      </c>
      <c r="AO79" s="131" t="str">
        <f>IFERROR(IF(AO$5=EOMONTH('Rent Roll'!$M41,0),-'Rent Roll'!$T41*'Rent Roll'!$D16,"-"),"-")</f>
        <v>-</v>
      </c>
      <c r="AP79" s="131" t="str">
        <f>IFERROR(IF(AP$5=EOMONTH('Rent Roll'!$M41,0),-'Rent Roll'!$T41*'Rent Roll'!$D16,"-"),"-")</f>
        <v>-</v>
      </c>
      <c r="AQ79" s="131" t="str">
        <f>IFERROR(IF(AQ$5=EOMONTH('Rent Roll'!$M41,0),-'Rent Roll'!$T41*'Rent Roll'!$D16,"-"),"-")</f>
        <v>-</v>
      </c>
      <c r="AR79" s="131" t="str">
        <f>IFERROR(IF(AR$5=EOMONTH('Rent Roll'!$M41,0),-'Rent Roll'!$T41*'Rent Roll'!$D16,"-"),"-")</f>
        <v>-</v>
      </c>
      <c r="AS79" s="131" t="str">
        <f>IFERROR(IF(AS$5=EOMONTH('Rent Roll'!$M41,0),-'Rent Roll'!$T41*'Rent Roll'!$D16,"-"),"-")</f>
        <v>-</v>
      </c>
      <c r="AT79" s="131" t="str">
        <f>IFERROR(IF(AT$5=EOMONTH('Rent Roll'!$M41,0),-'Rent Roll'!$T41*'Rent Roll'!$D16,"-"),"-")</f>
        <v>-</v>
      </c>
      <c r="AU79" s="131" t="str">
        <f>IFERROR(IF(AU$5=EOMONTH('Rent Roll'!$M41,0),-'Rent Roll'!$T41*'Rent Roll'!$D16,"-"),"-")</f>
        <v>-</v>
      </c>
      <c r="AV79" s="131" t="str">
        <f>IFERROR(IF(AV$5=EOMONTH('Rent Roll'!$M41,0),-'Rent Roll'!$T41*'Rent Roll'!$D16,"-"),"-")</f>
        <v>-</v>
      </c>
      <c r="AW79" s="131" t="str">
        <f>IFERROR(IF(AW$5=EOMONTH('Rent Roll'!$M41,0),-'Rent Roll'!$T41*'Rent Roll'!$D16,"-"),"-")</f>
        <v>-</v>
      </c>
      <c r="AX79" s="131" t="str">
        <f>IFERROR(IF(AX$5=EOMONTH('Rent Roll'!$M41,0),-'Rent Roll'!$T41*'Rent Roll'!$D16,"-"),"-")</f>
        <v>-</v>
      </c>
      <c r="AY79" s="131" t="str">
        <f>IFERROR(IF(AY$5=EOMONTH('Rent Roll'!$M41,0),-'Rent Roll'!$T41*'Rent Roll'!$D16,"-"),"-")</f>
        <v>-</v>
      </c>
      <c r="AZ79" s="131" t="str">
        <f>IFERROR(IF(AZ$5=EOMONTH('Rent Roll'!$M41,0),-'Rent Roll'!$T41*'Rent Roll'!$D16,"-"),"-")</f>
        <v>-</v>
      </c>
      <c r="BA79" s="131" t="str">
        <f>IFERROR(IF(BA$5=EOMONTH('Rent Roll'!$M41,0),-'Rent Roll'!$T41*'Rent Roll'!$D16,"-"),"-")</f>
        <v>-</v>
      </c>
      <c r="BB79" s="131" t="str">
        <f>IFERROR(IF(BB$5=EOMONTH('Rent Roll'!$M41,0),-'Rent Roll'!$T41*'Rent Roll'!$D16,"-"),"-")</f>
        <v>-</v>
      </c>
      <c r="BC79" s="131" t="str">
        <f>IFERROR(IF(BC$5=EOMONTH('Rent Roll'!$M41,0),-'Rent Roll'!$T41*'Rent Roll'!$D16,"-"),"-")</f>
        <v>-</v>
      </c>
      <c r="BD79" s="131" t="str">
        <f>IFERROR(IF(BD$5=EOMONTH('Rent Roll'!$M41,0),-'Rent Roll'!$T41*'Rent Roll'!$D16,"-"),"-")</f>
        <v>-</v>
      </c>
      <c r="BE79" s="131" t="str">
        <f>IFERROR(IF(BE$5=EOMONTH('Rent Roll'!$M41,0),-'Rent Roll'!$T41*'Rent Roll'!$D16,"-"),"-")</f>
        <v>-</v>
      </c>
      <c r="BF79" s="131" t="str">
        <f>IFERROR(IF(BF$5=EOMONTH('Rent Roll'!$M41,0),-'Rent Roll'!$T41*'Rent Roll'!$D16,"-"),"-")</f>
        <v>-</v>
      </c>
      <c r="BG79" s="131" t="str">
        <f>IFERROR(IF(BG$5=EOMONTH('Rent Roll'!$M41,0),-'Rent Roll'!$T41*'Rent Roll'!$D16,"-"),"-")</f>
        <v>-</v>
      </c>
      <c r="BH79" s="131" t="str">
        <f>IFERROR(IF(BH$5=EOMONTH('Rent Roll'!$M41,0),-'Rent Roll'!$T41*'Rent Roll'!$D16,"-"),"-")</f>
        <v>-</v>
      </c>
      <c r="BI79" s="131" t="str">
        <f>IFERROR(IF(BI$5=EOMONTH('Rent Roll'!$M41,0),-'Rent Roll'!$T41*'Rent Roll'!$D16,"-"),"-")</f>
        <v>-</v>
      </c>
      <c r="BJ79" s="131" t="str">
        <f>IFERROR(IF(BJ$5=EOMONTH('Rent Roll'!$M41,0),-'Rent Roll'!$T41*'Rent Roll'!$D16,"-"),"-")</f>
        <v>-</v>
      </c>
      <c r="BK79" s="131" t="str">
        <f>IFERROR(IF(BK$5=EOMONTH('Rent Roll'!$M41,0),-'Rent Roll'!$T41*'Rent Roll'!$D16,"-"),"-")</f>
        <v>-</v>
      </c>
      <c r="BL79" s="131" t="str">
        <f>IFERROR(IF(BL$5=EOMONTH('Rent Roll'!$M41,0),-'Rent Roll'!$T41*'Rent Roll'!$D16,"-"),"-")</f>
        <v>-</v>
      </c>
      <c r="BM79" s="131" t="str">
        <f>IFERROR(IF(BM$5=EOMONTH('Rent Roll'!$M41,0),-'Rent Roll'!$T41*'Rent Roll'!$D16,"-"),"-")</f>
        <v>-</v>
      </c>
      <c r="BN79" s="131" t="str">
        <f>IFERROR(IF(BN$5=EOMONTH('Rent Roll'!$M41,0),-'Rent Roll'!$T41*'Rent Roll'!$D16,"-"),"-")</f>
        <v>-</v>
      </c>
      <c r="BO79" s="131" t="str">
        <f>IFERROR(IF(BO$5=EOMONTH('Rent Roll'!$M41,0),-'Rent Roll'!$T41*'Rent Roll'!$D16,"-"),"-")</f>
        <v>-</v>
      </c>
      <c r="BP79" s="131" t="str">
        <f>IFERROR(IF(BP$5=EOMONTH('Rent Roll'!$M41,0),-'Rent Roll'!$T41*'Rent Roll'!$D16,"-"),"-")</f>
        <v>-</v>
      </c>
      <c r="BQ79" s="131" t="str">
        <f>IFERROR(IF(BQ$5=EOMONTH('Rent Roll'!$M41,0),-'Rent Roll'!$T41*'Rent Roll'!$D16,"-"),"-")</f>
        <v>-</v>
      </c>
      <c r="BR79" s="131" t="str">
        <f>IFERROR(IF(BR$5=EOMONTH('Rent Roll'!$M41,0),-'Rent Roll'!$T41*'Rent Roll'!$D16,"-"),"-")</f>
        <v>-</v>
      </c>
      <c r="BS79" s="131" t="str">
        <f>IFERROR(IF(BS$5=EOMONTH('Rent Roll'!$M41,0),-'Rent Roll'!$T41*'Rent Roll'!$D16,"-"),"-")</f>
        <v>-</v>
      </c>
      <c r="BT79" s="131" t="str">
        <f>IFERROR(IF(BT$5=EOMONTH('Rent Roll'!$M41,0),-'Rent Roll'!$T41*'Rent Roll'!$D16,"-"),"-")</f>
        <v>-</v>
      </c>
      <c r="BU79" s="131" t="str">
        <f>IFERROR(IF(BU$5=EOMONTH('Rent Roll'!$M41,0),-'Rent Roll'!$T41*'Rent Roll'!$D16,"-"),"-")</f>
        <v>-</v>
      </c>
      <c r="BV79" s="131" t="str">
        <f>IFERROR(IF(BV$5=EOMONTH('Rent Roll'!$M41,0),-'Rent Roll'!$T41*'Rent Roll'!$D16,"-"),"-")</f>
        <v>-</v>
      </c>
      <c r="BW79" s="131" t="str">
        <f>IFERROR(IF(BW$5=EOMONTH('Rent Roll'!$M41,0),-'Rent Roll'!$T41*'Rent Roll'!$D16,"-"),"-")</f>
        <v>-</v>
      </c>
      <c r="BX79" s="131" t="str">
        <f>IFERROR(IF(BX$5=EOMONTH('Rent Roll'!$M41,0),-'Rent Roll'!$T41*'Rent Roll'!$D16,"-"),"-")</f>
        <v>-</v>
      </c>
      <c r="BY79" s="131" t="str">
        <f>IFERROR(IF(BY$5=EOMONTH('Rent Roll'!$M41,0),-'Rent Roll'!$T41*'Rent Roll'!$D16,"-"),"-")</f>
        <v>-</v>
      </c>
      <c r="BZ79" s="131" t="str">
        <f>IFERROR(IF(BZ$5=EOMONTH('Rent Roll'!$M41,0),-'Rent Roll'!$T41*'Rent Roll'!$D16,"-"),"-")</f>
        <v>-</v>
      </c>
      <c r="CA79" s="131" t="str">
        <f>IFERROR(IF(CA$5=EOMONTH('Rent Roll'!$M41,0),-'Rent Roll'!$T41*'Rent Roll'!$D16,"-"),"-")</f>
        <v>-</v>
      </c>
      <c r="CB79" s="131" t="str">
        <f>IFERROR(IF(CB$5=EOMONTH('Rent Roll'!$M41,0),-'Rent Roll'!$T41*'Rent Roll'!$D16,"-"),"-")</f>
        <v>-</v>
      </c>
      <c r="CC79" s="131" t="str">
        <f>IFERROR(IF(CC$5=EOMONTH('Rent Roll'!$M41,0),-'Rent Roll'!$T41*'Rent Roll'!$D16,"-"),"-")</f>
        <v>-</v>
      </c>
      <c r="CD79" s="131" t="str">
        <f>IFERROR(IF(CD$5=EOMONTH('Rent Roll'!$M41,0),-'Rent Roll'!$T41*'Rent Roll'!$D16,"-"),"-")</f>
        <v>-</v>
      </c>
      <c r="CE79" s="131" t="str">
        <f>IFERROR(IF(CE$5=EOMONTH('Rent Roll'!$M41,0),-'Rent Roll'!$T41*'Rent Roll'!$D16,"-"),"-")</f>
        <v>-</v>
      </c>
      <c r="CF79" s="131" t="str">
        <f>IFERROR(IF(CF$5=EOMONTH('Rent Roll'!$M41,0),-'Rent Roll'!$T41*'Rent Roll'!$D16,"-"),"-")</f>
        <v>-</v>
      </c>
      <c r="CG79" s="131" t="str">
        <f>IFERROR(IF(CG$5=EOMONTH('Rent Roll'!$M41,0),-'Rent Roll'!$T41*'Rent Roll'!$D16,"-"),"-")</f>
        <v>-</v>
      </c>
      <c r="CH79" s="131" t="str">
        <f>IFERROR(IF(CH$5=EOMONTH('Rent Roll'!$M41,0),-'Rent Roll'!$T41*'Rent Roll'!$D16,"-"),"-")</f>
        <v>-</v>
      </c>
      <c r="CI79" s="131" t="str">
        <f>IFERROR(IF(CI$5=EOMONTH('Rent Roll'!$M41,0),-'Rent Roll'!$T41*'Rent Roll'!$D16,"-"),"-")</f>
        <v>-</v>
      </c>
      <c r="CJ79" s="131" t="str">
        <f>IFERROR(IF(CJ$5=EOMONTH('Rent Roll'!$M41,0),-'Rent Roll'!$T41*'Rent Roll'!$D16,"-"),"-")</f>
        <v>-</v>
      </c>
      <c r="CK79" s="131" t="str">
        <f>IFERROR(IF(CK$5=EOMONTH('Rent Roll'!$M41,0),-'Rent Roll'!$T41*'Rent Roll'!$D16,"-"),"-")</f>
        <v>-</v>
      </c>
      <c r="CL79" s="131" t="str">
        <f>IFERROR(IF(CL$5=EOMONTH('Rent Roll'!$M41,0),-'Rent Roll'!$T41*'Rent Roll'!$D16,"-"),"-")</f>
        <v>-</v>
      </c>
      <c r="CM79" s="131" t="str">
        <f>IFERROR(IF(CM$5=EOMONTH('Rent Roll'!$M41,0),-'Rent Roll'!$T41*'Rent Roll'!$D16,"-"),"-")</f>
        <v>-</v>
      </c>
      <c r="CN79" s="131" t="str">
        <f>IFERROR(IF(CN$5=EOMONTH('Rent Roll'!$M41,0),-'Rent Roll'!$T41*'Rent Roll'!$D16,"-"),"-")</f>
        <v>-</v>
      </c>
      <c r="CO79" s="131" t="str">
        <f>IFERROR(IF(CO$5=EOMONTH('Rent Roll'!$M41,0),-'Rent Roll'!$T41*'Rent Roll'!$D16,"-"),"-")</f>
        <v>-</v>
      </c>
      <c r="CP79" s="131" t="str">
        <f>IFERROR(IF(CP$5=EOMONTH('Rent Roll'!$M41,0),-'Rent Roll'!$T41*'Rent Roll'!$D16,"-"),"-")</f>
        <v>-</v>
      </c>
      <c r="CQ79" s="131" t="str">
        <f>IFERROR(IF(CQ$5=EOMONTH('Rent Roll'!$M41,0),-'Rent Roll'!$T41*'Rent Roll'!$D16,"-"),"-")</f>
        <v>-</v>
      </c>
      <c r="CR79" s="131" t="str">
        <f>IFERROR(IF(CR$5=EOMONTH('Rent Roll'!$M41,0),-'Rent Roll'!$T41*'Rent Roll'!$D16,"-"),"-")</f>
        <v>-</v>
      </c>
      <c r="CS79" s="131" t="str">
        <f>IFERROR(IF(CS$5=EOMONTH('Rent Roll'!$M41,0),-'Rent Roll'!$T41*'Rent Roll'!$D16,"-"),"-")</f>
        <v>-</v>
      </c>
      <c r="CT79" s="131" t="str">
        <f>IFERROR(IF(CT$5=EOMONTH('Rent Roll'!$M41,0),-'Rent Roll'!$T41*'Rent Roll'!$D16,"-"),"-")</f>
        <v>-</v>
      </c>
      <c r="CU79" s="131" t="str">
        <f>IFERROR(IF(CU$5=EOMONTH('Rent Roll'!$M41,0),-'Rent Roll'!$T41*'Rent Roll'!$D16,"-"),"-")</f>
        <v>-</v>
      </c>
      <c r="CV79" s="131" t="str">
        <f>IFERROR(IF(CV$5=EOMONTH('Rent Roll'!$M41,0),-'Rent Roll'!$T41*'Rent Roll'!$D16,"-"),"-")</f>
        <v>-</v>
      </c>
      <c r="CW79" s="131" t="str">
        <f>IFERROR(IF(CW$5=EOMONTH('Rent Roll'!$M41,0),-'Rent Roll'!$T41*'Rent Roll'!$D16,"-"),"-")</f>
        <v>-</v>
      </c>
      <c r="CX79" s="131" t="str">
        <f>IFERROR(IF(CX$5=EOMONTH('Rent Roll'!$M41,0),-'Rent Roll'!$T41*'Rent Roll'!$D16,"-"),"-")</f>
        <v>-</v>
      </c>
      <c r="CY79" s="131" t="str">
        <f>IFERROR(IF(CY$5=EOMONTH('Rent Roll'!$M41,0),-'Rent Roll'!$T41*'Rent Roll'!$D16,"-"),"-")</f>
        <v>-</v>
      </c>
      <c r="CZ79" s="131" t="str">
        <f>IFERROR(IF(CZ$5=EOMONTH('Rent Roll'!$M41,0),-'Rent Roll'!$T41*'Rent Roll'!$D16,"-"),"-")</f>
        <v>-</v>
      </c>
      <c r="DA79" s="131" t="str">
        <f>IFERROR(IF(DA$5=EOMONTH('Rent Roll'!$M41,0),-'Rent Roll'!$T41*'Rent Roll'!$D16,"-"),"-")</f>
        <v>-</v>
      </c>
      <c r="DB79" s="131" t="str">
        <f>IFERROR(IF(DB$5=EOMONTH('Rent Roll'!$M41,0),-'Rent Roll'!$T41*'Rent Roll'!$D16,"-"),"-")</f>
        <v>-</v>
      </c>
      <c r="DC79" s="131" t="str">
        <f>IFERROR(IF(DC$5=EOMONTH('Rent Roll'!$M41,0),-'Rent Roll'!$T41*'Rent Roll'!$D16,"-"),"-")</f>
        <v>-</v>
      </c>
      <c r="DD79" s="131" t="str">
        <f>IFERROR(IF(DD$5=EOMONTH('Rent Roll'!$M41,0),-'Rent Roll'!$T41*'Rent Roll'!$D16,"-"),"-")</f>
        <v>-</v>
      </c>
      <c r="DE79" s="131" t="str">
        <f>IFERROR(IF(DE$5=EOMONTH('Rent Roll'!$M41,0),-'Rent Roll'!$T41*'Rent Roll'!$D16,"-"),"-")</f>
        <v>-</v>
      </c>
      <c r="DF79" s="131" t="str">
        <f>IFERROR(IF(DF$5=EOMONTH('Rent Roll'!$M41,0),-'Rent Roll'!$T41*'Rent Roll'!$D16,"-"),"-")</f>
        <v>-</v>
      </c>
      <c r="DG79" s="131" t="str">
        <f>IFERROR(IF(DG$5=EOMONTH('Rent Roll'!$M41,0),-'Rent Roll'!$T41*'Rent Roll'!$D16,"-"),"-")</f>
        <v>-</v>
      </c>
      <c r="DH79" s="131" t="str">
        <f>IFERROR(IF(DH$5=EOMONTH('Rent Roll'!$M41,0),-'Rent Roll'!$T41*'Rent Roll'!$D16,"-"),"-")</f>
        <v>-</v>
      </c>
      <c r="DI79" s="131" t="str">
        <f>IFERROR(IF(DI$5=EOMONTH('Rent Roll'!$M41,0),-'Rent Roll'!$T41*'Rent Roll'!$D16,"-"),"-")</f>
        <v>-</v>
      </c>
      <c r="DJ79" s="131" t="str">
        <f>IFERROR(IF(DJ$5=EOMONTH('Rent Roll'!$M41,0),-'Rent Roll'!$T41*'Rent Roll'!$D16,"-"),"-")</f>
        <v>-</v>
      </c>
      <c r="DK79" s="131" t="str">
        <f>IFERROR(IF(DK$5=EOMONTH('Rent Roll'!$M41,0),-'Rent Roll'!$T41*'Rent Roll'!$D16,"-"),"-")</f>
        <v>-</v>
      </c>
      <c r="DL79" s="131" t="str">
        <f>IFERROR(IF(DL$5=EOMONTH('Rent Roll'!$M41,0),-'Rent Roll'!$T41*'Rent Roll'!$D16,"-"),"-")</f>
        <v>-</v>
      </c>
      <c r="DM79" s="131" t="str">
        <f>IFERROR(IF(DM$5=EOMONTH('Rent Roll'!$M41,0),-'Rent Roll'!$T41*'Rent Roll'!$D16,"-"),"-")</f>
        <v>-</v>
      </c>
      <c r="DN79" s="131" t="str">
        <f>IFERROR(IF(DN$5=EOMONTH('Rent Roll'!$M41,0),-'Rent Roll'!$T41*'Rent Roll'!$D16,"-"),"-")</f>
        <v>-</v>
      </c>
      <c r="DO79" s="131" t="str">
        <f>IFERROR(IF(DO$5=EOMONTH('Rent Roll'!$M41,0),-'Rent Roll'!$T41*'Rent Roll'!$D16,"-"),"-")</f>
        <v>-</v>
      </c>
      <c r="DP79" s="131" t="str">
        <f>IFERROR(IF(DP$5=EOMONTH('Rent Roll'!$M41,0),-'Rent Roll'!$T41*'Rent Roll'!$D16,"-"),"-")</f>
        <v>-</v>
      </c>
      <c r="DQ79" s="131" t="str">
        <f>IFERROR(IF(DQ$5=EOMONTH('Rent Roll'!$M41,0),-'Rent Roll'!$T41*'Rent Roll'!$D16,"-"),"-")</f>
        <v>-</v>
      </c>
      <c r="DR79" s="131" t="str">
        <f>IFERROR(IF(DR$5=EOMONTH('Rent Roll'!$M41,0),-'Rent Roll'!$T41*'Rent Roll'!$D16,"-"),"-")</f>
        <v>-</v>
      </c>
      <c r="DS79" s="131" t="str">
        <f>IFERROR(IF(DS$5=EOMONTH('Rent Roll'!$M41,0),-'Rent Roll'!$T41*'Rent Roll'!$D16,"-"),"-")</f>
        <v>-</v>
      </c>
      <c r="DT79" s="131" t="str">
        <f>IFERROR(IF(DT$5=EOMONTH('Rent Roll'!$M41,0),-'Rent Roll'!$T41*'Rent Roll'!$D16,"-"),"-")</f>
        <v>-</v>
      </c>
      <c r="DU79" s="131" t="str">
        <f>IFERROR(IF(DU$5=EOMONTH('Rent Roll'!$M41,0),-'Rent Roll'!$T41*'Rent Roll'!$D16,"-"),"-")</f>
        <v>-</v>
      </c>
      <c r="DV79" s="131" t="str">
        <f>IFERROR(IF(DV$5=EOMONTH('Rent Roll'!$M41,0),-'Rent Roll'!$T41*'Rent Roll'!$D16,"-"),"-")</f>
        <v>-</v>
      </c>
      <c r="DW79" s="131" t="str">
        <f>IFERROR(IF(DW$5=EOMONTH('Rent Roll'!$M41,0),-'Rent Roll'!$T41*'Rent Roll'!$D16,"-"),"-")</f>
        <v>-</v>
      </c>
      <c r="DX79" s="131" t="str">
        <f>IFERROR(IF(DX$5=EOMONTH('Rent Roll'!$M41,0),-'Rent Roll'!$T41*'Rent Roll'!$D16,"-"),"-")</f>
        <v>-</v>
      </c>
      <c r="DY79" s="131" t="str">
        <f>IFERROR(IF(DY$5=EOMONTH('Rent Roll'!$M41,0),-'Rent Roll'!$T41*'Rent Roll'!$D16,"-"),"-")</f>
        <v>-</v>
      </c>
      <c r="DZ79" s="131" t="str">
        <f>IFERROR(IF(DZ$5=EOMONTH('Rent Roll'!$M41,0),-'Rent Roll'!$T41*'Rent Roll'!$D16,"-"),"-")</f>
        <v>-</v>
      </c>
      <c r="EA79" s="131" t="str">
        <f>IFERROR(IF(EA$5=EOMONTH('Rent Roll'!$M41,0),-'Rent Roll'!$T41*'Rent Roll'!$D16,"-"),"-")</f>
        <v>-</v>
      </c>
      <c r="EB79" s="131" t="str">
        <f>IFERROR(IF(EB$5=EOMONTH('Rent Roll'!$M41,0),-'Rent Roll'!$T41*'Rent Roll'!$D16,"-"),"-")</f>
        <v>-</v>
      </c>
      <c r="EC79" s="131" t="str">
        <f>IFERROR(IF(EC$5=EOMONTH('Rent Roll'!$M41,0),-'Rent Roll'!$T41*'Rent Roll'!$D16,"-"),"-")</f>
        <v>-</v>
      </c>
      <c r="ED79" s="131" t="str">
        <f>IFERROR(IF(ED$5=EOMONTH('Rent Roll'!$M41,0),-'Rent Roll'!$T41*'Rent Roll'!$D16,"-"),"-")</f>
        <v>-</v>
      </c>
      <c r="EE79" s="131" t="str">
        <f>IFERROR(IF(EE$5=EOMONTH('Rent Roll'!$M41,0),-'Rent Roll'!$T41*'Rent Roll'!$D16,"-"),"-")</f>
        <v>-</v>
      </c>
      <c r="EF79" s="132" t="str">
        <f>IFERROR(IF(EF$5=EOMONTH('Rent Roll'!$M41,0),-'Rent Roll'!$T41*'Rent Roll'!$D16,"-"),"-")</f>
        <v>-</v>
      </c>
    </row>
    <row r="80" spans="2:136" x14ac:dyDescent="0.2">
      <c r="B80" s="134"/>
      <c r="C80" s="135" t="str">
        <f>CONCATENATE('Rent Roll'!B17&amp;" - "&amp;'Rent Roll'!C17)</f>
        <v xml:space="preserve"> - </v>
      </c>
      <c r="D80" s="130">
        <f t="shared" si="153"/>
        <v>0</v>
      </c>
      <c r="E80" s="131" t="str">
        <f>IFERROR(IF(E$5=EOMONTH('Rent Roll'!$M42,0),-'Rent Roll'!$T42*'Rent Roll'!$D17,"-"),"-")</f>
        <v>-</v>
      </c>
      <c r="F80" s="131" t="str">
        <f>IFERROR(IF(F$5=EOMONTH('Rent Roll'!$M42,0),-'Rent Roll'!$T42*'Rent Roll'!$D17,"-"),"-")</f>
        <v>-</v>
      </c>
      <c r="G80" s="131" t="str">
        <f>IFERROR(IF(G$5=EOMONTH('Rent Roll'!$M42,0),-'Rent Roll'!$T42*'Rent Roll'!$D17,"-"),"-")</f>
        <v>-</v>
      </c>
      <c r="H80" s="131" t="str">
        <f>IFERROR(IF(H$5=EOMONTH('Rent Roll'!$M42,0),-'Rent Roll'!$T42*'Rent Roll'!$D17,"-"),"-")</f>
        <v>-</v>
      </c>
      <c r="I80" s="131" t="str">
        <f>IFERROR(IF(I$5=EOMONTH('Rent Roll'!$M42,0),-'Rent Roll'!$T42*'Rent Roll'!$D17,"-"),"-")</f>
        <v>-</v>
      </c>
      <c r="J80" s="131" t="str">
        <f>IFERROR(IF(J$5=EOMONTH('Rent Roll'!$M42,0),-'Rent Roll'!$T42*'Rent Roll'!$D17,"-"),"-")</f>
        <v>-</v>
      </c>
      <c r="K80" s="131" t="str">
        <f>IFERROR(IF(K$5=EOMONTH('Rent Roll'!$M42,0),-'Rent Roll'!$T42*'Rent Roll'!$D17,"-"),"-")</f>
        <v>-</v>
      </c>
      <c r="L80" s="131" t="str">
        <f>IFERROR(IF(L$5=EOMONTH('Rent Roll'!$M42,0),-'Rent Roll'!$T42*'Rent Roll'!$D17,"-"),"-")</f>
        <v>-</v>
      </c>
      <c r="M80" s="131" t="str">
        <f>IFERROR(IF(M$5=EOMONTH('Rent Roll'!$M42,0),-'Rent Roll'!$T42*'Rent Roll'!$D17,"-"),"-")</f>
        <v>-</v>
      </c>
      <c r="N80" s="131" t="str">
        <f>IFERROR(IF(N$5=EOMONTH('Rent Roll'!$M42,0),-'Rent Roll'!$T42*'Rent Roll'!$D17,"-"),"-")</f>
        <v>-</v>
      </c>
      <c r="O80" s="131" t="str">
        <f>IFERROR(IF(O$5=EOMONTH('Rent Roll'!$M42,0),-'Rent Roll'!$T42*'Rent Roll'!$D17,"-"),"-")</f>
        <v>-</v>
      </c>
      <c r="P80" s="131" t="str">
        <f>IFERROR(IF(P$5=EOMONTH('Rent Roll'!$M42,0),-'Rent Roll'!$T42*'Rent Roll'!$D17,"-"),"-")</f>
        <v>-</v>
      </c>
      <c r="Q80" s="131" t="str">
        <f>IFERROR(IF(Q$5=EOMONTH('Rent Roll'!$M42,0),-'Rent Roll'!$T42*'Rent Roll'!$D17,"-"),"-")</f>
        <v>-</v>
      </c>
      <c r="R80" s="131" t="str">
        <f>IFERROR(IF(R$5=EOMONTH('Rent Roll'!$M42,0),-'Rent Roll'!$T42*'Rent Roll'!$D17,"-"),"-")</f>
        <v>-</v>
      </c>
      <c r="S80" s="131" t="str">
        <f>IFERROR(IF(S$5=EOMONTH('Rent Roll'!$M42,0),-'Rent Roll'!$T42*'Rent Roll'!$D17,"-"),"-")</f>
        <v>-</v>
      </c>
      <c r="T80" s="131" t="str">
        <f>IFERROR(IF(T$5=EOMONTH('Rent Roll'!$M42,0),-'Rent Roll'!$T42*'Rent Roll'!$D17,"-"),"-")</f>
        <v>-</v>
      </c>
      <c r="U80" s="131" t="str">
        <f>IFERROR(IF(U$5=EOMONTH('Rent Roll'!$M42,0),-'Rent Roll'!$T42*'Rent Roll'!$D17,"-"),"-")</f>
        <v>-</v>
      </c>
      <c r="V80" s="131" t="str">
        <f>IFERROR(IF(V$5=EOMONTH('Rent Roll'!$M42,0),-'Rent Roll'!$T42*'Rent Roll'!$D17,"-"),"-")</f>
        <v>-</v>
      </c>
      <c r="W80" s="131" t="str">
        <f>IFERROR(IF(W$5=EOMONTH('Rent Roll'!$M42,0),-'Rent Roll'!$T42*'Rent Roll'!$D17,"-"),"-")</f>
        <v>-</v>
      </c>
      <c r="X80" s="131" t="str">
        <f>IFERROR(IF(X$5=EOMONTH('Rent Roll'!$M42,0),-'Rent Roll'!$T42*'Rent Roll'!$D17,"-"),"-")</f>
        <v>-</v>
      </c>
      <c r="Y80" s="131" t="str">
        <f>IFERROR(IF(Y$5=EOMONTH('Rent Roll'!$M42,0),-'Rent Roll'!$T42*'Rent Roll'!$D17,"-"),"-")</f>
        <v>-</v>
      </c>
      <c r="Z80" s="131" t="str">
        <f>IFERROR(IF(Z$5=EOMONTH('Rent Roll'!$M42,0),-'Rent Roll'!$T42*'Rent Roll'!$D17,"-"),"-")</f>
        <v>-</v>
      </c>
      <c r="AA80" s="131" t="str">
        <f>IFERROR(IF(AA$5=EOMONTH('Rent Roll'!$M42,0),-'Rent Roll'!$T42*'Rent Roll'!$D17,"-"),"-")</f>
        <v>-</v>
      </c>
      <c r="AB80" s="131" t="str">
        <f>IFERROR(IF(AB$5=EOMONTH('Rent Roll'!$M42,0),-'Rent Roll'!$T42*'Rent Roll'!$D17,"-"),"-")</f>
        <v>-</v>
      </c>
      <c r="AC80" s="131" t="str">
        <f>IFERROR(IF(AC$5=EOMONTH('Rent Roll'!$M42,0),-'Rent Roll'!$T42*'Rent Roll'!$D17,"-"),"-")</f>
        <v>-</v>
      </c>
      <c r="AD80" s="131" t="str">
        <f>IFERROR(IF(AD$5=EOMONTH('Rent Roll'!$M42,0),-'Rent Roll'!$T42*'Rent Roll'!$D17,"-"),"-")</f>
        <v>-</v>
      </c>
      <c r="AE80" s="131" t="str">
        <f>IFERROR(IF(AE$5=EOMONTH('Rent Roll'!$M42,0),-'Rent Roll'!$T42*'Rent Roll'!$D17,"-"),"-")</f>
        <v>-</v>
      </c>
      <c r="AF80" s="131" t="str">
        <f>IFERROR(IF(AF$5=EOMONTH('Rent Roll'!$M42,0),-'Rent Roll'!$T42*'Rent Roll'!$D17,"-"),"-")</f>
        <v>-</v>
      </c>
      <c r="AG80" s="131" t="str">
        <f>IFERROR(IF(AG$5=EOMONTH('Rent Roll'!$M42,0),-'Rent Roll'!$T42*'Rent Roll'!$D17,"-"),"-")</f>
        <v>-</v>
      </c>
      <c r="AH80" s="131" t="str">
        <f>IFERROR(IF(AH$5=EOMONTH('Rent Roll'!$M42,0),-'Rent Roll'!$T42*'Rent Roll'!$D17,"-"),"-")</f>
        <v>-</v>
      </c>
      <c r="AI80" s="131" t="str">
        <f>IFERROR(IF(AI$5=EOMONTH('Rent Roll'!$M42,0),-'Rent Roll'!$T42*'Rent Roll'!$D17,"-"),"-")</f>
        <v>-</v>
      </c>
      <c r="AJ80" s="131" t="str">
        <f>IFERROR(IF(AJ$5=EOMONTH('Rent Roll'!$M42,0),-'Rent Roll'!$T42*'Rent Roll'!$D17,"-"),"-")</f>
        <v>-</v>
      </c>
      <c r="AK80" s="131" t="str">
        <f>IFERROR(IF(AK$5=EOMONTH('Rent Roll'!$M42,0),-'Rent Roll'!$T42*'Rent Roll'!$D17,"-"),"-")</f>
        <v>-</v>
      </c>
      <c r="AL80" s="131" t="str">
        <f>IFERROR(IF(AL$5=EOMONTH('Rent Roll'!$M42,0),-'Rent Roll'!$T42*'Rent Roll'!$D17,"-"),"-")</f>
        <v>-</v>
      </c>
      <c r="AM80" s="131" t="str">
        <f>IFERROR(IF(AM$5=EOMONTH('Rent Roll'!$M42,0),-'Rent Roll'!$T42*'Rent Roll'!$D17,"-"),"-")</f>
        <v>-</v>
      </c>
      <c r="AN80" s="131" t="str">
        <f>IFERROR(IF(AN$5=EOMONTH('Rent Roll'!$M42,0),-'Rent Roll'!$T42*'Rent Roll'!$D17,"-"),"-")</f>
        <v>-</v>
      </c>
      <c r="AO80" s="131" t="str">
        <f>IFERROR(IF(AO$5=EOMONTH('Rent Roll'!$M42,0),-'Rent Roll'!$T42*'Rent Roll'!$D17,"-"),"-")</f>
        <v>-</v>
      </c>
      <c r="AP80" s="131" t="str">
        <f>IFERROR(IF(AP$5=EOMONTH('Rent Roll'!$M42,0),-'Rent Roll'!$T42*'Rent Roll'!$D17,"-"),"-")</f>
        <v>-</v>
      </c>
      <c r="AQ80" s="131" t="str">
        <f>IFERROR(IF(AQ$5=EOMONTH('Rent Roll'!$M42,0),-'Rent Roll'!$T42*'Rent Roll'!$D17,"-"),"-")</f>
        <v>-</v>
      </c>
      <c r="AR80" s="131" t="str">
        <f>IFERROR(IF(AR$5=EOMONTH('Rent Roll'!$M42,0),-'Rent Roll'!$T42*'Rent Roll'!$D17,"-"),"-")</f>
        <v>-</v>
      </c>
      <c r="AS80" s="131" t="str">
        <f>IFERROR(IF(AS$5=EOMONTH('Rent Roll'!$M42,0),-'Rent Roll'!$T42*'Rent Roll'!$D17,"-"),"-")</f>
        <v>-</v>
      </c>
      <c r="AT80" s="131" t="str">
        <f>IFERROR(IF(AT$5=EOMONTH('Rent Roll'!$M42,0),-'Rent Roll'!$T42*'Rent Roll'!$D17,"-"),"-")</f>
        <v>-</v>
      </c>
      <c r="AU80" s="131" t="str">
        <f>IFERROR(IF(AU$5=EOMONTH('Rent Roll'!$M42,0),-'Rent Roll'!$T42*'Rent Roll'!$D17,"-"),"-")</f>
        <v>-</v>
      </c>
      <c r="AV80" s="131" t="str">
        <f>IFERROR(IF(AV$5=EOMONTH('Rent Roll'!$M42,0),-'Rent Roll'!$T42*'Rent Roll'!$D17,"-"),"-")</f>
        <v>-</v>
      </c>
      <c r="AW80" s="131" t="str">
        <f>IFERROR(IF(AW$5=EOMONTH('Rent Roll'!$M42,0),-'Rent Roll'!$T42*'Rent Roll'!$D17,"-"),"-")</f>
        <v>-</v>
      </c>
      <c r="AX80" s="131" t="str">
        <f>IFERROR(IF(AX$5=EOMONTH('Rent Roll'!$M42,0),-'Rent Roll'!$T42*'Rent Roll'!$D17,"-"),"-")</f>
        <v>-</v>
      </c>
      <c r="AY80" s="131" t="str">
        <f>IFERROR(IF(AY$5=EOMONTH('Rent Roll'!$M42,0),-'Rent Roll'!$T42*'Rent Roll'!$D17,"-"),"-")</f>
        <v>-</v>
      </c>
      <c r="AZ80" s="131" t="str">
        <f>IFERROR(IF(AZ$5=EOMONTH('Rent Roll'!$M42,0),-'Rent Roll'!$T42*'Rent Roll'!$D17,"-"),"-")</f>
        <v>-</v>
      </c>
      <c r="BA80" s="131" t="str">
        <f>IFERROR(IF(BA$5=EOMONTH('Rent Roll'!$M42,0),-'Rent Roll'!$T42*'Rent Roll'!$D17,"-"),"-")</f>
        <v>-</v>
      </c>
      <c r="BB80" s="131" t="str">
        <f>IFERROR(IF(BB$5=EOMONTH('Rent Roll'!$M42,0),-'Rent Roll'!$T42*'Rent Roll'!$D17,"-"),"-")</f>
        <v>-</v>
      </c>
      <c r="BC80" s="131" t="str">
        <f>IFERROR(IF(BC$5=EOMONTH('Rent Roll'!$M42,0),-'Rent Roll'!$T42*'Rent Roll'!$D17,"-"),"-")</f>
        <v>-</v>
      </c>
      <c r="BD80" s="131" t="str">
        <f>IFERROR(IF(BD$5=EOMONTH('Rent Roll'!$M42,0),-'Rent Roll'!$T42*'Rent Roll'!$D17,"-"),"-")</f>
        <v>-</v>
      </c>
      <c r="BE80" s="131" t="str">
        <f>IFERROR(IF(BE$5=EOMONTH('Rent Roll'!$M42,0),-'Rent Roll'!$T42*'Rent Roll'!$D17,"-"),"-")</f>
        <v>-</v>
      </c>
      <c r="BF80" s="131" t="str">
        <f>IFERROR(IF(BF$5=EOMONTH('Rent Roll'!$M42,0),-'Rent Roll'!$T42*'Rent Roll'!$D17,"-"),"-")</f>
        <v>-</v>
      </c>
      <c r="BG80" s="131" t="str">
        <f>IFERROR(IF(BG$5=EOMONTH('Rent Roll'!$M42,0),-'Rent Roll'!$T42*'Rent Roll'!$D17,"-"),"-")</f>
        <v>-</v>
      </c>
      <c r="BH80" s="131" t="str">
        <f>IFERROR(IF(BH$5=EOMONTH('Rent Roll'!$M42,0),-'Rent Roll'!$T42*'Rent Roll'!$D17,"-"),"-")</f>
        <v>-</v>
      </c>
      <c r="BI80" s="131" t="str">
        <f>IFERROR(IF(BI$5=EOMONTH('Rent Roll'!$M42,0),-'Rent Roll'!$T42*'Rent Roll'!$D17,"-"),"-")</f>
        <v>-</v>
      </c>
      <c r="BJ80" s="131" t="str">
        <f>IFERROR(IF(BJ$5=EOMONTH('Rent Roll'!$M42,0),-'Rent Roll'!$T42*'Rent Roll'!$D17,"-"),"-")</f>
        <v>-</v>
      </c>
      <c r="BK80" s="131" t="str">
        <f>IFERROR(IF(BK$5=EOMONTH('Rent Roll'!$M42,0),-'Rent Roll'!$T42*'Rent Roll'!$D17,"-"),"-")</f>
        <v>-</v>
      </c>
      <c r="BL80" s="131" t="str">
        <f>IFERROR(IF(BL$5=EOMONTH('Rent Roll'!$M42,0),-'Rent Roll'!$T42*'Rent Roll'!$D17,"-"),"-")</f>
        <v>-</v>
      </c>
      <c r="BM80" s="131" t="str">
        <f>IFERROR(IF(BM$5=EOMONTH('Rent Roll'!$M42,0),-'Rent Roll'!$T42*'Rent Roll'!$D17,"-"),"-")</f>
        <v>-</v>
      </c>
      <c r="BN80" s="131" t="str">
        <f>IFERROR(IF(BN$5=EOMONTH('Rent Roll'!$M42,0),-'Rent Roll'!$T42*'Rent Roll'!$D17,"-"),"-")</f>
        <v>-</v>
      </c>
      <c r="BO80" s="131" t="str">
        <f>IFERROR(IF(BO$5=EOMONTH('Rent Roll'!$M42,0),-'Rent Roll'!$T42*'Rent Roll'!$D17,"-"),"-")</f>
        <v>-</v>
      </c>
      <c r="BP80" s="131" t="str">
        <f>IFERROR(IF(BP$5=EOMONTH('Rent Roll'!$M42,0),-'Rent Roll'!$T42*'Rent Roll'!$D17,"-"),"-")</f>
        <v>-</v>
      </c>
      <c r="BQ80" s="131" t="str">
        <f>IFERROR(IF(BQ$5=EOMONTH('Rent Roll'!$M42,0),-'Rent Roll'!$T42*'Rent Roll'!$D17,"-"),"-")</f>
        <v>-</v>
      </c>
      <c r="BR80" s="131" t="str">
        <f>IFERROR(IF(BR$5=EOMONTH('Rent Roll'!$M42,0),-'Rent Roll'!$T42*'Rent Roll'!$D17,"-"),"-")</f>
        <v>-</v>
      </c>
      <c r="BS80" s="131" t="str">
        <f>IFERROR(IF(BS$5=EOMONTH('Rent Roll'!$M42,0),-'Rent Roll'!$T42*'Rent Roll'!$D17,"-"),"-")</f>
        <v>-</v>
      </c>
      <c r="BT80" s="131" t="str">
        <f>IFERROR(IF(BT$5=EOMONTH('Rent Roll'!$M42,0),-'Rent Roll'!$T42*'Rent Roll'!$D17,"-"),"-")</f>
        <v>-</v>
      </c>
      <c r="BU80" s="131" t="str">
        <f>IFERROR(IF(BU$5=EOMONTH('Rent Roll'!$M42,0),-'Rent Roll'!$T42*'Rent Roll'!$D17,"-"),"-")</f>
        <v>-</v>
      </c>
      <c r="BV80" s="131" t="str">
        <f>IFERROR(IF(BV$5=EOMONTH('Rent Roll'!$M42,0),-'Rent Roll'!$T42*'Rent Roll'!$D17,"-"),"-")</f>
        <v>-</v>
      </c>
      <c r="BW80" s="131" t="str">
        <f>IFERROR(IF(BW$5=EOMONTH('Rent Roll'!$M42,0),-'Rent Roll'!$T42*'Rent Roll'!$D17,"-"),"-")</f>
        <v>-</v>
      </c>
      <c r="BX80" s="131" t="str">
        <f>IFERROR(IF(BX$5=EOMONTH('Rent Roll'!$M42,0),-'Rent Roll'!$T42*'Rent Roll'!$D17,"-"),"-")</f>
        <v>-</v>
      </c>
      <c r="BY80" s="131" t="str">
        <f>IFERROR(IF(BY$5=EOMONTH('Rent Roll'!$M42,0),-'Rent Roll'!$T42*'Rent Roll'!$D17,"-"),"-")</f>
        <v>-</v>
      </c>
      <c r="BZ80" s="131" t="str">
        <f>IFERROR(IF(BZ$5=EOMONTH('Rent Roll'!$M42,0),-'Rent Roll'!$T42*'Rent Roll'!$D17,"-"),"-")</f>
        <v>-</v>
      </c>
      <c r="CA80" s="131" t="str">
        <f>IFERROR(IF(CA$5=EOMONTH('Rent Roll'!$M42,0),-'Rent Roll'!$T42*'Rent Roll'!$D17,"-"),"-")</f>
        <v>-</v>
      </c>
      <c r="CB80" s="131" t="str">
        <f>IFERROR(IF(CB$5=EOMONTH('Rent Roll'!$M42,0),-'Rent Roll'!$T42*'Rent Roll'!$D17,"-"),"-")</f>
        <v>-</v>
      </c>
      <c r="CC80" s="131" t="str">
        <f>IFERROR(IF(CC$5=EOMONTH('Rent Roll'!$M42,0),-'Rent Roll'!$T42*'Rent Roll'!$D17,"-"),"-")</f>
        <v>-</v>
      </c>
      <c r="CD80" s="131" t="str">
        <f>IFERROR(IF(CD$5=EOMONTH('Rent Roll'!$M42,0),-'Rent Roll'!$T42*'Rent Roll'!$D17,"-"),"-")</f>
        <v>-</v>
      </c>
      <c r="CE80" s="131" t="str">
        <f>IFERROR(IF(CE$5=EOMONTH('Rent Roll'!$M42,0),-'Rent Roll'!$T42*'Rent Roll'!$D17,"-"),"-")</f>
        <v>-</v>
      </c>
      <c r="CF80" s="131" t="str">
        <f>IFERROR(IF(CF$5=EOMONTH('Rent Roll'!$M42,0),-'Rent Roll'!$T42*'Rent Roll'!$D17,"-"),"-")</f>
        <v>-</v>
      </c>
      <c r="CG80" s="131" t="str">
        <f>IFERROR(IF(CG$5=EOMONTH('Rent Roll'!$M42,0),-'Rent Roll'!$T42*'Rent Roll'!$D17,"-"),"-")</f>
        <v>-</v>
      </c>
      <c r="CH80" s="131" t="str">
        <f>IFERROR(IF(CH$5=EOMONTH('Rent Roll'!$M42,0),-'Rent Roll'!$T42*'Rent Roll'!$D17,"-"),"-")</f>
        <v>-</v>
      </c>
      <c r="CI80" s="131" t="str">
        <f>IFERROR(IF(CI$5=EOMONTH('Rent Roll'!$M42,0),-'Rent Roll'!$T42*'Rent Roll'!$D17,"-"),"-")</f>
        <v>-</v>
      </c>
      <c r="CJ80" s="131" t="str">
        <f>IFERROR(IF(CJ$5=EOMONTH('Rent Roll'!$M42,0),-'Rent Roll'!$T42*'Rent Roll'!$D17,"-"),"-")</f>
        <v>-</v>
      </c>
      <c r="CK80" s="131" t="str">
        <f>IFERROR(IF(CK$5=EOMONTH('Rent Roll'!$M42,0),-'Rent Roll'!$T42*'Rent Roll'!$D17,"-"),"-")</f>
        <v>-</v>
      </c>
      <c r="CL80" s="131" t="str">
        <f>IFERROR(IF(CL$5=EOMONTH('Rent Roll'!$M42,0),-'Rent Roll'!$T42*'Rent Roll'!$D17,"-"),"-")</f>
        <v>-</v>
      </c>
      <c r="CM80" s="131" t="str">
        <f>IFERROR(IF(CM$5=EOMONTH('Rent Roll'!$M42,0),-'Rent Roll'!$T42*'Rent Roll'!$D17,"-"),"-")</f>
        <v>-</v>
      </c>
      <c r="CN80" s="131" t="str">
        <f>IFERROR(IF(CN$5=EOMONTH('Rent Roll'!$M42,0),-'Rent Roll'!$T42*'Rent Roll'!$D17,"-"),"-")</f>
        <v>-</v>
      </c>
      <c r="CO80" s="131" t="str">
        <f>IFERROR(IF(CO$5=EOMONTH('Rent Roll'!$M42,0),-'Rent Roll'!$T42*'Rent Roll'!$D17,"-"),"-")</f>
        <v>-</v>
      </c>
      <c r="CP80" s="131" t="str">
        <f>IFERROR(IF(CP$5=EOMONTH('Rent Roll'!$M42,0),-'Rent Roll'!$T42*'Rent Roll'!$D17,"-"),"-")</f>
        <v>-</v>
      </c>
      <c r="CQ80" s="131" t="str">
        <f>IFERROR(IF(CQ$5=EOMONTH('Rent Roll'!$M42,0),-'Rent Roll'!$T42*'Rent Roll'!$D17,"-"),"-")</f>
        <v>-</v>
      </c>
      <c r="CR80" s="131" t="str">
        <f>IFERROR(IF(CR$5=EOMONTH('Rent Roll'!$M42,0),-'Rent Roll'!$T42*'Rent Roll'!$D17,"-"),"-")</f>
        <v>-</v>
      </c>
      <c r="CS80" s="131" t="str">
        <f>IFERROR(IF(CS$5=EOMONTH('Rent Roll'!$M42,0),-'Rent Roll'!$T42*'Rent Roll'!$D17,"-"),"-")</f>
        <v>-</v>
      </c>
      <c r="CT80" s="131" t="str">
        <f>IFERROR(IF(CT$5=EOMONTH('Rent Roll'!$M42,0),-'Rent Roll'!$T42*'Rent Roll'!$D17,"-"),"-")</f>
        <v>-</v>
      </c>
      <c r="CU80" s="131" t="str">
        <f>IFERROR(IF(CU$5=EOMONTH('Rent Roll'!$M42,0),-'Rent Roll'!$T42*'Rent Roll'!$D17,"-"),"-")</f>
        <v>-</v>
      </c>
      <c r="CV80" s="131" t="str">
        <f>IFERROR(IF(CV$5=EOMONTH('Rent Roll'!$M42,0),-'Rent Roll'!$T42*'Rent Roll'!$D17,"-"),"-")</f>
        <v>-</v>
      </c>
      <c r="CW80" s="131" t="str">
        <f>IFERROR(IF(CW$5=EOMONTH('Rent Roll'!$M42,0),-'Rent Roll'!$T42*'Rent Roll'!$D17,"-"),"-")</f>
        <v>-</v>
      </c>
      <c r="CX80" s="131" t="str">
        <f>IFERROR(IF(CX$5=EOMONTH('Rent Roll'!$M42,0),-'Rent Roll'!$T42*'Rent Roll'!$D17,"-"),"-")</f>
        <v>-</v>
      </c>
      <c r="CY80" s="131" t="str">
        <f>IFERROR(IF(CY$5=EOMONTH('Rent Roll'!$M42,0),-'Rent Roll'!$T42*'Rent Roll'!$D17,"-"),"-")</f>
        <v>-</v>
      </c>
      <c r="CZ80" s="131" t="str">
        <f>IFERROR(IF(CZ$5=EOMONTH('Rent Roll'!$M42,0),-'Rent Roll'!$T42*'Rent Roll'!$D17,"-"),"-")</f>
        <v>-</v>
      </c>
      <c r="DA80" s="131" t="str">
        <f>IFERROR(IF(DA$5=EOMONTH('Rent Roll'!$M42,0),-'Rent Roll'!$T42*'Rent Roll'!$D17,"-"),"-")</f>
        <v>-</v>
      </c>
      <c r="DB80" s="131" t="str">
        <f>IFERROR(IF(DB$5=EOMONTH('Rent Roll'!$M42,0),-'Rent Roll'!$T42*'Rent Roll'!$D17,"-"),"-")</f>
        <v>-</v>
      </c>
      <c r="DC80" s="131" t="str">
        <f>IFERROR(IF(DC$5=EOMONTH('Rent Roll'!$M42,0),-'Rent Roll'!$T42*'Rent Roll'!$D17,"-"),"-")</f>
        <v>-</v>
      </c>
      <c r="DD80" s="131" t="str">
        <f>IFERROR(IF(DD$5=EOMONTH('Rent Roll'!$M42,0),-'Rent Roll'!$T42*'Rent Roll'!$D17,"-"),"-")</f>
        <v>-</v>
      </c>
      <c r="DE80" s="131" t="str">
        <f>IFERROR(IF(DE$5=EOMONTH('Rent Roll'!$M42,0),-'Rent Roll'!$T42*'Rent Roll'!$D17,"-"),"-")</f>
        <v>-</v>
      </c>
      <c r="DF80" s="131" t="str">
        <f>IFERROR(IF(DF$5=EOMONTH('Rent Roll'!$M42,0),-'Rent Roll'!$T42*'Rent Roll'!$D17,"-"),"-")</f>
        <v>-</v>
      </c>
      <c r="DG80" s="131" t="str">
        <f>IFERROR(IF(DG$5=EOMONTH('Rent Roll'!$M42,0),-'Rent Roll'!$T42*'Rent Roll'!$D17,"-"),"-")</f>
        <v>-</v>
      </c>
      <c r="DH80" s="131" t="str">
        <f>IFERROR(IF(DH$5=EOMONTH('Rent Roll'!$M42,0),-'Rent Roll'!$T42*'Rent Roll'!$D17,"-"),"-")</f>
        <v>-</v>
      </c>
      <c r="DI80" s="131" t="str">
        <f>IFERROR(IF(DI$5=EOMONTH('Rent Roll'!$M42,0),-'Rent Roll'!$T42*'Rent Roll'!$D17,"-"),"-")</f>
        <v>-</v>
      </c>
      <c r="DJ80" s="131" t="str">
        <f>IFERROR(IF(DJ$5=EOMONTH('Rent Roll'!$M42,0),-'Rent Roll'!$T42*'Rent Roll'!$D17,"-"),"-")</f>
        <v>-</v>
      </c>
      <c r="DK80" s="131" t="str">
        <f>IFERROR(IF(DK$5=EOMONTH('Rent Roll'!$M42,0),-'Rent Roll'!$T42*'Rent Roll'!$D17,"-"),"-")</f>
        <v>-</v>
      </c>
      <c r="DL80" s="131" t="str">
        <f>IFERROR(IF(DL$5=EOMONTH('Rent Roll'!$M42,0),-'Rent Roll'!$T42*'Rent Roll'!$D17,"-"),"-")</f>
        <v>-</v>
      </c>
      <c r="DM80" s="131" t="str">
        <f>IFERROR(IF(DM$5=EOMONTH('Rent Roll'!$M42,0),-'Rent Roll'!$T42*'Rent Roll'!$D17,"-"),"-")</f>
        <v>-</v>
      </c>
      <c r="DN80" s="131" t="str">
        <f>IFERROR(IF(DN$5=EOMONTH('Rent Roll'!$M42,0),-'Rent Roll'!$T42*'Rent Roll'!$D17,"-"),"-")</f>
        <v>-</v>
      </c>
      <c r="DO80" s="131" t="str">
        <f>IFERROR(IF(DO$5=EOMONTH('Rent Roll'!$M42,0),-'Rent Roll'!$T42*'Rent Roll'!$D17,"-"),"-")</f>
        <v>-</v>
      </c>
      <c r="DP80" s="131" t="str">
        <f>IFERROR(IF(DP$5=EOMONTH('Rent Roll'!$M42,0),-'Rent Roll'!$T42*'Rent Roll'!$D17,"-"),"-")</f>
        <v>-</v>
      </c>
      <c r="DQ80" s="131" t="str">
        <f>IFERROR(IF(DQ$5=EOMONTH('Rent Roll'!$M42,0),-'Rent Roll'!$T42*'Rent Roll'!$D17,"-"),"-")</f>
        <v>-</v>
      </c>
      <c r="DR80" s="131" t="str">
        <f>IFERROR(IF(DR$5=EOMONTH('Rent Roll'!$M42,0),-'Rent Roll'!$T42*'Rent Roll'!$D17,"-"),"-")</f>
        <v>-</v>
      </c>
      <c r="DS80" s="131" t="str">
        <f>IFERROR(IF(DS$5=EOMONTH('Rent Roll'!$M42,0),-'Rent Roll'!$T42*'Rent Roll'!$D17,"-"),"-")</f>
        <v>-</v>
      </c>
      <c r="DT80" s="131" t="str">
        <f>IFERROR(IF(DT$5=EOMONTH('Rent Roll'!$M42,0),-'Rent Roll'!$T42*'Rent Roll'!$D17,"-"),"-")</f>
        <v>-</v>
      </c>
      <c r="DU80" s="131" t="str">
        <f>IFERROR(IF(DU$5=EOMONTH('Rent Roll'!$M42,0),-'Rent Roll'!$T42*'Rent Roll'!$D17,"-"),"-")</f>
        <v>-</v>
      </c>
      <c r="DV80" s="131" t="str">
        <f>IFERROR(IF(DV$5=EOMONTH('Rent Roll'!$M42,0),-'Rent Roll'!$T42*'Rent Roll'!$D17,"-"),"-")</f>
        <v>-</v>
      </c>
      <c r="DW80" s="131" t="str">
        <f>IFERROR(IF(DW$5=EOMONTH('Rent Roll'!$M42,0),-'Rent Roll'!$T42*'Rent Roll'!$D17,"-"),"-")</f>
        <v>-</v>
      </c>
      <c r="DX80" s="131" t="str">
        <f>IFERROR(IF(DX$5=EOMONTH('Rent Roll'!$M42,0),-'Rent Roll'!$T42*'Rent Roll'!$D17,"-"),"-")</f>
        <v>-</v>
      </c>
      <c r="DY80" s="131" t="str">
        <f>IFERROR(IF(DY$5=EOMONTH('Rent Roll'!$M42,0),-'Rent Roll'!$T42*'Rent Roll'!$D17,"-"),"-")</f>
        <v>-</v>
      </c>
      <c r="DZ80" s="131" t="str">
        <f>IFERROR(IF(DZ$5=EOMONTH('Rent Roll'!$M42,0),-'Rent Roll'!$T42*'Rent Roll'!$D17,"-"),"-")</f>
        <v>-</v>
      </c>
      <c r="EA80" s="131" t="str">
        <f>IFERROR(IF(EA$5=EOMONTH('Rent Roll'!$M42,0),-'Rent Roll'!$T42*'Rent Roll'!$D17,"-"),"-")</f>
        <v>-</v>
      </c>
      <c r="EB80" s="131" t="str">
        <f>IFERROR(IF(EB$5=EOMONTH('Rent Roll'!$M42,0),-'Rent Roll'!$T42*'Rent Roll'!$D17,"-"),"-")</f>
        <v>-</v>
      </c>
      <c r="EC80" s="131" t="str">
        <f>IFERROR(IF(EC$5=EOMONTH('Rent Roll'!$M42,0),-'Rent Roll'!$T42*'Rent Roll'!$D17,"-"),"-")</f>
        <v>-</v>
      </c>
      <c r="ED80" s="131" t="str">
        <f>IFERROR(IF(ED$5=EOMONTH('Rent Roll'!$M42,0),-'Rent Roll'!$T42*'Rent Roll'!$D17,"-"),"-")</f>
        <v>-</v>
      </c>
      <c r="EE80" s="131" t="str">
        <f>IFERROR(IF(EE$5=EOMONTH('Rent Roll'!$M42,0),-'Rent Roll'!$T42*'Rent Roll'!$D17,"-"),"-")</f>
        <v>-</v>
      </c>
      <c r="EF80" s="132" t="str">
        <f>IFERROR(IF(EF$5=EOMONTH('Rent Roll'!$M42,0),-'Rent Roll'!$T42*'Rent Roll'!$D17,"-"),"-")</f>
        <v>-</v>
      </c>
    </row>
    <row r="81" spans="2:136" x14ac:dyDescent="0.2">
      <c r="B81" s="134"/>
      <c r="C81" s="135" t="str">
        <f>CONCATENATE('Rent Roll'!B18&amp;" - "&amp;'Rent Roll'!C18)</f>
        <v xml:space="preserve"> - </v>
      </c>
      <c r="D81" s="130">
        <f t="shared" si="153"/>
        <v>0</v>
      </c>
      <c r="E81" s="131" t="str">
        <f>IFERROR(IF(E$5=EOMONTH('Rent Roll'!$M43,0),-'Rent Roll'!$T43*'Rent Roll'!$D18,"-"),"-")</f>
        <v>-</v>
      </c>
      <c r="F81" s="131" t="str">
        <f>IFERROR(IF(F$5=EOMONTH('Rent Roll'!$M43,0),-'Rent Roll'!$T43*'Rent Roll'!$D18,"-"),"-")</f>
        <v>-</v>
      </c>
      <c r="G81" s="131" t="str">
        <f>IFERROR(IF(G$5=EOMONTH('Rent Roll'!$M43,0),-'Rent Roll'!$T43*'Rent Roll'!$D18,"-"),"-")</f>
        <v>-</v>
      </c>
      <c r="H81" s="131" t="str">
        <f>IFERROR(IF(H$5=EOMONTH('Rent Roll'!$M43,0),-'Rent Roll'!$T43*'Rent Roll'!$D18,"-"),"-")</f>
        <v>-</v>
      </c>
      <c r="I81" s="131" t="str">
        <f>IFERROR(IF(I$5=EOMONTH('Rent Roll'!$M43,0),-'Rent Roll'!$T43*'Rent Roll'!$D18,"-"),"-")</f>
        <v>-</v>
      </c>
      <c r="J81" s="131" t="str">
        <f>IFERROR(IF(J$5=EOMONTH('Rent Roll'!$M43,0),-'Rent Roll'!$T43*'Rent Roll'!$D18,"-"),"-")</f>
        <v>-</v>
      </c>
      <c r="K81" s="131" t="str">
        <f>IFERROR(IF(K$5=EOMONTH('Rent Roll'!$M43,0),-'Rent Roll'!$T43*'Rent Roll'!$D18,"-"),"-")</f>
        <v>-</v>
      </c>
      <c r="L81" s="131" t="str">
        <f>IFERROR(IF(L$5=EOMONTH('Rent Roll'!$M43,0),-'Rent Roll'!$T43*'Rent Roll'!$D18,"-"),"-")</f>
        <v>-</v>
      </c>
      <c r="M81" s="131" t="str">
        <f>IFERROR(IF(M$5=EOMONTH('Rent Roll'!$M43,0),-'Rent Roll'!$T43*'Rent Roll'!$D18,"-"),"-")</f>
        <v>-</v>
      </c>
      <c r="N81" s="131" t="str">
        <f>IFERROR(IF(N$5=EOMONTH('Rent Roll'!$M43,0),-'Rent Roll'!$T43*'Rent Roll'!$D18,"-"),"-")</f>
        <v>-</v>
      </c>
      <c r="O81" s="131" t="str">
        <f>IFERROR(IF(O$5=EOMONTH('Rent Roll'!$M43,0),-'Rent Roll'!$T43*'Rent Roll'!$D18,"-"),"-")</f>
        <v>-</v>
      </c>
      <c r="P81" s="131" t="str">
        <f>IFERROR(IF(P$5=EOMONTH('Rent Roll'!$M43,0),-'Rent Roll'!$T43*'Rent Roll'!$D18,"-"),"-")</f>
        <v>-</v>
      </c>
      <c r="Q81" s="131" t="str">
        <f>IFERROR(IF(Q$5=EOMONTH('Rent Roll'!$M43,0),-'Rent Roll'!$T43*'Rent Roll'!$D18,"-"),"-")</f>
        <v>-</v>
      </c>
      <c r="R81" s="131" t="str">
        <f>IFERROR(IF(R$5=EOMONTH('Rent Roll'!$M43,0),-'Rent Roll'!$T43*'Rent Roll'!$D18,"-"),"-")</f>
        <v>-</v>
      </c>
      <c r="S81" s="131" t="str">
        <f>IFERROR(IF(S$5=EOMONTH('Rent Roll'!$M43,0),-'Rent Roll'!$T43*'Rent Roll'!$D18,"-"),"-")</f>
        <v>-</v>
      </c>
      <c r="T81" s="131" t="str">
        <f>IFERROR(IF(T$5=EOMONTH('Rent Roll'!$M43,0),-'Rent Roll'!$T43*'Rent Roll'!$D18,"-"),"-")</f>
        <v>-</v>
      </c>
      <c r="U81" s="131" t="str">
        <f>IFERROR(IF(U$5=EOMONTH('Rent Roll'!$M43,0),-'Rent Roll'!$T43*'Rent Roll'!$D18,"-"),"-")</f>
        <v>-</v>
      </c>
      <c r="V81" s="131" t="str">
        <f>IFERROR(IF(V$5=EOMONTH('Rent Roll'!$M43,0),-'Rent Roll'!$T43*'Rent Roll'!$D18,"-"),"-")</f>
        <v>-</v>
      </c>
      <c r="W81" s="131" t="str">
        <f>IFERROR(IF(W$5=EOMONTH('Rent Roll'!$M43,0),-'Rent Roll'!$T43*'Rent Roll'!$D18,"-"),"-")</f>
        <v>-</v>
      </c>
      <c r="X81" s="131" t="str">
        <f>IFERROR(IF(X$5=EOMONTH('Rent Roll'!$M43,0),-'Rent Roll'!$T43*'Rent Roll'!$D18,"-"),"-")</f>
        <v>-</v>
      </c>
      <c r="Y81" s="131" t="str">
        <f>IFERROR(IF(Y$5=EOMONTH('Rent Roll'!$M43,0),-'Rent Roll'!$T43*'Rent Roll'!$D18,"-"),"-")</f>
        <v>-</v>
      </c>
      <c r="Z81" s="131" t="str">
        <f>IFERROR(IF(Z$5=EOMONTH('Rent Roll'!$M43,0),-'Rent Roll'!$T43*'Rent Roll'!$D18,"-"),"-")</f>
        <v>-</v>
      </c>
      <c r="AA81" s="131" t="str">
        <f>IFERROR(IF(AA$5=EOMONTH('Rent Roll'!$M43,0),-'Rent Roll'!$T43*'Rent Roll'!$D18,"-"),"-")</f>
        <v>-</v>
      </c>
      <c r="AB81" s="131" t="str">
        <f>IFERROR(IF(AB$5=EOMONTH('Rent Roll'!$M43,0),-'Rent Roll'!$T43*'Rent Roll'!$D18,"-"),"-")</f>
        <v>-</v>
      </c>
      <c r="AC81" s="131" t="str">
        <f>IFERROR(IF(AC$5=EOMONTH('Rent Roll'!$M43,0),-'Rent Roll'!$T43*'Rent Roll'!$D18,"-"),"-")</f>
        <v>-</v>
      </c>
      <c r="AD81" s="131" t="str">
        <f>IFERROR(IF(AD$5=EOMONTH('Rent Roll'!$M43,0),-'Rent Roll'!$T43*'Rent Roll'!$D18,"-"),"-")</f>
        <v>-</v>
      </c>
      <c r="AE81" s="131" t="str">
        <f>IFERROR(IF(AE$5=EOMONTH('Rent Roll'!$M43,0),-'Rent Roll'!$T43*'Rent Roll'!$D18,"-"),"-")</f>
        <v>-</v>
      </c>
      <c r="AF81" s="131" t="str">
        <f>IFERROR(IF(AF$5=EOMONTH('Rent Roll'!$M43,0),-'Rent Roll'!$T43*'Rent Roll'!$D18,"-"),"-")</f>
        <v>-</v>
      </c>
      <c r="AG81" s="131" t="str">
        <f>IFERROR(IF(AG$5=EOMONTH('Rent Roll'!$M43,0),-'Rent Roll'!$T43*'Rent Roll'!$D18,"-"),"-")</f>
        <v>-</v>
      </c>
      <c r="AH81" s="131" t="str">
        <f>IFERROR(IF(AH$5=EOMONTH('Rent Roll'!$M43,0),-'Rent Roll'!$T43*'Rent Roll'!$D18,"-"),"-")</f>
        <v>-</v>
      </c>
      <c r="AI81" s="131" t="str">
        <f>IFERROR(IF(AI$5=EOMONTH('Rent Roll'!$M43,0),-'Rent Roll'!$T43*'Rent Roll'!$D18,"-"),"-")</f>
        <v>-</v>
      </c>
      <c r="AJ81" s="131" t="str">
        <f>IFERROR(IF(AJ$5=EOMONTH('Rent Roll'!$M43,0),-'Rent Roll'!$T43*'Rent Roll'!$D18,"-"),"-")</f>
        <v>-</v>
      </c>
      <c r="AK81" s="131" t="str">
        <f>IFERROR(IF(AK$5=EOMONTH('Rent Roll'!$M43,0),-'Rent Roll'!$T43*'Rent Roll'!$D18,"-"),"-")</f>
        <v>-</v>
      </c>
      <c r="AL81" s="131" t="str">
        <f>IFERROR(IF(AL$5=EOMONTH('Rent Roll'!$M43,0),-'Rent Roll'!$T43*'Rent Roll'!$D18,"-"),"-")</f>
        <v>-</v>
      </c>
      <c r="AM81" s="131" t="str">
        <f>IFERROR(IF(AM$5=EOMONTH('Rent Roll'!$M43,0),-'Rent Roll'!$T43*'Rent Roll'!$D18,"-"),"-")</f>
        <v>-</v>
      </c>
      <c r="AN81" s="131" t="str">
        <f>IFERROR(IF(AN$5=EOMONTH('Rent Roll'!$M43,0),-'Rent Roll'!$T43*'Rent Roll'!$D18,"-"),"-")</f>
        <v>-</v>
      </c>
      <c r="AO81" s="131" t="str">
        <f>IFERROR(IF(AO$5=EOMONTH('Rent Roll'!$M43,0),-'Rent Roll'!$T43*'Rent Roll'!$D18,"-"),"-")</f>
        <v>-</v>
      </c>
      <c r="AP81" s="131" t="str">
        <f>IFERROR(IF(AP$5=EOMONTH('Rent Roll'!$M43,0),-'Rent Roll'!$T43*'Rent Roll'!$D18,"-"),"-")</f>
        <v>-</v>
      </c>
      <c r="AQ81" s="131" t="str">
        <f>IFERROR(IF(AQ$5=EOMONTH('Rent Roll'!$M43,0),-'Rent Roll'!$T43*'Rent Roll'!$D18,"-"),"-")</f>
        <v>-</v>
      </c>
      <c r="AR81" s="131" t="str">
        <f>IFERROR(IF(AR$5=EOMONTH('Rent Roll'!$M43,0),-'Rent Roll'!$T43*'Rent Roll'!$D18,"-"),"-")</f>
        <v>-</v>
      </c>
      <c r="AS81" s="131" t="str">
        <f>IFERROR(IF(AS$5=EOMONTH('Rent Roll'!$M43,0),-'Rent Roll'!$T43*'Rent Roll'!$D18,"-"),"-")</f>
        <v>-</v>
      </c>
      <c r="AT81" s="131" t="str">
        <f>IFERROR(IF(AT$5=EOMONTH('Rent Roll'!$M43,0),-'Rent Roll'!$T43*'Rent Roll'!$D18,"-"),"-")</f>
        <v>-</v>
      </c>
      <c r="AU81" s="131" t="str">
        <f>IFERROR(IF(AU$5=EOMONTH('Rent Roll'!$M43,0),-'Rent Roll'!$T43*'Rent Roll'!$D18,"-"),"-")</f>
        <v>-</v>
      </c>
      <c r="AV81" s="131" t="str">
        <f>IFERROR(IF(AV$5=EOMONTH('Rent Roll'!$M43,0),-'Rent Roll'!$T43*'Rent Roll'!$D18,"-"),"-")</f>
        <v>-</v>
      </c>
      <c r="AW81" s="131" t="str">
        <f>IFERROR(IF(AW$5=EOMONTH('Rent Roll'!$M43,0),-'Rent Roll'!$T43*'Rent Roll'!$D18,"-"),"-")</f>
        <v>-</v>
      </c>
      <c r="AX81" s="131" t="str">
        <f>IFERROR(IF(AX$5=EOMONTH('Rent Roll'!$M43,0),-'Rent Roll'!$T43*'Rent Roll'!$D18,"-"),"-")</f>
        <v>-</v>
      </c>
      <c r="AY81" s="131" t="str">
        <f>IFERROR(IF(AY$5=EOMONTH('Rent Roll'!$M43,0),-'Rent Roll'!$T43*'Rent Roll'!$D18,"-"),"-")</f>
        <v>-</v>
      </c>
      <c r="AZ81" s="131" t="str">
        <f>IFERROR(IF(AZ$5=EOMONTH('Rent Roll'!$M43,0),-'Rent Roll'!$T43*'Rent Roll'!$D18,"-"),"-")</f>
        <v>-</v>
      </c>
      <c r="BA81" s="131" t="str">
        <f>IFERROR(IF(BA$5=EOMONTH('Rent Roll'!$M43,0),-'Rent Roll'!$T43*'Rent Roll'!$D18,"-"),"-")</f>
        <v>-</v>
      </c>
      <c r="BB81" s="131" t="str">
        <f>IFERROR(IF(BB$5=EOMONTH('Rent Roll'!$M43,0),-'Rent Roll'!$T43*'Rent Roll'!$D18,"-"),"-")</f>
        <v>-</v>
      </c>
      <c r="BC81" s="131" t="str">
        <f>IFERROR(IF(BC$5=EOMONTH('Rent Roll'!$M43,0),-'Rent Roll'!$T43*'Rent Roll'!$D18,"-"),"-")</f>
        <v>-</v>
      </c>
      <c r="BD81" s="131" t="str">
        <f>IFERROR(IF(BD$5=EOMONTH('Rent Roll'!$M43,0),-'Rent Roll'!$T43*'Rent Roll'!$D18,"-"),"-")</f>
        <v>-</v>
      </c>
      <c r="BE81" s="131" t="str">
        <f>IFERROR(IF(BE$5=EOMONTH('Rent Roll'!$M43,0),-'Rent Roll'!$T43*'Rent Roll'!$D18,"-"),"-")</f>
        <v>-</v>
      </c>
      <c r="BF81" s="131" t="str">
        <f>IFERROR(IF(BF$5=EOMONTH('Rent Roll'!$M43,0),-'Rent Roll'!$T43*'Rent Roll'!$D18,"-"),"-")</f>
        <v>-</v>
      </c>
      <c r="BG81" s="131" t="str">
        <f>IFERROR(IF(BG$5=EOMONTH('Rent Roll'!$M43,0),-'Rent Roll'!$T43*'Rent Roll'!$D18,"-"),"-")</f>
        <v>-</v>
      </c>
      <c r="BH81" s="131" t="str">
        <f>IFERROR(IF(BH$5=EOMONTH('Rent Roll'!$M43,0),-'Rent Roll'!$T43*'Rent Roll'!$D18,"-"),"-")</f>
        <v>-</v>
      </c>
      <c r="BI81" s="131" t="str">
        <f>IFERROR(IF(BI$5=EOMONTH('Rent Roll'!$M43,0),-'Rent Roll'!$T43*'Rent Roll'!$D18,"-"),"-")</f>
        <v>-</v>
      </c>
      <c r="BJ81" s="131" t="str">
        <f>IFERROR(IF(BJ$5=EOMONTH('Rent Roll'!$M43,0),-'Rent Roll'!$T43*'Rent Roll'!$D18,"-"),"-")</f>
        <v>-</v>
      </c>
      <c r="BK81" s="131" t="str">
        <f>IFERROR(IF(BK$5=EOMONTH('Rent Roll'!$M43,0),-'Rent Roll'!$T43*'Rent Roll'!$D18,"-"),"-")</f>
        <v>-</v>
      </c>
      <c r="BL81" s="131" t="str">
        <f>IFERROR(IF(BL$5=EOMONTH('Rent Roll'!$M43,0),-'Rent Roll'!$T43*'Rent Roll'!$D18,"-"),"-")</f>
        <v>-</v>
      </c>
      <c r="BM81" s="131" t="str">
        <f>IFERROR(IF(BM$5=EOMONTH('Rent Roll'!$M43,0),-'Rent Roll'!$T43*'Rent Roll'!$D18,"-"),"-")</f>
        <v>-</v>
      </c>
      <c r="BN81" s="131" t="str">
        <f>IFERROR(IF(BN$5=EOMONTH('Rent Roll'!$M43,0),-'Rent Roll'!$T43*'Rent Roll'!$D18,"-"),"-")</f>
        <v>-</v>
      </c>
      <c r="BO81" s="131" t="str">
        <f>IFERROR(IF(BO$5=EOMONTH('Rent Roll'!$M43,0),-'Rent Roll'!$T43*'Rent Roll'!$D18,"-"),"-")</f>
        <v>-</v>
      </c>
      <c r="BP81" s="131" t="str">
        <f>IFERROR(IF(BP$5=EOMONTH('Rent Roll'!$M43,0),-'Rent Roll'!$T43*'Rent Roll'!$D18,"-"),"-")</f>
        <v>-</v>
      </c>
      <c r="BQ81" s="131" t="str">
        <f>IFERROR(IF(BQ$5=EOMONTH('Rent Roll'!$M43,0),-'Rent Roll'!$T43*'Rent Roll'!$D18,"-"),"-")</f>
        <v>-</v>
      </c>
      <c r="BR81" s="131" t="str">
        <f>IFERROR(IF(BR$5=EOMONTH('Rent Roll'!$M43,0),-'Rent Roll'!$T43*'Rent Roll'!$D18,"-"),"-")</f>
        <v>-</v>
      </c>
      <c r="BS81" s="131" t="str">
        <f>IFERROR(IF(BS$5=EOMONTH('Rent Roll'!$M43,0),-'Rent Roll'!$T43*'Rent Roll'!$D18,"-"),"-")</f>
        <v>-</v>
      </c>
      <c r="BT81" s="131" t="str">
        <f>IFERROR(IF(BT$5=EOMONTH('Rent Roll'!$M43,0),-'Rent Roll'!$T43*'Rent Roll'!$D18,"-"),"-")</f>
        <v>-</v>
      </c>
      <c r="BU81" s="131" t="str">
        <f>IFERROR(IF(BU$5=EOMONTH('Rent Roll'!$M43,0),-'Rent Roll'!$T43*'Rent Roll'!$D18,"-"),"-")</f>
        <v>-</v>
      </c>
      <c r="BV81" s="131" t="str">
        <f>IFERROR(IF(BV$5=EOMONTH('Rent Roll'!$M43,0),-'Rent Roll'!$T43*'Rent Roll'!$D18,"-"),"-")</f>
        <v>-</v>
      </c>
      <c r="BW81" s="131" t="str">
        <f>IFERROR(IF(BW$5=EOMONTH('Rent Roll'!$M43,0),-'Rent Roll'!$T43*'Rent Roll'!$D18,"-"),"-")</f>
        <v>-</v>
      </c>
      <c r="BX81" s="131" t="str">
        <f>IFERROR(IF(BX$5=EOMONTH('Rent Roll'!$M43,0),-'Rent Roll'!$T43*'Rent Roll'!$D18,"-"),"-")</f>
        <v>-</v>
      </c>
      <c r="BY81" s="131" t="str">
        <f>IFERROR(IF(BY$5=EOMONTH('Rent Roll'!$M43,0),-'Rent Roll'!$T43*'Rent Roll'!$D18,"-"),"-")</f>
        <v>-</v>
      </c>
      <c r="BZ81" s="131" t="str">
        <f>IFERROR(IF(BZ$5=EOMONTH('Rent Roll'!$M43,0),-'Rent Roll'!$T43*'Rent Roll'!$D18,"-"),"-")</f>
        <v>-</v>
      </c>
      <c r="CA81" s="131" t="str">
        <f>IFERROR(IF(CA$5=EOMONTH('Rent Roll'!$M43,0),-'Rent Roll'!$T43*'Rent Roll'!$D18,"-"),"-")</f>
        <v>-</v>
      </c>
      <c r="CB81" s="131" t="str">
        <f>IFERROR(IF(CB$5=EOMONTH('Rent Roll'!$M43,0),-'Rent Roll'!$T43*'Rent Roll'!$D18,"-"),"-")</f>
        <v>-</v>
      </c>
      <c r="CC81" s="131" t="str">
        <f>IFERROR(IF(CC$5=EOMONTH('Rent Roll'!$M43,0),-'Rent Roll'!$T43*'Rent Roll'!$D18,"-"),"-")</f>
        <v>-</v>
      </c>
      <c r="CD81" s="131" t="str">
        <f>IFERROR(IF(CD$5=EOMONTH('Rent Roll'!$M43,0),-'Rent Roll'!$T43*'Rent Roll'!$D18,"-"),"-")</f>
        <v>-</v>
      </c>
      <c r="CE81" s="131" t="str">
        <f>IFERROR(IF(CE$5=EOMONTH('Rent Roll'!$M43,0),-'Rent Roll'!$T43*'Rent Roll'!$D18,"-"),"-")</f>
        <v>-</v>
      </c>
      <c r="CF81" s="131" t="str">
        <f>IFERROR(IF(CF$5=EOMONTH('Rent Roll'!$M43,0),-'Rent Roll'!$T43*'Rent Roll'!$D18,"-"),"-")</f>
        <v>-</v>
      </c>
      <c r="CG81" s="131" t="str">
        <f>IFERROR(IF(CG$5=EOMONTH('Rent Roll'!$M43,0),-'Rent Roll'!$T43*'Rent Roll'!$D18,"-"),"-")</f>
        <v>-</v>
      </c>
      <c r="CH81" s="131" t="str">
        <f>IFERROR(IF(CH$5=EOMONTH('Rent Roll'!$M43,0),-'Rent Roll'!$T43*'Rent Roll'!$D18,"-"),"-")</f>
        <v>-</v>
      </c>
      <c r="CI81" s="131" t="str">
        <f>IFERROR(IF(CI$5=EOMONTH('Rent Roll'!$M43,0),-'Rent Roll'!$T43*'Rent Roll'!$D18,"-"),"-")</f>
        <v>-</v>
      </c>
      <c r="CJ81" s="131" t="str">
        <f>IFERROR(IF(CJ$5=EOMONTH('Rent Roll'!$M43,0),-'Rent Roll'!$T43*'Rent Roll'!$D18,"-"),"-")</f>
        <v>-</v>
      </c>
      <c r="CK81" s="131" t="str">
        <f>IFERROR(IF(CK$5=EOMONTH('Rent Roll'!$M43,0),-'Rent Roll'!$T43*'Rent Roll'!$D18,"-"),"-")</f>
        <v>-</v>
      </c>
      <c r="CL81" s="131" t="str">
        <f>IFERROR(IF(CL$5=EOMONTH('Rent Roll'!$M43,0),-'Rent Roll'!$T43*'Rent Roll'!$D18,"-"),"-")</f>
        <v>-</v>
      </c>
      <c r="CM81" s="131" t="str">
        <f>IFERROR(IF(CM$5=EOMONTH('Rent Roll'!$M43,0),-'Rent Roll'!$T43*'Rent Roll'!$D18,"-"),"-")</f>
        <v>-</v>
      </c>
      <c r="CN81" s="131" t="str">
        <f>IFERROR(IF(CN$5=EOMONTH('Rent Roll'!$M43,0),-'Rent Roll'!$T43*'Rent Roll'!$D18,"-"),"-")</f>
        <v>-</v>
      </c>
      <c r="CO81" s="131" t="str">
        <f>IFERROR(IF(CO$5=EOMONTH('Rent Roll'!$M43,0),-'Rent Roll'!$T43*'Rent Roll'!$D18,"-"),"-")</f>
        <v>-</v>
      </c>
      <c r="CP81" s="131" t="str">
        <f>IFERROR(IF(CP$5=EOMONTH('Rent Roll'!$M43,0),-'Rent Roll'!$T43*'Rent Roll'!$D18,"-"),"-")</f>
        <v>-</v>
      </c>
      <c r="CQ81" s="131" t="str">
        <f>IFERROR(IF(CQ$5=EOMONTH('Rent Roll'!$M43,0),-'Rent Roll'!$T43*'Rent Roll'!$D18,"-"),"-")</f>
        <v>-</v>
      </c>
      <c r="CR81" s="131" t="str">
        <f>IFERROR(IF(CR$5=EOMONTH('Rent Roll'!$M43,0),-'Rent Roll'!$T43*'Rent Roll'!$D18,"-"),"-")</f>
        <v>-</v>
      </c>
      <c r="CS81" s="131" t="str">
        <f>IFERROR(IF(CS$5=EOMONTH('Rent Roll'!$M43,0),-'Rent Roll'!$T43*'Rent Roll'!$D18,"-"),"-")</f>
        <v>-</v>
      </c>
      <c r="CT81" s="131" t="str">
        <f>IFERROR(IF(CT$5=EOMONTH('Rent Roll'!$M43,0),-'Rent Roll'!$T43*'Rent Roll'!$D18,"-"),"-")</f>
        <v>-</v>
      </c>
      <c r="CU81" s="131" t="str">
        <f>IFERROR(IF(CU$5=EOMONTH('Rent Roll'!$M43,0),-'Rent Roll'!$T43*'Rent Roll'!$D18,"-"),"-")</f>
        <v>-</v>
      </c>
      <c r="CV81" s="131" t="str">
        <f>IFERROR(IF(CV$5=EOMONTH('Rent Roll'!$M43,0),-'Rent Roll'!$T43*'Rent Roll'!$D18,"-"),"-")</f>
        <v>-</v>
      </c>
      <c r="CW81" s="131" t="str">
        <f>IFERROR(IF(CW$5=EOMONTH('Rent Roll'!$M43,0),-'Rent Roll'!$T43*'Rent Roll'!$D18,"-"),"-")</f>
        <v>-</v>
      </c>
      <c r="CX81" s="131" t="str">
        <f>IFERROR(IF(CX$5=EOMONTH('Rent Roll'!$M43,0),-'Rent Roll'!$T43*'Rent Roll'!$D18,"-"),"-")</f>
        <v>-</v>
      </c>
      <c r="CY81" s="131" t="str">
        <f>IFERROR(IF(CY$5=EOMONTH('Rent Roll'!$M43,0),-'Rent Roll'!$T43*'Rent Roll'!$D18,"-"),"-")</f>
        <v>-</v>
      </c>
      <c r="CZ81" s="131" t="str">
        <f>IFERROR(IF(CZ$5=EOMONTH('Rent Roll'!$M43,0),-'Rent Roll'!$T43*'Rent Roll'!$D18,"-"),"-")</f>
        <v>-</v>
      </c>
      <c r="DA81" s="131" t="str">
        <f>IFERROR(IF(DA$5=EOMONTH('Rent Roll'!$M43,0),-'Rent Roll'!$T43*'Rent Roll'!$D18,"-"),"-")</f>
        <v>-</v>
      </c>
      <c r="DB81" s="131" t="str">
        <f>IFERROR(IF(DB$5=EOMONTH('Rent Roll'!$M43,0),-'Rent Roll'!$T43*'Rent Roll'!$D18,"-"),"-")</f>
        <v>-</v>
      </c>
      <c r="DC81" s="131" t="str">
        <f>IFERROR(IF(DC$5=EOMONTH('Rent Roll'!$M43,0),-'Rent Roll'!$T43*'Rent Roll'!$D18,"-"),"-")</f>
        <v>-</v>
      </c>
      <c r="DD81" s="131" t="str">
        <f>IFERROR(IF(DD$5=EOMONTH('Rent Roll'!$M43,0),-'Rent Roll'!$T43*'Rent Roll'!$D18,"-"),"-")</f>
        <v>-</v>
      </c>
      <c r="DE81" s="131" t="str">
        <f>IFERROR(IF(DE$5=EOMONTH('Rent Roll'!$M43,0),-'Rent Roll'!$T43*'Rent Roll'!$D18,"-"),"-")</f>
        <v>-</v>
      </c>
      <c r="DF81" s="131" t="str">
        <f>IFERROR(IF(DF$5=EOMONTH('Rent Roll'!$M43,0),-'Rent Roll'!$T43*'Rent Roll'!$D18,"-"),"-")</f>
        <v>-</v>
      </c>
      <c r="DG81" s="131" t="str">
        <f>IFERROR(IF(DG$5=EOMONTH('Rent Roll'!$M43,0),-'Rent Roll'!$T43*'Rent Roll'!$D18,"-"),"-")</f>
        <v>-</v>
      </c>
      <c r="DH81" s="131" t="str">
        <f>IFERROR(IF(DH$5=EOMONTH('Rent Roll'!$M43,0),-'Rent Roll'!$T43*'Rent Roll'!$D18,"-"),"-")</f>
        <v>-</v>
      </c>
      <c r="DI81" s="131" t="str">
        <f>IFERROR(IF(DI$5=EOMONTH('Rent Roll'!$M43,0),-'Rent Roll'!$T43*'Rent Roll'!$D18,"-"),"-")</f>
        <v>-</v>
      </c>
      <c r="DJ81" s="131" t="str">
        <f>IFERROR(IF(DJ$5=EOMONTH('Rent Roll'!$M43,0),-'Rent Roll'!$T43*'Rent Roll'!$D18,"-"),"-")</f>
        <v>-</v>
      </c>
      <c r="DK81" s="131" t="str">
        <f>IFERROR(IF(DK$5=EOMONTH('Rent Roll'!$M43,0),-'Rent Roll'!$T43*'Rent Roll'!$D18,"-"),"-")</f>
        <v>-</v>
      </c>
      <c r="DL81" s="131" t="str">
        <f>IFERROR(IF(DL$5=EOMONTH('Rent Roll'!$M43,0),-'Rent Roll'!$T43*'Rent Roll'!$D18,"-"),"-")</f>
        <v>-</v>
      </c>
      <c r="DM81" s="131" t="str">
        <f>IFERROR(IF(DM$5=EOMONTH('Rent Roll'!$M43,0),-'Rent Roll'!$T43*'Rent Roll'!$D18,"-"),"-")</f>
        <v>-</v>
      </c>
      <c r="DN81" s="131" t="str">
        <f>IFERROR(IF(DN$5=EOMONTH('Rent Roll'!$M43,0),-'Rent Roll'!$T43*'Rent Roll'!$D18,"-"),"-")</f>
        <v>-</v>
      </c>
      <c r="DO81" s="131" t="str">
        <f>IFERROR(IF(DO$5=EOMONTH('Rent Roll'!$M43,0),-'Rent Roll'!$T43*'Rent Roll'!$D18,"-"),"-")</f>
        <v>-</v>
      </c>
      <c r="DP81" s="131" t="str">
        <f>IFERROR(IF(DP$5=EOMONTH('Rent Roll'!$M43,0),-'Rent Roll'!$T43*'Rent Roll'!$D18,"-"),"-")</f>
        <v>-</v>
      </c>
      <c r="DQ81" s="131" t="str">
        <f>IFERROR(IF(DQ$5=EOMONTH('Rent Roll'!$M43,0),-'Rent Roll'!$T43*'Rent Roll'!$D18,"-"),"-")</f>
        <v>-</v>
      </c>
      <c r="DR81" s="131" t="str">
        <f>IFERROR(IF(DR$5=EOMONTH('Rent Roll'!$M43,0),-'Rent Roll'!$T43*'Rent Roll'!$D18,"-"),"-")</f>
        <v>-</v>
      </c>
      <c r="DS81" s="131" t="str">
        <f>IFERROR(IF(DS$5=EOMONTH('Rent Roll'!$M43,0),-'Rent Roll'!$T43*'Rent Roll'!$D18,"-"),"-")</f>
        <v>-</v>
      </c>
      <c r="DT81" s="131" t="str">
        <f>IFERROR(IF(DT$5=EOMONTH('Rent Roll'!$M43,0),-'Rent Roll'!$T43*'Rent Roll'!$D18,"-"),"-")</f>
        <v>-</v>
      </c>
      <c r="DU81" s="131" t="str">
        <f>IFERROR(IF(DU$5=EOMONTH('Rent Roll'!$M43,0),-'Rent Roll'!$T43*'Rent Roll'!$D18,"-"),"-")</f>
        <v>-</v>
      </c>
      <c r="DV81" s="131" t="str">
        <f>IFERROR(IF(DV$5=EOMONTH('Rent Roll'!$M43,0),-'Rent Roll'!$T43*'Rent Roll'!$D18,"-"),"-")</f>
        <v>-</v>
      </c>
      <c r="DW81" s="131" t="str">
        <f>IFERROR(IF(DW$5=EOMONTH('Rent Roll'!$M43,0),-'Rent Roll'!$T43*'Rent Roll'!$D18,"-"),"-")</f>
        <v>-</v>
      </c>
      <c r="DX81" s="131" t="str">
        <f>IFERROR(IF(DX$5=EOMONTH('Rent Roll'!$M43,0),-'Rent Roll'!$T43*'Rent Roll'!$D18,"-"),"-")</f>
        <v>-</v>
      </c>
      <c r="DY81" s="131" t="str">
        <f>IFERROR(IF(DY$5=EOMONTH('Rent Roll'!$M43,0),-'Rent Roll'!$T43*'Rent Roll'!$D18,"-"),"-")</f>
        <v>-</v>
      </c>
      <c r="DZ81" s="131" t="str">
        <f>IFERROR(IF(DZ$5=EOMONTH('Rent Roll'!$M43,0),-'Rent Roll'!$T43*'Rent Roll'!$D18,"-"),"-")</f>
        <v>-</v>
      </c>
      <c r="EA81" s="131" t="str">
        <f>IFERROR(IF(EA$5=EOMONTH('Rent Roll'!$M43,0),-'Rent Roll'!$T43*'Rent Roll'!$D18,"-"),"-")</f>
        <v>-</v>
      </c>
      <c r="EB81" s="131" t="str">
        <f>IFERROR(IF(EB$5=EOMONTH('Rent Roll'!$M43,0),-'Rent Roll'!$T43*'Rent Roll'!$D18,"-"),"-")</f>
        <v>-</v>
      </c>
      <c r="EC81" s="131" t="str">
        <f>IFERROR(IF(EC$5=EOMONTH('Rent Roll'!$M43,0),-'Rent Roll'!$T43*'Rent Roll'!$D18,"-"),"-")</f>
        <v>-</v>
      </c>
      <c r="ED81" s="131" t="str">
        <f>IFERROR(IF(ED$5=EOMONTH('Rent Roll'!$M43,0),-'Rent Roll'!$T43*'Rent Roll'!$D18,"-"),"-")</f>
        <v>-</v>
      </c>
      <c r="EE81" s="131" t="str">
        <f>IFERROR(IF(EE$5=EOMONTH('Rent Roll'!$M43,0),-'Rent Roll'!$T43*'Rent Roll'!$D18,"-"),"-")</f>
        <v>-</v>
      </c>
      <c r="EF81" s="132" t="str">
        <f>IFERROR(IF(EF$5=EOMONTH('Rent Roll'!$M43,0),-'Rent Roll'!$T43*'Rent Roll'!$D18,"-"),"-")</f>
        <v>-</v>
      </c>
    </row>
    <row r="82" spans="2:136" x14ac:dyDescent="0.2">
      <c r="B82" s="134"/>
      <c r="C82" s="135" t="str">
        <f>CONCATENATE('Rent Roll'!B19&amp;" - "&amp;'Rent Roll'!C19)</f>
        <v xml:space="preserve"> - </v>
      </c>
      <c r="D82" s="130">
        <f t="shared" si="153"/>
        <v>0</v>
      </c>
      <c r="E82" s="131" t="str">
        <f>IFERROR(IF(E$5=EOMONTH('Rent Roll'!$M44,0),-'Rent Roll'!$T44*'Rent Roll'!$D19,"-"),"-")</f>
        <v>-</v>
      </c>
      <c r="F82" s="131" t="str">
        <f>IFERROR(IF(F$5=EOMONTH('Rent Roll'!$M44,0),-'Rent Roll'!$T44*'Rent Roll'!$D19,"-"),"-")</f>
        <v>-</v>
      </c>
      <c r="G82" s="131" t="str">
        <f>IFERROR(IF(G$5=EOMONTH('Rent Roll'!$M44,0),-'Rent Roll'!$T44*'Rent Roll'!$D19,"-"),"-")</f>
        <v>-</v>
      </c>
      <c r="H82" s="131" t="str">
        <f>IFERROR(IF(H$5=EOMONTH('Rent Roll'!$M44,0),-'Rent Roll'!$T44*'Rent Roll'!$D19,"-"),"-")</f>
        <v>-</v>
      </c>
      <c r="I82" s="131" t="str">
        <f>IFERROR(IF(I$5=EOMONTH('Rent Roll'!$M44,0),-'Rent Roll'!$T44*'Rent Roll'!$D19,"-"),"-")</f>
        <v>-</v>
      </c>
      <c r="J82" s="131" t="str">
        <f>IFERROR(IF(J$5=EOMONTH('Rent Roll'!$M44,0),-'Rent Roll'!$T44*'Rent Roll'!$D19,"-"),"-")</f>
        <v>-</v>
      </c>
      <c r="K82" s="131" t="str">
        <f>IFERROR(IF(K$5=EOMONTH('Rent Roll'!$M44,0),-'Rent Roll'!$T44*'Rent Roll'!$D19,"-"),"-")</f>
        <v>-</v>
      </c>
      <c r="L82" s="131" t="str">
        <f>IFERROR(IF(L$5=EOMONTH('Rent Roll'!$M44,0),-'Rent Roll'!$T44*'Rent Roll'!$D19,"-"),"-")</f>
        <v>-</v>
      </c>
      <c r="M82" s="131" t="str">
        <f>IFERROR(IF(M$5=EOMONTH('Rent Roll'!$M44,0),-'Rent Roll'!$T44*'Rent Roll'!$D19,"-"),"-")</f>
        <v>-</v>
      </c>
      <c r="N82" s="131" t="str">
        <f>IFERROR(IF(N$5=EOMONTH('Rent Roll'!$M44,0),-'Rent Roll'!$T44*'Rent Roll'!$D19,"-"),"-")</f>
        <v>-</v>
      </c>
      <c r="O82" s="131" t="str">
        <f>IFERROR(IF(O$5=EOMONTH('Rent Roll'!$M44,0),-'Rent Roll'!$T44*'Rent Roll'!$D19,"-"),"-")</f>
        <v>-</v>
      </c>
      <c r="P82" s="131" t="str">
        <f>IFERROR(IF(P$5=EOMONTH('Rent Roll'!$M44,0),-'Rent Roll'!$T44*'Rent Roll'!$D19,"-"),"-")</f>
        <v>-</v>
      </c>
      <c r="Q82" s="131" t="str">
        <f>IFERROR(IF(Q$5=EOMONTH('Rent Roll'!$M44,0),-'Rent Roll'!$T44*'Rent Roll'!$D19,"-"),"-")</f>
        <v>-</v>
      </c>
      <c r="R82" s="131" t="str">
        <f>IFERROR(IF(R$5=EOMONTH('Rent Roll'!$M44,0),-'Rent Roll'!$T44*'Rent Roll'!$D19,"-"),"-")</f>
        <v>-</v>
      </c>
      <c r="S82" s="131" t="str">
        <f>IFERROR(IF(S$5=EOMONTH('Rent Roll'!$M44,0),-'Rent Roll'!$T44*'Rent Roll'!$D19,"-"),"-")</f>
        <v>-</v>
      </c>
      <c r="T82" s="131" t="str">
        <f>IFERROR(IF(T$5=EOMONTH('Rent Roll'!$M44,0),-'Rent Roll'!$T44*'Rent Roll'!$D19,"-"),"-")</f>
        <v>-</v>
      </c>
      <c r="U82" s="131" t="str">
        <f>IFERROR(IF(U$5=EOMONTH('Rent Roll'!$M44,0),-'Rent Roll'!$T44*'Rent Roll'!$D19,"-"),"-")</f>
        <v>-</v>
      </c>
      <c r="V82" s="131" t="str">
        <f>IFERROR(IF(V$5=EOMONTH('Rent Roll'!$M44,0),-'Rent Roll'!$T44*'Rent Roll'!$D19,"-"),"-")</f>
        <v>-</v>
      </c>
      <c r="W82" s="131" t="str">
        <f>IFERROR(IF(W$5=EOMONTH('Rent Roll'!$M44,0),-'Rent Roll'!$T44*'Rent Roll'!$D19,"-"),"-")</f>
        <v>-</v>
      </c>
      <c r="X82" s="131" t="str">
        <f>IFERROR(IF(X$5=EOMONTH('Rent Roll'!$M44,0),-'Rent Roll'!$T44*'Rent Roll'!$D19,"-"),"-")</f>
        <v>-</v>
      </c>
      <c r="Y82" s="131" t="str">
        <f>IFERROR(IF(Y$5=EOMONTH('Rent Roll'!$M44,0),-'Rent Roll'!$T44*'Rent Roll'!$D19,"-"),"-")</f>
        <v>-</v>
      </c>
      <c r="Z82" s="131" t="str">
        <f>IFERROR(IF(Z$5=EOMONTH('Rent Roll'!$M44,0),-'Rent Roll'!$T44*'Rent Roll'!$D19,"-"),"-")</f>
        <v>-</v>
      </c>
      <c r="AA82" s="131" t="str">
        <f>IFERROR(IF(AA$5=EOMONTH('Rent Roll'!$M44,0),-'Rent Roll'!$T44*'Rent Roll'!$D19,"-"),"-")</f>
        <v>-</v>
      </c>
      <c r="AB82" s="131" t="str">
        <f>IFERROR(IF(AB$5=EOMONTH('Rent Roll'!$M44,0),-'Rent Roll'!$T44*'Rent Roll'!$D19,"-"),"-")</f>
        <v>-</v>
      </c>
      <c r="AC82" s="131" t="str">
        <f>IFERROR(IF(AC$5=EOMONTH('Rent Roll'!$M44,0),-'Rent Roll'!$T44*'Rent Roll'!$D19,"-"),"-")</f>
        <v>-</v>
      </c>
      <c r="AD82" s="131" t="str">
        <f>IFERROR(IF(AD$5=EOMONTH('Rent Roll'!$M44,0),-'Rent Roll'!$T44*'Rent Roll'!$D19,"-"),"-")</f>
        <v>-</v>
      </c>
      <c r="AE82" s="131" t="str">
        <f>IFERROR(IF(AE$5=EOMONTH('Rent Roll'!$M44,0),-'Rent Roll'!$T44*'Rent Roll'!$D19,"-"),"-")</f>
        <v>-</v>
      </c>
      <c r="AF82" s="131" t="str">
        <f>IFERROR(IF(AF$5=EOMONTH('Rent Roll'!$M44,0),-'Rent Roll'!$T44*'Rent Roll'!$D19,"-"),"-")</f>
        <v>-</v>
      </c>
      <c r="AG82" s="131" t="str">
        <f>IFERROR(IF(AG$5=EOMONTH('Rent Roll'!$M44,0),-'Rent Roll'!$T44*'Rent Roll'!$D19,"-"),"-")</f>
        <v>-</v>
      </c>
      <c r="AH82" s="131" t="str">
        <f>IFERROR(IF(AH$5=EOMONTH('Rent Roll'!$M44,0),-'Rent Roll'!$T44*'Rent Roll'!$D19,"-"),"-")</f>
        <v>-</v>
      </c>
      <c r="AI82" s="131" t="str">
        <f>IFERROR(IF(AI$5=EOMONTH('Rent Roll'!$M44,0),-'Rent Roll'!$T44*'Rent Roll'!$D19,"-"),"-")</f>
        <v>-</v>
      </c>
      <c r="AJ82" s="131" t="str">
        <f>IFERROR(IF(AJ$5=EOMONTH('Rent Roll'!$M44,0),-'Rent Roll'!$T44*'Rent Roll'!$D19,"-"),"-")</f>
        <v>-</v>
      </c>
      <c r="AK82" s="131" t="str">
        <f>IFERROR(IF(AK$5=EOMONTH('Rent Roll'!$M44,0),-'Rent Roll'!$T44*'Rent Roll'!$D19,"-"),"-")</f>
        <v>-</v>
      </c>
      <c r="AL82" s="131" t="str">
        <f>IFERROR(IF(AL$5=EOMONTH('Rent Roll'!$M44,0),-'Rent Roll'!$T44*'Rent Roll'!$D19,"-"),"-")</f>
        <v>-</v>
      </c>
      <c r="AM82" s="131" t="str">
        <f>IFERROR(IF(AM$5=EOMONTH('Rent Roll'!$M44,0),-'Rent Roll'!$T44*'Rent Roll'!$D19,"-"),"-")</f>
        <v>-</v>
      </c>
      <c r="AN82" s="131" t="str">
        <f>IFERROR(IF(AN$5=EOMONTH('Rent Roll'!$M44,0),-'Rent Roll'!$T44*'Rent Roll'!$D19,"-"),"-")</f>
        <v>-</v>
      </c>
      <c r="AO82" s="131" t="str">
        <f>IFERROR(IF(AO$5=EOMONTH('Rent Roll'!$M44,0),-'Rent Roll'!$T44*'Rent Roll'!$D19,"-"),"-")</f>
        <v>-</v>
      </c>
      <c r="AP82" s="131" t="str">
        <f>IFERROR(IF(AP$5=EOMONTH('Rent Roll'!$M44,0),-'Rent Roll'!$T44*'Rent Roll'!$D19,"-"),"-")</f>
        <v>-</v>
      </c>
      <c r="AQ82" s="131" t="str">
        <f>IFERROR(IF(AQ$5=EOMONTH('Rent Roll'!$M44,0),-'Rent Roll'!$T44*'Rent Roll'!$D19,"-"),"-")</f>
        <v>-</v>
      </c>
      <c r="AR82" s="131" t="str">
        <f>IFERROR(IF(AR$5=EOMONTH('Rent Roll'!$M44,0),-'Rent Roll'!$T44*'Rent Roll'!$D19,"-"),"-")</f>
        <v>-</v>
      </c>
      <c r="AS82" s="131" t="str">
        <f>IFERROR(IF(AS$5=EOMONTH('Rent Roll'!$M44,0),-'Rent Roll'!$T44*'Rent Roll'!$D19,"-"),"-")</f>
        <v>-</v>
      </c>
      <c r="AT82" s="131" t="str">
        <f>IFERROR(IF(AT$5=EOMONTH('Rent Roll'!$M44,0),-'Rent Roll'!$T44*'Rent Roll'!$D19,"-"),"-")</f>
        <v>-</v>
      </c>
      <c r="AU82" s="131" t="str">
        <f>IFERROR(IF(AU$5=EOMONTH('Rent Roll'!$M44,0),-'Rent Roll'!$T44*'Rent Roll'!$D19,"-"),"-")</f>
        <v>-</v>
      </c>
      <c r="AV82" s="131" t="str">
        <f>IFERROR(IF(AV$5=EOMONTH('Rent Roll'!$M44,0),-'Rent Roll'!$T44*'Rent Roll'!$D19,"-"),"-")</f>
        <v>-</v>
      </c>
      <c r="AW82" s="131" t="str">
        <f>IFERROR(IF(AW$5=EOMONTH('Rent Roll'!$M44,0),-'Rent Roll'!$T44*'Rent Roll'!$D19,"-"),"-")</f>
        <v>-</v>
      </c>
      <c r="AX82" s="131" t="str">
        <f>IFERROR(IF(AX$5=EOMONTH('Rent Roll'!$M44,0),-'Rent Roll'!$T44*'Rent Roll'!$D19,"-"),"-")</f>
        <v>-</v>
      </c>
      <c r="AY82" s="131" t="str">
        <f>IFERROR(IF(AY$5=EOMONTH('Rent Roll'!$M44,0),-'Rent Roll'!$T44*'Rent Roll'!$D19,"-"),"-")</f>
        <v>-</v>
      </c>
      <c r="AZ82" s="131" t="str">
        <f>IFERROR(IF(AZ$5=EOMONTH('Rent Roll'!$M44,0),-'Rent Roll'!$T44*'Rent Roll'!$D19,"-"),"-")</f>
        <v>-</v>
      </c>
      <c r="BA82" s="131" t="str">
        <f>IFERROR(IF(BA$5=EOMONTH('Rent Roll'!$M44,0),-'Rent Roll'!$T44*'Rent Roll'!$D19,"-"),"-")</f>
        <v>-</v>
      </c>
      <c r="BB82" s="131" t="str">
        <f>IFERROR(IF(BB$5=EOMONTH('Rent Roll'!$M44,0),-'Rent Roll'!$T44*'Rent Roll'!$D19,"-"),"-")</f>
        <v>-</v>
      </c>
      <c r="BC82" s="131" t="str">
        <f>IFERROR(IF(BC$5=EOMONTH('Rent Roll'!$M44,0),-'Rent Roll'!$T44*'Rent Roll'!$D19,"-"),"-")</f>
        <v>-</v>
      </c>
      <c r="BD82" s="131" t="str">
        <f>IFERROR(IF(BD$5=EOMONTH('Rent Roll'!$M44,0),-'Rent Roll'!$T44*'Rent Roll'!$D19,"-"),"-")</f>
        <v>-</v>
      </c>
      <c r="BE82" s="131" t="str">
        <f>IFERROR(IF(BE$5=EOMONTH('Rent Roll'!$M44,0),-'Rent Roll'!$T44*'Rent Roll'!$D19,"-"),"-")</f>
        <v>-</v>
      </c>
      <c r="BF82" s="131" t="str">
        <f>IFERROR(IF(BF$5=EOMONTH('Rent Roll'!$M44,0),-'Rent Roll'!$T44*'Rent Roll'!$D19,"-"),"-")</f>
        <v>-</v>
      </c>
      <c r="BG82" s="131" t="str">
        <f>IFERROR(IF(BG$5=EOMONTH('Rent Roll'!$M44,0),-'Rent Roll'!$T44*'Rent Roll'!$D19,"-"),"-")</f>
        <v>-</v>
      </c>
      <c r="BH82" s="131" t="str">
        <f>IFERROR(IF(BH$5=EOMONTH('Rent Roll'!$M44,0),-'Rent Roll'!$T44*'Rent Roll'!$D19,"-"),"-")</f>
        <v>-</v>
      </c>
      <c r="BI82" s="131" t="str">
        <f>IFERROR(IF(BI$5=EOMONTH('Rent Roll'!$M44,0),-'Rent Roll'!$T44*'Rent Roll'!$D19,"-"),"-")</f>
        <v>-</v>
      </c>
      <c r="BJ82" s="131" t="str">
        <f>IFERROR(IF(BJ$5=EOMONTH('Rent Roll'!$M44,0),-'Rent Roll'!$T44*'Rent Roll'!$D19,"-"),"-")</f>
        <v>-</v>
      </c>
      <c r="BK82" s="131" t="str">
        <f>IFERROR(IF(BK$5=EOMONTH('Rent Roll'!$M44,0),-'Rent Roll'!$T44*'Rent Roll'!$D19,"-"),"-")</f>
        <v>-</v>
      </c>
      <c r="BL82" s="131" t="str">
        <f>IFERROR(IF(BL$5=EOMONTH('Rent Roll'!$M44,0),-'Rent Roll'!$T44*'Rent Roll'!$D19,"-"),"-")</f>
        <v>-</v>
      </c>
      <c r="BM82" s="131" t="str">
        <f>IFERROR(IF(BM$5=EOMONTH('Rent Roll'!$M44,0),-'Rent Roll'!$T44*'Rent Roll'!$D19,"-"),"-")</f>
        <v>-</v>
      </c>
      <c r="BN82" s="131" t="str">
        <f>IFERROR(IF(BN$5=EOMONTH('Rent Roll'!$M44,0),-'Rent Roll'!$T44*'Rent Roll'!$D19,"-"),"-")</f>
        <v>-</v>
      </c>
      <c r="BO82" s="131" t="str">
        <f>IFERROR(IF(BO$5=EOMONTH('Rent Roll'!$M44,0),-'Rent Roll'!$T44*'Rent Roll'!$D19,"-"),"-")</f>
        <v>-</v>
      </c>
      <c r="BP82" s="131" t="str">
        <f>IFERROR(IF(BP$5=EOMONTH('Rent Roll'!$M44,0),-'Rent Roll'!$T44*'Rent Roll'!$D19,"-"),"-")</f>
        <v>-</v>
      </c>
      <c r="BQ82" s="131" t="str">
        <f>IFERROR(IF(BQ$5=EOMONTH('Rent Roll'!$M44,0),-'Rent Roll'!$T44*'Rent Roll'!$D19,"-"),"-")</f>
        <v>-</v>
      </c>
      <c r="BR82" s="131" t="str">
        <f>IFERROR(IF(BR$5=EOMONTH('Rent Roll'!$M44,0),-'Rent Roll'!$T44*'Rent Roll'!$D19,"-"),"-")</f>
        <v>-</v>
      </c>
      <c r="BS82" s="131" t="str">
        <f>IFERROR(IF(BS$5=EOMONTH('Rent Roll'!$M44,0),-'Rent Roll'!$T44*'Rent Roll'!$D19,"-"),"-")</f>
        <v>-</v>
      </c>
      <c r="BT82" s="131" t="str">
        <f>IFERROR(IF(BT$5=EOMONTH('Rent Roll'!$M44,0),-'Rent Roll'!$T44*'Rent Roll'!$D19,"-"),"-")</f>
        <v>-</v>
      </c>
      <c r="BU82" s="131" t="str">
        <f>IFERROR(IF(BU$5=EOMONTH('Rent Roll'!$M44,0),-'Rent Roll'!$T44*'Rent Roll'!$D19,"-"),"-")</f>
        <v>-</v>
      </c>
      <c r="BV82" s="131" t="str">
        <f>IFERROR(IF(BV$5=EOMONTH('Rent Roll'!$M44,0),-'Rent Roll'!$T44*'Rent Roll'!$D19,"-"),"-")</f>
        <v>-</v>
      </c>
      <c r="BW82" s="131" t="str">
        <f>IFERROR(IF(BW$5=EOMONTH('Rent Roll'!$M44,0),-'Rent Roll'!$T44*'Rent Roll'!$D19,"-"),"-")</f>
        <v>-</v>
      </c>
      <c r="BX82" s="131" t="str">
        <f>IFERROR(IF(BX$5=EOMONTH('Rent Roll'!$M44,0),-'Rent Roll'!$T44*'Rent Roll'!$D19,"-"),"-")</f>
        <v>-</v>
      </c>
      <c r="BY82" s="131" t="str">
        <f>IFERROR(IF(BY$5=EOMONTH('Rent Roll'!$M44,0),-'Rent Roll'!$T44*'Rent Roll'!$D19,"-"),"-")</f>
        <v>-</v>
      </c>
      <c r="BZ82" s="131" t="str">
        <f>IFERROR(IF(BZ$5=EOMONTH('Rent Roll'!$M44,0),-'Rent Roll'!$T44*'Rent Roll'!$D19,"-"),"-")</f>
        <v>-</v>
      </c>
      <c r="CA82" s="131" t="str">
        <f>IFERROR(IF(CA$5=EOMONTH('Rent Roll'!$M44,0),-'Rent Roll'!$T44*'Rent Roll'!$D19,"-"),"-")</f>
        <v>-</v>
      </c>
      <c r="CB82" s="131" t="str">
        <f>IFERROR(IF(CB$5=EOMONTH('Rent Roll'!$M44,0),-'Rent Roll'!$T44*'Rent Roll'!$D19,"-"),"-")</f>
        <v>-</v>
      </c>
      <c r="CC82" s="131" t="str">
        <f>IFERROR(IF(CC$5=EOMONTH('Rent Roll'!$M44,0),-'Rent Roll'!$T44*'Rent Roll'!$D19,"-"),"-")</f>
        <v>-</v>
      </c>
      <c r="CD82" s="131" t="str">
        <f>IFERROR(IF(CD$5=EOMONTH('Rent Roll'!$M44,0),-'Rent Roll'!$T44*'Rent Roll'!$D19,"-"),"-")</f>
        <v>-</v>
      </c>
      <c r="CE82" s="131" t="str">
        <f>IFERROR(IF(CE$5=EOMONTH('Rent Roll'!$M44,0),-'Rent Roll'!$T44*'Rent Roll'!$D19,"-"),"-")</f>
        <v>-</v>
      </c>
      <c r="CF82" s="131" t="str">
        <f>IFERROR(IF(CF$5=EOMONTH('Rent Roll'!$M44,0),-'Rent Roll'!$T44*'Rent Roll'!$D19,"-"),"-")</f>
        <v>-</v>
      </c>
      <c r="CG82" s="131" t="str">
        <f>IFERROR(IF(CG$5=EOMONTH('Rent Roll'!$M44,0),-'Rent Roll'!$T44*'Rent Roll'!$D19,"-"),"-")</f>
        <v>-</v>
      </c>
      <c r="CH82" s="131" t="str">
        <f>IFERROR(IF(CH$5=EOMONTH('Rent Roll'!$M44,0),-'Rent Roll'!$T44*'Rent Roll'!$D19,"-"),"-")</f>
        <v>-</v>
      </c>
      <c r="CI82" s="131" t="str">
        <f>IFERROR(IF(CI$5=EOMONTH('Rent Roll'!$M44,0),-'Rent Roll'!$T44*'Rent Roll'!$D19,"-"),"-")</f>
        <v>-</v>
      </c>
      <c r="CJ82" s="131" t="str">
        <f>IFERROR(IF(CJ$5=EOMONTH('Rent Roll'!$M44,0),-'Rent Roll'!$T44*'Rent Roll'!$D19,"-"),"-")</f>
        <v>-</v>
      </c>
      <c r="CK82" s="131" t="str">
        <f>IFERROR(IF(CK$5=EOMONTH('Rent Roll'!$M44,0),-'Rent Roll'!$T44*'Rent Roll'!$D19,"-"),"-")</f>
        <v>-</v>
      </c>
      <c r="CL82" s="131" t="str">
        <f>IFERROR(IF(CL$5=EOMONTH('Rent Roll'!$M44,0),-'Rent Roll'!$T44*'Rent Roll'!$D19,"-"),"-")</f>
        <v>-</v>
      </c>
      <c r="CM82" s="131" t="str">
        <f>IFERROR(IF(CM$5=EOMONTH('Rent Roll'!$M44,0),-'Rent Roll'!$T44*'Rent Roll'!$D19,"-"),"-")</f>
        <v>-</v>
      </c>
      <c r="CN82" s="131" t="str">
        <f>IFERROR(IF(CN$5=EOMONTH('Rent Roll'!$M44,0),-'Rent Roll'!$T44*'Rent Roll'!$D19,"-"),"-")</f>
        <v>-</v>
      </c>
      <c r="CO82" s="131" t="str">
        <f>IFERROR(IF(CO$5=EOMONTH('Rent Roll'!$M44,0),-'Rent Roll'!$T44*'Rent Roll'!$D19,"-"),"-")</f>
        <v>-</v>
      </c>
      <c r="CP82" s="131" t="str">
        <f>IFERROR(IF(CP$5=EOMONTH('Rent Roll'!$M44,0),-'Rent Roll'!$T44*'Rent Roll'!$D19,"-"),"-")</f>
        <v>-</v>
      </c>
      <c r="CQ82" s="131" t="str">
        <f>IFERROR(IF(CQ$5=EOMONTH('Rent Roll'!$M44,0),-'Rent Roll'!$T44*'Rent Roll'!$D19,"-"),"-")</f>
        <v>-</v>
      </c>
      <c r="CR82" s="131" t="str">
        <f>IFERROR(IF(CR$5=EOMONTH('Rent Roll'!$M44,0),-'Rent Roll'!$T44*'Rent Roll'!$D19,"-"),"-")</f>
        <v>-</v>
      </c>
      <c r="CS82" s="131" t="str">
        <f>IFERROR(IF(CS$5=EOMONTH('Rent Roll'!$M44,0),-'Rent Roll'!$T44*'Rent Roll'!$D19,"-"),"-")</f>
        <v>-</v>
      </c>
      <c r="CT82" s="131" t="str">
        <f>IFERROR(IF(CT$5=EOMONTH('Rent Roll'!$M44,0),-'Rent Roll'!$T44*'Rent Roll'!$D19,"-"),"-")</f>
        <v>-</v>
      </c>
      <c r="CU82" s="131" t="str">
        <f>IFERROR(IF(CU$5=EOMONTH('Rent Roll'!$M44,0),-'Rent Roll'!$T44*'Rent Roll'!$D19,"-"),"-")</f>
        <v>-</v>
      </c>
      <c r="CV82" s="131" t="str">
        <f>IFERROR(IF(CV$5=EOMONTH('Rent Roll'!$M44,0),-'Rent Roll'!$T44*'Rent Roll'!$D19,"-"),"-")</f>
        <v>-</v>
      </c>
      <c r="CW82" s="131" t="str">
        <f>IFERROR(IF(CW$5=EOMONTH('Rent Roll'!$M44,0),-'Rent Roll'!$T44*'Rent Roll'!$D19,"-"),"-")</f>
        <v>-</v>
      </c>
      <c r="CX82" s="131" t="str">
        <f>IFERROR(IF(CX$5=EOMONTH('Rent Roll'!$M44,0),-'Rent Roll'!$T44*'Rent Roll'!$D19,"-"),"-")</f>
        <v>-</v>
      </c>
      <c r="CY82" s="131" t="str">
        <f>IFERROR(IF(CY$5=EOMONTH('Rent Roll'!$M44,0),-'Rent Roll'!$T44*'Rent Roll'!$D19,"-"),"-")</f>
        <v>-</v>
      </c>
      <c r="CZ82" s="131" t="str">
        <f>IFERROR(IF(CZ$5=EOMONTH('Rent Roll'!$M44,0),-'Rent Roll'!$T44*'Rent Roll'!$D19,"-"),"-")</f>
        <v>-</v>
      </c>
      <c r="DA82" s="131" t="str">
        <f>IFERROR(IF(DA$5=EOMONTH('Rent Roll'!$M44,0),-'Rent Roll'!$T44*'Rent Roll'!$D19,"-"),"-")</f>
        <v>-</v>
      </c>
      <c r="DB82" s="131" t="str">
        <f>IFERROR(IF(DB$5=EOMONTH('Rent Roll'!$M44,0),-'Rent Roll'!$T44*'Rent Roll'!$D19,"-"),"-")</f>
        <v>-</v>
      </c>
      <c r="DC82" s="131" t="str">
        <f>IFERROR(IF(DC$5=EOMONTH('Rent Roll'!$M44,0),-'Rent Roll'!$T44*'Rent Roll'!$D19,"-"),"-")</f>
        <v>-</v>
      </c>
      <c r="DD82" s="131" t="str">
        <f>IFERROR(IF(DD$5=EOMONTH('Rent Roll'!$M44,0),-'Rent Roll'!$T44*'Rent Roll'!$D19,"-"),"-")</f>
        <v>-</v>
      </c>
      <c r="DE82" s="131" t="str">
        <f>IFERROR(IF(DE$5=EOMONTH('Rent Roll'!$M44,0),-'Rent Roll'!$T44*'Rent Roll'!$D19,"-"),"-")</f>
        <v>-</v>
      </c>
      <c r="DF82" s="131" t="str">
        <f>IFERROR(IF(DF$5=EOMONTH('Rent Roll'!$M44,0),-'Rent Roll'!$T44*'Rent Roll'!$D19,"-"),"-")</f>
        <v>-</v>
      </c>
      <c r="DG82" s="131" t="str">
        <f>IFERROR(IF(DG$5=EOMONTH('Rent Roll'!$M44,0),-'Rent Roll'!$T44*'Rent Roll'!$D19,"-"),"-")</f>
        <v>-</v>
      </c>
      <c r="DH82" s="131" t="str">
        <f>IFERROR(IF(DH$5=EOMONTH('Rent Roll'!$M44,0),-'Rent Roll'!$T44*'Rent Roll'!$D19,"-"),"-")</f>
        <v>-</v>
      </c>
      <c r="DI82" s="131" t="str">
        <f>IFERROR(IF(DI$5=EOMONTH('Rent Roll'!$M44,0),-'Rent Roll'!$T44*'Rent Roll'!$D19,"-"),"-")</f>
        <v>-</v>
      </c>
      <c r="DJ82" s="131" t="str">
        <f>IFERROR(IF(DJ$5=EOMONTH('Rent Roll'!$M44,0),-'Rent Roll'!$T44*'Rent Roll'!$D19,"-"),"-")</f>
        <v>-</v>
      </c>
      <c r="DK82" s="131" t="str">
        <f>IFERROR(IF(DK$5=EOMONTH('Rent Roll'!$M44,0),-'Rent Roll'!$T44*'Rent Roll'!$D19,"-"),"-")</f>
        <v>-</v>
      </c>
      <c r="DL82" s="131" t="str">
        <f>IFERROR(IF(DL$5=EOMONTH('Rent Roll'!$M44,0),-'Rent Roll'!$T44*'Rent Roll'!$D19,"-"),"-")</f>
        <v>-</v>
      </c>
      <c r="DM82" s="131" t="str">
        <f>IFERROR(IF(DM$5=EOMONTH('Rent Roll'!$M44,0),-'Rent Roll'!$T44*'Rent Roll'!$D19,"-"),"-")</f>
        <v>-</v>
      </c>
      <c r="DN82" s="131" t="str">
        <f>IFERROR(IF(DN$5=EOMONTH('Rent Roll'!$M44,0),-'Rent Roll'!$T44*'Rent Roll'!$D19,"-"),"-")</f>
        <v>-</v>
      </c>
      <c r="DO82" s="131" t="str">
        <f>IFERROR(IF(DO$5=EOMONTH('Rent Roll'!$M44,0),-'Rent Roll'!$T44*'Rent Roll'!$D19,"-"),"-")</f>
        <v>-</v>
      </c>
      <c r="DP82" s="131" t="str">
        <f>IFERROR(IF(DP$5=EOMONTH('Rent Roll'!$M44,0),-'Rent Roll'!$T44*'Rent Roll'!$D19,"-"),"-")</f>
        <v>-</v>
      </c>
      <c r="DQ82" s="131" t="str">
        <f>IFERROR(IF(DQ$5=EOMONTH('Rent Roll'!$M44,0),-'Rent Roll'!$T44*'Rent Roll'!$D19,"-"),"-")</f>
        <v>-</v>
      </c>
      <c r="DR82" s="131" t="str">
        <f>IFERROR(IF(DR$5=EOMONTH('Rent Roll'!$M44,0),-'Rent Roll'!$T44*'Rent Roll'!$D19,"-"),"-")</f>
        <v>-</v>
      </c>
      <c r="DS82" s="131" t="str">
        <f>IFERROR(IF(DS$5=EOMONTH('Rent Roll'!$M44,0),-'Rent Roll'!$T44*'Rent Roll'!$D19,"-"),"-")</f>
        <v>-</v>
      </c>
      <c r="DT82" s="131" t="str">
        <f>IFERROR(IF(DT$5=EOMONTH('Rent Roll'!$M44,0),-'Rent Roll'!$T44*'Rent Roll'!$D19,"-"),"-")</f>
        <v>-</v>
      </c>
      <c r="DU82" s="131" t="str">
        <f>IFERROR(IF(DU$5=EOMONTH('Rent Roll'!$M44,0),-'Rent Roll'!$T44*'Rent Roll'!$D19,"-"),"-")</f>
        <v>-</v>
      </c>
      <c r="DV82" s="131" t="str">
        <f>IFERROR(IF(DV$5=EOMONTH('Rent Roll'!$M44,0),-'Rent Roll'!$T44*'Rent Roll'!$D19,"-"),"-")</f>
        <v>-</v>
      </c>
      <c r="DW82" s="131" t="str">
        <f>IFERROR(IF(DW$5=EOMONTH('Rent Roll'!$M44,0),-'Rent Roll'!$T44*'Rent Roll'!$D19,"-"),"-")</f>
        <v>-</v>
      </c>
      <c r="DX82" s="131" t="str">
        <f>IFERROR(IF(DX$5=EOMONTH('Rent Roll'!$M44,0),-'Rent Roll'!$T44*'Rent Roll'!$D19,"-"),"-")</f>
        <v>-</v>
      </c>
      <c r="DY82" s="131" t="str">
        <f>IFERROR(IF(DY$5=EOMONTH('Rent Roll'!$M44,0),-'Rent Roll'!$T44*'Rent Roll'!$D19,"-"),"-")</f>
        <v>-</v>
      </c>
      <c r="DZ82" s="131" t="str">
        <f>IFERROR(IF(DZ$5=EOMONTH('Rent Roll'!$M44,0),-'Rent Roll'!$T44*'Rent Roll'!$D19,"-"),"-")</f>
        <v>-</v>
      </c>
      <c r="EA82" s="131" t="str">
        <f>IFERROR(IF(EA$5=EOMONTH('Rent Roll'!$M44,0),-'Rent Roll'!$T44*'Rent Roll'!$D19,"-"),"-")</f>
        <v>-</v>
      </c>
      <c r="EB82" s="131" t="str">
        <f>IFERROR(IF(EB$5=EOMONTH('Rent Roll'!$M44,0),-'Rent Roll'!$T44*'Rent Roll'!$D19,"-"),"-")</f>
        <v>-</v>
      </c>
      <c r="EC82" s="131" t="str">
        <f>IFERROR(IF(EC$5=EOMONTH('Rent Roll'!$M44,0),-'Rent Roll'!$T44*'Rent Roll'!$D19,"-"),"-")</f>
        <v>-</v>
      </c>
      <c r="ED82" s="131" t="str">
        <f>IFERROR(IF(ED$5=EOMONTH('Rent Roll'!$M44,0),-'Rent Roll'!$T44*'Rent Roll'!$D19,"-"),"-")</f>
        <v>-</v>
      </c>
      <c r="EE82" s="131" t="str">
        <f>IFERROR(IF(EE$5=EOMONTH('Rent Roll'!$M44,0),-'Rent Roll'!$T44*'Rent Roll'!$D19,"-"),"-")</f>
        <v>-</v>
      </c>
      <c r="EF82" s="132" t="str">
        <f>IFERROR(IF(EF$5=EOMONTH('Rent Roll'!$M44,0),-'Rent Roll'!$T44*'Rent Roll'!$D19,"-"),"-")</f>
        <v>-</v>
      </c>
    </row>
    <row r="83" spans="2:136" x14ac:dyDescent="0.2">
      <c r="B83" s="134"/>
      <c r="C83" s="135" t="str">
        <f>CONCATENATE('Rent Roll'!B20&amp;" - "&amp;'Rent Roll'!C20)</f>
        <v xml:space="preserve"> - </v>
      </c>
      <c r="D83" s="130">
        <f t="shared" si="153"/>
        <v>0</v>
      </c>
      <c r="E83" s="131" t="str">
        <f>IFERROR(IF(E$5=EOMONTH('Rent Roll'!$M45,0),-'Rent Roll'!$T45*'Rent Roll'!$D20,"-"),"-")</f>
        <v>-</v>
      </c>
      <c r="F83" s="131" t="str">
        <f>IFERROR(IF(F$5=EOMONTH('Rent Roll'!$M45,0),-'Rent Roll'!$T45*'Rent Roll'!$D20,"-"),"-")</f>
        <v>-</v>
      </c>
      <c r="G83" s="131" t="str">
        <f>IFERROR(IF(G$5=EOMONTH('Rent Roll'!$M45,0),-'Rent Roll'!$T45*'Rent Roll'!$D20,"-"),"-")</f>
        <v>-</v>
      </c>
      <c r="H83" s="131" t="str">
        <f>IFERROR(IF(H$5=EOMONTH('Rent Roll'!$M45,0),-'Rent Roll'!$T45*'Rent Roll'!$D20,"-"),"-")</f>
        <v>-</v>
      </c>
      <c r="I83" s="131" t="str">
        <f>IFERROR(IF(I$5=EOMONTH('Rent Roll'!$M45,0),-'Rent Roll'!$T45*'Rent Roll'!$D20,"-"),"-")</f>
        <v>-</v>
      </c>
      <c r="J83" s="131" t="str">
        <f>IFERROR(IF(J$5=EOMONTH('Rent Roll'!$M45,0),-'Rent Roll'!$T45*'Rent Roll'!$D20,"-"),"-")</f>
        <v>-</v>
      </c>
      <c r="K83" s="131" t="str">
        <f>IFERROR(IF(K$5=EOMONTH('Rent Roll'!$M45,0),-'Rent Roll'!$T45*'Rent Roll'!$D20,"-"),"-")</f>
        <v>-</v>
      </c>
      <c r="L83" s="131" t="str">
        <f>IFERROR(IF(L$5=EOMONTH('Rent Roll'!$M45,0),-'Rent Roll'!$T45*'Rent Roll'!$D20,"-"),"-")</f>
        <v>-</v>
      </c>
      <c r="M83" s="131" t="str">
        <f>IFERROR(IF(M$5=EOMONTH('Rent Roll'!$M45,0),-'Rent Roll'!$T45*'Rent Roll'!$D20,"-"),"-")</f>
        <v>-</v>
      </c>
      <c r="N83" s="131" t="str">
        <f>IFERROR(IF(N$5=EOMONTH('Rent Roll'!$M45,0),-'Rent Roll'!$T45*'Rent Roll'!$D20,"-"),"-")</f>
        <v>-</v>
      </c>
      <c r="O83" s="131" t="str">
        <f>IFERROR(IF(O$5=EOMONTH('Rent Roll'!$M45,0),-'Rent Roll'!$T45*'Rent Roll'!$D20,"-"),"-")</f>
        <v>-</v>
      </c>
      <c r="P83" s="131" t="str">
        <f>IFERROR(IF(P$5=EOMONTH('Rent Roll'!$M45,0),-'Rent Roll'!$T45*'Rent Roll'!$D20,"-"),"-")</f>
        <v>-</v>
      </c>
      <c r="Q83" s="131" t="str">
        <f>IFERROR(IF(Q$5=EOMONTH('Rent Roll'!$M45,0),-'Rent Roll'!$T45*'Rent Roll'!$D20,"-"),"-")</f>
        <v>-</v>
      </c>
      <c r="R83" s="131" t="str">
        <f>IFERROR(IF(R$5=EOMONTH('Rent Roll'!$M45,0),-'Rent Roll'!$T45*'Rent Roll'!$D20,"-"),"-")</f>
        <v>-</v>
      </c>
      <c r="S83" s="131" t="str">
        <f>IFERROR(IF(S$5=EOMONTH('Rent Roll'!$M45,0),-'Rent Roll'!$T45*'Rent Roll'!$D20,"-"),"-")</f>
        <v>-</v>
      </c>
      <c r="T83" s="131" t="str">
        <f>IFERROR(IF(T$5=EOMONTH('Rent Roll'!$M45,0),-'Rent Roll'!$T45*'Rent Roll'!$D20,"-"),"-")</f>
        <v>-</v>
      </c>
      <c r="U83" s="131" t="str">
        <f>IFERROR(IF(U$5=EOMONTH('Rent Roll'!$M45,0),-'Rent Roll'!$T45*'Rent Roll'!$D20,"-"),"-")</f>
        <v>-</v>
      </c>
      <c r="V83" s="131" t="str">
        <f>IFERROR(IF(V$5=EOMONTH('Rent Roll'!$M45,0),-'Rent Roll'!$T45*'Rent Roll'!$D20,"-"),"-")</f>
        <v>-</v>
      </c>
      <c r="W83" s="131" t="str">
        <f>IFERROR(IF(W$5=EOMONTH('Rent Roll'!$M45,0),-'Rent Roll'!$T45*'Rent Roll'!$D20,"-"),"-")</f>
        <v>-</v>
      </c>
      <c r="X83" s="131" t="str">
        <f>IFERROR(IF(X$5=EOMONTH('Rent Roll'!$M45,0),-'Rent Roll'!$T45*'Rent Roll'!$D20,"-"),"-")</f>
        <v>-</v>
      </c>
      <c r="Y83" s="131" t="str">
        <f>IFERROR(IF(Y$5=EOMONTH('Rent Roll'!$M45,0),-'Rent Roll'!$T45*'Rent Roll'!$D20,"-"),"-")</f>
        <v>-</v>
      </c>
      <c r="Z83" s="131" t="str">
        <f>IFERROR(IF(Z$5=EOMONTH('Rent Roll'!$M45,0),-'Rent Roll'!$T45*'Rent Roll'!$D20,"-"),"-")</f>
        <v>-</v>
      </c>
      <c r="AA83" s="131" t="str">
        <f>IFERROR(IF(AA$5=EOMONTH('Rent Roll'!$M45,0),-'Rent Roll'!$T45*'Rent Roll'!$D20,"-"),"-")</f>
        <v>-</v>
      </c>
      <c r="AB83" s="131" t="str">
        <f>IFERROR(IF(AB$5=EOMONTH('Rent Roll'!$M45,0),-'Rent Roll'!$T45*'Rent Roll'!$D20,"-"),"-")</f>
        <v>-</v>
      </c>
      <c r="AC83" s="131" t="str">
        <f>IFERROR(IF(AC$5=EOMONTH('Rent Roll'!$M45,0),-'Rent Roll'!$T45*'Rent Roll'!$D20,"-"),"-")</f>
        <v>-</v>
      </c>
      <c r="AD83" s="131" t="str">
        <f>IFERROR(IF(AD$5=EOMONTH('Rent Roll'!$M45,0),-'Rent Roll'!$T45*'Rent Roll'!$D20,"-"),"-")</f>
        <v>-</v>
      </c>
      <c r="AE83" s="131" t="str">
        <f>IFERROR(IF(AE$5=EOMONTH('Rent Roll'!$M45,0),-'Rent Roll'!$T45*'Rent Roll'!$D20,"-"),"-")</f>
        <v>-</v>
      </c>
      <c r="AF83" s="131" t="str">
        <f>IFERROR(IF(AF$5=EOMONTH('Rent Roll'!$M45,0),-'Rent Roll'!$T45*'Rent Roll'!$D20,"-"),"-")</f>
        <v>-</v>
      </c>
      <c r="AG83" s="131" t="str">
        <f>IFERROR(IF(AG$5=EOMONTH('Rent Roll'!$M45,0),-'Rent Roll'!$T45*'Rent Roll'!$D20,"-"),"-")</f>
        <v>-</v>
      </c>
      <c r="AH83" s="131" t="str">
        <f>IFERROR(IF(AH$5=EOMONTH('Rent Roll'!$M45,0),-'Rent Roll'!$T45*'Rent Roll'!$D20,"-"),"-")</f>
        <v>-</v>
      </c>
      <c r="AI83" s="131" t="str">
        <f>IFERROR(IF(AI$5=EOMONTH('Rent Roll'!$M45,0),-'Rent Roll'!$T45*'Rent Roll'!$D20,"-"),"-")</f>
        <v>-</v>
      </c>
      <c r="AJ83" s="131" t="str">
        <f>IFERROR(IF(AJ$5=EOMONTH('Rent Roll'!$M45,0),-'Rent Roll'!$T45*'Rent Roll'!$D20,"-"),"-")</f>
        <v>-</v>
      </c>
      <c r="AK83" s="131" t="str">
        <f>IFERROR(IF(AK$5=EOMONTH('Rent Roll'!$M45,0),-'Rent Roll'!$T45*'Rent Roll'!$D20,"-"),"-")</f>
        <v>-</v>
      </c>
      <c r="AL83" s="131" t="str">
        <f>IFERROR(IF(AL$5=EOMONTH('Rent Roll'!$M45,0),-'Rent Roll'!$T45*'Rent Roll'!$D20,"-"),"-")</f>
        <v>-</v>
      </c>
      <c r="AM83" s="131" t="str">
        <f>IFERROR(IF(AM$5=EOMONTH('Rent Roll'!$M45,0),-'Rent Roll'!$T45*'Rent Roll'!$D20,"-"),"-")</f>
        <v>-</v>
      </c>
      <c r="AN83" s="131" t="str">
        <f>IFERROR(IF(AN$5=EOMONTH('Rent Roll'!$M45,0),-'Rent Roll'!$T45*'Rent Roll'!$D20,"-"),"-")</f>
        <v>-</v>
      </c>
      <c r="AO83" s="131" t="str">
        <f>IFERROR(IF(AO$5=EOMONTH('Rent Roll'!$M45,0),-'Rent Roll'!$T45*'Rent Roll'!$D20,"-"),"-")</f>
        <v>-</v>
      </c>
      <c r="AP83" s="131" t="str">
        <f>IFERROR(IF(AP$5=EOMONTH('Rent Roll'!$M45,0),-'Rent Roll'!$T45*'Rent Roll'!$D20,"-"),"-")</f>
        <v>-</v>
      </c>
      <c r="AQ83" s="131" t="str">
        <f>IFERROR(IF(AQ$5=EOMONTH('Rent Roll'!$M45,0),-'Rent Roll'!$T45*'Rent Roll'!$D20,"-"),"-")</f>
        <v>-</v>
      </c>
      <c r="AR83" s="131" t="str">
        <f>IFERROR(IF(AR$5=EOMONTH('Rent Roll'!$M45,0),-'Rent Roll'!$T45*'Rent Roll'!$D20,"-"),"-")</f>
        <v>-</v>
      </c>
      <c r="AS83" s="131" t="str">
        <f>IFERROR(IF(AS$5=EOMONTH('Rent Roll'!$M45,0),-'Rent Roll'!$T45*'Rent Roll'!$D20,"-"),"-")</f>
        <v>-</v>
      </c>
      <c r="AT83" s="131" t="str">
        <f>IFERROR(IF(AT$5=EOMONTH('Rent Roll'!$M45,0),-'Rent Roll'!$T45*'Rent Roll'!$D20,"-"),"-")</f>
        <v>-</v>
      </c>
      <c r="AU83" s="131" t="str">
        <f>IFERROR(IF(AU$5=EOMONTH('Rent Roll'!$M45,0),-'Rent Roll'!$T45*'Rent Roll'!$D20,"-"),"-")</f>
        <v>-</v>
      </c>
      <c r="AV83" s="131" t="str">
        <f>IFERROR(IF(AV$5=EOMONTH('Rent Roll'!$M45,0),-'Rent Roll'!$T45*'Rent Roll'!$D20,"-"),"-")</f>
        <v>-</v>
      </c>
      <c r="AW83" s="131" t="str">
        <f>IFERROR(IF(AW$5=EOMONTH('Rent Roll'!$M45,0),-'Rent Roll'!$T45*'Rent Roll'!$D20,"-"),"-")</f>
        <v>-</v>
      </c>
      <c r="AX83" s="131" t="str">
        <f>IFERROR(IF(AX$5=EOMONTH('Rent Roll'!$M45,0),-'Rent Roll'!$T45*'Rent Roll'!$D20,"-"),"-")</f>
        <v>-</v>
      </c>
      <c r="AY83" s="131" t="str">
        <f>IFERROR(IF(AY$5=EOMONTH('Rent Roll'!$M45,0),-'Rent Roll'!$T45*'Rent Roll'!$D20,"-"),"-")</f>
        <v>-</v>
      </c>
      <c r="AZ83" s="131" t="str">
        <f>IFERROR(IF(AZ$5=EOMONTH('Rent Roll'!$M45,0),-'Rent Roll'!$T45*'Rent Roll'!$D20,"-"),"-")</f>
        <v>-</v>
      </c>
      <c r="BA83" s="131" t="str">
        <f>IFERROR(IF(BA$5=EOMONTH('Rent Roll'!$M45,0),-'Rent Roll'!$T45*'Rent Roll'!$D20,"-"),"-")</f>
        <v>-</v>
      </c>
      <c r="BB83" s="131" t="str">
        <f>IFERROR(IF(BB$5=EOMONTH('Rent Roll'!$M45,0),-'Rent Roll'!$T45*'Rent Roll'!$D20,"-"),"-")</f>
        <v>-</v>
      </c>
      <c r="BC83" s="131" t="str">
        <f>IFERROR(IF(BC$5=EOMONTH('Rent Roll'!$M45,0),-'Rent Roll'!$T45*'Rent Roll'!$D20,"-"),"-")</f>
        <v>-</v>
      </c>
      <c r="BD83" s="131" t="str">
        <f>IFERROR(IF(BD$5=EOMONTH('Rent Roll'!$M45,0),-'Rent Roll'!$T45*'Rent Roll'!$D20,"-"),"-")</f>
        <v>-</v>
      </c>
      <c r="BE83" s="131" t="str">
        <f>IFERROR(IF(BE$5=EOMONTH('Rent Roll'!$M45,0),-'Rent Roll'!$T45*'Rent Roll'!$D20,"-"),"-")</f>
        <v>-</v>
      </c>
      <c r="BF83" s="131" t="str">
        <f>IFERROR(IF(BF$5=EOMONTH('Rent Roll'!$M45,0),-'Rent Roll'!$T45*'Rent Roll'!$D20,"-"),"-")</f>
        <v>-</v>
      </c>
      <c r="BG83" s="131" t="str">
        <f>IFERROR(IF(BG$5=EOMONTH('Rent Roll'!$M45,0),-'Rent Roll'!$T45*'Rent Roll'!$D20,"-"),"-")</f>
        <v>-</v>
      </c>
      <c r="BH83" s="131" t="str">
        <f>IFERROR(IF(BH$5=EOMONTH('Rent Roll'!$M45,0),-'Rent Roll'!$T45*'Rent Roll'!$D20,"-"),"-")</f>
        <v>-</v>
      </c>
      <c r="BI83" s="131" t="str">
        <f>IFERROR(IF(BI$5=EOMONTH('Rent Roll'!$M45,0),-'Rent Roll'!$T45*'Rent Roll'!$D20,"-"),"-")</f>
        <v>-</v>
      </c>
      <c r="BJ83" s="131" t="str">
        <f>IFERROR(IF(BJ$5=EOMONTH('Rent Roll'!$M45,0),-'Rent Roll'!$T45*'Rent Roll'!$D20,"-"),"-")</f>
        <v>-</v>
      </c>
      <c r="BK83" s="131" t="str">
        <f>IFERROR(IF(BK$5=EOMONTH('Rent Roll'!$M45,0),-'Rent Roll'!$T45*'Rent Roll'!$D20,"-"),"-")</f>
        <v>-</v>
      </c>
      <c r="BL83" s="131" t="str">
        <f>IFERROR(IF(BL$5=EOMONTH('Rent Roll'!$M45,0),-'Rent Roll'!$T45*'Rent Roll'!$D20,"-"),"-")</f>
        <v>-</v>
      </c>
      <c r="BM83" s="131" t="str">
        <f>IFERROR(IF(BM$5=EOMONTH('Rent Roll'!$M45,0),-'Rent Roll'!$T45*'Rent Roll'!$D20,"-"),"-")</f>
        <v>-</v>
      </c>
      <c r="BN83" s="131" t="str">
        <f>IFERROR(IF(BN$5=EOMONTH('Rent Roll'!$M45,0),-'Rent Roll'!$T45*'Rent Roll'!$D20,"-"),"-")</f>
        <v>-</v>
      </c>
      <c r="BO83" s="131" t="str">
        <f>IFERROR(IF(BO$5=EOMONTH('Rent Roll'!$M45,0),-'Rent Roll'!$T45*'Rent Roll'!$D20,"-"),"-")</f>
        <v>-</v>
      </c>
      <c r="BP83" s="131" t="str">
        <f>IFERROR(IF(BP$5=EOMONTH('Rent Roll'!$M45,0),-'Rent Roll'!$T45*'Rent Roll'!$D20,"-"),"-")</f>
        <v>-</v>
      </c>
      <c r="BQ83" s="131" t="str">
        <f>IFERROR(IF(BQ$5=EOMONTH('Rent Roll'!$M45,0),-'Rent Roll'!$T45*'Rent Roll'!$D20,"-"),"-")</f>
        <v>-</v>
      </c>
      <c r="BR83" s="131" t="str">
        <f>IFERROR(IF(BR$5=EOMONTH('Rent Roll'!$M45,0),-'Rent Roll'!$T45*'Rent Roll'!$D20,"-"),"-")</f>
        <v>-</v>
      </c>
      <c r="BS83" s="131" t="str">
        <f>IFERROR(IF(BS$5=EOMONTH('Rent Roll'!$M45,0),-'Rent Roll'!$T45*'Rent Roll'!$D20,"-"),"-")</f>
        <v>-</v>
      </c>
      <c r="BT83" s="131" t="str">
        <f>IFERROR(IF(BT$5=EOMONTH('Rent Roll'!$M45,0),-'Rent Roll'!$T45*'Rent Roll'!$D20,"-"),"-")</f>
        <v>-</v>
      </c>
      <c r="BU83" s="131" t="str">
        <f>IFERROR(IF(BU$5=EOMONTH('Rent Roll'!$M45,0),-'Rent Roll'!$T45*'Rent Roll'!$D20,"-"),"-")</f>
        <v>-</v>
      </c>
      <c r="BV83" s="131" t="str">
        <f>IFERROR(IF(BV$5=EOMONTH('Rent Roll'!$M45,0),-'Rent Roll'!$T45*'Rent Roll'!$D20,"-"),"-")</f>
        <v>-</v>
      </c>
      <c r="BW83" s="131" t="str">
        <f>IFERROR(IF(BW$5=EOMONTH('Rent Roll'!$M45,0),-'Rent Roll'!$T45*'Rent Roll'!$D20,"-"),"-")</f>
        <v>-</v>
      </c>
      <c r="BX83" s="131" t="str">
        <f>IFERROR(IF(BX$5=EOMONTH('Rent Roll'!$M45,0),-'Rent Roll'!$T45*'Rent Roll'!$D20,"-"),"-")</f>
        <v>-</v>
      </c>
      <c r="BY83" s="131" t="str">
        <f>IFERROR(IF(BY$5=EOMONTH('Rent Roll'!$M45,0),-'Rent Roll'!$T45*'Rent Roll'!$D20,"-"),"-")</f>
        <v>-</v>
      </c>
      <c r="BZ83" s="131" t="str">
        <f>IFERROR(IF(BZ$5=EOMONTH('Rent Roll'!$M45,0),-'Rent Roll'!$T45*'Rent Roll'!$D20,"-"),"-")</f>
        <v>-</v>
      </c>
      <c r="CA83" s="131" t="str">
        <f>IFERROR(IF(CA$5=EOMONTH('Rent Roll'!$M45,0),-'Rent Roll'!$T45*'Rent Roll'!$D20,"-"),"-")</f>
        <v>-</v>
      </c>
      <c r="CB83" s="131" t="str">
        <f>IFERROR(IF(CB$5=EOMONTH('Rent Roll'!$M45,0),-'Rent Roll'!$T45*'Rent Roll'!$D20,"-"),"-")</f>
        <v>-</v>
      </c>
      <c r="CC83" s="131" t="str">
        <f>IFERROR(IF(CC$5=EOMONTH('Rent Roll'!$M45,0),-'Rent Roll'!$T45*'Rent Roll'!$D20,"-"),"-")</f>
        <v>-</v>
      </c>
      <c r="CD83" s="131" t="str">
        <f>IFERROR(IF(CD$5=EOMONTH('Rent Roll'!$M45,0),-'Rent Roll'!$T45*'Rent Roll'!$D20,"-"),"-")</f>
        <v>-</v>
      </c>
      <c r="CE83" s="131" t="str">
        <f>IFERROR(IF(CE$5=EOMONTH('Rent Roll'!$M45,0),-'Rent Roll'!$T45*'Rent Roll'!$D20,"-"),"-")</f>
        <v>-</v>
      </c>
      <c r="CF83" s="131" t="str">
        <f>IFERROR(IF(CF$5=EOMONTH('Rent Roll'!$M45,0),-'Rent Roll'!$T45*'Rent Roll'!$D20,"-"),"-")</f>
        <v>-</v>
      </c>
      <c r="CG83" s="131" t="str">
        <f>IFERROR(IF(CG$5=EOMONTH('Rent Roll'!$M45,0),-'Rent Roll'!$T45*'Rent Roll'!$D20,"-"),"-")</f>
        <v>-</v>
      </c>
      <c r="CH83" s="131" t="str">
        <f>IFERROR(IF(CH$5=EOMONTH('Rent Roll'!$M45,0),-'Rent Roll'!$T45*'Rent Roll'!$D20,"-"),"-")</f>
        <v>-</v>
      </c>
      <c r="CI83" s="131" t="str">
        <f>IFERROR(IF(CI$5=EOMONTH('Rent Roll'!$M45,0),-'Rent Roll'!$T45*'Rent Roll'!$D20,"-"),"-")</f>
        <v>-</v>
      </c>
      <c r="CJ83" s="131" t="str">
        <f>IFERROR(IF(CJ$5=EOMONTH('Rent Roll'!$M45,0),-'Rent Roll'!$T45*'Rent Roll'!$D20,"-"),"-")</f>
        <v>-</v>
      </c>
      <c r="CK83" s="131" t="str">
        <f>IFERROR(IF(CK$5=EOMONTH('Rent Roll'!$M45,0),-'Rent Roll'!$T45*'Rent Roll'!$D20,"-"),"-")</f>
        <v>-</v>
      </c>
      <c r="CL83" s="131" t="str">
        <f>IFERROR(IF(CL$5=EOMONTH('Rent Roll'!$M45,0),-'Rent Roll'!$T45*'Rent Roll'!$D20,"-"),"-")</f>
        <v>-</v>
      </c>
      <c r="CM83" s="131" t="str">
        <f>IFERROR(IF(CM$5=EOMONTH('Rent Roll'!$M45,0),-'Rent Roll'!$T45*'Rent Roll'!$D20,"-"),"-")</f>
        <v>-</v>
      </c>
      <c r="CN83" s="131" t="str">
        <f>IFERROR(IF(CN$5=EOMONTH('Rent Roll'!$M45,0),-'Rent Roll'!$T45*'Rent Roll'!$D20,"-"),"-")</f>
        <v>-</v>
      </c>
      <c r="CO83" s="131" t="str">
        <f>IFERROR(IF(CO$5=EOMONTH('Rent Roll'!$M45,0),-'Rent Roll'!$T45*'Rent Roll'!$D20,"-"),"-")</f>
        <v>-</v>
      </c>
      <c r="CP83" s="131" t="str">
        <f>IFERROR(IF(CP$5=EOMONTH('Rent Roll'!$M45,0),-'Rent Roll'!$T45*'Rent Roll'!$D20,"-"),"-")</f>
        <v>-</v>
      </c>
      <c r="CQ83" s="131" t="str">
        <f>IFERROR(IF(CQ$5=EOMONTH('Rent Roll'!$M45,0),-'Rent Roll'!$T45*'Rent Roll'!$D20,"-"),"-")</f>
        <v>-</v>
      </c>
      <c r="CR83" s="131" t="str">
        <f>IFERROR(IF(CR$5=EOMONTH('Rent Roll'!$M45,0),-'Rent Roll'!$T45*'Rent Roll'!$D20,"-"),"-")</f>
        <v>-</v>
      </c>
      <c r="CS83" s="131" t="str">
        <f>IFERROR(IF(CS$5=EOMONTH('Rent Roll'!$M45,0),-'Rent Roll'!$T45*'Rent Roll'!$D20,"-"),"-")</f>
        <v>-</v>
      </c>
      <c r="CT83" s="131" t="str">
        <f>IFERROR(IF(CT$5=EOMONTH('Rent Roll'!$M45,0),-'Rent Roll'!$T45*'Rent Roll'!$D20,"-"),"-")</f>
        <v>-</v>
      </c>
      <c r="CU83" s="131" t="str">
        <f>IFERROR(IF(CU$5=EOMONTH('Rent Roll'!$M45,0),-'Rent Roll'!$T45*'Rent Roll'!$D20,"-"),"-")</f>
        <v>-</v>
      </c>
      <c r="CV83" s="131" t="str">
        <f>IFERROR(IF(CV$5=EOMONTH('Rent Roll'!$M45,0),-'Rent Roll'!$T45*'Rent Roll'!$D20,"-"),"-")</f>
        <v>-</v>
      </c>
      <c r="CW83" s="131" t="str">
        <f>IFERROR(IF(CW$5=EOMONTH('Rent Roll'!$M45,0),-'Rent Roll'!$T45*'Rent Roll'!$D20,"-"),"-")</f>
        <v>-</v>
      </c>
      <c r="CX83" s="131" t="str">
        <f>IFERROR(IF(CX$5=EOMONTH('Rent Roll'!$M45,0),-'Rent Roll'!$T45*'Rent Roll'!$D20,"-"),"-")</f>
        <v>-</v>
      </c>
      <c r="CY83" s="131" t="str">
        <f>IFERROR(IF(CY$5=EOMONTH('Rent Roll'!$M45,0),-'Rent Roll'!$T45*'Rent Roll'!$D20,"-"),"-")</f>
        <v>-</v>
      </c>
      <c r="CZ83" s="131" t="str">
        <f>IFERROR(IF(CZ$5=EOMONTH('Rent Roll'!$M45,0),-'Rent Roll'!$T45*'Rent Roll'!$D20,"-"),"-")</f>
        <v>-</v>
      </c>
      <c r="DA83" s="131" t="str">
        <f>IFERROR(IF(DA$5=EOMONTH('Rent Roll'!$M45,0),-'Rent Roll'!$T45*'Rent Roll'!$D20,"-"),"-")</f>
        <v>-</v>
      </c>
      <c r="DB83" s="131" t="str">
        <f>IFERROR(IF(DB$5=EOMONTH('Rent Roll'!$M45,0),-'Rent Roll'!$T45*'Rent Roll'!$D20,"-"),"-")</f>
        <v>-</v>
      </c>
      <c r="DC83" s="131" t="str">
        <f>IFERROR(IF(DC$5=EOMONTH('Rent Roll'!$M45,0),-'Rent Roll'!$T45*'Rent Roll'!$D20,"-"),"-")</f>
        <v>-</v>
      </c>
      <c r="DD83" s="131" t="str">
        <f>IFERROR(IF(DD$5=EOMONTH('Rent Roll'!$M45,0),-'Rent Roll'!$T45*'Rent Roll'!$D20,"-"),"-")</f>
        <v>-</v>
      </c>
      <c r="DE83" s="131" t="str">
        <f>IFERROR(IF(DE$5=EOMONTH('Rent Roll'!$M45,0),-'Rent Roll'!$T45*'Rent Roll'!$D20,"-"),"-")</f>
        <v>-</v>
      </c>
      <c r="DF83" s="131" t="str">
        <f>IFERROR(IF(DF$5=EOMONTH('Rent Roll'!$M45,0),-'Rent Roll'!$T45*'Rent Roll'!$D20,"-"),"-")</f>
        <v>-</v>
      </c>
      <c r="DG83" s="131" t="str">
        <f>IFERROR(IF(DG$5=EOMONTH('Rent Roll'!$M45,0),-'Rent Roll'!$T45*'Rent Roll'!$D20,"-"),"-")</f>
        <v>-</v>
      </c>
      <c r="DH83" s="131" t="str">
        <f>IFERROR(IF(DH$5=EOMONTH('Rent Roll'!$M45,0),-'Rent Roll'!$T45*'Rent Roll'!$D20,"-"),"-")</f>
        <v>-</v>
      </c>
      <c r="DI83" s="131" t="str">
        <f>IFERROR(IF(DI$5=EOMONTH('Rent Roll'!$M45,0),-'Rent Roll'!$T45*'Rent Roll'!$D20,"-"),"-")</f>
        <v>-</v>
      </c>
      <c r="DJ83" s="131" t="str">
        <f>IFERROR(IF(DJ$5=EOMONTH('Rent Roll'!$M45,0),-'Rent Roll'!$T45*'Rent Roll'!$D20,"-"),"-")</f>
        <v>-</v>
      </c>
      <c r="DK83" s="131" t="str">
        <f>IFERROR(IF(DK$5=EOMONTH('Rent Roll'!$M45,0),-'Rent Roll'!$T45*'Rent Roll'!$D20,"-"),"-")</f>
        <v>-</v>
      </c>
      <c r="DL83" s="131" t="str">
        <f>IFERROR(IF(DL$5=EOMONTH('Rent Roll'!$M45,0),-'Rent Roll'!$T45*'Rent Roll'!$D20,"-"),"-")</f>
        <v>-</v>
      </c>
      <c r="DM83" s="131" t="str">
        <f>IFERROR(IF(DM$5=EOMONTH('Rent Roll'!$M45,0),-'Rent Roll'!$T45*'Rent Roll'!$D20,"-"),"-")</f>
        <v>-</v>
      </c>
      <c r="DN83" s="131" t="str">
        <f>IFERROR(IF(DN$5=EOMONTH('Rent Roll'!$M45,0),-'Rent Roll'!$T45*'Rent Roll'!$D20,"-"),"-")</f>
        <v>-</v>
      </c>
      <c r="DO83" s="131" t="str">
        <f>IFERROR(IF(DO$5=EOMONTH('Rent Roll'!$M45,0),-'Rent Roll'!$T45*'Rent Roll'!$D20,"-"),"-")</f>
        <v>-</v>
      </c>
      <c r="DP83" s="131" t="str">
        <f>IFERROR(IF(DP$5=EOMONTH('Rent Roll'!$M45,0),-'Rent Roll'!$T45*'Rent Roll'!$D20,"-"),"-")</f>
        <v>-</v>
      </c>
      <c r="DQ83" s="131" t="str">
        <f>IFERROR(IF(DQ$5=EOMONTH('Rent Roll'!$M45,0),-'Rent Roll'!$T45*'Rent Roll'!$D20,"-"),"-")</f>
        <v>-</v>
      </c>
      <c r="DR83" s="131" t="str">
        <f>IFERROR(IF(DR$5=EOMONTH('Rent Roll'!$M45,0),-'Rent Roll'!$T45*'Rent Roll'!$D20,"-"),"-")</f>
        <v>-</v>
      </c>
      <c r="DS83" s="131" t="str">
        <f>IFERROR(IF(DS$5=EOMONTH('Rent Roll'!$M45,0),-'Rent Roll'!$T45*'Rent Roll'!$D20,"-"),"-")</f>
        <v>-</v>
      </c>
      <c r="DT83" s="131" t="str">
        <f>IFERROR(IF(DT$5=EOMONTH('Rent Roll'!$M45,0),-'Rent Roll'!$T45*'Rent Roll'!$D20,"-"),"-")</f>
        <v>-</v>
      </c>
      <c r="DU83" s="131" t="str">
        <f>IFERROR(IF(DU$5=EOMONTH('Rent Roll'!$M45,0),-'Rent Roll'!$T45*'Rent Roll'!$D20,"-"),"-")</f>
        <v>-</v>
      </c>
      <c r="DV83" s="131" t="str">
        <f>IFERROR(IF(DV$5=EOMONTH('Rent Roll'!$M45,0),-'Rent Roll'!$T45*'Rent Roll'!$D20,"-"),"-")</f>
        <v>-</v>
      </c>
      <c r="DW83" s="131" t="str">
        <f>IFERROR(IF(DW$5=EOMONTH('Rent Roll'!$M45,0),-'Rent Roll'!$T45*'Rent Roll'!$D20,"-"),"-")</f>
        <v>-</v>
      </c>
      <c r="DX83" s="131" t="str">
        <f>IFERROR(IF(DX$5=EOMONTH('Rent Roll'!$M45,0),-'Rent Roll'!$T45*'Rent Roll'!$D20,"-"),"-")</f>
        <v>-</v>
      </c>
      <c r="DY83" s="131" t="str">
        <f>IFERROR(IF(DY$5=EOMONTH('Rent Roll'!$M45,0),-'Rent Roll'!$T45*'Rent Roll'!$D20,"-"),"-")</f>
        <v>-</v>
      </c>
      <c r="DZ83" s="131" t="str">
        <f>IFERROR(IF(DZ$5=EOMONTH('Rent Roll'!$M45,0),-'Rent Roll'!$T45*'Rent Roll'!$D20,"-"),"-")</f>
        <v>-</v>
      </c>
      <c r="EA83" s="131" t="str">
        <f>IFERROR(IF(EA$5=EOMONTH('Rent Roll'!$M45,0),-'Rent Roll'!$T45*'Rent Roll'!$D20,"-"),"-")</f>
        <v>-</v>
      </c>
      <c r="EB83" s="131" t="str">
        <f>IFERROR(IF(EB$5=EOMONTH('Rent Roll'!$M45,0),-'Rent Roll'!$T45*'Rent Roll'!$D20,"-"),"-")</f>
        <v>-</v>
      </c>
      <c r="EC83" s="131" t="str">
        <f>IFERROR(IF(EC$5=EOMONTH('Rent Roll'!$M45,0),-'Rent Roll'!$T45*'Rent Roll'!$D20,"-"),"-")</f>
        <v>-</v>
      </c>
      <c r="ED83" s="131" t="str">
        <f>IFERROR(IF(ED$5=EOMONTH('Rent Roll'!$M45,0),-'Rent Roll'!$T45*'Rent Roll'!$D20,"-"),"-")</f>
        <v>-</v>
      </c>
      <c r="EE83" s="131" t="str">
        <f>IFERROR(IF(EE$5=EOMONTH('Rent Roll'!$M45,0),-'Rent Roll'!$T45*'Rent Roll'!$D20,"-"),"-")</f>
        <v>-</v>
      </c>
      <c r="EF83" s="132" t="str">
        <f>IFERROR(IF(EF$5=EOMONTH('Rent Roll'!$M45,0),-'Rent Roll'!$T45*'Rent Roll'!$D20,"-"),"-")</f>
        <v>-</v>
      </c>
    </row>
    <row r="84" spans="2:136" x14ac:dyDescent="0.2">
      <c r="B84" s="134"/>
      <c r="C84" s="135" t="str">
        <f>CONCATENATE('Rent Roll'!B21&amp;" - "&amp;'Rent Roll'!C21)</f>
        <v xml:space="preserve"> - </v>
      </c>
      <c r="D84" s="130">
        <f t="shared" si="153"/>
        <v>0</v>
      </c>
      <c r="E84" s="131" t="str">
        <f>IFERROR(IF(E$5=EOMONTH('Rent Roll'!$M46,0),-'Rent Roll'!$T46*'Rent Roll'!$D21,"-"),"-")</f>
        <v>-</v>
      </c>
      <c r="F84" s="131" t="str">
        <f>IFERROR(IF(F$5=EOMONTH('Rent Roll'!$M46,0),-'Rent Roll'!$T46*'Rent Roll'!$D21,"-"),"-")</f>
        <v>-</v>
      </c>
      <c r="G84" s="131" t="str">
        <f>IFERROR(IF(G$5=EOMONTH('Rent Roll'!$M46,0),-'Rent Roll'!$T46*'Rent Roll'!$D21,"-"),"-")</f>
        <v>-</v>
      </c>
      <c r="H84" s="131" t="str">
        <f>IFERROR(IF(H$5=EOMONTH('Rent Roll'!$M46,0),-'Rent Roll'!$T46*'Rent Roll'!$D21,"-"),"-")</f>
        <v>-</v>
      </c>
      <c r="I84" s="131" t="str">
        <f>IFERROR(IF(I$5=EOMONTH('Rent Roll'!$M46,0),-'Rent Roll'!$T46*'Rent Roll'!$D21,"-"),"-")</f>
        <v>-</v>
      </c>
      <c r="J84" s="131" t="str">
        <f>IFERROR(IF(J$5=EOMONTH('Rent Roll'!$M46,0),-'Rent Roll'!$T46*'Rent Roll'!$D21,"-"),"-")</f>
        <v>-</v>
      </c>
      <c r="K84" s="131" t="str">
        <f>IFERROR(IF(K$5=EOMONTH('Rent Roll'!$M46,0),-'Rent Roll'!$T46*'Rent Roll'!$D21,"-"),"-")</f>
        <v>-</v>
      </c>
      <c r="L84" s="131" t="str">
        <f>IFERROR(IF(L$5=EOMONTH('Rent Roll'!$M46,0),-'Rent Roll'!$T46*'Rent Roll'!$D21,"-"),"-")</f>
        <v>-</v>
      </c>
      <c r="M84" s="131" t="str">
        <f>IFERROR(IF(M$5=EOMONTH('Rent Roll'!$M46,0),-'Rent Roll'!$T46*'Rent Roll'!$D21,"-"),"-")</f>
        <v>-</v>
      </c>
      <c r="N84" s="131" t="str">
        <f>IFERROR(IF(N$5=EOMONTH('Rent Roll'!$M46,0),-'Rent Roll'!$T46*'Rent Roll'!$D21,"-"),"-")</f>
        <v>-</v>
      </c>
      <c r="O84" s="131" t="str">
        <f>IFERROR(IF(O$5=EOMONTH('Rent Roll'!$M46,0),-'Rent Roll'!$T46*'Rent Roll'!$D21,"-"),"-")</f>
        <v>-</v>
      </c>
      <c r="P84" s="131" t="str">
        <f>IFERROR(IF(P$5=EOMONTH('Rent Roll'!$M46,0),-'Rent Roll'!$T46*'Rent Roll'!$D21,"-"),"-")</f>
        <v>-</v>
      </c>
      <c r="Q84" s="131" t="str">
        <f>IFERROR(IF(Q$5=EOMONTH('Rent Roll'!$M46,0),-'Rent Roll'!$T46*'Rent Roll'!$D21,"-"),"-")</f>
        <v>-</v>
      </c>
      <c r="R84" s="131" t="str">
        <f>IFERROR(IF(R$5=EOMONTH('Rent Roll'!$M46,0),-'Rent Roll'!$T46*'Rent Roll'!$D21,"-"),"-")</f>
        <v>-</v>
      </c>
      <c r="S84" s="131" t="str">
        <f>IFERROR(IF(S$5=EOMONTH('Rent Roll'!$M46,0),-'Rent Roll'!$T46*'Rent Roll'!$D21,"-"),"-")</f>
        <v>-</v>
      </c>
      <c r="T84" s="131" t="str">
        <f>IFERROR(IF(T$5=EOMONTH('Rent Roll'!$M46,0),-'Rent Roll'!$T46*'Rent Roll'!$D21,"-"),"-")</f>
        <v>-</v>
      </c>
      <c r="U84" s="131" t="str">
        <f>IFERROR(IF(U$5=EOMONTH('Rent Roll'!$M46,0),-'Rent Roll'!$T46*'Rent Roll'!$D21,"-"),"-")</f>
        <v>-</v>
      </c>
      <c r="V84" s="131" t="str">
        <f>IFERROR(IF(V$5=EOMONTH('Rent Roll'!$M46,0),-'Rent Roll'!$T46*'Rent Roll'!$D21,"-"),"-")</f>
        <v>-</v>
      </c>
      <c r="W84" s="131" t="str">
        <f>IFERROR(IF(W$5=EOMONTH('Rent Roll'!$M46,0),-'Rent Roll'!$T46*'Rent Roll'!$D21,"-"),"-")</f>
        <v>-</v>
      </c>
      <c r="X84" s="131" t="str">
        <f>IFERROR(IF(X$5=EOMONTH('Rent Roll'!$M46,0),-'Rent Roll'!$T46*'Rent Roll'!$D21,"-"),"-")</f>
        <v>-</v>
      </c>
      <c r="Y84" s="131" t="str">
        <f>IFERROR(IF(Y$5=EOMONTH('Rent Roll'!$M46,0),-'Rent Roll'!$T46*'Rent Roll'!$D21,"-"),"-")</f>
        <v>-</v>
      </c>
      <c r="Z84" s="131" t="str">
        <f>IFERROR(IF(Z$5=EOMONTH('Rent Roll'!$M46,0),-'Rent Roll'!$T46*'Rent Roll'!$D21,"-"),"-")</f>
        <v>-</v>
      </c>
      <c r="AA84" s="131" t="str">
        <f>IFERROR(IF(AA$5=EOMONTH('Rent Roll'!$M46,0),-'Rent Roll'!$T46*'Rent Roll'!$D21,"-"),"-")</f>
        <v>-</v>
      </c>
      <c r="AB84" s="131" t="str">
        <f>IFERROR(IF(AB$5=EOMONTH('Rent Roll'!$M46,0),-'Rent Roll'!$T46*'Rent Roll'!$D21,"-"),"-")</f>
        <v>-</v>
      </c>
      <c r="AC84" s="131" t="str">
        <f>IFERROR(IF(AC$5=EOMONTH('Rent Roll'!$M46,0),-'Rent Roll'!$T46*'Rent Roll'!$D21,"-"),"-")</f>
        <v>-</v>
      </c>
      <c r="AD84" s="131" t="str">
        <f>IFERROR(IF(AD$5=EOMONTH('Rent Roll'!$M46,0),-'Rent Roll'!$T46*'Rent Roll'!$D21,"-"),"-")</f>
        <v>-</v>
      </c>
      <c r="AE84" s="131" t="str">
        <f>IFERROR(IF(AE$5=EOMONTH('Rent Roll'!$M46,0),-'Rent Roll'!$T46*'Rent Roll'!$D21,"-"),"-")</f>
        <v>-</v>
      </c>
      <c r="AF84" s="131" t="str">
        <f>IFERROR(IF(AF$5=EOMONTH('Rent Roll'!$M46,0),-'Rent Roll'!$T46*'Rent Roll'!$D21,"-"),"-")</f>
        <v>-</v>
      </c>
      <c r="AG84" s="131" t="str">
        <f>IFERROR(IF(AG$5=EOMONTH('Rent Roll'!$M46,0),-'Rent Roll'!$T46*'Rent Roll'!$D21,"-"),"-")</f>
        <v>-</v>
      </c>
      <c r="AH84" s="131" t="str">
        <f>IFERROR(IF(AH$5=EOMONTH('Rent Roll'!$M46,0),-'Rent Roll'!$T46*'Rent Roll'!$D21,"-"),"-")</f>
        <v>-</v>
      </c>
      <c r="AI84" s="131" t="str">
        <f>IFERROR(IF(AI$5=EOMONTH('Rent Roll'!$M46,0),-'Rent Roll'!$T46*'Rent Roll'!$D21,"-"),"-")</f>
        <v>-</v>
      </c>
      <c r="AJ84" s="131" t="str">
        <f>IFERROR(IF(AJ$5=EOMONTH('Rent Roll'!$M46,0),-'Rent Roll'!$T46*'Rent Roll'!$D21,"-"),"-")</f>
        <v>-</v>
      </c>
      <c r="AK84" s="131" t="str">
        <f>IFERROR(IF(AK$5=EOMONTH('Rent Roll'!$M46,0),-'Rent Roll'!$T46*'Rent Roll'!$D21,"-"),"-")</f>
        <v>-</v>
      </c>
      <c r="AL84" s="131" t="str">
        <f>IFERROR(IF(AL$5=EOMONTH('Rent Roll'!$M46,0),-'Rent Roll'!$T46*'Rent Roll'!$D21,"-"),"-")</f>
        <v>-</v>
      </c>
      <c r="AM84" s="131" t="str">
        <f>IFERROR(IF(AM$5=EOMONTH('Rent Roll'!$M46,0),-'Rent Roll'!$T46*'Rent Roll'!$D21,"-"),"-")</f>
        <v>-</v>
      </c>
      <c r="AN84" s="131" t="str">
        <f>IFERROR(IF(AN$5=EOMONTH('Rent Roll'!$M46,0),-'Rent Roll'!$T46*'Rent Roll'!$D21,"-"),"-")</f>
        <v>-</v>
      </c>
      <c r="AO84" s="131" t="str">
        <f>IFERROR(IF(AO$5=EOMONTH('Rent Roll'!$M46,0),-'Rent Roll'!$T46*'Rent Roll'!$D21,"-"),"-")</f>
        <v>-</v>
      </c>
      <c r="AP84" s="131" t="str">
        <f>IFERROR(IF(AP$5=EOMONTH('Rent Roll'!$M46,0),-'Rent Roll'!$T46*'Rent Roll'!$D21,"-"),"-")</f>
        <v>-</v>
      </c>
      <c r="AQ84" s="131" t="str">
        <f>IFERROR(IF(AQ$5=EOMONTH('Rent Roll'!$M46,0),-'Rent Roll'!$T46*'Rent Roll'!$D21,"-"),"-")</f>
        <v>-</v>
      </c>
      <c r="AR84" s="131" t="str">
        <f>IFERROR(IF(AR$5=EOMONTH('Rent Roll'!$M46,0),-'Rent Roll'!$T46*'Rent Roll'!$D21,"-"),"-")</f>
        <v>-</v>
      </c>
      <c r="AS84" s="131" t="str">
        <f>IFERROR(IF(AS$5=EOMONTH('Rent Roll'!$M46,0),-'Rent Roll'!$T46*'Rent Roll'!$D21,"-"),"-")</f>
        <v>-</v>
      </c>
      <c r="AT84" s="131" t="str">
        <f>IFERROR(IF(AT$5=EOMONTH('Rent Roll'!$M46,0),-'Rent Roll'!$T46*'Rent Roll'!$D21,"-"),"-")</f>
        <v>-</v>
      </c>
      <c r="AU84" s="131" t="str">
        <f>IFERROR(IF(AU$5=EOMONTH('Rent Roll'!$M46,0),-'Rent Roll'!$T46*'Rent Roll'!$D21,"-"),"-")</f>
        <v>-</v>
      </c>
      <c r="AV84" s="131" t="str">
        <f>IFERROR(IF(AV$5=EOMONTH('Rent Roll'!$M46,0),-'Rent Roll'!$T46*'Rent Roll'!$D21,"-"),"-")</f>
        <v>-</v>
      </c>
      <c r="AW84" s="131" t="str">
        <f>IFERROR(IF(AW$5=EOMONTH('Rent Roll'!$M46,0),-'Rent Roll'!$T46*'Rent Roll'!$D21,"-"),"-")</f>
        <v>-</v>
      </c>
      <c r="AX84" s="131" t="str">
        <f>IFERROR(IF(AX$5=EOMONTH('Rent Roll'!$M46,0),-'Rent Roll'!$T46*'Rent Roll'!$D21,"-"),"-")</f>
        <v>-</v>
      </c>
      <c r="AY84" s="131" t="str">
        <f>IFERROR(IF(AY$5=EOMONTH('Rent Roll'!$M46,0),-'Rent Roll'!$T46*'Rent Roll'!$D21,"-"),"-")</f>
        <v>-</v>
      </c>
      <c r="AZ84" s="131" t="str">
        <f>IFERROR(IF(AZ$5=EOMONTH('Rent Roll'!$M46,0),-'Rent Roll'!$T46*'Rent Roll'!$D21,"-"),"-")</f>
        <v>-</v>
      </c>
      <c r="BA84" s="131" t="str">
        <f>IFERROR(IF(BA$5=EOMONTH('Rent Roll'!$M46,0),-'Rent Roll'!$T46*'Rent Roll'!$D21,"-"),"-")</f>
        <v>-</v>
      </c>
      <c r="BB84" s="131" t="str">
        <f>IFERROR(IF(BB$5=EOMONTH('Rent Roll'!$M46,0),-'Rent Roll'!$T46*'Rent Roll'!$D21,"-"),"-")</f>
        <v>-</v>
      </c>
      <c r="BC84" s="131" t="str">
        <f>IFERROR(IF(BC$5=EOMONTH('Rent Roll'!$M46,0),-'Rent Roll'!$T46*'Rent Roll'!$D21,"-"),"-")</f>
        <v>-</v>
      </c>
      <c r="BD84" s="131" t="str">
        <f>IFERROR(IF(BD$5=EOMONTH('Rent Roll'!$M46,0),-'Rent Roll'!$T46*'Rent Roll'!$D21,"-"),"-")</f>
        <v>-</v>
      </c>
      <c r="BE84" s="131" t="str">
        <f>IFERROR(IF(BE$5=EOMONTH('Rent Roll'!$M46,0),-'Rent Roll'!$T46*'Rent Roll'!$D21,"-"),"-")</f>
        <v>-</v>
      </c>
      <c r="BF84" s="131" t="str">
        <f>IFERROR(IF(BF$5=EOMONTH('Rent Roll'!$M46,0),-'Rent Roll'!$T46*'Rent Roll'!$D21,"-"),"-")</f>
        <v>-</v>
      </c>
      <c r="BG84" s="131" t="str">
        <f>IFERROR(IF(BG$5=EOMONTH('Rent Roll'!$M46,0),-'Rent Roll'!$T46*'Rent Roll'!$D21,"-"),"-")</f>
        <v>-</v>
      </c>
      <c r="BH84" s="131" t="str">
        <f>IFERROR(IF(BH$5=EOMONTH('Rent Roll'!$M46,0),-'Rent Roll'!$T46*'Rent Roll'!$D21,"-"),"-")</f>
        <v>-</v>
      </c>
      <c r="BI84" s="131" t="str">
        <f>IFERROR(IF(BI$5=EOMONTH('Rent Roll'!$M46,0),-'Rent Roll'!$T46*'Rent Roll'!$D21,"-"),"-")</f>
        <v>-</v>
      </c>
      <c r="BJ84" s="131" t="str">
        <f>IFERROR(IF(BJ$5=EOMONTH('Rent Roll'!$M46,0),-'Rent Roll'!$T46*'Rent Roll'!$D21,"-"),"-")</f>
        <v>-</v>
      </c>
      <c r="BK84" s="131" t="str">
        <f>IFERROR(IF(BK$5=EOMONTH('Rent Roll'!$M46,0),-'Rent Roll'!$T46*'Rent Roll'!$D21,"-"),"-")</f>
        <v>-</v>
      </c>
      <c r="BL84" s="131" t="str">
        <f>IFERROR(IF(BL$5=EOMONTH('Rent Roll'!$M46,0),-'Rent Roll'!$T46*'Rent Roll'!$D21,"-"),"-")</f>
        <v>-</v>
      </c>
      <c r="BM84" s="131" t="str">
        <f>IFERROR(IF(BM$5=EOMONTH('Rent Roll'!$M46,0),-'Rent Roll'!$T46*'Rent Roll'!$D21,"-"),"-")</f>
        <v>-</v>
      </c>
      <c r="BN84" s="131" t="str">
        <f>IFERROR(IF(BN$5=EOMONTH('Rent Roll'!$M46,0),-'Rent Roll'!$T46*'Rent Roll'!$D21,"-"),"-")</f>
        <v>-</v>
      </c>
      <c r="BO84" s="131" t="str">
        <f>IFERROR(IF(BO$5=EOMONTH('Rent Roll'!$M46,0),-'Rent Roll'!$T46*'Rent Roll'!$D21,"-"),"-")</f>
        <v>-</v>
      </c>
      <c r="BP84" s="131" t="str">
        <f>IFERROR(IF(BP$5=EOMONTH('Rent Roll'!$M46,0),-'Rent Roll'!$T46*'Rent Roll'!$D21,"-"),"-")</f>
        <v>-</v>
      </c>
      <c r="BQ84" s="131" t="str">
        <f>IFERROR(IF(BQ$5=EOMONTH('Rent Roll'!$M46,0),-'Rent Roll'!$T46*'Rent Roll'!$D21,"-"),"-")</f>
        <v>-</v>
      </c>
      <c r="BR84" s="131" t="str">
        <f>IFERROR(IF(BR$5=EOMONTH('Rent Roll'!$M46,0),-'Rent Roll'!$T46*'Rent Roll'!$D21,"-"),"-")</f>
        <v>-</v>
      </c>
      <c r="BS84" s="131" t="str">
        <f>IFERROR(IF(BS$5=EOMONTH('Rent Roll'!$M46,0),-'Rent Roll'!$T46*'Rent Roll'!$D21,"-"),"-")</f>
        <v>-</v>
      </c>
      <c r="BT84" s="131" t="str">
        <f>IFERROR(IF(BT$5=EOMONTH('Rent Roll'!$M46,0),-'Rent Roll'!$T46*'Rent Roll'!$D21,"-"),"-")</f>
        <v>-</v>
      </c>
      <c r="BU84" s="131" t="str">
        <f>IFERROR(IF(BU$5=EOMONTH('Rent Roll'!$M46,0),-'Rent Roll'!$T46*'Rent Roll'!$D21,"-"),"-")</f>
        <v>-</v>
      </c>
      <c r="BV84" s="131" t="str">
        <f>IFERROR(IF(BV$5=EOMONTH('Rent Roll'!$M46,0),-'Rent Roll'!$T46*'Rent Roll'!$D21,"-"),"-")</f>
        <v>-</v>
      </c>
      <c r="BW84" s="131" t="str">
        <f>IFERROR(IF(BW$5=EOMONTH('Rent Roll'!$M46,0),-'Rent Roll'!$T46*'Rent Roll'!$D21,"-"),"-")</f>
        <v>-</v>
      </c>
      <c r="BX84" s="131" t="str">
        <f>IFERROR(IF(BX$5=EOMONTH('Rent Roll'!$M46,0),-'Rent Roll'!$T46*'Rent Roll'!$D21,"-"),"-")</f>
        <v>-</v>
      </c>
      <c r="BY84" s="131" t="str">
        <f>IFERROR(IF(BY$5=EOMONTH('Rent Roll'!$M46,0),-'Rent Roll'!$T46*'Rent Roll'!$D21,"-"),"-")</f>
        <v>-</v>
      </c>
      <c r="BZ84" s="131" t="str">
        <f>IFERROR(IF(BZ$5=EOMONTH('Rent Roll'!$M46,0),-'Rent Roll'!$T46*'Rent Roll'!$D21,"-"),"-")</f>
        <v>-</v>
      </c>
      <c r="CA84" s="131" t="str">
        <f>IFERROR(IF(CA$5=EOMONTH('Rent Roll'!$M46,0),-'Rent Roll'!$T46*'Rent Roll'!$D21,"-"),"-")</f>
        <v>-</v>
      </c>
      <c r="CB84" s="131" t="str">
        <f>IFERROR(IF(CB$5=EOMONTH('Rent Roll'!$M46,0),-'Rent Roll'!$T46*'Rent Roll'!$D21,"-"),"-")</f>
        <v>-</v>
      </c>
      <c r="CC84" s="131" t="str">
        <f>IFERROR(IF(CC$5=EOMONTH('Rent Roll'!$M46,0),-'Rent Roll'!$T46*'Rent Roll'!$D21,"-"),"-")</f>
        <v>-</v>
      </c>
      <c r="CD84" s="131" t="str">
        <f>IFERROR(IF(CD$5=EOMONTH('Rent Roll'!$M46,0),-'Rent Roll'!$T46*'Rent Roll'!$D21,"-"),"-")</f>
        <v>-</v>
      </c>
      <c r="CE84" s="131" t="str">
        <f>IFERROR(IF(CE$5=EOMONTH('Rent Roll'!$M46,0),-'Rent Roll'!$T46*'Rent Roll'!$D21,"-"),"-")</f>
        <v>-</v>
      </c>
      <c r="CF84" s="131" t="str">
        <f>IFERROR(IF(CF$5=EOMONTH('Rent Roll'!$M46,0),-'Rent Roll'!$T46*'Rent Roll'!$D21,"-"),"-")</f>
        <v>-</v>
      </c>
      <c r="CG84" s="131" t="str">
        <f>IFERROR(IF(CG$5=EOMONTH('Rent Roll'!$M46,0),-'Rent Roll'!$T46*'Rent Roll'!$D21,"-"),"-")</f>
        <v>-</v>
      </c>
      <c r="CH84" s="131" t="str">
        <f>IFERROR(IF(CH$5=EOMONTH('Rent Roll'!$M46,0),-'Rent Roll'!$T46*'Rent Roll'!$D21,"-"),"-")</f>
        <v>-</v>
      </c>
      <c r="CI84" s="131" t="str">
        <f>IFERROR(IF(CI$5=EOMONTH('Rent Roll'!$M46,0),-'Rent Roll'!$T46*'Rent Roll'!$D21,"-"),"-")</f>
        <v>-</v>
      </c>
      <c r="CJ84" s="131" t="str">
        <f>IFERROR(IF(CJ$5=EOMONTH('Rent Roll'!$M46,0),-'Rent Roll'!$T46*'Rent Roll'!$D21,"-"),"-")</f>
        <v>-</v>
      </c>
      <c r="CK84" s="131" t="str">
        <f>IFERROR(IF(CK$5=EOMONTH('Rent Roll'!$M46,0),-'Rent Roll'!$T46*'Rent Roll'!$D21,"-"),"-")</f>
        <v>-</v>
      </c>
      <c r="CL84" s="131" t="str">
        <f>IFERROR(IF(CL$5=EOMONTH('Rent Roll'!$M46,0),-'Rent Roll'!$T46*'Rent Roll'!$D21,"-"),"-")</f>
        <v>-</v>
      </c>
      <c r="CM84" s="131" t="str">
        <f>IFERROR(IF(CM$5=EOMONTH('Rent Roll'!$M46,0),-'Rent Roll'!$T46*'Rent Roll'!$D21,"-"),"-")</f>
        <v>-</v>
      </c>
      <c r="CN84" s="131" t="str">
        <f>IFERROR(IF(CN$5=EOMONTH('Rent Roll'!$M46,0),-'Rent Roll'!$T46*'Rent Roll'!$D21,"-"),"-")</f>
        <v>-</v>
      </c>
      <c r="CO84" s="131" t="str">
        <f>IFERROR(IF(CO$5=EOMONTH('Rent Roll'!$M46,0),-'Rent Roll'!$T46*'Rent Roll'!$D21,"-"),"-")</f>
        <v>-</v>
      </c>
      <c r="CP84" s="131" t="str">
        <f>IFERROR(IF(CP$5=EOMONTH('Rent Roll'!$M46,0),-'Rent Roll'!$T46*'Rent Roll'!$D21,"-"),"-")</f>
        <v>-</v>
      </c>
      <c r="CQ84" s="131" t="str">
        <f>IFERROR(IF(CQ$5=EOMONTH('Rent Roll'!$M46,0),-'Rent Roll'!$T46*'Rent Roll'!$D21,"-"),"-")</f>
        <v>-</v>
      </c>
      <c r="CR84" s="131" t="str">
        <f>IFERROR(IF(CR$5=EOMONTH('Rent Roll'!$M46,0),-'Rent Roll'!$T46*'Rent Roll'!$D21,"-"),"-")</f>
        <v>-</v>
      </c>
      <c r="CS84" s="131" t="str">
        <f>IFERROR(IF(CS$5=EOMONTH('Rent Roll'!$M46,0),-'Rent Roll'!$T46*'Rent Roll'!$D21,"-"),"-")</f>
        <v>-</v>
      </c>
      <c r="CT84" s="131" t="str">
        <f>IFERROR(IF(CT$5=EOMONTH('Rent Roll'!$M46,0),-'Rent Roll'!$T46*'Rent Roll'!$D21,"-"),"-")</f>
        <v>-</v>
      </c>
      <c r="CU84" s="131" t="str">
        <f>IFERROR(IF(CU$5=EOMONTH('Rent Roll'!$M46,0),-'Rent Roll'!$T46*'Rent Roll'!$D21,"-"),"-")</f>
        <v>-</v>
      </c>
      <c r="CV84" s="131" t="str">
        <f>IFERROR(IF(CV$5=EOMONTH('Rent Roll'!$M46,0),-'Rent Roll'!$T46*'Rent Roll'!$D21,"-"),"-")</f>
        <v>-</v>
      </c>
      <c r="CW84" s="131" t="str">
        <f>IFERROR(IF(CW$5=EOMONTH('Rent Roll'!$M46,0),-'Rent Roll'!$T46*'Rent Roll'!$D21,"-"),"-")</f>
        <v>-</v>
      </c>
      <c r="CX84" s="131" t="str">
        <f>IFERROR(IF(CX$5=EOMONTH('Rent Roll'!$M46,0),-'Rent Roll'!$T46*'Rent Roll'!$D21,"-"),"-")</f>
        <v>-</v>
      </c>
      <c r="CY84" s="131" t="str">
        <f>IFERROR(IF(CY$5=EOMONTH('Rent Roll'!$M46,0),-'Rent Roll'!$T46*'Rent Roll'!$D21,"-"),"-")</f>
        <v>-</v>
      </c>
      <c r="CZ84" s="131" t="str">
        <f>IFERROR(IF(CZ$5=EOMONTH('Rent Roll'!$M46,0),-'Rent Roll'!$T46*'Rent Roll'!$D21,"-"),"-")</f>
        <v>-</v>
      </c>
      <c r="DA84" s="131" t="str">
        <f>IFERROR(IF(DA$5=EOMONTH('Rent Roll'!$M46,0),-'Rent Roll'!$T46*'Rent Roll'!$D21,"-"),"-")</f>
        <v>-</v>
      </c>
      <c r="DB84" s="131" t="str">
        <f>IFERROR(IF(DB$5=EOMONTH('Rent Roll'!$M46,0),-'Rent Roll'!$T46*'Rent Roll'!$D21,"-"),"-")</f>
        <v>-</v>
      </c>
      <c r="DC84" s="131" t="str">
        <f>IFERROR(IF(DC$5=EOMONTH('Rent Roll'!$M46,0),-'Rent Roll'!$T46*'Rent Roll'!$D21,"-"),"-")</f>
        <v>-</v>
      </c>
      <c r="DD84" s="131" t="str">
        <f>IFERROR(IF(DD$5=EOMONTH('Rent Roll'!$M46,0),-'Rent Roll'!$T46*'Rent Roll'!$D21,"-"),"-")</f>
        <v>-</v>
      </c>
      <c r="DE84" s="131" t="str">
        <f>IFERROR(IF(DE$5=EOMONTH('Rent Roll'!$M46,0),-'Rent Roll'!$T46*'Rent Roll'!$D21,"-"),"-")</f>
        <v>-</v>
      </c>
      <c r="DF84" s="131" t="str">
        <f>IFERROR(IF(DF$5=EOMONTH('Rent Roll'!$M46,0),-'Rent Roll'!$T46*'Rent Roll'!$D21,"-"),"-")</f>
        <v>-</v>
      </c>
      <c r="DG84" s="131" t="str">
        <f>IFERROR(IF(DG$5=EOMONTH('Rent Roll'!$M46,0),-'Rent Roll'!$T46*'Rent Roll'!$D21,"-"),"-")</f>
        <v>-</v>
      </c>
      <c r="DH84" s="131" t="str">
        <f>IFERROR(IF(DH$5=EOMONTH('Rent Roll'!$M46,0),-'Rent Roll'!$T46*'Rent Roll'!$D21,"-"),"-")</f>
        <v>-</v>
      </c>
      <c r="DI84" s="131" t="str">
        <f>IFERROR(IF(DI$5=EOMONTH('Rent Roll'!$M46,0),-'Rent Roll'!$T46*'Rent Roll'!$D21,"-"),"-")</f>
        <v>-</v>
      </c>
      <c r="DJ84" s="131" t="str">
        <f>IFERROR(IF(DJ$5=EOMONTH('Rent Roll'!$M46,0),-'Rent Roll'!$T46*'Rent Roll'!$D21,"-"),"-")</f>
        <v>-</v>
      </c>
      <c r="DK84" s="131" t="str">
        <f>IFERROR(IF(DK$5=EOMONTH('Rent Roll'!$M46,0),-'Rent Roll'!$T46*'Rent Roll'!$D21,"-"),"-")</f>
        <v>-</v>
      </c>
      <c r="DL84" s="131" t="str">
        <f>IFERROR(IF(DL$5=EOMONTH('Rent Roll'!$M46,0),-'Rent Roll'!$T46*'Rent Roll'!$D21,"-"),"-")</f>
        <v>-</v>
      </c>
      <c r="DM84" s="131" t="str">
        <f>IFERROR(IF(DM$5=EOMONTH('Rent Roll'!$M46,0),-'Rent Roll'!$T46*'Rent Roll'!$D21,"-"),"-")</f>
        <v>-</v>
      </c>
      <c r="DN84" s="131" t="str">
        <f>IFERROR(IF(DN$5=EOMONTH('Rent Roll'!$M46,0),-'Rent Roll'!$T46*'Rent Roll'!$D21,"-"),"-")</f>
        <v>-</v>
      </c>
      <c r="DO84" s="131" t="str">
        <f>IFERROR(IF(DO$5=EOMONTH('Rent Roll'!$M46,0),-'Rent Roll'!$T46*'Rent Roll'!$D21,"-"),"-")</f>
        <v>-</v>
      </c>
      <c r="DP84" s="131" t="str">
        <f>IFERROR(IF(DP$5=EOMONTH('Rent Roll'!$M46,0),-'Rent Roll'!$T46*'Rent Roll'!$D21,"-"),"-")</f>
        <v>-</v>
      </c>
      <c r="DQ84" s="131" t="str">
        <f>IFERROR(IF(DQ$5=EOMONTH('Rent Roll'!$M46,0),-'Rent Roll'!$T46*'Rent Roll'!$D21,"-"),"-")</f>
        <v>-</v>
      </c>
      <c r="DR84" s="131" t="str">
        <f>IFERROR(IF(DR$5=EOMONTH('Rent Roll'!$M46,0),-'Rent Roll'!$T46*'Rent Roll'!$D21,"-"),"-")</f>
        <v>-</v>
      </c>
      <c r="DS84" s="131" t="str">
        <f>IFERROR(IF(DS$5=EOMONTH('Rent Roll'!$M46,0),-'Rent Roll'!$T46*'Rent Roll'!$D21,"-"),"-")</f>
        <v>-</v>
      </c>
      <c r="DT84" s="131" t="str">
        <f>IFERROR(IF(DT$5=EOMONTH('Rent Roll'!$M46,0),-'Rent Roll'!$T46*'Rent Roll'!$D21,"-"),"-")</f>
        <v>-</v>
      </c>
      <c r="DU84" s="131" t="str">
        <f>IFERROR(IF(DU$5=EOMONTH('Rent Roll'!$M46,0),-'Rent Roll'!$T46*'Rent Roll'!$D21,"-"),"-")</f>
        <v>-</v>
      </c>
      <c r="DV84" s="131" t="str">
        <f>IFERROR(IF(DV$5=EOMONTH('Rent Roll'!$M46,0),-'Rent Roll'!$T46*'Rent Roll'!$D21,"-"),"-")</f>
        <v>-</v>
      </c>
      <c r="DW84" s="131" t="str">
        <f>IFERROR(IF(DW$5=EOMONTH('Rent Roll'!$M46,0),-'Rent Roll'!$T46*'Rent Roll'!$D21,"-"),"-")</f>
        <v>-</v>
      </c>
      <c r="DX84" s="131" t="str">
        <f>IFERROR(IF(DX$5=EOMONTH('Rent Roll'!$M46,0),-'Rent Roll'!$T46*'Rent Roll'!$D21,"-"),"-")</f>
        <v>-</v>
      </c>
      <c r="DY84" s="131" t="str">
        <f>IFERROR(IF(DY$5=EOMONTH('Rent Roll'!$M46,0),-'Rent Roll'!$T46*'Rent Roll'!$D21,"-"),"-")</f>
        <v>-</v>
      </c>
      <c r="DZ84" s="131" t="str">
        <f>IFERROR(IF(DZ$5=EOMONTH('Rent Roll'!$M46,0),-'Rent Roll'!$T46*'Rent Roll'!$D21,"-"),"-")</f>
        <v>-</v>
      </c>
      <c r="EA84" s="131" t="str">
        <f>IFERROR(IF(EA$5=EOMONTH('Rent Roll'!$M46,0),-'Rent Roll'!$T46*'Rent Roll'!$D21,"-"),"-")</f>
        <v>-</v>
      </c>
      <c r="EB84" s="131" t="str">
        <f>IFERROR(IF(EB$5=EOMONTH('Rent Roll'!$M46,0),-'Rent Roll'!$T46*'Rent Roll'!$D21,"-"),"-")</f>
        <v>-</v>
      </c>
      <c r="EC84" s="131" t="str">
        <f>IFERROR(IF(EC$5=EOMONTH('Rent Roll'!$M46,0),-'Rent Roll'!$T46*'Rent Roll'!$D21,"-"),"-")</f>
        <v>-</v>
      </c>
      <c r="ED84" s="131" t="str">
        <f>IFERROR(IF(ED$5=EOMONTH('Rent Roll'!$M46,0),-'Rent Roll'!$T46*'Rent Roll'!$D21,"-"),"-")</f>
        <v>-</v>
      </c>
      <c r="EE84" s="131" t="str">
        <f>IFERROR(IF(EE$5=EOMONTH('Rent Roll'!$M46,0),-'Rent Roll'!$T46*'Rent Roll'!$D21,"-"),"-")</f>
        <v>-</v>
      </c>
      <c r="EF84" s="132" t="str">
        <f>IFERROR(IF(EF$5=EOMONTH('Rent Roll'!$M46,0),-'Rent Roll'!$T46*'Rent Roll'!$D21,"-"),"-")</f>
        <v>-</v>
      </c>
    </row>
    <row r="85" spans="2:136" x14ac:dyDescent="0.2">
      <c r="B85" s="134"/>
      <c r="C85" s="135" t="str">
        <f>CONCATENATE('Rent Roll'!B22&amp;" - "&amp;'Rent Roll'!C22)</f>
        <v xml:space="preserve"> - </v>
      </c>
      <c r="D85" s="130">
        <f t="shared" si="153"/>
        <v>0</v>
      </c>
      <c r="E85" s="131" t="str">
        <f>IFERROR(IF(E$5=EOMONTH('Rent Roll'!$M47,0),-'Rent Roll'!$T47*'Rent Roll'!$D22,"-"),"-")</f>
        <v>-</v>
      </c>
      <c r="F85" s="131" t="str">
        <f>IFERROR(IF(F$5=EOMONTH('Rent Roll'!$M47,0),-'Rent Roll'!$T47*'Rent Roll'!$D22,"-"),"-")</f>
        <v>-</v>
      </c>
      <c r="G85" s="131" t="str">
        <f>IFERROR(IF(G$5=EOMONTH('Rent Roll'!$M47,0),-'Rent Roll'!$T47*'Rent Roll'!$D22,"-"),"-")</f>
        <v>-</v>
      </c>
      <c r="H85" s="131" t="str">
        <f>IFERROR(IF(H$5=EOMONTH('Rent Roll'!$M47,0),-'Rent Roll'!$T47*'Rent Roll'!$D22,"-"),"-")</f>
        <v>-</v>
      </c>
      <c r="I85" s="131" t="str">
        <f>IFERROR(IF(I$5=EOMONTH('Rent Roll'!$M47,0),-'Rent Roll'!$T47*'Rent Roll'!$D22,"-"),"-")</f>
        <v>-</v>
      </c>
      <c r="J85" s="131" t="str">
        <f>IFERROR(IF(J$5=EOMONTH('Rent Roll'!$M47,0),-'Rent Roll'!$T47*'Rent Roll'!$D22,"-"),"-")</f>
        <v>-</v>
      </c>
      <c r="K85" s="131" t="str">
        <f>IFERROR(IF(K$5=EOMONTH('Rent Roll'!$M47,0),-'Rent Roll'!$T47*'Rent Roll'!$D22,"-"),"-")</f>
        <v>-</v>
      </c>
      <c r="L85" s="131" t="str">
        <f>IFERROR(IF(L$5=EOMONTH('Rent Roll'!$M47,0),-'Rent Roll'!$T47*'Rent Roll'!$D22,"-"),"-")</f>
        <v>-</v>
      </c>
      <c r="M85" s="131" t="str">
        <f>IFERROR(IF(M$5=EOMONTH('Rent Roll'!$M47,0),-'Rent Roll'!$T47*'Rent Roll'!$D22,"-"),"-")</f>
        <v>-</v>
      </c>
      <c r="N85" s="131" t="str">
        <f>IFERROR(IF(N$5=EOMONTH('Rent Roll'!$M47,0),-'Rent Roll'!$T47*'Rent Roll'!$D22,"-"),"-")</f>
        <v>-</v>
      </c>
      <c r="O85" s="131" t="str">
        <f>IFERROR(IF(O$5=EOMONTH('Rent Roll'!$M47,0),-'Rent Roll'!$T47*'Rent Roll'!$D22,"-"),"-")</f>
        <v>-</v>
      </c>
      <c r="P85" s="131" t="str">
        <f>IFERROR(IF(P$5=EOMONTH('Rent Roll'!$M47,0),-'Rent Roll'!$T47*'Rent Roll'!$D22,"-"),"-")</f>
        <v>-</v>
      </c>
      <c r="Q85" s="131" t="str">
        <f>IFERROR(IF(Q$5=EOMONTH('Rent Roll'!$M47,0),-'Rent Roll'!$T47*'Rent Roll'!$D22,"-"),"-")</f>
        <v>-</v>
      </c>
      <c r="R85" s="131" t="str">
        <f>IFERROR(IF(R$5=EOMONTH('Rent Roll'!$M47,0),-'Rent Roll'!$T47*'Rent Roll'!$D22,"-"),"-")</f>
        <v>-</v>
      </c>
      <c r="S85" s="131" t="str">
        <f>IFERROR(IF(S$5=EOMONTH('Rent Roll'!$M47,0),-'Rent Roll'!$T47*'Rent Roll'!$D22,"-"),"-")</f>
        <v>-</v>
      </c>
      <c r="T85" s="131" t="str">
        <f>IFERROR(IF(T$5=EOMONTH('Rent Roll'!$M47,0),-'Rent Roll'!$T47*'Rent Roll'!$D22,"-"),"-")</f>
        <v>-</v>
      </c>
      <c r="U85" s="131" t="str">
        <f>IFERROR(IF(U$5=EOMONTH('Rent Roll'!$M47,0),-'Rent Roll'!$T47*'Rent Roll'!$D22,"-"),"-")</f>
        <v>-</v>
      </c>
      <c r="V85" s="131" t="str">
        <f>IFERROR(IF(V$5=EOMONTH('Rent Roll'!$M47,0),-'Rent Roll'!$T47*'Rent Roll'!$D22,"-"),"-")</f>
        <v>-</v>
      </c>
      <c r="W85" s="131" t="str">
        <f>IFERROR(IF(W$5=EOMONTH('Rent Roll'!$M47,0),-'Rent Roll'!$T47*'Rent Roll'!$D22,"-"),"-")</f>
        <v>-</v>
      </c>
      <c r="X85" s="131" t="str">
        <f>IFERROR(IF(X$5=EOMONTH('Rent Roll'!$M47,0),-'Rent Roll'!$T47*'Rent Roll'!$D22,"-"),"-")</f>
        <v>-</v>
      </c>
      <c r="Y85" s="131" t="str">
        <f>IFERROR(IF(Y$5=EOMONTH('Rent Roll'!$M47,0),-'Rent Roll'!$T47*'Rent Roll'!$D22,"-"),"-")</f>
        <v>-</v>
      </c>
      <c r="Z85" s="131" t="str">
        <f>IFERROR(IF(Z$5=EOMONTH('Rent Roll'!$M47,0),-'Rent Roll'!$T47*'Rent Roll'!$D22,"-"),"-")</f>
        <v>-</v>
      </c>
      <c r="AA85" s="131" t="str">
        <f>IFERROR(IF(AA$5=EOMONTH('Rent Roll'!$M47,0),-'Rent Roll'!$T47*'Rent Roll'!$D22,"-"),"-")</f>
        <v>-</v>
      </c>
      <c r="AB85" s="131" t="str">
        <f>IFERROR(IF(AB$5=EOMONTH('Rent Roll'!$M47,0),-'Rent Roll'!$T47*'Rent Roll'!$D22,"-"),"-")</f>
        <v>-</v>
      </c>
      <c r="AC85" s="131" t="str">
        <f>IFERROR(IF(AC$5=EOMONTH('Rent Roll'!$M47,0),-'Rent Roll'!$T47*'Rent Roll'!$D22,"-"),"-")</f>
        <v>-</v>
      </c>
      <c r="AD85" s="131" t="str">
        <f>IFERROR(IF(AD$5=EOMONTH('Rent Roll'!$M47,0),-'Rent Roll'!$T47*'Rent Roll'!$D22,"-"),"-")</f>
        <v>-</v>
      </c>
      <c r="AE85" s="131" t="str">
        <f>IFERROR(IF(AE$5=EOMONTH('Rent Roll'!$M47,0),-'Rent Roll'!$T47*'Rent Roll'!$D22,"-"),"-")</f>
        <v>-</v>
      </c>
      <c r="AF85" s="131" t="str">
        <f>IFERROR(IF(AF$5=EOMONTH('Rent Roll'!$M47,0),-'Rent Roll'!$T47*'Rent Roll'!$D22,"-"),"-")</f>
        <v>-</v>
      </c>
      <c r="AG85" s="131" t="str">
        <f>IFERROR(IF(AG$5=EOMONTH('Rent Roll'!$M47,0),-'Rent Roll'!$T47*'Rent Roll'!$D22,"-"),"-")</f>
        <v>-</v>
      </c>
      <c r="AH85" s="131" t="str">
        <f>IFERROR(IF(AH$5=EOMONTH('Rent Roll'!$M47,0),-'Rent Roll'!$T47*'Rent Roll'!$D22,"-"),"-")</f>
        <v>-</v>
      </c>
      <c r="AI85" s="131" t="str">
        <f>IFERROR(IF(AI$5=EOMONTH('Rent Roll'!$M47,0),-'Rent Roll'!$T47*'Rent Roll'!$D22,"-"),"-")</f>
        <v>-</v>
      </c>
      <c r="AJ85" s="131" t="str">
        <f>IFERROR(IF(AJ$5=EOMONTH('Rent Roll'!$M47,0),-'Rent Roll'!$T47*'Rent Roll'!$D22,"-"),"-")</f>
        <v>-</v>
      </c>
      <c r="AK85" s="131" t="str">
        <f>IFERROR(IF(AK$5=EOMONTH('Rent Roll'!$M47,0),-'Rent Roll'!$T47*'Rent Roll'!$D22,"-"),"-")</f>
        <v>-</v>
      </c>
      <c r="AL85" s="131" t="str">
        <f>IFERROR(IF(AL$5=EOMONTH('Rent Roll'!$M47,0),-'Rent Roll'!$T47*'Rent Roll'!$D22,"-"),"-")</f>
        <v>-</v>
      </c>
      <c r="AM85" s="131" t="str">
        <f>IFERROR(IF(AM$5=EOMONTH('Rent Roll'!$M47,0),-'Rent Roll'!$T47*'Rent Roll'!$D22,"-"),"-")</f>
        <v>-</v>
      </c>
      <c r="AN85" s="131" t="str">
        <f>IFERROR(IF(AN$5=EOMONTH('Rent Roll'!$M47,0),-'Rent Roll'!$T47*'Rent Roll'!$D22,"-"),"-")</f>
        <v>-</v>
      </c>
      <c r="AO85" s="131" t="str">
        <f>IFERROR(IF(AO$5=EOMONTH('Rent Roll'!$M47,0),-'Rent Roll'!$T47*'Rent Roll'!$D22,"-"),"-")</f>
        <v>-</v>
      </c>
      <c r="AP85" s="131" t="str">
        <f>IFERROR(IF(AP$5=EOMONTH('Rent Roll'!$M47,0),-'Rent Roll'!$T47*'Rent Roll'!$D22,"-"),"-")</f>
        <v>-</v>
      </c>
      <c r="AQ85" s="131" t="str">
        <f>IFERROR(IF(AQ$5=EOMONTH('Rent Roll'!$M47,0),-'Rent Roll'!$T47*'Rent Roll'!$D22,"-"),"-")</f>
        <v>-</v>
      </c>
      <c r="AR85" s="131" t="str">
        <f>IFERROR(IF(AR$5=EOMONTH('Rent Roll'!$M47,0),-'Rent Roll'!$T47*'Rent Roll'!$D22,"-"),"-")</f>
        <v>-</v>
      </c>
      <c r="AS85" s="131" t="str">
        <f>IFERROR(IF(AS$5=EOMONTH('Rent Roll'!$M47,0),-'Rent Roll'!$T47*'Rent Roll'!$D22,"-"),"-")</f>
        <v>-</v>
      </c>
      <c r="AT85" s="131" t="str">
        <f>IFERROR(IF(AT$5=EOMONTH('Rent Roll'!$M47,0),-'Rent Roll'!$T47*'Rent Roll'!$D22,"-"),"-")</f>
        <v>-</v>
      </c>
      <c r="AU85" s="131" t="str">
        <f>IFERROR(IF(AU$5=EOMONTH('Rent Roll'!$M47,0),-'Rent Roll'!$T47*'Rent Roll'!$D22,"-"),"-")</f>
        <v>-</v>
      </c>
      <c r="AV85" s="131" t="str">
        <f>IFERROR(IF(AV$5=EOMONTH('Rent Roll'!$M47,0),-'Rent Roll'!$T47*'Rent Roll'!$D22,"-"),"-")</f>
        <v>-</v>
      </c>
      <c r="AW85" s="131" t="str">
        <f>IFERROR(IF(AW$5=EOMONTH('Rent Roll'!$M47,0),-'Rent Roll'!$T47*'Rent Roll'!$D22,"-"),"-")</f>
        <v>-</v>
      </c>
      <c r="AX85" s="131" t="str">
        <f>IFERROR(IF(AX$5=EOMONTH('Rent Roll'!$M47,0),-'Rent Roll'!$T47*'Rent Roll'!$D22,"-"),"-")</f>
        <v>-</v>
      </c>
      <c r="AY85" s="131" t="str">
        <f>IFERROR(IF(AY$5=EOMONTH('Rent Roll'!$M47,0),-'Rent Roll'!$T47*'Rent Roll'!$D22,"-"),"-")</f>
        <v>-</v>
      </c>
      <c r="AZ85" s="131" t="str">
        <f>IFERROR(IF(AZ$5=EOMONTH('Rent Roll'!$M47,0),-'Rent Roll'!$T47*'Rent Roll'!$D22,"-"),"-")</f>
        <v>-</v>
      </c>
      <c r="BA85" s="131" t="str">
        <f>IFERROR(IF(BA$5=EOMONTH('Rent Roll'!$M47,0),-'Rent Roll'!$T47*'Rent Roll'!$D22,"-"),"-")</f>
        <v>-</v>
      </c>
      <c r="BB85" s="131" t="str">
        <f>IFERROR(IF(BB$5=EOMONTH('Rent Roll'!$M47,0),-'Rent Roll'!$T47*'Rent Roll'!$D22,"-"),"-")</f>
        <v>-</v>
      </c>
      <c r="BC85" s="131" t="str">
        <f>IFERROR(IF(BC$5=EOMONTH('Rent Roll'!$M47,0),-'Rent Roll'!$T47*'Rent Roll'!$D22,"-"),"-")</f>
        <v>-</v>
      </c>
      <c r="BD85" s="131" t="str">
        <f>IFERROR(IF(BD$5=EOMONTH('Rent Roll'!$M47,0),-'Rent Roll'!$T47*'Rent Roll'!$D22,"-"),"-")</f>
        <v>-</v>
      </c>
      <c r="BE85" s="131" t="str">
        <f>IFERROR(IF(BE$5=EOMONTH('Rent Roll'!$M47,0),-'Rent Roll'!$T47*'Rent Roll'!$D22,"-"),"-")</f>
        <v>-</v>
      </c>
      <c r="BF85" s="131" t="str">
        <f>IFERROR(IF(BF$5=EOMONTH('Rent Roll'!$M47,0),-'Rent Roll'!$T47*'Rent Roll'!$D22,"-"),"-")</f>
        <v>-</v>
      </c>
      <c r="BG85" s="131" t="str">
        <f>IFERROR(IF(BG$5=EOMONTH('Rent Roll'!$M47,0),-'Rent Roll'!$T47*'Rent Roll'!$D22,"-"),"-")</f>
        <v>-</v>
      </c>
      <c r="BH85" s="131" t="str">
        <f>IFERROR(IF(BH$5=EOMONTH('Rent Roll'!$M47,0),-'Rent Roll'!$T47*'Rent Roll'!$D22,"-"),"-")</f>
        <v>-</v>
      </c>
      <c r="BI85" s="131" t="str">
        <f>IFERROR(IF(BI$5=EOMONTH('Rent Roll'!$M47,0),-'Rent Roll'!$T47*'Rent Roll'!$D22,"-"),"-")</f>
        <v>-</v>
      </c>
      <c r="BJ85" s="131" t="str">
        <f>IFERROR(IF(BJ$5=EOMONTH('Rent Roll'!$M47,0),-'Rent Roll'!$T47*'Rent Roll'!$D22,"-"),"-")</f>
        <v>-</v>
      </c>
      <c r="BK85" s="131" t="str">
        <f>IFERROR(IF(BK$5=EOMONTH('Rent Roll'!$M47,0),-'Rent Roll'!$T47*'Rent Roll'!$D22,"-"),"-")</f>
        <v>-</v>
      </c>
      <c r="BL85" s="131" t="str">
        <f>IFERROR(IF(BL$5=EOMONTH('Rent Roll'!$M47,0),-'Rent Roll'!$T47*'Rent Roll'!$D22,"-"),"-")</f>
        <v>-</v>
      </c>
      <c r="BM85" s="131" t="str">
        <f>IFERROR(IF(BM$5=EOMONTH('Rent Roll'!$M47,0),-'Rent Roll'!$T47*'Rent Roll'!$D22,"-"),"-")</f>
        <v>-</v>
      </c>
      <c r="BN85" s="131" t="str">
        <f>IFERROR(IF(BN$5=EOMONTH('Rent Roll'!$M47,0),-'Rent Roll'!$T47*'Rent Roll'!$D22,"-"),"-")</f>
        <v>-</v>
      </c>
      <c r="BO85" s="131" t="str">
        <f>IFERROR(IF(BO$5=EOMONTH('Rent Roll'!$M47,0),-'Rent Roll'!$T47*'Rent Roll'!$D22,"-"),"-")</f>
        <v>-</v>
      </c>
      <c r="BP85" s="131" t="str">
        <f>IFERROR(IF(BP$5=EOMONTH('Rent Roll'!$M47,0),-'Rent Roll'!$T47*'Rent Roll'!$D22,"-"),"-")</f>
        <v>-</v>
      </c>
      <c r="BQ85" s="131" t="str">
        <f>IFERROR(IF(BQ$5=EOMONTH('Rent Roll'!$M47,0),-'Rent Roll'!$T47*'Rent Roll'!$D22,"-"),"-")</f>
        <v>-</v>
      </c>
      <c r="BR85" s="131" t="str">
        <f>IFERROR(IF(BR$5=EOMONTH('Rent Roll'!$M47,0),-'Rent Roll'!$T47*'Rent Roll'!$D22,"-"),"-")</f>
        <v>-</v>
      </c>
      <c r="BS85" s="131" t="str">
        <f>IFERROR(IF(BS$5=EOMONTH('Rent Roll'!$M47,0),-'Rent Roll'!$T47*'Rent Roll'!$D22,"-"),"-")</f>
        <v>-</v>
      </c>
      <c r="BT85" s="131" t="str">
        <f>IFERROR(IF(BT$5=EOMONTH('Rent Roll'!$M47,0),-'Rent Roll'!$T47*'Rent Roll'!$D22,"-"),"-")</f>
        <v>-</v>
      </c>
      <c r="BU85" s="131" t="str">
        <f>IFERROR(IF(BU$5=EOMONTH('Rent Roll'!$M47,0),-'Rent Roll'!$T47*'Rent Roll'!$D22,"-"),"-")</f>
        <v>-</v>
      </c>
      <c r="BV85" s="131" t="str">
        <f>IFERROR(IF(BV$5=EOMONTH('Rent Roll'!$M47,0),-'Rent Roll'!$T47*'Rent Roll'!$D22,"-"),"-")</f>
        <v>-</v>
      </c>
      <c r="BW85" s="131" t="str">
        <f>IFERROR(IF(BW$5=EOMONTH('Rent Roll'!$M47,0),-'Rent Roll'!$T47*'Rent Roll'!$D22,"-"),"-")</f>
        <v>-</v>
      </c>
      <c r="BX85" s="131" t="str">
        <f>IFERROR(IF(BX$5=EOMONTH('Rent Roll'!$M47,0),-'Rent Roll'!$T47*'Rent Roll'!$D22,"-"),"-")</f>
        <v>-</v>
      </c>
      <c r="BY85" s="131" t="str">
        <f>IFERROR(IF(BY$5=EOMONTH('Rent Roll'!$M47,0),-'Rent Roll'!$T47*'Rent Roll'!$D22,"-"),"-")</f>
        <v>-</v>
      </c>
      <c r="BZ85" s="131" t="str">
        <f>IFERROR(IF(BZ$5=EOMONTH('Rent Roll'!$M47,0),-'Rent Roll'!$T47*'Rent Roll'!$D22,"-"),"-")</f>
        <v>-</v>
      </c>
      <c r="CA85" s="131" t="str">
        <f>IFERROR(IF(CA$5=EOMONTH('Rent Roll'!$M47,0),-'Rent Roll'!$T47*'Rent Roll'!$D22,"-"),"-")</f>
        <v>-</v>
      </c>
      <c r="CB85" s="131" t="str">
        <f>IFERROR(IF(CB$5=EOMONTH('Rent Roll'!$M47,0),-'Rent Roll'!$T47*'Rent Roll'!$D22,"-"),"-")</f>
        <v>-</v>
      </c>
      <c r="CC85" s="131" t="str">
        <f>IFERROR(IF(CC$5=EOMONTH('Rent Roll'!$M47,0),-'Rent Roll'!$T47*'Rent Roll'!$D22,"-"),"-")</f>
        <v>-</v>
      </c>
      <c r="CD85" s="131" t="str">
        <f>IFERROR(IF(CD$5=EOMONTH('Rent Roll'!$M47,0),-'Rent Roll'!$T47*'Rent Roll'!$D22,"-"),"-")</f>
        <v>-</v>
      </c>
      <c r="CE85" s="131" t="str">
        <f>IFERROR(IF(CE$5=EOMONTH('Rent Roll'!$M47,0),-'Rent Roll'!$T47*'Rent Roll'!$D22,"-"),"-")</f>
        <v>-</v>
      </c>
      <c r="CF85" s="131" t="str">
        <f>IFERROR(IF(CF$5=EOMONTH('Rent Roll'!$M47,0),-'Rent Roll'!$T47*'Rent Roll'!$D22,"-"),"-")</f>
        <v>-</v>
      </c>
      <c r="CG85" s="131" t="str">
        <f>IFERROR(IF(CG$5=EOMONTH('Rent Roll'!$M47,0),-'Rent Roll'!$T47*'Rent Roll'!$D22,"-"),"-")</f>
        <v>-</v>
      </c>
      <c r="CH85" s="131" t="str">
        <f>IFERROR(IF(CH$5=EOMONTH('Rent Roll'!$M47,0),-'Rent Roll'!$T47*'Rent Roll'!$D22,"-"),"-")</f>
        <v>-</v>
      </c>
      <c r="CI85" s="131" t="str">
        <f>IFERROR(IF(CI$5=EOMONTH('Rent Roll'!$M47,0),-'Rent Roll'!$T47*'Rent Roll'!$D22,"-"),"-")</f>
        <v>-</v>
      </c>
      <c r="CJ85" s="131" t="str">
        <f>IFERROR(IF(CJ$5=EOMONTH('Rent Roll'!$M47,0),-'Rent Roll'!$T47*'Rent Roll'!$D22,"-"),"-")</f>
        <v>-</v>
      </c>
      <c r="CK85" s="131" t="str">
        <f>IFERROR(IF(CK$5=EOMONTH('Rent Roll'!$M47,0),-'Rent Roll'!$T47*'Rent Roll'!$D22,"-"),"-")</f>
        <v>-</v>
      </c>
      <c r="CL85" s="131" t="str">
        <f>IFERROR(IF(CL$5=EOMONTH('Rent Roll'!$M47,0),-'Rent Roll'!$T47*'Rent Roll'!$D22,"-"),"-")</f>
        <v>-</v>
      </c>
      <c r="CM85" s="131" t="str">
        <f>IFERROR(IF(CM$5=EOMONTH('Rent Roll'!$M47,0),-'Rent Roll'!$T47*'Rent Roll'!$D22,"-"),"-")</f>
        <v>-</v>
      </c>
      <c r="CN85" s="131" t="str">
        <f>IFERROR(IF(CN$5=EOMONTH('Rent Roll'!$M47,0),-'Rent Roll'!$T47*'Rent Roll'!$D22,"-"),"-")</f>
        <v>-</v>
      </c>
      <c r="CO85" s="131" t="str">
        <f>IFERROR(IF(CO$5=EOMONTH('Rent Roll'!$M47,0),-'Rent Roll'!$T47*'Rent Roll'!$D22,"-"),"-")</f>
        <v>-</v>
      </c>
      <c r="CP85" s="131" t="str">
        <f>IFERROR(IF(CP$5=EOMONTH('Rent Roll'!$M47,0),-'Rent Roll'!$T47*'Rent Roll'!$D22,"-"),"-")</f>
        <v>-</v>
      </c>
      <c r="CQ85" s="131" t="str">
        <f>IFERROR(IF(CQ$5=EOMONTH('Rent Roll'!$M47,0),-'Rent Roll'!$T47*'Rent Roll'!$D22,"-"),"-")</f>
        <v>-</v>
      </c>
      <c r="CR85" s="131" t="str">
        <f>IFERROR(IF(CR$5=EOMONTH('Rent Roll'!$M47,0),-'Rent Roll'!$T47*'Rent Roll'!$D22,"-"),"-")</f>
        <v>-</v>
      </c>
      <c r="CS85" s="131" t="str">
        <f>IFERROR(IF(CS$5=EOMONTH('Rent Roll'!$M47,0),-'Rent Roll'!$T47*'Rent Roll'!$D22,"-"),"-")</f>
        <v>-</v>
      </c>
      <c r="CT85" s="131" t="str">
        <f>IFERROR(IF(CT$5=EOMONTH('Rent Roll'!$M47,0),-'Rent Roll'!$T47*'Rent Roll'!$D22,"-"),"-")</f>
        <v>-</v>
      </c>
      <c r="CU85" s="131" t="str">
        <f>IFERROR(IF(CU$5=EOMONTH('Rent Roll'!$M47,0),-'Rent Roll'!$T47*'Rent Roll'!$D22,"-"),"-")</f>
        <v>-</v>
      </c>
      <c r="CV85" s="131" t="str">
        <f>IFERROR(IF(CV$5=EOMONTH('Rent Roll'!$M47,0),-'Rent Roll'!$T47*'Rent Roll'!$D22,"-"),"-")</f>
        <v>-</v>
      </c>
      <c r="CW85" s="131" t="str">
        <f>IFERROR(IF(CW$5=EOMONTH('Rent Roll'!$M47,0),-'Rent Roll'!$T47*'Rent Roll'!$D22,"-"),"-")</f>
        <v>-</v>
      </c>
      <c r="CX85" s="131" t="str">
        <f>IFERROR(IF(CX$5=EOMONTH('Rent Roll'!$M47,0),-'Rent Roll'!$T47*'Rent Roll'!$D22,"-"),"-")</f>
        <v>-</v>
      </c>
      <c r="CY85" s="131" t="str">
        <f>IFERROR(IF(CY$5=EOMONTH('Rent Roll'!$M47,0),-'Rent Roll'!$T47*'Rent Roll'!$D22,"-"),"-")</f>
        <v>-</v>
      </c>
      <c r="CZ85" s="131" t="str">
        <f>IFERROR(IF(CZ$5=EOMONTH('Rent Roll'!$M47,0),-'Rent Roll'!$T47*'Rent Roll'!$D22,"-"),"-")</f>
        <v>-</v>
      </c>
      <c r="DA85" s="131" t="str">
        <f>IFERROR(IF(DA$5=EOMONTH('Rent Roll'!$M47,0),-'Rent Roll'!$T47*'Rent Roll'!$D22,"-"),"-")</f>
        <v>-</v>
      </c>
      <c r="DB85" s="131" t="str">
        <f>IFERROR(IF(DB$5=EOMONTH('Rent Roll'!$M47,0),-'Rent Roll'!$T47*'Rent Roll'!$D22,"-"),"-")</f>
        <v>-</v>
      </c>
      <c r="DC85" s="131" t="str">
        <f>IFERROR(IF(DC$5=EOMONTH('Rent Roll'!$M47,0),-'Rent Roll'!$T47*'Rent Roll'!$D22,"-"),"-")</f>
        <v>-</v>
      </c>
      <c r="DD85" s="131" t="str">
        <f>IFERROR(IF(DD$5=EOMONTH('Rent Roll'!$M47,0),-'Rent Roll'!$T47*'Rent Roll'!$D22,"-"),"-")</f>
        <v>-</v>
      </c>
      <c r="DE85" s="131" t="str">
        <f>IFERROR(IF(DE$5=EOMONTH('Rent Roll'!$M47,0),-'Rent Roll'!$T47*'Rent Roll'!$D22,"-"),"-")</f>
        <v>-</v>
      </c>
      <c r="DF85" s="131" t="str">
        <f>IFERROR(IF(DF$5=EOMONTH('Rent Roll'!$M47,0),-'Rent Roll'!$T47*'Rent Roll'!$D22,"-"),"-")</f>
        <v>-</v>
      </c>
      <c r="DG85" s="131" t="str">
        <f>IFERROR(IF(DG$5=EOMONTH('Rent Roll'!$M47,0),-'Rent Roll'!$T47*'Rent Roll'!$D22,"-"),"-")</f>
        <v>-</v>
      </c>
      <c r="DH85" s="131" t="str">
        <f>IFERROR(IF(DH$5=EOMONTH('Rent Roll'!$M47,0),-'Rent Roll'!$T47*'Rent Roll'!$D22,"-"),"-")</f>
        <v>-</v>
      </c>
      <c r="DI85" s="131" t="str">
        <f>IFERROR(IF(DI$5=EOMONTH('Rent Roll'!$M47,0),-'Rent Roll'!$T47*'Rent Roll'!$D22,"-"),"-")</f>
        <v>-</v>
      </c>
      <c r="DJ85" s="131" t="str">
        <f>IFERROR(IF(DJ$5=EOMONTH('Rent Roll'!$M47,0),-'Rent Roll'!$T47*'Rent Roll'!$D22,"-"),"-")</f>
        <v>-</v>
      </c>
      <c r="DK85" s="131" t="str">
        <f>IFERROR(IF(DK$5=EOMONTH('Rent Roll'!$M47,0),-'Rent Roll'!$T47*'Rent Roll'!$D22,"-"),"-")</f>
        <v>-</v>
      </c>
      <c r="DL85" s="131" t="str">
        <f>IFERROR(IF(DL$5=EOMONTH('Rent Roll'!$M47,0),-'Rent Roll'!$T47*'Rent Roll'!$D22,"-"),"-")</f>
        <v>-</v>
      </c>
      <c r="DM85" s="131" t="str">
        <f>IFERROR(IF(DM$5=EOMONTH('Rent Roll'!$M47,0),-'Rent Roll'!$T47*'Rent Roll'!$D22,"-"),"-")</f>
        <v>-</v>
      </c>
      <c r="DN85" s="131" t="str">
        <f>IFERROR(IF(DN$5=EOMONTH('Rent Roll'!$M47,0),-'Rent Roll'!$T47*'Rent Roll'!$D22,"-"),"-")</f>
        <v>-</v>
      </c>
      <c r="DO85" s="131" t="str">
        <f>IFERROR(IF(DO$5=EOMONTH('Rent Roll'!$M47,0),-'Rent Roll'!$T47*'Rent Roll'!$D22,"-"),"-")</f>
        <v>-</v>
      </c>
      <c r="DP85" s="131" t="str">
        <f>IFERROR(IF(DP$5=EOMONTH('Rent Roll'!$M47,0),-'Rent Roll'!$T47*'Rent Roll'!$D22,"-"),"-")</f>
        <v>-</v>
      </c>
      <c r="DQ85" s="131" t="str">
        <f>IFERROR(IF(DQ$5=EOMONTH('Rent Roll'!$M47,0),-'Rent Roll'!$T47*'Rent Roll'!$D22,"-"),"-")</f>
        <v>-</v>
      </c>
      <c r="DR85" s="131" t="str">
        <f>IFERROR(IF(DR$5=EOMONTH('Rent Roll'!$M47,0),-'Rent Roll'!$T47*'Rent Roll'!$D22,"-"),"-")</f>
        <v>-</v>
      </c>
      <c r="DS85" s="131" t="str">
        <f>IFERROR(IF(DS$5=EOMONTH('Rent Roll'!$M47,0),-'Rent Roll'!$T47*'Rent Roll'!$D22,"-"),"-")</f>
        <v>-</v>
      </c>
      <c r="DT85" s="131" t="str">
        <f>IFERROR(IF(DT$5=EOMONTH('Rent Roll'!$M47,0),-'Rent Roll'!$T47*'Rent Roll'!$D22,"-"),"-")</f>
        <v>-</v>
      </c>
      <c r="DU85" s="131" t="str">
        <f>IFERROR(IF(DU$5=EOMONTH('Rent Roll'!$M47,0),-'Rent Roll'!$T47*'Rent Roll'!$D22,"-"),"-")</f>
        <v>-</v>
      </c>
      <c r="DV85" s="131" t="str">
        <f>IFERROR(IF(DV$5=EOMONTH('Rent Roll'!$M47,0),-'Rent Roll'!$T47*'Rent Roll'!$D22,"-"),"-")</f>
        <v>-</v>
      </c>
      <c r="DW85" s="131" t="str">
        <f>IFERROR(IF(DW$5=EOMONTH('Rent Roll'!$M47,0),-'Rent Roll'!$T47*'Rent Roll'!$D22,"-"),"-")</f>
        <v>-</v>
      </c>
      <c r="DX85" s="131" t="str">
        <f>IFERROR(IF(DX$5=EOMONTH('Rent Roll'!$M47,0),-'Rent Roll'!$T47*'Rent Roll'!$D22,"-"),"-")</f>
        <v>-</v>
      </c>
      <c r="DY85" s="131" t="str">
        <f>IFERROR(IF(DY$5=EOMONTH('Rent Roll'!$M47,0),-'Rent Roll'!$T47*'Rent Roll'!$D22,"-"),"-")</f>
        <v>-</v>
      </c>
      <c r="DZ85" s="131" t="str">
        <f>IFERROR(IF(DZ$5=EOMONTH('Rent Roll'!$M47,0),-'Rent Roll'!$T47*'Rent Roll'!$D22,"-"),"-")</f>
        <v>-</v>
      </c>
      <c r="EA85" s="131" t="str">
        <f>IFERROR(IF(EA$5=EOMONTH('Rent Roll'!$M47,0),-'Rent Roll'!$T47*'Rent Roll'!$D22,"-"),"-")</f>
        <v>-</v>
      </c>
      <c r="EB85" s="131" t="str">
        <f>IFERROR(IF(EB$5=EOMONTH('Rent Roll'!$M47,0),-'Rent Roll'!$T47*'Rent Roll'!$D22,"-"),"-")</f>
        <v>-</v>
      </c>
      <c r="EC85" s="131" t="str">
        <f>IFERROR(IF(EC$5=EOMONTH('Rent Roll'!$M47,0),-'Rent Roll'!$T47*'Rent Roll'!$D22,"-"),"-")</f>
        <v>-</v>
      </c>
      <c r="ED85" s="131" t="str">
        <f>IFERROR(IF(ED$5=EOMONTH('Rent Roll'!$M47,0),-'Rent Roll'!$T47*'Rent Roll'!$D22,"-"),"-")</f>
        <v>-</v>
      </c>
      <c r="EE85" s="131" t="str">
        <f>IFERROR(IF(EE$5=EOMONTH('Rent Roll'!$M47,0),-'Rent Roll'!$T47*'Rent Roll'!$D22,"-"),"-")</f>
        <v>-</v>
      </c>
      <c r="EF85" s="132" t="str">
        <f>IFERROR(IF(EF$5=EOMONTH('Rent Roll'!$M47,0),-'Rent Roll'!$T47*'Rent Roll'!$D22,"-"),"-")</f>
        <v>-</v>
      </c>
    </row>
    <row r="86" spans="2:136" x14ac:dyDescent="0.2">
      <c r="B86" s="134"/>
      <c r="C86" s="135" t="str">
        <f>CONCATENATE('Rent Roll'!B23&amp;" - "&amp;'Rent Roll'!C23)</f>
        <v xml:space="preserve"> - </v>
      </c>
      <c r="D86" s="130">
        <f t="shared" si="153"/>
        <v>0</v>
      </c>
      <c r="E86" s="131" t="str">
        <f>IFERROR(IF(E$5=EOMONTH('Rent Roll'!$M48,0),-'Rent Roll'!$T48*'Rent Roll'!$D23,"-"),"-")</f>
        <v>-</v>
      </c>
      <c r="F86" s="131" t="str">
        <f>IFERROR(IF(F$5=EOMONTH('Rent Roll'!$M48,0),-'Rent Roll'!$T48*'Rent Roll'!$D23,"-"),"-")</f>
        <v>-</v>
      </c>
      <c r="G86" s="131" t="str">
        <f>IFERROR(IF(G$5=EOMONTH('Rent Roll'!$M48,0),-'Rent Roll'!$T48*'Rent Roll'!$D23,"-"),"-")</f>
        <v>-</v>
      </c>
      <c r="H86" s="131" t="str">
        <f>IFERROR(IF(H$5=EOMONTH('Rent Roll'!$M48,0),-'Rent Roll'!$T48*'Rent Roll'!$D23,"-"),"-")</f>
        <v>-</v>
      </c>
      <c r="I86" s="131" t="str">
        <f>IFERROR(IF(I$5=EOMONTH('Rent Roll'!$M48,0),-'Rent Roll'!$T48*'Rent Roll'!$D23,"-"),"-")</f>
        <v>-</v>
      </c>
      <c r="J86" s="131" t="str">
        <f>IFERROR(IF(J$5=EOMONTH('Rent Roll'!$M48,0),-'Rent Roll'!$T48*'Rent Roll'!$D23,"-"),"-")</f>
        <v>-</v>
      </c>
      <c r="K86" s="131" t="str">
        <f>IFERROR(IF(K$5=EOMONTH('Rent Roll'!$M48,0),-'Rent Roll'!$T48*'Rent Roll'!$D23,"-"),"-")</f>
        <v>-</v>
      </c>
      <c r="L86" s="131" t="str">
        <f>IFERROR(IF(L$5=EOMONTH('Rent Roll'!$M48,0),-'Rent Roll'!$T48*'Rent Roll'!$D23,"-"),"-")</f>
        <v>-</v>
      </c>
      <c r="M86" s="131" t="str">
        <f>IFERROR(IF(M$5=EOMONTH('Rent Roll'!$M48,0),-'Rent Roll'!$T48*'Rent Roll'!$D23,"-"),"-")</f>
        <v>-</v>
      </c>
      <c r="N86" s="131" t="str">
        <f>IFERROR(IF(N$5=EOMONTH('Rent Roll'!$M48,0),-'Rent Roll'!$T48*'Rent Roll'!$D23,"-"),"-")</f>
        <v>-</v>
      </c>
      <c r="O86" s="131" t="str">
        <f>IFERROR(IF(O$5=EOMONTH('Rent Roll'!$M48,0),-'Rent Roll'!$T48*'Rent Roll'!$D23,"-"),"-")</f>
        <v>-</v>
      </c>
      <c r="P86" s="131" t="str">
        <f>IFERROR(IF(P$5=EOMONTH('Rent Roll'!$M48,0),-'Rent Roll'!$T48*'Rent Roll'!$D23,"-"),"-")</f>
        <v>-</v>
      </c>
      <c r="Q86" s="131" t="str">
        <f>IFERROR(IF(Q$5=EOMONTH('Rent Roll'!$M48,0),-'Rent Roll'!$T48*'Rent Roll'!$D23,"-"),"-")</f>
        <v>-</v>
      </c>
      <c r="R86" s="131" t="str">
        <f>IFERROR(IF(R$5=EOMONTH('Rent Roll'!$M48,0),-'Rent Roll'!$T48*'Rent Roll'!$D23,"-"),"-")</f>
        <v>-</v>
      </c>
      <c r="S86" s="131" t="str">
        <f>IFERROR(IF(S$5=EOMONTH('Rent Roll'!$M48,0),-'Rent Roll'!$T48*'Rent Roll'!$D23,"-"),"-")</f>
        <v>-</v>
      </c>
      <c r="T86" s="131" t="str">
        <f>IFERROR(IF(T$5=EOMONTH('Rent Roll'!$M48,0),-'Rent Roll'!$T48*'Rent Roll'!$D23,"-"),"-")</f>
        <v>-</v>
      </c>
      <c r="U86" s="131" t="str">
        <f>IFERROR(IF(U$5=EOMONTH('Rent Roll'!$M48,0),-'Rent Roll'!$T48*'Rent Roll'!$D23,"-"),"-")</f>
        <v>-</v>
      </c>
      <c r="V86" s="131" t="str">
        <f>IFERROR(IF(V$5=EOMONTH('Rent Roll'!$M48,0),-'Rent Roll'!$T48*'Rent Roll'!$D23,"-"),"-")</f>
        <v>-</v>
      </c>
      <c r="W86" s="131" t="str">
        <f>IFERROR(IF(W$5=EOMONTH('Rent Roll'!$M48,0),-'Rent Roll'!$T48*'Rent Roll'!$D23,"-"),"-")</f>
        <v>-</v>
      </c>
      <c r="X86" s="131" t="str">
        <f>IFERROR(IF(X$5=EOMONTH('Rent Roll'!$M48,0),-'Rent Roll'!$T48*'Rent Roll'!$D23,"-"),"-")</f>
        <v>-</v>
      </c>
      <c r="Y86" s="131" t="str">
        <f>IFERROR(IF(Y$5=EOMONTH('Rent Roll'!$M48,0),-'Rent Roll'!$T48*'Rent Roll'!$D23,"-"),"-")</f>
        <v>-</v>
      </c>
      <c r="Z86" s="131" t="str">
        <f>IFERROR(IF(Z$5=EOMONTH('Rent Roll'!$M48,0),-'Rent Roll'!$T48*'Rent Roll'!$D23,"-"),"-")</f>
        <v>-</v>
      </c>
      <c r="AA86" s="131" t="str">
        <f>IFERROR(IF(AA$5=EOMONTH('Rent Roll'!$M48,0),-'Rent Roll'!$T48*'Rent Roll'!$D23,"-"),"-")</f>
        <v>-</v>
      </c>
      <c r="AB86" s="131" t="str">
        <f>IFERROR(IF(AB$5=EOMONTH('Rent Roll'!$M48,0),-'Rent Roll'!$T48*'Rent Roll'!$D23,"-"),"-")</f>
        <v>-</v>
      </c>
      <c r="AC86" s="131" t="str">
        <f>IFERROR(IF(AC$5=EOMONTH('Rent Roll'!$M48,0),-'Rent Roll'!$T48*'Rent Roll'!$D23,"-"),"-")</f>
        <v>-</v>
      </c>
      <c r="AD86" s="131" t="str">
        <f>IFERROR(IF(AD$5=EOMONTH('Rent Roll'!$M48,0),-'Rent Roll'!$T48*'Rent Roll'!$D23,"-"),"-")</f>
        <v>-</v>
      </c>
      <c r="AE86" s="131" t="str">
        <f>IFERROR(IF(AE$5=EOMONTH('Rent Roll'!$M48,0),-'Rent Roll'!$T48*'Rent Roll'!$D23,"-"),"-")</f>
        <v>-</v>
      </c>
      <c r="AF86" s="131" t="str">
        <f>IFERROR(IF(AF$5=EOMONTH('Rent Roll'!$M48,0),-'Rent Roll'!$T48*'Rent Roll'!$D23,"-"),"-")</f>
        <v>-</v>
      </c>
      <c r="AG86" s="131" t="str">
        <f>IFERROR(IF(AG$5=EOMONTH('Rent Roll'!$M48,0),-'Rent Roll'!$T48*'Rent Roll'!$D23,"-"),"-")</f>
        <v>-</v>
      </c>
      <c r="AH86" s="131" t="str">
        <f>IFERROR(IF(AH$5=EOMONTH('Rent Roll'!$M48,0),-'Rent Roll'!$T48*'Rent Roll'!$D23,"-"),"-")</f>
        <v>-</v>
      </c>
      <c r="AI86" s="131" t="str">
        <f>IFERROR(IF(AI$5=EOMONTH('Rent Roll'!$M48,0),-'Rent Roll'!$T48*'Rent Roll'!$D23,"-"),"-")</f>
        <v>-</v>
      </c>
      <c r="AJ86" s="131" t="str">
        <f>IFERROR(IF(AJ$5=EOMONTH('Rent Roll'!$M48,0),-'Rent Roll'!$T48*'Rent Roll'!$D23,"-"),"-")</f>
        <v>-</v>
      </c>
      <c r="AK86" s="131" t="str">
        <f>IFERROR(IF(AK$5=EOMONTH('Rent Roll'!$M48,0),-'Rent Roll'!$T48*'Rent Roll'!$D23,"-"),"-")</f>
        <v>-</v>
      </c>
      <c r="AL86" s="131" t="str">
        <f>IFERROR(IF(AL$5=EOMONTH('Rent Roll'!$M48,0),-'Rent Roll'!$T48*'Rent Roll'!$D23,"-"),"-")</f>
        <v>-</v>
      </c>
      <c r="AM86" s="131" t="str">
        <f>IFERROR(IF(AM$5=EOMONTH('Rent Roll'!$M48,0),-'Rent Roll'!$T48*'Rent Roll'!$D23,"-"),"-")</f>
        <v>-</v>
      </c>
      <c r="AN86" s="131" t="str">
        <f>IFERROR(IF(AN$5=EOMONTH('Rent Roll'!$M48,0),-'Rent Roll'!$T48*'Rent Roll'!$D23,"-"),"-")</f>
        <v>-</v>
      </c>
      <c r="AO86" s="131" t="str">
        <f>IFERROR(IF(AO$5=EOMONTH('Rent Roll'!$M48,0),-'Rent Roll'!$T48*'Rent Roll'!$D23,"-"),"-")</f>
        <v>-</v>
      </c>
      <c r="AP86" s="131" t="str">
        <f>IFERROR(IF(AP$5=EOMONTH('Rent Roll'!$M48,0),-'Rent Roll'!$T48*'Rent Roll'!$D23,"-"),"-")</f>
        <v>-</v>
      </c>
      <c r="AQ86" s="131" t="str">
        <f>IFERROR(IF(AQ$5=EOMONTH('Rent Roll'!$M48,0),-'Rent Roll'!$T48*'Rent Roll'!$D23,"-"),"-")</f>
        <v>-</v>
      </c>
      <c r="AR86" s="131" t="str">
        <f>IFERROR(IF(AR$5=EOMONTH('Rent Roll'!$M48,0),-'Rent Roll'!$T48*'Rent Roll'!$D23,"-"),"-")</f>
        <v>-</v>
      </c>
      <c r="AS86" s="131" t="str">
        <f>IFERROR(IF(AS$5=EOMONTH('Rent Roll'!$M48,0),-'Rent Roll'!$T48*'Rent Roll'!$D23,"-"),"-")</f>
        <v>-</v>
      </c>
      <c r="AT86" s="131" t="str">
        <f>IFERROR(IF(AT$5=EOMONTH('Rent Roll'!$M48,0),-'Rent Roll'!$T48*'Rent Roll'!$D23,"-"),"-")</f>
        <v>-</v>
      </c>
      <c r="AU86" s="131" t="str">
        <f>IFERROR(IF(AU$5=EOMONTH('Rent Roll'!$M48,0),-'Rent Roll'!$T48*'Rent Roll'!$D23,"-"),"-")</f>
        <v>-</v>
      </c>
      <c r="AV86" s="131" t="str">
        <f>IFERROR(IF(AV$5=EOMONTH('Rent Roll'!$M48,0),-'Rent Roll'!$T48*'Rent Roll'!$D23,"-"),"-")</f>
        <v>-</v>
      </c>
      <c r="AW86" s="131" t="str">
        <f>IFERROR(IF(AW$5=EOMONTH('Rent Roll'!$M48,0),-'Rent Roll'!$T48*'Rent Roll'!$D23,"-"),"-")</f>
        <v>-</v>
      </c>
      <c r="AX86" s="131" t="str">
        <f>IFERROR(IF(AX$5=EOMONTH('Rent Roll'!$M48,0),-'Rent Roll'!$T48*'Rent Roll'!$D23,"-"),"-")</f>
        <v>-</v>
      </c>
      <c r="AY86" s="131" t="str">
        <f>IFERROR(IF(AY$5=EOMONTH('Rent Roll'!$M48,0),-'Rent Roll'!$T48*'Rent Roll'!$D23,"-"),"-")</f>
        <v>-</v>
      </c>
      <c r="AZ86" s="131" t="str">
        <f>IFERROR(IF(AZ$5=EOMONTH('Rent Roll'!$M48,0),-'Rent Roll'!$T48*'Rent Roll'!$D23,"-"),"-")</f>
        <v>-</v>
      </c>
      <c r="BA86" s="131" t="str">
        <f>IFERROR(IF(BA$5=EOMONTH('Rent Roll'!$M48,0),-'Rent Roll'!$T48*'Rent Roll'!$D23,"-"),"-")</f>
        <v>-</v>
      </c>
      <c r="BB86" s="131" t="str">
        <f>IFERROR(IF(BB$5=EOMONTH('Rent Roll'!$M48,0),-'Rent Roll'!$T48*'Rent Roll'!$D23,"-"),"-")</f>
        <v>-</v>
      </c>
      <c r="BC86" s="131" t="str">
        <f>IFERROR(IF(BC$5=EOMONTH('Rent Roll'!$M48,0),-'Rent Roll'!$T48*'Rent Roll'!$D23,"-"),"-")</f>
        <v>-</v>
      </c>
      <c r="BD86" s="131" t="str">
        <f>IFERROR(IF(BD$5=EOMONTH('Rent Roll'!$M48,0),-'Rent Roll'!$T48*'Rent Roll'!$D23,"-"),"-")</f>
        <v>-</v>
      </c>
      <c r="BE86" s="131" t="str">
        <f>IFERROR(IF(BE$5=EOMONTH('Rent Roll'!$M48,0),-'Rent Roll'!$T48*'Rent Roll'!$D23,"-"),"-")</f>
        <v>-</v>
      </c>
      <c r="BF86" s="131" t="str">
        <f>IFERROR(IF(BF$5=EOMONTH('Rent Roll'!$M48,0),-'Rent Roll'!$T48*'Rent Roll'!$D23,"-"),"-")</f>
        <v>-</v>
      </c>
      <c r="BG86" s="131" t="str">
        <f>IFERROR(IF(BG$5=EOMONTH('Rent Roll'!$M48,0),-'Rent Roll'!$T48*'Rent Roll'!$D23,"-"),"-")</f>
        <v>-</v>
      </c>
      <c r="BH86" s="131" t="str">
        <f>IFERROR(IF(BH$5=EOMONTH('Rent Roll'!$M48,0),-'Rent Roll'!$T48*'Rent Roll'!$D23,"-"),"-")</f>
        <v>-</v>
      </c>
      <c r="BI86" s="131" t="str">
        <f>IFERROR(IF(BI$5=EOMONTH('Rent Roll'!$M48,0),-'Rent Roll'!$T48*'Rent Roll'!$D23,"-"),"-")</f>
        <v>-</v>
      </c>
      <c r="BJ86" s="131" t="str">
        <f>IFERROR(IF(BJ$5=EOMONTH('Rent Roll'!$M48,0),-'Rent Roll'!$T48*'Rent Roll'!$D23,"-"),"-")</f>
        <v>-</v>
      </c>
      <c r="BK86" s="131" t="str">
        <f>IFERROR(IF(BK$5=EOMONTH('Rent Roll'!$M48,0),-'Rent Roll'!$T48*'Rent Roll'!$D23,"-"),"-")</f>
        <v>-</v>
      </c>
      <c r="BL86" s="131" t="str">
        <f>IFERROR(IF(BL$5=EOMONTH('Rent Roll'!$M48,0),-'Rent Roll'!$T48*'Rent Roll'!$D23,"-"),"-")</f>
        <v>-</v>
      </c>
      <c r="BM86" s="131" t="str">
        <f>IFERROR(IF(BM$5=EOMONTH('Rent Roll'!$M48,0),-'Rent Roll'!$T48*'Rent Roll'!$D23,"-"),"-")</f>
        <v>-</v>
      </c>
      <c r="BN86" s="131" t="str">
        <f>IFERROR(IF(BN$5=EOMONTH('Rent Roll'!$M48,0),-'Rent Roll'!$T48*'Rent Roll'!$D23,"-"),"-")</f>
        <v>-</v>
      </c>
      <c r="BO86" s="131" t="str">
        <f>IFERROR(IF(BO$5=EOMONTH('Rent Roll'!$M48,0),-'Rent Roll'!$T48*'Rent Roll'!$D23,"-"),"-")</f>
        <v>-</v>
      </c>
      <c r="BP86" s="131" t="str">
        <f>IFERROR(IF(BP$5=EOMONTH('Rent Roll'!$M48,0),-'Rent Roll'!$T48*'Rent Roll'!$D23,"-"),"-")</f>
        <v>-</v>
      </c>
      <c r="BQ86" s="131" t="str">
        <f>IFERROR(IF(BQ$5=EOMONTH('Rent Roll'!$M48,0),-'Rent Roll'!$T48*'Rent Roll'!$D23,"-"),"-")</f>
        <v>-</v>
      </c>
      <c r="BR86" s="131" t="str">
        <f>IFERROR(IF(BR$5=EOMONTH('Rent Roll'!$M48,0),-'Rent Roll'!$T48*'Rent Roll'!$D23,"-"),"-")</f>
        <v>-</v>
      </c>
      <c r="BS86" s="131" t="str">
        <f>IFERROR(IF(BS$5=EOMONTH('Rent Roll'!$M48,0),-'Rent Roll'!$T48*'Rent Roll'!$D23,"-"),"-")</f>
        <v>-</v>
      </c>
      <c r="BT86" s="131" t="str">
        <f>IFERROR(IF(BT$5=EOMONTH('Rent Roll'!$M48,0),-'Rent Roll'!$T48*'Rent Roll'!$D23,"-"),"-")</f>
        <v>-</v>
      </c>
      <c r="BU86" s="131" t="str">
        <f>IFERROR(IF(BU$5=EOMONTH('Rent Roll'!$M48,0),-'Rent Roll'!$T48*'Rent Roll'!$D23,"-"),"-")</f>
        <v>-</v>
      </c>
      <c r="BV86" s="131" t="str">
        <f>IFERROR(IF(BV$5=EOMONTH('Rent Roll'!$M48,0),-'Rent Roll'!$T48*'Rent Roll'!$D23,"-"),"-")</f>
        <v>-</v>
      </c>
      <c r="BW86" s="131" t="str">
        <f>IFERROR(IF(BW$5=EOMONTH('Rent Roll'!$M48,0),-'Rent Roll'!$T48*'Rent Roll'!$D23,"-"),"-")</f>
        <v>-</v>
      </c>
      <c r="BX86" s="131" t="str">
        <f>IFERROR(IF(BX$5=EOMONTH('Rent Roll'!$M48,0),-'Rent Roll'!$T48*'Rent Roll'!$D23,"-"),"-")</f>
        <v>-</v>
      </c>
      <c r="BY86" s="131" t="str">
        <f>IFERROR(IF(BY$5=EOMONTH('Rent Roll'!$M48,0),-'Rent Roll'!$T48*'Rent Roll'!$D23,"-"),"-")</f>
        <v>-</v>
      </c>
      <c r="BZ86" s="131" t="str">
        <f>IFERROR(IF(BZ$5=EOMONTH('Rent Roll'!$M48,0),-'Rent Roll'!$T48*'Rent Roll'!$D23,"-"),"-")</f>
        <v>-</v>
      </c>
      <c r="CA86" s="131" t="str">
        <f>IFERROR(IF(CA$5=EOMONTH('Rent Roll'!$M48,0),-'Rent Roll'!$T48*'Rent Roll'!$D23,"-"),"-")</f>
        <v>-</v>
      </c>
      <c r="CB86" s="131" t="str">
        <f>IFERROR(IF(CB$5=EOMONTH('Rent Roll'!$M48,0),-'Rent Roll'!$T48*'Rent Roll'!$D23,"-"),"-")</f>
        <v>-</v>
      </c>
      <c r="CC86" s="131" t="str">
        <f>IFERROR(IF(CC$5=EOMONTH('Rent Roll'!$M48,0),-'Rent Roll'!$T48*'Rent Roll'!$D23,"-"),"-")</f>
        <v>-</v>
      </c>
      <c r="CD86" s="131" t="str">
        <f>IFERROR(IF(CD$5=EOMONTH('Rent Roll'!$M48,0),-'Rent Roll'!$T48*'Rent Roll'!$D23,"-"),"-")</f>
        <v>-</v>
      </c>
      <c r="CE86" s="131" t="str">
        <f>IFERROR(IF(CE$5=EOMONTH('Rent Roll'!$M48,0),-'Rent Roll'!$T48*'Rent Roll'!$D23,"-"),"-")</f>
        <v>-</v>
      </c>
      <c r="CF86" s="131" t="str">
        <f>IFERROR(IF(CF$5=EOMONTH('Rent Roll'!$M48,0),-'Rent Roll'!$T48*'Rent Roll'!$D23,"-"),"-")</f>
        <v>-</v>
      </c>
      <c r="CG86" s="131" t="str">
        <f>IFERROR(IF(CG$5=EOMONTH('Rent Roll'!$M48,0),-'Rent Roll'!$T48*'Rent Roll'!$D23,"-"),"-")</f>
        <v>-</v>
      </c>
      <c r="CH86" s="131" t="str">
        <f>IFERROR(IF(CH$5=EOMONTH('Rent Roll'!$M48,0),-'Rent Roll'!$T48*'Rent Roll'!$D23,"-"),"-")</f>
        <v>-</v>
      </c>
      <c r="CI86" s="131" t="str">
        <f>IFERROR(IF(CI$5=EOMONTH('Rent Roll'!$M48,0),-'Rent Roll'!$T48*'Rent Roll'!$D23,"-"),"-")</f>
        <v>-</v>
      </c>
      <c r="CJ86" s="131" t="str">
        <f>IFERROR(IF(CJ$5=EOMONTH('Rent Roll'!$M48,0),-'Rent Roll'!$T48*'Rent Roll'!$D23,"-"),"-")</f>
        <v>-</v>
      </c>
      <c r="CK86" s="131" t="str">
        <f>IFERROR(IF(CK$5=EOMONTH('Rent Roll'!$M48,0),-'Rent Roll'!$T48*'Rent Roll'!$D23,"-"),"-")</f>
        <v>-</v>
      </c>
      <c r="CL86" s="131" t="str">
        <f>IFERROR(IF(CL$5=EOMONTH('Rent Roll'!$M48,0),-'Rent Roll'!$T48*'Rent Roll'!$D23,"-"),"-")</f>
        <v>-</v>
      </c>
      <c r="CM86" s="131" t="str">
        <f>IFERROR(IF(CM$5=EOMONTH('Rent Roll'!$M48,0),-'Rent Roll'!$T48*'Rent Roll'!$D23,"-"),"-")</f>
        <v>-</v>
      </c>
      <c r="CN86" s="131" t="str">
        <f>IFERROR(IF(CN$5=EOMONTH('Rent Roll'!$M48,0),-'Rent Roll'!$T48*'Rent Roll'!$D23,"-"),"-")</f>
        <v>-</v>
      </c>
      <c r="CO86" s="131" t="str">
        <f>IFERROR(IF(CO$5=EOMONTH('Rent Roll'!$M48,0),-'Rent Roll'!$T48*'Rent Roll'!$D23,"-"),"-")</f>
        <v>-</v>
      </c>
      <c r="CP86" s="131" t="str">
        <f>IFERROR(IF(CP$5=EOMONTH('Rent Roll'!$M48,0),-'Rent Roll'!$T48*'Rent Roll'!$D23,"-"),"-")</f>
        <v>-</v>
      </c>
      <c r="CQ86" s="131" t="str">
        <f>IFERROR(IF(CQ$5=EOMONTH('Rent Roll'!$M48,0),-'Rent Roll'!$T48*'Rent Roll'!$D23,"-"),"-")</f>
        <v>-</v>
      </c>
      <c r="CR86" s="131" t="str">
        <f>IFERROR(IF(CR$5=EOMONTH('Rent Roll'!$M48,0),-'Rent Roll'!$T48*'Rent Roll'!$D23,"-"),"-")</f>
        <v>-</v>
      </c>
      <c r="CS86" s="131" t="str">
        <f>IFERROR(IF(CS$5=EOMONTH('Rent Roll'!$M48,0),-'Rent Roll'!$T48*'Rent Roll'!$D23,"-"),"-")</f>
        <v>-</v>
      </c>
      <c r="CT86" s="131" t="str">
        <f>IFERROR(IF(CT$5=EOMONTH('Rent Roll'!$M48,0),-'Rent Roll'!$T48*'Rent Roll'!$D23,"-"),"-")</f>
        <v>-</v>
      </c>
      <c r="CU86" s="131" t="str">
        <f>IFERROR(IF(CU$5=EOMONTH('Rent Roll'!$M48,0),-'Rent Roll'!$T48*'Rent Roll'!$D23,"-"),"-")</f>
        <v>-</v>
      </c>
      <c r="CV86" s="131" t="str">
        <f>IFERROR(IF(CV$5=EOMONTH('Rent Roll'!$M48,0),-'Rent Roll'!$T48*'Rent Roll'!$D23,"-"),"-")</f>
        <v>-</v>
      </c>
      <c r="CW86" s="131" t="str">
        <f>IFERROR(IF(CW$5=EOMONTH('Rent Roll'!$M48,0),-'Rent Roll'!$T48*'Rent Roll'!$D23,"-"),"-")</f>
        <v>-</v>
      </c>
      <c r="CX86" s="131" t="str">
        <f>IFERROR(IF(CX$5=EOMONTH('Rent Roll'!$M48,0),-'Rent Roll'!$T48*'Rent Roll'!$D23,"-"),"-")</f>
        <v>-</v>
      </c>
      <c r="CY86" s="131" t="str">
        <f>IFERROR(IF(CY$5=EOMONTH('Rent Roll'!$M48,0),-'Rent Roll'!$T48*'Rent Roll'!$D23,"-"),"-")</f>
        <v>-</v>
      </c>
      <c r="CZ86" s="131" t="str">
        <f>IFERROR(IF(CZ$5=EOMONTH('Rent Roll'!$M48,0),-'Rent Roll'!$T48*'Rent Roll'!$D23,"-"),"-")</f>
        <v>-</v>
      </c>
      <c r="DA86" s="131" t="str">
        <f>IFERROR(IF(DA$5=EOMONTH('Rent Roll'!$M48,0),-'Rent Roll'!$T48*'Rent Roll'!$D23,"-"),"-")</f>
        <v>-</v>
      </c>
      <c r="DB86" s="131" t="str">
        <f>IFERROR(IF(DB$5=EOMONTH('Rent Roll'!$M48,0),-'Rent Roll'!$T48*'Rent Roll'!$D23,"-"),"-")</f>
        <v>-</v>
      </c>
      <c r="DC86" s="131" t="str">
        <f>IFERROR(IF(DC$5=EOMONTH('Rent Roll'!$M48,0),-'Rent Roll'!$T48*'Rent Roll'!$D23,"-"),"-")</f>
        <v>-</v>
      </c>
      <c r="DD86" s="131" t="str">
        <f>IFERROR(IF(DD$5=EOMONTH('Rent Roll'!$M48,0),-'Rent Roll'!$T48*'Rent Roll'!$D23,"-"),"-")</f>
        <v>-</v>
      </c>
      <c r="DE86" s="131" t="str">
        <f>IFERROR(IF(DE$5=EOMONTH('Rent Roll'!$M48,0),-'Rent Roll'!$T48*'Rent Roll'!$D23,"-"),"-")</f>
        <v>-</v>
      </c>
      <c r="DF86" s="131" t="str">
        <f>IFERROR(IF(DF$5=EOMONTH('Rent Roll'!$M48,0),-'Rent Roll'!$T48*'Rent Roll'!$D23,"-"),"-")</f>
        <v>-</v>
      </c>
      <c r="DG86" s="131" t="str">
        <f>IFERROR(IF(DG$5=EOMONTH('Rent Roll'!$M48,0),-'Rent Roll'!$T48*'Rent Roll'!$D23,"-"),"-")</f>
        <v>-</v>
      </c>
      <c r="DH86" s="131" t="str">
        <f>IFERROR(IF(DH$5=EOMONTH('Rent Roll'!$M48,0),-'Rent Roll'!$T48*'Rent Roll'!$D23,"-"),"-")</f>
        <v>-</v>
      </c>
      <c r="DI86" s="131" t="str">
        <f>IFERROR(IF(DI$5=EOMONTH('Rent Roll'!$M48,0),-'Rent Roll'!$T48*'Rent Roll'!$D23,"-"),"-")</f>
        <v>-</v>
      </c>
      <c r="DJ86" s="131" t="str">
        <f>IFERROR(IF(DJ$5=EOMONTH('Rent Roll'!$M48,0),-'Rent Roll'!$T48*'Rent Roll'!$D23,"-"),"-")</f>
        <v>-</v>
      </c>
      <c r="DK86" s="131" t="str">
        <f>IFERROR(IF(DK$5=EOMONTH('Rent Roll'!$M48,0),-'Rent Roll'!$T48*'Rent Roll'!$D23,"-"),"-")</f>
        <v>-</v>
      </c>
      <c r="DL86" s="131" t="str">
        <f>IFERROR(IF(DL$5=EOMONTH('Rent Roll'!$M48,0),-'Rent Roll'!$T48*'Rent Roll'!$D23,"-"),"-")</f>
        <v>-</v>
      </c>
      <c r="DM86" s="131" t="str">
        <f>IFERROR(IF(DM$5=EOMONTH('Rent Roll'!$M48,0),-'Rent Roll'!$T48*'Rent Roll'!$D23,"-"),"-")</f>
        <v>-</v>
      </c>
      <c r="DN86" s="131" t="str">
        <f>IFERROR(IF(DN$5=EOMONTH('Rent Roll'!$M48,0),-'Rent Roll'!$T48*'Rent Roll'!$D23,"-"),"-")</f>
        <v>-</v>
      </c>
      <c r="DO86" s="131" t="str">
        <f>IFERROR(IF(DO$5=EOMONTH('Rent Roll'!$M48,0),-'Rent Roll'!$T48*'Rent Roll'!$D23,"-"),"-")</f>
        <v>-</v>
      </c>
      <c r="DP86" s="131" t="str">
        <f>IFERROR(IF(DP$5=EOMONTH('Rent Roll'!$M48,0),-'Rent Roll'!$T48*'Rent Roll'!$D23,"-"),"-")</f>
        <v>-</v>
      </c>
      <c r="DQ86" s="131" t="str">
        <f>IFERROR(IF(DQ$5=EOMONTH('Rent Roll'!$M48,0),-'Rent Roll'!$T48*'Rent Roll'!$D23,"-"),"-")</f>
        <v>-</v>
      </c>
      <c r="DR86" s="131" t="str">
        <f>IFERROR(IF(DR$5=EOMONTH('Rent Roll'!$M48,0),-'Rent Roll'!$T48*'Rent Roll'!$D23,"-"),"-")</f>
        <v>-</v>
      </c>
      <c r="DS86" s="131" t="str">
        <f>IFERROR(IF(DS$5=EOMONTH('Rent Roll'!$M48,0),-'Rent Roll'!$T48*'Rent Roll'!$D23,"-"),"-")</f>
        <v>-</v>
      </c>
      <c r="DT86" s="131" t="str">
        <f>IFERROR(IF(DT$5=EOMONTH('Rent Roll'!$M48,0),-'Rent Roll'!$T48*'Rent Roll'!$D23,"-"),"-")</f>
        <v>-</v>
      </c>
      <c r="DU86" s="131" t="str">
        <f>IFERROR(IF(DU$5=EOMONTH('Rent Roll'!$M48,0),-'Rent Roll'!$T48*'Rent Roll'!$D23,"-"),"-")</f>
        <v>-</v>
      </c>
      <c r="DV86" s="131" t="str">
        <f>IFERROR(IF(DV$5=EOMONTH('Rent Roll'!$M48,0),-'Rent Roll'!$T48*'Rent Roll'!$D23,"-"),"-")</f>
        <v>-</v>
      </c>
      <c r="DW86" s="131" t="str">
        <f>IFERROR(IF(DW$5=EOMONTH('Rent Roll'!$M48,0),-'Rent Roll'!$T48*'Rent Roll'!$D23,"-"),"-")</f>
        <v>-</v>
      </c>
      <c r="DX86" s="131" t="str">
        <f>IFERROR(IF(DX$5=EOMONTH('Rent Roll'!$M48,0),-'Rent Roll'!$T48*'Rent Roll'!$D23,"-"),"-")</f>
        <v>-</v>
      </c>
      <c r="DY86" s="131" t="str">
        <f>IFERROR(IF(DY$5=EOMONTH('Rent Roll'!$M48,0),-'Rent Roll'!$T48*'Rent Roll'!$D23,"-"),"-")</f>
        <v>-</v>
      </c>
      <c r="DZ86" s="131" t="str">
        <f>IFERROR(IF(DZ$5=EOMONTH('Rent Roll'!$M48,0),-'Rent Roll'!$T48*'Rent Roll'!$D23,"-"),"-")</f>
        <v>-</v>
      </c>
      <c r="EA86" s="131" t="str">
        <f>IFERROR(IF(EA$5=EOMONTH('Rent Roll'!$M48,0),-'Rent Roll'!$T48*'Rent Roll'!$D23,"-"),"-")</f>
        <v>-</v>
      </c>
      <c r="EB86" s="131" t="str">
        <f>IFERROR(IF(EB$5=EOMONTH('Rent Roll'!$M48,0),-'Rent Roll'!$T48*'Rent Roll'!$D23,"-"),"-")</f>
        <v>-</v>
      </c>
      <c r="EC86" s="131" t="str">
        <f>IFERROR(IF(EC$5=EOMONTH('Rent Roll'!$M48,0),-'Rent Roll'!$T48*'Rent Roll'!$D23,"-"),"-")</f>
        <v>-</v>
      </c>
      <c r="ED86" s="131" t="str">
        <f>IFERROR(IF(ED$5=EOMONTH('Rent Roll'!$M48,0),-'Rent Roll'!$T48*'Rent Roll'!$D23,"-"),"-")</f>
        <v>-</v>
      </c>
      <c r="EE86" s="131" t="str">
        <f>IFERROR(IF(EE$5=EOMONTH('Rent Roll'!$M48,0),-'Rent Roll'!$T48*'Rent Roll'!$D23,"-"),"-")</f>
        <v>-</v>
      </c>
      <c r="EF86" s="132" t="str">
        <f>IFERROR(IF(EF$5=EOMONTH('Rent Roll'!$M48,0),-'Rent Roll'!$T48*'Rent Roll'!$D23,"-"),"-")</f>
        <v>-</v>
      </c>
    </row>
    <row r="87" spans="2:136" x14ac:dyDescent="0.2">
      <c r="B87" s="134"/>
      <c r="C87" s="135" t="str">
        <f>CONCATENATE('Rent Roll'!B24&amp;" - "&amp;'Rent Roll'!C24)</f>
        <v xml:space="preserve"> - </v>
      </c>
      <c r="D87" s="130">
        <f t="shared" si="153"/>
        <v>0</v>
      </c>
      <c r="E87" s="131" t="str">
        <f>IFERROR(IF(E$5=EOMONTH('Rent Roll'!$M49,0),-'Rent Roll'!$T49*'Rent Roll'!$D24,"-"),"-")</f>
        <v>-</v>
      </c>
      <c r="F87" s="131" t="str">
        <f>IFERROR(IF(F$5=EOMONTH('Rent Roll'!$M49,0),-'Rent Roll'!$T49*'Rent Roll'!$D24,"-"),"-")</f>
        <v>-</v>
      </c>
      <c r="G87" s="131" t="str">
        <f>IFERROR(IF(G$5=EOMONTH('Rent Roll'!$M49,0),-'Rent Roll'!$T49*'Rent Roll'!$D24,"-"),"-")</f>
        <v>-</v>
      </c>
      <c r="H87" s="131" t="str">
        <f>IFERROR(IF(H$5=EOMONTH('Rent Roll'!$M49,0),-'Rent Roll'!$T49*'Rent Roll'!$D24,"-"),"-")</f>
        <v>-</v>
      </c>
      <c r="I87" s="131" t="str">
        <f>IFERROR(IF(I$5=EOMONTH('Rent Roll'!$M49,0),-'Rent Roll'!$T49*'Rent Roll'!$D24,"-"),"-")</f>
        <v>-</v>
      </c>
      <c r="J87" s="131" t="str">
        <f>IFERROR(IF(J$5=EOMONTH('Rent Roll'!$M49,0),-'Rent Roll'!$T49*'Rent Roll'!$D24,"-"),"-")</f>
        <v>-</v>
      </c>
      <c r="K87" s="131" t="str">
        <f>IFERROR(IF(K$5=EOMONTH('Rent Roll'!$M49,0),-'Rent Roll'!$T49*'Rent Roll'!$D24,"-"),"-")</f>
        <v>-</v>
      </c>
      <c r="L87" s="131" t="str">
        <f>IFERROR(IF(L$5=EOMONTH('Rent Roll'!$M49,0),-'Rent Roll'!$T49*'Rent Roll'!$D24,"-"),"-")</f>
        <v>-</v>
      </c>
      <c r="M87" s="131" t="str">
        <f>IFERROR(IF(M$5=EOMONTH('Rent Roll'!$M49,0),-'Rent Roll'!$T49*'Rent Roll'!$D24,"-"),"-")</f>
        <v>-</v>
      </c>
      <c r="N87" s="131" t="str">
        <f>IFERROR(IF(N$5=EOMONTH('Rent Roll'!$M49,0),-'Rent Roll'!$T49*'Rent Roll'!$D24,"-"),"-")</f>
        <v>-</v>
      </c>
      <c r="O87" s="131" t="str">
        <f>IFERROR(IF(O$5=EOMONTH('Rent Roll'!$M49,0),-'Rent Roll'!$T49*'Rent Roll'!$D24,"-"),"-")</f>
        <v>-</v>
      </c>
      <c r="P87" s="131" t="str">
        <f>IFERROR(IF(P$5=EOMONTH('Rent Roll'!$M49,0),-'Rent Roll'!$T49*'Rent Roll'!$D24,"-"),"-")</f>
        <v>-</v>
      </c>
      <c r="Q87" s="131" t="str">
        <f>IFERROR(IF(Q$5=EOMONTH('Rent Roll'!$M49,0),-'Rent Roll'!$T49*'Rent Roll'!$D24,"-"),"-")</f>
        <v>-</v>
      </c>
      <c r="R87" s="131" t="str">
        <f>IFERROR(IF(R$5=EOMONTH('Rent Roll'!$M49,0),-'Rent Roll'!$T49*'Rent Roll'!$D24,"-"),"-")</f>
        <v>-</v>
      </c>
      <c r="S87" s="131" t="str">
        <f>IFERROR(IF(S$5=EOMONTH('Rent Roll'!$M49,0),-'Rent Roll'!$T49*'Rent Roll'!$D24,"-"),"-")</f>
        <v>-</v>
      </c>
      <c r="T87" s="131" t="str">
        <f>IFERROR(IF(T$5=EOMONTH('Rent Roll'!$M49,0),-'Rent Roll'!$T49*'Rent Roll'!$D24,"-"),"-")</f>
        <v>-</v>
      </c>
      <c r="U87" s="131" t="str">
        <f>IFERROR(IF(U$5=EOMONTH('Rent Roll'!$M49,0),-'Rent Roll'!$T49*'Rent Roll'!$D24,"-"),"-")</f>
        <v>-</v>
      </c>
      <c r="V87" s="131" t="str">
        <f>IFERROR(IF(V$5=EOMONTH('Rent Roll'!$M49,0),-'Rent Roll'!$T49*'Rent Roll'!$D24,"-"),"-")</f>
        <v>-</v>
      </c>
      <c r="W87" s="131" t="str">
        <f>IFERROR(IF(W$5=EOMONTH('Rent Roll'!$M49,0),-'Rent Roll'!$T49*'Rent Roll'!$D24,"-"),"-")</f>
        <v>-</v>
      </c>
      <c r="X87" s="131" t="str">
        <f>IFERROR(IF(X$5=EOMONTH('Rent Roll'!$M49,0),-'Rent Roll'!$T49*'Rent Roll'!$D24,"-"),"-")</f>
        <v>-</v>
      </c>
      <c r="Y87" s="131" t="str">
        <f>IFERROR(IF(Y$5=EOMONTH('Rent Roll'!$M49,0),-'Rent Roll'!$T49*'Rent Roll'!$D24,"-"),"-")</f>
        <v>-</v>
      </c>
      <c r="Z87" s="131" t="str">
        <f>IFERROR(IF(Z$5=EOMONTH('Rent Roll'!$M49,0),-'Rent Roll'!$T49*'Rent Roll'!$D24,"-"),"-")</f>
        <v>-</v>
      </c>
      <c r="AA87" s="131" t="str">
        <f>IFERROR(IF(AA$5=EOMONTH('Rent Roll'!$M49,0),-'Rent Roll'!$T49*'Rent Roll'!$D24,"-"),"-")</f>
        <v>-</v>
      </c>
      <c r="AB87" s="131" t="str">
        <f>IFERROR(IF(AB$5=EOMONTH('Rent Roll'!$M49,0),-'Rent Roll'!$T49*'Rent Roll'!$D24,"-"),"-")</f>
        <v>-</v>
      </c>
      <c r="AC87" s="131" t="str">
        <f>IFERROR(IF(AC$5=EOMONTH('Rent Roll'!$M49,0),-'Rent Roll'!$T49*'Rent Roll'!$D24,"-"),"-")</f>
        <v>-</v>
      </c>
      <c r="AD87" s="131" t="str">
        <f>IFERROR(IF(AD$5=EOMONTH('Rent Roll'!$M49,0),-'Rent Roll'!$T49*'Rent Roll'!$D24,"-"),"-")</f>
        <v>-</v>
      </c>
      <c r="AE87" s="131" t="str">
        <f>IFERROR(IF(AE$5=EOMONTH('Rent Roll'!$M49,0),-'Rent Roll'!$T49*'Rent Roll'!$D24,"-"),"-")</f>
        <v>-</v>
      </c>
      <c r="AF87" s="131" t="str">
        <f>IFERROR(IF(AF$5=EOMONTH('Rent Roll'!$M49,0),-'Rent Roll'!$T49*'Rent Roll'!$D24,"-"),"-")</f>
        <v>-</v>
      </c>
      <c r="AG87" s="131" t="str">
        <f>IFERROR(IF(AG$5=EOMONTH('Rent Roll'!$M49,0),-'Rent Roll'!$T49*'Rent Roll'!$D24,"-"),"-")</f>
        <v>-</v>
      </c>
      <c r="AH87" s="131" t="str">
        <f>IFERROR(IF(AH$5=EOMONTH('Rent Roll'!$M49,0),-'Rent Roll'!$T49*'Rent Roll'!$D24,"-"),"-")</f>
        <v>-</v>
      </c>
      <c r="AI87" s="131" t="str">
        <f>IFERROR(IF(AI$5=EOMONTH('Rent Roll'!$M49,0),-'Rent Roll'!$T49*'Rent Roll'!$D24,"-"),"-")</f>
        <v>-</v>
      </c>
      <c r="AJ87" s="131" t="str">
        <f>IFERROR(IF(AJ$5=EOMONTH('Rent Roll'!$M49,0),-'Rent Roll'!$T49*'Rent Roll'!$D24,"-"),"-")</f>
        <v>-</v>
      </c>
      <c r="AK87" s="131" t="str">
        <f>IFERROR(IF(AK$5=EOMONTH('Rent Roll'!$M49,0),-'Rent Roll'!$T49*'Rent Roll'!$D24,"-"),"-")</f>
        <v>-</v>
      </c>
      <c r="AL87" s="131" t="str">
        <f>IFERROR(IF(AL$5=EOMONTH('Rent Roll'!$M49,0),-'Rent Roll'!$T49*'Rent Roll'!$D24,"-"),"-")</f>
        <v>-</v>
      </c>
      <c r="AM87" s="131" t="str">
        <f>IFERROR(IF(AM$5=EOMONTH('Rent Roll'!$M49,0),-'Rent Roll'!$T49*'Rent Roll'!$D24,"-"),"-")</f>
        <v>-</v>
      </c>
      <c r="AN87" s="131" t="str">
        <f>IFERROR(IF(AN$5=EOMONTH('Rent Roll'!$M49,0),-'Rent Roll'!$T49*'Rent Roll'!$D24,"-"),"-")</f>
        <v>-</v>
      </c>
      <c r="AO87" s="131" t="str">
        <f>IFERROR(IF(AO$5=EOMONTH('Rent Roll'!$M49,0),-'Rent Roll'!$T49*'Rent Roll'!$D24,"-"),"-")</f>
        <v>-</v>
      </c>
      <c r="AP87" s="131" t="str">
        <f>IFERROR(IF(AP$5=EOMONTH('Rent Roll'!$M49,0),-'Rent Roll'!$T49*'Rent Roll'!$D24,"-"),"-")</f>
        <v>-</v>
      </c>
      <c r="AQ87" s="131" t="str">
        <f>IFERROR(IF(AQ$5=EOMONTH('Rent Roll'!$M49,0),-'Rent Roll'!$T49*'Rent Roll'!$D24,"-"),"-")</f>
        <v>-</v>
      </c>
      <c r="AR87" s="131" t="str">
        <f>IFERROR(IF(AR$5=EOMONTH('Rent Roll'!$M49,0),-'Rent Roll'!$T49*'Rent Roll'!$D24,"-"),"-")</f>
        <v>-</v>
      </c>
      <c r="AS87" s="131" t="str">
        <f>IFERROR(IF(AS$5=EOMONTH('Rent Roll'!$M49,0),-'Rent Roll'!$T49*'Rent Roll'!$D24,"-"),"-")</f>
        <v>-</v>
      </c>
      <c r="AT87" s="131" t="str">
        <f>IFERROR(IF(AT$5=EOMONTH('Rent Roll'!$M49,0),-'Rent Roll'!$T49*'Rent Roll'!$D24,"-"),"-")</f>
        <v>-</v>
      </c>
      <c r="AU87" s="131" t="str">
        <f>IFERROR(IF(AU$5=EOMONTH('Rent Roll'!$M49,0),-'Rent Roll'!$T49*'Rent Roll'!$D24,"-"),"-")</f>
        <v>-</v>
      </c>
      <c r="AV87" s="131" t="str">
        <f>IFERROR(IF(AV$5=EOMONTH('Rent Roll'!$M49,0),-'Rent Roll'!$T49*'Rent Roll'!$D24,"-"),"-")</f>
        <v>-</v>
      </c>
      <c r="AW87" s="131" t="str">
        <f>IFERROR(IF(AW$5=EOMONTH('Rent Roll'!$M49,0),-'Rent Roll'!$T49*'Rent Roll'!$D24,"-"),"-")</f>
        <v>-</v>
      </c>
      <c r="AX87" s="131" t="str">
        <f>IFERROR(IF(AX$5=EOMONTH('Rent Roll'!$M49,0),-'Rent Roll'!$T49*'Rent Roll'!$D24,"-"),"-")</f>
        <v>-</v>
      </c>
      <c r="AY87" s="131" t="str">
        <f>IFERROR(IF(AY$5=EOMONTH('Rent Roll'!$M49,0),-'Rent Roll'!$T49*'Rent Roll'!$D24,"-"),"-")</f>
        <v>-</v>
      </c>
      <c r="AZ87" s="131" t="str">
        <f>IFERROR(IF(AZ$5=EOMONTH('Rent Roll'!$M49,0),-'Rent Roll'!$T49*'Rent Roll'!$D24,"-"),"-")</f>
        <v>-</v>
      </c>
      <c r="BA87" s="131" t="str">
        <f>IFERROR(IF(BA$5=EOMONTH('Rent Roll'!$M49,0),-'Rent Roll'!$T49*'Rent Roll'!$D24,"-"),"-")</f>
        <v>-</v>
      </c>
      <c r="BB87" s="131" t="str">
        <f>IFERROR(IF(BB$5=EOMONTH('Rent Roll'!$M49,0),-'Rent Roll'!$T49*'Rent Roll'!$D24,"-"),"-")</f>
        <v>-</v>
      </c>
      <c r="BC87" s="131" t="str">
        <f>IFERROR(IF(BC$5=EOMONTH('Rent Roll'!$M49,0),-'Rent Roll'!$T49*'Rent Roll'!$D24,"-"),"-")</f>
        <v>-</v>
      </c>
      <c r="BD87" s="131" t="str">
        <f>IFERROR(IF(BD$5=EOMONTH('Rent Roll'!$M49,0),-'Rent Roll'!$T49*'Rent Roll'!$D24,"-"),"-")</f>
        <v>-</v>
      </c>
      <c r="BE87" s="131" t="str">
        <f>IFERROR(IF(BE$5=EOMONTH('Rent Roll'!$M49,0),-'Rent Roll'!$T49*'Rent Roll'!$D24,"-"),"-")</f>
        <v>-</v>
      </c>
      <c r="BF87" s="131" t="str">
        <f>IFERROR(IF(BF$5=EOMONTH('Rent Roll'!$M49,0),-'Rent Roll'!$T49*'Rent Roll'!$D24,"-"),"-")</f>
        <v>-</v>
      </c>
      <c r="BG87" s="131" t="str">
        <f>IFERROR(IF(BG$5=EOMONTH('Rent Roll'!$M49,0),-'Rent Roll'!$T49*'Rent Roll'!$D24,"-"),"-")</f>
        <v>-</v>
      </c>
      <c r="BH87" s="131" t="str">
        <f>IFERROR(IF(BH$5=EOMONTH('Rent Roll'!$M49,0),-'Rent Roll'!$T49*'Rent Roll'!$D24,"-"),"-")</f>
        <v>-</v>
      </c>
      <c r="BI87" s="131" t="str">
        <f>IFERROR(IF(BI$5=EOMONTH('Rent Roll'!$M49,0),-'Rent Roll'!$T49*'Rent Roll'!$D24,"-"),"-")</f>
        <v>-</v>
      </c>
      <c r="BJ87" s="131" t="str">
        <f>IFERROR(IF(BJ$5=EOMONTH('Rent Roll'!$M49,0),-'Rent Roll'!$T49*'Rent Roll'!$D24,"-"),"-")</f>
        <v>-</v>
      </c>
      <c r="BK87" s="131" t="str">
        <f>IFERROR(IF(BK$5=EOMONTH('Rent Roll'!$M49,0),-'Rent Roll'!$T49*'Rent Roll'!$D24,"-"),"-")</f>
        <v>-</v>
      </c>
      <c r="BL87" s="131" t="str">
        <f>IFERROR(IF(BL$5=EOMONTH('Rent Roll'!$M49,0),-'Rent Roll'!$T49*'Rent Roll'!$D24,"-"),"-")</f>
        <v>-</v>
      </c>
      <c r="BM87" s="131" t="str">
        <f>IFERROR(IF(BM$5=EOMONTH('Rent Roll'!$M49,0),-'Rent Roll'!$T49*'Rent Roll'!$D24,"-"),"-")</f>
        <v>-</v>
      </c>
      <c r="BN87" s="131" t="str">
        <f>IFERROR(IF(BN$5=EOMONTH('Rent Roll'!$M49,0),-'Rent Roll'!$T49*'Rent Roll'!$D24,"-"),"-")</f>
        <v>-</v>
      </c>
      <c r="BO87" s="131" t="str">
        <f>IFERROR(IF(BO$5=EOMONTH('Rent Roll'!$M49,0),-'Rent Roll'!$T49*'Rent Roll'!$D24,"-"),"-")</f>
        <v>-</v>
      </c>
      <c r="BP87" s="131" t="str">
        <f>IFERROR(IF(BP$5=EOMONTH('Rent Roll'!$M49,0),-'Rent Roll'!$T49*'Rent Roll'!$D24,"-"),"-")</f>
        <v>-</v>
      </c>
      <c r="BQ87" s="131" t="str">
        <f>IFERROR(IF(BQ$5=EOMONTH('Rent Roll'!$M49,0),-'Rent Roll'!$T49*'Rent Roll'!$D24,"-"),"-")</f>
        <v>-</v>
      </c>
      <c r="BR87" s="131" t="str">
        <f>IFERROR(IF(BR$5=EOMONTH('Rent Roll'!$M49,0),-'Rent Roll'!$T49*'Rent Roll'!$D24,"-"),"-")</f>
        <v>-</v>
      </c>
      <c r="BS87" s="131" t="str">
        <f>IFERROR(IF(BS$5=EOMONTH('Rent Roll'!$M49,0),-'Rent Roll'!$T49*'Rent Roll'!$D24,"-"),"-")</f>
        <v>-</v>
      </c>
      <c r="BT87" s="131" t="str">
        <f>IFERROR(IF(BT$5=EOMONTH('Rent Roll'!$M49,0),-'Rent Roll'!$T49*'Rent Roll'!$D24,"-"),"-")</f>
        <v>-</v>
      </c>
      <c r="BU87" s="131" t="str">
        <f>IFERROR(IF(BU$5=EOMONTH('Rent Roll'!$M49,0),-'Rent Roll'!$T49*'Rent Roll'!$D24,"-"),"-")</f>
        <v>-</v>
      </c>
      <c r="BV87" s="131" t="str">
        <f>IFERROR(IF(BV$5=EOMONTH('Rent Roll'!$M49,0),-'Rent Roll'!$T49*'Rent Roll'!$D24,"-"),"-")</f>
        <v>-</v>
      </c>
      <c r="BW87" s="131" t="str">
        <f>IFERROR(IF(BW$5=EOMONTH('Rent Roll'!$M49,0),-'Rent Roll'!$T49*'Rent Roll'!$D24,"-"),"-")</f>
        <v>-</v>
      </c>
      <c r="BX87" s="131" t="str">
        <f>IFERROR(IF(BX$5=EOMONTH('Rent Roll'!$M49,0),-'Rent Roll'!$T49*'Rent Roll'!$D24,"-"),"-")</f>
        <v>-</v>
      </c>
      <c r="BY87" s="131" t="str">
        <f>IFERROR(IF(BY$5=EOMONTH('Rent Roll'!$M49,0),-'Rent Roll'!$T49*'Rent Roll'!$D24,"-"),"-")</f>
        <v>-</v>
      </c>
      <c r="BZ87" s="131" t="str">
        <f>IFERROR(IF(BZ$5=EOMONTH('Rent Roll'!$M49,0),-'Rent Roll'!$T49*'Rent Roll'!$D24,"-"),"-")</f>
        <v>-</v>
      </c>
      <c r="CA87" s="131" t="str">
        <f>IFERROR(IF(CA$5=EOMONTH('Rent Roll'!$M49,0),-'Rent Roll'!$T49*'Rent Roll'!$D24,"-"),"-")</f>
        <v>-</v>
      </c>
      <c r="CB87" s="131" t="str">
        <f>IFERROR(IF(CB$5=EOMONTH('Rent Roll'!$M49,0),-'Rent Roll'!$T49*'Rent Roll'!$D24,"-"),"-")</f>
        <v>-</v>
      </c>
      <c r="CC87" s="131" t="str">
        <f>IFERROR(IF(CC$5=EOMONTH('Rent Roll'!$M49,0),-'Rent Roll'!$T49*'Rent Roll'!$D24,"-"),"-")</f>
        <v>-</v>
      </c>
      <c r="CD87" s="131" t="str">
        <f>IFERROR(IF(CD$5=EOMONTH('Rent Roll'!$M49,0),-'Rent Roll'!$T49*'Rent Roll'!$D24,"-"),"-")</f>
        <v>-</v>
      </c>
      <c r="CE87" s="131" t="str">
        <f>IFERROR(IF(CE$5=EOMONTH('Rent Roll'!$M49,0),-'Rent Roll'!$T49*'Rent Roll'!$D24,"-"),"-")</f>
        <v>-</v>
      </c>
      <c r="CF87" s="131" t="str">
        <f>IFERROR(IF(CF$5=EOMONTH('Rent Roll'!$M49,0),-'Rent Roll'!$T49*'Rent Roll'!$D24,"-"),"-")</f>
        <v>-</v>
      </c>
      <c r="CG87" s="131" t="str">
        <f>IFERROR(IF(CG$5=EOMONTH('Rent Roll'!$M49,0),-'Rent Roll'!$T49*'Rent Roll'!$D24,"-"),"-")</f>
        <v>-</v>
      </c>
      <c r="CH87" s="131" t="str">
        <f>IFERROR(IF(CH$5=EOMONTH('Rent Roll'!$M49,0),-'Rent Roll'!$T49*'Rent Roll'!$D24,"-"),"-")</f>
        <v>-</v>
      </c>
      <c r="CI87" s="131" t="str">
        <f>IFERROR(IF(CI$5=EOMONTH('Rent Roll'!$M49,0),-'Rent Roll'!$T49*'Rent Roll'!$D24,"-"),"-")</f>
        <v>-</v>
      </c>
      <c r="CJ87" s="131" t="str">
        <f>IFERROR(IF(CJ$5=EOMONTH('Rent Roll'!$M49,0),-'Rent Roll'!$T49*'Rent Roll'!$D24,"-"),"-")</f>
        <v>-</v>
      </c>
      <c r="CK87" s="131" t="str">
        <f>IFERROR(IF(CK$5=EOMONTH('Rent Roll'!$M49,0),-'Rent Roll'!$T49*'Rent Roll'!$D24,"-"),"-")</f>
        <v>-</v>
      </c>
      <c r="CL87" s="131" t="str">
        <f>IFERROR(IF(CL$5=EOMONTH('Rent Roll'!$M49,0),-'Rent Roll'!$T49*'Rent Roll'!$D24,"-"),"-")</f>
        <v>-</v>
      </c>
      <c r="CM87" s="131" t="str">
        <f>IFERROR(IF(CM$5=EOMONTH('Rent Roll'!$M49,0),-'Rent Roll'!$T49*'Rent Roll'!$D24,"-"),"-")</f>
        <v>-</v>
      </c>
      <c r="CN87" s="131" t="str">
        <f>IFERROR(IF(CN$5=EOMONTH('Rent Roll'!$M49,0),-'Rent Roll'!$T49*'Rent Roll'!$D24,"-"),"-")</f>
        <v>-</v>
      </c>
      <c r="CO87" s="131" t="str">
        <f>IFERROR(IF(CO$5=EOMONTH('Rent Roll'!$M49,0),-'Rent Roll'!$T49*'Rent Roll'!$D24,"-"),"-")</f>
        <v>-</v>
      </c>
      <c r="CP87" s="131" t="str">
        <f>IFERROR(IF(CP$5=EOMONTH('Rent Roll'!$M49,0),-'Rent Roll'!$T49*'Rent Roll'!$D24,"-"),"-")</f>
        <v>-</v>
      </c>
      <c r="CQ87" s="131" t="str">
        <f>IFERROR(IF(CQ$5=EOMONTH('Rent Roll'!$M49,0),-'Rent Roll'!$T49*'Rent Roll'!$D24,"-"),"-")</f>
        <v>-</v>
      </c>
      <c r="CR87" s="131" t="str">
        <f>IFERROR(IF(CR$5=EOMONTH('Rent Roll'!$M49,0),-'Rent Roll'!$T49*'Rent Roll'!$D24,"-"),"-")</f>
        <v>-</v>
      </c>
      <c r="CS87" s="131" t="str">
        <f>IFERROR(IF(CS$5=EOMONTH('Rent Roll'!$M49,0),-'Rent Roll'!$T49*'Rent Roll'!$D24,"-"),"-")</f>
        <v>-</v>
      </c>
      <c r="CT87" s="131" t="str">
        <f>IFERROR(IF(CT$5=EOMONTH('Rent Roll'!$M49,0),-'Rent Roll'!$T49*'Rent Roll'!$D24,"-"),"-")</f>
        <v>-</v>
      </c>
      <c r="CU87" s="131" t="str">
        <f>IFERROR(IF(CU$5=EOMONTH('Rent Roll'!$M49,0),-'Rent Roll'!$T49*'Rent Roll'!$D24,"-"),"-")</f>
        <v>-</v>
      </c>
      <c r="CV87" s="131" t="str">
        <f>IFERROR(IF(CV$5=EOMONTH('Rent Roll'!$M49,0),-'Rent Roll'!$T49*'Rent Roll'!$D24,"-"),"-")</f>
        <v>-</v>
      </c>
      <c r="CW87" s="131" t="str">
        <f>IFERROR(IF(CW$5=EOMONTH('Rent Roll'!$M49,0),-'Rent Roll'!$T49*'Rent Roll'!$D24,"-"),"-")</f>
        <v>-</v>
      </c>
      <c r="CX87" s="131" t="str">
        <f>IFERROR(IF(CX$5=EOMONTH('Rent Roll'!$M49,0),-'Rent Roll'!$T49*'Rent Roll'!$D24,"-"),"-")</f>
        <v>-</v>
      </c>
      <c r="CY87" s="131" t="str">
        <f>IFERROR(IF(CY$5=EOMONTH('Rent Roll'!$M49,0),-'Rent Roll'!$T49*'Rent Roll'!$D24,"-"),"-")</f>
        <v>-</v>
      </c>
      <c r="CZ87" s="131" t="str">
        <f>IFERROR(IF(CZ$5=EOMONTH('Rent Roll'!$M49,0),-'Rent Roll'!$T49*'Rent Roll'!$D24,"-"),"-")</f>
        <v>-</v>
      </c>
      <c r="DA87" s="131" t="str">
        <f>IFERROR(IF(DA$5=EOMONTH('Rent Roll'!$M49,0),-'Rent Roll'!$T49*'Rent Roll'!$D24,"-"),"-")</f>
        <v>-</v>
      </c>
      <c r="DB87" s="131" t="str">
        <f>IFERROR(IF(DB$5=EOMONTH('Rent Roll'!$M49,0),-'Rent Roll'!$T49*'Rent Roll'!$D24,"-"),"-")</f>
        <v>-</v>
      </c>
      <c r="DC87" s="131" t="str">
        <f>IFERROR(IF(DC$5=EOMONTH('Rent Roll'!$M49,0),-'Rent Roll'!$T49*'Rent Roll'!$D24,"-"),"-")</f>
        <v>-</v>
      </c>
      <c r="DD87" s="131" t="str">
        <f>IFERROR(IF(DD$5=EOMONTH('Rent Roll'!$M49,0),-'Rent Roll'!$T49*'Rent Roll'!$D24,"-"),"-")</f>
        <v>-</v>
      </c>
      <c r="DE87" s="131" t="str">
        <f>IFERROR(IF(DE$5=EOMONTH('Rent Roll'!$M49,0),-'Rent Roll'!$T49*'Rent Roll'!$D24,"-"),"-")</f>
        <v>-</v>
      </c>
      <c r="DF87" s="131" t="str">
        <f>IFERROR(IF(DF$5=EOMONTH('Rent Roll'!$M49,0),-'Rent Roll'!$T49*'Rent Roll'!$D24,"-"),"-")</f>
        <v>-</v>
      </c>
      <c r="DG87" s="131" t="str">
        <f>IFERROR(IF(DG$5=EOMONTH('Rent Roll'!$M49,0),-'Rent Roll'!$T49*'Rent Roll'!$D24,"-"),"-")</f>
        <v>-</v>
      </c>
      <c r="DH87" s="131" t="str">
        <f>IFERROR(IF(DH$5=EOMONTH('Rent Roll'!$M49,0),-'Rent Roll'!$T49*'Rent Roll'!$D24,"-"),"-")</f>
        <v>-</v>
      </c>
      <c r="DI87" s="131" t="str">
        <f>IFERROR(IF(DI$5=EOMONTH('Rent Roll'!$M49,0),-'Rent Roll'!$T49*'Rent Roll'!$D24,"-"),"-")</f>
        <v>-</v>
      </c>
      <c r="DJ87" s="131" t="str">
        <f>IFERROR(IF(DJ$5=EOMONTH('Rent Roll'!$M49,0),-'Rent Roll'!$T49*'Rent Roll'!$D24,"-"),"-")</f>
        <v>-</v>
      </c>
      <c r="DK87" s="131" t="str">
        <f>IFERROR(IF(DK$5=EOMONTH('Rent Roll'!$M49,0),-'Rent Roll'!$T49*'Rent Roll'!$D24,"-"),"-")</f>
        <v>-</v>
      </c>
      <c r="DL87" s="131" t="str">
        <f>IFERROR(IF(DL$5=EOMONTH('Rent Roll'!$M49,0),-'Rent Roll'!$T49*'Rent Roll'!$D24,"-"),"-")</f>
        <v>-</v>
      </c>
      <c r="DM87" s="131" t="str">
        <f>IFERROR(IF(DM$5=EOMONTH('Rent Roll'!$M49,0),-'Rent Roll'!$T49*'Rent Roll'!$D24,"-"),"-")</f>
        <v>-</v>
      </c>
      <c r="DN87" s="131" t="str">
        <f>IFERROR(IF(DN$5=EOMONTH('Rent Roll'!$M49,0),-'Rent Roll'!$T49*'Rent Roll'!$D24,"-"),"-")</f>
        <v>-</v>
      </c>
      <c r="DO87" s="131" t="str">
        <f>IFERROR(IF(DO$5=EOMONTH('Rent Roll'!$M49,0),-'Rent Roll'!$T49*'Rent Roll'!$D24,"-"),"-")</f>
        <v>-</v>
      </c>
      <c r="DP87" s="131" t="str">
        <f>IFERROR(IF(DP$5=EOMONTH('Rent Roll'!$M49,0),-'Rent Roll'!$T49*'Rent Roll'!$D24,"-"),"-")</f>
        <v>-</v>
      </c>
      <c r="DQ87" s="131" t="str">
        <f>IFERROR(IF(DQ$5=EOMONTH('Rent Roll'!$M49,0),-'Rent Roll'!$T49*'Rent Roll'!$D24,"-"),"-")</f>
        <v>-</v>
      </c>
      <c r="DR87" s="131" t="str">
        <f>IFERROR(IF(DR$5=EOMONTH('Rent Roll'!$M49,0),-'Rent Roll'!$T49*'Rent Roll'!$D24,"-"),"-")</f>
        <v>-</v>
      </c>
      <c r="DS87" s="131" t="str">
        <f>IFERROR(IF(DS$5=EOMONTH('Rent Roll'!$M49,0),-'Rent Roll'!$T49*'Rent Roll'!$D24,"-"),"-")</f>
        <v>-</v>
      </c>
      <c r="DT87" s="131" t="str">
        <f>IFERROR(IF(DT$5=EOMONTH('Rent Roll'!$M49,0),-'Rent Roll'!$T49*'Rent Roll'!$D24,"-"),"-")</f>
        <v>-</v>
      </c>
      <c r="DU87" s="131" t="str">
        <f>IFERROR(IF(DU$5=EOMONTH('Rent Roll'!$M49,0),-'Rent Roll'!$T49*'Rent Roll'!$D24,"-"),"-")</f>
        <v>-</v>
      </c>
      <c r="DV87" s="131" t="str">
        <f>IFERROR(IF(DV$5=EOMONTH('Rent Roll'!$M49,0),-'Rent Roll'!$T49*'Rent Roll'!$D24,"-"),"-")</f>
        <v>-</v>
      </c>
      <c r="DW87" s="131" t="str">
        <f>IFERROR(IF(DW$5=EOMONTH('Rent Roll'!$M49,0),-'Rent Roll'!$T49*'Rent Roll'!$D24,"-"),"-")</f>
        <v>-</v>
      </c>
      <c r="DX87" s="131" t="str">
        <f>IFERROR(IF(DX$5=EOMONTH('Rent Roll'!$M49,0),-'Rent Roll'!$T49*'Rent Roll'!$D24,"-"),"-")</f>
        <v>-</v>
      </c>
      <c r="DY87" s="131" t="str">
        <f>IFERROR(IF(DY$5=EOMONTH('Rent Roll'!$M49,0),-'Rent Roll'!$T49*'Rent Roll'!$D24,"-"),"-")</f>
        <v>-</v>
      </c>
      <c r="DZ87" s="131" t="str">
        <f>IFERROR(IF(DZ$5=EOMONTH('Rent Roll'!$M49,0),-'Rent Roll'!$T49*'Rent Roll'!$D24,"-"),"-")</f>
        <v>-</v>
      </c>
      <c r="EA87" s="131" t="str">
        <f>IFERROR(IF(EA$5=EOMONTH('Rent Roll'!$M49,0),-'Rent Roll'!$T49*'Rent Roll'!$D24,"-"),"-")</f>
        <v>-</v>
      </c>
      <c r="EB87" s="131" t="str">
        <f>IFERROR(IF(EB$5=EOMONTH('Rent Roll'!$M49,0),-'Rent Roll'!$T49*'Rent Roll'!$D24,"-"),"-")</f>
        <v>-</v>
      </c>
      <c r="EC87" s="131" t="str">
        <f>IFERROR(IF(EC$5=EOMONTH('Rent Roll'!$M49,0),-'Rent Roll'!$T49*'Rent Roll'!$D24,"-"),"-")</f>
        <v>-</v>
      </c>
      <c r="ED87" s="131" t="str">
        <f>IFERROR(IF(ED$5=EOMONTH('Rent Roll'!$M49,0),-'Rent Roll'!$T49*'Rent Roll'!$D24,"-"),"-")</f>
        <v>-</v>
      </c>
      <c r="EE87" s="131" t="str">
        <f>IFERROR(IF(EE$5=EOMONTH('Rent Roll'!$M49,0),-'Rent Roll'!$T49*'Rent Roll'!$D24,"-"),"-")</f>
        <v>-</v>
      </c>
      <c r="EF87" s="132" t="str">
        <f>IFERROR(IF(EF$5=EOMONTH('Rent Roll'!$M49,0),-'Rent Roll'!$T49*'Rent Roll'!$D24,"-"),"-")</f>
        <v>-</v>
      </c>
    </row>
    <row r="88" spans="2:136" x14ac:dyDescent="0.2">
      <c r="B88" s="134"/>
      <c r="C88" s="135" t="str">
        <f>CONCATENATE('Rent Roll'!B25&amp;" - "&amp;'Rent Roll'!C25)</f>
        <v xml:space="preserve"> - </v>
      </c>
      <c r="D88" s="136">
        <f t="shared" si="153"/>
        <v>0</v>
      </c>
      <c r="E88" s="137" t="str">
        <f>IFERROR(IF(E$5=EOMONTH('Rent Roll'!$M50,0),-'Rent Roll'!$T50*'Rent Roll'!$D25,"-"),"-")</f>
        <v>-</v>
      </c>
      <c r="F88" s="138" t="str">
        <f>IFERROR(IF(F$5=EOMONTH('Rent Roll'!$M50,0),-'Rent Roll'!$T50*'Rent Roll'!$D25,"-"),"-")</f>
        <v>-</v>
      </c>
      <c r="G88" s="138" t="str">
        <f>IFERROR(IF(G$5=EOMONTH('Rent Roll'!$M50,0),-'Rent Roll'!$T50*'Rent Roll'!$D25,"-"),"-")</f>
        <v>-</v>
      </c>
      <c r="H88" s="138" t="str">
        <f>IFERROR(IF(H$5=EOMONTH('Rent Roll'!$M50,0),-'Rent Roll'!$T50*'Rent Roll'!$D25,"-"),"-")</f>
        <v>-</v>
      </c>
      <c r="I88" s="138" t="str">
        <f>IFERROR(IF(I$5=EOMONTH('Rent Roll'!$M50,0),-'Rent Roll'!$T50*'Rent Roll'!$D25,"-"),"-")</f>
        <v>-</v>
      </c>
      <c r="J88" s="138" t="str">
        <f>IFERROR(IF(J$5=EOMONTH('Rent Roll'!$M50,0),-'Rent Roll'!$T50*'Rent Roll'!$D25,"-"),"-")</f>
        <v>-</v>
      </c>
      <c r="K88" s="138" t="str">
        <f>IFERROR(IF(K$5=EOMONTH('Rent Roll'!$M50,0),-'Rent Roll'!$T50*'Rent Roll'!$D25,"-"),"-")</f>
        <v>-</v>
      </c>
      <c r="L88" s="138" t="str">
        <f>IFERROR(IF(L$5=EOMONTH('Rent Roll'!$M50,0),-'Rent Roll'!$T50*'Rent Roll'!$D25,"-"),"-")</f>
        <v>-</v>
      </c>
      <c r="M88" s="138" t="str">
        <f>IFERROR(IF(M$5=EOMONTH('Rent Roll'!$M50,0),-'Rent Roll'!$T50*'Rent Roll'!$D25,"-"),"-")</f>
        <v>-</v>
      </c>
      <c r="N88" s="138" t="str">
        <f>IFERROR(IF(N$5=EOMONTH('Rent Roll'!$M50,0),-'Rent Roll'!$T50*'Rent Roll'!$D25,"-"),"-")</f>
        <v>-</v>
      </c>
      <c r="O88" s="138" t="str">
        <f>IFERROR(IF(O$5=EOMONTH('Rent Roll'!$M50,0),-'Rent Roll'!$T50*'Rent Roll'!$D25,"-"),"-")</f>
        <v>-</v>
      </c>
      <c r="P88" s="138" t="str">
        <f>IFERROR(IF(P$5=EOMONTH('Rent Roll'!$M50,0),-'Rent Roll'!$T50*'Rent Roll'!$D25,"-"),"-")</f>
        <v>-</v>
      </c>
      <c r="Q88" s="138" t="str">
        <f>IFERROR(IF(Q$5=EOMONTH('Rent Roll'!$M50,0),-'Rent Roll'!$T50*'Rent Roll'!$D25,"-"),"-")</f>
        <v>-</v>
      </c>
      <c r="R88" s="138" t="str">
        <f>IFERROR(IF(R$5=EOMONTH('Rent Roll'!$M50,0),-'Rent Roll'!$T50*'Rent Roll'!$D25,"-"),"-")</f>
        <v>-</v>
      </c>
      <c r="S88" s="138" t="str">
        <f>IFERROR(IF(S$5=EOMONTH('Rent Roll'!$M50,0),-'Rent Roll'!$T50*'Rent Roll'!$D25,"-"),"-")</f>
        <v>-</v>
      </c>
      <c r="T88" s="138" t="str">
        <f>IFERROR(IF(T$5=EOMONTH('Rent Roll'!$M50,0),-'Rent Roll'!$T50*'Rent Roll'!$D25,"-"),"-")</f>
        <v>-</v>
      </c>
      <c r="U88" s="138" t="str">
        <f>IFERROR(IF(U$5=EOMONTH('Rent Roll'!$M50,0),-'Rent Roll'!$T50*'Rent Roll'!$D25,"-"),"-")</f>
        <v>-</v>
      </c>
      <c r="V88" s="138" t="str">
        <f>IFERROR(IF(V$5=EOMONTH('Rent Roll'!$M50,0),-'Rent Roll'!$T50*'Rent Roll'!$D25,"-"),"-")</f>
        <v>-</v>
      </c>
      <c r="W88" s="138" t="str">
        <f>IFERROR(IF(W$5=EOMONTH('Rent Roll'!$M50,0),-'Rent Roll'!$T50*'Rent Roll'!$D25,"-"),"-")</f>
        <v>-</v>
      </c>
      <c r="X88" s="138" t="str">
        <f>IFERROR(IF(X$5=EOMONTH('Rent Roll'!$M50,0),-'Rent Roll'!$T50*'Rent Roll'!$D25,"-"),"-")</f>
        <v>-</v>
      </c>
      <c r="Y88" s="138" t="str">
        <f>IFERROR(IF(Y$5=EOMONTH('Rent Roll'!$M50,0),-'Rent Roll'!$T50*'Rent Roll'!$D25,"-"),"-")</f>
        <v>-</v>
      </c>
      <c r="Z88" s="138" t="str">
        <f>IFERROR(IF(Z$5=EOMONTH('Rent Roll'!$M50,0),-'Rent Roll'!$T50*'Rent Roll'!$D25,"-"),"-")</f>
        <v>-</v>
      </c>
      <c r="AA88" s="138" t="str">
        <f>IFERROR(IF(AA$5=EOMONTH('Rent Roll'!$M50,0),-'Rent Roll'!$T50*'Rent Roll'!$D25,"-"),"-")</f>
        <v>-</v>
      </c>
      <c r="AB88" s="138" t="str">
        <f>IFERROR(IF(AB$5=EOMONTH('Rent Roll'!$M50,0),-'Rent Roll'!$T50*'Rent Roll'!$D25,"-"),"-")</f>
        <v>-</v>
      </c>
      <c r="AC88" s="138" t="str">
        <f>IFERROR(IF(AC$5=EOMONTH('Rent Roll'!$M50,0),-'Rent Roll'!$T50*'Rent Roll'!$D25,"-"),"-")</f>
        <v>-</v>
      </c>
      <c r="AD88" s="138" t="str">
        <f>IFERROR(IF(AD$5=EOMONTH('Rent Roll'!$M50,0),-'Rent Roll'!$T50*'Rent Roll'!$D25,"-"),"-")</f>
        <v>-</v>
      </c>
      <c r="AE88" s="138" t="str">
        <f>IFERROR(IF(AE$5=EOMONTH('Rent Roll'!$M50,0),-'Rent Roll'!$T50*'Rent Roll'!$D25,"-"),"-")</f>
        <v>-</v>
      </c>
      <c r="AF88" s="138" t="str">
        <f>IFERROR(IF(AF$5=EOMONTH('Rent Roll'!$M50,0),-'Rent Roll'!$T50*'Rent Roll'!$D25,"-"),"-")</f>
        <v>-</v>
      </c>
      <c r="AG88" s="138" t="str">
        <f>IFERROR(IF(AG$5=EOMONTH('Rent Roll'!$M50,0),-'Rent Roll'!$T50*'Rent Roll'!$D25,"-"),"-")</f>
        <v>-</v>
      </c>
      <c r="AH88" s="138" t="str">
        <f>IFERROR(IF(AH$5=EOMONTH('Rent Roll'!$M50,0),-'Rent Roll'!$T50*'Rent Roll'!$D25,"-"),"-")</f>
        <v>-</v>
      </c>
      <c r="AI88" s="138" t="str">
        <f>IFERROR(IF(AI$5=EOMONTH('Rent Roll'!$M50,0),-'Rent Roll'!$T50*'Rent Roll'!$D25,"-"),"-")</f>
        <v>-</v>
      </c>
      <c r="AJ88" s="138" t="str">
        <f>IFERROR(IF(AJ$5=EOMONTH('Rent Roll'!$M50,0),-'Rent Roll'!$T50*'Rent Roll'!$D25,"-"),"-")</f>
        <v>-</v>
      </c>
      <c r="AK88" s="138" t="str">
        <f>IFERROR(IF(AK$5=EOMONTH('Rent Roll'!$M50,0),-'Rent Roll'!$T50*'Rent Roll'!$D25,"-"),"-")</f>
        <v>-</v>
      </c>
      <c r="AL88" s="138" t="str">
        <f>IFERROR(IF(AL$5=EOMONTH('Rent Roll'!$M50,0),-'Rent Roll'!$T50*'Rent Roll'!$D25,"-"),"-")</f>
        <v>-</v>
      </c>
      <c r="AM88" s="138" t="str">
        <f>IFERROR(IF(AM$5=EOMONTH('Rent Roll'!$M50,0),-'Rent Roll'!$T50*'Rent Roll'!$D25,"-"),"-")</f>
        <v>-</v>
      </c>
      <c r="AN88" s="138" t="str">
        <f>IFERROR(IF(AN$5=EOMONTH('Rent Roll'!$M50,0),-'Rent Roll'!$T50*'Rent Roll'!$D25,"-"),"-")</f>
        <v>-</v>
      </c>
      <c r="AO88" s="138" t="str">
        <f>IFERROR(IF(AO$5=EOMONTH('Rent Roll'!$M50,0),-'Rent Roll'!$T50*'Rent Roll'!$D25,"-"),"-")</f>
        <v>-</v>
      </c>
      <c r="AP88" s="138" t="str">
        <f>IFERROR(IF(AP$5=EOMONTH('Rent Roll'!$M50,0),-'Rent Roll'!$T50*'Rent Roll'!$D25,"-"),"-")</f>
        <v>-</v>
      </c>
      <c r="AQ88" s="138" t="str">
        <f>IFERROR(IF(AQ$5=EOMONTH('Rent Roll'!$M50,0),-'Rent Roll'!$T50*'Rent Roll'!$D25,"-"),"-")</f>
        <v>-</v>
      </c>
      <c r="AR88" s="138" t="str">
        <f>IFERROR(IF(AR$5=EOMONTH('Rent Roll'!$M50,0),-'Rent Roll'!$T50*'Rent Roll'!$D25,"-"),"-")</f>
        <v>-</v>
      </c>
      <c r="AS88" s="138" t="str">
        <f>IFERROR(IF(AS$5=EOMONTH('Rent Roll'!$M50,0),-'Rent Roll'!$T50*'Rent Roll'!$D25,"-"),"-")</f>
        <v>-</v>
      </c>
      <c r="AT88" s="138" t="str">
        <f>IFERROR(IF(AT$5=EOMONTH('Rent Roll'!$M50,0),-'Rent Roll'!$T50*'Rent Roll'!$D25,"-"),"-")</f>
        <v>-</v>
      </c>
      <c r="AU88" s="138" t="str">
        <f>IFERROR(IF(AU$5=EOMONTH('Rent Roll'!$M50,0),-'Rent Roll'!$T50*'Rent Roll'!$D25,"-"),"-")</f>
        <v>-</v>
      </c>
      <c r="AV88" s="138" t="str">
        <f>IFERROR(IF(AV$5=EOMONTH('Rent Roll'!$M50,0),-'Rent Roll'!$T50*'Rent Roll'!$D25,"-"),"-")</f>
        <v>-</v>
      </c>
      <c r="AW88" s="138" t="str">
        <f>IFERROR(IF(AW$5=EOMONTH('Rent Roll'!$M50,0),-'Rent Roll'!$T50*'Rent Roll'!$D25,"-"),"-")</f>
        <v>-</v>
      </c>
      <c r="AX88" s="138" t="str">
        <f>IFERROR(IF(AX$5=EOMONTH('Rent Roll'!$M50,0),-'Rent Roll'!$T50*'Rent Roll'!$D25,"-"),"-")</f>
        <v>-</v>
      </c>
      <c r="AY88" s="138" t="str">
        <f>IFERROR(IF(AY$5=EOMONTH('Rent Roll'!$M50,0),-'Rent Roll'!$T50*'Rent Roll'!$D25,"-"),"-")</f>
        <v>-</v>
      </c>
      <c r="AZ88" s="138" t="str">
        <f>IFERROR(IF(AZ$5=EOMONTH('Rent Roll'!$M50,0),-'Rent Roll'!$T50*'Rent Roll'!$D25,"-"),"-")</f>
        <v>-</v>
      </c>
      <c r="BA88" s="138" t="str">
        <f>IFERROR(IF(BA$5=EOMONTH('Rent Roll'!$M50,0),-'Rent Roll'!$T50*'Rent Roll'!$D25,"-"),"-")</f>
        <v>-</v>
      </c>
      <c r="BB88" s="138" t="str">
        <f>IFERROR(IF(BB$5=EOMONTH('Rent Roll'!$M50,0),-'Rent Roll'!$T50*'Rent Roll'!$D25,"-"),"-")</f>
        <v>-</v>
      </c>
      <c r="BC88" s="138" t="str">
        <f>IFERROR(IF(BC$5=EOMONTH('Rent Roll'!$M50,0),-'Rent Roll'!$T50*'Rent Roll'!$D25,"-"),"-")</f>
        <v>-</v>
      </c>
      <c r="BD88" s="138" t="str">
        <f>IFERROR(IF(BD$5=EOMONTH('Rent Roll'!$M50,0),-'Rent Roll'!$T50*'Rent Roll'!$D25,"-"),"-")</f>
        <v>-</v>
      </c>
      <c r="BE88" s="138" t="str">
        <f>IFERROR(IF(BE$5=EOMONTH('Rent Roll'!$M50,0),-'Rent Roll'!$T50*'Rent Roll'!$D25,"-"),"-")</f>
        <v>-</v>
      </c>
      <c r="BF88" s="138" t="str">
        <f>IFERROR(IF(BF$5=EOMONTH('Rent Roll'!$M50,0),-'Rent Roll'!$T50*'Rent Roll'!$D25,"-"),"-")</f>
        <v>-</v>
      </c>
      <c r="BG88" s="138" t="str">
        <f>IFERROR(IF(BG$5=EOMONTH('Rent Roll'!$M50,0),-'Rent Roll'!$T50*'Rent Roll'!$D25,"-"),"-")</f>
        <v>-</v>
      </c>
      <c r="BH88" s="138" t="str">
        <f>IFERROR(IF(BH$5=EOMONTH('Rent Roll'!$M50,0),-'Rent Roll'!$T50*'Rent Roll'!$D25,"-"),"-")</f>
        <v>-</v>
      </c>
      <c r="BI88" s="138" t="str">
        <f>IFERROR(IF(BI$5=EOMONTH('Rent Roll'!$M50,0),-'Rent Roll'!$T50*'Rent Roll'!$D25,"-"),"-")</f>
        <v>-</v>
      </c>
      <c r="BJ88" s="138" t="str">
        <f>IFERROR(IF(BJ$5=EOMONTH('Rent Roll'!$M50,0),-'Rent Roll'!$T50*'Rent Roll'!$D25,"-"),"-")</f>
        <v>-</v>
      </c>
      <c r="BK88" s="138" t="str">
        <f>IFERROR(IF(BK$5=EOMONTH('Rent Roll'!$M50,0),-'Rent Roll'!$T50*'Rent Roll'!$D25,"-"),"-")</f>
        <v>-</v>
      </c>
      <c r="BL88" s="138" t="str">
        <f>IFERROR(IF(BL$5=EOMONTH('Rent Roll'!$M50,0),-'Rent Roll'!$T50*'Rent Roll'!$D25,"-"),"-")</f>
        <v>-</v>
      </c>
      <c r="BM88" s="138" t="str">
        <f>IFERROR(IF(BM$5=EOMONTH('Rent Roll'!$M50,0),-'Rent Roll'!$T50*'Rent Roll'!$D25,"-"),"-")</f>
        <v>-</v>
      </c>
      <c r="BN88" s="138" t="str">
        <f>IFERROR(IF(BN$5=EOMONTH('Rent Roll'!$M50,0),-'Rent Roll'!$T50*'Rent Roll'!$D25,"-"),"-")</f>
        <v>-</v>
      </c>
      <c r="BO88" s="138" t="str">
        <f>IFERROR(IF(BO$5=EOMONTH('Rent Roll'!$M50,0),-'Rent Roll'!$T50*'Rent Roll'!$D25,"-"),"-")</f>
        <v>-</v>
      </c>
      <c r="BP88" s="138" t="str">
        <f>IFERROR(IF(BP$5=EOMONTH('Rent Roll'!$M50,0),-'Rent Roll'!$T50*'Rent Roll'!$D25,"-"),"-")</f>
        <v>-</v>
      </c>
      <c r="BQ88" s="138" t="str">
        <f>IFERROR(IF(BQ$5=EOMONTH('Rent Roll'!$M50,0),-'Rent Roll'!$T50*'Rent Roll'!$D25,"-"),"-")</f>
        <v>-</v>
      </c>
      <c r="BR88" s="138" t="str">
        <f>IFERROR(IF(BR$5=EOMONTH('Rent Roll'!$M50,0),-'Rent Roll'!$T50*'Rent Roll'!$D25,"-"),"-")</f>
        <v>-</v>
      </c>
      <c r="BS88" s="138" t="str">
        <f>IFERROR(IF(BS$5=EOMONTH('Rent Roll'!$M50,0),-'Rent Roll'!$T50*'Rent Roll'!$D25,"-"),"-")</f>
        <v>-</v>
      </c>
      <c r="BT88" s="138" t="str">
        <f>IFERROR(IF(BT$5=EOMONTH('Rent Roll'!$M50,0),-'Rent Roll'!$T50*'Rent Roll'!$D25,"-"),"-")</f>
        <v>-</v>
      </c>
      <c r="BU88" s="138" t="str">
        <f>IFERROR(IF(BU$5=EOMONTH('Rent Roll'!$M50,0),-'Rent Roll'!$T50*'Rent Roll'!$D25,"-"),"-")</f>
        <v>-</v>
      </c>
      <c r="BV88" s="138" t="str">
        <f>IFERROR(IF(BV$5=EOMONTH('Rent Roll'!$M50,0),-'Rent Roll'!$T50*'Rent Roll'!$D25,"-"),"-")</f>
        <v>-</v>
      </c>
      <c r="BW88" s="138" t="str">
        <f>IFERROR(IF(BW$5=EOMONTH('Rent Roll'!$M50,0),-'Rent Roll'!$T50*'Rent Roll'!$D25,"-"),"-")</f>
        <v>-</v>
      </c>
      <c r="BX88" s="138" t="str">
        <f>IFERROR(IF(BX$5=EOMONTH('Rent Roll'!$M50,0),-'Rent Roll'!$T50*'Rent Roll'!$D25,"-"),"-")</f>
        <v>-</v>
      </c>
      <c r="BY88" s="138" t="str">
        <f>IFERROR(IF(BY$5=EOMONTH('Rent Roll'!$M50,0),-'Rent Roll'!$T50*'Rent Roll'!$D25,"-"),"-")</f>
        <v>-</v>
      </c>
      <c r="BZ88" s="138" t="str">
        <f>IFERROR(IF(BZ$5=EOMONTH('Rent Roll'!$M50,0),-'Rent Roll'!$T50*'Rent Roll'!$D25,"-"),"-")</f>
        <v>-</v>
      </c>
      <c r="CA88" s="138" t="str">
        <f>IFERROR(IF(CA$5=EOMONTH('Rent Roll'!$M50,0),-'Rent Roll'!$T50*'Rent Roll'!$D25,"-"),"-")</f>
        <v>-</v>
      </c>
      <c r="CB88" s="138" t="str">
        <f>IFERROR(IF(CB$5=EOMONTH('Rent Roll'!$M50,0),-'Rent Roll'!$T50*'Rent Roll'!$D25,"-"),"-")</f>
        <v>-</v>
      </c>
      <c r="CC88" s="138" t="str">
        <f>IFERROR(IF(CC$5=EOMONTH('Rent Roll'!$M50,0),-'Rent Roll'!$T50*'Rent Roll'!$D25,"-"),"-")</f>
        <v>-</v>
      </c>
      <c r="CD88" s="138" t="str">
        <f>IFERROR(IF(CD$5=EOMONTH('Rent Roll'!$M50,0),-'Rent Roll'!$T50*'Rent Roll'!$D25,"-"),"-")</f>
        <v>-</v>
      </c>
      <c r="CE88" s="138" t="str">
        <f>IFERROR(IF(CE$5=EOMONTH('Rent Roll'!$M50,0),-'Rent Roll'!$T50*'Rent Roll'!$D25,"-"),"-")</f>
        <v>-</v>
      </c>
      <c r="CF88" s="138" t="str">
        <f>IFERROR(IF(CF$5=EOMONTH('Rent Roll'!$M50,0),-'Rent Roll'!$T50*'Rent Roll'!$D25,"-"),"-")</f>
        <v>-</v>
      </c>
      <c r="CG88" s="138" t="str">
        <f>IFERROR(IF(CG$5=EOMONTH('Rent Roll'!$M50,0),-'Rent Roll'!$T50*'Rent Roll'!$D25,"-"),"-")</f>
        <v>-</v>
      </c>
      <c r="CH88" s="138" t="str">
        <f>IFERROR(IF(CH$5=EOMONTH('Rent Roll'!$M50,0),-'Rent Roll'!$T50*'Rent Roll'!$D25,"-"),"-")</f>
        <v>-</v>
      </c>
      <c r="CI88" s="138" t="str">
        <f>IFERROR(IF(CI$5=EOMONTH('Rent Roll'!$M50,0),-'Rent Roll'!$T50*'Rent Roll'!$D25,"-"),"-")</f>
        <v>-</v>
      </c>
      <c r="CJ88" s="138" t="str">
        <f>IFERROR(IF(CJ$5=EOMONTH('Rent Roll'!$M50,0),-'Rent Roll'!$T50*'Rent Roll'!$D25,"-"),"-")</f>
        <v>-</v>
      </c>
      <c r="CK88" s="138" t="str">
        <f>IFERROR(IF(CK$5=EOMONTH('Rent Roll'!$M50,0),-'Rent Roll'!$T50*'Rent Roll'!$D25,"-"),"-")</f>
        <v>-</v>
      </c>
      <c r="CL88" s="138" t="str">
        <f>IFERROR(IF(CL$5=EOMONTH('Rent Roll'!$M50,0),-'Rent Roll'!$T50*'Rent Roll'!$D25,"-"),"-")</f>
        <v>-</v>
      </c>
      <c r="CM88" s="138" t="str">
        <f>IFERROR(IF(CM$5=EOMONTH('Rent Roll'!$M50,0),-'Rent Roll'!$T50*'Rent Roll'!$D25,"-"),"-")</f>
        <v>-</v>
      </c>
      <c r="CN88" s="138" t="str">
        <f>IFERROR(IF(CN$5=EOMONTH('Rent Roll'!$M50,0),-'Rent Roll'!$T50*'Rent Roll'!$D25,"-"),"-")</f>
        <v>-</v>
      </c>
      <c r="CO88" s="138" t="str">
        <f>IFERROR(IF(CO$5=EOMONTH('Rent Roll'!$M50,0),-'Rent Roll'!$T50*'Rent Roll'!$D25,"-"),"-")</f>
        <v>-</v>
      </c>
      <c r="CP88" s="138" t="str">
        <f>IFERROR(IF(CP$5=EOMONTH('Rent Roll'!$M50,0),-'Rent Roll'!$T50*'Rent Roll'!$D25,"-"),"-")</f>
        <v>-</v>
      </c>
      <c r="CQ88" s="138" t="str">
        <f>IFERROR(IF(CQ$5=EOMONTH('Rent Roll'!$M50,0),-'Rent Roll'!$T50*'Rent Roll'!$D25,"-"),"-")</f>
        <v>-</v>
      </c>
      <c r="CR88" s="138" t="str">
        <f>IFERROR(IF(CR$5=EOMONTH('Rent Roll'!$M50,0),-'Rent Roll'!$T50*'Rent Roll'!$D25,"-"),"-")</f>
        <v>-</v>
      </c>
      <c r="CS88" s="138" t="str">
        <f>IFERROR(IF(CS$5=EOMONTH('Rent Roll'!$M50,0),-'Rent Roll'!$T50*'Rent Roll'!$D25,"-"),"-")</f>
        <v>-</v>
      </c>
      <c r="CT88" s="138" t="str">
        <f>IFERROR(IF(CT$5=EOMONTH('Rent Roll'!$M50,0),-'Rent Roll'!$T50*'Rent Roll'!$D25,"-"),"-")</f>
        <v>-</v>
      </c>
      <c r="CU88" s="138" t="str">
        <f>IFERROR(IF(CU$5=EOMONTH('Rent Roll'!$M50,0),-'Rent Roll'!$T50*'Rent Roll'!$D25,"-"),"-")</f>
        <v>-</v>
      </c>
      <c r="CV88" s="138" t="str">
        <f>IFERROR(IF(CV$5=EOMONTH('Rent Roll'!$M50,0),-'Rent Roll'!$T50*'Rent Roll'!$D25,"-"),"-")</f>
        <v>-</v>
      </c>
      <c r="CW88" s="138" t="str">
        <f>IFERROR(IF(CW$5=EOMONTH('Rent Roll'!$M50,0),-'Rent Roll'!$T50*'Rent Roll'!$D25,"-"),"-")</f>
        <v>-</v>
      </c>
      <c r="CX88" s="138" t="str">
        <f>IFERROR(IF(CX$5=EOMONTH('Rent Roll'!$M50,0),-'Rent Roll'!$T50*'Rent Roll'!$D25,"-"),"-")</f>
        <v>-</v>
      </c>
      <c r="CY88" s="138" t="str">
        <f>IFERROR(IF(CY$5=EOMONTH('Rent Roll'!$M50,0),-'Rent Roll'!$T50*'Rent Roll'!$D25,"-"),"-")</f>
        <v>-</v>
      </c>
      <c r="CZ88" s="138" t="str">
        <f>IFERROR(IF(CZ$5=EOMONTH('Rent Roll'!$M50,0),-'Rent Roll'!$T50*'Rent Roll'!$D25,"-"),"-")</f>
        <v>-</v>
      </c>
      <c r="DA88" s="138" t="str">
        <f>IFERROR(IF(DA$5=EOMONTH('Rent Roll'!$M50,0),-'Rent Roll'!$T50*'Rent Roll'!$D25,"-"),"-")</f>
        <v>-</v>
      </c>
      <c r="DB88" s="138" t="str">
        <f>IFERROR(IF(DB$5=EOMONTH('Rent Roll'!$M50,0),-'Rent Roll'!$T50*'Rent Roll'!$D25,"-"),"-")</f>
        <v>-</v>
      </c>
      <c r="DC88" s="138" t="str">
        <f>IFERROR(IF(DC$5=EOMONTH('Rent Roll'!$M50,0),-'Rent Roll'!$T50*'Rent Roll'!$D25,"-"),"-")</f>
        <v>-</v>
      </c>
      <c r="DD88" s="138" t="str">
        <f>IFERROR(IF(DD$5=EOMONTH('Rent Roll'!$M50,0),-'Rent Roll'!$T50*'Rent Roll'!$D25,"-"),"-")</f>
        <v>-</v>
      </c>
      <c r="DE88" s="138" t="str">
        <f>IFERROR(IF(DE$5=EOMONTH('Rent Roll'!$M50,0),-'Rent Roll'!$T50*'Rent Roll'!$D25,"-"),"-")</f>
        <v>-</v>
      </c>
      <c r="DF88" s="138" t="str">
        <f>IFERROR(IF(DF$5=EOMONTH('Rent Roll'!$M50,0),-'Rent Roll'!$T50*'Rent Roll'!$D25,"-"),"-")</f>
        <v>-</v>
      </c>
      <c r="DG88" s="138" t="str">
        <f>IFERROR(IF(DG$5=EOMONTH('Rent Roll'!$M50,0),-'Rent Roll'!$T50*'Rent Roll'!$D25,"-"),"-")</f>
        <v>-</v>
      </c>
      <c r="DH88" s="138" t="str">
        <f>IFERROR(IF(DH$5=EOMONTH('Rent Roll'!$M50,0),-'Rent Roll'!$T50*'Rent Roll'!$D25,"-"),"-")</f>
        <v>-</v>
      </c>
      <c r="DI88" s="138" t="str">
        <f>IFERROR(IF(DI$5=EOMONTH('Rent Roll'!$M50,0),-'Rent Roll'!$T50*'Rent Roll'!$D25,"-"),"-")</f>
        <v>-</v>
      </c>
      <c r="DJ88" s="138" t="str">
        <f>IFERROR(IF(DJ$5=EOMONTH('Rent Roll'!$M50,0),-'Rent Roll'!$T50*'Rent Roll'!$D25,"-"),"-")</f>
        <v>-</v>
      </c>
      <c r="DK88" s="138" t="str">
        <f>IFERROR(IF(DK$5=EOMONTH('Rent Roll'!$M50,0),-'Rent Roll'!$T50*'Rent Roll'!$D25,"-"),"-")</f>
        <v>-</v>
      </c>
      <c r="DL88" s="138" t="str">
        <f>IFERROR(IF(DL$5=EOMONTH('Rent Roll'!$M50,0),-'Rent Roll'!$T50*'Rent Roll'!$D25,"-"),"-")</f>
        <v>-</v>
      </c>
      <c r="DM88" s="138" t="str">
        <f>IFERROR(IF(DM$5=EOMONTH('Rent Roll'!$M50,0),-'Rent Roll'!$T50*'Rent Roll'!$D25,"-"),"-")</f>
        <v>-</v>
      </c>
      <c r="DN88" s="138" t="str">
        <f>IFERROR(IF(DN$5=EOMONTH('Rent Roll'!$M50,0),-'Rent Roll'!$T50*'Rent Roll'!$D25,"-"),"-")</f>
        <v>-</v>
      </c>
      <c r="DO88" s="138" t="str">
        <f>IFERROR(IF(DO$5=EOMONTH('Rent Roll'!$M50,0),-'Rent Roll'!$T50*'Rent Roll'!$D25,"-"),"-")</f>
        <v>-</v>
      </c>
      <c r="DP88" s="138" t="str">
        <f>IFERROR(IF(DP$5=EOMONTH('Rent Roll'!$M50,0),-'Rent Roll'!$T50*'Rent Roll'!$D25,"-"),"-")</f>
        <v>-</v>
      </c>
      <c r="DQ88" s="138" t="str">
        <f>IFERROR(IF(DQ$5=EOMONTH('Rent Roll'!$M50,0),-'Rent Roll'!$T50*'Rent Roll'!$D25,"-"),"-")</f>
        <v>-</v>
      </c>
      <c r="DR88" s="138" t="str">
        <f>IFERROR(IF(DR$5=EOMONTH('Rent Roll'!$M50,0),-'Rent Roll'!$T50*'Rent Roll'!$D25,"-"),"-")</f>
        <v>-</v>
      </c>
      <c r="DS88" s="138" t="str">
        <f>IFERROR(IF(DS$5=EOMONTH('Rent Roll'!$M50,0),-'Rent Roll'!$T50*'Rent Roll'!$D25,"-"),"-")</f>
        <v>-</v>
      </c>
      <c r="DT88" s="138" t="str">
        <f>IFERROR(IF(DT$5=EOMONTH('Rent Roll'!$M50,0),-'Rent Roll'!$T50*'Rent Roll'!$D25,"-"),"-")</f>
        <v>-</v>
      </c>
      <c r="DU88" s="138" t="str">
        <f>IFERROR(IF(DU$5=EOMONTH('Rent Roll'!$M50,0),-'Rent Roll'!$T50*'Rent Roll'!$D25,"-"),"-")</f>
        <v>-</v>
      </c>
      <c r="DV88" s="138" t="str">
        <f>IFERROR(IF(DV$5=EOMONTH('Rent Roll'!$M50,0),-'Rent Roll'!$T50*'Rent Roll'!$D25,"-"),"-")</f>
        <v>-</v>
      </c>
      <c r="DW88" s="138" t="str">
        <f>IFERROR(IF(DW$5=EOMONTH('Rent Roll'!$M50,0),-'Rent Roll'!$T50*'Rent Roll'!$D25,"-"),"-")</f>
        <v>-</v>
      </c>
      <c r="DX88" s="138" t="str">
        <f>IFERROR(IF(DX$5=EOMONTH('Rent Roll'!$M50,0),-'Rent Roll'!$T50*'Rent Roll'!$D25,"-"),"-")</f>
        <v>-</v>
      </c>
      <c r="DY88" s="138" t="str">
        <f>IFERROR(IF(DY$5=EOMONTH('Rent Roll'!$M50,0),-'Rent Roll'!$T50*'Rent Roll'!$D25,"-"),"-")</f>
        <v>-</v>
      </c>
      <c r="DZ88" s="138" t="str">
        <f>IFERROR(IF(DZ$5=EOMONTH('Rent Roll'!$M50,0),-'Rent Roll'!$T50*'Rent Roll'!$D25,"-"),"-")</f>
        <v>-</v>
      </c>
      <c r="EA88" s="138" t="str">
        <f>IFERROR(IF(EA$5=EOMONTH('Rent Roll'!$M50,0),-'Rent Roll'!$T50*'Rent Roll'!$D25,"-"),"-")</f>
        <v>-</v>
      </c>
      <c r="EB88" s="138" t="str">
        <f>IFERROR(IF(EB$5=EOMONTH('Rent Roll'!$M50,0),-'Rent Roll'!$T50*'Rent Roll'!$D25,"-"),"-")</f>
        <v>-</v>
      </c>
      <c r="EC88" s="138" t="str">
        <f>IFERROR(IF(EC$5=EOMONTH('Rent Roll'!$M50,0),-'Rent Roll'!$T50*'Rent Roll'!$D25,"-"),"-")</f>
        <v>-</v>
      </c>
      <c r="ED88" s="138" t="str">
        <f>IFERROR(IF(ED$5=EOMONTH('Rent Roll'!$M50,0),-'Rent Roll'!$T50*'Rent Roll'!$D25,"-"),"-")</f>
        <v>-</v>
      </c>
      <c r="EE88" s="138" t="str">
        <f>IFERROR(IF(EE$5=EOMONTH('Rent Roll'!$M50,0),-'Rent Roll'!$T50*'Rent Roll'!$D25,"-"),"-")</f>
        <v>-</v>
      </c>
      <c r="EF88" s="139" t="str">
        <f>IFERROR(IF(EF$5=EOMONTH('Rent Roll'!$M50,0),-'Rent Roll'!$T50*'Rent Roll'!$D25,"-"),"-")</f>
        <v>-</v>
      </c>
    </row>
    <row r="89" spans="2:136" ht="15.75" thickBot="1" x14ac:dyDescent="0.3">
      <c r="B89" s="140"/>
      <c r="C89" s="141" t="s">
        <v>20</v>
      </c>
      <c r="D89" s="142">
        <f>SUM(D67:D88)</f>
        <v>-2143931.5530000003</v>
      </c>
      <c r="E89" s="143">
        <f>SUM(E67:E88)</f>
        <v>0</v>
      </c>
      <c r="F89" s="143">
        <f t="shared" ref="F89:BQ89" si="154">SUM(F67:F88)</f>
        <v>0</v>
      </c>
      <c r="G89" s="143">
        <f t="shared" si="154"/>
        <v>-306450</v>
      </c>
      <c r="H89" s="143">
        <f t="shared" si="154"/>
        <v>0</v>
      </c>
      <c r="I89" s="143">
        <f t="shared" si="154"/>
        <v>-112318.10099999998</v>
      </c>
      <c r="J89" s="143">
        <f t="shared" si="154"/>
        <v>0</v>
      </c>
      <c r="K89" s="143">
        <f t="shared" si="154"/>
        <v>-306450</v>
      </c>
      <c r="L89" s="143">
        <f t="shared" si="154"/>
        <v>0</v>
      </c>
      <c r="M89" s="143">
        <f t="shared" si="154"/>
        <v>-193813.45199999999</v>
      </c>
      <c r="N89" s="143">
        <f t="shared" si="154"/>
        <v>0</v>
      </c>
      <c r="O89" s="143">
        <f t="shared" si="154"/>
        <v>-306450</v>
      </c>
      <c r="P89" s="143">
        <f t="shared" si="154"/>
        <v>0</v>
      </c>
      <c r="Q89" s="143">
        <f t="shared" si="154"/>
        <v>-374550</v>
      </c>
      <c r="R89" s="143">
        <f t="shared" si="154"/>
        <v>-543900</v>
      </c>
      <c r="S89" s="143">
        <f t="shared" si="154"/>
        <v>0</v>
      </c>
      <c r="T89" s="143">
        <f t="shared" si="154"/>
        <v>0</v>
      </c>
      <c r="U89" s="143">
        <f t="shared" si="154"/>
        <v>0</v>
      </c>
      <c r="V89" s="143">
        <f t="shared" si="154"/>
        <v>0</v>
      </c>
      <c r="W89" s="143">
        <f t="shared" si="154"/>
        <v>0</v>
      </c>
      <c r="X89" s="143">
        <f t="shared" si="154"/>
        <v>0</v>
      </c>
      <c r="Y89" s="143">
        <f t="shared" si="154"/>
        <v>0</v>
      </c>
      <c r="Z89" s="143">
        <f t="shared" si="154"/>
        <v>0</v>
      </c>
      <c r="AA89" s="143">
        <f t="shared" si="154"/>
        <v>0</v>
      </c>
      <c r="AB89" s="143">
        <f t="shared" si="154"/>
        <v>0</v>
      </c>
      <c r="AC89" s="143">
        <f t="shared" si="154"/>
        <v>0</v>
      </c>
      <c r="AD89" s="143">
        <f t="shared" si="154"/>
        <v>0</v>
      </c>
      <c r="AE89" s="143">
        <f t="shared" si="154"/>
        <v>0</v>
      </c>
      <c r="AF89" s="143">
        <f t="shared" si="154"/>
        <v>0</v>
      </c>
      <c r="AG89" s="143">
        <f t="shared" si="154"/>
        <v>0</v>
      </c>
      <c r="AH89" s="143">
        <f t="shared" si="154"/>
        <v>0</v>
      </c>
      <c r="AI89" s="143">
        <f t="shared" si="154"/>
        <v>0</v>
      </c>
      <c r="AJ89" s="143">
        <f t="shared" si="154"/>
        <v>0</v>
      </c>
      <c r="AK89" s="143">
        <f t="shared" si="154"/>
        <v>0</v>
      </c>
      <c r="AL89" s="143">
        <f t="shared" si="154"/>
        <v>0</v>
      </c>
      <c r="AM89" s="143">
        <f t="shared" si="154"/>
        <v>0</v>
      </c>
      <c r="AN89" s="143">
        <f t="shared" si="154"/>
        <v>0</v>
      </c>
      <c r="AO89" s="143">
        <f t="shared" si="154"/>
        <v>0</v>
      </c>
      <c r="AP89" s="143">
        <f t="shared" si="154"/>
        <v>0</v>
      </c>
      <c r="AQ89" s="143">
        <f t="shared" si="154"/>
        <v>0</v>
      </c>
      <c r="AR89" s="143">
        <f t="shared" si="154"/>
        <v>0</v>
      </c>
      <c r="AS89" s="143">
        <f t="shared" si="154"/>
        <v>0</v>
      </c>
      <c r="AT89" s="143">
        <f t="shared" si="154"/>
        <v>0</v>
      </c>
      <c r="AU89" s="143">
        <f t="shared" si="154"/>
        <v>0</v>
      </c>
      <c r="AV89" s="143">
        <f t="shared" si="154"/>
        <v>0</v>
      </c>
      <c r="AW89" s="143">
        <f t="shared" si="154"/>
        <v>0</v>
      </c>
      <c r="AX89" s="143">
        <f t="shared" si="154"/>
        <v>0</v>
      </c>
      <c r="AY89" s="143">
        <f t="shared" si="154"/>
        <v>0</v>
      </c>
      <c r="AZ89" s="143">
        <f t="shared" si="154"/>
        <v>0</v>
      </c>
      <c r="BA89" s="143">
        <f t="shared" si="154"/>
        <v>0</v>
      </c>
      <c r="BB89" s="143">
        <f t="shared" si="154"/>
        <v>0</v>
      </c>
      <c r="BC89" s="143">
        <f t="shared" si="154"/>
        <v>0</v>
      </c>
      <c r="BD89" s="143">
        <f t="shared" si="154"/>
        <v>0</v>
      </c>
      <c r="BE89" s="143">
        <f t="shared" si="154"/>
        <v>0</v>
      </c>
      <c r="BF89" s="143">
        <f t="shared" si="154"/>
        <v>0</v>
      </c>
      <c r="BG89" s="143">
        <f t="shared" si="154"/>
        <v>0</v>
      </c>
      <c r="BH89" s="143">
        <f t="shared" si="154"/>
        <v>0</v>
      </c>
      <c r="BI89" s="143">
        <f t="shared" si="154"/>
        <v>0</v>
      </c>
      <c r="BJ89" s="143">
        <f t="shared" si="154"/>
        <v>0</v>
      </c>
      <c r="BK89" s="143">
        <f t="shared" si="154"/>
        <v>0</v>
      </c>
      <c r="BL89" s="143">
        <f t="shared" si="154"/>
        <v>0</v>
      </c>
      <c r="BM89" s="143">
        <f t="shared" si="154"/>
        <v>0</v>
      </c>
      <c r="BN89" s="143">
        <f t="shared" si="154"/>
        <v>0</v>
      </c>
      <c r="BO89" s="143">
        <f t="shared" si="154"/>
        <v>0</v>
      </c>
      <c r="BP89" s="143">
        <f t="shared" si="154"/>
        <v>0</v>
      </c>
      <c r="BQ89" s="143">
        <f t="shared" si="154"/>
        <v>0</v>
      </c>
      <c r="BR89" s="143">
        <f t="shared" ref="BR89:EC89" si="155">SUM(BR67:BR88)</f>
        <v>0</v>
      </c>
      <c r="BS89" s="143">
        <f t="shared" si="155"/>
        <v>0</v>
      </c>
      <c r="BT89" s="143">
        <f t="shared" si="155"/>
        <v>0</v>
      </c>
      <c r="BU89" s="143">
        <f t="shared" si="155"/>
        <v>0</v>
      </c>
      <c r="BV89" s="143">
        <f t="shared" si="155"/>
        <v>0</v>
      </c>
      <c r="BW89" s="143">
        <f t="shared" si="155"/>
        <v>0</v>
      </c>
      <c r="BX89" s="143">
        <f t="shared" si="155"/>
        <v>0</v>
      </c>
      <c r="BY89" s="143">
        <f t="shared" si="155"/>
        <v>0</v>
      </c>
      <c r="BZ89" s="143">
        <f t="shared" si="155"/>
        <v>0</v>
      </c>
      <c r="CA89" s="143">
        <f t="shared" si="155"/>
        <v>0</v>
      </c>
      <c r="CB89" s="143">
        <f t="shared" si="155"/>
        <v>0</v>
      </c>
      <c r="CC89" s="143">
        <f t="shared" si="155"/>
        <v>0</v>
      </c>
      <c r="CD89" s="143">
        <f t="shared" si="155"/>
        <v>0</v>
      </c>
      <c r="CE89" s="143">
        <f t="shared" si="155"/>
        <v>0</v>
      </c>
      <c r="CF89" s="143">
        <f t="shared" si="155"/>
        <v>0</v>
      </c>
      <c r="CG89" s="143">
        <f t="shared" si="155"/>
        <v>0</v>
      </c>
      <c r="CH89" s="143">
        <f t="shared" si="155"/>
        <v>0</v>
      </c>
      <c r="CI89" s="143">
        <f t="shared" si="155"/>
        <v>0</v>
      </c>
      <c r="CJ89" s="143">
        <f t="shared" si="155"/>
        <v>0</v>
      </c>
      <c r="CK89" s="143">
        <f t="shared" si="155"/>
        <v>0</v>
      </c>
      <c r="CL89" s="143">
        <f t="shared" si="155"/>
        <v>0</v>
      </c>
      <c r="CM89" s="143">
        <f t="shared" si="155"/>
        <v>0</v>
      </c>
      <c r="CN89" s="143">
        <f t="shared" si="155"/>
        <v>0</v>
      </c>
      <c r="CO89" s="143">
        <f t="shared" si="155"/>
        <v>0</v>
      </c>
      <c r="CP89" s="143">
        <f t="shared" si="155"/>
        <v>0</v>
      </c>
      <c r="CQ89" s="143">
        <f t="shared" si="155"/>
        <v>0</v>
      </c>
      <c r="CR89" s="143">
        <f t="shared" si="155"/>
        <v>0</v>
      </c>
      <c r="CS89" s="143">
        <f t="shared" si="155"/>
        <v>0</v>
      </c>
      <c r="CT89" s="143">
        <f t="shared" si="155"/>
        <v>0</v>
      </c>
      <c r="CU89" s="143">
        <f t="shared" si="155"/>
        <v>0</v>
      </c>
      <c r="CV89" s="143">
        <f t="shared" si="155"/>
        <v>0</v>
      </c>
      <c r="CW89" s="143">
        <f t="shared" si="155"/>
        <v>0</v>
      </c>
      <c r="CX89" s="143">
        <f t="shared" si="155"/>
        <v>0</v>
      </c>
      <c r="CY89" s="143">
        <f t="shared" si="155"/>
        <v>0</v>
      </c>
      <c r="CZ89" s="143">
        <f t="shared" si="155"/>
        <v>0</v>
      </c>
      <c r="DA89" s="143">
        <f t="shared" si="155"/>
        <v>0</v>
      </c>
      <c r="DB89" s="143">
        <f t="shared" si="155"/>
        <v>0</v>
      </c>
      <c r="DC89" s="143">
        <f t="shared" si="155"/>
        <v>0</v>
      </c>
      <c r="DD89" s="143">
        <f t="shared" si="155"/>
        <v>0</v>
      </c>
      <c r="DE89" s="143">
        <f t="shared" si="155"/>
        <v>0</v>
      </c>
      <c r="DF89" s="143">
        <f t="shared" si="155"/>
        <v>0</v>
      </c>
      <c r="DG89" s="143">
        <f t="shared" si="155"/>
        <v>0</v>
      </c>
      <c r="DH89" s="143">
        <f t="shared" si="155"/>
        <v>0</v>
      </c>
      <c r="DI89" s="143">
        <f t="shared" si="155"/>
        <v>0</v>
      </c>
      <c r="DJ89" s="143">
        <f t="shared" si="155"/>
        <v>0</v>
      </c>
      <c r="DK89" s="143">
        <f t="shared" si="155"/>
        <v>0</v>
      </c>
      <c r="DL89" s="143">
        <f t="shared" si="155"/>
        <v>0</v>
      </c>
      <c r="DM89" s="143">
        <f t="shared" si="155"/>
        <v>0</v>
      </c>
      <c r="DN89" s="143">
        <f t="shared" si="155"/>
        <v>0</v>
      </c>
      <c r="DO89" s="143">
        <f t="shared" si="155"/>
        <v>0</v>
      </c>
      <c r="DP89" s="143">
        <f t="shared" si="155"/>
        <v>0</v>
      </c>
      <c r="DQ89" s="143">
        <f t="shared" si="155"/>
        <v>0</v>
      </c>
      <c r="DR89" s="143">
        <f t="shared" si="155"/>
        <v>0</v>
      </c>
      <c r="DS89" s="143">
        <f t="shared" si="155"/>
        <v>0</v>
      </c>
      <c r="DT89" s="143">
        <f t="shared" si="155"/>
        <v>0</v>
      </c>
      <c r="DU89" s="143">
        <f t="shared" si="155"/>
        <v>0</v>
      </c>
      <c r="DV89" s="143">
        <f t="shared" si="155"/>
        <v>0</v>
      </c>
      <c r="DW89" s="143">
        <f t="shared" si="155"/>
        <v>0</v>
      </c>
      <c r="DX89" s="143">
        <f t="shared" si="155"/>
        <v>0</v>
      </c>
      <c r="DY89" s="143">
        <f t="shared" si="155"/>
        <v>0</v>
      </c>
      <c r="DZ89" s="143">
        <f t="shared" si="155"/>
        <v>0</v>
      </c>
      <c r="EA89" s="143">
        <f t="shared" si="155"/>
        <v>0</v>
      </c>
      <c r="EB89" s="143">
        <f t="shared" si="155"/>
        <v>0</v>
      </c>
      <c r="EC89" s="143">
        <f t="shared" si="155"/>
        <v>0</v>
      </c>
      <c r="ED89" s="143">
        <f t="shared" ref="ED89:EF89" si="156">SUM(ED67:ED88)</f>
        <v>0</v>
      </c>
      <c r="EE89" s="143">
        <f t="shared" si="156"/>
        <v>0</v>
      </c>
      <c r="EF89" s="144">
        <f t="shared" si="156"/>
        <v>0</v>
      </c>
    </row>
    <row r="90" spans="2:136" ht="15" thickTop="1" x14ac:dyDescent="0.2">
      <c r="B90" s="119"/>
      <c r="EF90" s="74"/>
    </row>
    <row r="91" spans="2:136" ht="15" x14ac:dyDescent="0.25">
      <c r="B91" s="123" t="s">
        <v>141</v>
      </c>
      <c r="C91" s="124"/>
      <c r="D91" s="125"/>
      <c r="E91" s="126"/>
      <c r="F91" s="126"/>
      <c r="G91" s="126"/>
      <c r="H91" s="126"/>
      <c r="I91" s="126"/>
      <c r="J91" s="126"/>
      <c r="K91" s="126"/>
      <c r="L91" s="126"/>
      <c r="M91" s="126"/>
      <c r="N91" s="126"/>
      <c r="O91" s="126"/>
      <c r="P91" s="126"/>
      <c r="Q91" s="127"/>
      <c r="R91" s="126"/>
      <c r="S91" s="126"/>
      <c r="T91" s="126"/>
      <c r="U91" s="126"/>
      <c r="V91" s="126"/>
      <c r="W91" s="126"/>
      <c r="X91" s="126"/>
      <c r="Y91" s="126"/>
      <c r="Z91" s="126"/>
      <c r="AA91" s="126"/>
      <c r="AB91" s="126"/>
      <c r="AC91" s="126"/>
      <c r="AD91" s="126"/>
      <c r="AE91" s="126"/>
      <c r="AF91" s="126"/>
      <c r="AG91" s="126"/>
      <c r="AH91" s="126"/>
      <c r="AI91" s="126"/>
      <c r="AJ91" s="126"/>
      <c r="AK91" s="126"/>
      <c r="AL91" s="126"/>
      <c r="AM91" s="126"/>
      <c r="AN91" s="126"/>
      <c r="AO91" s="126"/>
      <c r="AP91" s="126"/>
      <c r="AQ91" s="126"/>
      <c r="AR91" s="126"/>
      <c r="AS91" s="126"/>
      <c r="AT91" s="126"/>
      <c r="AU91" s="126"/>
      <c r="AV91" s="126"/>
      <c r="AW91" s="126"/>
      <c r="AX91" s="126"/>
      <c r="AY91" s="126"/>
      <c r="AZ91" s="126"/>
      <c r="BA91" s="126"/>
      <c r="BB91" s="126"/>
      <c r="BC91" s="126"/>
      <c r="BD91" s="126"/>
      <c r="BE91" s="126"/>
      <c r="BF91" s="126"/>
      <c r="BG91" s="126"/>
      <c r="BH91" s="126"/>
      <c r="BI91" s="126"/>
      <c r="BJ91" s="126"/>
      <c r="BK91" s="126"/>
      <c r="BL91" s="126"/>
      <c r="BM91" s="126"/>
      <c r="BN91" s="126"/>
      <c r="BO91" s="126"/>
      <c r="BP91" s="126"/>
      <c r="BQ91" s="126"/>
      <c r="BR91" s="126"/>
      <c r="BS91" s="126"/>
      <c r="BT91" s="126"/>
      <c r="BU91" s="126"/>
      <c r="BV91" s="126"/>
      <c r="BW91" s="126"/>
      <c r="BX91" s="126"/>
      <c r="BY91" s="126"/>
      <c r="BZ91" s="126"/>
      <c r="CA91" s="126"/>
      <c r="CB91" s="126"/>
      <c r="CC91" s="126"/>
      <c r="CD91" s="126"/>
      <c r="CE91" s="126"/>
      <c r="CF91" s="126"/>
      <c r="CG91" s="126"/>
      <c r="CH91" s="126"/>
      <c r="CI91" s="126"/>
      <c r="CJ91" s="126"/>
      <c r="CK91" s="126"/>
      <c r="CL91" s="126"/>
      <c r="CM91" s="126"/>
      <c r="CN91" s="126"/>
      <c r="CO91" s="126"/>
      <c r="CP91" s="126"/>
      <c r="CQ91" s="126"/>
      <c r="CR91" s="126"/>
      <c r="CS91" s="126"/>
      <c r="CT91" s="126"/>
      <c r="CU91" s="126"/>
      <c r="CV91" s="126"/>
      <c r="CW91" s="126"/>
      <c r="CX91" s="126"/>
      <c r="CY91" s="126"/>
      <c r="CZ91" s="126"/>
      <c r="DA91" s="126"/>
      <c r="DB91" s="126"/>
      <c r="DC91" s="126"/>
      <c r="DD91" s="126"/>
      <c r="DE91" s="126"/>
      <c r="DF91" s="126"/>
      <c r="DG91" s="126"/>
      <c r="DH91" s="126"/>
      <c r="DI91" s="126"/>
      <c r="DJ91" s="126"/>
      <c r="DK91" s="126"/>
      <c r="DL91" s="126"/>
      <c r="DM91" s="126"/>
      <c r="DN91" s="126"/>
      <c r="DO91" s="126"/>
      <c r="DP91" s="126"/>
      <c r="DQ91" s="126"/>
      <c r="DR91" s="126"/>
      <c r="DS91" s="126"/>
      <c r="DT91" s="126"/>
      <c r="DU91" s="126"/>
      <c r="DV91" s="126"/>
      <c r="DW91" s="126"/>
      <c r="DX91" s="126"/>
      <c r="DY91" s="126"/>
      <c r="DZ91" s="126"/>
      <c r="EA91" s="126"/>
      <c r="EB91" s="126"/>
      <c r="EC91" s="126"/>
      <c r="ED91" s="126"/>
      <c r="EE91" s="126"/>
      <c r="EF91" s="128"/>
    </row>
    <row r="92" spans="2:136" ht="15" x14ac:dyDescent="0.25">
      <c r="B92" s="129"/>
      <c r="C92" s="73" t="str">
        <f>CONCATENATE('Rent Roll'!B4&amp;" - "&amp;'Rent Roll'!C4)</f>
        <v>1 - Retail</v>
      </c>
      <c r="D92" s="130">
        <f>SUM(E92:EG92)</f>
        <v>-194073.46495105446</v>
      </c>
      <c r="E92" s="131" t="str">
        <f>IFERROR(IF(E$5=EOMONTH('Rent Roll'!$M29,0),-'Rent Roll'!$W29*'Rent Roll'!$AB29,"-"),"-")</f>
        <v>-</v>
      </c>
      <c r="F92" s="131" t="str">
        <f>IFERROR(IF(F$5=EOMONTH('Rent Roll'!$M29,0),-'Rent Roll'!$W29*'Rent Roll'!$AB29,"-"),"-")</f>
        <v>-</v>
      </c>
      <c r="G92" s="131" t="str">
        <f>IFERROR(IF(G$5=EOMONTH('Rent Roll'!$M29,0),-'Rent Roll'!$W29*'Rent Roll'!$AB29,"-"),"-")</f>
        <v>-</v>
      </c>
      <c r="H92" s="131" t="str">
        <f>IFERROR(IF(H$5=EOMONTH('Rent Roll'!$M29,0),-'Rent Roll'!$W29*'Rent Roll'!$AB29,"-"),"-")</f>
        <v>-</v>
      </c>
      <c r="I92" s="131" t="str">
        <f>IFERROR(IF(I$5=EOMONTH('Rent Roll'!$M29,0),-'Rent Roll'!$W29*'Rent Roll'!$AB29,"-"),"-")</f>
        <v>-</v>
      </c>
      <c r="J92" s="131" t="str">
        <f>IFERROR(IF(J$5=EOMONTH('Rent Roll'!$M29,0),-'Rent Roll'!$W29*'Rent Roll'!$AB29,"-"),"-")</f>
        <v>-</v>
      </c>
      <c r="K92" s="131" t="str">
        <f>IFERROR(IF(K$5=EOMONTH('Rent Roll'!$M29,0),-'Rent Roll'!$W29*'Rent Roll'!$AB29,"-"),"-")</f>
        <v>-</v>
      </c>
      <c r="L92" s="131" t="str">
        <f>IFERROR(IF(L$5=EOMONTH('Rent Roll'!$M29,0),-'Rent Roll'!$W29*'Rent Roll'!$AB29,"-"),"-")</f>
        <v>-</v>
      </c>
      <c r="M92" s="131" t="str">
        <f>IFERROR(IF(M$5=EOMONTH('Rent Roll'!$M29,0),-'Rent Roll'!$W29*'Rent Roll'!$AB29,"-"),"-")</f>
        <v>-</v>
      </c>
      <c r="N92" s="131" t="str">
        <f>IFERROR(IF(N$5=EOMONTH('Rent Roll'!$M29,0),-'Rent Roll'!$W29*'Rent Roll'!$AB29,"-"),"-")</f>
        <v>-</v>
      </c>
      <c r="O92" s="131" t="str">
        <f>IFERROR(IF(O$5=EOMONTH('Rent Roll'!$M29,0),-'Rent Roll'!$W29*'Rent Roll'!$AB29,"-"),"-")</f>
        <v>-</v>
      </c>
      <c r="P92" s="131" t="str">
        <f>IFERROR(IF(P$5=EOMONTH('Rent Roll'!$M29,0),-'Rent Roll'!$W29*'Rent Roll'!$AB29,"-"),"-")</f>
        <v>-</v>
      </c>
      <c r="Q92" s="131" t="str">
        <f>IFERROR(IF(Q$5=EOMONTH('Rent Roll'!$M29,0),-'Rent Roll'!$W29*'Rent Roll'!$AB29,"-"),"-")</f>
        <v>-</v>
      </c>
      <c r="R92" s="131">
        <f>IFERROR(IF(R$5=EOMONTH('Rent Roll'!$M29,0),-'Rent Roll'!$W29*'Rent Roll'!$AB29,"-"),"-")</f>
        <v>-194073.46495105446</v>
      </c>
      <c r="S92" s="131" t="str">
        <f>IFERROR(IF(S$5=EOMONTH('Rent Roll'!$M29,0),-'Rent Roll'!$W29*'Rent Roll'!$AB29,"-"),"-")</f>
        <v>-</v>
      </c>
      <c r="T92" s="131" t="str">
        <f>IFERROR(IF(T$5=EOMONTH('Rent Roll'!$M29,0),-'Rent Roll'!$W29*'Rent Roll'!$AB29,"-"),"-")</f>
        <v>-</v>
      </c>
      <c r="U92" s="131" t="str">
        <f>IFERROR(IF(U$5=EOMONTH('Rent Roll'!$M29,0),-'Rent Roll'!$W29*'Rent Roll'!$AB29,"-"),"-")</f>
        <v>-</v>
      </c>
      <c r="V92" s="131" t="str">
        <f>IFERROR(IF(V$5=EOMONTH('Rent Roll'!$M29,0),-'Rent Roll'!$W29*'Rent Roll'!$AB29,"-"),"-")</f>
        <v>-</v>
      </c>
      <c r="W92" s="131" t="str">
        <f>IFERROR(IF(W$5=EOMONTH('Rent Roll'!$M29,0),-'Rent Roll'!$W29*'Rent Roll'!$AB29,"-"),"-")</f>
        <v>-</v>
      </c>
      <c r="X92" s="131" t="str">
        <f>IFERROR(IF(X$5=EOMONTH('Rent Roll'!$M29,0),-'Rent Roll'!$W29*'Rent Roll'!$AB29,"-"),"-")</f>
        <v>-</v>
      </c>
      <c r="Y92" s="131" t="str">
        <f>IFERROR(IF(Y$5=EOMONTH('Rent Roll'!$M29,0),-'Rent Roll'!$W29*'Rent Roll'!$AB29,"-"),"-")</f>
        <v>-</v>
      </c>
      <c r="Z92" s="131" t="str">
        <f>IFERROR(IF(Z$5=EOMONTH('Rent Roll'!$M29,0),-'Rent Roll'!$W29*'Rent Roll'!$AB29,"-"),"-")</f>
        <v>-</v>
      </c>
      <c r="AA92" s="131" t="str">
        <f>IFERROR(IF(AA$5=EOMONTH('Rent Roll'!$M29,0),-'Rent Roll'!$W29*'Rent Roll'!$AB29,"-"),"-")</f>
        <v>-</v>
      </c>
      <c r="AB92" s="131" t="str">
        <f>IFERROR(IF(AB$5=EOMONTH('Rent Roll'!$M29,0),-'Rent Roll'!$W29*'Rent Roll'!$AB29,"-"),"-")</f>
        <v>-</v>
      </c>
      <c r="AC92" s="131" t="str">
        <f>IFERROR(IF(AC$5=EOMONTH('Rent Roll'!$M29,0),-'Rent Roll'!$W29*'Rent Roll'!$AB29,"-"),"-")</f>
        <v>-</v>
      </c>
      <c r="AD92" s="131" t="str">
        <f>IFERROR(IF(AD$5=EOMONTH('Rent Roll'!$M29,0),-'Rent Roll'!$W29*'Rent Roll'!$AB29,"-"),"-")</f>
        <v>-</v>
      </c>
      <c r="AE92" s="131" t="str">
        <f>IFERROR(IF(AE$5=EOMONTH('Rent Roll'!$M29,0),-'Rent Roll'!$W29*'Rent Roll'!$AB29,"-"),"-")</f>
        <v>-</v>
      </c>
      <c r="AF92" s="131" t="str">
        <f>IFERROR(IF(AF$5=EOMONTH('Rent Roll'!$M29,0),-'Rent Roll'!$W29*'Rent Roll'!$AB29,"-"),"-")</f>
        <v>-</v>
      </c>
      <c r="AG92" s="131" t="str">
        <f>IFERROR(IF(AG$5=EOMONTH('Rent Roll'!$M29,0),-'Rent Roll'!$W29*'Rent Roll'!$AB29,"-"),"-")</f>
        <v>-</v>
      </c>
      <c r="AH92" s="131" t="str">
        <f>IFERROR(IF(AH$5=EOMONTH('Rent Roll'!$M29,0),-'Rent Roll'!$W29*'Rent Roll'!$AB29,"-"),"-")</f>
        <v>-</v>
      </c>
      <c r="AI92" s="131" t="str">
        <f>IFERROR(IF(AI$5=EOMONTH('Rent Roll'!$M29,0),-'Rent Roll'!$W29*'Rent Roll'!$AB29,"-"),"-")</f>
        <v>-</v>
      </c>
      <c r="AJ92" s="131" t="str">
        <f>IFERROR(IF(AJ$5=EOMONTH('Rent Roll'!$M29,0),-'Rent Roll'!$W29*'Rent Roll'!$AB29,"-"),"-")</f>
        <v>-</v>
      </c>
      <c r="AK92" s="131" t="str">
        <f>IFERROR(IF(AK$5=EOMONTH('Rent Roll'!$M29,0),-'Rent Roll'!$W29*'Rent Roll'!$AB29,"-"),"-")</f>
        <v>-</v>
      </c>
      <c r="AL92" s="131" t="str">
        <f>IFERROR(IF(AL$5=EOMONTH('Rent Roll'!$M29,0),-'Rent Roll'!$W29*'Rent Roll'!$AB29,"-"),"-")</f>
        <v>-</v>
      </c>
      <c r="AM92" s="131" t="str">
        <f>IFERROR(IF(AM$5=EOMONTH('Rent Roll'!$M29,0),-'Rent Roll'!$W29*'Rent Roll'!$AB29,"-"),"-")</f>
        <v>-</v>
      </c>
      <c r="AN92" s="131" t="str">
        <f>IFERROR(IF(AN$5=EOMONTH('Rent Roll'!$M29,0),-'Rent Roll'!$W29*'Rent Roll'!$AB29,"-"),"-")</f>
        <v>-</v>
      </c>
      <c r="AO92" s="131" t="str">
        <f>IFERROR(IF(AO$5=EOMONTH('Rent Roll'!$M29,0),-'Rent Roll'!$W29*'Rent Roll'!$AB29,"-"),"-")</f>
        <v>-</v>
      </c>
      <c r="AP92" s="131" t="str">
        <f>IFERROR(IF(AP$5=EOMONTH('Rent Roll'!$M29,0),-'Rent Roll'!$W29*'Rent Roll'!$AB29,"-"),"-")</f>
        <v>-</v>
      </c>
      <c r="AQ92" s="131" t="str">
        <f>IFERROR(IF(AQ$5=EOMONTH('Rent Roll'!$M29,0),-'Rent Roll'!$W29*'Rent Roll'!$AB29,"-"),"-")</f>
        <v>-</v>
      </c>
      <c r="AR92" s="131" t="str">
        <f>IFERROR(IF(AR$5=EOMONTH('Rent Roll'!$M29,0),-'Rent Roll'!$W29*'Rent Roll'!$AB29,"-"),"-")</f>
        <v>-</v>
      </c>
      <c r="AS92" s="131" t="str">
        <f>IFERROR(IF(AS$5=EOMONTH('Rent Roll'!$M29,0),-'Rent Roll'!$W29*'Rent Roll'!$AB29,"-"),"-")</f>
        <v>-</v>
      </c>
      <c r="AT92" s="131" t="str">
        <f>IFERROR(IF(AT$5=EOMONTH('Rent Roll'!$M29,0),-'Rent Roll'!$W29*'Rent Roll'!$AB29,"-"),"-")</f>
        <v>-</v>
      </c>
      <c r="AU92" s="131" t="str">
        <f>IFERROR(IF(AU$5=EOMONTH('Rent Roll'!$M29,0),-'Rent Roll'!$W29*'Rent Roll'!$AB29,"-"),"-")</f>
        <v>-</v>
      </c>
      <c r="AV92" s="131" t="str">
        <f>IFERROR(IF(AV$5=EOMONTH('Rent Roll'!$M29,0),-'Rent Roll'!$W29*'Rent Roll'!$AB29,"-"),"-")</f>
        <v>-</v>
      </c>
      <c r="AW92" s="131" t="str">
        <f>IFERROR(IF(AW$5=EOMONTH('Rent Roll'!$M29,0),-'Rent Roll'!$W29*'Rent Roll'!$AB29,"-"),"-")</f>
        <v>-</v>
      </c>
      <c r="AX92" s="131" t="str">
        <f>IFERROR(IF(AX$5=EOMONTH('Rent Roll'!$M29,0),-'Rent Roll'!$W29*'Rent Roll'!$AB29,"-"),"-")</f>
        <v>-</v>
      </c>
      <c r="AY92" s="131" t="str">
        <f>IFERROR(IF(AY$5=EOMONTH('Rent Roll'!$M29,0),-'Rent Roll'!$W29*'Rent Roll'!$AB29,"-"),"-")</f>
        <v>-</v>
      </c>
      <c r="AZ92" s="131" t="str">
        <f>IFERROR(IF(AZ$5=EOMONTH('Rent Roll'!$M29,0),-'Rent Roll'!$W29*'Rent Roll'!$AB29,"-"),"-")</f>
        <v>-</v>
      </c>
      <c r="BA92" s="131" t="str">
        <f>IFERROR(IF(BA$5=EOMONTH('Rent Roll'!$M29,0),-'Rent Roll'!$W29*'Rent Roll'!$AB29,"-"),"-")</f>
        <v>-</v>
      </c>
      <c r="BB92" s="131" t="str">
        <f>IFERROR(IF(BB$5=EOMONTH('Rent Roll'!$M29,0),-'Rent Roll'!$W29*'Rent Roll'!$AB29,"-"),"-")</f>
        <v>-</v>
      </c>
      <c r="BC92" s="131" t="str">
        <f>IFERROR(IF(BC$5=EOMONTH('Rent Roll'!$M29,0),-'Rent Roll'!$W29*'Rent Roll'!$AB29,"-"),"-")</f>
        <v>-</v>
      </c>
      <c r="BD92" s="131" t="str">
        <f>IFERROR(IF(BD$5=EOMONTH('Rent Roll'!$M29,0),-'Rent Roll'!$W29*'Rent Roll'!$AB29,"-"),"-")</f>
        <v>-</v>
      </c>
      <c r="BE92" s="131" t="str">
        <f>IFERROR(IF(BE$5=EOMONTH('Rent Roll'!$M29,0),-'Rent Roll'!$W29*'Rent Roll'!$AB29,"-"),"-")</f>
        <v>-</v>
      </c>
      <c r="BF92" s="131" t="str">
        <f>IFERROR(IF(BF$5=EOMONTH('Rent Roll'!$M29,0),-'Rent Roll'!$W29*'Rent Roll'!$AB29,"-"),"-")</f>
        <v>-</v>
      </c>
      <c r="BG92" s="131" t="str">
        <f>IFERROR(IF(BG$5=EOMONTH('Rent Roll'!$M29,0),-'Rent Roll'!$W29*'Rent Roll'!$AB29,"-"),"-")</f>
        <v>-</v>
      </c>
      <c r="BH92" s="131" t="str">
        <f>IFERROR(IF(BH$5=EOMONTH('Rent Roll'!$M29,0),-'Rent Roll'!$W29*'Rent Roll'!$AB29,"-"),"-")</f>
        <v>-</v>
      </c>
      <c r="BI92" s="131" t="str">
        <f>IFERROR(IF(BI$5=EOMONTH('Rent Roll'!$M29,0),-'Rent Roll'!$W29*'Rent Roll'!$AB29,"-"),"-")</f>
        <v>-</v>
      </c>
      <c r="BJ92" s="131" t="str">
        <f>IFERROR(IF(BJ$5=EOMONTH('Rent Roll'!$M29,0),-'Rent Roll'!$W29*'Rent Roll'!$AB29,"-"),"-")</f>
        <v>-</v>
      </c>
      <c r="BK92" s="131" t="str">
        <f>IFERROR(IF(BK$5=EOMONTH('Rent Roll'!$M29,0),-'Rent Roll'!$W29*'Rent Roll'!$AB29,"-"),"-")</f>
        <v>-</v>
      </c>
      <c r="BL92" s="131" t="str">
        <f>IFERROR(IF(BL$5=EOMONTH('Rent Roll'!$M29,0),-'Rent Roll'!$W29*'Rent Roll'!$AB29,"-"),"-")</f>
        <v>-</v>
      </c>
      <c r="BM92" s="131" t="str">
        <f>IFERROR(IF(BM$5=EOMONTH('Rent Roll'!$M29,0),-'Rent Roll'!$W29*'Rent Roll'!$AB29,"-"),"-")</f>
        <v>-</v>
      </c>
      <c r="BN92" s="131" t="str">
        <f>IFERROR(IF(BN$5=EOMONTH('Rent Roll'!$M29,0),-'Rent Roll'!$W29*'Rent Roll'!$AB29,"-"),"-")</f>
        <v>-</v>
      </c>
      <c r="BO92" s="131" t="str">
        <f>IFERROR(IF(BO$5=EOMONTH('Rent Roll'!$M29,0),-'Rent Roll'!$W29*'Rent Roll'!$AB29,"-"),"-")</f>
        <v>-</v>
      </c>
      <c r="BP92" s="131" t="str">
        <f>IFERROR(IF(BP$5=EOMONTH('Rent Roll'!$M29,0),-'Rent Roll'!$W29*'Rent Roll'!$AB29,"-"),"-")</f>
        <v>-</v>
      </c>
      <c r="BQ92" s="131" t="str">
        <f>IFERROR(IF(BQ$5=EOMONTH('Rent Roll'!$M29,0),-'Rent Roll'!$W29*'Rent Roll'!$AB29,"-"),"-")</f>
        <v>-</v>
      </c>
      <c r="BR92" s="131" t="str">
        <f>IFERROR(IF(BR$5=EOMONTH('Rent Roll'!$M29,0),-'Rent Roll'!$W29*'Rent Roll'!$AB29,"-"),"-")</f>
        <v>-</v>
      </c>
      <c r="BS92" s="131" t="str">
        <f>IFERROR(IF(BS$5=EOMONTH('Rent Roll'!$M29,0),-'Rent Roll'!$W29*'Rent Roll'!$AB29,"-"),"-")</f>
        <v>-</v>
      </c>
      <c r="BT92" s="131" t="str">
        <f>IFERROR(IF(BT$5=EOMONTH('Rent Roll'!$M29,0),-'Rent Roll'!$W29*'Rent Roll'!$AB29,"-"),"-")</f>
        <v>-</v>
      </c>
      <c r="BU92" s="131" t="str">
        <f>IFERROR(IF(BU$5=EOMONTH('Rent Roll'!$M29,0),-'Rent Roll'!$W29*'Rent Roll'!$AB29,"-"),"-")</f>
        <v>-</v>
      </c>
      <c r="BV92" s="131" t="str">
        <f>IFERROR(IF(BV$5=EOMONTH('Rent Roll'!$M29,0),-'Rent Roll'!$W29*'Rent Roll'!$AB29,"-"),"-")</f>
        <v>-</v>
      </c>
      <c r="BW92" s="131" t="str">
        <f>IFERROR(IF(BW$5=EOMONTH('Rent Roll'!$M29,0),-'Rent Roll'!$W29*'Rent Roll'!$AB29,"-"),"-")</f>
        <v>-</v>
      </c>
      <c r="BX92" s="131" t="str">
        <f>IFERROR(IF(BX$5=EOMONTH('Rent Roll'!$M29,0),-'Rent Roll'!$W29*'Rent Roll'!$AB29,"-"),"-")</f>
        <v>-</v>
      </c>
      <c r="BY92" s="131" t="str">
        <f>IFERROR(IF(BY$5=EOMONTH('Rent Roll'!$M29,0),-'Rent Roll'!$W29*'Rent Roll'!$AB29,"-"),"-")</f>
        <v>-</v>
      </c>
      <c r="BZ92" s="131" t="str">
        <f>IFERROR(IF(BZ$5=EOMONTH('Rent Roll'!$M29,0),-'Rent Roll'!$W29*'Rent Roll'!$AB29,"-"),"-")</f>
        <v>-</v>
      </c>
      <c r="CA92" s="131" t="str">
        <f>IFERROR(IF(CA$5=EOMONTH('Rent Roll'!$M29,0),-'Rent Roll'!$W29*'Rent Roll'!$AB29,"-"),"-")</f>
        <v>-</v>
      </c>
      <c r="CB92" s="131" t="str">
        <f>IFERROR(IF(CB$5=EOMONTH('Rent Roll'!$M29,0),-'Rent Roll'!$W29*'Rent Roll'!$AB29,"-"),"-")</f>
        <v>-</v>
      </c>
      <c r="CC92" s="131" t="str">
        <f>IFERROR(IF(CC$5=EOMONTH('Rent Roll'!$M29,0),-'Rent Roll'!$W29*'Rent Roll'!$AB29,"-"),"-")</f>
        <v>-</v>
      </c>
      <c r="CD92" s="131" t="str">
        <f>IFERROR(IF(CD$5=EOMONTH('Rent Roll'!$M29,0),-'Rent Roll'!$W29*'Rent Roll'!$AB29,"-"),"-")</f>
        <v>-</v>
      </c>
      <c r="CE92" s="131" t="str">
        <f>IFERROR(IF(CE$5=EOMONTH('Rent Roll'!$M29,0),-'Rent Roll'!$W29*'Rent Roll'!$AB29,"-"),"-")</f>
        <v>-</v>
      </c>
      <c r="CF92" s="131" t="str">
        <f>IFERROR(IF(CF$5=EOMONTH('Rent Roll'!$M29,0),-'Rent Roll'!$W29*'Rent Roll'!$AB29,"-"),"-")</f>
        <v>-</v>
      </c>
      <c r="CG92" s="131" t="str">
        <f>IFERROR(IF(CG$5=EOMONTH('Rent Roll'!$M29,0),-'Rent Roll'!$W29*'Rent Roll'!$AB29,"-"),"-")</f>
        <v>-</v>
      </c>
      <c r="CH92" s="131" t="str">
        <f>IFERROR(IF(CH$5=EOMONTH('Rent Roll'!$M29,0),-'Rent Roll'!$W29*'Rent Roll'!$AB29,"-"),"-")</f>
        <v>-</v>
      </c>
      <c r="CI92" s="131" t="str">
        <f>IFERROR(IF(CI$5=EOMONTH('Rent Roll'!$M29,0),-'Rent Roll'!$W29*'Rent Roll'!$AB29,"-"),"-")</f>
        <v>-</v>
      </c>
      <c r="CJ92" s="131" t="str">
        <f>IFERROR(IF(CJ$5=EOMONTH('Rent Roll'!$M29,0),-'Rent Roll'!$W29*'Rent Roll'!$AB29,"-"),"-")</f>
        <v>-</v>
      </c>
      <c r="CK92" s="131" t="str">
        <f>IFERROR(IF(CK$5=EOMONTH('Rent Roll'!$M29,0),-'Rent Roll'!$W29*'Rent Roll'!$AB29,"-"),"-")</f>
        <v>-</v>
      </c>
      <c r="CL92" s="131" t="str">
        <f>IFERROR(IF(CL$5=EOMONTH('Rent Roll'!$M29,0),-'Rent Roll'!$W29*'Rent Roll'!$AB29,"-"),"-")</f>
        <v>-</v>
      </c>
      <c r="CM92" s="131" t="str">
        <f>IFERROR(IF(CM$5=EOMONTH('Rent Roll'!$M29,0),-'Rent Roll'!$W29*'Rent Roll'!$AB29,"-"),"-")</f>
        <v>-</v>
      </c>
      <c r="CN92" s="131" t="str">
        <f>IFERROR(IF(CN$5=EOMONTH('Rent Roll'!$M29,0),-'Rent Roll'!$W29*'Rent Roll'!$AB29,"-"),"-")</f>
        <v>-</v>
      </c>
      <c r="CO92" s="131" t="str">
        <f>IFERROR(IF(CO$5=EOMONTH('Rent Roll'!$M29,0),-'Rent Roll'!$W29*'Rent Roll'!$AB29,"-"),"-")</f>
        <v>-</v>
      </c>
      <c r="CP92" s="131" t="str">
        <f>IFERROR(IF(CP$5=EOMONTH('Rent Roll'!$M29,0),-'Rent Roll'!$W29*'Rent Roll'!$AB29,"-"),"-")</f>
        <v>-</v>
      </c>
      <c r="CQ92" s="131" t="str">
        <f>IFERROR(IF(CQ$5=EOMONTH('Rent Roll'!$M29,0),-'Rent Roll'!$W29*'Rent Roll'!$AB29,"-"),"-")</f>
        <v>-</v>
      </c>
      <c r="CR92" s="131" t="str">
        <f>IFERROR(IF(CR$5=EOMONTH('Rent Roll'!$M29,0),-'Rent Roll'!$W29*'Rent Roll'!$AB29,"-"),"-")</f>
        <v>-</v>
      </c>
      <c r="CS92" s="131" t="str">
        <f>IFERROR(IF(CS$5=EOMONTH('Rent Roll'!$M29,0),-'Rent Roll'!$W29*'Rent Roll'!$AB29,"-"),"-")</f>
        <v>-</v>
      </c>
      <c r="CT92" s="131" t="str">
        <f>IFERROR(IF(CT$5=EOMONTH('Rent Roll'!$M29,0),-'Rent Roll'!$W29*'Rent Roll'!$AB29,"-"),"-")</f>
        <v>-</v>
      </c>
      <c r="CU92" s="131" t="str">
        <f>IFERROR(IF(CU$5=EOMONTH('Rent Roll'!$M29,0),-'Rent Roll'!$W29*'Rent Roll'!$AB29,"-"),"-")</f>
        <v>-</v>
      </c>
      <c r="CV92" s="131" t="str">
        <f>IFERROR(IF(CV$5=EOMONTH('Rent Roll'!$M29,0),-'Rent Roll'!$W29*'Rent Roll'!$AB29,"-"),"-")</f>
        <v>-</v>
      </c>
      <c r="CW92" s="131" t="str">
        <f>IFERROR(IF(CW$5=EOMONTH('Rent Roll'!$M29,0),-'Rent Roll'!$W29*'Rent Roll'!$AB29,"-"),"-")</f>
        <v>-</v>
      </c>
      <c r="CX92" s="131" t="str">
        <f>IFERROR(IF(CX$5=EOMONTH('Rent Roll'!$M29,0),-'Rent Roll'!$W29*'Rent Roll'!$AB29,"-"),"-")</f>
        <v>-</v>
      </c>
      <c r="CY92" s="131" t="str">
        <f>IFERROR(IF(CY$5=EOMONTH('Rent Roll'!$M29,0),-'Rent Roll'!$W29*'Rent Roll'!$AB29,"-"),"-")</f>
        <v>-</v>
      </c>
      <c r="CZ92" s="131" t="str">
        <f>IFERROR(IF(CZ$5=EOMONTH('Rent Roll'!$M29,0),-'Rent Roll'!$W29*'Rent Roll'!$AB29,"-"),"-")</f>
        <v>-</v>
      </c>
      <c r="DA92" s="131" t="str">
        <f>IFERROR(IF(DA$5=EOMONTH('Rent Roll'!$M29,0),-'Rent Roll'!$W29*'Rent Roll'!$AB29,"-"),"-")</f>
        <v>-</v>
      </c>
      <c r="DB92" s="131" t="str">
        <f>IFERROR(IF(DB$5=EOMONTH('Rent Roll'!$M29,0),-'Rent Roll'!$W29*'Rent Roll'!$AB29,"-"),"-")</f>
        <v>-</v>
      </c>
      <c r="DC92" s="131" t="str">
        <f>IFERROR(IF(DC$5=EOMONTH('Rent Roll'!$M29,0),-'Rent Roll'!$W29*'Rent Roll'!$AB29,"-"),"-")</f>
        <v>-</v>
      </c>
      <c r="DD92" s="131" t="str">
        <f>IFERROR(IF(DD$5=EOMONTH('Rent Roll'!$M29,0),-'Rent Roll'!$W29*'Rent Roll'!$AB29,"-"),"-")</f>
        <v>-</v>
      </c>
      <c r="DE92" s="131" t="str">
        <f>IFERROR(IF(DE$5=EOMONTH('Rent Roll'!$M29,0),-'Rent Roll'!$W29*'Rent Roll'!$AB29,"-"),"-")</f>
        <v>-</v>
      </c>
      <c r="DF92" s="131" t="str">
        <f>IFERROR(IF(DF$5=EOMONTH('Rent Roll'!$M29,0),-'Rent Roll'!$W29*'Rent Roll'!$AB29,"-"),"-")</f>
        <v>-</v>
      </c>
      <c r="DG92" s="131" t="str">
        <f>IFERROR(IF(DG$5=EOMONTH('Rent Roll'!$M29,0),-'Rent Roll'!$W29*'Rent Roll'!$AB29,"-"),"-")</f>
        <v>-</v>
      </c>
      <c r="DH92" s="131" t="str">
        <f>IFERROR(IF(DH$5=EOMONTH('Rent Roll'!$M29,0),-'Rent Roll'!$W29*'Rent Roll'!$AB29,"-"),"-")</f>
        <v>-</v>
      </c>
      <c r="DI92" s="131" t="str">
        <f>IFERROR(IF(DI$5=EOMONTH('Rent Roll'!$M29,0),-'Rent Roll'!$W29*'Rent Roll'!$AB29,"-"),"-")</f>
        <v>-</v>
      </c>
      <c r="DJ92" s="131" t="str">
        <f>IFERROR(IF(DJ$5=EOMONTH('Rent Roll'!$M29,0),-'Rent Roll'!$W29*'Rent Roll'!$AB29,"-"),"-")</f>
        <v>-</v>
      </c>
      <c r="DK92" s="131" t="str">
        <f>IFERROR(IF(DK$5=EOMONTH('Rent Roll'!$M29,0),-'Rent Roll'!$W29*'Rent Roll'!$AB29,"-"),"-")</f>
        <v>-</v>
      </c>
      <c r="DL92" s="131" t="str">
        <f>IFERROR(IF(DL$5=EOMONTH('Rent Roll'!$M29,0),-'Rent Roll'!$W29*'Rent Roll'!$AB29,"-"),"-")</f>
        <v>-</v>
      </c>
      <c r="DM92" s="131" t="str">
        <f>IFERROR(IF(DM$5=EOMONTH('Rent Roll'!$M29,0),-'Rent Roll'!$W29*'Rent Roll'!$AB29,"-"),"-")</f>
        <v>-</v>
      </c>
      <c r="DN92" s="131" t="str">
        <f>IFERROR(IF(DN$5=EOMONTH('Rent Roll'!$M29,0),-'Rent Roll'!$W29*'Rent Roll'!$AB29,"-"),"-")</f>
        <v>-</v>
      </c>
      <c r="DO92" s="131" t="str">
        <f>IFERROR(IF(DO$5=EOMONTH('Rent Roll'!$M29,0),-'Rent Roll'!$W29*'Rent Roll'!$AB29,"-"),"-")</f>
        <v>-</v>
      </c>
      <c r="DP92" s="131" t="str">
        <f>IFERROR(IF(DP$5=EOMONTH('Rent Roll'!$M29,0),-'Rent Roll'!$W29*'Rent Roll'!$AB29,"-"),"-")</f>
        <v>-</v>
      </c>
      <c r="DQ92" s="131" t="str">
        <f>IFERROR(IF(DQ$5=EOMONTH('Rent Roll'!$M29,0),-'Rent Roll'!$W29*'Rent Roll'!$AB29,"-"),"-")</f>
        <v>-</v>
      </c>
      <c r="DR92" s="131" t="str">
        <f>IFERROR(IF(DR$5=EOMONTH('Rent Roll'!$M29,0),-'Rent Roll'!$W29*'Rent Roll'!$AB29,"-"),"-")</f>
        <v>-</v>
      </c>
      <c r="DS92" s="131" t="str">
        <f>IFERROR(IF(DS$5=EOMONTH('Rent Roll'!$M29,0),-'Rent Roll'!$W29*'Rent Roll'!$AB29,"-"),"-")</f>
        <v>-</v>
      </c>
      <c r="DT92" s="131" t="str">
        <f>IFERROR(IF(DT$5=EOMONTH('Rent Roll'!$M29,0),-'Rent Roll'!$W29*'Rent Roll'!$AB29,"-"),"-")</f>
        <v>-</v>
      </c>
      <c r="DU92" s="131" t="str">
        <f>IFERROR(IF(DU$5=EOMONTH('Rent Roll'!$M29,0),-'Rent Roll'!$W29*'Rent Roll'!$AB29,"-"),"-")</f>
        <v>-</v>
      </c>
      <c r="DV92" s="131" t="str">
        <f>IFERROR(IF(DV$5=EOMONTH('Rent Roll'!$M29,0),-'Rent Roll'!$W29*'Rent Roll'!$AB29,"-"),"-")</f>
        <v>-</v>
      </c>
      <c r="DW92" s="131" t="str">
        <f>IFERROR(IF(DW$5=EOMONTH('Rent Roll'!$M29,0),-'Rent Roll'!$W29*'Rent Roll'!$AB29,"-"),"-")</f>
        <v>-</v>
      </c>
      <c r="DX92" s="131" t="str">
        <f>IFERROR(IF(DX$5=EOMONTH('Rent Roll'!$M29,0),-'Rent Roll'!$W29*'Rent Roll'!$AB29,"-"),"-")</f>
        <v>-</v>
      </c>
      <c r="DY92" s="131" t="str">
        <f>IFERROR(IF(DY$5=EOMONTH('Rent Roll'!$M29,0),-'Rent Roll'!$W29*'Rent Roll'!$AB29,"-"),"-")</f>
        <v>-</v>
      </c>
      <c r="DZ92" s="131" t="str">
        <f>IFERROR(IF(DZ$5=EOMONTH('Rent Roll'!$M29,0),-'Rent Roll'!$W29*'Rent Roll'!$AB29,"-"),"-")</f>
        <v>-</v>
      </c>
      <c r="EA92" s="131" t="str">
        <f>IFERROR(IF(EA$5=EOMONTH('Rent Roll'!$M29,0),-'Rent Roll'!$W29*'Rent Roll'!$AB29,"-"),"-")</f>
        <v>-</v>
      </c>
      <c r="EB92" s="131" t="str">
        <f>IFERROR(IF(EB$5=EOMONTH('Rent Roll'!$M29,0),-'Rent Roll'!$W29*'Rent Roll'!$AB29,"-"),"-")</f>
        <v>-</v>
      </c>
      <c r="EC92" s="131" t="str">
        <f>IFERROR(IF(EC$5=EOMONTH('Rent Roll'!$M29,0),-'Rent Roll'!$W29*'Rent Roll'!$AB29,"-"),"-")</f>
        <v>-</v>
      </c>
      <c r="ED92" s="131" t="str">
        <f>IFERROR(IF(ED$5=EOMONTH('Rent Roll'!$M29,0),-'Rent Roll'!$W29*'Rent Roll'!$AB29,"-"),"-")</f>
        <v>-</v>
      </c>
      <c r="EE92" s="131" t="str">
        <f>IFERROR(IF(EE$5=EOMONTH('Rent Roll'!$M29,0),-'Rent Roll'!$W29*'Rent Roll'!$AB29,"-"),"-")</f>
        <v>-</v>
      </c>
      <c r="EF92" s="132" t="str">
        <f>IFERROR(IF(EF$5=EOMONTH('Rent Roll'!$M29,0),-'Rent Roll'!$W29*'Rent Roll'!$AB29,"-"),"-")</f>
        <v>-</v>
      </c>
    </row>
    <row r="93" spans="2:136" ht="15" x14ac:dyDescent="0.25">
      <c r="B93" s="129"/>
      <c r="C93" s="73" t="str">
        <f>CONCATENATE('Rent Roll'!B5&amp;" - "&amp;'Rent Roll'!C5)</f>
        <v>2 - Office</v>
      </c>
      <c r="D93" s="130">
        <f t="shared" ref="D93:D113" si="157">SUM(E93:EG93)</f>
        <v>-120463.64613689645</v>
      </c>
      <c r="E93" s="131" t="str">
        <f>IFERROR(IF(E$5=EOMONTH('Rent Roll'!$M30,0),-'Rent Roll'!$W30*'Rent Roll'!$AB30,"-"),"-")</f>
        <v>-</v>
      </c>
      <c r="F93" s="131" t="str">
        <f>IFERROR(IF(F$5=EOMONTH('Rent Roll'!$M30,0),-'Rent Roll'!$W30*'Rent Roll'!$AB30,"-"),"-")</f>
        <v>-</v>
      </c>
      <c r="G93" s="131">
        <f>IFERROR(IF(G$5=EOMONTH('Rent Roll'!$M30,0),-'Rent Roll'!$W30*'Rent Roll'!$AB30,"-"),"-")</f>
        <v>-120463.64613689645</v>
      </c>
      <c r="H93" s="131" t="str">
        <f>IFERROR(IF(H$5=EOMONTH('Rent Roll'!$M30,0),-'Rent Roll'!$W30*'Rent Roll'!$AB30,"-"),"-")</f>
        <v>-</v>
      </c>
      <c r="I93" s="131" t="str">
        <f>IFERROR(IF(I$5=EOMONTH('Rent Roll'!$M30,0),-'Rent Roll'!$W30*'Rent Roll'!$AB30,"-"),"-")</f>
        <v>-</v>
      </c>
      <c r="J93" s="131" t="str">
        <f>IFERROR(IF(J$5=EOMONTH('Rent Roll'!$M30,0),-'Rent Roll'!$W30*'Rent Roll'!$AB30,"-"),"-")</f>
        <v>-</v>
      </c>
      <c r="K93" s="131" t="str">
        <f>IFERROR(IF(K$5=EOMONTH('Rent Roll'!$M30,0),-'Rent Roll'!$W30*'Rent Roll'!$AB30,"-"),"-")</f>
        <v>-</v>
      </c>
      <c r="L93" s="131" t="str">
        <f>IFERROR(IF(L$5=EOMONTH('Rent Roll'!$M30,0),-'Rent Roll'!$W30*'Rent Roll'!$AB30,"-"),"-")</f>
        <v>-</v>
      </c>
      <c r="M93" s="131" t="str">
        <f>IFERROR(IF(M$5=EOMONTH('Rent Roll'!$M30,0),-'Rent Roll'!$W30*'Rent Roll'!$AB30,"-"),"-")</f>
        <v>-</v>
      </c>
      <c r="N93" s="131" t="str">
        <f>IFERROR(IF(N$5=EOMONTH('Rent Roll'!$M30,0),-'Rent Roll'!$W30*'Rent Roll'!$AB30,"-"),"-")</f>
        <v>-</v>
      </c>
      <c r="O93" s="131" t="str">
        <f>IFERROR(IF(O$5=EOMONTH('Rent Roll'!$M30,0),-'Rent Roll'!$W30*'Rent Roll'!$AB30,"-"),"-")</f>
        <v>-</v>
      </c>
      <c r="P93" s="131" t="str">
        <f>IFERROR(IF(P$5=EOMONTH('Rent Roll'!$M30,0),-'Rent Roll'!$W30*'Rent Roll'!$AB30,"-"),"-")</f>
        <v>-</v>
      </c>
      <c r="Q93" s="131" t="str">
        <f>IFERROR(IF(Q$5=EOMONTH('Rent Roll'!$M30,0),-'Rent Roll'!$W30*'Rent Roll'!$AB30,"-"),"-")</f>
        <v>-</v>
      </c>
      <c r="R93" s="131" t="str">
        <f>IFERROR(IF(R$5=EOMONTH('Rent Roll'!$M30,0),-'Rent Roll'!$W30*'Rent Roll'!$AB30,"-"),"-")</f>
        <v>-</v>
      </c>
      <c r="S93" s="131" t="str">
        <f>IFERROR(IF(S$5=EOMONTH('Rent Roll'!$M30,0),-'Rent Roll'!$W30*'Rent Roll'!$AB30,"-"),"-")</f>
        <v>-</v>
      </c>
      <c r="T93" s="131" t="str">
        <f>IFERROR(IF(T$5=EOMONTH('Rent Roll'!$M30,0),-'Rent Roll'!$W30*'Rent Roll'!$AB30,"-"),"-")</f>
        <v>-</v>
      </c>
      <c r="U93" s="131" t="str">
        <f>IFERROR(IF(U$5=EOMONTH('Rent Roll'!$M30,0),-'Rent Roll'!$W30*'Rent Roll'!$AB30,"-"),"-")</f>
        <v>-</v>
      </c>
      <c r="V93" s="131" t="str">
        <f>IFERROR(IF(V$5=EOMONTH('Rent Roll'!$M30,0),-'Rent Roll'!$W30*'Rent Roll'!$AB30,"-"),"-")</f>
        <v>-</v>
      </c>
      <c r="W93" s="131" t="str">
        <f>IFERROR(IF(W$5=EOMONTH('Rent Roll'!$M30,0),-'Rent Roll'!$W30*'Rent Roll'!$AB30,"-"),"-")</f>
        <v>-</v>
      </c>
      <c r="X93" s="131" t="str">
        <f>IFERROR(IF(X$5=EOMONTH('Rent Roll'!$M30,0),-'Rent Roll'!$W30*'Rent Roll'!$AB30,"-"),"-")</f>
        <v>-</v>
      </c>
      <c r="Y93" s="131" t="str">
        <f>IFERROR(IF(Y$5=EOMONTH('Rent Roll'!$M30,0),-'Rent Roll'!$W30*'Rent Roll'!$AB30,"-"),"-")</f>
        <v>-</v>
      </c>
      <c r="Z93" s="131" t="str">
        <f>IFERROR(IF(Z$5=EOMONTH('Rent Roll'!$M30,0),-'Rent Roll'!$W30*'Rent Roll'!$AB30,"-"),"-")</f>
        <v>-</v>
      </c>
      <c r="AA93" s="131" t="str">
        <f>IFERROR(IF(AA$5=EOMONTH('Rent Roll'!$M30,0),-'Rent Roll'!$W30*'Rent Roll'!$AB30,"-"),"-")</f>
        <v>-</v>
      </c>
      <c r="AB93" s="131" t="str">
        <f>IFERROR(IF(AB$5=EOMONTH('Rent Roll'!$M30,0),-'Rent Roll'!$W30*'Rent Roll'!$AB30,"-"),"-")</f>
        <v>-</v>
      </c>
      <c r="AC93" s="131" t="str">
        <f>IFERROR(IF(AC$5=EOMONTH('Rent Roll'!$M30,0),-'Rent Roll'!$W30*'Rent Roll'!$AB30,"-"),"-")</f>
        <v>-</v>
      </c>
      <c r="AD93" s="131" t="str">
        <f>IFERROR(IF(AD$5=EOMONTH('Rent Roll'!$M30,0),-'Rent Roll'!$W30*'Rent Roll'!$AB30,"-"),"-")</f>
        <v>-</v>
      </c>
      <c r="AE93" s="131" t="str">
        <f>IFERROR(IF(AE$5=EOMONTH('Rent Roll'!$M30,0),-'Rent Roll'!$W30*'Rent Roll'!$AB30,"-"),"-")</f>
        <v>-</v>
      </c>
      <c r="AF93" s="131" t="str">
        <f>IFERROR(IF(AF$5=EOMONTH('Rent Roll'!$M30,0),-'Rent Roll'!$W30*'Rent Roll'!$AB30,"-"),"-")</f>
        <v>-</v>
      </c>
      <c r="AG93" s="131" t="str">
        <f>IFERROR(IF(AG$5=EOMONTH('Rent Roll'!$M30,0),-'Rent Roll'!$W30*'Rent Roll'!$AB30,"-"),"-")</f>
        <v>-</v>
      </c>
      <c r="AH93" s="131" t="str">
        <f>IFERROR(IF(AH$5=EOMONTH('Rent Roll'!$M30,0),-'Rent Roll'!$W30*'Rent Roll'!$AB30,"-"),"-")</f>
        <v>-</v>
      </c>
      <c r="AI93" s="131" t="str">
        <f>IFERROR(IF(AI$5=EOMONTH('Rent Roll'!$M30,0),-'Rent Roll'!$W30*'Rent Roll'!$AB30,"-"),"-")</f>
        <v>-</v>
      </c>
      <c r="AJ93" s="131" t="str">
        <f>IFERROR(IF(AJ$5=EOMONTH('Rent Roll'!$M30,0),-'Rent Roll'!$W30*'Rent Roll'!$AB30,"-"),"-")</f>
        <v>-</v>
      </c>
      <c r="AK93" s="131" t="str">
        <f>IFERROR(IF(AK$5=EOMONTH('Rent Roll'!$M30,0),-'Rent Roll'!$W30*'Rent Roll'!$AB30,"-"),"-")</f>
        <v>-</v>
      </c>
      <c r="AL93" s="131" t="str">
        <f>IFERROR(IF(AL$5=EOMONTH('Rent Roll'!$M30,0),-'Rent Roll'!$W30*'Rent Roll'!$AB30,"-"),"-")</f>
        <v>-</v>
      </c>
      <c r="AM93" s="131" t="str">
        <f>IFERROR(IF(AM$5=EOMONTH('Rent Roll'!$M30,0),-'Rent Roll'!$W30*'Rent Roll'!$AB30,"-"),"-")</f>
        <v>-</v>
      </c>
      <c r="AN93" s="131" t="str">
        <f>IFERROR(IF(AN$5=EOMONTH('Rent Roll'!$M30,0),-'Rent Roll'!$W30*'Rent Roll'!$AB30,"-"),"-")</f>
        <v>-</v>
      </c>
      <c r="AO93" s="131" t="str">
        <f>IFERROR(IF(AO$5=EOMONTH('Rent Roll'!$M30,0),-'Rent Roll'!$W30*'Rent Roll'!$AB30,"-"),"-")</f>
        <v>-</v>
      </c>
      <c r="AP93" s="131" t="str">
        <f>IFERROR(IF(AP$5=EOMONTH('Rent Roll'!$M30,0),-'Rent Roll'!$W30*'Rent Roll'!$AB30,"-"),"-")</f>
        <v>-</v>
      </c>
      <c r="AQ93" s="131" t="str">
        <f>IFERROR(IF(AQ$5=EOMONTH('Rent Roll'!$M30,0),-'Rent Roll'!$W30*'Rent Roll'!$AB30,"-"),"-")</f>
        <v>-</v>
      </c>
      <c r="AR93" s="131" t="str">
        <f>IFERROR(IF(AR$5=EOMONTH('Rent Roll'!$M30,0),-'Rent Roll'!$W30*'Rent Roll'!$AB30,"-"),"-")</f>
        <v>-</v>
      </c>
      <c r="AS93" s="131" t="str">
        <f>IFERROR(IF(AS$5=EOMONTH('Rent Roll'!$M30,0),-'Rent Roll'!$W30*'Rent Roll'!$AB30,"-"),"-")</f>
        <v>-</v>
      </c>
      <c r="AT93" s="131" t="str">
        <f>IFERROR(IF(AT$5=EOMONTH('Rent Roll'!$M30,0),-'Rent Roll'!$W30*'Rent Roll'!$AB30,"-"),"-")</f>
        <v>-</v>
      </c>
      <c r="AU93" s="131" t="str">
        <f>IFERROR(IF(AU$5=EOMONTH('Rent Roll'!$M30,0),-'Rent Roll'!$W30*'Rent Roll'!$AB30,"-"),"-")</f>
        <v>-</v>
      </c>
      <c r="AV93" s="131" t="str">
        <f>IFERROR(IF(AV$5=EOMONTH('Rent Roll'!$M30,0),-'Rent Roll'!$W30*'Rent Roll'!$AB30,"-"),"-")</f>
        <v>-</v>
      </c>
      <c r="AW93" s="131" t="str">
        <f>IFERROR(IF(AW$5=EOMONTH('Rent Roll'!$M30,0),-'Rent Roll'!$W30*'Rent Roll'!$AB30,"-"),"-")</f>
        <v>-</v>
      </c>
      <c r="AX93" s="131" t="str">
        <f>IFERROR(IF(AX$5=EOMONTH('Rent Roll'!$M30,0),-'Rent Roll'!$W30*'Rent Roll'!$AB30,"-"),"-")</f>
        <v>-</v>
      </c>
      <c r="AY93" s="131" t="str">
        <f>IFERROR(IF(AY$5=EOMONTH('Rent Roll'!$M30,0),-'Rent Roll'!$W30*'Rent Roll'!$AB30,"-"),"-")</f>
        <v>-</v>
      </c>
      <c r="AZ93" s="131" t="str">
        <f>IFERROR(IF(AZ$5=EOMONTH('Rent Roll'!$M30,0),-'Rent Roll'!$W30*'Rent Roll'!$AB30,"-"),"-")</f>
        <v>-</v>
      </c>
      <c r="BA93" s="131" t="str">
        <f>IFERROR(IF(BA$5=EOMONTH('Rent Roll'!$M30,0),-'Rent Roll'!$W30*'Rent Roll'!$AB30,"-"),"-")</f>
        <v>-</v>
      </c>
      <c r="BB93" s="131" t="str">
        <f>IFERROR(IF(BB$5=EOMONTH('Rent Roll'!$M30,0),-'Rent Roll'!$W30*'Rent Roll'!$AB30,"-"),"-")</f>
        <v>-</v>
      </c>
      <c r="BC93" s="131" t="str">
        <f>IFERROR(IF(BC$5=EOMONTH('Rent Roll'!$M30,0),-'Rent Roll'!$W30*'Rent Roll'!$AB30,"-"),"-")</f>
        <v>-</v>
      </c>
      <c r="BD93" s="131" t="str">
        <f>IFERROR(IF(BD$5=EOMONTH('Rent Roll'!$M30,0),-'Rent Roll'!$W30*'Rent Roll'!$AB30,"-"),"-")</f>
        <v>-</v>
      </c>
      <c r="BE93" s="131" t="str">
        <f>IFERROR(IF(BE$5=EOMONTH('Rent Roll'!$M30,0),-'Rent Roll'!$W30*'Rent Roll'!$AB30,"-"),"-")</f>
        <v>-</v>
      </c>
      <c r="BF93" s="131" t="str">
        <f>IFERROR(IF(BF$5=EOMONTH('Rent Roll'!$M30,0),-'Rent Roll'!$W30*'Rent Roll'!$AB30,"-"),"-")</f>
        <v>-</v>
      </c>
      <c r="BG93" s="131" t="str">
        <f>IFERROR(IF(BG$5=EOMONTH('Rent Roll'!$M30,0),-'Rent Roll'!$W30*'Rent Roll'!$AB30,"-"),"-")</f>
        <v>-</v>
      </c>
      <c r="BH93" s="131" t="str">
        <f>IFERROR(IF(BH$5=EOMONTH('Rent Roll'!$M30,0),-'Rent Roll'!$W30*'Rent Roll'!$AB30,"-"),"-")</f>
        <v>-</v>
      </c>
      <c r="BI93" s="131" t="str">
        <f>IFERROR(IF(BI$5=EOMONTH('Rent Roll'!$M30,0),-'Rent Roll'!$W30*'Rent Roll'!$AB30,"-"),"-")</f>
        <v>-</v>
      </c>
      <c r="BJ93" s="131" t="str">
        <f>IFERROR(IF(BJ$5=EOMONTH('Rent Roll'!$M30,0),-'Rent Roll'!$W30*'Rent Roll'!$AB30,"-"),"-")</f>
        <v>-</v>
      </c>
      <c r="BK93" s="131" t="str">
        <f>IFERROR(IF(BK$5=EOMONTH('Rent Roll'!$M30,0),-'Rent Roll'!$W30*'Rent Roll'!$AB30,"-"),"-")</f>
        <v>-</v>
      </c>
      <c r="BL93" s="131" t="str">
        <f>IFERROR(IF(BL$5=EOMONTH('Rent Roll'!$M30,0),-'Rent Roll'!$W30*'Rent Roll'!$AB30,"-"),"-")</f>
        <v>-</v>
      </c>
      <c r="BM93" s="131" t="str">
        <f>IFERROR(IF(BM$5=EOMONTH('Rent Roll'!$M30,0),-'Rent Roll'!$W30*'Rent Roll'!$AB30,"-"),"-")</f>
        <v>-</v>
      </c>
      <c r="BN93" s="131" t="str">
        <f>IFERROR(IF(BN$5=EOMONTH('Rent Roll'!$M30,0),-'Rent Roll'!$W30*'Rent Roll'!$AB30,"-"),"-")</f>
        <v>-</v>
      </c>
      <c r="BO93" s="131" t="str">
        <f>IFERROR(IF(BO$5=EOMONTH('Rent Roll'!$M30,0),-'Rent Roll'!$W30*'Rent Roll'!$AB30,"-"),"-")</f>
        <v>-</v>
      </c>
      <c r="BP93" s="131" t="str">
        <f>IFERROR(IF(BP$5=EOMONTH('Rent Roll'!$M30,0),-'Rent Roll'!$W30*'Rent Roll'!$AB30,"-"),"-")</f>
        <v>-</v>
      </c>
      <c r="BQ93" s="131" t="str">
        <f>IFERROR(IF(BQ$5=EOMONTH('Rent Roll'!$M30,0),-'Rent Roll'!$W30*'Rent Roll'!$AB30,"-"),"-")</f>
        <v>-</v>
      </c>
      <c r="BR93" s="131" t="str">
        <f>IFERROR(IF(BR$5=EOMONTH('Rent Roll'!$M30,0),-'Rent Roll'!$W30*'Rent Roll'!$AB30,"-"),"-")</f>
        <v>-</v>
      </c>
      <c r="BS93" s="131" t="str">
        <f>IFERROR(IF(BS$5=EOMONTH('Rent Roll'!$M30,0),-'Rent Roll'!$W30*'Rent Roll'!$AB30,"-"),"-")</f>
        <v>-</v>
      </c>
      <c r="BT93" s="131" t="str">
        <f>IFERROR(IF(BT$5=EOMONTH('Rent Roll'!$M30,0),-'Rent Roll'!$W30*'Rent Roll'!$AB30,"-"),"-")</f>
        <v>-</v>
      </c>
      <c r="BU93" s="131" t="str">
        <f>IFERROR(IF(BU$5=EOMONTH('Rent Roll'!$M30,0),-'Rent Roll'!$W30*'Rent Roll'!$AB30,"-"),"-")</f>
        <v>-</v>
      </c>
      <c r="BV93" s="131" t="str">
        <f>IFERROR(IF(BV$5=EOMONTH('Rent Roll'!$M30,0),-'Rent Roll'!$W30*'Rent Roll'!$AB30,"-"),"-")</f>
        <v>-</v>
      </c>
      <c r="BW93" s="131" t="str">
        <f>IFERROR(IF(BW$5=EOMONTH('Rent Roll'!$M30,0),-'Rent Roll'!$W30*'Rent Roll'!$AB30,"-"),"-")</f>
        <v>-</v>
      </c>
      <c r="BX93" s="131" t="str">
        <f>IFERROR(IF(BX$5=EOMONTH('Rent Roll'!$M30,0),-'Rent Roll'!$W30*'Rent Roll'!$AB30,"-"),"-")</f>
        <v>-</v>
      </c>
      <c r="BY93" s="131" t="str">
        <f>IFERROR(IF(BY$5=EOMONTH('Rent Roll'!$M30,0),-'Rent Roll'!$W30*'Rent Roll'!$AB30,"-"),"-")</f>
        <v>-</v>
      </c>
      <c r="BZ93" s="131" t="str">
        <f>IFERROR(IF(BZ$5=EOMONTH('Rent Roll'!$M30,0),-'Rent Roll'!$W30*'Rent Roll'!$AB30,"-"),"-")</f>
        <v>-</v>
      </c>
      <c r="CA93" s="131" t="str">
        <f>IFERROR(IF(CA$5=EOMONTH('Rent Roll'!$M30,0),-'Rent Roll'!$W30*'Rent Roll'!$AB30,"-"),"-")</f>
        <v>-</v>
      </c>
      <c r="CB93" s="131" t="str">
        <f>IFERROR(IF(CB$5=EOMONTH('Rent Roll'!$M30,0),-'Rent Roll'!$W30*'Rent Roll'!$AB30,"-"),"-")</f>
        <v>-</v>
      </c>
      <c r="CC93" s="131" t="str">
        <f>IFERROR(IF(CC$5=EOMONTH('Rent Roll'!$M30,0),-'Rent Roll'!$W30*'Rent Roll'!$AB30,"-"),"-")</f>
        <v>-</v>
      </c>
      <c r="CD93" s="131" t="str">
        <f>IFERROR(IF(CD$5=EOMONTH('Rent Roll'!$M30,0),-'Rent Roll'!$W30*'Rent Roll'!$AB30,"-"),"-")</f>
        <v>-</v>
      </c>
      <c r="CE93" s="131" t="str">
        <f>IFERROR(IF(CE$5=EOMONTH('Rent Roll'!$M30,0),-'Rent Roll'!$W30*'Rent Roll'!$AB30,"-"),"-")</f>
        <v>-</v>
      </c>
      <c r="CF93" s="131" t="str">
        <f>IFERROR(IF(CF$5=EOMONTH('Rent Roll'!$M30,0),-'Rent Roll'!$W30*'Rent Roll'!$AB30,"-"),"-")</f>
        <v>-</v>
      </c>
      <c r="CG93" s="131" t="str">
        <f>IFERROR(IF(CG$5=EOMONTH('Rent Roll'!$M30,0),-'Rent Roll'!$W30*'Rent Roll'!$AB30,"-"),"-")</f>
        <v>-</v>
      </c>
      <c r="CH93" s="131" t="str">
        <f>IFERROR(IF(CH$5=EOMONTH('Rent Roll'!$M30,0),-'Rent Roll'!$W30*'Rent Roll'!$AB30,"-"),"-")</f>
        <v>-</v>
      </c>
      <c r="CI93" s="131" t="str">
        <f>IFERROR(IF(CI$5=EOMONTH('Rent Roll'!$M30,0),-'Rent Roll'!$W30*'Rent Roll'!$AB30,"-"),"-")</f>
        <v>-</v>
      </c>
      <c r="CJ93" s="131" t="str">
        <f>IFERROR(IF(CJ$5=EOMONTH('Rent Roll'!$M30,0),-'Rent Roll'!$W30*'Rent Roll'!$AB30,"-"),"-")</f>
        <v>-</v>
      </c>
      <c r="CK93" s="131" t="str">
        <f>IFERROR(IF(CK$5=EOMONTH('Rent Roll'!$M30,0),-'Rent Roll'!$W30*'Rent Roll'!$AB30,"-"),"-")</f>
        <v>-</v>
      </c>
      <c r="CL93" s="131" t="str">
        <f>IFERROR(IF(CL$5=EOMONTH('Rent Roll'!$M30,0),-'Rent Roll'!$W30*'Rent Roll'!$AB30,"-"),"-")</f>
        <v>-</v>
      </c>
      <c r="CM93" s="131" t="str">
        <f>IFERROR(IF(CM$5=EOMONTH('Rent Roll'!$M30,0),-'Rent Roll'!$W30*'Rent Roll'!$AB30,"-"),"-")</f>
        <v>-</v>
      </c>
      <c r="CN93" s="131" t="str">
        <f>IFERROR(IF(CN$5=EOMONTH('Rent Roll'!$M30,0),-'Rent Roll'!$W30*'Rent Roll'!$AB30,"-"),"-")</f>
        <v>-</v>
      </c>
      <c r="CO93" s="131" t="str">
        <f>IFERROR(IF(CO$5=EOMONTH('Rent Roll'!$M30,0),-'Rent Roll'!$W30*'Rent Roll'!$AB30,"-"),"-")</f>
        <v>-</v>
      </c>
      <c r="CP93" s="131" t="str">
        <f>IFERROR(IF(CP$5=EOMONTH('Rent Roll'!$M30,0),-'Rent Roll'!$W30*'Rent Roll'!$AB30,"-"),"-")</f>
        <v>-</v>
      </c>
      <c r="CQ93" s="131" t="str">
        <f>IFERROR(IF(CQ$5=EOMONTH('Rent Roll'!$M30,0),-'Rent Roll'!$W30*'Rent Roll'!$AB30,"-"),"-")</f>
        <v>-</v>
      </c>
      <c r="CR93" s="131" t="str">
        <f>IFERROR(IF(CR$5=EOMONTH('Rent Roll'!$M30,0),-'Rent Roll'!$W30*'Rent Roll'!$AB30,"-"),"-")</f>
        <v>-</v>
      </c>
      <c r="CS93" s="131" t="str">
        <f>IFERROR(IF(CS$5=EOMONTH('Rent Roll'!$M30,0),-'Rent Roll'!$W30*'Rent Roll'!$AB30,"-"),"-")</f>
        <v>-</v>
      </c>
      <c r="CT93" s="131" t="str">
        <f>IFERROR(IF(CT$5=EOMONTH('Rent Roll'!$M30,0),-'Rent Roll'!$W30*'Rent Roll'!$AB30,"-"),"-")</f>
        <v>-</v>
      </c>
      <c r="CU93" s="131" t="str">
        <f>IFERROR(IF(CU$5=EOMONTH('Rent Roll'!$M30,0),-'Rent Roll'!$W30*'Rent Roll'!$AB30,"-"),"-")</f>
        <v>-</v>
      </c>
      <c r="CV93" s="131" t="str">
        <f>IFERROR(IF(CV$5=EOMONTH('Rent Roll'!$M30,0),-'Rent Roll'!$W30*'Rent Roll'!$AB30,"-"),"-")</f>
        <v>-</v>
      </c>
      <c r="CW93" s="131" t="str">
        <f>IFERROR(IF(CW$5=EOMONTH('Rent Roll'!$M30,0),-'Rent Roll'!$W30*'Rent Roll'!$AB30,"-"),"-")</f>
        <v>-</v>
      </c>
      <c r="CX93" s="131" t="str">
        <f>IFERROR(IF(CX$5=EOMONTH('Rent Roll'!$M30,0),-'Rent Roll'!$W30*'Rent Roll'!$AB30,"-"),"-")</f>
        <v>-</v>
      </c>
      <c r="CY93" s="131" t="str">
        <f>IFERROR(IF(CY$5=EOMONTH('Rent Roll'!$M30,0),-'Rent Roll'!$W30*'Rent Roll'!$AB30,"-"),"-")</f>
        <v>-</v>
      </c>
      <c r="CZ93" s="131" t="str">
        <f>IFERROR(IF(CZ$5=EOMONTH('Rent Roll'!$M30,0),-'Rent Roll'!$W30*'Rent Roll'!$AB30,"-"),"-")</f>
        <v>-</v>
      </c>
      <c r="DA93" s="131" t="str">
        <f>IFERROR(IF(DA$5=EOMONTH('Rent Roll'!$M30,0),-'Rent Roll'!$W30*'Rent Roll'!$AB30,"-"),"-")</f>
        <v>-</v>
      </c>
      <c r="DB93" s="131" t="str">
        <f>IFERROR(IF(DB$5=EOMONTH('Rent Roll'!$M30,0),-'Rent Roll'!$W30*'Rent Roll'!$AB30,"-"),"-")</f>
        <v>-</v>
      </c>
      <c r="DC93" s="131" t="str">
        <f>IFERROR(IF(DC$5=EOMONTH('Rent Roll'!$M30,0),-'Rent Roll'!$W30*'Rent Roll'!$AB30,"-"),"-")</f>
        <v>-</v>
      </c>
      <c r="DD93" s="131" t="str">
        <f>IFERROR(IF(DD$5=EOMONTH('Rent Roll'!$M30,0),-'Rent Roll'!$W30*'Rent Roll'!$AB30,"-"),"-")</f>
        <v>-</v>
      </c>
      <c r="DE93" s="131" t="str">
        <f>IFERROR(IF(DE$5=EOMONTH('Rent Roll'!$M30,0),-'Rent Roll'!$W30*'Rent Roll'!$AB30,"-"),"-")</f>
        <v>-</v>
      </c>
      <c r="DF93" s="131" t="str">
        <f>IFERROR(IF(DF$5=EOMONTH('Rent Roll'!$M30,0),-'Rent Roll'!$W30*'Rent Roll'!$AB30,"-"),"-")</f>
        <v>-</v>
      </c>
      <c r="DG93" s="131" t="str">
        <f>IFERROR(IF(DG$5=EOMONTH('Rent Roll'!$M30,0),-'Rent Roll'!$W30*'Rent Roll'!$AB30,"-"),"-")</f>
        <v>-</v>
      </c>
      <c r="DH93" s="131" t="str">
        <f>IFERROR(IF(DH$5=EOMONTH('Rent Roll'!$M30,0),-'Rent Roll'!$W30*'Rent Roll'!$AB30,"-"),"-")</f>
        <v>-</v>
      </c>
      <c r="DI93" s="131" t="str">
        <f>IFERROR(IF(DI$5=EOMONTH('Rent Roll'!$M30,0),-'Rent Roll'!$W30*'Rent Roll'!$AB30,"-"),"-")</f>
        <v>-</v>
      </c>
      <c r="DJ93" s="131" t="str">
        <f>IFERROR(IF(DJ$5=EOMONTH('Rent Roll'!$M30,0),-'Rent Roll'!$W30*'Rent Roll'!$AB30,"-"),"-")</f>
        <v>-</v>
      </c>
      <c r="DK93" s="131" t="str">
        <f>IFERROR(IF(DK$5=EOMONTH('Rent Roll'!$M30,0),-'Rent Roll'!$W30*'Rent Roll'!$AB30,"-"),"-")</f>
        <v>-</v>
      </c>
      <c r="DL93" s="131" t="str">
        <f>IFERROR(IF(DL$5=EOMONTH('Rent Roll'!$M30,0),-'Rent Roll'!$W30*'Rent Roll'!$AB30,"-"),"-")</f>
        <v>-</v>
      </c>
      <c r="DM93" s="131" t="str">
        <f>IFERROR(IF(DM$5=EOMONTH('Rent Roll'!$M30,0),-'Rent Roll'!$W30*'Rent Roll'!$AB30,"-"),"-")</f>
        <v>-</v>
      </c>
      <c r="DN93" s="131" t="str">
        <f>IFERROR(IF(DN$5=EOMONTH('Rent Roll'!$M30,0),-'Rent Roll'!$W30*'Rent Roll'!$AB30,"-"),"-")</f>
        <v>-</v>
      </c>
      <c r="DO93" s="131" t="str">
        <f>IFERROR(IF(DO$5=EOMONTH('Rent Roll'!$M30,0),-'Rent Roll'!$W30*'Rent Roll'!$AB30,"-"),"-")</f>
        <v>-</v>
      </c>
      <c r="DP93" s="131" t="str">
        <f>IFERROR(IF(DP$5=EOMONTH('Rent Roll'!$M30,0),-'Rent Roll'!$W30*'Rent Roll'!$AB30,"-"),"-")</f>
        <v>-</v>
      </c>
      <c r="DQ93" s="131" t="str">
        <f>IFERROR(IF(DQ$5=EOMONTH('Rent Roll'!$M30,0),-'Rent Roll'!$W30*'Rent Roll'!$AB30,"-"),"-")</f>
        <v>-</v>
      </c>
      <c r="DR93" s="131" t="str">
        <f>IFERROR(IF(DR$5=EOMONTH('Rent Roll'!$M30,0),-'Rent Roll'!$W30*'Rent Roll'!$AB30,"-"),"-")</f>
        <v>-</v>
      </c>
      <c r="DS93" s="131" t="str">
        <f>IFERROR(IF(DS$5=EOMONTH('Rent Roll'!$M30,0),-'Rent Roll'!$W30*'Rent Roll'!$AB30,"-"),"-")</f>
        <v>-</v>
      </c>
      <c r="DT93" s="131" t="str">
        <f>IFERROR(IF(DT$5=EOMONTH('Rent Roll'!$M30,0),-'Rent Roll'!$W30*'Rent Roll'!$AB30,"-"),"-")</f>
        <v>-</v>
      </c>
      <c r="DU93" s="131" t="str">
        <f>IFERROR(IF(DU$5=EOMONTH('Rent Roll'!$M30,0),-'Rent Roll'!$W30*'Rent Roll'!$AB30,"-"),"-")</f>
        <v>-</v>
      </c>
      <c r="DV93" s="131" t="str">
        <f>IFERROR(IF(DV$5=EOMONTH('Rent Roll'!$M30,0),-'Rent Roll'!$W30*'Rent Roll'!$AB30,"-"),"-")</f>
        <v>-</v>
      </c>
      <c r="DW93" s="131" t="str">
        <f>IFERROR(IF(DW$5=EOMONTH('Rent Roll'!$M30,0),-'Rent Roll'!$W30*'Rent Roll'!$AB30,"-"),"-")</f>
        <v>-</v>
      </c>
      <c r="DX93" s="131" t="str">
        <f>IFERROR(IF(DX$5=EOMONTH('Rent Roll'!$M30,0),-'Rent Roll'!$W30*'Rent Roll'!$AB30,"-"),"-")</f>
        <v>-</v>
      </c>
      <c r="DY93" s="131" t="str">
        <f>IFERROR(IF(DY$5=EOMONTH('Rent Roll'!$M30,0),-'Rent Roll'!$W30*'Rent Roll'!$AB30,"-"),"-")</f>
        <v>-</v>
      </c>
      <c r="DZ93" s="131" t="str">
        <f>IFERROR(IF(DZ$5=EOMONTH('Rent Roll'!$M30,0),-'Rent Roll'!$W30*'Rent Roll'!$AB30,"-"),"-")</f>
        <v>-</v>
      </c>
      <c r="EA93" s="131" t="str">
        <f>IFERROR(IF(EA$5=EOMONTH('Rent Roll'!$M30,0),-'Rent Roll'!$W30*'Rent Roll'!$AB30,"-"),"-")</f>
        <v>-</v>
      </c>
      <c r="EB93" s="131" t="str">
        <f>IFERROR(IF(EB$5=EOMONTH('Rent Roll'!$M30,0),-'Rent Roll'!$W30*'Rent Roll'!$AB30,"-"),"-")</f>
        <v>-</v>
      </c>
      <c r="EC93" s="131" t="str">
        <f>IFERROR(IF(EC$5=EOMONTH('Rent Roll'!$M30,0),-'Rent Roll'!$W30*'Rent Roll'!$AB30,"-"),"-")</f>
        <v>-</v>
      </c>
      <c r="ED93" s="131" t="str">
        <f>IFERROR(IF(ED$5=EOMONTH('Rent Roll'!$M30,0),-'Rent Roll'!$W30*'Rent Roll'!$AB30,"-"),"-")</f>
        <v>-</v>
      </c>
      <c r="EE93" s="131" t="str">
        <f>IFERROR(IF(EE$5=EOMONTH('Rent Roll'!$M30,0),-'Rent Roll'!$W30*'Rent Roll'!$AB30,"-"),"-")</f>
        <v>-</v>
      </c>
      <c r="EF93" s="132" t="str">
        <f>IFERROR(IF(EF$5=EOMONTH('Rent Roll'!$M30,0),-'Rent Roll'!$W30*'Rent Roll'!$AB30,"-"),"-")</f>
        <v>-</v>
      </c>
    </row>
    <row r="94" spans="2:136" ht="15" x14ac:dyDescent="0.25">
      <c r="B94" s="129"/>
      <c r="C94" s="73" t="str">
        <f>CONCATENATE('Rent Roll'!B6&amp;" - "&amp;'Rent Roll'!C6)</f>
        <v>3 - Office</v>
      </c>
      <c r="D94" s="130">
        <f t="shared" si="157"/>
        <v>-45849.705095331046</v>
      </c>
      <c r="E94" s="131" t="str">
        <f>IFERROR(IF(E$5=EOMONTH('Rent Roll'!$M31,0),-'Rent Roll'!$W31*'Rent Roll'!$AB31,"-"),"-")</f>
        <v>-</v>
      </c>
      <c r="F94" s="131" t="str">
        <f>IFERROR(IF(F$5=EOMONTH('Rent Roll'!$M31,0),-'Rent Roll'!$W31*'Rent Roll'!$AB31,"-"),"-")</f>
        <v>-</v>
      </c>
      <c r="G94" s="131" t="str">
        <f>IFERROR(IF(G$5=EOMONTH('Rent Roll'!$M31,0),-'Rent Roll'!$W31*'Rent Roll'!$AB31,"-"),"-")</f>
        <v>-</v>
      </c>
      <c r="H94" s="131" t="str">
        <f>IFERROR(IF(H$5=EOMONTH('Rent Roll'!$M31,0),-'Rent Roll'!$W31*'Rent Roll'!$AB31,"-"),"-")</f>
        <v>-</v>
      </c>
      <c r="I94" s="131">
        <f>IFERROR(IF(I$5=EOMONTH('Rent Roll'!$M31,0),-'Rent Roll'!$W31*'Rent Roll'!$AB31,"-"),"-")</f>
        <v>-45849.705095331046</v>
      </c>
      <c r="J94" s="131" t="str">
        <f>IFERROR(IF(J$5=EOMONTH('Rent Roll'!$M31,0),-'Rent Roll'!$W31*'Rent Roll'!$AB31,"-"),"-")</f>
        <v>-</v>
      </c>
      <c r="K94" s="131" t="str">
        <f>IFERROR(IF(K$5=EOMONTH('Rent Roll'!$M31,0),-'Rent Roll'!$W31*'Rent Roll'!$AB31,"-"),"-")</f>
        <v>-</v>
      </c>
      <c r="L94" s="131" t="str">
        <f>IFERROR(IF(L$5=EOMONTH('Rent Roll'!$M31,0),-'Rent Roll'!$W31*'Rent Roll'!$AB31,"-"),"-")</f>
        <v>-</v>
      </c>
      <c r="M94" s="131" t="str">
        <f>IFERROR(IF(M$5=EOMONTH('Rent Roll'!$M31,0),-'Rent Roll'!$W31*'Rent Roll'!$AB31,"-"),"-")</f>
        <v>-</v>
      </c>
      <c r="N94" s="131" t="str">
        <f>IFERROR(IF(N$5=EOMONTH('Rent Roll'!$M31,0),-'Rent Roll'!$W31*'Rent Roll'!$AB31,"-"),"-")</f>
        <v>-</v>
      </c>
      <c r="O94" s="131" t="str">
        <f>IFERROR(IF(O$5=EOMONTH('Rent Roll'!$M31,0),-'Rent Roll'!$W31*'Rent Roll'!$AB31,"-"),"-")</f>
        <v>-</v>
      </c>
      <c r="P94" s="131" t="str">
        <f>IFERROR(IF(P$5=EOMONTH('Rent Roll'!$M31,0),-'Rent Roll'!$W31*'Rent Roll'!$AB31,"-"),"-")</f>
        <v>-</v>
      </c>
      <c r="Q94" s="131" t="str">
        <f>IFERROR(IF(Q$5=EOMONTH('Rent Roll'!$M31,0),-'Rent Roll'!$W31*'Rent Roll'!$AB31,"-"),"-")</f>
        <v>-</v>
      </c>
      <c r="R94" s="131" t="str">
        <f>IFERROR(IF(R$5=EOMONTH('Rent Roll'!$M31,0),-'Rent Roll'!$W31*'Rent Roll'!$AB31,"-"),"-")</f>
        <v>-</v>
      </c>
      <c r="S94" s="131" t="str">
        <f>IFERROR(IF(S$5=EOMONTH('Rent Roll'!$M31,0),-'Rent Roll'!$W31*'Rent Roll'!$AB31,"-"),"-")</f>
        <v>-</v>
      </c>
      <c r="T94" s="131" t="str">
        <f>IFERROR(IF(T$5=EOMONTH('Rent Roll'!$M31,0),-'Rent Roll'!$W31*'Rent Roll'!$AB31,"-"),"-")</f>
        <v>-</v>
      </c>
      <c r="U94" s="131" t="str">
        <f>IFERROR(IF(U$5=EOMONTH('Rent Roll'!$M31,0),-'Rent Roll'!$W31*'Rent Roll'!$AB31,"-"),"-")</f>
        <v>-</v>
      </c>
      <c r="V94" s="131" t="str">
        <f>IFERROR(IF(V$5=EOMONTH('Rent Roll'!$M31,0),-'Rent Roll'!$W31*'Rent Roll'!$AB31,"-"),"-")</f>
        <v>-</v>
      </c>
      <c r="W94" s="131" t="str">
        <f>IFERROR(IF(W$5=EOMONTH('Rent Roll'!$M31,0),-'Rent Roll'!$W31*'Rent Roll'!$AB31,"-"),"-")</f>
        <v>-</v>
      </c>
      <c r="X94" s="131" t="str">
        <f>IFERROR(IF(X$5=EOMONTH('Rent Roll'!$M31,0),-'Rent Roll'!$W31*'Rent Roll'!$AB31,"-"),"-")</f>
        <v>-</v>
      </c>
      <c r="Y94" s="131" t="str">
        <f>IFERROR(IF(Y$5=EOMONTH('Rent Roll'!$M31,0),-'Rent Roll'!$W31*'Rent Roll'!$AB31,"-"),"-")</f>
        <v>-</v>
      </c>
      <c r="Z94" s="131" t="str">
        <f>IFERROR(IF(Z$5=EOMONTH('Rent Roll'!$M31,0),-'Rent Roll'!$W31*'Rent Roll'!$AB31,"-"),"-")</f>
        <v>-</v>
      </c>
      <c r="AA94" s="131" t="str">
        <f>IFERROR(IF(AA$5=EOMONTH('Rent Roll'!$M31,0),-'Rent Roll'!$W31*'Rent Roll'!$AB31,"-"),"-")</f>
        <v>-</v>
      </c>
      <c r="AB94" s="131" t="str">
        <f>IFERROR(IF(AB$5=EOMONTH('Rent Roll'!$M31,0),-'Rent Roll'!$W31*'Rent Roll'!$AB31,"-"),"-")</f>
        <v>-</v>
      </c>
      <c r="AC94" s="131" t="str">
        <f>IFERROR(IF(AC$5=EOMONTH('Rent Roll'!$M31,0),-'Rent Roll'!$W31*'Rent Roll'!$AB31,"-"),"-")</f>
        <v>-</v>
      </c>
      <c r="AD94" s="131" t="str">
        <f>IFERROR(IF(AD$5=EOMONTH('Rent Roll'!$M31,0),-'Rent Roll'!$W31*'Rent Roll'!$AB31,"-"),"-")</f>
        <v>-</v>
      </c>
      <c r="AE94" s="131" t="str">
        <f>IFERROR(IF(AE$5=EOMONTH('Rent Roll'!$M31,0),-'Rent Roll'!$W31*'Rent Roll'!$AB31,"-"),"-")</f>
        <v>-</v>
      </c>
      <c r="AF94" s="131" t="str">
        <f>IFERROR(IF(AF$5=EOMONTH('Rent Roll'!$M31,0),-'Rent Roll'!$W31*'Rent Roll'!$AB31,"-"),"-")</f>
        <v>-</v>
      </c>
      <c r="AG94" s="131" t="str">
        <f>IFERROR(IF(AG$5=EOMONTH('Rent Roll'!$M31,0),-'Rent Roll'!$W31*'Rent Roll'!$AB31,"-"),"-")</f>
        <v>-</v>
      </c>
      <c r="AH94" s="131" t="str">
        <f>IFERROR(IF(AH$5=EOMONTH('Rent Roll'!$M31,0),-'Rent Roll'!$W31*'Rent Roll'!$AB31,"-"),"-")</f>
        <v>-</v>
      </c>
      <c r="AI94" s="131" t="str">
        <f>IFERROR(IF(AI$5=EOMONTH('Rent Roll'!$M31,0),-'Rent Roll'!$W31*'Rent Roll'!$AB31,"-"),"-")</f>
        <v>-</v>
      </c>
      <c r="AJ94" s="131" t="str">
        <f>IFERROR(IF(AJ$5=EOMONTH('Rent Roll'!$M31,0),-'Rent Roll'!$W31*'Rent Roll'!$AB31,"-"),"-")</f>
        <v>-</v>
      </c>
      <c r="AK94" s="131" t="str">
        <f>IFERROR(IF(AK$5=EOMONTH('Rent Roll'!$M31,0),-'Rent Roll'!$W31*'Rent Roll'!$AB31,"-"),"-")</f>
        <v>-</v>
      </c>
      <c r="AL94" s="131" t="str">
        <f>IFERROR(IF(AL$5=EOMONTH('Rent Roll'!$M31,0),-'Rent Roll'!$W31*'Rent Roll'!$AB31,"-"),"-")</f>
        <v>-</v>
      </c>
      <c r="AM94" s="131" t="str">
        <f>IFERROR(IF(AM$5=EOMONTH('Rent Roll'!$M31,0),-'Rent Roll'!$W31*'Rent Roll'!$AB31,"-"),"-")</f>
        <v>-</v>
      </c>
      <c r="AN94" s="131" t="str">
        <f>IFERROR(IF(AN$5=EOMONTH('Rent Roll'!$M31,0),-'Rent Roll'!$W31*'Rent Roll'!$AB31,"-"),"-")</f>
        <v>-</v>
      </c>
      <c r="AO94" s="131" t="str">
        <f>IFERROR(IF(AO$5=EOMONTH('Rent Roll'!$M31,0),-'Rent Roll'!$W31*'Rent Roll'!$AB31,"-"),"-")</f>
        <v>-</v>
      </c>
      <c r="AP94" s="131" t="str">
        <f>IFERROR(IF(AP$5=EOMONTH('Rent Roll'!$M31,0),-'Rent Roll'!$W31*'Rent Roll'!$AB31,"-"),"-")</f>
        <v>-</v>
      </c>
      <c r="AQ94" s="131" t="str">
        <f>IFERROR(IF(AQ$5=EOMONTH('Rent Roll'!$M31,0),-'Rent Roll'!$W31*'Rent Roll'!$AB31,"-"),"-")</f>
        <v>-</v>
      </c>
      <c r="AR94" s="131" t="str">
        <f>IFERROR(IF(AR$5=EOMONTH('Rent Roll'!$M31,0),-'Rent Roll'!$W31*'Rent Roll'!$AB31,"-"),"-")</f>
        <v>-</v>
      </c>
      <c r="AS94" s="131" t="str">
        <f>IFERROR(IF(AS$5=EOMONTH('Rent Roll'!$M31,0),-'Rent Roll'!$W31*'Rent Roll'!$AB31,"-"),"-")</f>
        <v>-</v>
      </c>
      <c r="AT94" s="131" t="str">
        <f>IFERROR(IF(AT$5=EOMONTH('Rent Roll'!$M31,0),-'Rent Roll'!$W31*'Rent Roll'!$AB31,"-"),"-")</f>
        <v>-</v>
      </c>
      <c r="AU94" s="131" t="str">
        <f>IFERROR(IF(AU$5=EOMONTH('Rent Roll'!$M31,0),-'Rent Roll'!$W31*'Rent Roll'!$AB31,"-"),"-")</f>
        <v>-</v>
      </c>
      <c r="AV94" s="131" t="str">
        <f>IFERROR(IF(AV$5=EOMONTH('Rent Roll'!$M31,0),-'Rent Roll'!$W31*'Rent Roll'!$AB31,"-"),"-")</f>
        <v>-</v>
      </c>
      <c r="AW94" s="131" t="str">
        <f>IFERROR(IF(AW$5=EOMONTH('Rent Roll'!$M31,0),-'Rent Roll'!$W31*'Rent Roll'!$AB31,"-"),"-")</f>
        <v>-</v>
      </c>
      <c r="AX94" s="131" t="str">
        <f>IFERROR(IF(AX$5=EOMONTH('Rent Roll'!$M31,0),-'Rent Roll'!$W31*'Rent Roll'!$AB31,"-"),"-")</f>
        <v>-</v>
      </c>
      <c r="AY94" s="131" t="str">
        <f>IFERROR(IF(AY$5=EOMONTH('Rent Roll'!$M31,0),-'Rent Roll'!$W31*'Rent Roll'!$AB31,"-"),"-")</f>
        <v>-</v>
      </c>
      <c r="AZ94" s="131" t="str">
        <f>IFERROR(IF(AZ$5=EOMONTH('Rent Roll'!$M31,0),-'Rent Roll'!$W31*'Rent Roll'!$AB31,"-"),"-")</f>
        <v>-</v>
      </c>
      <c r="BA94" s="131" t="str">
        <f>IFERROR(IF(BA$5=EOMONTH('Rent Roll'!$M31,0),-'Rent Roll'!$W31*'Rent Roll'!$AB31,"-"),"-")</f>
        <v>-</v>
      </c>
      <c r="BB94" s="131" t="str">
        <f>IFERROR(IF(BB$5=EOMONTH('Rent Roll'!$M31,0),-'Rent Roll'!$W31*'Rent Roll'!$AB31,"-"),"-")</f>
        <v>-</v>
      </c>
      <c r="BC94" s="131" t="str">
        <f>IFERROR(IF(BC$5=EOMONTH('Rent Roll'!$M31,0),-'Rent Roll'!$W31*'Rent Roll'!$AB31,"-"),"-")</f>
        <v>-</v>
      </c>
      <c r="BD94" s="131" t="str">
        <f>IFERROR(IF(BD$5=EOMONTH('Rent Roll'!$M31,0),-'Rent Roll'!$W31*'Rent Roll'!$AB31,"-"),"-")</f>
        <v>-</v>
      </c>
      <c r="BE94" s="131" t="str">
        <f>IFERROR(IF(BE$5=EOMONTH('Rent Roll'!$M31,0),-'Rent Roll'!$W31*'Rent Roll'!$AB31,"-"),"-")</f>
        <v>-</v>
      </c>
      <c r="BF94" s="131" t="str">
        <f>IFERROR(IF(BF$5=EOMONTH('Rent Roll'!$M31,0),-'Rent Roll'!$W31*'Rent Roll'!$AB31,"-"),"-")</f>
        <v>-</v>
      </c>
      <c r="BG94" s="131" t="str">
        <f>IFERROR(IF(BG$5=EOMONTH('Rent Roll'!$M31,0),-'Rent Roll'!$W31*'Rent Roll'!$AB31,"-"),"-")</f>
        <v>-</v>
      </c>
      <c r="BH94" s="131" t="str">
        <f>IFERROR(IF(BH$5=EOMONTH('Rent Roll'!$M31,0),-'Rent Roll'!$W31*'Rent Roll'!$AB31,"-"),"-")</f>
        <v>-</v>
      </c>
      <c r="BI94" s="131" t="str">
        <f>IFERROR(IF(BI$5=EOMONTH('Rent Roll'!$M31,0),-'Rent Roll'!$W31*'Rent Roll'!$AB31,"-"),"-")</f>
        <v>-</v>
      </c>
      <c r="BJ94" s="131" t="str">
        <f>IFERROR(IF(BJ$5=EOMONTH('Rent Roll'!$M31,0),-'Rent Roll'!$W31*'Rent Roll'!$AB31,"-"),"-")</f>
        <v>-</v>
      </c>
      <c r="BK94" s="131" t="str">
        <f>IFERROR(IF(BK$5=EOMONTH('Rent Roll'!$M31,0),-'Rent Roll'!$W31*'Rent Roll'!$AB31,"-"),"-")</f>
        <v>-</v>
      </c>
      <c r="BL94" s="131" t="str">
        <f>IFERROR(IF(BL$5=EOMONTH('Rent Roll'!$M31,0),-'Rent Roll'!$W31*'Rent Roll'!$AB31,"-"),"-")</f>
        <v>-</v>
      </c>
      <c r="BM94" s="131" t="str">
        <f>IFERROR(IF(BM$5=EOMONTH('Rent Roll'!$M31,0),-'Rent Roll'!$W31*'Rent Roll'!$AB31,"-"),"-")</f>
        <v>-</v>
      </c>
      <c r="BN94" s="131" t="str">
        <f>IFERROR(IF(BN$5=EOMONTH('Rent Roll'!$M31,0),-'Rent Roll'!$W31*'Rent Roll'!$AB31,"-"),"-")</f>
        <v>-</v>
      </c>
      <c r="BO94" s="131" t="str">
        <f>IFERROR(IF(BO$5=EOMONTH('Rent Roll'!$M31,0),-'Rent Roll'!$W31*'Rent Roll'!$AB31,"-"),"-")</f>
        <v>-</v>
      </c>
      <c r="BP94" s="131" t="str">
        <f>IFERROR(IF(BP$5=EOMONTH('Rent Roll'!$M31,0),-'Rent Roll'!$W31*'Rent Roll'!$AB31,"-"),"-")</f>
        <v>-</v>
      </c>
      <c r="BQ94" s="131" t="str">
        <f>IFERROR(IF(BQ$5=EOMONTH('Rent Roll'!$M31,0),-'Rent Roll'!$W31*'Rent Roll'!$AB31,"-"),"-")</f>
        <v>-</v>
      </c>
      <c r="BR94" s="131" t="str">
        <f>IFERROR(IF(BR$5=EOMONTH('Rent Roll'!$M31,0),-'Rent Roll'!$W31*'Rent Roll'!$AB31,"-"),"-")</f>
        <v>-</v>
      </c>
      <c r="BS94" s="131" t="str">
        <f>IFERROR(IF(BS$5=EOMONTH('Rent Roll'!$M31,0),-'Rent Roll'!$W31*'Rent Roll'!$AB31,"-"),"-")</f>
        <v>-</v>
      </c>
      <c r="BT94" s="131" t="str">
        <f>IFERROR(IF(BT$5=EOMONTH('Rent Roll'!$M31,0),-'Rent Roll'!$W31*'Rent Roll'!$AB31,"-"),"-")</f>
        <v>-</v>
      </c>
      <c r="BU94" s="131" t="str">
        <f>IFERROR(IF(BU$5=EOMONTH('Rent Roll'!$M31,0),-'Rent Roll'!$W31*'Rent Roll'!$AB31,"-"),"-")</f>
        <v>-</v>
      </c>
      <c r="BV94" s="131" t="str">
        <f>IFERROR(IF(BV$5=EOMONTH('Rent Roll'!$M31,0),-'Rent Roll'!$W31*'Rent Roll'!$AB31,"-"),"-")</f>
        <v>-</v>
      </c>
      <c r="BW94" s="131" t="str">
        <f>IFERROR(IF(BW$5=EOMONTH('Rent Roll'!$M31,0),-'Rent Roll'!$W31*'Rent Roll'!$AB31,"-"),"-")</f>
        <v>-</v>
      </c>
      <c r="BX94" s="131" t="str">
        <f>IFERROR(IF(BX$5=EOMONTH('Rent Roll'!$M31,0),-'Rent Roll'!$W31*'Rent Roll'!$AB31,"-"),"-")</f>
        <v>-</v>
      </c>
      <c r="BY94" s="131" t="str">
        <f>IFERROR(IF(BY$5=EOMONTH('Rent Roll'!$M31,0),-'Rent Roll'!$W31*'Rent Roll'!$AB31,"-"),"-")</f>
        <v>-</v>
      </c>
      <c r="BZ94" s="131" t="str">
        <f>IFERROR(IF(BZ$5=EOMONTH('Rent Roll'!$M31,0),-'Rent Roll'!$W31*'Rent Roll'!$AB31,"-"),"-")</f>
        <v>-</v>
      </c>
      <c r="CA94" s="131" t="str">
        <f>IFERROR(IF(CA$5=EOMONTH('Rent Roll'!$M31,0),-'Rent Roll'!$W31*'Rent Roll'!$AB31,"-"),"-")</f>
        <v>-</v>
      </c>
      <c r="CB94" s="131" t="str">
        <f>IFERROR(IF(CB$5=EOMONTH('Rent Roll'!$M31,0),-'Rent Roll'!$W31*'Rent Roll'!$AB31,"-"),"-")</f>
        <v>-</v>
      </c>
      <c r="CC94" s="131" t="str">
        <f>IFERROR(IF(CC$5=EOMONTH('Rent Roll'!$M31,0),-'Rent Roll'!$W31*'Rent Roll'!$AB31,"-"),"-")</f>
        <v>-</v>
      </c>
      <c r="CD94" s="131" t="str">
        <f>IFERROR(IF(CD$5=EOMONTH('Rent Roll'!$M31,0),-'Rent Roll'!$W31*'Rent Roll'!$AB31,"-"),"-")</f>
        <v>-</v>
      </c>
      <c r="CE94" s="131" t="str">
        <f>IFERROR(IF(CE$5=EOMONTH('Rent Roll'!$M31,0),-'Rent Roll'!$W31*'Rent Roll'!$AB31,"-"),"-")</f>
        <v>-</v>
      </c>
      <c r="CF94" s="131" t="str">
        <f>IFERROR(IF(CF$5=EOMONTH('Rent Roll'!$M31,0),-'Rent Roll'!$W31*'Rent Roll'!$AB31,"-"),"-")</f>
        <v>-</v>
      </c>
      <c r="CG94" s="131" t="str">
        <f>IFERROR(IF(CG$5=EOMONTH('Rent Roll'!$M31,0),-'Rent Roll'!$W31*'Rent Roll'!$AB31,"-"),"-")</f>
        <v>-</v>
      </c>
      <c r="CH94" s="131" t="str">
        <f>IFERROR(IF(CH$5=EOMONTH('Rent Roll'!$M31,0),-'Rent Roll'!$W31*'Rent Roll'!$AB31,"-"),"-")</f>
        <v>-</v>
      </c>
      <c r="CI94" s="131" t="str">
        <f>IFERROR(IF(CI$5=EOMONTH('Rent Roll'!$M31,0),-'Rent Roll'!$W31*'Rent Roll'!$AB31,"-"),"-")</f>
        <v>-</v>
      </c>
      <c r="CJ94" s="131" t="str">
        <f>IFERROR(IF(CJ$5=EOMONTH('Rent Roll'!$M31,0),-'Rent Roll'!$W31*'Rent Roll'!$AB31,"-"),"-")</f>
        <v>-</v>
      </c>
      <c r="CK94" s="131" t="str">
        <f>IFERROR(IF(CK$5=EOMONTH('Rent Roll'!$M31,0),-'Rent Roll'!$W31*'Rent Roll'!$AB31,"-"),"-")</f>
        <v>-</v>
      </c>
      <c r="CL94" s="131" t="str">
        <f>IFERROR(IF(CL$5=EOMONTH('Rent Roll'!$M31,0),-'Rent Roll'!$W31*'Rent Roll'!$AB31,"-"),"-")</f>
        <v>-</v>
      </c>
      <c r="CM94" s="131" t="str">
        <f>IFERROR(IF(CM$5=EOMONTH('Rent Roll'!$M31,0),-'Rent Roll'!$W31*'Rent Roll'!$AB31,"-"),"-")</f>
        <v>-</v>
      </c>
      <c r="CN94" s="131" t="str">
        <f>IFERROR(IF(CN$5=EOMONTH('Rent Roll'!$M31,0),-'Rent Roll'!$W31*'Rent Roll'!$AB31,"-"),"-")</f>
        <v>-</v>
      </c>
      <c r="CO94" s="131" t="str">
        <f>IFERROR(IF(CO$5=EOMONTH('Rent Roll'!$M31,0),-'Rent Roll'!$W31*'Rent Roll'!$AB31,"-"),"-")</f>
        <v>-</v>
      </c>
      <c r="CP94" s="131" t="str">
        <f>IFERROR(IF(CP$5=EOMONTH('Rent Roll'!$M31,0),-'Rent Roll'!$W31*'Rent Roll'!$AB31,"-"),"-")</f>
        <v>-</v>
      </c>
      <c r="CQ94" s="131" t="str">
        <f>IFERROR(IF(CQ$5=EOMONTH('Rent Roll'!$M31,0),-'Rent Roll'!$W31*'Rent Roll'!$AB31,"-"),"-")</f>
        <v>-</v>
      </c>
      <c r="CR94" s="131" t="str">
        <f>IFERROR(IF(CR$5=EOMONTH('Rent Roll'!$M31,0),-'Rent Roll'!$W31*'Rent Roll'!$AB31,"-"),"-")</f>
        <v>-</v>
      </c>
      <c r="CS94" s="131" t="str">
        <f>IFERROR(IF(CS$5=EOMONTH('Rent Roll'!$M31,0),-'Rent Roll'!$W31*'Rent Roll'!$AB31,"-"),"-")</f>
        <v>-</v>
      </c>
      <c r="CT94" s="131" t="str">
        <f>IFERROR(IF(CT$5=EOMONTH('Rent Roll'!$M31,0),-'Rent Roll'!$W31*'Rent Roll'!$AB31,"-"),"-")</f>
        <v>-</v>
      </c>
      <c r="CU94" s="131" t="str">
        <f>IFERROR(IF(CU$5=EOMONTH('Rent Roll'!$M31,0),-'Rent Roll'!$W31*'Rent Roll'!$AB31,"-"),"-")</f>
        <v>-</v>
      </c>
      <c r="CV94" s="131" t="str">
        <f>IFERROR(IF(CV$5=EOMONTH('Rent Roll'!$M31,0),-'Rent Roll'!$W31*'Rent Roll'!$AB31,"-"),"-")</f>
        <v>-</v>
      </c>
      <c r="CW94" s="131" t="str">
        <f>IFERROR(IF(CW$5=EOMONTH('Rent Roll'!$M31,0),-'Rent Roll'!$W31*'Rent Roll'!$AB31,"-"),"-")</f>
        <v>-</v>
      </c>
      <c r="CX94" s="131" t="str">
        <f>IFERROR(IF(CX$5=EOMONTH('Rent Roll'!$M31,0),-'Rent Roll'!$W31*'Rent Roll'!$AB31,"-"),"-")</f>
        <v>-</v>
      </c>
      <c r="CY94" s="131" t="str">
        <f>IFERROR(IF(CY$5=EOMONTH('Rent Roll'!$M31,0),-'Rent Roll'!$W31*'Rent Roll'!$AB31,"-"),"-")</f>
        <v>-</v>
      </c>
      <c r="CZ94" s="131" t="str">
        <f>IFERROR(IF(CZ$5=EOMONTH('Rent Roll'!$M31,0),-'Rent Roll'!$W31*'Rent Roll'!$AB31,"-"),"-")</f>
        <v>-</v>
      </c>
      <c r="DA94" s="131" t="str">
        <f>IFERROR(IF(DA$5=EOMONTH('Rent Roll'!$M31,0),-'Rent Roll'!$W31*'Rent Roll'!$AB31,"-"),"-")</f>
        <v>-</v>
      </c>
      <c r="DB94" s="131" t="str">
        <f>IFERROR(IF(DB$5=EOMONTH('Rent Roll'!$M31,0),-'Rent Roll'!$W31*'Rent Roll'!$AB31,"-"),"-")</f>
        <v>-</v>
      </c>
      <c r="DC94" s="131" t="str">
        <f>IFERROR(IF(DC$5=EOMONTH('Rent Roll'!$M31,0),-'Rent Roll'!$W31*'Rent Roll'!$AB31,"-"),"-")</f>
        <v>-</v>
      </c>
      <c r="DD94" s="131" t="str">
        <f>IFERROR(IF(DD$5=EOMONTH('Rent Roll'!$M31,0),-'Rent Roll'!$W31*'Rent Roll'!$AB31,"-"),"-")</f>
        <v>-</v>
      </c>
      <c r="DE94" s="131" t="str">
        <f>IFERROR(IF(DE$5=EOMONTH('Rent Roll'!$M31,0),-'Rent Roll'!$W31*'Rent Roll'!$AB31,"-"),"-")</f>
        <v>-</v>
      </c>
      <c r="DF94" s="131" t="str">
        <f>IFERROR(IF(DF$5=EOMONTH('Rent Roll'!$M31,0),-'Rent Roll'!$W31*'Rent Roll'!$AB31,"-"),"-")</f>
        <v>-</v>
      </c>
      <c r="DG94" s="131" t="str">
        <f>IFERROR(IF(DG$5=EOMONTH('Rent Roll'!$M31,0),-'Rent Roll'!$W31*'Rent Roll'!$AB31,"-"),"-")</f>
        <v>-</v>
      </c>
      <c r="DH94" s="131" t="str">
        <f>IFERROR(IF(DH$5=EOMONTH('Rent Roll'!$M31,0),-'Rent Roll'!$W31*'Rent Roll'!$AB31,"-"),"-")</f>
        <v>-</v>
      </c>
      <c r="DI94" s="131" t="str">
        <f>IFERROR(IF(DI$5=EOMONTH('Rent Roll'!$M31,0),-'Rent Roll'!$W31*'Rent Roll'!$AB31,"-"),"-")</f>
        <v>-</v>
      </c>
      <c r="DJ94" s="131" t="str">
        <f>IFERROR(IF(DJ$5=EOMONTH('Rent Roll'!$M31,0),-'Rent Roll'!$W31*'Rent Roll'!$AB31,"-"),"-")</f>
        <v>-</v>
      </c>
      <c r="DK94" s="131" t="str">
        <f>IFERROR(IF(DK$5=EOMONTH('Rent Roll'!$M31,0),-'Rent Roll'!$W31*'Rent Roll'!$AB31,"-"),"-")</f>
        <v>-</v>
      </c>
      <c r="DL94" s="131" t="str">
        <f>IFERROR(IF(DL$5=EOMONTH('Rent Roll'!$M31,0),-'Rent Roll'!$W31*'Rent Roll'!$AB31,"-"),"-")</f>
        <v>-</v>
      </c>
      <c r="DM94" s="131" t="str">
        <f>IFERROR(IF(DM$5=EOMONTH('Rent Roll'!$M31,0),-'Rent Roll'!$W31*'Rent Roll'!$AB31,"-"),"-")</f>
        <v>-</v>
      </c>
      <c r="DN94" s="131" t="str">
        <f>IFERROR(IF(DN$5=EOMONTH('Rent Roll'!$M31,0),-'Rent Roll'!$W31*'Rent Roll'!$AB31,"-"),"-")</f>
        <v>-</v>
      </c>
      <c r="DO94" s="131" t="str">
        <f>IFERROR(IF(DO$5=EOMONTH('Rent Roll'!$M31,0),-'Rent Roll'!$W31*'Rent Roll'!$AB31,"-"),"-")</f>
        <v>-</v>
      </c>
      <c r="DP94" s="131" t="str">
        <f>IFERROR(IF(DP$5=EOMONTH('Rent Roll'!$M31,0),-'Rent Roll'!$W31*'Rent Roll'!$AB31,"-"),"-")</f>
        <v>-</v>
      </c>
      <c r="DQ94" s="131" t="str">
        <f>IFERROR(IF(DQ$5=EOMONTH('Rent Roll'!$M31,0),-'Rent Roll'!$W31*'Rent Roll'!$AB31,"-"),"-")</f>
        <v>-</v>
      </c>
      <c r="DR94" s="131" t="str">
        <f>IFERROR(IF(DR$5=EOMONTH('Rent Roll'!$M31,0),-'Rent Roll'!$W31*'Rent Roll'!$AB31,"-"),"-")</f>
        <v>-</v>
      </c>
      <c r="DS94" s="131" t="str">
        <f>IFERROR(IF(DS$5=EOMONTH('Rent Roll'!$M31,0),-'Rent Roll'!$W31*'Rent Roll'!$AB31,"-"),"-")</f>
        <v>-</v>
      </c>
      <c r="DT94" s="131" t="str">
        <f>IFERROR(IF(DT$5=EOMONTH('Rent Roll'!$M31,0),-'Rent Roll'!$W31*'Rent Roll'!$AB31,"-"),"-")</f>
        <v>-</v>
      </c>
      <c r="DU94" s="131" t="str">
        <f>IFERROR(IF(DU$5=EOMONTH('Rent Roll'!$M31,0),-'Rent Roll'!$W31*'Rent Roll'!$AB31,"-"),"-")</f>
        <v>-</v>
      </c>
      <c r="DV94" s="131" t="str">
        <f>IFERROR(IF(DV$5=EOMONTH('Rent Roll'!$M31,0),-'Rent Roll'!$W31*'Rent Roll'!$AB31,"-"),"-")</f>
        <v>-</v>
      </c>
      <c r="DW94" s="131" t="str">
        <f>IFERROR(IF(DW$5=EOMONTH('Rent Roll'!$M31,0),-'Rent Roll'!$W31*'Rent Roll'!$AB31,"-"),"-")</f>
        <v>-</v>
      </c>
      <c r="DX94" s="131" t="str">
        <f>IFERROR(IF(DX$5=EOMONTH('Rent Roll'!$M31,0),-'Rent Roll'!$W31*'Rent Roll'!$AB31,"-"),"-")</f>
        <v>-</v>
      </c>
      <c r="DY94" s="131" t="str">
        <f>IFERROR(IF(DY$5=EOMONTH('Rent Roll'!$M31,0),-'Rent Roll'!$W31*'Rent Roll'!$AB31,"-"),"-")</f>
        <v>-</v>
      </c>
      <c r="DZ94" s="131" t="str">
        <f>IFERROR(IF(DZ$5=EOMONTH('Rent Roll'!$M31,0),-'Rent Roll'!$W31*'Rent Roll'!$AB31,"-"),"-")</f>
        <v>-</v>
      </c>
      <c r="EA94" s="131" t="str">
        <f>IFERROR(IF(EA$5=EOMONTH('Rent Roll'!$M31,0),-'Rent Roll'!$W31*'Rent Roll'!$AB31,"-"),"-")</f>
        <v>-</v>
      </c>
      <c r="EB94" s="131" t="str">
        <f>IFERROR(IF(EB$5=EOMONTH('Rent Roll'!$M31,0),-'Rent Roll'!$W31*'Rent Roll'!$AB31,"-"),"-")</f>
        <v>-</v>
      </c>
      <c r="EC94" s="131" t="str">
        <f>IFERROR(IF(EC$5=EOMONTH('Rent Roll'!$M31,0),-'Rent Roll'!$W31*'Rent Roll'!$AB31,"-"),"-")</f>
        <v>-</v>
      </c>
      <c r="ED94" s="131" t="str">
        <f>IFERROR(IF(ED$5=EOMONTH('Rent Roll'!$M31,0),-'Rent Roll'!$W31*'Rent Roll'!$AB31,"-"),"-")</f>
        <v>-</v>
      </c>
      <c r="EE94" s="131" t="str">
        <f>IFERROR(IF(EE$5=EOMONTH('Rent Roll'!$M31,0),-'Rent Roll'!$W31*'Rent Roll'!$AB31,"-"),"-")</f>
        <v>-</v>
      </c>
      <c r="EF94" s="132" t="str">
        <f>IFERROR(IF(EF$5=EOMONTH('Rent Roll'!$M31,0),-'Rent Roll'!$W31*'Rent Roll'!$AB31,"-"),"-")</f>
        <v>-</v>
      </c>
    </row>
    <row r="95" spans="2:136" ht="15" x14ac:dyDescent="0.25">
      <c r="B95" s="129"/>
      <c r="C95" s="73" t="str">
        <f>CONCATENATE('Rent Roll'!B7&amp;" - "&amp;'Rent Roll'!C7)</f>
        <v>4 - Office</v>
      </c>
      <c r="D95" s="130">
        <f t="shared" si="157"/>
        <v>-129730.08045511926</v>
      </c>
      <c r="E95" s="131" t="str">
        <f>IFERROR(IF(E$5=EOMONTH('Rent Roll'!$M32,0),-'Rent Roll'!$W32*'Rent Roll'!$AB32,"-"),"-")</f>
        <v>-</v>
      </c>
      <c r="F95" s="131" t="str">
        <f>IFERROR(IF(F$5=EOMONTH('Rent Roll'!$M32,0),-'Rent Roll'!$W32*'Rent Roll'!$AB32,"-"),"-")</f>
        <v>-</v>
      </c>
      <c r="G95" s="131" t="str">
        <f>IFERROR(IF(G$5=EOMONTH('Rent Roll'!$M32,0),-'Rent Roll'!$W32*'Rent Roll'!$AB32,"-"),"-")</f>
        <v>-</v>
      </c>
      <c r="H95" s="131" t="str">
        <f>IFERROR(IF(H$5=EOMONTH('Rent Roll'!$M32,0),-'Rent Roll'!$W32*'Rent Roll'!$AB32,"-"),"-")</f>
        <v>-</v>
      </c>
      <c r="I95" s="131" t="str">
        <f>IFERROR(IF(I$5=EOMONTH('Rent Roll'!$M32,0),-'Rent Roll'!$W32*'Rent Roll'!$AB32,"-"),"-")</f>
        <v>-</v>
      </c>
      <c r="J95" s="131" t="str">
        <f>IFERROR(IF(J$5=EOMONTH('Rent Roll'!$M32,0),-'Rent Roll'!$W32*'Rent Roll'!$AB32,"-"),"-")</f>
        <v>-</v>
      </c>
      <c r="K95" s="131">
        <f>IFERROR(IF(K$5=EOMONTH('Rent Roll'!$M32,0),-'Rent Roll'!$W32*'Rent Roll'!$AB32,"-"),"-")</f>
        <v>-129730.08045511926</v>
      </c>
      <c r="L95" s="131" t="str">
        <f>IFERROR(IF(L$5=EOMONTH('Rent Roll'!$M32,0),-'Rent Roll'!$W32*'Rent Roll'!$AB32,"-"),"-")</f>
        <v>-</v>
      </c>
      <c r="M95" s="131" t="str">
        <f>IFERROR(IF(M$5=EOMONTH('Rent Roll'!$M32,0),-'Rent Roll'!$W32*'Rent Roll'!$AB32,"-"),"-")</f>
        <v>-</v>
      </c>
      <c r="N95" s="131" t="str">
        <f>IFERROR(IF(N$5=EOMONTH('Rent Roll'!$M32,0),-'Rent Roll'!$W32*'Rent Roll'!$AB32,"-"),"-")</f>
        <v>-</v>
      </c>
      <c r="O95" s="131" t="str">
        <f>IFERROR(IF(O$5=EOMONTH('Rent Roll'!$M32,0),-'Rent Roll'!$W32*'Rent Roll'!$AB32,"-"),"-")</f>
        <v>-</v>
      </c>
      <c r="P95" s="131" t="str">
        <f>IFERROR(IF(P$5=EOMONTH('Rent Roll'!$M32,0),-'Rent Roll'!$W32*'Rent Roll'!$AB32,"-"),"-")</f>
        <v>-</v>
      </c>
      <c r="Q95" s="131" t="str">
        <f>IFERROR(IF(Q$5=EOMONTH('Rent Roll'!$M32,0),-'Rent Roll'!$W32*'Rent Roll'!$AB32,"-"),"-")</f>
        <v>-</v>
      </c>
      <c r="R95" s="131" t="str">
        <f>IFERROR(IF(R$5=EOMONTH('Rent Roll'!$M32,0),-'Rent Roll'!$W32*'Rent Roll'!$AB32,"-"),"-")</f>
        <v>-</v>
      </c>
      <c r="S95" s="131" t="str">
        <f>IFERROR(IF(S$5=EOMONTH('Rent Roll'!$M32,0),-'Rent Roll'!$W32*'Rent Roll'!$AB32,"-"),"-")</f>
        <v>-</v>
      </c>
      <c r="T95" s="131" t="str">
        <f>IFERROR(IF(T$5=EOMONTH('Rent Roll'!$M32,0),-'Rent Roll'!$W32*'Rent Roll'!$AB32,"-"),"-")</f>
        <v>-</v>
      </c>
      <c r="U95" s="131" t="str">
        <f>IFERROR(IF(U$5=EOMONTH('Rent Roll'!$M32,0),-'Rent Roll'!$W32*'Rent Roll'!$AB32,"-"),"-")</f>
        <v>-</v>
      </c>
      <c r="V95" s="131" t="str">
        <f>IFERROR(IF(V$5=EOMONTH('Rent Roll'!$M32,0),-'Rent Roll'!$W32*'Rent Roll'!$AB32,"-"),"-")</f>
        <v>-</v>
      </c>
      <c r="W95" s="131" t="str">
        <f>IFERROR(IF(W$5=EOMONTH('Rent Roll'!$M32,0),-'Rent Roll'!$W32*'Rent Roll'!$AB32,"-"),"-")</f>
        <v>-</v>
      </c>
      <c r="X95" s="131" t="str">
        <f>IFERROR(IF(X$5=EOMONTH('Rent Roll'!$M32,0),-'Rent Roll'!$W32*'Rent Roll'!$AB32,"-"),"-")</f>
        <v>-</v>
      </c>
      <c r="Y95" s="131" t="str">
        <f>IFERROR(IF(Y$5=EOMONTH('Rent Roll'!$M32,0),-'Rent Roll'!$W32*'Rent Roll'!$AB32,"-"),"-")</f>
        <v>-</v>
      </c>
      <c r="Z95" s="131" t="str">
        <f>IFERROR(IF(Z$5=EOMONTH('Rent Roll'!$M32,0),-'Rent Roll'!$W32*'Rent Roll'!$AB32,"-"),"-")</f>
        <v>-</v>
      </c>
      <c r="AA95" s="131" t="str">
        <f>IFERROR(IF(AA$5=EOMONTH('Rent Roll'!$M32,0),-'Rent Roll'!$W32*'Rent Roll'!$AB32,"-"),"-")</f>
        <v>-</v>
      </c>
      <c r="AB95" s="131" t="str">
        <f>IFERROR(IF(AB$5=EOMONTH('Rent Roll'!$M32,0),-'Rent Roll'!$W32*'Rent Roll'!$AB32,"-"),"-")</f>
        <v>-</v>
      </c>
      <c r="AC95" s="131" t="str">
        <f>IFERROR(IF(AC$5=EOMONTH('Rent Roll'!$M32,0),-'Rent Roll'!$W32*'Rent Roll'!$AB32,"-"),"-")</f>
        <v>-</v>
      </c>
      <c r="AD95" s="131" t="str">
        <f>IFERROR(IF(AD$5=EOMONTH('Rent Roll'!$M32,0),-'Rent Roll'!$W32*'Rent Roll'!$AB32,"-"),"-")</f>
        <v>-</v>
      </c>
      <c r="AE95" s="131" t="str">
        <f>IFERROR(IF(AE$5=EOMONTH('Rent Roll'!$M32,0),-'Rent Roll'!$W32*'Rent Roll'!$AB32,"-"),"-")</f>
        <v>-</v>
      </c>
      <c r="AF95" s="131" t="str">
        <f>IFERROR(IF(AF$5=EOMONTH('Rent Roll'!$M32,0),-'Rent Roll'!$W32*'Rent Roll'!$AB32,"-"),"-")</f>
        <v>-</v>
      </c>
      <c r="AG95" s="131" t="str">
        <f>IFERROR(IF(AG$5=EOMONTH('Rent Roll'!$M32,0),-'Rent Roll'!$W32*'Rent Roll'!$AB32,"-"),"-")</f>
        <v>-</v>
      </c>
      <c r="AH95" s="131" t="str">
        <f>IFERROR(IF(AH$5=EOMONTH('Rent Roll'!$M32,0),-'Rent Roll'!$W32*'Rent Roll'!$AB32,"-"),"-")</f>
        <v>-</v>
      </c>
      <c r="AI95" s="131" t="str">
        <f>IFERROR(IF(AI$5=EOMONTH('Rent Roll'!$M32,0),-'Rent Roll'!$W32*'Rent Roll'!$AB32,"-"),"-")</f>
        <v>-</v>
      </c>
      <c r="AJ95" s="131" t="str">
        <f>IFERROR(IF(AJ$5=EOMONTH('Rent Roll'!$M32,0),-'Rent Roll'!$W32*'Rent Roll'!$AB32,"-"),"-")</f>
        <v>-</v>
      </c>
      <c r="AK95" s="131" t="str">
        <f>IFERROR(IF(AK$5=EOMONTH('Rent Roll'!$M32,0),-'Rent Roll'!$W32*'Rent Roll'!$AB32,"-"),"-")</f>
        <v>-</v>
      </c>
      <c r="AL95" s="131" t="str">
        <f>IFERROR(IF(AL$5=EOMONTH('Rent Roll'!$M32,0),-'Rent Roll'!$W32*'Rent Roll'!$AB32,"-"),"-")</f>
        <v>-</v>
      </c>
      <c r="AM95" s="131" t="str">
        <f>IFERROR(IF(AM$5=EOMONTH('Rent Roll'!$M32,0),-'Rent Roll'!$W32*'Rent Roll'!$AB32,"-"),"-")</f>
        <v>-</v>
      </c>
      <c r="AN95" s="131" t="str">
        <f>IFERROR(IF(AN$5=EOMONTH('Rent Roll'!$M32,0),-'Rent Roll'!$W32*'Rent Roll'!$AB32,"-"),"-")</f>
        <v>-</v>
      </c>
      <c r="AO95" s="131" t="str">
        <f>IFERROR(IF(AO$5=EOMONTH('Rent Roll'!$M32,0),-'Rent Roll'!$W32*'Rent Roll'!$AB32,"-"),"-")</f>
        <v>-</v>
      </c>
      <c r="AP95" s="131" t="str">
        <f>IFERROR(IF(AP$5=EOMONTH('Rent Roll'!$M32,0),-'Rent Roll'!$W32*'Rent Roll'!$AB32,"-"),"-")</f>
        <v>-</v>
      </c>
      <c r="AQ95" s="131" t="str">
        <f>IFERROR(IF(AQ$5=EOMONTH('Rent Roll'!$M32,0),-'Rent Roll'!$W32*'Rent Roll'!$AB32,"-"),"-")</f>
        <v>-</v>
      </c>
      <c r="AR95" s="131" t="str">
        <f>IFERROR(IF(AR$5=EOMONTH('Rent Roll'!$M32,0),-'Rent Roll'!$W32*'Rent Roll'!$AB32,"-"),"-")</f>
        <v>-</v>
      </c>
      <c r="AS95" s="131" t="str">
        <f>IFERROR(IF(AS$5=EOMONTH('Rent Roll'!$M32,0),-'Rent Roll'!$W32*'Rent Roll'!$AB32,"-"),"-")</f>
        <v>-</v>
      </c>
      <c r="AT95" s="131" t="str">
        <f>IFERROR(IF(AT$5=EOMONTH('Rent Roll'!$M32,0),-'Rent Roll'!$W32*'Rent Roll'!$AB32,"-"),"-")</f>
        <v>-</v>
      </c>
      <c r="AU95" s="131" t="str">
        <f>IFERROR(IF(AU$5=EOMONTH('Rent Roll'!$M32,0),-'Rent Roll'!$W32*'Rent Roll'!$AB32,"-"),"-")</f>
        <v>-</v>
      </c>
      <c r="AV95" s="131" t="str">
        <f>IFERROR(IF(AV$5=EOMONTH('Rent Roll'!$M32,0),-'Rent Roll'!$W32*'Rent Roll'!$AB32,"-"),"-")</f>
        <v>-</v>
      </c>
      <c r="AW95" s="131" t="str">
        <f>IFERROR(IF(AW$5=EOMONTH('Rent Roll'!$M32,0),-'Rent Roll'!$W32*'Rent Roll'!$AB32,"-"),"-")</f>
        <v>-</v>
      </c>
      <c r="AX95" s="131" t="str">
        <f>IFERROR(IF(AX$5=EOMONTH('Rent Roll'!$M32,0),-'Rent Roll'!$W32*'Rent Roll'!$AB32,"-"),"-")</f>
        <v>-</v>
      </c>
      <c r="AY95" s="131" t="str">
        <f>IFERROR(IF(AY$5=EOMONTH('Rent Roll'!$M32,0),-'Rent Roll'!$W32*'Rent Roll'!$AB32,"-"),"-")</f>
        <v>-</v>
      </c>
      <c r="AZ95" s="131" t="str">
        <f>IFERROR(IF(AZ$5=EOMONTH('Rent Roll'!$M32,0),-'Rent Roll'!$W32*'Rent Roll'!$AB32,"-"),"-")</f>
        <v>-</v>
      </c>
      <c r="BA95" s="131" t="str">
        <f>IFERROR(IF(BA$5=EOMONTH('Rent Roll'!$M32,0),-'Rent Roll'!$W32*'Rent Roll'!$AB32,"-"),"-")</f>
        <v>-</v>
      </c>
      <c r="BB95" s="131" t="str">
        <f>IFERROR(IF(BB$5=EOMONTH('Rent Roll'!$M32,0),-'Rent Roll'!$W32*'Rent Roll'!$AB32,"-"),"-")</f>
        <v>-</v>
      </c>
      <c r="BC95" s="131" t="str">
        <f>IFERROR(IF(BC$5=EOMONTH('Rent Roll'!$M32,0),-'Rent Roll'!$W32*'Rent Roll'!$AB32,"-"),"-")</f>
        <v>-</v>
      </c>
      <c r="BD95" s="131" t="str">
        <f>IFERROR(IF(BD$5=EOMONTH('Rent Roll'!$M32,0),-'Rent Roll'!$W32*'Rent Roll'!$AB32,"-"),"-")</f>
        <v>-</v>
      </c>
      <c r="BE95" s="131" t="str">
        <f>IFERROR(IF(BE$5=EOMONTH('Rent Roll'!$M32,0),-'Rent Roll'!$W32*'Rent Roll'!$AB32,"-"),"-")</f>
        <v>-</v>
      </c>
      <c r="BF95" s="131" t="str">
        <f>IFERROR(IF(BF$5=EOMONTH('Rent Roll'!$M32,0),-'Rent Roll'!$W32*'Rent Roll'!$AB32,"-"),"-")</f>
        <v>-</v>
      </c>
      <c r="BG95" s="131" t="str">
        <f>IFERROR(IF(BG$5=EOMONTH('Rent Roll'!$M32,0),-'Rent Roll'!$W32*'Rent Roll'!$AB32,"-"),"-")</f>
        <v>-</v>
      </c>
      <c r="BH95" s="131" t="str">
        <f>IFERROR(IF(BH$5=EOMONTH('Rent Roll'!$M32,0),-'Rent Roll'!$W32*'Rent Roll'!$AB32,"-"),"-")</f>
        <v>-</v>
      </c>
      <c r="BI95" s="131" t="str">
        <f>IFERROR(IF(BI$5=EOMONTH('Rent Roll'!$M32,0),-'Rent Roll'!$W32*'Rent Roll'!$AB32,"-"),"-")</f>
        <v>-</v>
      </c>
      <c r="BJ95" s="131" t="str">
        <f>IFERROR(IF(BJ$5=EOMONTH('Rent Roll'!$M32,0),-'Rent Roll'!$W32*'Rent Roll'!$AB32,"-"),"-")</f>
        <v>-</v>
      </c>
      <c r="BK95" s="131" t="str">
        <f>IFERROR(IF(BK$5=EOMONTH('Rent Roll'!$M32,0),-'Rent Roll'!$W32*'Rent Roll'!$AB32,"-"),"-")</f>
        <v>-</v>
      </c>
      <c r="BL95" s="131" t="str">
        <f>IFERROR(IF(BL$5=EOMONTH('Rent Roll'!$M32,0),-'Rent Roll'!$W32*'Rent Roll'!$AB32,"-"),"-")</f>
        <v>-</v>
      </c>
      <c r="BM95" s="131" t="str">
        <f>IFERROR(IF(BM$5=EOMONTH('Rent Roll'!$M32,0),-'Rent Roll'!$W32*'Rent Roll'!$AB32,"-"),"-")</f>
        <v>-</v>
      </c>
      <c r="BN95" s="131" t="str">
        <f>IFERROR(IF(BN$5=EOMONTH('Rent Roll'!$M32,0),-'Rent Roll'!$W32*'Rent Roll'!$AB32,"-"),"-")</f>
        <v>-</v>
      </c>
      <c r="BO95" s="131" t="str">
        <f>IFERROR(IF(BO$5=EOMONTH('Rent Roll'!$M32,0),-'Rent Roll'!$W32*'Rent Roll'!$AB32,"-"),"-")</f>
        <v>-</v>
      </c>
      <c r="BP95" s="131" t="str">
        <f>IFERROR(IF(BP$5=EOMONTH('Rent Roll'!$M32,0),-'Rent Roll'!$W32*'Rent Roll'!$AB32,"-"),"-")</f>
        <v>-</v>
      </c>
      <c r="BQ95" s="131" t="str">
        <f>IFERROR(IF(BQ$5=EOMONTH('Rent Roll'!$M32,0),-'Rent Roll'!$W32*'Rent Roll'!$AB32,"-"),"-")</f>
        <v>-</v>
      </c>
      <c r="BR95" s="131" t="str">
        <f>IFERROR(IF(BR$5=EOMONTH('Rent Roll'!$M32,0),-'Rent Roll'!$W32*'Rent Roll'!$AB32,"-"),"-")</f>
        <v>-</v>
      </c>
      <c r="BS95" s="131" t="str">
        <f>IFERROR(IF(BS$5=EOMONTH('Rent Roll'!$M32,0),-'Rent Roll'!$W32*'Rent Roll'!$AB32,"-"),"-")</f>
        <v>-</v>
      </c>
      <c r="BT95" s="131" t="str">
        <f>IFERROR(IF(BT$5=EOMONTH('Rent Roll'!$M32,0),-'Rent Roll'!$W32*'Rent Roll'!$AB32,"-"),"-")</f>
        <v>-</v>
      </c>
      <c r="BU95" s="131" t="str">
        <f>IFERROR(IF(BU$5=EOMONTH('Rent Roll'!$M32,0),-'Rent Roll'!$W32*'Rent Roll'!$AB32,"-"),"-")</f>
        <v>-</v>
      </c>
      <c r="BV95" s="131" t="str">
        <f>IFERROR(IF(BV$5=EOMONTH('Rent Roll'!$M32,0),-'Rent Roll'!$W32*'Rent Roll'!$AB32,"-"),"-")</f>
        <v>-</v>
      </c>
      <c r="BW95" s="131" t="str">
        <f>IFERROR(IF(BW$5=EOMONTH('Rent Roll'!$M32,0),-'Rent Roll'!$W32*'Rent Roll'!$AB32,"-"),"-")</f>
        <v>-</v>
      </c>
      <c r="BX95" s="131" t="str">
        <f>IFERROR(IF(BX$5=EOMONTH('Rent Roll'!$M32,0),-'Rent Roll'!$W32*'Rent Roll'!$AB32,"-"),"-")</f>
        <v>-</v>
      </c>
      <c r="BY95" s="131" t="str">
        <f>IFERROR(IF(BY$5=EOMONTH('Rent Roll'!$M32,0),-'Rent Roll'!$W32*'Rent Roll'!$AB32,"-"),"-")</f>
        <v>-</v>
      </c>
      <c r="BZ95" s="131" t="str">
        <f>IFERROR(IF(BZ$5=EOMONTH('Rent Roll'!$M32,0),-'Rent Roll'!$W32*'Rent Roll'!$AB32,"-"),"-")</f>
        <v>-</v>
      </c>
      <c r="CA95" s="131" t="str">
        <f>IFERROR(IF(CA$5=EOMONTH('Rent Roll'!$M32,0),-'Rent Roll'!$W32*'Rent Roll'!$AB32,"-"),"-")</f>
        <v>-</v>
      </c>
      <c r="CB95" s="131" t="str">
        <f>IFERROR(IF(CB$5=EOMONTH('Rent Roll'!$M32,0),-'Rent Roll'!$W32*'Rent Roll'!$AB32,"-"),"-")</f>
        <v>-</v>
      </c>
      <c r="CC95" s="131" t="str">
        <f>IFERROR(IF(CC$5=EOMONTH('Rent Roll'!$M32,0),-'Rent Roll'!$W32*'Rent Roll'!$AB32,"-"),"-")</f>
        <v>-</v>
      </c>
      <c r="CD95" s="131" t="str">
        <f>IFERROR(IF(CD$5=EOMONTH('Rent Roll'!$M32,0),-'Rent Roll'!$W32*'Rent Roll'!$AB32,"-"),"-")</f>
        <v>-</v>
      </c>
      <c r="CE95" s="131" t="str">
        <f>IFERROR(IF(CE$5=EOMONTH('Rent Roll'!$M32,0),-'Rent Roll'!$W32*'Rent Roll'!$AB32,"-"),"-")</f>
        <v>-</v>
      </c>
      <c r="CF95" s="131" t="str">
        <f>IFERROR(IF(CF$5=EOMONTH('Rent Roll'!$M32,0),-'Rent Roll'!$W32*'Rent Roll'!$AB32,"-"),"-")</f>
        <v>-</v>
      </c>
      <c r="CG95" s="131" t="str">
        <f>IFERROR(IF(CG$5=EOMONTH('Rent Roll'!$M32,0),-'Rent Roll'!$W32*'Rent Roll'!$AB32,"-"),"-")</f>
        <v>-</v>
      </c>
      <c r="CH95" s="131" t="str">
        <f>IFERROR(IF(CH$5=EOMONTH('Rent Roll'!$M32,0),-'Rent Roll'!$W32*'Rent Roll'!$AB32,"-"),"-")</f>
        <v>-</v>
      </c>
      <c r="CI95" s="131" t="str">
        <f>IFERROR(IF(CI$5=EOMONTH('Rent Roll'!$M32,0),-'Rent Roll'!$W32*'Rent Roll'!$AB32,"-"),"-")</f>
        <v>-</v>
      </c>
      <c r="CJ95" s="131" t="str">
        <f>IFERROR(IF(CJ$5=EOMONTH('Rent Roll'!$M32,0),-'Rent Roll'!$W32*'Rent Roll'!$AB32,"-"),"-")</f>
        <v>-</v>
      </c>
      <c r="CK95" s="131" t="str">
        <f>IFERROR(IF(CK$5=EOMONTH('Rent Roll'!$M32,0),-'Rent Roll'!$W32*'Rent Roll'!$AB32,"-"),"-")</f>
        <v>-</v>
      </c>
      <c r="CL95" s="131" t="str">
        <f>IFERROR(IF(CL$5=EOMONTH('Rent Roll'!$M32,0),-'Rent Roll'!$W32*'Rent Roll'!$AB32,"-"),"-")</f>
        <v>-</v>
      </c>
      <c r="CM95" s="131" t="str">
        <f>IFERROR(IF(CM$5=EOMONTH('Rent Roll'!$M32,0),-'Rent Roll'!$W32*'Rent Roll'!$AB32,"-"),"-")</f>
        <v>-</v>
      </c>
      <c r="CN95" s="131" t="str">
        <f>IFERROR(IF(CN$5=EOMONTH('Rent Roll'!$M32,0),-'Rent Roll'!$W32*'Rent Roll'!$AB32,"-"),"-")</f>
        <v>-</v>
      </c>
      <c r="CO95" s="131" t="str">
        <f>IFERROR(IF(CO$5=EOMONTH('Rent Roll'!$M32,0),-'Rent Roll'!$W32*'Rent Roll'!$AB32,"-"),"-")</f>
        <v>-</v>
      </c>
      <c r="CP95" s="131" t="str">
        <f>IFERROR(IF(CP$5=EOMONTH('Rent Roll'!$M32,0),-'Rent Roll'!$W32*'Rent Roll'!$AB32,"-"),"-")</f>
        <v>-</v>
      </c>
      <c r="CQ95" s="131" t="str">
        <f>IFERROR(IF(CQ$5=EOMONTH('Rent Roll'!$M32,0),-'Rent Roll'!$W32*'Rent Roll'!$AB32,"-"),"-")</f>
        <v>-</v>
      </c>
      <c r="CR95" s="131" t="str">
        <f>IFERROR(IF(CR$5=EOMONTH('Rent Roll'!$M32,0),-'Rent Roll'!$W32*'Rent Roll'!$AB32,"-"),"-")</f>
        <v>-</v>
      </c>
      <c r="CS95" s="131" t="str">
        <f>IFERROR(IF(CS$5=EOMONTH('Rent Roll'!$M32,0),-'Rent Roll'!$W32*'Rent Roll'!$AB32,"-"),"-")</f>
        <v>-</v>
      </c>
      <c r="CT95" s="131" t="str">
        <f>IFERROR(IF(CT$5=EOMONTH('Rent Roll'!$M32,0),-'Rent Roll'!$W32*'Rent Roll'!$AB32,"-"),"-")</f>
        <v>-</v>
      </c>
      <c r="CU95" s="131" t="str">
        <f>IFERROR(IF(CU$5=EOMONTH('Rent Roll'!$M32,0),-'Rent Roll'!$W32*'Rent Roll'!$AB32,"-"),"-")</f>
        <v>-</v>
      </c>
      <c r="CV95" s="131" t="str">
        <f>IFERROR(IF(CV$5=EOMONTH('Rent Roll'!$M32,0),-'Rent Roll'!$W32*'Rent Roll'!$AB32,"-"),"-")</f>
        <v>-</v>
      </c>
      <c r="CW95" s="131" t="str">
        <f>IFERROR(IF(CW$5=EOMONTH('Rent Roll'!$M32,0),-'Rent Roll'!$W32*'Rent Roll'!$AB32,"-"),"-")</f>
        <v>-</v>
      </c>
      <c r="CX95" s="131" t="str">
        <f>IFERROR(IF(CX$5=EOMONTH('Rent Roll'!$M32,0),-'Rent Roll'!$W32*'Rent Roll'!$AB32,"-"),"-")</f>
        <v>-</v>
      </c>
      <c r="CY95" s="131" t="str">
        <f>IFERROR(IF(CY$5=EOMONTH('Rent Roll'!$M32,0),-'Rent Roll'!$W32*'Rent Roll'!$AB32,"-"),"-")</f>
        <v>-</v>
      </c>
      <c r="CZ95" s="131" t="str">
        <f>IFERROR(IF(CZ$5=EOMONTH('Rent Roll'!$M32,0),-'Rent Roll'!$W32*'Rent Roll'!$AB32,"-"),"-")</f>
        <v>-</v>
      </c>
      <c r="DA95" s="131" t="str">
        <f>IFERROR(IF(DA$5=EOMONTH('Rent Roll'!$M32,0),-'Rent Roll'!$W32*'Rent Roll'!$AB32,"-"),"-")</f>
        <v>-</v>
      </c>
      <c r="DB95" s="131" t="str">
        <f>IFERROR(IF(DB$5=EOMONTH('Rent Roll'!$M32,0),-'Rent Roll'!$W32*'Rent Roll'!$AB32,"-"),"-")</f>
        <v>-</v>
      </c>
      <c r="DC95" s="131" t="str">
        <f>IFERROR(IF(DC$5=EOMONTH('Rent Roll'!$M32,0),-'Rent Roll'!$W32*'Rent Roll'!$AB32,"-"),"-")</f>
        <v>-</v>
      </c>
      <c r="DD95" s="131" t="str">
        <f>IFERROR(IF(DD$5=EOMONTH('Rent Roll'!$M32,0),-'Rent Roll'!$W32*'Rent Roll'!$AB32,"-"),"-")</f>
        <v>-</v>
      </c>
      <c r="DE95" s="131" t="str">
        <f>IFERROR(IF(DE$5=EOMONTH('Rent Roll'!$M32,0),-'Rent Roll'!$W32*'Rent Roll'!$AB32,"-"),"-")</f>
        <v>-</v>
      </c>
      <c r="DF95" s="131" t="str">
        <f>IFERROR(IF(DF$5=EOMONTH('Rent Roll'!$M32,0),-'Rent Roll'!$W32*'Rent Roll'!$AB32,"-"),"-")</f>
        <v>-</v>
      </c>
      <c r="DG95" s="131" t="str">
        <f>IFERROR(IF(DG$5=EOMONTH('Rent Roll'!$M32,0),-'Rent Roll'!$W32*'Rent Roll'!$AB32,"-"),"-")</f>
        <v>-</v>
      </c>
      <c r="DH95" s="131" t="str">
        <f>IFERROR(IF(DH$5=EOMONTH('Rent Roll'!$M32,0),-'Rent Roll'!$W32*'Rent Roll'!$AB32,"-"),"-")</f>
        <v>-</v>
      </c>
      <c r="DI95" s="131" t="str">
        <f>IFERROR(IF(DI$5=EOMONTH('Rent Roll'!$M32,0),-'Rent Roll'!$W32*'Rent Roll'!$AB32,"-"),"-")</f>
        <v>-</v>
      </c>
      <c r="DJ95" s="131" t="str">
        <f>IFERROR(IF(DJ$5=EOMONTH('Rent Roll'!$M32,0),-'Rent Roll'!$W32*'Rent Roll'!$AB32,"-"),"-")</f>
        <v>-</v>
      </c>
      <c r="DK95" s="131" t="str">
        <f>IFERROR(IF(DK$5=EOMONTH('Rent Roll'!$M32,0),-'Rent Roll'!$W32*'Rent Roll'!$AB32,"-"),"-")</f>
        <v>-</v>
      </c>
      <c r="DL95" s="131" t="str">
        <f>IFERROR(IF(DL$5=EOMONTH('Rent Roll'!$M32,0),-'Rent Roll'!$W32*'Rent Roll'!$AB32,"-"),"-")</f>
        <v>-</v>
      </c>
      <c r="DM95" s="131" t="str">
        <f>IFERROR(IF(DM$5=EOMONTH('Rent Roll'!$M32,0),-'Rent Roll'!$W32*'Rent Roll'!$AB32,"-"),"-")</f>
        <v>-</v>
      </c>
      <c r="DN95" s="131" t="str">
        <f>IFERROR(IF(DN$5=EOMONTH('Rent Roll'!$M32,0),-'Rent Roll'!$W32*'Rent Roll'!$AB32,"-"),"-")</f>
        <v>-</v>
      </c>
      <c r="DO95" s="131" t="str">
        <f>IFERROR(IF(DO$5=EOMONTH('Rent Roll'!$M32,0),-'Rent Roll'!$W32*'Rent Roll'!$AB32,"-"),"-")</f>
        <v>-</v>
      </c>
      <c r="DP95" s="131" t="str">
        <f>IFERROR(IF(DP$5=EOMONTH('Rent Roll'!$M32,0),-'Rent Roll'!$W32*'Rent Roll'!$AB32,"-"),"-")</f>
        <v>-</v>
      </c>
      <c r="DQ95" s="131" t="str">
        <f>IFERROR(IF(DQ$5=EOMONTH('Rent Roll'!$M32,0),-'Rent Roll'!$W32*'Rent Roll'!$AB32,"-"),"-")</f>
        <v>-</v>
      </c>
      <c r="DR95" s="131" t="str">
        <f>IFERROR(IF(DR$5=EOMONTH('Rent Roll'!$M32,0),-'Rent Roll'!$W32*'Rent Roll'!$AB32,"-"),"-")</f>
        <v>-</v>
      </c>
      <c r="DS95" s="131" t="str">
        <f>IFERROR(IF(DS$5=EOMONTH('Rent Roll'!$M32,0),-'Rent Roll'!$W32*'Rent Roll'!$AB32,"-"),"-")</f>
        <v>-</v>
      </c>
      <c r="DT95" s="131" t="str">
        <f>IFERROR(IF(DT$5=EOMONTH('Rent Roll'!$M32,0),-'Rent Roll'!$W32*'Rent Roll'!$AB32,"-"),"-")</f>
        <v>-</v>
      </c>
      <c r="DU95" s="131" t="str">
        <f>IFERROR(IF(DU$5=EOMONTH('Rent Roll'!$M32,0),-'Rent Roll'!$W32*'Rent Roll'!$AB32,"-"),"-")</f>
        <v>-</v>
      </c>
      <c r="DV95" s="131" t="str">
        <f>IFERROR(IF(DV$5=EOMONTH('Rent Roll'!$M32,0),-'Rent Roll'!$W32*'Rent Roll'!$AB32,"-"),"-")</f>
        <v>-</v>
      </c>
      <c r="DW95" s="131" t="str">
        <f>IFERROR(IF(DW$5=EOMONTH('Rent Roll'!$M32,0),-'Rent Roll'!$W32*'Rent Roll'!$AB32,"-"),"-")</f>
        <v>-</v>
      </c>
      <c r="DX95" s="131" t="str">
        <f>IFERROR(IF(DX$5=EOMONTH('Rent Roll'!$M32,0),-'Rent Roll'!$W32*'Rent Roll'!$AB32,"-"),"-")</f>
        <v>-</v>
      </c>
      <c r="DY95" s="131" t="str">
        <f>IFERROR(IF(DY$5=EOMONTH('Rent Roll'!$M32,0),-'Rent Roll'!$W32*'Rent Roll'!$AB32,"-"),"-")</f>
        <v>-</v>
      </c>
      <c r="DZ95" s="131" t="str">
        <f>IFERROR(IF(DZ$5=EOMONTH('Rent Roll'!$M32,0),-'Rent Roll'!$W32*'Rent Roll'!$AB32,"-"),"-")</f>
        <v>-</v>
      </c>
      <c r="EA95" s="131" t="str">
        <f>IFERROR(IF(EA$5=EOMONTH('Rent Roll'!$M32,0),-'Rent Roll'!$W32*'Rent Roll'!$AB32,"-"),"-")</f>
        <v>-</v>
      </c>
      <c r="EB95" s="131" t="str">
        <f>IFERROR(IF(EB$5=EOMONTH('Rent Roll'!$M32,0),-'Rent Roll'!$W32*'Rent Roll'!$AB32,"-"),"-")</f>
        <v>-</v>
      </c>
      <c r="EC95" s="131" t="str">
        <f>IFERROR(IF(EC$5=EOMONTH('Rent Roll'!$M32,0),-'Rent Roll'!$W32*'Rent Roll'!$AB32,"-"),"-")</f>
        <v>-</v>
      </c>
      <c r="ED95" s="131" t="str">
        <f>IFERROR(IF(ED$5=EOMONTH('Rent Roll'!$M32,0),-'Rent Roll'!$W32*'Rent Roll'!$AB32,"-"),"-")</f>
        <v>-</v>
      </c>
      <c r="EE95" s="131" t="str">
        <f>IFERROR(IF(EE$5=EOMONTH('Rent Roll'!$M32,0),-'Rent Roll'!$W32*'Rent Roll'!$AB32,"-"),"-")</f>
        <v>-</v>
      </c>
      <c r="EF95" s="132" t="str">
        <f>IFERROR(IF(EF$5=EOMONTH('Rent Roll'!$M32,0),-'Rent Roll'!$W32*'Rent Roll'!$AB32,"-"),"-")</f>
        <v>-</v>
      </c>
    </row>
    <row r="96" spans="2:136" ht="15" x14ac:dyDescent="0.25">
      <c r="B96" s="129"/>
      <c r="C96" s="73" t="str">
        <f>CONCATENATE('Rent Roll'!B8&amp;" - "&amp;'Rent Roll'!C8)</f>
        <v>5 - Office</v>
      </c>
      <c r="D96" s="130">
        <f t="shared" si="157"/>
        <v>-84977.694673576116</v>
      </c>
      <c r="E96" s="131" t="str">
        <f>IFERROR(IF(E$5=EOMONTH('Rent Roll'!$M33,0),-'Rent Roll'!$W33*'Rent Roll'!$AB33,"-"),"-")</f>
        <v>-</v>
      </c>
      <c r="F96" s="131" t="str">
        <f>IFERROR(IF(F$5=EOMONTH('Rent Roll'!$M33,0),-'Rent Roll'!$W33*'Rent Roll'!$AB33,"-"),"-")</f>
        <v>-</v>
      </c>
      <c r="G96" s="131" t="str">
        <f>IFERROR(IF(G$5=EOMONTH('Rent Roll'!$M33,0),-'Rent Roll'!$W33*'Rent Roll'!$AB33,"-"),"-")</f>
        <v>-</v>
      </c>
      <c r="H96" s="131" t="str">
        <f>IFERROR(IF(H$5=EOMONTH('Rent Roll'!$M33,0),-'Rent Roll'!$W33*'Rent Roll'!$AB33,"-"),"-")</f>
        <v>-</v>
      </c>
      <c r="I96" s="131" t="str">
        <f>IFERROR(IF(I$5=EOMONTH('Rent Roll'!$M33,0),-'Rent Roll'!$W33*'Rent Roll'!$AB33,"-"),"-")</f>
        <v>-</v>
      </c>
      <c r="J96" s="131" t="str">
        <f>IFERROR(IF(J$5=EOMONTH('Rent Roll'!$M33,0),-'Rent Roll'!$W33*'Rent Roll'!$AB33,"-"),"-")</f>
        <v>-</v>
      </c>
      <c r="K96" s="131" t="str">
        <f>IFERROR(IF(K$5=EOMONTH('Rent Roll'!$M33,0),-'Rent Roll'!$W33*'Rent Roll'!$AB33,"-"),"-")</f>
        <v>-</v>
      </c>
      <c r="L96" s="131" t="str">
        <f>IFERROR(IF(L$5=EOMONTH('Rent Roll'!$M33,0),-'Rent Roll'!$W33*'Rent Roll'!$AB33,"-"),"-")</f>
        <v>-</v>
      </c>
      <c r="M96" s="131">
        <f>IFERROR(IF(M$5=EOMONTH('Rent Roll'!$M33,0),-'Rent Roll'!$W33*'Rent Roll'!$AB33,"-"),"-")</f>
        <v>-84977.694673576116</v>
      </c>
      <c r="N96" s="131" t="str">
        <f>IFERROR(IF(N$5=EOMONTH('Rent Roll'!$M33,0),-'Rent Roll'!$W33*'Rent Roll'!$AB33,"-"),"-")</f>
        <v>-</v>
      </c>
      <c r="O96" s="131" t="str">
        <f>IFERROR(IF(O$5=EOMONTH('Rent Roll'!$M33,0),-'Rent Roll'!$W33*'Rent Roll'!$AB33,"-"),"-")</f>
        <v>-</v>
      </c>
      <c r="P96" s="131" t="str">
        <f>IFERROR(IF(P$5=EOMONTH('Rent Roll'!$M33,0),-'Rent Roll'!$W33*'Rent Roll'!$AB33,"-"),"-")</f>
        <v>-</v>
      </c>
      <c r="Q96" s="131" t="str">
        <f>IFERROR(IF(Q$5=EOMONTH('Rent Roll'!$M33,0),-'Rent Roll'!$W33*'Rent Roll'!$AB33,"-"),"-")</f>
        <v>-</v>
      </c>
      <c r="R96" s="131" t="str">
        <f>IFERROR(IF(R$5=EOMONTH('Rent Roll'!$M33,0),-'Rent Roll'!$W33*'Rent Roll'!$AB33,"-"),"-")</f>
        <v>-</v>
      </c>
      <c r="S96" s="131" t="str">
        <f>IFERROR(IF(S$5=EOMONTH('Rent Roll'!$M33,0),-'Rent Roll'!$W33*'Rent Roll'!$AB33,"-"),"-")</f>
        <v>-</v>
      </c>
      <c r="T96" s="131" t="str">
        <f>IFERROR(IF(T$5=EOMONTH('Rent Roll'!$M33,0),-'Rent Roll'!$W33*'Rent Roll'!$AB33,"-"),"-")</f>
        <v>-</v>
      </c>
      <c r="U96" s="131" t="str">
        <f>IFERROR(IF(U$5=EOMONTH('Rent Roll'!$M33,0),-'Rent Roll'!$W33*'Rent Roll'!$AB33,"-"),"-")</f>
        <v>-</v>
      </c>
      <c r="V96" s="131" t="str">
        <f>IFERROR(IF(V$5=EOMONTH('Rent Roll'!$M33,0),-'Rent Roll'!$W33*'Rent Roll'!$AB33,"-"),"-")</f>
        <v>-</v>
      </c>
      <c r="W96" s="131" t="str">
        <f>IFERROR(IF(W$5=EOMONTH('Rent Roll'!$M33,0),-'Rent Roll'!$W33*'Rent Roll'!$AB33,"-"),"-")</f>
        <v>-</v>
      </c>
      <c r="X96" s="131" t="str">
        <f>IFERROR(IF(X$5=EOMONTH('Rent Roll'!$M33,0),-'Rent Roll'!$W33*'Rent Roll'!$AB33,"-"),"-")</f>
        <v>-</v>
      </c>
      <c r="Y96" s="131" t="str">
        <f>IFERROR(IF(Y$5=EOMONTH('Rent Roll'!$M33,0),-'Rent Roll'!$W33*'Rent Roll'!$AB33,"-"),"-")</f>
        <v>-</v>
      </c>
      <c r="Z96" s="131" t="str">
        <f>IFERROR(IF(Z$5=EOMONTH('Rent Roll'!$M33,0),-'Rent Roll'!$W33*'Rent Roll'!$AB33,"-"),"-")</f>
        <v>-</v>
      </c>
      <c r="AA96" s="131" t="str">
        <f>IFERROR(IF(AA$5=EOMONTH('Rent Roll'!$M33,0),-'Rent Roll'!$W33*'Rent Roll'!$AB33,"-"),"-")</f>
        <v>-</v>
      </c>
      <c r="AB96" s="131" t="str">
        <f>IFERROR(IF(AB$5=EOMONTH('Rent Roll'!$M33,0),-'Rent Roll'!$W33*'Rent Roll'!$AB33,"-"),"-")</f>
        <v>-</v>
      </c>
      <c r="AC96" s="131" t="str">
        <f>IFERROR(IF(AC$5=EOMONTH('Rent Roll'!$M33,0),-'Rent Roll'!$W33*'Rent Roll'!$AB33,"-"),"-")</f>
        <v>-</v>
      </c>
      <c r="AD96" s="131" t="str">
        <f>IFERROR(IF(AD$5=EOMONTH('Rent Roll'!$M33,0),-'Rent Roll'!$W33*'Rent Roll'!$AB33,"-"),"-")</f>
        <v>-</v>
      </c>
      <c r="AE96" s="131" t="str">
        <f>IFERROR(IF(AE$5=EOMONTH('Rent Roll'!$M33,0),-'Rent Roll'!$W33*'Rent Roll'!$AB33,"-"),"-")</f>
        <v>-</v>
      </c>
      <c r="AF96" s="131" t="str">
        <f>IFERROR(IF(AF$5=EOMONTH('Rent Roll'!$M33,0),-'Rent Roll'!$W33*'Rent Roll'!$AB33,"-"),"-")</f>
        <v>-</v>
      </c>
      <c r="AG96" s="131" t="str">
        <f>IFERROR(IF(AG$5=EOMONTH('Rent Roll'!$M33,0),-'Rent Roll'!$W33*'Rent Roll'!$AB33,"-"),"-")</f>
        <v>-</v>
      </c>
      <c r="AH96" s="131" t="str">
        <f>IFERROR(IF(AH$5=EOMONTH('Rent Roll'!$M33,0),-'Rent Roll'!$W33*'Rent Roll'!$AB33,"-"),"-")</f>
        <v>-</v>
      </c>
      <c r="AI96" s="131" t="str">
        <f>IFERROR(IF(AI$5=EOMONTH('Rent Roll'!$M33,0),-'Rent Roll'!$W33*'Rent Roll'!$AB33,"-"),"-")</f>
        <v>-</v>
      </c>
      <c r="AJ96" s="131" t="str">
        <f>IFERROR(IF(AJ$5=EOMONTH('Rent Roll'!$M33,0),-'Rent Roll'!$W33*'Rent Roll'!$AB33,"-"),"-")</f>
        <v>-</v>
      </c>
      <c r="AK96" s="131" t="str">
        <f>IFERROR(IF(AK$5=EOMONTH('Rent Roll'!$M33,0),-'Rent Roll'!$W33*'Rent Roll'!$AB33,"-"),"-")</f>
        <v>-</v>
      </c>
      <c r="AL96" s="131" t="str">
        <f>IFERROR(IF(AL$5=EOMONTH('Rent Roll'!$M33,0),-'Rent Roll'!$W33*'Rent Roll'!$AB33,"-"),"-")</f>
        <v>-</v>
      </c>
      <c r="AM96" s="131" t="str">
        <f>IFERROR(IF(AM$5=EOMONTH('Rent Roll'!$M33,0),-'Rent Roll'!$W33*'Rent Roll'!$AB33,"-"),"-")</f>
        <v>-</v>
      </c>
      <c r="AN96" s="131" t="str">
        <f>IFERROR(IF(AN$5=EOMONTH('Rent Roll'!$M33,0),-'Rent Roll'!$W33*'Rent Roll'!$AB33,"-"),"-")</f>
        <v>-</v>
      </c>
      <c r="AO96" s="131" t="str">
        <f>IFERROR(IF(AO$5=EOMONTH('Rent Roll'!$M33,0),-'Rent Roll'!$W33*'Rent Roll'!$AB33,"-"),"-")</f>
        <v>-</v>
      </c>
      <c r="AP96" s="131" t="str">
        <f>IFERROR(IF(AP$5=EOMONTH('Rent Roll'!$M33,0),-'Rent Roll'!$W33*'Rent Roll'!$AB33,"-"),"-")</f>
        <v>-</v>
      </c>
      <c r="AQ96" s="131" t="str">
        <f>IFERROR(IF(AQ$5=EOMONTH('Rent Roll'!$M33,0),-'Rent Roll'!$W33*'Rent Roll'!$AB33,"-"),"-")</f>
        <v>-</v>
      </c>
      <c r="AR96" s="131" t="str">
        <f>IFERROR(IF(AR$5=EOMONTH('Rent Roll'!$M33,0),-'Rent Roll'!$W33*'Rent Roll'!$AB33,"-"),"-")</f>
        <v>-</v>
      </c>
      <c r="AS96" s="131" t="str">
        <f>IFERROR(IF(AS$5=EOMONTH('Rent Roll'!$M33,0),-'Rent Roll'!$W33*'Rent Roll'!$AB33,"-"),"-")</f>
        <v>-</v>
      </c>
      <c r="AT96" s="131" t="str">
        <f>IFERROR(IF(AT$5=EOMONTH('Rent Roll'!$M33,0),-'Rent Roll'!$W33*'Rent Roll'!$AB33,"-"),"-")</f>
        <v>-</v>
      </c>
      <c r="AU96" s="131" t="str">
        <f>IFERROR(IF(AU$5=EOMONTH('Rent Roll'!$M33,0),-'Rent Roll'!$W33*'Rent Roll'!$AB33,"-"),"-")</f>
        <v>-</v>
      </c>
      <c r="AV96" s="131" t="str">
        <f>IFERROR(IF(AV$5=EOMONTH('Rent Roll'!$M33,0),-'Rent Roll'!$W33*'Rent Roll'!$AB33,"-"),"-")</f>
        <v>-</v>
      </c>
      <c r="AW96" s="131" t="str">
        <f>IFERROR(IF(AW$5=EOMONTH('Rent Roll'!$M33,0),-'Rent Roll'!$W33*'Rent Roll'!$AB33,"-"),"-")</f>
        <v>-</v>
      </c>
      <c r="AX96" s="131" t="str">
        <f>IFERROR(IF(AX$5=EOMONTH('Rent Roll'!$M33,0),-'Rent Roll'!$W33*'Rent Roll'!$AB33,"-"),"-")</f>
        <v>-</v>
      </c>
      <c r="AY96" s="131" t="str">
        <f>IFERROR(IF(AY$5=EOMONTH('Rent Roll'!$M33,0),-'Rent Roll'!$W33*'Rent Roll'!$AB33,"-"),"-")</f>
        <v>-</v>
      </c>
      <c r="AZ96" s="131" t="str">
        <f>IFERROR(IF(AZ$5=EOMONTH('Rent Roll'!$M33,0),-'Rent Roll'!$W33*'Rent Roll'!$AB33,"-"),"-")</f>
        <v>-</v>
      </c>
      <c r="BA96" s="131" t="str">
        <f>IFERROR(IF(BA$5=EOMONTH('Rent Roll'!$M33,0),-'Rent Roll'!$W33*'Rent Roll'!$AB33,"-"),"-")</f>
        <v>-</v>
      </c>
      <c r="BB96" s="131" t="str">
        <f>IFERROR(IF(BB$5=EOMONTH('Rent Roll'!$M33,0),-'Rent Roll'!$W33*'Rent Roll'!$AB33,"-"),"-")</f>
        <v>-</v>
      </c>
      <c r="BC96" s="131" t="str">
        <f>IFERROR(IF(BC$5=EOMONTH('Rent Roll'!$M33,0),-'Rent Roll'!$W33*'Rent Roll'!$AB33,"-"),"-")</f>
        <v>-</v>
      </c>
      <c r="BD96" s="131" t="str">
        <f>IFERROR(IF(BD$5=EOMONTH('Rent Roll'!$M33,0),-'Rent Roll'!$W33*'Rent Roll'!$AB33,"-"),"-")</f>
        <v>-</v>
      </c>
      <c r="BE96" s="131" t="str">
        <f>IFERROR(IF(BE$5=EOMONTH('Rent Roll'!$M33,0),-'Rent Roll'!$W33*'Rent Roll'!$AB33,"-"),"-")</f>
        <v>-</v>
      </c>
      <c r="BF96" s="131" t="str">
        <f>IFERROR(IF(BF$5=EOMONTH('Rent Roll'!$M33,0),-'Rent Roll'!$W33*'Rent Roll'!$AB33,"-"),"-")</f>
        <v>-</v>
      </c>
      <c r="BG96" s="131" t="str">
        <f>IFERROR(IF(BG$5=EOMONTH('Rent Roll'!$M33,0),-'Rent Roll'!$W33*'Rent Roll'!$AB33,"-"),"-")</f>
        <v>-</v>
      </c>
      <c r="BH96" s="131" t="str">
        <f>IFERROR(IF(BH$5=EOMONTH('Rent Roll'!$M33,0),-'Rent Roll'!$W33*'Rent Roll'!$AB33,"-"),"-")</f>
        <v>-</v>
      </c>
      <c r="BI96" s="131" t="str">
        <f>IFERROR(IF(BI$5=EOMONTH('Rent Roll'!$M33,0),-'Rent Roll'!$W33*'Rent Roll'!$AB33,"-"),"-")</f>
        <v>-</v>
      </c>
      <c r="BJ96" s="131" t="str">
        <f>IFERROR(IF(BJ$5=EOMONTH('Rent Roll'!$M33,0),-'Rent Roll'!$W33*'Rent Roll'!$AB33,"-"),"-")</f>
        <v>-</v>
      </c>
      <c r="BK96" s="131" t="str">
        <f>IFERROR(IF(BK$5=EOMONTH('Rent Roll'!$M33,0),-'Rent Roll'!$W33*'Rent Roll'!$AB33,"-"),"-")</f>
        <v>-</v>
      </c>
      <c r="BL96" s="131" t="str">
        <f>IFERROR(IF(BL$5=EOMONTH('Rent Roll'!$M33,0),-'Rent Roll'!$W33*'Rent Roll'!$AB33,"-"),"-")</f>
        <v>-</v>
      </c>
      <c r="BM96" s="131" t="str">
        <f>IFERROR(IF(BM$5=EOMONTH('Rent Roll'!$M33,0),-'Rent Roll'!$W33*'Rent Roll'!$AB33,"-"),"-")</f>
        <v>-</v>
      </c>
      <c r="BN96" s="131" t="str">
        <f>IFERROR(IF(BN$5=EOMONTH('Rent Roll'!$M33,0),-'Rent Roll'!$W33*'Rent Roll'!$AB33,"-"),"-")</f>
        <v>-</v>
      </c>
      <c r="BO96" s="131" t="str">
        <f>IFERROR(IF(BO$5=EOMONTH('Rent Roll'!$M33,0),-'Rent Roll'!$W33*'Rent Roll'!$AB33,"-"),"-")</f>
        <v>-</v>
      </c>
      <c r="BP96" s="131" t="str">
        <f>IFERROR(IF(BP$5=EOMONTH('Rent Roll'!$M33,0),-'Rent Roll'!$W33*'Rent Roll'!$AB33,"-"),"-")</f>
        <v>-</v>
      </c>
      <c r="BQ96" s="131" t="str">
        <f>IFERROR(IF(BQ$5=EOMONTH('Rent Roll'!$M33,0),-'Rent Roll'!$W33*'Rent Roll'!$AB33,"-"),"-")</f>
        <v>-</v>
      </c>
      <c r="BR96" s="131" t="str">
        <f>IFERROR(IF(BR$5=EOMONTH('Rent Roll'!$M33,0),-'Rent Roll'!$W33*'Rent Roll'!$AB33,"-"),"-")</f>
        <v>-</v>
      </c>
      <c r="BS96" s="131" t="str">
        <f>IFERROR(IF(BS$5=EOMONTH('Rent Roll'!$M33,0),-'Rent Roll'!$W33*'Rent Roll'!$AB33,"-"),"-")</f>
        <v>-</v>
      </c>
      <c r="BT96" s="131" t="str">
        <f>IFERROR(IF(BT$5=EOMONTH('Rent Roll'!$M33,0),-'Rent Roll'!$W33*'Rent Roll'!$AB33,"-"),"-")</f>
        <v>-</v>
      </c>
      <c r="BU96" s="131" t="str">
        <f>IFERROR(IF(BU$5=EOMONTH('Rent Roll'!$M33,0),-'Rent Roll'!$W33*'Rent Roll'!$AB33,"-"),"-")</f>
        <v>-</v>
      </c>
      <c r="BV96" s="131" t="str">
        <f>IFERROR(IF(BV$5=EOMONTH('Rent Roll'!$M33,0),-'Rent Roll'!$W33*'Rent Roll'!$AB33,"-"),"-")</f>
        <v>-</v>
      </c>
      <c r="BW96" s="131" t="str">
        <f>IFERROR(IF(BW$5=EOMONTH('Rent Roll'!$M33,0),-'Rent Roll'!$W33*'Rent Roll'!$AB33,"-"),"-")</f>
        <v>-</v>
      </c>
      <c r="BX96" s="131" t="str">
        <f>IFERROR(IF(BX$5=EOMONTH('Rent Roll'!$M33,0),-'Rent Roll'!$W33*'Rent Roll'!$AB33,"-"),"-")</f>
        <v>-</v>
      </c>
      <c r="BY96" s="131" t="str">
        <f>IFERROR(IF(BY$5=EOMONTH('Rent Roll'!$M33,0),-'Rent Roll'!$W33*'Rent Roll'!$AB33,"-"),"-")</f>
        <v>-</v>
      </c>
      <c r="BZ96" s="131" t="str">
        <f>IFERROR(IF(BZ$5=EOMONTH('Rent Roll'!$M33,0),-'Rent Roll'!$W33*'Rent Roll'!$AB33,"-"),"-")</f>
        <v>-</v>
      </c>
      <c r="CA96" s="131" t="str">
        <f>IFERROR(IF(CA$5=EOMONTH('Rent Roll'!$M33,0),-'Rent Roll'!$W33*'Rent Roll'!$AB33,"-"),"-")</f>
        <v>-</v>
      </c>
      <c r="CB96" s="131" t="str">
        <f>IFERROR(IF(CB$5=EOMONTH('Rent Roll'!$M33,0),-'Rent Roll'!$W33*'Rent Roll'!$AB33,"-"),"-")</f>
        <v>-</v>
      </c>
      <c r="CC96" s="131" t="str">
        <f>IFERROR(IF(CC$5=EOMONTH('Rent Roll'!$M33,0),-'Rent Roll'!$W33*'Rent Roll'!$AB33,"-"),"-")</f>
        <v>-</v>
      </c>
      <c r="CD96" s="131" t="str">
        <f>IFERROR(IF(CD$5=EOMONTH('Rent Roll'!$M33,0),-'Rent Roll'!$W33*'Rent Roll'!$AB33,"-"),"-")</f>
        <v>-</v>
      </c>
      <c r="CE96" s="131" t="str">
        <f>IFERROR(IF(CE$5=EOMONTH('Rent Roll'!$M33,0),-'Rent Roll'!$W33*'Rent Roll'!$AB33,"-"),"-")</f>
        <v>-</v>
      </c>
      <c r="CF96" s="131" t="str">
        <f>IFERROR(IF(CF$5=EOMONTH('Rent Roll'!$M33,0),-'Rent Roll'!$W33*'Rent Roll'!$AB33,"-"),"-")</f>
        <v>-</v>
      </c>
      <c r="CG96" s="131" t="str">
        <f>IFERROR(IF(CG$5=EOMONTH('Rent Roll'!$M33,0),-'Rent Roll'!$W33*'Rent Roll'!$AB33,"-"),"-")</f>
        <v>-</v>
      </c>
      <c r="CH96" s="131" t="str">
        <f>IFERROR(IF(CH$5=EOMONTH('Rent Roll'!$M33,0),-'Rent Roll'!$W33*'Rent Roll'!$AB33,"-"),"-")</f>
        <v>-</v>
      </c>
      <c r="CI96" s="131" t="str">
        <f>IFERROR(IF(CI$5=EOMONTH('Rent Roll'!$M33,0),-'Rent Roll'!$W33*'Rent Roll'!$AB33,"-"),"-")</f>
        <v>-</v>
      </c>
      <c r="CJ96" s="131" t="str">
        <f>IFERROR(IF(CJ$5=EOMONTH('Rent Roll'!$M33,0),-'Rent Roll'!$W33*'Rent Roll'!$AB33,"-"),"-")</f>
        <v>-</v>
      </c>
      <c r="CK96" s="131" t="str">
        <f>IFERROR(IF(CK$5=EOMONTH('Rent Roll'!$M33,0),-'Rent Roll'!$W33*'Rent Roll'!$AB33,"-"),"-")</f>
        <v>-</v>
      </c>
      <c r="CL96" s="131" t="str">
        <f>IFERROR(IF(CL$5=EOMONTH('Rent Roll'!$M33,0),-'Rent Roll'!$W33*'Rent Roll'!$AB33,"-"),"-")</f>
        <v>-</v>
      </c>
      <c r="CM96" s="131" t="str">
        <f>IFERROR(IF(CM$5=EOMONTH('Rent Roll'!$M33,0),-'Rent Roll'!$W33*'Rent Roll'!$AB33,"-"),"-")</f>
        <v>-</v>
      </c>
      <c r="CN96" s="131" t="str">
        <f>IFERROR(IF(CN$5=EOMONTH('Rent Roll'!$M33,0),-'Rent Roll'!$W33*'Rent Roll'!$AB33,"-"),"-")</f>
        <v>-</v>
      </c>
      <c r="CO96" s="131" t="str">
        <f>IFERROR(IF(CO$5=EOMONTH('Rent Roll'!$M33,0),-'Rent Roll'!$W33*'Rent Roll'!$AB33,"-"),"-")</f>
        <v>-</v>
      </c>
      <c r="CP96" s="131" t="str">
        <f>IFERROR(IF(CP$5=EOMONTH('Rent Roll'!$M33,0),-'Rent Roll'!$W33*'Rent Roll'!$AB33,"-"),"-")</f>
        <v>-</v>
      </c>
      <c r="CQ96" s="131" t="str">
        <f>IFERROR(IF(CQ$5=EOMONTH('Rent Roll'!$M33,0),-'Rent Roll'!$W33*'Rent Roll'!$AB33,"-"),"-")</f>
        <v>-</v>
      </c>
      <c r="CR96" s="131" t="str">
        <f>IFERROR(IF(CR$5=EOMONTH('Rent Roll'!$M33,0),-'Rent Roll'!$W33*'Rent Roll'!$AB33,"-"),"-")</f>
        <v>-</v>
      </c>
      <c r="CS96" s="131" t="str">
        <f>IFERROR(IF(CS$5=EOMONTH('Rent Roll'!$M33,0),-'Rent Roll'!$W33*'Rent Roll'!$AB33,"-"),"-")</f>
        <v>-</v>
      </c>
      <c r="CT96" s="131" t="str">
        <f>IFERROR(IF(CT$5=EOMONTH('Rent Roll'!$M33,0),-'Rent Roll'!$W33*'Rent Roll'!$AB33,"-"),"-")</f>
        <v>-</v>
      </c>
      <c r="CU96" s="131" t="str">
        <f>IFERROR(IF(CU$5=EOMONTH('Rent Roll'!$M33,0),-'Rent Roll'!$W33*'Rent Roll'!$AB33,"-"),"-")</f>
        <v>-</v>
      </c>
      <c r="CV96" s="131" t="str">
        <f>IFERROR(IF(CV$5=EOMONTH('Rent Roll'!$M33,0),-'Rent Roll'!$W33*'Rent Roll'!$AB33,"-"),"-")</f>
        <v>-</v>
      </c>
      <c r="CW96" s="131" t="str">
        <f>IFERROR(IF(CW$5=EOMONTH('Rent Roll'!$M33,0),-'Rent Roll'!$W33*'Rent Roll'!$AB33,"-"),"-")</f>
        <v>-</v>
      </c>
      <c r="CX96" s="131" t="str">
        <f>IFERROR(IF(CX$5=EOMONTH('Rent Roll'!$M33,0),-'Rent Roll'!$W33*'Rent Roll'!$AB33,"-"),"-")</f>
        <v>-</v>
      </c>
      <c r="CY96" s="131" t="str">
        <f>IFERROR(IF(CY$5=EOMONTH('Rent Roll'!$M33,0),-'Rent Roll'!$W33*'Rent Roll'!$AB33,"-"),"-")</f>
        <v>-</v>
      </c>
      <c r="CZ96" s="131" t="str">
        <f>IFERROR(IF(CZ$5=EOMONTH('Rent Roll'!$M33,0),-'Rent Roll'!$W33*'Rent Roll'!$AB33,"-"),"-")</f>
        <v>-</v>
      </c>
      <c r="DA96" s="131" t="str">
        <f>IFERROR(IF(DA$5=EOMONTH('Rent Roll'!$M33,0),-'Rent Roll'!$W33*'Rent Roll'!$AB33,"-"),"-")</f>
        <v>-</v>
      </c>
      <c r="DB96" s="131" t="str">
        <f>IFERROR(IF(DB$5=EOMONTH('Rent Roll'!$M33,0),-'Rent Roll'!$W33*'Rent Roll'!$AB33,"-"),"-")</f>
        <v>-</v>
      </c>
      <c r="DC96" s="131" t="str">
        <f>IFERROR(IF(DC$5=EOMONTH('Rent Roll'!$M33,0),-'Rent Roll'!$W33*'Rent Roll'!$AB33,"-"),"-")</f>
        <v>-</v>
      </c>
      <c r="DD96" s="131" t="str">
        <f>IFERROR(IF(DD$5=EOMONTH('Rent Roll'!$M33,0),-'Rent Roll'!$W33*'Rent Roll'!$AB33,"-"),"-")</f>
        <v>-</v>
      </c>
      <c r="DE96" s="131" t="str">
        <f>IFERROR(IF(DE$5=EOMONTH('Rent Roll'!$M33,0),-'Rent Roll'!$W33*'Rent Roll'!$AB33,"-"),"-")</f>
        <v>-</v>
      </c>
      <c r="DF96" s="131" t="str">
        <f>IFERROR(IF(DF$5=EOMONTH('Rent Roll'!$M33,0),-'Rent Roll'!$W33*'Rent Roll'!$AB33,"-"),"-")</f>
        <v>-</v>
      </c>
      <c r="DG96" s="131" t="str">
        <f>IFERROR(IF(DG$5=EOMONTH('Rent Roll'!$M33,0),-'Rent Roll'!$W33*'Rent Roll'!$AB33,"-"),"-")</f>
        <v>-</v>
      </c>
      <c r="DH96" s="131" t="str">
        <f>IFERROR(IF(DH$5=EOMONTH('Rent Roll'!$M33,0),-'Rent Roll'!$W33*'Rent Roll'!$AB33,"-"),"-")</f>
        <v>-</v>
      </c>
      <c r="DI96" s="131" t="str">
        <f>IFERROR(IF(DI$5=EOMONTH('Rent Roll'!$M33,0),-'Rent Roll'!$W33*'Rent Roll'!$AB33,"-"),"-")</f>
        <v>-</v>
      </c>
      <c r="DJ96" s="131" t="str">
        <f>IFERROR(IF(DJ$5=EOMONTH('Rent Roll'!$M33,0),-'Rent Roll'!$W33*'Rent Roll'!$AB33,"-"),"-")</f>
        <v>-</v>
      </c>
      <c r="DK96" s="131" t="str">
        <f>IFERROR(IF(DK$5=EOMONTH('Rent Roll'!$M33,0),-'Rent Roll'!$W33*'Rent Roll'!$AB33,"-"),"-")</f>
        <v>-</v>
      </c>
      <c r="DL96" s="131" t="str">
        <f>IFERROR(IF(DL$5=EOMONTH('Rent Roll'!$M33,0),-'Rent Roll'!$W33*'Rent Roll'!$AB33,"-"),"-")</f>
        <v>-</v>
      </c>
      <c r="DM96" s="131" t="str">
        <f>IFERROR(IF(DM$5=EOMONTH('Rent Roll'!$M33,0),-'Rent Roll'!$W33*'Rent Roll'!$AB33,"-"),"-")</f>
        <v>-</v>
      </c>
      <c r="DN96" s="131" t="str">
        <f>IFERROR(IF(DN$5=EOMONTH('Rent Roll'!$M33,0),-'Rent Roll'!$W33*'Rent Roll'!$AB33,"-"),"-")</f>
        <v>-</v>
      </c>
      <c r="DO96" s="131" t="str">
        <f>IFERROR(IF(DO$5=EOMONTH('Rent Roll'!$M33,0),-'Rent Roll'!$W33*'Rent Roll'!$AB33,"-"),"-")</f>
        <v>-</v>
      </c>
      <c r="DP96" s="131" t="str">
        <f>IFERROR(IF(DP$5=EOMONTH('Rent Roll'!$M33,0),-'Rent Roll'!$W33*'Rent Roll'!$AB33,"-"),"-")</f>
        <v>-</v>
      </c>
      <c r="DQ96" s="131" t="str">
        <f>IFERROR(IF(DQ$5=EOMONTH('Rent Roll'!$M33,0),-'Rent Roll'!$W33*'Rent Roll'!$AB33,"-"),"-")</f>
        <v>-</v>
      </c>
      <c r="DR96" s="131" t="str">
        <f>IFERROR(IF(DR$5=EOMONTH('Rent Roll'!$M33,0),-'Rent Roll'!$W33*'Rent Roll'!$AB33,"-"),"-")</f>
        <v>-</v>
      </c>
      <c r="DS96" s="131" t="str">
        <f>IFERROR(IF(DS$5=EOMONTH('Rent Roll'!$M33,0),-'Rent Roll'!$W33*'Rent Roll'!$AB33,"-"),"-")</f>
        <v>-</v>
      </c>
      <c r="DT96" s="131" t="str">
        <f>IFERROR(IF(DT$5=EOMONTH('Rent Roll'!$M33,0),-'Rent Roll'!$W33*'Rent Roll'!$AB33,"-"),"-")</f>
        <v>-</v>
      </c>
      <c r="DU96" s="131" t="str">
        <f>IFERROR(IF(DU$5=EOMONTH('Rent Roll'!$M33,0),-'Rent Roll'!$W33*'Rent Roll'!$AB33,"-"),"-")</f>
        <v>-</v>
      </c>
      <c r="DV96" s="131" t="str">
        <f>IFERROR(IF(DV$5=EOMONTH('Rent Roll'!$M33,0),-'Rent Roll'!$W33*'Rent Roll'!$AB33,"-"),"-")</f>
        <v>-</v>
      </c>
      <c r="DW96" s="131" t="str">
        <f>IFERROR(IF(DW$5=EOMONTH('Rent Roll'!$M33,0),-'Rent Roll'!$W33*'Rent Roll'!$AB33,"-"),"-")</f>
        <v>-</v>
      </c>
      <c r="DX96" s="131" t="str">
        <f>IFERROR(IF(DX$5=EOMONTH('Rent Roll'!$M33,0),-'Rent Roll'!$W33*'Rent Roll'!$AB33,"-"),"-")</f>
        <v>-</v>
      </c>
      <c r="DY96" s="131" t="str">
        <f>IFERROR(IF(DY$5=EOMONTH('Rent Roll'!$M33,0),-'Rent Roll'!$W33*'Rent Roll'!$AB33,"-"),"-")</f>
        <v>-</v>
      </c>
      <c r="DZ96" s="131" t="str">
        <f>IFERROR(IF(DZ$5=EOMONTH('Rent Roll'!$M33,0),-'Rent Roll'!$W33*'Rent Roll'!$AB33,"-"),"-")</f>
        <v>-</v>
      </c>
      <c r="EA96" s="131" t="str">
        <f>IFERROR(IF(EA$5=EOMONTH('Rent Roll'!$M33,0),-'Rent Roll'!$W33*'Rent Roll'!$AB33,"-"),"-")</f>
        <v>-</v>
      </c>
      <c r="EB96" s="131" t="str">
        <f>IFERROR(IF(EB$5=EOMONTH('Rent Roll'!$M33,0),-'Rent Roll'!$W33*'Rent Roll'!$AB33,"-"),"-")</f>
        <v>-</v>
      </c>
      <c r="EC96" s="131" t="str">
        <f>IFERROR(IF(EC$5=EOMONTH('Rent Roll'!$M33,0),-'Rent Roll'!$W33*'Rent Roll'!$AB33,"-"),"-")</f>
        <v>-</v>
      </c>
      <c r="ED96" s="131" t="str">
        <f>IFERROR(IF(ED$5=EOMONTH('Rent Roll'!$M33,0),-'Rent Roll'!$W33*'Rent Roll'!$AB33,"-"),"-")</f>
        <v>-</v>
      </c>
      <c r="EE96" s="131" t="str">
        <f>IFERROR(IF(EE$5=EOMONTH('Rent Roll'!$M33,0),-'Rent Roll'!$W33*'Rent Roll'!$AB33,"-"),"-")</f>
        <v>-</v>
      </c>
      <c r="EF96" s="132" t="str">
        <f>IFERROR(IF(EF$5=EOMONTH('Rent Roll'!$M33,0),-'Rent Roll'!$W33*'Rent Roll'!$AB33,"-"),"-")</f>
        <v>-</v>
      </c>
    </row>
    <row r="97" spans="2:136" ht="15" x14ac:dyDescent="0.25">
      <c r="B97" s="129"/>
      <c r="C97" s="73" t="str">
        <f>CONCATENATE('Rent Roll'!B9&amp;" - "&amp;'Rent Roll'!C9)</f>
        <v>6 - Office</v>
      </c>
      <c r="D97" s="130">
        <f t="shared" si="157"/>
        <v>-141313.12335289776</v>
      </c>
      <c r="E97" s="131" t="str">
        <f>IFERROR(IF(E$5=EOMONTH('Rent Roll'!$M34,0),-'Rent Roll'!$W34*'Rent Roll'!$AB34,"-"),"-")</f>
        <v>-</v>
      </c>
      <c r="F97" s="131" t="str">
        <f>IFERROR(IF(F$5=EOMONTH('Rent Roll'!$M34,0),-'Rent Roll'!$W34*'Rent Roll'!$AB34,"-"),"-")</f>
        <v>-</v>
      </c>
      <c r="G97" s="131" t="str">
        <f>IFERROR(IF(G$5=EOMONTH('Rent Roll'!$M34,0),-'Rent Roll'!$W34*'Rent Roll'!$AB34,"-"),"-")</f>
        <v>-</v>
      </c>
      <c r="H97" s="131" t="str">
        <f>IFERROR(IF(H$5=EOMONTH('Rent Roll'!$M34,0),-'Rent Roll'!$W34*'Rent Roll'!$AB34,"-"),"-")</f>
        <v>-</v>
      </c>
      <c r="I97" s="131" t="str">
        <f>IFERROR(IF(I$5=EOMONTH('Rent Roll'!$M34,0),-'Rent Roll'!$W34*'Rent Roll'!$AB34,"-"),"-")</f>
        <v>-</v>
      </c>
      <c r="J97" s="131" t="str">
        <f>IFERROR(IF(J$5=EOMONTH('Rent Roll'!$M34,0),-'Rent Roll'!$W34*'Rent Roll'!$AB34,"-"),"-")</f>
        <v>-</v>
      </c>
      <c r="K97" s="131" t="str">
        <f>IFERROR(IF(K$5=EOMONTH('Rent Roll'!$M34,0),-'Rent Roll'!$W34*'Rent Roll'!$AB34,"-"),"-")</f>
        <v>-</v>
      </c>
      <c r="L97" s="131" t="str">
        <f>IFERROR(IF(L$5=EOMONTH('Rent Roll'!$M34,0),-'Rent Roll'!$W34*'Rent Roll'!$AB34,"-"),"-")</f>
        <v>-</v>
      </c>
      <c r="M97" s="131" t="str">
        <f>IFERROR(IF(M$5=EOMONTH('Rent Roll'!$M34,0),-'Rent Roll'!$W34*'Rent Roll'!$AB34,"-"),"-")</f>
        <v>-</v>
      </c>
      <c r="N97" s="131" t="str">
        <f>IFERROR(IF(N$5=EOMONTH('Rent Roll'!$M34,0),-'Rent Roll'!$W34*'Rent Roll'!$AB34,"-"),"-")</f>
        <v>-</v>
      </c>
      <c r="O97" s="131">
        <f>IFERROR(IF(O$5=EOMONTH('Rent Roll'!$M34,0),-'Rent Roll'!$W34*'Rent Roll'!$AB34,"-"),"-")</f>
        <v>-141313.12335289776</v>
      </c>
      <c r="P97" s="131" t="str">
        <f>IFERROR(IF(P$5=EOMONTH('Rent Roll'!$M34,0),-'Rent Roll'!$W34*'Rent Roll'!$AB34,"-"),"-")</f>
        <v>-</v>
      </c>
      <c r="Q97" s="131" t="str">
        <f>IFERROR(IF(Q$5=EOMONTH('Rent Roll'!$M34,0),-'Rent Roll'!$W34*'Rent Roll'!$AB34,"-"),"-")</f>
        <v>-</v>
      </c>
      <c r="R97" s="131" t="str">
        <f>IFERROR(IF(R$5=EOMONTH('Rent Roll'!$M34,0),-'Rent Roll'!$W34*'Rent Roll'!$AB34,"-"),"-")</f>
        <v>-</v>
      </c>
      <c r="S97" s="131" t="str">
        <f>IFERROR(IF(S$5=EOMONTH('Rent Roll'!$M34,0),-'Rent Roll'!$W34*'Rent Roll'!$AB34,"-"),"-")</f>
        <v>-</v>
      </c>
      <c r="T97" s="131" t="str">
        <f>IFERROR(IF(T$5=EOMONTH('Rent Roll'!$M34,0),-'Rent Roll'!$W34*'Rent Roll'!$AB34,"-"),"-")</f>
        <v>-</v>
      </c>
      <c r="U97" s="131" t="str">
        <f>IFERROR(IF(U$5=EOMONTH('Rent Roll'!$M34,0),-'Rent Roll'!$W34*'Rent Roll'!$AB34,"-"),"-")</f>
        <v>-</v>
      </c>
      <c r="V97" s="131" t="str">
        <f>IFERROR(IF(V$5=EOMONTH('Rent Roll'!$M34,0),-'Rent Roll'!$W34*'Rent Roll'!$AB34,"-"),"-")</f>
        <v>-</v>
      </c>
      <c r="W97" s="131" t="str">
        <f>IFERROR(IF(W$5=EOMONTH('Rent Roll'!$M34,0),-'Rent Roll'!$W34*'Rent Roll'!$AB34,"-"),"-")</f>
        <v>-</v>
      </c>
      <c r="X97" s="131" t="str">
        <f>IFERROR(IF(X$5=EOMONTH('Rent Roll'!$M34,0),-'Rent Roll'!$W34*'Rent Roll'!$AB34,"-"),"-")</f>
        <v>-</v>
      </c>
      <c r="Y97" s="131" t="str">
        <f>IFERROR(IF(Y$5=EOMONTH('Rent Roll'!$M34,0),-'Rent Roll'!$W34*'Rent Roll'!$AB34,"-"),"-")</f>
        <v>-</v>
      </c>
      <c r="Z97" s="131" t="str">
        <f>IFERROR(IF(Z$5=EOMONTH('Rent Roll'!$M34,0),-'Rent Roll'!$W34*'Rent Roll'!$AB34,"-"),"-")</f>
        <v>-</v>
      </c>
      <c r="AA97" s="131" t="str">
        <f>IFERROR(IF(AA$5=EOMONTH('Rent Roll'!$M34,0),-'Rent Roll'!$W34*'Rent Roll'!$AB34,"-"),"-")</f>
        <v>-</v>
      </c>
      <c r="AB97" s="131" t="str">
        <f>IFERROR(IF(AB$5=EOMONTH('Rent Roll'!$M34,0),-'Rent Roll'!$W34*'Rent Roll'!$AB34,"-"),"-")</f>
        <v>-</v>
      </c>
      <c r="AC97" s="131" t="str">
        <f>IFERROR(IF(AC$5=EOMONTH('Rent Roll'!$M34,0),-'Rent Roll'!$W34*'Rent Roll'!$AB34,"-"),"-")</f>
        <v>-</v>
      </c>
      <c r="AD97" s="131" t="str">
        <f>IFERROR(IF(AD$5=EOMONTH('Rent Roll'!$M34,0),-'Rent Roll'!$W34*'Rent Roll'!$AB34,"-"),"-")</f>
        <v>-</v>
      </c>
      <c r="AE97" s="131" t="str">
        <f>IFERROR(IF(AE$5=EOMONTH('Rent Roll'!$M34,0),-'Rent Roll'!$W34*'Rent Roll'!$AB34,"-"),"-")</f>
        <v>-</v>
      </c>
      <c r="AF97" s="131" t="str">
        <f>IFERROR(IF(AF$5=EOMONTH('Rent Roll'!$M34,0),-'Rent Roll'!$W34*'Rent Roll'!$AB34,"-"),"-")</f>
        <v>-</v>
      </c>
      <c r="AG97" s="131" t="str">
        <f>IFERROR(IF(AG$5=EOMONTH('Rent Roll'!$M34,0),-'Rent Roll'!$W34*'Rent Roll'!$AB34,"-"),"-")</f>
        <v>-</v>
      </c>
      <c r="AH97" s="131" t="str">
        <f>IFERROR(IF(AH$5=EOMONTH('Rent Roll'!$M34,0),-'Rent Roll'!$W34*'Rent Roll'!$AB34,"-"),"-")</f>
        <v>-</v>
      </c>
      <c r="AI97" s="131" t="str">
        <f>IFERROR(IF(AI$5=EOMONTH('Rent Roll'!$M34,0),-'Rent Roll'!$W34*'Rent Roll'!$AB34,"-"),"-")</f>
        <v>-</v>
      </c>
      <c r="AJ97" s="131" t="str">
        <f>IFERROR(IF(AJ$5=EOMONTH('Rent Roll'!$M34,0),-'Rent Roll'!$W34*'Rent Roll'!$AB34,"-"),"-")</f>
        <v>-</v>
      </c>
      <c r="AK97" s="131" t="str">
        <f>IFERROR(IF(AK$5=EOMONTH('Rent Roll'!$M34,0),-'Rent Roll'!$W34*'Rent Roll'!$AB34,"-"),"-")</f>
        <v>-</v>
      </c>
      <c r="AL97" s="131" t="str">
        <f>IFERROR(IF(AL$5=EOMONTH('Rent Roll'!$M34,0),-'Rent Roll'!$W34*'Rent Roll'!$AB34,"-"),"-")</f>
        <v>-</v>
      </c>
      <c r="AM97" s="131" t="str">
        <f>IFERROR(IF(AM$5=EOMONTH('Rent Roll'!$M34,0),-'Rent Roll'!$W34*'Rent Roll'!$AB34,"-"),"-")</f>
        <v>-</v>
      </c>
      <c r="AN97" s="131" t="str">
        <f>IFERROR(IF(AN$5=EOMONTH('Rent Roll'!$M34,0),-'Rent Roll'!$W34*'Rent Roll'!$AB34,"-"),"-")</f>
        <v>-</v>
      </c>
      <c r="AO97" s="131" t="str">
        <f>IFERROR(IF(AO$5=EOMONTH('Rent Roll'!$M34,0),-'Rent Roll'!$W34*'Rent Roll'!$AB34,"-"),"-")</f>
        <v>-</v>
      </c>
      <c r="AP97" s="131" t="str">
        <f>IFERROR(IF(AP$5=EOMONTH('Rent Roll'!$M34,0),-'Rent Roll'!$W34*'Rent Roll'!$AB34,"-"),"-")</f>
        <v>-</v>
      </c>
      <c r="AQ97" s="131" t="str">
        <f>IFERROR(IF(AQ$5=EOMONTH('Rent Roll'!$M34,0),-'Rent Roll'!$W34*'Rent Roll'!$AB34,"-"),"-")</f>
        <v>-</v>
      </c>
      <c r="AR97" s="131" t="str">
        <f>IFERROR(IF(AR$5=EOMONTH('Rent Roll'!$M34,0),-'Rent Roll'!$W34*'Rent Roll'!$AB34,"-"),"-")</f>
        <v>-</v>
      </c>
      <c r="AS97" s="131" t="str">
        <f>IFERROR(IF(AS$5=EOMONTH('Rent Roll'!$M34,0),-'Rent Roll'!$W34*'Rent Roll'!$AB34,"-"),"-")</f>
        <v>-</v>
      </c>
      <c r="AT97" s="131" t="str">
        <f>IFERROR(IF(AT$5=EOMONTH('Rent Roll'!$M34,0),-'Rent Roll'!$W34*'Rent Roll'!$AB34,"-"),"-")</f>
        <v>-</v>
      </c>
      <c r="AU97" s="131" t="str">
        <f>IFERROR(IF(AU$5=EOMONTH('Rent Roll'!$M34,0),-'Rent Roll'!$W34*'Rent Roll'!$AB34,"-"),"-")</f>
        <v>-</v>
      </c>
      <c r="AV97" s="131" t="str">
        <f>IFERROR(IF(AV$5=EOMONTH('Rent Roll'!$M34,0),-'Rent Roll'!$W34*'Rent Roll'!$AB34,"-"),"-")</f>
        <v>-</v>
      </c>
      <c r="AW97" s="131" t="str">
        <f>IFERROR(IF(AW$5=EOMONTH('Rent Roll'!$M34,0),-'Rent Roll'!$W34*'Rent Roll'!$AB34,"-"),"-")</f>
        <v>-</v>
      </c>
      <c r="AX97" s="131" t="str">
        <f>IFERROR(IF(AX$5=EOMONTH('Rent Roll'!$M34,0),-'Rent Roll'!$W34*'Rent Roll'!$AB34,"-"),"-")</f>
        <v>-</v>
      </c>
      <c r="AY97" s="131" t="str">
        <f>IFERROR(IF(AY$5=EOMONTH('Rent Roll'!$M34,0),-'Rent Roll'!$W34*'Rent Roll'!$AB34,"-"),"-")</f>
        <v>-</v>
      </c>
      <c r="AZ97" s="131" t="str">
        <f>IFERROR(IF(AZ$5=EOMONTH('Rent Roll'!$M34,0),-'Rent Roll'!$W34*'Rent Roll'!$AB34,"-"),"-")</f>
        <v>-</v>
      </c>
      <c r="BA97" s="131" t="str">
        <f>IFERROR(IF(BA$5=EOMONTH('Rent Roll'!$M34,0),-'Rent Roll'!$W34*'Rent Roll'!$AB34,"-"),"-")</f>
        <v>-</v>
      </c>
      <c r="BB97" s="131" t="str">
        <f>IFERROR(IF(BB$5=EOMONTH('Rent Roll'!$M34,0),-'Rent Roll'!$W34*'Rent Roll'!$AB34,"-"),"-")</f>
        <v>-</v>
      </c>
      <c r="BC97" s="131" t="str">
        <f>IFERROR(IF(BC$5=EOMONTH('Rent Roll'!$M34,0),-'Rent Roll'!$W34*'Rent Roll'!$AB34,"-"),"-")</f>
        <v>-</v>
      </c>
      <c r="BD97" s="131" t="str">
        <f>IFERROR(IF(BD$5=EOMONTH('Rent Roll'!$M34,0),-'Rent Roll'!$W34*'Rent Roll'!$AB34,"-"),"-")</f>
        <v>-</v>
      </c>
      <c r="BE97" s="131" t="str">
        <f>IFERROR(IF(BE$5=EOMONTH('Rent Roll'!$M34,0),-'Rent Roll'!$W34*'Rent Roll'!$AB34,"-"),"-")</f>
        <v>-</v>
      </c>
      <c r="BF97" s="131" t="str">
        <f>IFERROR(IF(BF$5=EOMONTH('Rent Roll'!$M34,0),-'Rent Roll'!$W34*'Rent Roll'!$AB34,"-"),"-")</f>
        <v>-</v>
      </c>
      <c r="BG97" s="131" t="str">
        <f>IFERROR(IF(BG$5=EOMONTH('Rent Roll'!$M34,0),-'Rent Roll'!$W34*'Rent Roll'!$AB34,"-"),"-")</f>
        <v>-</v>
      </c>
      <c r="BH97" s="131" t="str">
        <f>IFERROR(IF(BH$5=EOMONTH('Rent Roll'!$M34,0),-'Rent Roll'!$W34*'Rent Roll'!$AB34,"-"),"-")</f>
        <v>-</v>
      </c>
      <c r="BI97" s="131" t="str">
        <f>IFERROR(IF(BI$5=EOMONTH('Rent Roll'!$M34,0),-'Rent Roll'!$W34*'Rent Roll'!$AB34,"-"),"-")</f>
        <v>-</v>
      </c>
      <c r="BJ97" s="131" t="str">
        <f>IFERROR(IF(BJ$5=EOMONTH('Rent Roll'!$M34,0),-'Rent Roll'!$W34*'Rent Roll'!$AB34,"-"),"-")</f>
        <v>-</v>
      </c>
      <c r="BK97" s="131" t="str">
        <f>IFERROR(IF(BK$5=EOMONTH('Rent Roll'!$M34,0),-'Rent Roll'!$W34*'Rent Roll'!$AB34,"-"),"-")</f>
        <v>-</v>
      </c>
      <c r="BL97" s="131" t="str">
        <f>IFERROR(IF(BL$5=EOMONTH('Rent Roll'!$M34,0),-'Rent Roll'!$W34*'Rent Roll'!$AB34,"-"),"-")</f>
        <v>-</v>
      </c>
      <c r="BM97" s="131" t="str">
        <f>IFERROR(IF(BM$5=EOMONTH('Rent Roll'!$M34,0),-'Rent Roll'!$W34*'Rent Roll'!$AB34,"-"),"-")</f>
        <v>-</v>
      </c>
      <c r="BN97" s="131" t="str">
        <f>IFERROR(IF(BN$5=EOMONTH('Rent Roll'!$M34,0),-'Rent Roll'!$W34*'Rent Roll'!$AB34,"-"),"-")</f>
        <v>-</v>
      </c>
      <c r="BO97" s="131" t="str">
        <f>IFERROR(IF(BO$5=EOMONTH('Rent Roll'!$M34,0),-'Rent Roll'!$W34*'Rent Roll'!$AB34,"-"),"-")</f>
        <v>-</v>
      </c>
      <c r="BP97" s="131" t="str">
        <f>IFERROR(IF(BP$5=EOMONTH('Rent Roll'!$M34,0),-'Rent Roll'!$W34*'Rent Roll'!$AB34,"-"),"-")</f>
        <v>-</v>
      </c>
      <c r="BQ97" s="131" t="str">
        <f>IFERROR(IF(BQ$5=EOMONTH('Rent Roll'!$M34,0),-'Rent Roll'!$W34*'Rent Roll'!$AB34,"-"),"-")</f>
        <v>-</v>
      </c>
      <c r="BR97" s="131" t="str">
        <f>IFERROR(IF(BR$5=EOMONTH('Rent Roll'!$M34,0),-'Rent Roll'!$W34*'Rent Roll'!$AB34,"-"),"-")</f>
        <v>-</v>
      </c>
      <c r="BS97" s="131" t="str">
        <f>IFERROR(IF(BS$5=EOMONTH('Rent Roll'!$M34,0),-'Rent Roll'!$W34*'Rent Roll'!$AB34,"-"),"-")</f>
        <v>-</v>
      </c>
      <c r="BT97" s="131" t="str">
        <f>IFERROR(IF(BT$5=EOMONTH('Rent Roll'!$M34,0),-'Rent Roll'!$W34*'Rent Roll'!$AB34,"-"),"-")</f>
        <v>-</v>
      </c>
      <c r="BU97" s="131" t="str">
        <f>IFERROR(IF(BU$5=EOMONTH('Rent Roll'!$M34,0),-'Rent Roll'!$W34*'Rent Roll'!$AB34,"-"),"-")</f>
        <v>-</v>
      </c>
      <c r="BV97" s="131" t="str">
        <f>IFERROR(IF(BV$5=EOMONTH('Rent Roll'!$M34,0),-'Rent Roll'!$W34*'Rent Roll'!$AB34,"-"),"-")</f>
        <v>-</v>
      </c>
      <c r="BW97" s="131" t="str">
        <f>IFERROR(IF(BW$5=EOMONTH('Rent Roll'!$M34,0),-'Rent Roll'!$W34*'Rent Roll'!$AB34,"-"),"-")</f>
        <v>-</v>
      </c>
      <c r="BX97" s="131" t="str">
        <f>IFERROR(IF(BX$5=EOMONTH('Rent Roll'!$M34,0),-'Rent Roll'!$W34*'Rent Roll'!$AB34,"-"),"-")</f>
        <v>-</v>
      </c>
      <c r="BY97" s="131" t="str">
        <f>IFERROR(IF(BY$5=EOMONTH('Rent Roll'!$M34,0),-'Rent Roll'!$W34*'Rent Roll'!$AB34,"-"),"-")</f>
        <v>-</v>
      </c>
      <c r="BZ97" s="131" t="str">
        <f>IFERROR(IF(BZ$5=EOMONTH('Rent Roll'!$M34,0),-'Rent Roll'!$W34*'Rent Roll'!$AB34,"-"),"-")</f>
        <v>-</v>
      </c>
      <c r="CA97" s="131" t="str">
        <f>IFERROR(IF(CA$5=EOMONTH('Rent Roll'!$M34,0),-'Rent Roll'!$W34*'Rent Roll'!$AB34,"-"),"-")</f>
        <v>-</v>
      </c>
      <c r="CB97" s="131" t="str">
        <f>IFERROR(IF(CB$5=EOMONTH('Rent Roll'!$M34,0),-'Rent Roll'!$W34*'Rent Roll'!$AB34,"-"),"-")</f>
        <v>-</v>
      </c>
      <c r="CC97" s="131" t="str">
        <f>IFERROR(IF(CC$5=EOMONTH('Rent Roll'!$M34,0),-'Rent Roll'!$W34*'Rent Roll'!$AB34,"-"),"-")</f>
        <v>-</v>
      </c>
      <c r="CD97" s="131" t="str">
        <f>IFERROR(IF(CD$5=EOMONTH('Rent Roll'!$M34,0),-'Rent Roll'!$W34*'Rent Roll'!$AB34,"-"),"-")</f>
        <v>-</v>
      </c>
      <c r="CE97" s="131" t="str">
        <f>IFERROR(IF(CE$5=EOMONTH('Rent Roll'!$M34,0),-'Rent Roll'!$W34*'Rent Roll'!$AB34,"-"),"-")</f>
        <v>-</v>
      </c>
      <c r="CF97" s="131" t="str">
        <f>IFERROR(IF(CF$5=EOMONTH('Rent Roll'!$M34,0),-'Rent Roll'!$W34*'Rent Roll'!$AB34,"-"),"-")</f>
        <v>-</v>
      </c>
      <c r="CG97" s="131" t="str">
        <f>IFERROR(IF(CG$5=EOMONTH('Rent Roll'!$M34,0),-'Rent Roll'!$W34*'Rent Roll'!$AB34,"-"),"-")</f>
        <v>-</v>
      </c>
      <c r="CH97" s="131" t="str">
        <f>IFERROR(IF(CH$5=EOMONTH('Rent Roll'!$M34,0),-'Rent Roll'!$W34*'Rent Roll'!$AB34,"-"),"-")</f>
        <v>-</v>
      </c>
      <c r="CI97" s="131" t="str">
        <f>IFERROR(IF(CI$5=EOMONTH('Rent Roll'!$M34,0),-'Rent Roll'!$W34*'Rent Roll'!$AB34,"-"),"-")</f>
        <v>-</v>
      </c>
      <c r="CJ97" s="131" t="str">
        <f>IFERROR(IF(CJ$5=EOMONTH('Rent Roll'!$M34,0),-'Rent Roll'!$W34*'Rent Roll'!$AB34,"-"),"-")</f>
        <v>-</v>
      </c>
      <c r="CK97" s="131" t="str">
        <f>IFERROR(IF(CK$5=EOMONTH('Rent Roll'!$M34,0),-'Rent Roll'!$W34*'Rent Roll'!$AB34,"-"),"-")</f>
        <v>-</v>
      </c>
      <c r="CL97" s="131" t="str">
        <f>IFERROR(IF(CL$5=EOMONTH('Rent Roll'!$M34,0),-'Rent Roll'!$W34*'Rent Roll'!$AB34,"-"),"-")</f>
        <v>-</v>
      </c>
      <c r="CM97" s="131" t="str">
        <f>IFERROR(IF(CM$5=EOMONTH('Rent Roll'!$M34,0),-'Rent Roll'!$W34*'Rent Roll'!$AB34,"-"),"-")</f>
        <v>-</v>
      </c>
      <c r="CN97" s="131" t="str">
        <f>IFERROR(IF(CN$5=EOMONTH('Rent Roll'!$M34,0),-'Rent Roll'!$W34*'Rent Roll'!$AB34,"-"),"-")</f>
        <v>-</v>
      </c>
      <c r="CO97" s="131" t="str">
        <f>IFERROR(IF(CO$5=EOMONTH('Rent Roll'!$M34,0),-'Rent Roll'!$W34*'Rent Roll'!$AB34,"-"),"-")</f>
        <v>-</v>
      </c>
      <c r="CP97" s="131" t="str">
        <f>IFERROR(IF(CP$5=EOMONTH('Rent Roll'!$M34,0),-'Rent Roll'!$W34*'Rent Roll'!$AB34,"-"),"-")</f>
        <v>-</v>
      </c>
      <c r="CQ97" s="131" t="str">
        <f>IFERROR(IF(CQ$5=EOMONTH('Rent Roll'!$M34,0),-'Rent Roll'!$W34*'Rent Roll'!$AB34,"-"),"-")</f>
        <v>-</v>
      </c>
      <c r="CR97" s="131" t="str">
        <f>IFERROR(IF(CR$5=EOMONTH('Rent Roll'!$M34,0),-'Rent Roll'!$W34*'Rent Roll'!$AB34,"-"),"-")</f>
        <v>-</v>
      </c>
      <c r="CS97" s="131" t="str">
        <f>IFERROR(IF(CS$5=EOMONTH('Rent Roll'!$M34,0),-'Rent Roll'!$W34*'Rent Roll'!$AB34,"-"),"-")</f>
        <v>-</v>
      </c>
      <c r="CT97" s="131" t="str">
        <f>IFERROR(IF(CT$5=EOMONTH('Rent Roll'!$M34,0),-'Rent Roll'!$W34*'Rent Roll'!$AB34,"-"),"-")</f>
        <v>-</v>
      </c>
      <c r="CU97" s="131" t="str">
        <f>IFERROR(IF(CU$5=EOMONTH('Rent Roll'!$M34,0),-'Rent Roll'!$W34*'Rent Roll'!$AB34,"-"),"-")</f>
        <v>-</v>
      </c>
      <c r="CV97" s="131" t="str">
        <f>IFERROR(IF(CV$5=EOMONTH('Rent Roll'!$M34,0),-'Rent Roll'!$W34*'Rent Roll'!$AB34,"-"),"-")</f>
        <v>-</v>
      </c>
      <c r="CW97" s="131" t="str">
        <f>IFERROR(IF(CW$5=EOMONTH('Rent Roll'!$M34,0),-'Rent Roll'!$W34*'Rent Roll'!$AB34,"-"),"-")</f>
        <v>-</v>
      </c>
      <c r="CX97" s="131" t="str">
        <f>IFERROR(IF(CX$5=EOMONTH('Rent Roll'!$M34,0),-'Rent Roll'!$W34*'Rent Roll'!$AB34,"-"),"-")</f>
        <v>-</v>
      </c>
      <c r="CY97" s="131" t="str">
        <f>IFERROR(IF(CY$5=EOMONTH('Rent Roll'!$M34,0),-'Rent Roll'!$W34*'Rent Roll'!$AB34,"-"),"-")</f>
        <v>-</v>
      </c>
      <c r="CZ97" s="131" t="str">
        <f>IFERROR(IF(CZ$5=EOMONTH('Rent Roll'!$M34,0),-'Rent Roll'!$W34*'Rent Roll'!$AB34,"-"),"-")</f>
        <v>-</v>
      </c>
      <c r="DA97" s="131" t="str">
        <f>IFERROR(IF(DA$5=EOMONTH('Rent Roll'!$M34,0),-'Rent Roll'!$W34*'Rent Roll'!$AB34,"-"),"-")</f>
        <v>-</v>
      </c>
      <c r="DB97" s="131" t="str">
        <f>IFERROR(IF(DB$5=EOMONTH('Rent Roll'!$M34,0),-'Rent Roll'!$W34*'Rent Roll'!$AB34,"-"),"-")</f>
        <v>-</v>
      </c>
      <c r="DC97" s="131" t="str">
        <f>IFERROR(IF(DC$5=EOMONTH('Rent Roll'!$M34,0),-'Rent Roll'!$W34*'Rent Roll'!$AB34,"-"),"-")</f>
        <v>-</v>
      </c>
      <c r="DD97" s="131" t="str">
        <f>IFERROR(IF(DD$5=EOMONTH('Rent Roll'!$M34,0),-'Rent Roll'!$W34*'Rent Roll'!$AB34,"-"),"-")</f>
        <v>-</v>
      </c>
      <c r="DE97" s="131" t="str">
        <f>IFERROR(IF(DE$5=EOMONTH('Rent Roll'!$M34,0),-'Rent Roll'!$W34*'Rent Roll'!$AB34,"-"),"-")</f>
        <v>-</v>
      </c>
      <c r="DF97" s="131" t="str">
        <f>IFERROR(IF(DF$5=EOMONTH('Rent Roll'!$M34,0),-'Rent Roll'!$W34*'Rent Roll'!$AB34,"-"),"-")</f>
        <v>-</v>
      </c>
      <c r="DG97" s="131" t="str">
        <f>IFERROR(IF(DG$5=EOMONTH('Rent Roll'!$M34,0),-'Rent Roll'!$W34*'Rent Roll'!$AB34,"-"),"-")</f>
        <v>-</v>
      </c>
      <c r="DH97" s="131" t="str">
        <f>IFERROR(IF(DH$5=EOMONTH('Rent Roll'!$M34,0),-'Rent Roll'!$W34*'Rent Roll'!$AB34,"-"),"-")</f>
        <v>-</v>
      </c>
      <c r="DI97" s="131" t="str">
        <f>IFERROR(IF(DI$5=EOMONTH('Rent Roll'!$M34,0),-'Rent Roll'!$W34*'Rent Roll'!$AB34,"-"),"-")</f>
        <v>-</v>
      </c>
      <c r="DJ97" s="131" t="str">
        <f>IFERROR(IF(DJ$5=EOMONTH('Rent Roll'!$M34,0),-'Rent Roll'!$W34*'Rent Roll'!$AB34,"-"),"-")</f>
        <v>-</v>
      </c>
      <c r="DK97" s="131" t="str">
        <f>IFERROR(IF(DK$5=EOMONTH('Rent Roll'!$M34,0),-'Rent Roll'!$W34*'Rent Roll'!$AB34,"-"),"-")</f>
        <v>-</v>
      </c>
      <c r="DL97" s="131" t="str">
        <f>IFERROR(IF(DL$5=EOMONTH('Rent Roll'!$M34,0),-'Rent Roll'!$W34*'Rent Roll'!$AB34,"-"),"-")</f>
        <v>-</v>
      </c>
      <c r="DM97" s="131" t="str">
        <f>IFERROR(IF(DM$5=EOMONTH('Rent Roll'!$M34,0),-'Rent Roll'!$W34*'Rent Roll'!$AB34,"-"),"-")</f>
        <v>-</v>
      </c>
      <c r="DN97" s="131" t="str">
        <f>IFERROR(IF(DN$5=EOMONTH('Rent Roll'!$M34,0),-'Rent Roll'!$W34*'Rent Roll'!$AB34,"-"),"-")</f>
        <v>-</v>
      </c>
      <c r="DO97" s="131" t="str">
        <f>IFERROR(IF(DO$5=EOMONTH('Rent Roll'!$M34,0),-'Rent Roll'!$W34*'Rent Roll'!$AB34,"-"),"-")</f>
        <v>-</v>
      </c>
      <c r="DP97" s="131" t="str">
        <f>IFERROR(IF(DP$5=EOMONTH('Rent Roll'!$M34,0),-'Rent Roll'!$W34*'Rent Roll'!$AB34,"-"),"-")</f>
        <v>-</v>
      </c>
      <c r="DQ97" s="131" t="str">
        <f>IFERROR(IF(DQ$5=EOMONTH('Rent Roll'!$M34,0),-'Rent Roll'!$W34*'Rent Roll'!$AB34,"-"),"-")</f>
        <v>-</v>
      </c>
      <c r="DR97" s="131" t="str">
        <f>IFERROR(IF(DR$5=EOMONTH('Rent Roll'!$M34,0),-'Rent Roll'!$W34*'Rent Roll'!$AB34,"-"),"-")</f>
        <v>-</v>
      </c>
      <c r="DS97" s="131" t="str">
        <f>IFERROR(IF(DS$5=EOMONTH('Rent Roll'!$M34,0),-'Rent Roll'!$W34*'Rent Roll'!$AB34,"-"),"-")</f>
        <v>-</v>
      </c>
      <c r="DT97" s="131" t="str">
        <f>IFERROR(IF(DT$5=EOMONTH('Rent Roll'!$M34,0),-'Rent Roll'!$W34*'Rent Roll'!$AB34,"-"),"-")</f>
        <v>-</v>
      </c>
      <c r="DU97" s="131" t="str">
        <f>IFERROR(IF(DU$5=EOMONTH('Rent Roll'!$M34,0),-'Rent Roll'!$W34*'Rent Roll'!$AB34,"-"),"-")</f>
        <v>-</v>
      </c>
      <c r="DV97" s="131" t="str">
        <f>IFERROR(IF(DV$5=EOMONTH('Rent Roll'!$M34,0),-'Rent Roll'!$W34*'Rent Roll'!$AB34,"-"),"-")</f>
        <v>-</v>
      </c>
      <c r="DW97" s="131" t="str">
        <f>IFERROR(IF(DW$5=EOMONTH('Rent Roll'!$M34,0),-'Rent Roll'!$W34*'Rent Roll'!$AB34,"-"),"-")</f>
        <v>-</v>
      </c>
      <c r="DX97" s="131" t="str">
        <f>IFERROR(IF(DX$5=EOMONTH('Rent Roll'!$M34,0),-'Rent Roll'!$W34*'Rent Roll'!$AB34,"-"),"-")</f>
        <v>-</v>
      </c>
      <c r="DY97" s="131" t="str">
        <f>IFERROR(IF(DY$5=EOMONTH('Rent Roll'!$M34,0),-'Rent Roll'!$W34*'Rent Roll'!$AB34,"-"),"-")</f>
        <v>-</v>
      </c>
      <c r="DZ97" s="131" t="str">
        <f>IFERROR(IF(DZ$5=EOMONTH('Rent Roll'!$M34,0),-'Rent Roll'!$W34*'Rent Roll'!$AB34,"-"),"-")</f>
        <v>-</v>
      </c>
      <c r="EA97" s="131" t="str">
        <f>IFERROR(IF(EA$5=EOMONTH('Rent Roll'!$M34,0),-'Rent Roll'!$W34*'Rent Roll'!$AB34,"-"),"-")</f>
        <v>-</v>
      </c>
      <c r="EB97" s="131" t="str">
        <f>IFERROR(IF(EB$5=EOMONTH('Rent Roll'!$M34,0),-'Rent Roll'!$W34*'Rent Roll'!$AB34,"-"),"-")</f>
        <v>-</v>
      </c>
      <c r="EC97" s="131" t="str">
        <f>IFERROR(IF(EC$5=EOMONTH('Rent Roll'!$M34,0),-'Rent Roll'!$W34*'Rent Roll'!$AB34,"-"),"-")</f>
        <v>-</v>
      </c>
      <c r="ED97" s="131" t="str">
        <f>IFERROR(IF(ED$5=EOMONTH('Rent Roll'!$M34,0),-'Rent Roll'!$W34*'Rent Roll'!$AB34,"-"),"-")</f>
        <v>-</v>
      </c>
      <c r="EE97" s="131" t="str">
        <f>IFERROR(IF(EE$5=EOMONTH('Rent Roll'!$M34,0),-'Rent Roll'!$W34*'Rent Roll'!$AB34,"-"),"-")</f>
        <v>-</v>
      </c>
      <c r="EF97" s="132" t="str">
        <f>IFERROR(IF(EF$5=EOMONTH('Rent Roll'!$M34,0),-'Rent Roll'!$W34*'Rent Roll'!$AB34,"-"),"-")</f>
        <v>-</v>
      </c>
    </row>
    <row r="98" spans="2:136" ht="15" x14ac:dyDescent="0.25">
      <c r="B98" s="129"/>
      <c r="C98" s="73" t="str">
        <f>CONCATENATE('Rent Roll'!B10&amp;" - "&amp;'Rent Roll'!C10)</f>
        <v>7 - Office - Penthouse</v>
      </c>
      <c r="D98" s="130">
        <f t="shared" si="157"/>
        <v>-137838.21048356421</v>
      </c>
      <c r="E98" s="131" t="str">
        <f>IFERROR(IF(E$5=EOMONTH('Rent Roll'!$M35,0),-'Rent Roll'!$W35*'Rent Roll'!$AB35,"-"),"-")</f>
        <v>-</v>
      </c>
      <c r="F98" s="131" t="str">
        <f>IFERROR(IF(F$5=EOMONTH('Rent Roll'!$M35,0),-'Rent Roll'!$W35*'Rent Roll'!$AB35,"-"),"-")</f>
        <v>-</v>
      </c>
      <c r="G98" s="131" t="str">
        <f>IFERROR(IF(G$5=EOMONTH('Rent Roll'!$M35,0),-'Rent Roll'!$W35*'Rent Roll'!$AB35,"-"),"-")</f>
        <v>-</v>
      </c>
      <c r="H98" s="131" t="str">
        <f>IFERROR(IF(H$5=EOMONTH('Rent Roll'!$M35,0),-'Rent Roll'!$W35*'Rent Roll'!$AB35,"-"),"-")</f>
        <v>-</v>
      </c>
      <c r="I98" s="131" t="str">
        <f>IFERROR(IF(I$5=EOMONTH('Rent Roll'!$M35,0),-'Rent Roll'!$W35*'Rent Roll'!$AB35,"-"),"-")</f>
        <v>-</v>
      </c>
      <c r="J98" s="131" t="str">
        <f>IFERROR(IF(J$5=EOMONTH('Rent Roll'!$M35,0),-'Rent Roll'!$W35*'Rent Roll'!$AB35,"-"),"-")</f>
        <v>-</v>
      </c>
      <c r="K98" s="131" t="str">
        <f>IFERROR(IF(K$5=EOMONTH('Rent Roll'!$M35,0),-'Rent Roll'!$W35*'Rent Roll'!$AB35,"-"),"-")</f>
        <v>-</v>
      </c>
      <c r="L98" s="131" t="str">
        <f>IFERROR(IF(L$5=EOMONTH('Rent Roll'!$M35,0),-'Rent Roll'!$W35*'Rent Roll'!$AB35,"-"),"-")</f>
        <v>-</v>
      </c>
      <c r="M98" s="131" t="str">
        <f>IFERROR(IF(M$5=EOMONTH('Rent Roll'!$M35,0),-'Rent Roll'!$W35*'Rent Roll'!$AB35,"-"),"-")</f>
        <v>-</v>
      </c>
      <c r="N98" s="131" t="str">
        <f>IFERROR(IF(N$5=EOMONTH('Rent Roll'!$M35,0),-'Rent Roll'!$W35*'Rent Roll'!$AB35,"-"),"-")</f>
        <v>-</v>
      </c>
      <c r="O98" s="131" t="str">
        <f>IFERROR(IF(O$5=EOMONTH('Rent Roll'!$M35,0),-'Rent Roll'!$W35*'Rent Roll'!$AB35,"-"),"-")</f>
        <v>-</v>
      </c>
      <c r="P98" s="131" t="str">
        <f>IFERROR(IF(P$5=EOMONTH('Rent Roll'!$M35,0),-'Rent Roll'!$W35*'Rent Roll'!$AB35,"-"),"-")</f>
        <v>-</v>
      </c>
      <c r="Q98" s="131">
        <f>IFERROR(IF(Q$5=EOMONTH('Rent Roll'!$M35,0),-'Rent Roll'!$W35*'Rent Roll'!$AB35,"-"),"-")</f>
        <v>-137838.21048356421</v>
      </c>
      <c r="R98" s="131" t="str">
        <f>IFERROR(IF(R$5=EOMONTH('Rent Roll'!$M35,0),-'Rent Roll'!$W35*'Rent Roll'!$AB35,"-"),"-")</f>
        <v>-</v>
      </c>
      <c r="S98" s="131" t="str">
        <f>IFERROR(IF(S$5=EOMONTH('Rent Roll'!$M35,0),-'Rent Roll'!$W35*'Rent Roll'!$AB35,"-"),"-")</f>
        <v>-</v>
      </c>
      <c r="T98" s="131" t="str">
        <f>IFERROR(IF(T$5=EOMONTH('Rent Roll'!$M35,0),-'Rent Roll'!$W35*'Rent Roll'!$AB35,"-"),"-")</f>
        <v>-</v>
      </c>
      <c r="U98" s="131" t="str">
        <f>IFERROR(IF(U$5=EOMONTH('Rent Roll'!$M35,0),-'Rent Roll'!$W35*'Rent Roll'!$AB35,"-"),"-")</f>
        <v>-</v>
      </c>
      <c r="V98" s="131" t="str">
        <f>IFERROR(IF(V$5=EOMONTH('Rent Roll'!$M35,0),-'Rent Roll'!$W35*'Rent Roll'!$AB35,"-"),"-")</f>
        <v>-</v>
      </c>
      <c r="W98" s="131" t="str">
        <f>IFERROR(IF(W$5=EOMONTH('Rent Roll'!$M35,0),-'Rent Roll'!$W35*'Rent Roll'!$AB35,"-"),"-")</f>
        <v>-</v>
      </c>
      <c r="X98" s="131" t="str">
        <f>IFERROR(IF(X$5=EOMONTH('Rent Roll'!$M35,0),-'Rent Roll'!$W35*'Rent Roll'!$AB35,"-"),"-")</f>
        <v>-</v>
      </c>
      <c r="Y98" s="131" t="str">
        <f>IFERROR(IF(Y$5=EOMONTH('Rent Roll'!$M35,0),-'Rent Roll'!$W35*'Rent Roll'!$AB35,"-"),"-")</f>
        <v>-</v>
      </c>
      <c r="Z98" s="131" t="str">
        <f>IFERROR(IF(Z$5=EOMONTH('Rent Roll'!$M35,0),-'Rent Roll'!$W35*'Rent Roll'!$AB35,"-"),"-")</f>
        <v>-</v>
      </c>
      <c r="AA98" s="131" t="str">
        <f>IFERROR(IF(AA$5=EOMONTH('Rent Roll'!$M35,0),-'Rent Roll'!$W35*'Rent Roll'!$AB35,"-"),"-")</f>
        <v>-</v>
      </c>
      <c r="AB98" s="131" t="str">
        <f>IFERROR(IF(AB$5=EOMONTH('Rent Roll'!$M35,0),-'Rent Roll'!$W35*'Rent Roll'!$AB35,"-"),"-")</f>
        <v>-</v>
      </c>
      <c r="AC98" s="131" t="str">
        <f>IFERROR(IF(AC$5=EOMONTH('Rent Roll'!$M35,0),-'Rent Roll'!$W35*'Rent Roll'!$AB35,"-"),"-")</f>
        <v>-</v>
      </c>
      <c r="AD98" s="131" t="str">
        <f>IFERROR(IF(AD$5=EOMONTH('Rent Roll'!$M35,0),-'Rent Roll'!$W35*'Rent Roll'!$AB35,"-"),"-")</f>
        <v>-</v>
      </c>
      <c r="AE98" s="131" t="str">
        <f>IFERROR(IF(AE$5=EOMONTH('Rent Roll'!$M35,0),-'Rent Roll'!$W35*'Rent Roll'!$AB35,"-"),"-")</f>
        <v>-</v>
      </c>
      <c r="AF98" s="131" t="str">
        <f>IFERROR(IF(AF$5=EOMONTH('Rent Roll'!$M35,0),-'Rent Roll'!$W35*'Rent Roll'!$AB35,"-"),"-")</f>
        <v>-</v>
      </c>
      <c r="AG98" s="131" t="str">
        <f>IFERROR(IF(AG$5=EOMONTH('Rent Roll'!$M35,0),-'Rent Roll'!$W35*'Rent Roll'!$AB35,"-"),"-")</f>
        <v>-</v>
      </c>
      <c r="AH98" s="131" t="str">
        <f>IFERROR(IF(AH$5=EOMONTH('Rent Roll'!$M35,0),-'Rent Roll'!$W35*'Rent Roll'!$AB35,"-"),"-")</f>
        <v>-</v>
      </c>
      <c r="AI98" s="131" t="str">
        <f>IFERROR(IF(AI$5=EOMONTH('Rent Roll'!$M35,0),-'Rent Roll'!$W35*'Rent Roll'!$AB35,"-"),"-")</f>
        <v>-</v>
      </c>
      <c r="AJ98" s="131" t="str">
        <f>IFERROR(IF(AJ$5=EOMONTH('Rent Roll'!$M35,0),-'Rent Roll'!$W35*'Rent Roll'!$AB35,"-"),"-")</f>
        <v>-</v>
      </c>
      <c r="AK98" s="131" t="str">
        <f>IFERROR(IF(AK$5=EOMONTH('Rent Roll'!$M35,0),-'Rent Roll'!$W35*'Rent Roll'!$AB35,"-"),"-")</f>
        <v>-</v>
      </c>
      <c r="AL98" s="131" t="str">
        <f>IFERROR(IF(AL$5=EOMONTH('Rent Roll'!$M35,0),-'Rent Roll'!$W35*'Rent Roll'!$AB35,"-"),"-")</f>
        <v>-</v>
      </c>
      <c r="AM98" s="131" t="str">
        <f>IFERROR(IF(AM$5=EOMONTH('Rent Roll'!$M35,0),-'Rent Roll'!$W35*'Rent Roll'!$AB35,"-"),"-")</f>
        <v>-</v>
      </c>
      <c r="AN98" s="131" t="str">
        <f>IFERROR(IF(AN$5=EOMONTH('Rent Roll'!$M35,0),-'Rent Roll'!$W35*'Rent Roll'!$AB35,"-"),"-")</f>
        <v>-</v>
      </c>
      <c r="AO98" s="131" t="str">
        <f>IFERROR(IF(AO$5=EOMONTH('Rent Roll'!$M35,0),-'Rent Roll'!$W35*'Rent Roll'!$AB35,"-"),"-")</f>
        <v>-</v>
      </c>
      <c r="AP98" s="131" t="str">
        <f>IFERROR(IF(AP$5=EOMONTH('Rent Roll'!$M35,0),-'Rent Roll'!$W35*'Rent Roll'!$AB35,"-"),"-")</f>
        <v>-</v>
      </c>
      <c r="AQ98" s="131" t="str">
        <f>IFERROR(IF(AQ$5=EOMONTH('Rent Roll'!$M35,0),-'Rent Roll'!$W35*'Rent Roll'!$AB35,"-"),"-")</f>
        <v>-</v>
      </c>
      <c r="AR98" s="131" t="str">
        <f>IFERROR(IF(AR$5=EOMONTH('Rent Roll'!$M35,0),-'Rent Roll'!$W35*'Rent Roll'!$AB35,"-"),"-")</f>
        <v>-</v>
      </c>
      <c r="AS98" s="131" t="str">
        <f>IFERROR(IF(AS$5=EOMONTH('Rent Roll'!$M35,0),-'Rent Roll'!$W35*'Rent Roll'!$AB35,"-"),"-")</f>
        <v>-</v>
      </c>
      <c r="AT98" s="131" t="str">
        <f>IFERROR(IF(AT$5=EOMONTH('Rent Roll'!$M35,0),-'Rent Roll'!$W35*'Rent Roll'!$AB35,"-"),"-")</f>
        <v>-</v>
      </c>
      <c r="AU98" s="131" t="str">
        <f>IFERROR(IF(AU$5=EOMONTH('Rent Roll'!$M35,0),-'Rent Roll'!$W35*'Rent Roll'!$AB35,"-"),"-")</f>
        <v>-</v>
      </c>
      <c r="AV98" s="131" t="str">
        <f>IFERROR(IF(AV$5=EOMONTH('Rent Roll'!$M35,0),-'Rent Roll'!$W35*'Rent Roll'!$AB35,"-"),"-")</f>
        <v>-</v>
      </c>
      <c r="AW98" s="131" t="str">
        <f>IFERROR(IF(AW$5=EOMONTH('Rent Roll'!$M35,0),-'Rent Roll'!$W35*'Rent Roll'!$AB35,"-"),"-")</f>
        <v>-</v>
      </c>
      <c r="AX98" s="131" t="str">
        <f>IFERROR(IF(AX$5=EOMONTH('Rent Roll'!$M35,0),-'Rent Roll'!$W35*'Rent Roll'!$AB35,"-"),"-")</f>
        <v>-</v>
      </c>
      <c r="AY98" s="131" t="str">
        <f>IFERROR(IF(AY$5=EOMONTH('Rent Roll'!$M35,0),-'Rent Roll'!$W35*'Rent Roll'!$AB35,"-"),"-")</f>
        <v>-</v>
      </c>
      <c r="AZ98" s="131" t="str">
        <f>IFERROR(IF(AZ$5=EOMONTH('Rent Roll'!$M35,0),-'Rent Roll'!$W35*'Rent Roll'!$AB35,"-"),"-")</f>
        <v>-</v>
      </c>
      <c r="BA98" s="131" t="str">
        <f>IFERROR(IF(BA$5=EOMONTH('Rent Roll'!$M35,0),-'Rent Roll'!$W35*'Rent Roll'!$AB35,"-"),"-")</f>
        <v>-</v>
      </c>
      <c r="BB98" s="131" t="str">
        <f>IFERROR(IF(BB$5=EOMONTH('Rent Roll'!$M35,0),-'Rent Roll'!$W35*'Rent Roll'!$AB35,"-"),"-")</f>
        <v>-</v>
      </c>
      <c r="BC98" s="131" t="str">
        <f>IFERROR(IF(BC$5=EOMONTH('Rent Roll'!$M35,0),-'Rent Roll'!$W35*'Rent Roll'!$AB35,"-"),"-")</f>
        <v>-</v>
      </c>
      <c r="BD98" s="131" t="str">
        <f>IFERROR(IF(BD$5=EOMONTH('Rent Roll'!$M35,0),-'Rent Roll'!$W35*'Rent Roll'!$AB35,"-"),"-")</f>
        <v>-</v>
      </c>
      <c r="BE98" s="131" t="str">
        <f>IFERROR(IF(BE$5=EOMONTH('Rent Roll'!$M35,0),-'Rent Roll'!$W35*'Rent Roll'!$AB35,"-"),"-")</f>
        <v>-</v>
      </c>
      <c r="BF98" s="131" t="str">
        <f>IFERROR(IF(BF$5=EOMONTH('Rent Roll'!$M35,0),-'Rent Roll'!$W35*'Rent Roll'!$AB35,"-"),"-")</f>
        <v>-</v>
      </c>
      <c r="BG98" s="131" t="str">
        <f>IFERROR(IF(BG$5=EOMONTH('Rent Roll'!$M35,0),-'Rent Roll'!$W35*'Rent Roll'!$AB35,"-"),"-")</f>
        <v>-</v>
      </c>
      <c r="BH98" s="131" t="str">
        <f>IFERROR(IF(BH$5=EOMONTH('Rent Roll'!$M35,0),-'Rent Roll'!$W35*'Rent Roll'!$AB35,"-"),"-")</f>
        <v>-</v>
      </c>
      <c r="BI98" s="131" t="str">
        <f>IFERROR(IF(BI$5=EOMONTH('Rent Roll'!$M35,0),-'Rent Roll'!$W35*'Rent Roll'!$AB35,"-"),"-")</f>
        <v>-</v>
      </c>
      <c r="BJ98" s="131" t="str">
        <f>IFERROR(IF(BJ$5=EOMONTH('Rent Roll'!$M35,0),-'Rent Roll'!$W35*'Rent Roll'!$AB35,"-"),"-")</f>
        <v>-</v>
      </c>
      <c r="BK98" s="131" t="str">
        <f>IFERROR(IF(BK$5=EOMONTH('Rent Roll'!$M35,0),-'Rent Roll'!$W35*'Rent Roll'!$AB35,"-"),"-")</f>
        <v>-</v>
      </c>
      <c r="BL98" s="131" t="str">
        <f>IFERROR(IF(BL$5=EOMONTH('Rent Roll'!$M35,0),-'Rent Roll'!$W35*'Rent Roll'!$AB35,"-"),"-")</f>
        <v>-</v>
      </c>
      <c r="BM98" s="131" t="str">
        <f>IFERROR(IF(BM$5=EOMONTH('Rent Roll'!$M35,0),-'Rent Roll'!$W35*'Rent Roll'!$AB35,"-"),"-")</f>
        <v>-</v>
      </c>
      <c r="BN98" s="131" t="str">
        <f>IFERROR(IF(BN$5=EOMONTH('Rent Roll'!$M35,0),-'Rent Roll'!$W35*'Rent Roll'!$AB35,"-"),"-")</f>
        <v>-</v>
      </c>
      <c r="BO98" s="131" t="str">
        <f>IFERROR(IF(BO$5=EOMONTH('Rent Roll'!$M35,0),-'Rent Roll'!$W35*'Rent Roll'!$AB35,"-"),"-")</f>
        <v>-</v>
      </c>
      <c r="BP98" s="131" t="str">
        <f>IFERROR(IF(BP$5=EOMONTH('Rent Roll'!$M35,0),-'Rent Roll'!$W35*'Rent Roll'!$AB35,"-"),"-")</f>
        <v>-</v>
      </c>
      <c r="BQ98" s="131" t="str">
        <f>IFERROR(IF(BQ$5=EOMONTH('Rent Roll'!$M35,0),-'Rent Roll'!$W35*'Rent Roll'!$AB35,"-"),"-")</f>
        <v>-</v>
      </c>
      <c r="BR98" s="131" t="str">
        <f>IFERROR(IF(BR$5=EOMONTH('Rent Roll'!$M35,0),-'Rent Roll'!$W35*'Rent Roll'!$AB35,"-"),"-")</f>
        <v>-</v>
      </c>
      <c r="BS98" s="131" t="str">
        <f>IFERROR(IF(BS$5=EOMONTH('Rent Roll'!$M35,0),-'Rent Roll'!$W35*'Rent Roll'!$AB35,"-"),"-")</f>
        <v>-</v>
      </c>
      <c r="BT98" s="131" t="str">
        <f>IFERROR(IF(BT$5=EOMONTH('Rent Roll'!$M35,0),-'Rent Roll'!$W35*'Rent Roll'!$AB35,"-"),"-")</f>
        <v>-</v>
      </c>
      <c r="BU98" s="131" t="str">
        <f>IFERROR(IF(BU$5=EOMONTH('Rent Roll'!$M35,0),-'Rent Roll'!$W35*'Rent Roll'!$AB35,"-"),"-")</f>
        <v>-</v>
      </c>
      <c r="BV98" s="131" t="str">
        <f>IFERROR(IF(BV$5=EOMONTH('Rent Roll'!$M35,0),-'Rent Roll'!$W35*'Rent Roll'!$AB35,"-"),"-")</f>
        <v>-</v>
      </c>
      <c r="BW98" s="131" t="str">
        <f>IFERROR(IF(BW$5=EOMONTH('Rent Roll'!$M35,0),-'Rent Roll'!$W35*'Rent Roll'!$AB35,"-"),"-")</f>
        <v>-</v>
      </c>
      <c r="BX98" s="131" t="str">
        <f>IFERROR(IF(BX$5=EOMONTH('Rent Roll'!$M35,0),-'Rent Roll'!$W35*'Rent Roll'!$AB35,"-"),"-")</f>
        <v>-</v>
      </c>
      <c r="BY98" s="131" t="str">
        <f>IFERROR(IF(BY$5=EOMONTH('Rent Roll'!$M35,0),-'Rent Roll'!$W35*'Rent Roll'!$AB35,"-"),"-")</f>
        <v>-</v>
      </c>
      <c r="BZ98" s="131" t="str">
        <f>IFERROR(IF(BZ$5=EOMONTH('Rent Roll'!$M35,0),-'Rent Roll'!$W35*'Rent Roll'!$AB35,"-"),"-")</f>
        <v>-</v>
      </c>
      <c r="CA98" s="131" t="str">
        <f>IFERROR(IF(CA$5=EOMONTH('Rent Roll'!$M35,0),-'Rent Roll'!$W35*'Rent Roll'!$AB35,"-"),"-")</f>
        <v>-</v>
      </c>
      <c r="CB98" s="131" t="str">
        <f>IFERROR(IF(CB$5=EOMONTH('Rent Roll'!$M35,0),-'Rent Roll'!$W35*'Rent Roll'!$AB35,"-"),"-")</f>
        <v>-</v>
      </c>
      <c r="CC98" s="131" t="str">
        <f>IFERROR(IF(CC$5=EOMONTH('Rent Roll'!$M35,0),-'Rent Roll'!$W35*'Rent Roll'!$AB35,"-"),"-")</f>
        <v>-</v>
      </c>
      <c r="CD98" s="131" t="str">
        <f>IFERROR(IF(CD$5=EOMONTH('Rent Roll'!$M35,0),-'Rent Roll'!$W35*'Rent Roll'!$AB35,"-"),"-")</f>
        <v>-</v>
      </c>
      <c r="CE98" s="131" t="str">
        <f>IFERROR(IF(CE$5=EOMONTH('Rent Roll'!$M35,0),-'Rent Roll'!$W35*'Rent Roll'!$AB35,"-"),"-")</f>
        <v>-</v>
      </c>
      <c r="CF98" s="131" t="str">
        <f>IFERROR(IF(CF$5=EOMONTH('Rent Roll'!$M35,0),-'Rent Roll'!$W35*'Rent Roll'!$AB35,"-"),"-")</f>
        <v>-</v>
      </c>
      <c r="CG98" s="131" t="str">
        <f>IFERROR(IF(CG$5=EOMONTH('Rent Roll'!$M35,0),-'Rent Roll'!$W35*'Rent Roll'!$AB35,"-"),"-")</f>
        <v>-</v>
      </c>
      <c r="CH98" s="131" t="str">
        <f>IFERROR(IF(CH$5=EOMONTH('Rent Roll'!$M35,0),-'Rent Roll'!$W35*'Rent Roll'!$AB35,"-"),"-")</f>
        <v>-</v>
      </c>
      <c r="CI98" s="131" t="str">
        <f>IFERROR(IF(CI$5=EOMONTH('Rent Roll'!$M35,0),-'Rent Roll'!$W35*'Rent Roll'!$AB35,"-"),"-")</f>
        <v>-</v>
      </c>
      <c r="CJ98" s="131" t="str">
        <f>IFERROR(IF(CJ$5=EOMONTH('Rent Roll'!$M35,0),-'Rent Roll'!$W35*'Rent Roll'!$AB35,"-"),"-")</f>
        <v>-</v>
      </c>
      <c r="CK98" s="131" t="str">
        <f>IFERROR(IF(CK$5=EOMONTH('Rent Roll'!$M35,0),-'Rent Roll'!$W35*'Rent Roll'!$AB35,"-"),"-")</f>
        <v>-</v>
      </c>
      <c r="CL98" s="131" t="str">
        <f>IFERROR(IF(CL$5=EOMONTH('Rent Roll'!$M35,0),-'Rent Roll'!$W35*'Rent Roll'!$AB35,"-"),"-")</f>
        <v>-</v>
      </c>
      <c r="CM98" s="131" t="str">
        <f>IFERROR(IF(CM$5=EOMONTH('Rent Roll'!$M35,0),-'Rent Roll'!$W35*'Rent Roll'!$AB35,"-"),"-")</f>
        <v>-</v>
      </c>
      <c r="CN98" s="131" t="str">
        <f>IFERROR(IF(CN$5=EOMONTH('Rent Roll'!$M35,0),-'Rent Roll'!$W35*'Rent Roll'!$AB35,"-"),"-")</f>
        <v>-</v>
      </c>
      <c r="CO98" s="131" t="str">
        <f>IFERROR(IF(CO$5=EOMONTH('Rent Roll'!$M35,0),-'Rent Roll'!$W35*'Rent Roll'!$AB35,"-"),"-")</f>
        <v>-</v>
      </c>
      <c r="CP98" s="131" t="str">
        <f>IFERROR(IF(CP$5=EOMONTH('Rent Roll'!$M35,0),-'Rent Roll'!$W35*'Rent Roll'!$AB35,"-"),"-")</f>
        <v>-</v>
      </c>
      <c r="CQ98" s="131" t="str">
        <f>IFERROR(IF(CQ$5=EOMONTH('Rent Roll'!$M35,0),-'Rent Roll'!$W35*'Rent Roll'!$AB35,"-"),"-")</f>
        <v>-</v>
      </c>
      <c r="CR98" s="131" t="str">
        <f>IFERROR(IF(CR$5=EOMONTH('Rent Roll'!$M35,0),-'Rent Roll'!$W35*'Rent Roll'!$AB35,"-"),"-")</f>
        <v>-</v>
      </c>
      <c r="CS98" s="131" t="str">
        <f>IFERROR(IF(CS$5=EOMONTH('Rent Roll'!$M35,0),-'Rent Roll'!$W35*'Rent Roll'!$AB35,"-"),"-")</f>
        <v>-</v>
      </c>
      <c r="CT98" s="131" t="str">
        <f>IFERROR(IF(CT$5=EOMONTH('Rent Roll'!$M35,0),-'Rent Roll'!$W35*'Rent Roll'!$AB35,"-"),"-")</f>
        <v>-</v>
      </c>
      <c r="CU98" s="131" t="str">
        <f>IFERROR(IF(CU$5=EOMONTH('Rent Roll'!$M35,0),-'Rent Roll'!$W35*'Rent Roll'!$AB35,"-"),"-")</f>
        <v>-</v>
      </c>
      <c r="CV98" s="131" t="str">
        <f>IFERROR(IF(CV$5=EOMONTH('Rent Roll'!$M35,0),-'Rent Roll'!$W35*'Rent Roll'!$AB35,"-"),"-")</f>
        <v>-</v>
      </c>
      <c r="CW98" s="131" t="str">
        <f>IFERROR(IF(CW$5=EOMONTH('Rent Roll'!$M35,0),-'Rent Roll'!$W35*'Rent Roll'!$AB35,"-"),"-")</f>
        <v>-</v>
      </c>
      <c r="CX98" s="131" t="str">
        <f>IFERROR(IF(CX$5=EOMONTH('Rent Roll'!$M35,0),-'Rent Roll'!$W35*'Rent Roll'!$AB35,"-"),"-")</f>
        <v>-</v>
      </c>
      <c r="CY98" s="131" t="str">
        <f>IFERROR(IF(CY$5=EOMONTH('Rent Roll'!$M35,0),-'Rent Roll'!$W35*'Rent Roll'!$AB35,"-"),"-")</f>
        <v>-</v>
      </c>
      <c r="CZ98" s="131" t="str">
        <f>IFERROR(IF(CZ$5=EOMONTH('Rent Roll'!$M35,0),-'Rent Roll'!$W35*'Rent Roll'!$AB35,"-"),"-")</f>
        <v>-</v>
      </c>
      <c r="DA98" s="131" t="str">
        <f>IFERROR(IF(DA$5=EOMONTH('Rent Roll'!$M35,0),-'Rent Roll'!$W35*'Rent Roll'!$AB35,"-"),"-")</f>
        <v>-</v>
      </c>
      <c r="DB98" s="131" t="str">
        <f>IFERROR(IF(DB$5=EOMONTH('Rent Roll'!$M35,0),-'Rent Roll'!$W35*'Rent Roll'!$AB35,"-"),"-")</f>
        <v>-</v>
      </c>
      <c r="DC98" s="131" t="str">
        <f>IFERROR(IF(DC$5=EOMONTH('Rent Roll'!$M35,0),-'Rent Roll'!$W35*'Rent Roll'!$AB35,"-"),"-")</f>
        <v>-</v>
      </c>
      <c r="DD98" s="131" t="str">
        <f>IFERROR(IF(DD$5=EOMONTH('Rent Roll'!$M35,0),-'Rent Roll'!$W35*'Rent Roll'!$AB35,"-"),"-")</f>
        <v>-</v>
      </c>
      <c r="DE98" s="131" t="str">
        <f>IFERROR(IF(DE$5=EOMONTH('Rent Roll'!$M35,0),-'Rent Roll'!$W35*'Rent Roll'!$AB35,"-"),"-")</f>
        <v>-</v>
      </c>
      <c r="DF98" s="131" t="str">
        <f>IFERROR(IF(DF$5=EOMONTH('Rent Roll'!$M35,0),-'Rent Roll'!$W35*'Rent Roll'!$AB35,"-"),"-")</f>
        <v>-</v>
      </c>
      <c r="DG98" s="131" t="str">
        <f>IFERROR(IF(DG$5=EOMONTH('Rent Roll'!$M35,0),-'Rent Roll'!$W35*'Rent Roll'!$AB35,"-"),"-")</f>
        <v>-</v>
      </c>
      <c r="DH98" s="131" t="str">
        <f>IFERROR(IF(DH$5=EOMONTH('Rent Roll'!$M35,0),-'Rent Roll'!$W35*'Rent Roll'!$AB35,"-"),"-")</f>
        <v>-</v>
      </c>
      <c r="DI98" s="131" t="str">
        <f>IFERROR(IF(DI$5=EOMONTH('Rent Roll'!$M35,0),-'Rent Roll'!$W35*'Rent Roll'!$AB35,"-"),"-")</f>
        <v>-</v>
      </c>
      <c r="DJ98" s="131" t="str">
        <f>IFERROR(IF(DJ$5=EOMONTH('Rent Roll'!$M35,0),-'Rent Roll'!$W35*'Rent Roll'!$AB35,"-"),"-")</f>
        <v>-</v>
      </c>
      <c r="DK98" s="131" t="str">
        <f>IFERROR(IF(DK$5=EOMONTH('Rent Roll'!$M35,0),-'Rent Roll'!$W35*'Rent Roll'!$AB35,"-"),"-")</f>
        <v>-</v>
      </c>
      <c r="DL98" s="131" t="str">
        <f>IFERROR(IF(DL$5=EOMONTH('Rent Roll'!$M35,0),-'Rent Roll'!$W35*'Rent Roll'!$AB35,"-"),"-")</f>
        <v>-</v>
      </c>
      <c r="DM98" s="131" t="str">
        <f>IFERROR(IF(DM$5=EOMONTH('Rent Roll'!$M35,0),-'Rent Roll'!$W35*'Rent Roll'!$AB35,"-"),"-")</f>
        <v>-</v>
      </c>
      <c r="DN98" s="131" t="str">
        <f>IFERROR(IF(DN$5=EOMONTH('Rent Roll'!$M35,0),-'Rent Roll'!$W35*'Rent Roll'!$AB35,"-"),"-")</f>
        <v>-</v>
      </c>
      <c r="DO98" s="131" t="str">
        <f>IFERROR(IF(DO$5=EOMONTH('Rent Roll'!$M35,0),-'Rent Roll'!$W35*'Rent Roll'!$AB35,"-"),"-")</f>
        <v>-</v>
      </c>
      <c r="DP98" s="131" t="str">
        <f>IFERROR(IF(DP$5=EOMONTH('Rent Roll'!$M35,0),-'Rent Roll'!$W35*'Rent Roll'!$AB35,"-"),"-")</f>
        <v>-</v>
      </c>
      <c r="DQ98" s="131" t="str">
        <f>IFERROR(IF(DQ$5=EOMONTH('Rent Roll'!$M35,0),-'Rent Roll'!$W35*'Rent Roll'!$AB35,"-"),"-")</f>
        <v>-</v>
      </c>
      <c r="DR98" s="131" t="str">
        <f>IFERROR(IF(DR$5=EOMONTH('Rent Roll'!$M35,0),-'Rent Roll'!$W35*'Rent Roll'!$AB35,"-"),"-")</f>
        <v>-</v>
      </c>
      <c r="DS98" s="131" t="str">
        <f>IFERROR(IF(DS$5=EOMONTH('Rent Roll'!$M35,0),-'Rent Roll'!$W35*'Rent Roll'!$AB35,"-"),"-")</f>
        <v>-</v>
      </c>
      <c r="DT98" s="131" t="str">
        <f>IFERROR(IF(DT$5=EOMONTH('Rent Roll'!$M35,0),-'Rent Roll'!$W35*'Rent Roll'!$AB35,"-"),"-")</f>
        <v>-</v>
      </c>
      <c r="DU98" s="131" t="str">
        <f>IFERROR(IF(DU$5=EOMONTH('Rent Roll'!$M35,0),-'Rent Roll'!$W35*'Rent Roll'!$AB35,"-"),"-")</f>
        <v>-</v>
      </c>
      <c r="DV98" s="131" t="str">
        <f>IFERROR(IF(DV$5=EOMONTH('Rent Roll'!$M35,0),-'Rent Roll'!$W35*'Rent Roll'!$AB35,"-"),"-")</f>
        <v>-</v>
      </c>
      <c r="DW98" s="131" t="str">
        <f>IFERROR(IF(DW$5=EOMONTH('Rent Roll'!$M35,0),-'Rent Roll'!$W35*'Rent Roll'!$AB35,"-"),"-")</f>
        <v>-</v>
      </c>
      <c r="DX98" s="131" t="str">
        <f>IFERROR(IF(DX$5=EOMONTH('Rent Roll'!$M35,0),-'Rent Roll'!$W35*'Rent Roll'!$AB35,"-"),"-")</f>
        <v>-</v>
      </c>
      <c r="DY98" s="131" t="str">
        <f>IFERROR(IF(DY$5=EOMONTH('Rent Roll'!$M35,0),-'Rent Roll'!$W35*'Rent Roll'!$AB35,"-"),"-")</f>
        <v>-</v>
      </c>
      <c r="DZ98" s="131" t="str">
        <f>IFERROR(IF(DZ$5=EOMONTH('Rent Roll'!$M35,0),-'Rent Roll'!$W35*'Rent Roll'!$AB35,"-"),"-")</f>
        <v>-</v>
      </c>
      <c r="EA98" s="131" t="str">
        <f>IFERROR(IF(EA$5=EOMONTH('Rent Roll'!$M35,0),-'Rent Roll'!$W35*'Rent Roll'!$AB35,"-"),"-")</f>
        <v>-</v>
      </c>
      <c r="EB98" s="131" t="str">
        <f>IFERROR(IF(EB$5=EOMONTH('Rent Roll'!$M35,0),-'Rent Roll'!$W35*'Rent Roll'!$AB35,"-"),"-")</f>
        <v>-</v>
      </c>
      <c r="EC98" s="131" t="str">
        <f>IFERROR(IF(EC$5=EOMONTH('Rent Roll'!$M35,0),-'Rent Roll'!$W35*'Rent Roll'!$AB35,"-"),"-")</f>
        <v>-</v>
      </c>
      <c r="ED98" s="131" t="str">
        <f>IFERROR(IF(ED$5=EOMONTH('Rent Roll'!$M35,0),-'Rent Roll'!$W35*'Rent Roll'!$AB35,"-"),"-")</f>
        <v>-</v>
      </c>
      <c r="EE98" s="131" t="str">
        <f>IFERROR(IF(EE$5=EOMONTH('Rent Roll'!$M35,0),-'Rent Roll'!$W35*'Rent Roll'!$AB35,"-"),"-")</f>
        <v>-</v>
      </c>
      <c r="EF98" s="132" t="str">
        <f>IFERROR(IF(EF$5=EOMONTH('Rent Roll'!$M35,0),-'Rent Roll'!$W35*'Rent Roll'!$AB35,"-"),"-")</f>
        <v>-</v>
      </c>
    </row>
    <row r="99" spans="2:136" ht="15" x14ac:dyDescent="0.25">
      <c r="B99" s="129"/>
      <c r="C99" s="73" t="str">
        <f>CONCATENATE('Rent Roll'!B11&amp;" - "&amp;'Rent Roll'!C11)</f>
        <v>3R - IMD</v>
      </c>
      <c r="D99" s="130">
        <f t="shared" si="157"/>
        <v>0</v>
      </c>
      <c r="E99" s="131" t="str">
        <f>IFERROR(IF(E$5=EOMONTH('Rent Roll'!$M36,0),-'Rent Roll'!$W36*'Rent Roll'!$AB36,"-"),"-")</f>
        <v>-</v>
      </c>
      <c r="F99" s="131" t="str">
        <f>IFERROR(IF(F$5=EOMONTH('Rent Roll'!$M36,0),-'Rent Roll'!$W36*'Rent Roll'!$AB36,"-"),"-")</f>
        <v>-</v>
      </c>
      <c r="G99" s="131" t="str">
        <f>IFERROR(IF(G$5=EOMONTH('Rent Roll'!$M36,0),-'Rent Roll'!$W36*'Rent Roll'!$AB36,"-"),"-")</f>
        <v>-</v>
      </c>
      <c r="H99" s="131" t="str">
        <f>IFERROR(IF(H$5=EOMONTH('Rent Roll'!$M36,0),-'Rent Roll'!$W36*'Rent Roll'!$AB36,"-"),"-")</f>
        <v>-</v>
      </c>
      <c r="I99" s="131" t="str">
        <f>IFERROR(IF(I$5=EOMONTH('Rent Roll'!$M36,0),-'Rent Roll'!$W36*'Rent Roll'!$AB36,"-"),"-")</f>
        <v>-</v>
      </c>
      <c r="J99" s="131" t="str">
        <f>IFERROR(IF(J$5=EOMONTH('Rent Roll'!$M36,0),-'Rent Roll'!$W36*'Rent Roll'!$AB36,"-"),"-")</f>
        <v>-</v>
      </c>
      <c r="K99" s="131" t="str">
        <f>IFERROR(IF(K$5=EOMONTH('Rent Roll'!$M36,0),-'Rent Roll'!$W36*'Rent Roll'!$AB36,"-"),"-")</f>
        <v>-</v>
      </c>
      <c r="L99" s="131" t="str">
        <f>IFERROR(IF(L$5=EOMONTH('Rent Roll'!$M36,0),-'Rent Roll'!$W36*'Rent Roll'!$AB36,"-"),"-")</f>
        <v>-</v>
      </c>
      <c r="M99" s="131" t="str">
        <f>IFERROR(IF(M$5=EOMONTH('Rent Roll'!$M36,0),-'Rent Roll'!$W36*'Rent Roll'!$AB36,"-"),"-")</f>
        <v>-</v>
      </c>
      <c r="N99" s="131" t="str">
        <f>IFERROR(IF(N$5=EOMONTH('Rent Roll'!$M36,0),-'Rent Roll'!$W36*'Rent Roll'!$AB36,"-"),"-")</f>
        <v>-</v>
      </c>
      <c r="O99" s="131" t="str">
        <f>IFERROR(IF(O$5=EOMONTH('Rent Roll'!$M36,0),-'Rent Roll'!$W36*'Rent Roll'!$AB36,"-"),"-")</f>
        <v>-</v>
      </c>
      <c r="P99" s="131" t="str">
        <f>IFERROR(IF(P$5=EOMONTH('Rent Roll'!$M36,0),-'Rent Roll'!$W36*'Rent Roll'!$AB36,"-"),"-")</f>
        <v>-</v>
      </c>
      <c r="Q99" s="131" t="str">
        <f>IFERROR(IF(Q$5=EOMONTH('Rent Roll'!$M36,0),-'Rent Roll'!$W36*'Rent Roll'!$AB36,"-"),"-")</f>
        <v>-</v>
      </c>
      <c r="R99" s="131" t="str">
        <f>IFERROR(IF(R$5=EOMONTH('Rent Roll'!$M36,0),-'Rent Roll'!$W36*'Rent Roll'!$AB36,"-"),"-")</f>
        <v>-</v>
      </c>
      <c r="S99" s="131" t="str">
        <f>IFERROR(IF(S$5=EOMONTH('Rent Roll'!$M36,0),-'Rent Roll'!$W36*'Rent Roll'!$AB36,"-"),"-")</f>
        <v>-</v>
      </c>
      <c r="T99" s="131" t="str">
        <f>IFERROR(IF(T$5=EOMONTH('Rent Roll'!$M36,0),-'Rent Roll'!$W36*'Rent Roll'!$AB36,"-"),"-")</f>
        <v>-</v>
      </c>
      <c r="U99" s="131" t="str">
        <f>IFERROR(IF(U$5=EOMONTH('Rent Roll'!$M36,0),-'Rent Roll'!$W36*'Rent Roll'!$AB36,"-"),"-")</f>
        <v>-</v>
      </c>
      <c r="V99" s="131" t="str">
        <f>IFERROR(IF(V$5=EOMONTH('Rent Roll'!$M36,0),-'Rent Roll'!$W36*'Rent Roll'!$AB36,"-"),"-")</f>
        <v>-</v>
      </c>
      <c r="W99" s="131" t="str">
        <f>IFERROR(IF(W$5=EOMONTH('Rent Roll'!$M36,0),-'Rent Roll'!$W36*'Rent Roll'!$AB36,"-"),"-")</f>
        <v>-</v>
      </c>
      <c r="X99" s="131" t="str">
        <f>IFERROR(IF(X$5=EOMONTH('Rent Roll'!$M36,0),-'Rent Roll'!$W36*'Rent Roll'!$AB36,"-"),"-")</f>
        <v>-</v>
      </c>
      <c r="Y99" s="131" t="str">
        <f>IFERROR(IF(Y$5=EOMONTH('Rent Roll'!$M36,0),-'Rent Roll'!$W36*'Rent Roll'!$AB36,"-"),"-")</f>
        <v>-</v>
      </c>
      <c r="Z99" s="131" t="str">
        <f>IFERROR(IF(Z$5=EOMONTH('Rent Roll'!$M36,0),-'Rent Roll'!$W36*'Rent Roll'!$AB36,"-"),"-")</f>
        <v>-</v>
      </c>
      <c r="AA99" s="131" t="str">
        <f>IFERROR(IF(AA$5=EOMONTH('Rent Roll'!$M36,0),-'Rent Roll'!$W36*'Rent Roll'!$AB36,"-"),"-")</f>
        <v>-</v>
      </c>
      <c r="AB99" s="131" t="str">
        <f>IFERROR(IF(AB$5=EOMONTH('Rent Roll'!$M36,0),-'Rent Roll'!$W36*'Rent Roll'!$AB36,"-"),"-")</f>
        <v>-</v>
      </c>
      <c r="AC99" s="131" t="str">
        <f>IFERROR(IF(AC$5=EOMONTH('Rent Roll'!$M36,0),-'Rent Roll'!$W36*'Rent Roll'!$AB36,"-"),"-")</f>
        <v>-</v>
      </c>
      <c r="AD99" s="131" t="str">
        <f>IFERROR(IF(AD$5=EOMONTH('Rent Roll'!$M36,0),-'Rent Roll'!$W36*'Rent Roll'!$AB36,"-"),"-")</f>
        <v>-</v>
      </c>
      <c r="AE99" s="131" t="str">
        <f>IFERROR(IF(AE$5=EOMONTH('Rent Roll'!$M36,0),-'Rent Roll'!$W36*'Rent Roll'!$AB36,"-"),"-")</f>
        <v>-</v>
      </c>
      <c r="AF99" s="131" t="str">
        <f>IFERROR(IF(AF$5=EOMONTH('Rent Roll'!$M36,0),-'Rent Roll'!$W36*'Rent Roll'!$AB36,"-"),"-")</f>
        <v>-</v>
      </c>
      <c r="AG99" s="131" t="str">
        <f>IFERROR(IF(AG$5=EOMONTH('Rent Roll'!$M36,0),-'Rent Roll'!$W36*'Rent Roll'!$AB36,"-"),"-")</f>
        <v>-</v>
      </c>
      <c r="AH99" s="131" t="str">
        <f>IFERROR(IF(AH$5=EOMONTH('Rent Roll'!$M36,0),-'Rent Roll'!$W36*'Rent Roll'!$AB36,"-"),"-")</f>
        <v>-</v>
      </c>
      <c r="AI99" s="131" t="str">
        <f>IFERROR(IF(AI$5=EOMONTH('Rent Roll'!$M36,0),-'Rent Roll'!$W36*'Rent Roll'!$AB36,"-"),"-")</f>
        <v>-</v>
      </c>
      <c r="AJ99" s="131" t="str">
        <f>IFERROR(IF(AJ$5=EOMONTH('Rent Roll'!$M36,0),-'Rent Roll'!$W36*'Rent Roll'!$AB36,"-"),"-")</f>
        <v>-</v>
      </c>
      <c r="AK99" s="131" t="str">
        <f>IFERROR(IF(AK$5=EOMONTH('Rent Roll'!$M36,0),-'Rent Roll'!$W36*'Rent Roll'!$AB36,"-"),"-")</f>
        <v>-</v>
      </c>
      <c r="AL99" s="131" t="str">
        <f>IFERROR(IF(AL$5=EOMONTH('Rent Roll'!$M36,0),-'Rent Roll'!$W36*'Rent Roll'!$AB36,"-"),"-")</f>
        <v>-</v>
      </c>
      <c r="AM99" s="131" t="str">
        <f>IFERROR(IF(AM$5=EOMONTH('Rent Roll'!$M36,0),-'Rent Roll'!$W36*'Rent Roll'!$AB36,"-"),"-")</f>
        <v>-</v>
      </c>
      <c r="AN99" s="131" t="str">
        <f>IFERROR(IF(AN$5=EOMONTH('Rent Roll'!$M36,0),-'Rent Roll'!$W36*'Rent Roll'!$AB36,"-"),"-")</f>
        <v>-</v>
      </c>
      <c r="AO99" s="131" t="str">
        <f>IFERROR(IF(AO$5=EOMONTH('Rent Roll'!$M36,0),-'Rent Roll'!$W36*'Rent Roll'!$AB36,"-"),"-")</f>
        <v>-</v>
      </c>
      <c r="AP99" s="131" t="str">
        <f>IFERROR(IF(AP$5=EOMONTH('Rent Roll'!$M36,0),-'Rent Roll'!$W36*'Rent Roll'!$AB36,"-"),"-")</f>
        <v>-</v>
      </c>
      <c r="AQ99" s="131" t="str">
        <f>IFERROR(IF(AQ$5=EOMONTH('Rent Roll'!$M36,0),-'Rent Roll'!$W36*'Rent Roll'!$AB36,"-"),"-")</f>
        <v>-</v>
      </c>
      <c r="AR99" s="131" t="str">
        <f>IFERROR(IF(AR$5=EOMONTH('Rent Roll'!$M36,0),-'Rent Roll'!$W36*'Rent Roll'!$AB36,"-"),"-")</f>
        <v>-</v>
      </c>
      <c r="AS99" s="131" t="str">
        <f>IFERROR(IF(AS$5=EOMONTH('Rent Roll'!$M36,0),-'Rent Roll'!$W36*'Rent Roll'!$AB36,"-"),"-")</f>
        <v>-</v>
      </c>
      <c r="AT99" s="131" t="str">
        <f>IFERROR(IF(AT$5=EOMONTH('Rent Roll'!$M36,0),-'Rent Roll'!$W36*'Rent Roll'!$AB36,"-"),"-")</f>
        <v>-</v>
      </c>
      <c r="AU99" s="131" t="str">
        <f>IFERROR(IF(AU$5=EOMONTH('Rent Roll'!$M36,0),-'Rent Roll'!$W36*'Rent Roll'!$AB36,"-"),"-")</f>
        <v>-</v>
      </c>
      <c r="AV99" s="131" t="str">
        <f>IFERROR(IF(AV$5=EOMONTH('Rent Roll'!$M36,0),-'Rent Roll'!$W36*'Rent Roll'!$AB36,"-"),"-")</f>
        <v>-</v>
      </c>
      <c r="AW99" s="131" t="str">
        <f>IFERROR(IF(AW$5=EOMONTH('Rent Roll'!$M36,0),-'Rent Roll'!$W36*'Rent Roll'!$AB36,"-"),"-")</f>
        <v>-</v>
      </c>
      <c r="AX99" s="131" t="str">
        <f>IFERROR(IF(AX$5=EOMONTH('Rent Roll'!$M36,0),-'Rent Roll'!$W36*'Rent Roll'!$AB36,"-"),"-")</f>
        <v>-</v>
      </c>
      <c r="AY99" s="131" t="str">
        <f>IFERROR(IF(AY$5=EOMONTH('Rent Roll'!$M36,0),-'Rent Roll'!$W36*'Rent Roll'!$AB36,"-"),"-")</f>
        <v>-</v>
      </c>
      <c r="AZ99" s="131" t="str">
        <f>IFERROR(IF(AZ$5=EOMONTH('Rent Roll'!$M36,0),-'Rent Roll'!$W36*'Rent Roll'!$AB36,"-"),"-")</f>
        <v>-</v>
      </c>
      <c r="BA99" s="131" t="str">
        <f>IFERROR(IF(BA$5=EOMONTH('Rent Roll'!$M36,0),-'Rent Roll'!$W36*'Rent Roll'!$AB36,"-"),"-")</f>
        <v>-</v>
      </c>
      <c r="BB99" s="131" t="str">
        <f>IFERROR(IF(BB$5=EOMONTH('Rent Roll'!$M36,0),-'Rent Roll'!$W36*'Rent Roll'!$AB36,"-"),"-")</f>
        <v>-</v>
      </c>
      <c r="BC99" s="131" t="str">
        <f>IFERROR(IF(BC$5=EOMONTH('Rent Roll'!$M36,0),-'Rent Roll'!$W36*'Rent Roll'!$AB36,"-"),"-")</f>
        <v>-</v>
      </c>
      <c r="BD99" s="131" t="str">
        <f>IFERROR(IF(BD$5=EOMONTH('Rent Roll'!$M36,0),-'Rent Roll'!$W36*'Rent Roll'!$AB36,"-"),"-")</f>
        <v>-</v>
      </c>
      <c r="BE99" s="131" t="str">
        <f>IFERROR(IF(BE$5=EOMONTH('Rent Roll'!$M36,0),-'Rent Roll'!$W36*'Rent Roll'!$AB36,"-"),"-")</f>
        <v>-</v>
      </c>
      <c r="BF99" s="131" t="str">
        <f>IFERROR(IF(BF$5=EOMONTH('Rent Roll'!$M36,0),-'Rent Roll'!$W36*'Rent Roll'!$AB36,"-"),"-")</f>
        <v>-</v>
      </c>
      <c r="BG99" s="131" t="str">
        <f>IFERROR(IF(BG$5=EOMONTH('Rent Roll'!$M36,0),-'Rent Roll'!$W36*'Rent Roll'!$AB36,"-"),"-")</f>
        <v>-</v>
      </c>
      <c r="BH99" s="131" t="str">
        <f>IFERROR(IF(BH$5=EOMONTH('Rent Roll'!$M36,0),-'Rent Roll'!$W36*'Rent Roll'!$AB36,"-"),"-")</f>
        <v>-</v>
      </c>
      <c r="BI99" s="131" t="str">
        <f>IFERROR(IF(BI$5=EOMONTH('Rent Roll'!$M36,0),-'Rent Roll'!$W36*'Rent Roll'!$AB36,"-"),"-")</f>
        <v>-</v>
      </c>
      <c r="BJ99" s="131" t="str">
        <f>IFERROR(IF(BJ$5=EOMONTH('Rent Roll'!$M36,0),-'Rent Roll'!$W36*'Rent Roll'!$AB36,"-"),"-")</f>
        <v>-</v>
      </c>
      <c r="BK99" s="131" t="str">
        <f>IFERROR(IF(BK$5=EOMONTH('Rent Roll'!$M36,0),-'Rent Roll'!$W36*'Rent Roll'!$AB36,"-"),"-")</f>
        <v>-</v>
      </c>
      <c r="BL99" s="131" t="str">
        <f>IFERROR(IF(BL$5=EOMONTH('Rent Roll'!$M36,0),-'Rent Roll'!$W36*'Rent Roll'!$AB36,"-"),"-")</f>
        <v>-</v>
      </c>
      <c r="BM99" s="131" t="str">
        <f>IFERROR(IF(BM$5=EOMONTH('Rent Roll'!$M36,0),-'Rent Roll'!$W36*'Rent Roll'!$AB36,"-"),"-")</f>
        <v>-</v>
      </c>
      <c r="BN99" s="131" t="str">
        <f>IFERROR(IF(BN$5=EOMONTH('Rent Roll'!$M36,0),-'Rent Roll'!$W36*'Rent Roll'!$AB36,"-"),"-")</f>
        <v>-</v>
      </c>
      <c r="BO99" s="131" t="str">
        <f>IFERROR(IF(BO$5=EOMONTH('Rent Roll'!$M36,0),-'Rent Roll'!$W36*'Rent Roll'!$AB36,"-"),"-")</f>
        <v>-</v>
      </c>
      <c r="BP99" s="131" t="str">
        <f>IFERROR(IF(BP$5=EOMONTH('Rent Roll'!$M36,0),-'Rent Roll'!$W36*'Rent Roll'!$AB36,"-"),"-")</f>
        <v>-</v>
      </c>
      <c r="BQ99" s="131" t="str">
        <f>IFERROR(IF(BQ$5=EOMONTH('Rent Roll'!$M36,0),-'Rent Roll'!$W36*'Rent Roll'!$AB36,"-"),"-")</f>
        <v>-</v>
      </c>
      <c r="BR99" s="131" t="str">
        <f>IFERROR(IF(BR$5=EOMONTH('Rent Roll'!$M36,0),-'Rent Roll'!$W36*'Rent Roll'!$AB36,"-"),"-")</f>
        <v>-</v>
      </c>
      <c r="BS99" s="131" t="str">
        <f>IFERROR(IF(BS$5=EOMONTH('Rent Roll'!$M36,0),-'Rent Roll'!$W36*'Rent Roll'!$AB36,"-"),"-")</f>
        <v>-</v>
      </c>
      <c r="BT99" s="131" t="str">
        <f>IFERROR(IF(BT$5=EOMONTH('Rent Roll'!$M36,0),-'Rent Roll'!$W36*'Rent Roll'!$AB36,"-"),"-")</f>
        <v>-</v>
      </c>
      <c r="BU99" s="131" t="str">
        <f>IFERROR(IF(BU$5=EOMONTH('Rent Roll'!$M36,0),-'Rent Roll'!$W36*'Rent Roll'!$AB36,"-"),"-")</f>
        <v>-</v>
      </c>
      <c r="BV99" s="131" t="str">
        <f>IFERROR(IF(BV$5=EOMONTH('Rent Roll'!$M36,0),-'Rent Roll'!$W36*'Rent Roll'!$AB36,"-"),"-")</f>
        <v>-</v>
      </c>
      <c r="BW99" s="131" t="str">
        <f>IFERROR(IF(BW$5=EOMONTH('Rent Roll'!$M36,0),-'Rent Roll'!$W36*'Rent Roll'!$AB36,"-"),"-")</f>
        <v>-</v>
      </c>
      <c r="BX99" s="131" t="str">
        <f>IFERROR(IF(BX$5=EOMONTH('Rent Roll'!$M36,0),-'Rent Roll'!$W36*'Rent Roll'!$AB36,"-"),"-")</f>
        <v>-</v>
      </c>
      <c r="BY99" s="131" t="str">
        <f>IFERROR(IF(BY$5=EOMONTH('Rent Roll'!$M36,0),-'Rent Roll'!$W36*'Rent Roll'!$AB36,"-"),"-")</f>
        <v>-</v>
      </c>
      <c r="BZ99" s="131" t="str">
        <f>IFERROR(IF(BZ$5=EOMONTH('Rent Roll'!$M36,0),-'Rent Roll'!$W36*'Rent Roll'!$AB36,"-"),"-")</f>
        <v>-</v>
      </c>
      <c r="CA99" s="131" t="str">
        <f>IFERROR(IF(CA$5=EOMONTH('Rent Roll'!$M36,0),-'Rent Roll'!$W36*'Rent Roll'!$AB36,"-"),"-")</f>
        <v>-</v>
      </c>
      <c r="CB99" s="131" t="str">
        <f>IFERROR(IF(CB$5=EOMONTH('Rent Roll'!$M36,0),-'Rent Roll'!$W36*'Rent Roll'!$AB36,"-"),"-")</f>
        <v>-</v>
      </c>
      <c r="CC99" s="131" t="str">
        <f>IFERROR(IF(CC$5=EOMONTH('Rent Roll'!$M36,0),-'Rent Roll'!$W36*'Rent Roll'!$AB36,"-"),"-")</f>
        <v>-</v>
      </c>
      <c r="CD99" s="131" t="str">
        <f>IFERROR(IF(CD$5=EOMONTH('Rent Roll'!$M36,0),-'Rent Roll'!$W36*'Rent Roll'!$AB36,"-"),"-")</f>
        <v>-</v>
      </c>
      <c r="CE99" s="131" t="str">
        <f>IFERROR(IF(CE$5=EOMONTH('Rent Roll'!$M36,0),-'Rent Roll'!$W36*'Rent Roll'!$AB36,"-"),"-")</f>
        <v>-</v>
      </c>
      <c r="CF99" s="131" t="str">
        <f>IFERROR(IF(CF$5=EOMONTH('Rent Roll'!$M36,0),-'Rent Roll'!$W36*'Rent Roll'!$AB36,"-"),"-")</f>
        <v>-</v>
      </c>
      <c r="CG99" s="131" t="str">
        <f>IFERROR(IF(CG$5=EOMONTH('Rent Roll'!$M36,0),-'Rent Roll'!$W36*'Rent Roll'!$AB36,"-"),"-")</f>
        <v>-</v>
      </c>
      <c r="CH99" s="131" t="str">
        <f>IFERROR(IF(CH$5=EOMONTH('Rent Roll'!$M36,0),-'Rent Roll'!$W36*'Rent Roll'!$AB36,"-"),"-")</f>
        <v>-</v>
      </c>
      <c r="CI99" s="131" t="str">
        <f>IFERROR(IF(CI$5=EOMONTH('Rent Roll'!$M36,0),-'Rent Roll'!$W36*'Rent Roll'!$AB36,"-"),"-")</f>
        <v>-</v>
      </c>
      <c r="CJ99" s="131" t="str">
        <f>IFERROR(IF(CJ$5=EOMONTH('Rent Roll'!$M36,0),-'Rent Roll'!$W36*'Rent Roll'!$AB36,"-"),"-")</f>
        <v>-</v>
      </c>
      <c r="CK99" s="131" t="str">
        <f>IFERROR(IF(CK$5=EOMONTH('Rent Roll'!$M36,0),-'Rent Roll'!$W36*'Rent Roll'!$AB36,"-"),"-")</f>
        <v>-</v>
      </c>
      <c r="CL99" s="131" t="str">
        <f>IFERROR(IF(CL$5=EOMONTH('Rent Roll'!$M36,0),-'Rent Roll'!$W36*'Rent Roll'!$AB36,"-"),"-")</f>
        <v>-</v>
      </c>
      <c r="CM99" s="131" t="str">
        <f>IFERROR(IF(CM$5=EOMONTH('Rent Roll'!$M36,0),-'Rent Roll'!$W36*'Rent Roll'!$AB36,"-"),"-")</f>
        <v>-</v>
      </c>
      <c r="CN99" s="131" t="str">
        <f>IFERROR(IF(CN$5=EOMONTH('Rent Roll'!$M36,0),-'Rent Roll'!$W36*'Rent Roll'!$AB36,"-"),"-")</f>
        <v>-</v>
      </c>
      <c r="CO99" s="131" t="str">
        <f>IFERROR(IF(CO$5=EOMONTH('Rent Roll'!$M36,0),-'Rent Roll'!$W36*'Rent Roll'!$AB36,"-"),"-")</f>
        <v>-</v>
      </c>
      <c r="CP99" s="131" t="str">
        <f>IFERROR(IF(CP$5=EOMONTH('Rent Roll'!$M36,0),-'Rent Roll'!$W36*'Rent Roll'!$AB36,"-"),"-")</f>
        <v>-</v>
      </c>
      <c r="CQ99" s="131" t="str">
        <f>IFERROR(IF(CQ$5=EOMONTH('Rent Roll'!$M36,0),-'Rent Roll'!$W36*'Rent Roll'!$AB36,"-"),"-")</f>
        <v>-</v>
      </c>
      <c r="CR99" s="131" t="str">
        <f>IFERROR(IF(CR$5=EOMONTH('Rent Roll'!$M36,0),-'Rent Roll'!$W36*'Rent Roll'!$AB36,"-"),"-")</f>
        <v>-</v>
      </c>
      <c r="CS99" s="131" t="str">
        <f>IFERROR(IF(CS$5=EOMONTH('Rent Roll'!$M36,0),-'Rent Roll'!$W36*'Rent Roll'!$AB36,"-"),"-")</f>
        <v>-</v>
      </c>
      <c r="CT99" s="131" t="str">
        <f>IFERROR(IF(CT$5=EOMONTH('Rent Roll'!$M36,0),-'Rent Roll'!$W36*'Rent Roll'!$AB36,"-"),"-")</f>
        <v>-</v>
      </c>
      <c r="CU99" s="131" t="str">
        <f>IFERROR(IF(CU$5=EOMONTH('Rent Roll'!$M36,0),-'Rent Roll'!$W36*'Rent Roll'!$AB36,"-"),"-")</f>
        <v>-</v>
      </c>
      <c r="CV99" s="131" t="str">
        <f>IFERROR(IF(CV$5=EOMONTH('Rent Roll'!$M36,0),-'Rent Roll'!$W36*'Rent Roll'!$AB36,"-"),"-")</f>
        <v>-</v>
      </c>
      <c r="CW99" s="131" t="str">
        <f>IFERROR(IF(CW$5=EOMONTH('Rent Roll'!$M36,0),-'Rent Roll'!$W36*'Rent Roll'!$AB36,"-"),"-")</f>
        <v>-</v>
      </c>
      <c r="CX99" s="131" t="str">
        <f>IFERROR(IF(CX$5=EOMONTH('Rent Roll'!$M36,0),-'Rent Roll'!$W36*'Rent Roll'!$AB36,"-"),"-")</f>
        <v>-</v>
      </c>
      <c r="CY99" s="131" t="str">
        <f>IFERROR(IF(CY$5=EOMONTH('Rent Roll'!$M36,0),-'Rent Roll'!$W36*'Rent Roll'!$AB36,"-"),"-")</f>
        <v>-</v>
      </c>
      <c r="CZ99" s="131" t="str">
        <f>IFERROR(IF(CZ$5=EOMONTH('Rent Roll'!$M36,0),-'Rent Roll'!$W36*'Rent Roll'!$AB36,"-"),"-")</f>
        <v>-</v>
      </c>
      <c r="DA99" s="131" t="str">
        <f>IFERROR(IF(DA$5=EOMONTH('Rent Roll'!$M36,0),-'Rent Roll'!$W36*'Rent Roll'!$AB36,"-"),"-")</f>
        <v>-</v>
      </c>
      <c r="DB99" s="131" t="str">
        <f>IFERROR(IF(DB$5=EOMONTH('Rent Roll'!$M36,0),-'Rent Roll'!$W36*'Rent Roll'!$AB36,"-"),"-")</f>
        <v>-</v>
      </c>
      <c r="DC99" s="131" t="str">
        <f>IFERROR(IF(DC$5=EOMONTH('Rent Roll'!$M36,0),-'Rent Roll'!$W36*'Rent Roll'!$AB36,"-"),"-")</f>
        <v>-</v>
      </c>
      <c r="DD99" s="131" t="str">
        <f>IFERROR(IF(DD$5=EOMONTH('Rent Roll'!$M36,0),-'Rent Roll'!$W36*'Rent Roll'!$AB36,"-"),"-")</f>
        <v>-</v>
      </c>
      <c r="DE99" s="131" t="str">
        <f>IFERROR(IF(DE$5=EOMONTH('Rent Roll'!$M36,0),-'Rent Roll'!$W36*'Rent Roll'!$AB36,"-"),"-")</f>
        <v>-</v>
      </c>
      <c r="DF99" s="131" t="str">
        <f>IFERROR(IF(DF$5=EOMONTH('Rent Roll'!$M36,0),-'Rent Roll'!$W36*'Rent Roll'!$AB36,"-"),"-")</f>
        <v>-</v>
      </c>
      <c r="DG99" s="131" t="str">
        <f>IFERROR(IF(DG$5=EOMONTH('Rent Roll'!$M36,0),-'Rent Roll'!$W36*'Rent Roll'!$AB36,"-"),"-")</f>
        <v>-</v>
      </c>
      <c r="DH99" s="131" t="str">
        <f>IFERROR(IF(DH$5=EOMONTH('Rent Roll'!$M36,0),-'Rent Roll'!$W36*'Rent Roll'!$AB36,"-"),"-")</f>
        <v>-</v>
      </c>
      <c r="DI99" s="131" t="str">
        <f>IFERROR(IF(DI$5=EOMONTH('Rent Roll'!$M36,0),-'Rent Roll'!$W36*'Rent Roll'!$AB36,"-"),"-")</f>
        <v>-</v>
      </c>
      <c r="DJ99" s="131" t="str">
        <f>IFERROR(IF(DJ$5=EOMONTH('Rent Roll'!$M36,0),-'Rent Roll'!$W36*'Rent Roll'!$AB36,"-"),"-")</f>
        <v>-</v>
      </c>
      <c r="DK99" s="131" t="str">
        <f>IFERROR(IF(DK$5=EOMONTH('Rent Roll'!$M36,0),-'Rent Roll'!$W36*'Rent Roll'!$AB36,"-"),"-")</f>
        <v>-</v>
      </c>
      <c r="DL99" s="131" t="str">
        <f>IFERROR(IF(DL$5=EOMONTH('Rent Roll'!$M36,0),-'Rent Roll'!$W36*'Rent Roll'!$AB36,"-"),"-")</f>
        <v>-</v>
      </c>
      <c r="DM99" s="131" t="str">
        <f>IFERROR(IF(DM$5=EOMONTH('Rent Roll'!$M36,0),-'Rent Roll'!$W36*'Rent Roll'!$AB36,"-"),"-")</f>
        <v>-</v>
      </c>
      <c r="DN99" s="131" t="str">
        <f>IFERROR(IF(DN$5=EOMONTH('Rent Roll'!$M36,0),-'Rent Roll'!$W36*'Rent Roll'!$AB36,"-"),"-")</f>
        <v>-</v>
      </c>
      <c r="DO99" s="131" t="str">
        <f>IFERROR(IF(DO$5=EOMONTH('Rent Roll'!$M36,0),-'Rent Roll'!$W36*'Rent Roll'!$AB36,"-"),"-")</f>
        <v>-</v>
      </c>
      <c r="DP99" s="131" t="str">
        <f>IFERROR(IF(DP$5=EOMONTH('Rent Roll'!$M36,0),-'Rent Roll'!$W36*'Rent Roll'!$AB36,"-"),"-")</f>
        <v>-</v>
      </c>
      <c r="DQ99" s="131" t="str">
        <f>IFERROR(IF(DQ$5=EOMONTH('Rent Roll'!$M36,0),-'Rent Roll'!$W36*'Rent Roll'!$AB36,"-"),"-")</f>
        <v>-</v>
      </c>
      <c r="DR99" s="131" t="str">
        <f>IFERROR(IF(DR$5=EOMONTH('Rent Roll'!$M36,0),-'Rent Roll'!$W36*'Rent Roll'!$AB36,"-"),"-")</f>
        <v>-</v>
      </c>
      <c r="DS99" s="131" t="str">
        <f>IFERROR(IF(DS$5=EOMONTH('Rent Roll'!$M36,0),-'Rent Roll'!$W36*'Rent Roll'!$AB36,"-"),"-")</f>
        <v>-</v>
      </c>
      <c r="DT99" s="131" t="str">
        <f>IFERROR(IF(DT$5=EOMONTH('Rent Roll'!$M36,0),-'Rent Roll'!$W36*'Rent Roll'!$AB36,"-"),"-")</f>
        <v>-</v>
      </c>
      <c r="DU99" s="131" t="str">
        <f>IFERROR(IF(DU$5=EOMONTH('Rent Roll'!$M36,0),-'Rent Roll'!$W36*'Rent Roll'!$AB36,"-"),"-")</f>
        <v>-</v>
      </c>
      <c r="DV99" s="131" t="str">
        <f>IFERROR(IF(DV$5=EOMONTH('Rent Roll'!$M36,0),-'Rent Roll'!$W36*'Rent Roll'!$AB36,"-"),"-")</f>
        <v>-</v>
      </c>
      <c r="DW99" s="131" t="str">
        <f>IFERROR(IF(DW$5=EOMONTH('Rent Roll'!$M36,0),-'Rent Roll'!$W36*'Rent Roll'!$AB36,"-"),"-")</f>
        <v>-</v>
      </c>
      <c r="DX99" s="131" t="str">
        <f>IFERROR(IF(DX$5=EOMONTH('Rent Roll'!$M36,0),-'Rent Roll'!$W36*'Rent Roll'!$AB36,"-"),"-")</f>
        <v>-</v>
      </c>
      <c r="DY99" s="131" t="str">
        <f>IFERROR(IF(DY$5=EOMONTH('Rent Roll'!$M36,0),-'Rent Roll'!$W36*'Rent Roll'!$AB36,"-"),"-")</f>
        <v>-</v>
      </c>
      <c r="DZ99" s="131" t="str">
        <f>IFERROR(IF(DZ$5=EOMONTH('Rent Roll'!$M36,0),-'Rent Roll'!$W36*'Rent Roll'!$AB36,"-"),"-")</f>
        <v>-</v>
      </c>
      <c r="EA99" s="131" t="str">
        <f>IFERROR(IF(EA$5=EOMONTH('Rent Roll'!$M36,0),-'Rent Roll'!$W36*'Rent Roll'!$AB36,"-"),"-")</f>
        <v>-</v>
      </c>
      <c r="EB99" s="131" t="str">
        <f>IFERROR(IF(EB$5=EOMONTH('Rent Roll'!$M36,0),-'Rent Roll'!$W36*'Rent Roll'!$AB36,"-"),"-")</f>
        <v>-</v>
      </c>
      <c r="EC99" s="131" t="str">
        <f>IFERROR(IF(EC$5=EOMONTH('Rent Roll'!$M36,0),-'Rent Roll'!$W36*'Rent Roll'!$AB36,"-"),"-")</f>
        <v>-</v>
      </c>
      <c r="ED99" s="131" t="str">
        <f>IFERROR(IF(ED$5=EOMONTH('Rent Roll'!$M36,0),-'Rent Roll'!$W36*'Rent Roll'!$AB36,"-"),"-")</f>
        <v>-</v>
      </c>
      <c r="EE99" s="131" t="str">
        <f>IFERROR(IF(EE$5=EOMONTH('Rent Roll'!$M36,0),-'Rent Roll'!$W36*'Rent Roll'!$AB36,"-"),"-")</f>
        <v>-</v>
      </c>
      <c r="EF99" s="132" t="str">
        <f>IFERROR(IF(EF$5=EOMONTH('Rent Roll'!$M36,0),-'Rent Roll'!$W36*'Rent Roll'!$AB36,"-"),"-")</f>
        <v>-</v>
      </c>
    </row>
    <row r="100" spans="2:136" ht="15" x14ac:dyDescent="0.25">
      <c r="B100" s="129"/>
      <c r="C100" s="73" t="str">
        <f>CONCATENATE('Rent Roll'!B12&amp;" - "&amp;'Rent Roll'!C12)</f>
        <v>5F - IMD</v>
      </c>
      <c r="D100" s="130">
        <f t="shared" si="157"/>
        <v>0</v>
      </c>
      <c r="E100" s="131" t="str">
        <f>IFERROR(IF(E$5=EOMONTH('Rent Roll'!$M37,0),-'Rent Roll'!$W37*'Rent Roll'!$AB37,"-"),"-")</f>
        <v>-</v>
      </c>
      <c r="F100" s="131" t="str">
        <f>IFERROR(IF(F$5=EOMONTH('Rent Roll'!$M37,0),-'Rent Roll'!$W37*'Rent Roll'!$AB37,"-"),"-")</f>
        <v>-</v>
      </c>
      <c r="G100" s="131" t="str">
        <f>IFERROR(IF(G$5=EOMONTH('Rent Roll'!$M37,0),-'Rent Roll'!$W37*'Rent Roll'!$AB37,"-"),"-")</f>
        <v>-</v>
      </c>
      <c r="H100" s="131" t="str">
        <f>IFERROR(IF(H$5=EOMONTH('Rent Roll'!$M37,0),-'Rent Roll'!$W37*'Rent Roll'!$AB37,"-"),"-")</f>
        <v>-</v>
      </c>
      <c r="I100" s="131" t="str">
        <f>IFERROR(IF(I$5=EOMONTH('Rent Roll'!$M37,0),-'Rent Roll'!$W37*'Rent Roll'!$AB37,"-"),"-")</f>
        <v>-</v>
      </c>
      <c r="J100" s="131" t="str">
        <f>IFERROR(IF(J$5=EOMONTH('Rent Roll'!$M37,0),-'Rent Roll'!$W37*'Rent Roll'!$AB37,"-"),"-")</f>
        <v>-</v>
      </c>
      <c r="K100" s="131" t="str">
        <f>IFERROR(IF(K$5=EOMONTH('Rent Roll'!$M37,0),-'Rent Roll'!$W37*'Rent Roll'!$AB37,"-"),"-")</f>
        <v>-</v>
      </c>
      <c r="L100" s="131" t="str">
        <f>IFERROR(IF(L$5=EOMONTH('Rent Roll'!$M37,0),-'Rent Roll'!$W37*'Rent Roll'!$AB37,"-"),"-")</f>
        <v>-</v>
      </c>
      <c r="M100" s="131" t="str">
        <f>IFERROR(IF(M$5=EOMONTH('Rent Roll'!$M37,0),-'Rent Roll'!$W37*'Rent Roll'!$AB37,"-"),"-")</f>
        <v>-</v>
      </c>
      <c r="N100" s="131" t="str">
        <f>IFERROR(IF(N$5=EOMONTH('Rent Roll'!$M37,0),-'Rent Roll'!$W37*'Rent Roll'!$AB37,"-"),"-")</f>
        <v>-</v>
      </c>
      <c r="O100" s="131" t="str">
        <f>IFERROR(IF(O$5=EOMONTH('Rent Roll'!$M37,0),-'Rent Roll'!$W37*'Rent Roll'!$AB37,"-"),"-")</f>
        <v>-</v>
      </c>
      <c r="P100" s="131" t="str">
        <f>IFERROR(IF(P$5=EOMONTH('Rent Roll'!$M37,0),-'Rent Roll'!$W37*'Rent Roll'!$AB37,"-"),"-")</f>
        <v>-</v>
      </c>
      <c r="Q100" s="131" t="str">
        <f>IFERROR(IF(Q$5=EOMONTH('Rent Roll'!$M37,0),-'Rent Roll'!$W37*'Rent Roll'!$AB37,"-"),"-")</f>
        <v>-</v>
      </c>
      <c r="R100" s="131" t="str">
        <f>IFERROR(IF(R$5=EOMONTH('Rent Roll'!$M37,0),-'Rent Roll'!$W37*'Rent Roll'!$AB37,"-"),"-")</f>
        <v>-</v>
      </c>
      <c r="S100" s="131" t="str">
        <f>IFERROR(IF(S$5=EOMONTH('Rent Roll'!$M37,0),-'Rent Roll'!$W37*'Rent Roll'!$AB37,"-"),"-")</f>
        <v>-</v>
      </c>
      <c r="T100" s="131" t="str">
        <f>IFERROR(IF(T$5=EOMONTH('Rent Roll'!$M37,0),-'Rent Roll'!$W37*'Rent Roll'!$AB37,"-"),"-")</f>
        <v>-</v>
      </c>
      <c r="U100" s="131" t="str">
        <f>IFERROR(IF(U$5=EOMONTH('Rent Roll'!$M37,0),-'Rent Roll'!$W37*'Rent Roll'!$AB37,"-"),"-")</f>
        <v>-</v>
      </c>
      <c r="V100" s="131" t="str">
        <f>IFERROR(IF(V$5=EOMONTH('Rent Roll'!$M37,0),-'Rent Roll'!$W37*'Rent Roll'!$AB37,"-"),"-")</f>
        <v>-</v>
      </c>
      <c r="W100" s="131" t="str">
        <f>IFERROR(IF(W$5=EOMONTH('Rent Roll'!$M37,0),-'Rent Roll'!$W37*'Rent Roll'!$AB37,"-"),"-")</f>
        <v>-</v>
      </c>
      <c r="X100" s="131" t="str">
        <f>IFERROR(IF(X$5=EOMONTH('Rent Roll'!$M37,0),-'Rent Roll'!$W37*'Rent Roll'!$AB37,"-"),"-")</f>
        <v>-</v>
      </c>
      <c r="Y100" s="131" t="str">
        <f>IFERROR(IF(Y$5=EOMONTH('Rent Roll'!$M37,0),-'Rent Roll'!$W37*'Rent Roll'!$AB37,"-"),"-")</f>
        <v>-</v>
      </c>
      <c r="Z100" s="131" t="str">
        <f>IFERROR(IF(Z$5=EOMONTH('Rent Roll'!$M37,0),-'Rent Roll'!$W37*'Rent Roll'!$AB37,"-"),"-")</f>
        <v>-</v>
      </c>
      <c r="AA100" s="131" t="str">
        <f>IFERROR(IF(AA$5=EOMONTH('Rent Roll'!$M37,0),-'Rent Roll'!$W37*'Rent Roll'!$AB37,"-"),"-")</f>
        <v>-</v>
      </c>
      <c r="AB100" s="131" t="str">
        <f>IFERROR(IF(AB$5=EOMONTH('Rent Roll'!$M37,0),-'Rent Roll'!$W37*'Rent Roll'!$AB37,"-"),"-")</f>
        <v>-</v>
      </c>
      <c r="AC100" s="131" t="str">
        <f>IFERROR(IF(AC$5=EOMONTH('Rent Roll'!$M37,0),-'Rent Roll'!$W37*'Rent Roll'!$AB37,"-"),"-")</f>
        <v>-</v>
      </c>
      <c r="AD100" s="131" t="str">
        <f>IFERROR(IF(AD$5=EOMONTH('Rent Roll'!$M37,0),-'Rent Roll'!$W37*'Rent Roll'!$AB37,"-"),"-")</f>
        <v>-</v>
      </c>
      <c r="AE100" s="131" t="str">
        <f>IFERROR(IF(AE$5=EOMONTH('Rent Roll'!$M37,0),-'Rent Roll'!$W37*'Rent Roll'!$AB37,"-"),"-")</f>
        <v>-</v>
      </c>
      <c r="AF100" s="131" t="str">
        <f>IFERROR(IF(AF$5=EOMONTH('Rent Roll'!$M37,0),-'Rent Roll'!$W37*'Rent Roll'!$AB37,"-"),"-")</f>
        <v>-</v>
      </c>
      <c r="AG100" s="131" t="str">
        <f>IFERROR(IF(AG$5=EOMONTH('Rent Roll'!$M37,0),-'Rent Roll'!$W37*'Rent Roll'!$AB37,"-"),"-")</f>
        <v>-</v>
      </c>
      <c r="AH100" s="131" t="str">
        <f>IFERROR(IF(AH$5=EOMONTH('Rent Roll'!$M37,0),-'Rent Roll'!$W37*'Rent Roll'!$AB37,"-"),"-")</f>
        <v>-</v>
      </c>
      <c r="AI100" s="131" t="str">
        <f>IFERROR(IF(AI$5=EOMONTH('Rent Roll'!$M37,0),-'Rent Roll'!$W37*'Rent Roll'!$AB37,"-"),"-")</f>
        <v>-</v>
      </c>
      <c r="AJ100" s="131" t="str">
        <f>IFERROR(IF(AJ$5=EOMONTH('Rent Roll'!$M37,0),-'Rent Roll'!$W37*'Rent Roll'!$AB37,"-"),"-")</f>
        <v>-</v>
      </c>
      <c r="AK100" s="131" t="str">
        <f>IFERROR(IF(AK$5=EOMONTH('Rent Roll'!$M37,0),-'Rent Roll'!$W37*'Rent Roll'!$AB37,"-"),"-")</f>
        <v>-</v>
      </c>
      <c r="AL100" s="131" t="str">
        <f>IFERROR(IF(AL$5=EOMONTH('Rent Roll'!$M37,0),-'Rent Roll'!$W37*'Rent Roll'!$AB37,"-"),"-")</f>
        <v>-</v>
      </c>
      <c r="AM100" s="131" t="str">
        <f>IFERROR(IF(AM$5=EOMONTH('Rent Roll'!$M37,0),-'Rent Roll'!$W37*'Rent Roll'!$AB37,"-"),"-")</f>
        <v>-</v>
      </c>
      <c r="AN100" s="131" t="str">
        <f>IFERROR(IF(AN$5=EOMONTH('Rent Roll'!$M37,0),-'Rent Roll'!$W37*'Rent Roll'!$AB37,"-"),"-")</f>
        <v>-</v>
      </c>
      <c r="AO100" s="131" t="str">
        <f>IFERROR(IF(AO$5=EOMONTH('Rent Roll'!$M37,0),-'Rent Roll'!$W37*'Rent Roll'!$AB37,"-"),"-")</f>
        <v>-</v>
      </c>
      <c r="AP100" s="131" t="str">
        <f>IFERROR(IF(AP$5=EOMONTH('Rent Roll'!$M37,0),-'Rent Roll'!$W37*'Rent Roll'!$AB37,"-"),"-")</f>
        <v>-</v>
      </c>
      <c r="AQ100" s="131" t="str">
        <f>IFERROR(IF(AQ$5=EOMONTH('Rent Roll'!$M37,0),-'Rent Roll'!$W37*'Rent Roll'!$AB37,"-"),"-")</f>
        <v>-</v>
      </c>
      <c r="AR100" s="131" t="str">
        <f>IFERROR(IF(AR$5=EOMONTH('Rent Roll'!$M37,0),-'Rent Roll'!$W37*'Rent Roll'!$AB37,"-"),"-")</f>
        <v>-</v>
      </c>
      <c r="AS100" s="131" t="str">
        <f>IFERROR(IF(AS$5=EOMONTH('Rent Roll'!$M37,0),-'Rent Roll'!$W37*'Rent Roll'!$AB37,"-"),"-")</f>
        <v>-</v>
      </c>
      <c r="AT100" s="131" t="str">
        <f>IFERROR(IF(AT$5=EOMONTH('Rent Roll'!$M37,0),-'Rent Roll'!$W37*'Rent Roll'!$AB37,"-"),"-")</f>
        <v>-</v>
      </c>
      <c r="AU100" s="131" t="str">
        <f>IFERROR(IF(AU$5=EOMONTH('Rent Roll'!$M37,0),-'Rent Roll'!$W37*'Rent Roll'!$AB37,"-"),"-")</f>
        <v>-</v>
      </c>
      <c r="AV100" s="131" t="str">
        <f>IFERROR(IF(AV$5=EOMONTH('Rent Roll'!$M37,0),-'Rent Roll'!$W37*'Rent Roll'!$AB37,"-"),"-")</f>
        <v>-</v>
      </c>
      <c r="AW100" s="131" t="str">
        <f>IFERROR(IF(AW$5=EOMONTH('Rent Roll'!$M37,0),-'Rent Roll'!$W37*'Rent Roll'!$AB37,"-"),"-")</f>
        <v>-</v>
      </c>
      <c r="AX100" s="131" t="str">
        <f>IFERROR(IF(AX$5=EOMONTH('Rent Roll'!$M37,0),-'Rent Roll'!$W37*'Rent Roll'!$AB37,"-"),"-")</f>
        <v>-</v>
      </c>
      <c r="AY100" s="131" t="str">
        <f>IFERROR(IF(AY$5=EOMONTH('Rent Roll'!$M37,0),-'Rent Roll'!$W37*'Rent Roll'!$AB37,"-"),"-")</f>
        <v>-</v>
      </c>
      <c r="AZ100" s="131" t="str">
        <f>IFERROR(IF(AZ$5=EOMONTH('Rent Roll'!$M37,0),-'Rent Roll'!$W37*'Rent Roll'!$AB37,"-"),"-")</f>
        <v>-</v>
      </c>
      <c r="BA100" s="131" t="str">
        <f>IFERROR(IF(BA$5=EOMONTH('Rent Roll'!$M37,0),-'Rent Roll'!$W37*'Rent Roll'!$AB37,"-"),"-")</f>
        <v>-</v>
      </c>
      <c r="BB100" s="131" t="str">
        <f>IFERROR(IF(BB$5=EOMONTH('Rent Roll'!$M37,0),-'Rent Roll'!$W37*'Rent Roll'!$AB37,"-"),"-")</f>
        <v>-</v>
      </c>
      <c r="BC100" s="131" t="str">
        <f>IFERROR(IF(BC$5=EOMONTH('Rent Roll'!$M37,0),-'Rent Roll'!$W37*'Rent Roll'!$AB37,"-"),"-")</f>
        <v>-</v>
      </c>
      <c r="BD100" s="131" t="str">
        <f>IFERROR(IF(BD$5=EOMONTH('Rent Roll'!$M37,0),-'Rent Roll'!$W37*'Rent Roll'!$AB37,"-"),"-")</f>
        <v>-</v>
      </c>
      <c r="BE100" s="131" t="str">
        <f>IFERROR(IF(BE$5=EOMONTH('Rent Roll'!$M37,0),-'Rent Roll'!$W37*'Rent Roll'!$AB37,"-"),"-")</f>
        <v>-</v>
      </c>
      <c r="BF100" s="131" t="str">
        <f>IFERROR(IF(BF$5=EOMONTH('Rent Roll'!$M37,0),-'Rent Roll'!$W37*'Rent Roll'!$AB37,"-"),"-")</f>
        <v>-</v>
      </c>
      <c r="BG100" s="131" t="str">
        <f>IFERROR(IF(BG$5=EOMONTH('Rent Roll'!$M37,0),-'Rent Roll'!$W37*'Rent Roll'!$AB37,"-"),"-")</f>
        <v>-</v>
      </c>
      <c r="BH100" s="131" t="str">
        <f>IFERROR(IF(BH$5=EOMONTH('Rent Roll'!$M37,0),-'Rent Roll'!$W37*'Rent Roll'!$AB37,"-"),"-")</f>
        <v>-</v>
      </c>
      <c r="BI100" s="131" t="str">
        <f>IFERROR(IF(BI$5=EOMONTH('Rent Roll'!$M37,0),-'Rent Roll'!$W37*'Rent Roll'!$AB37,"-"),"-")</f>
        <v>-</v>
      </c>
      <c r="BJ100" s="131" t="str">
        <f>IFERROR(IF(BJ$5=EOMONTH('Rent Roll'!$M37,0),-'Rent Roll'!$W37*'Rent Roll'!$AB37,"-"),"-")</f>
        <v>-</v>
      </c>
      <c r="BK100" s="131" t="str">
        <f>IFERROR(IF(BK$5=EOMONTH('Rent Roll'!$M37,0),-'Rent Roll'!$W37*'Rent Roll'!$AB37,"-"),"-")</f>
        <v>-</v>
      </c>
      <c r="BL100" s="131" t="str">
        <f>IFERROR(IF(BL$5=EOMONTH('Rent Roll'!$M37,0),-'Rent Roll'!$W37*'Rent Roll'!$AB37,"-"),"-")</f>
        <v>-</v>
      </c>
      <c r="BM100" s="131" t="str">
        <f>IFERROR(IF(BM$5=EOMONTH('Rent Roll'!$M37,0),-'Rent Roll'!$W37*'Rent Roll'!$AB37,"-"),"-")</f>
        <v>-</v>
      </c>
      <c r="BN100" s="131" t="str">
        <f>IFERROR(IF(BN$5=EOMONTH('Rent Roll'!$M37,0),-'Rent Roll'!$W37*'Rent Roll'!$AB37,"-"),"-")</f>
        <v>-</v>
      </c>
      <c r="BO100" s="131" t="str">
        <f>IFERROR(IF(BO$5=EOMONTH('Rent Roll'!$M37,0),-'Rent Roll'!$W37*'Rent Roll'!$AB37,"-"),"-")</f>
        <v>-</v>
      </c>
      <c r="BP100" s="131" t="str">
        <f>IFERROR(IF(BP$5=EOMONTH('Rent Roll'!$M37,0),-'Rent Roll'!$W37*'Rent Roll'!$AB37,"-"),"-")</f>
        <v>-</v>
      </c>
      <c r="BQ100" s="131" t="str">
        <f>IFERROR(IF(BQ$5=EOMONTH('Rent Roll'!$M37,0),-'Rent Roll'!$W37*'Rent Roll'!$AB37,"-"),"-")</f>
        <v>-</v>
      </c>
      <c r="BR100" s="131" t="str">
        <f>IFERROR(IF(BR$5=EOMONTH('Rent Roll'!$M37,0),-'Rent Roll'!$W37*'Rent Roll'!$AB37,"-"),"-")</f>
        <v>-</v>
      </c>
      <c r="BS100" s="131" t="str">
        <f>IFERROR(IF(BS$5=EOMONTH('Rent Roll'!$M37,0),-'Rent Roll'!$W37*'Rent Roll'!$AB37,"-"),"-")</f>
        <v>-</v>
      </c>
      <c r="BT100" s="131" t="str">
        <f>IFERROR(IF(BT$5=EOMONTH('Rent Roll'!$M37,0),-'Rent Roll'!$W37*'Rent Roll'!$AB37,"-"),"-")</f>
        <v>-</v>
      </c>
      <c r="BU100" s="131" t="str">
        <f>IFERROR(IF(BU$5=EOMONTH('Rent Roll'!$M37,0),-'Rent Roll'!$W37*'Rent Roll'!$AB37,"-"),"-")</f>
        <v>-</v>
      </c>
      <c r="BV100" s="131" t="str">
        <f>IFERROR(IF(BV$5=EOMONTH('Rent Roll'!$M37,0),-'Rent Roll'!$W37*'Rent Roll'!$AB37,"-"),"-")</f>
        <v>-</v>
      </c>
      <c r="BW100" s="131" t="str">
        <f>IFERROR(IF(BW$5=EOMONTH('Rent Roll'!$M37,0),-'Rent Roll'!$W37*'Rent Roll'!$AB37,"-"),"-")</f>
        <v>-</v>
      </c>
      <c r="BX100" s="131" t="str">
        <f>IFERROR(IF(BX$5=EOMONTH('Rent Roll'!$M37,0),-'Rent Roll'!$W37*'Rent Roll'!$AB37,"-"),"-")</f>
        <v>-</v>
      </c>
      <c r="BY100" s="131" t="str">
        <f>IFERROR(IF(BY$5=EOMONTH('Rent Roll'!$M37,0),-'Rent Roll'!$W37*'Rent Roll'!$AB37,"-"),"-")</f>
        <v>-</v>
      </c>
      <c r="BZ100" s="131" t="str">
        <f>IFERROR(IF(BZ$5=EOMONTH('Rent Roll'!$M37,0),-'Rent Roll'!$W37*'Rent Roll'!$AB37,"-"),"-")</f>
        <v>-</v>
      </c>
      <c r="CA100" s="131" t="str">
        <f>IFERROR(IF(CA$5=EOMONTH('Rent Roll'!$M37,0),-'Rent Roll'!$W37*'Rent Roll'!$AB37,"-"),"-")</f>
        <v>-</v>
      </c>
      <c r="CB100" s="131" t="str">
        <f>IFERROR(IF(CB$5=EOMONTH('Rent Roll'!$M37,0),-'Rent Roll'!$W37*'Rent Roll'!$AB37,"-"),"-")</f>
        <v>-</v>
      </c>
      <c r="CC100" s="131" t="str">
        <f>IFERROR(IF(CC$5=EOMONTH('Rent Roll'!$M37,0),-'Rent Roll'!$W37*'Rent Roll'!$AB37,"-"),"-")</f>
        <v>-</v>
      </c>
      <c r="CD100" s="131" t="str">
        <f>IFERROR(IF(CD$5=EOMONTH('Rent Roll'!$M37,0),-'Rent Roll'!$W37*'Rent Roll'!$AB37,"-"),"-")</f>
        <v>-</v>
      </c>
      <c r="CE100" s="131" t="str">
        <f>IFERROR(IF(CE$5=EOMONTH('Rent Roll'!$M37,0),-'Rent Roll'!$W37*'Rent Roll'!$AB37,"-"),"-")</f>
        <v>-</v>
      </c>
      <c r="CF100" s="131" t="str">
        <f>IFERROR(IF(CF$5=EOMONTH('Rent Roll'!$M37,0),-'Rent Roll'!$W37*'Rent Roll'!$AB37,"-"),"-")</f>
        <v>-</v>
      </c>
      <c r="CG100" s="131" t="str">
        <f>IFERROR(IF(CG$5=EOMONTH('Rent Roll'!$M37,0),-'Rent Roll'!$W37*'Rent Roll'!$AB37,"-"),"-")</f>
        <v>-</v>
      </c>
      <c r="CH100" s="131" t="str">
        <f>IFERROR(IF(CH$5=EOMONTH('Rent Roll'!$M37,0),-'Rent Roll'!$W37*'Rent Roll'!$AB37,"-"),"-")</f>
        <v>-</v>
      </c>
      <c r="CI100" s="131" t="str">
        <f>IFERROR(IF(CI$5=EOMONTH('Rent Roll'!$M37,0),-'Rent Roll'!$W37*'Rent Roll'!$AB37,"-"),"-")</f>
        <v>-</v>
      </c>
      <c r="CJ100" s="131" t="str">
        <f>IFERROR(IF(CJ$5=EOMONTH('Rent Roll'!$M37,0),-'Rent Roll'!$W37*'Rent Roll'!$AB37,"-"),"-")</f>
        <v>-</v>
      </c>
      <c r="CK100" s="131" t="str">
        <f>IFERROR(IF(CK$5=EOMONTH('Rent Roll'!$M37,0),-'Rent Roll'!$W37*'Rent Roll'!$AB37,"-"),"-")</f>
        <v>-</v>
      </c>
      <c r="CL100" s="131" t="str">
        <f>IFERROR(IF(CL$5=EOMONTH('Rent Roll'!$M37,0),-'Rent Roll'!$W37*'Rent Roll'!$AB37,"-"),"-")</f>
        <v>-</v>
      </c>
      <c r="CM100" s="131" t="str">
        <f>IFERROR(IF(CM$5=EOMONTH('Rent Roll'!$M37,0),-'Rent Roll'!$W37*'Rent Roll'!$AB37,"-"),"-")</f>
        <v>-</v>
      </c>
      <c r="CN100" s="131" t="str">
        <f>IFERROR(IF(CN$5=EOMONTH('Rent Roll'!$M37,0),-'Rent Roll'!$W37*'Rent Roll'!$AB37,"-"),"-")</f>
        <v>-</v>
      </c>
      <c r="CO100" s="131" t="str">
        <f>IFERROR(IF(CO$5=EOMONTH('Rent Roll'!$M37,0),-'Rent Roll'!$W37*'Rent Roll'!$AB37,"-"),"-")</f>
        <v>-</v>
      </c>
      <c r="CP100" s="131" t="str">
        <f>IFERROR(IF(CP$5=EOMONTH('Rent Roll'!$M37,0),-'Rent Roll'!$W37*'Rent Roll'!$AB37,"-"),"-")</f>
        <v>-</v>
      </c>
      <c r="CQ100" s="131" t="str">
        <f>IFERROR(IF(CQ$5=EOMONTH('Rent Roll'!$M37,0),-'Rent Roll'!$W37*'Rent Roll'!$AB37,"-"),"-")</f>
        <v>-</v>
      </c>
      <c r="CR100" s="131" t="str">
        <f>IFERROR(IF(CR$5=EOMONTH('Rent Roll'!$M37,0),-'Rent Roll'!$W37*'Rent Roll'!$AB37,"-"),"-")</f>
        <v>-</v>
      </c>
      <c r="CS100" s="131" t="str">
        <f>IFERROR(IF(CS$5=EOMONTH('Rent Roll'!$M37,0),-'Rent Roll'!$W37*'Rent Roll'!$AB37,"-"),"-")</f>
        <v>-</v>
      </c>
      <c r="CT100" s="131" t="str">
        <f>IFERROR(IF(CT$5=EOMONTH('Rent Roll'!$M37,0),-'Rent Roll'!$W37*'Rent Roll'!$AB37,"-"),"-")</f>
        <v>-</v>
      </c>
      <c r="CU100" s="131" t="str">
        <f>IFERROR(IF(CU$5=EOMONTH('Rent Roll'!$M37,0),-'Rent Roll'!$W37*'Rent Roll'!$AB37,"-"),"-")</f>
        <v>-</v>
      </c>
      <c r="CV100" s="131" t="str">
        <f>IFERROR(IF(CV$5=EOMONTH('Rent Roll'!$M37,0),-'Rent Roll'!$W37*'Rent Roll'!$AB37,"-"),"-")</f>
        <v>-</v>
      </c>
      <c r="CW100" s="131" t="str">
        <f>IFERROR(IF(CW$5=EOMONTH('Rent Roll'!$M37,0),-'Rent Roll'!$W37*'Rent Roll'!$AB37,"-"),"-")</f>
        <v>-</v>
      </c>
      <c r="CX100" s="131" t="str">
        <f>IFERROR(IF(CX$5=EOMONTH('Rent Roll'!$M37,0),-'Rent Roll'!$W37*'Rent Roll'!$AB37,"-"),"-")</f>
        <v>-</v>
      </c>
      <c r="CY100" s="131" t="str">
        <f>IFERROR(IF(CY$5=EOMONTH('Rent Roll'!$M37,0),-'Rent Roll'!$W37*'Rent Roll'!$AB37,"-"),"-")</f>
        <v>-</v>
      </c>
      <c r="CZ100" s="131" t="str">
        <f>IFERROR(IF(CZ$5=EOMONTH('Rent Roll'!$M37,0),-'Rent Roll'!$W37*'Rent Roll'!$AB37,"-"),"-")</f>
        <v>-</v>
      </c>
      <c r="DA100" s="131" t="str">
        <f>IFERROR(IF(DA$5=EOMONTH('Rent Roll'!$M37,0),-'Rent Roll'!$W37*'Rent Roll'!$AB37,"-"),"-")</f>
        <v>-</v>
      </c>
      <c r="DB100" s="131" t="str">
        <f>IFERROR(IF(DB$5=EOMONTH('Rent Roll'!$M37,0),-'Rent Roll'!$W37*'Rent Roll'!$AB37,"-"),"-")</f>
        <v>-</v>
      </c>
      <c r="DC100" s="131" t="str">
        <f>IFERROR(IF(DC$5=EOMONTH('Rent Roll'!$M37,0),-'Rent Roll'!$W37*'Rent Roll'!$AB37,"-"),"-")</f>
        <v>-</v>
      </c>
      <c r="DD100" s="131" t="str">
        <f>IFERROR(IF(DD$5=EOMONTH('Rent Roll'!$M37,0),-'Rent Roll'!$W37*'Rent Roll'!$AB37,"-"),"-")</f>
        <v>-</v>
      </c>
      <c r="DE100" s="131" t="str">
        <f>IFERROR(IF(DE$5=EOMONTH('Rent Roll'!$M37,0),-'Rent Roll'!$W37*'Rent Roll'!$AB37,"-"),"-")</f>
        <v>-</v>
      </c>
      <c r="DF100" s="131" t="str">
        <f>IFERROR(IF(DF$5=EOMONTH('Rent Roll'!$M37,0),-'Rent Roll'!$W37*'Rent Roll'!$AB37,"-"),"-")</f>
        <v>-</v>
      </c>
      <c r="DG100" s="131" t="str">
        <f>IFERROR(IF(DG$5=EOMONTH('Rent Roll'!$M37,0),-'Rent Roll'!$W37*'Rent Roll'!$AB37,"-"),"-")</f>
        <v>-</v>
      </c>
      <c r="DH100" s="131" t="str">
        <f>IFERROR(IF(DH$5=EOMONTH('Rent Roll'!$M37,0),-'Rent Roll'!$W37*'Rent Roll'!$AB37,"-"),"-")</f>
        <v>-</v>
      </c>
      <c r="DI100" s="131" t="str">
        <f>IFERROR(IF(DI$5=EOMONTH('Rent Roll'!$M37,0),-'Rent Roll'!$W37*'Rent Roll'!$AB37,"-"),"-")</f>
        <v>-</v>
      </c>
      <c r="DJ100" s="131" t="str">
        <f>IFERROR(IF(DJ$5=EOMONTH('Rent Roll'!$M37,0),-'Rent Roll'!$W37*'Rent Roll'!$AB37,"-"),"-")</f>
        <v>-</v>
      </c>
      <c r="DK100" s="131" t="str">
        <f>IFERROR(IF(DK$5=EOMONTH('Rent Roll'!$M37,0),-'Rent Roll'!$W37*'Rent Roll'!$AB37,"-"),"-")</f>
        <v>-</v>
      </c>
      <c r="DL100" s="131" t="str">
        <f>IFERROR(IF(DL$5=EOMONTH('Rent Roll'!$M37,0),-'Rent Roll'!$W37*'Rent Roll'!$AB37,"-"),"-")</f>
        <v>-</v>
      </c>
      <c r="DM100" s="131" t="str">
        <f>IFERROR(IF(DM$5=EOMONTH('Rent Roll'!$M37,0),-'Rent Roll'!$W37*'Rent Roll'!$AB37,"-"),"-")</f>
        <v>-</v>
      </c>
      <c r="DN100" s="131" t="str">
        <f>IFERROR(IF(DN$5=EOMONTH('Rent Roll'!$M37,0),-'Rent Roll'!$W37*'Rent Roll'!$AB37,"-"),"-")</f>
        <v>-</v>
      </c>
      <c r="DO100" s="131" t="str">
        <f>IFERROR(IF(DO$5=EOMONTH('Rent Roll'!$M37,0),-'Rent Roll'!$W37*'Rent Roll'!$AB37,"-"),"-")</f>
        <v>-</v>
      </c>
      <c r="DP100" s="131" t="str">
        <f>IFERROR(IF(DP$5=EOMONTH('Rent Roll'!$M37,0),-'Rent Roll'!$W37*'Rent Roll'!$AB37,"-"),"-")</f>
        <v>-</v>
      </c>
      <c r="DQ100" s="131" t="str">
        <f>IFERROR(IF(DQ$5=EOMONTH('Rent Roll'!$M37,0),-'Rent Roll'!$W37*'Rent Roll'!$AB37,"-"),"-")</f>
        <v>-</v>
      </c>
      <c r="DR100" s="131" t="str">
        <f>IFERROR(IF(DR$5=EOMONTH('Rent Roll'!$M37,0),-'Rent Roll'!$W37*'Rent Roll'!$AB37,"-"),"-")</f>
        <v>-</v>
      </c>
      <c r="DS100" s="131" t="str">
        <f>IFERROR(IF(DS$5=EOMONTH('Rent Roll'!$M37,0),-'Rent Roll'!$W37*'Rent Roll'!$AB37,"-"),"-")</f>
        <v>-</v>
      </c>
      <c r="DT100" s="131" t="str">
        <f>IFERROR(IF(DT$5=EOMONTH('Rent Roll'!$M37,0),-'Rent Roll'!$W37*'Rent Roll'!$AB37,"-"),"-")</f>
        <v>-</v>
      </c>
      <c r="DU100" s="131" t="str">
        <f>IFERROR(IF(DU$5=EOMONTH('Rent Roll'!$M37,0),-'Rent Roll'!$W37*'Rent Roll'!$AB37,"-"),"-")</f>
        <v>-</v>
      </c>
      <c r="DV100" s="131" t="str">
        <f>IFERROR(IF(DV$5=EOMONTH('Rent Roll'!$M37,0),-'Rent Roll'!$W37*'Rent Roll'!$AB37,"-"),"-")</f>
        <v>-</v>
      </c>
      <c r="DW100" s="131" t="str">
        <f>IFERROR(IF(DW$5=EOMONTH('Rent Roll'!$M37,0),-'Rent Roll'!$W37*'Rent Roll'!$AB37,"-"),"-")</f>
        <v>-</v>
      </c>
      <c r="DX100" s="131" t="str">
        <f>IFERROR(IF(DX$5=EOMONTH('Rent Roll'!$M37,0),-'Rent Roll'!$W37*'Rent Roll'!$AB37,"-"),"-")</f>
        <v>-</v>
      </c>
      <c r="DY100" s="131" t="str">
        <f>IFERROR(IF(DY$5=EOMONTH('Rent Roll'!$M37,0),-'Rent Roll'!$W37*'Rent Roll'!$AB37,"-"),"-")</f>
        <v>-</v>
      </c>
      <c r="DZ100" s="131" t="str">
        <f>IFERROR(IF(DZ$5=EOMONTH('Rent Roll'!$M37,0),-'Rent Roll'!$W37*'Rent Roll'!$AB37,"-"),"-")</f>
        <v>-</v>
      </c>
      <c r="EA100" s="131" t="str">
        <f>IFERROR(IF(EA$5=EOMONTH('Rent Roll'!$M37,0),-'Rent Roll'!$W37*'Rent Roll'!$AB37,"-"),"-")</f>
        <v>-</v>
      </c>
      <c r="EB100" s="131" t="str">
        <f>IFERROR(IF(EB$5=EOMONTH('Rent Roll'!$M37,0),-'Rent Roll'!$W37*'Rent Roll'!$AB37,"-"),"-")</f>
        <v>-</v>
      </c>
      <c r="EC100" s="131" t="str">
        <f>IFERROR(IF(EC$5=EOMONTH('Rent Roll'!$M37,0),-'Rent Roll'!$W37*'Rent Roll'!$AB37,"-"),"-")</f>
        <v>-</v>
      </c>
      <c r="ED100" s="131" t="str">
        <f>IFERROR(IF(ED$5=EOMONTH('Rent Roll'!$M37,0),-'Rent Roll'!$W37*'Rent Roll'!$AB37,"-"),"-")</f>
        <v>-</v>
      </c>
      <c r="EE100" s="131" t="str">
        <f>IFERROR(IF(EE$5=EOMONTH('Rent Roll'!$M37,0),-'Rent Roll'!$W37*'Rent Roll'!$AB37,"-"),"-")</f>
        <v>-</v>
      </c>
      <c r="EF100" s="132" t="str">
        <f>IFERROR(IF(EF$5=EOMONTH('Rent Roll'!$M37,0),-'Rent Roll'!$W37*'Rent Roll'!$AB37,"-"),"-")</f>
        <v>-</v>
      </c>
    </row>
    <row r="101" spans="2:136" ht="15" x14ac:dyDescent="0.25">
      <c r="B101" s="129"/>
      <c r="C101" s="73" t="str">
        <f>CONCATENATE('Rent Roll'!B13&amp;" - "&amp;'Rent Roll'!C13)</f>
        <v xml:space="preserve"> - </v>
      </c>
      <c r="D101" s="130">
        <f t="shared" si="157"/>
        <v>0</v>
      </c>
      <c r="E101" s="131" t="str">
        <f>IFERROR(IF(E$5=EOMONTH('Rent Roll'!$M38,0),-'Rent Roll'!$W38*'Rent Roll'!$AB38,"-"),"-")</f>
        <v>-</v>
      </c>
      <c r="F101" s="131" t="str">
        <f>IFERROR(IF(F$5=EOMONTH('Rent Roll'!$M38,0),-'Rent Roll'!$W38*'Rent Roll'!$AB38,"-"),"-")</f>
        <v>-</v>
      </c>
      <c r="G101" s="131" t="str">
        <f>IFERROR(IF(G$5=EOMONTH('Rent Roll'!$M38,0),-'Rent Roll'!$W38*'Rent Roll'!$AB38,"-"),"-")</f>
        <v>-</v>
      </c>
      <c r="H101" s="131" t="str">
        <f>IFERROR(IF(H$5=EOMONTH('Rent Roll'!$M38,0),-'Rent Roll'!$W38*'Rent Roll'!$AB38,"-"),"-")</f>
        <v>-</v>
      </c>
      <c r="I101" s="131" t="str">
        <f>IFERROR(IF(I$5=EOMONTH('Rent Roll'!$M38,0),-'Rent Roll'!$W38*'Rent Roll'!$AB38,"-"),"-")</f>
        <v>-</v>
      </c>
      <c r="J101" s="131" t="str">
        <f>IFERROR(IF(J$5=EOMONTH('Rent Roll'!$M38,0),-'Rent Roll'!$W38*'Rent Roll'!$AB38,"-"),"-")</f>
        <v>-</v>
      </c>
      <c r="K101" s="131" t="str">
        <f>IFERROR(IF(K$5=EOMONTH('Rent Roll'!$M38,0),-'Rent Roll'!$W38*'Rent Roll'!$AB38,"-"),"-")</f>
        <v>-</v>
      </c>
      <c r="L101" s="131" t="str">
        <f>IFERROR(IF(L$5=EOMONTH('Rent Roll'!$M38,0),-'Rent Roll'!$W38*'Rent Roll'!$AB38,"-"),"-")</f>
        <v>-</v>
      </c>
      <c r="M101" s="131" t="str">
        <f>IFERROR(IF(M$5=EOMONTH('Rent Roll'!$M38,0),-'Rent Roll'!$W38*'Rent Roll'!$AB38,"-"),"-")</f>
        <v>-</v>
      </c>
      <c r="N101" s="131" t="str">
        <f>IFERROR(IF(N$5=EOMONTH('Rent Roll'!$M38,0),-'Rent Roll'!$W38*'Rent Roll'!$AB38,"-"),"-")</f>
        <v>-</v>
      </c>
      <c r="O101" s="131" t="str">
        <f>IFERROR(IF(O$5=EOMONTH('Rent Roll'!$M38,0),-'Rent Roll'!$W38*'Rent Roll'!$AB38,"-"),"-")</f>
        <v>-</v>
      </c>
      <c r="P101" s="131" t="str">
        <f>IFERROR(IF(P$5=EOMONTH('Rent Roll'!$M38,0),-'Rent Roll'!$W38*'Rent Roll'!$AB38,"-"),"-")</f>
        <v>-</v>
      </c>
      <c r="Q101" s="131" t="str">
        <f>IFERROR(IF(Q$5=EOMONTH('Rent Roll'!$M38,0),-'Rent Roll'!$W38*'Rent Roll'!$AB38,"-"),"-")</f>
        <v>-</v>
      </c>
      <c r="R101" s="131" t="str">
        <f>IFERROR(IF(R$5=EOMONTH('Rent Roll'!$M38,0),-'Rent Roll'!$W38*'Rent Roll'!$AB38,"-"),"-")</f>
        <v>-</v>
      </c>
      <c r="S101" s="131" t="str">
        <f>IFERROR(IF(S$5=EOMONTH('Rent Roll'!$M38,0),-'Rent Roll'!$W38*'Rent Roll'!$AB38,"-"),"-")</f>
        <v>-</v>
      </c>
      <c r="T101" s="131" t="str">
        <f>IFERROR(IF(T$5=EOMONTH('Rent Roll'!$M38,0),-'Rent Roll'!$W38*'Rent Roll'!$AB38,"-"),"-")</f>
        <v>-</v>
      </c>
      <c r="U101" s="131" t="str">
        <f>IFERROR(IF(U$5=EOMONTH('Rent Roll'!$M38,0),-'Rent Roll'!$W38*'Rent Roll'!$AB38,"-"),"-")</f>
        <v>-</v>
      </c>
      <c r="V101" s="131" t="str">
        <f>IFERROR(IF(V$5=EOMONTH('Rent Roll'!$M38,0),-'Rent Roll'!$W38*'Rent Roll'!$AB38,"-"),"-")</f>
        <v>-</v>
      </c>
      <c r="W101" s="131" t="str">
        <f>IFERROR(IF(W$5=EOMONTH('Rent Roll'!$M38,0),-'Rent Roll'!$W38*'Rent Roll'!$AB38,"-"),"-")</f>
        <v>-</v>
      </c>
      <c r="X101" s="131" t="str">
        <f>IFERROR(IF(X$5=EOMONTH('Rent Roll'!$M38,0),-'Rent Roll'!$W38*'Rent Roll'!$AB38,"-"),"-")</f>
        <v>-</v>
      </c>
      <c r="Y101" s="131" t="str">
        <f>IFERROR(IF(Y$5=EOMONTH('Rent Roll'!$M38,0),-'Rent Roll'!$W38*'Rent Roll'!$AB38,"-"),"-")</f>
        <v>-</v>
      </c>
      <c r="Z101" s="131" t="str">
        <f>IFERROR(IF(Z$5=EOMONTH('Rent Roll'!$M38,0),-'Rent Roll'!$W38*'Rent Roll'!$AB38,"-"),"-")</f>
        <v>-</v>
      </c>
      <c r="AA101" s="131" t="str">
        <f>IFERROR(IF(AA$5=EOMONTH('Rent Roll'!$M38,0),-'Rent Roll'!$W38*'Rent Roll'!$AB38,"-"),"-")</f>
        <v>-</v>
      </c>
      <c r="AB101" s="131" t="str">
        <f>IFERROR(IF(AB$5=EOMONTH('Rent Roll'!$M38,0),-'Rent Roll'!$W38*'Rent Roll'!$AB38,"-"),"-")</f>
        <v>-</v>
      </c>
      <c r="AC101" s="131" t="str">
        <f>IFERROR(IF(AC$5=EOMONTH('Rent Roll'!$M38,0),-'Rent Roll'!$W38*'Rent Roll'!$AB38,"-"),"-")</f>
        <v>-</v>
      </c>
      <c r="AD101" s="131" t="str">
        <f>IFERROR(IF(AD$5=EOMONTH('Rent Roll'!$M38,0),-'Rent Roll'!$W38*'Rent Roll'!$AB38,"-"),"-")</f>
        <v>-</v>
      </c>
      <c r="AE101" s="131" t="str">
        <f>IFERROR(IF(AE$5=EOMONTH('Rent Roll'!$M38,0),-'Rent Roll'!$W38*'Rent Roll'!$AB38,"-"),"-")</f>
        <v>-</v>
      </c>
      <c r="AF101" s="131" t="str">
        <f>IFERROR(IF(AF$5=EOMONTH('Rent Roll'!$M38,0),-'Rent Roll'!$W38*'Rent Roll'!$AB38,"-"),"-")</f>
        <v>-</v>
      </c>
      <c r="AG101" s="131" t="str">
        <f>IFERROR(IF(AG$5=EOMONTH('Rent Roll'!$M38,0),-'Rent Roll'!$W38*'Rent Roll'!$AB38,"-"),"-")</f>
        <v>-</v>
      </c>
      <c r="AH101" s="131" t="str">
        <f>IFERROR(IF(AH$5=EOMONTH('Rent Roll'!$M38,0),-'Rent Roll'!$W38*'Rent Roll'!$AB38,"-"),"-")</f>
        <v>-</v>
      </c>
      <c r="AI101" s="131" t="str">
        <f>IFERROR(IF(AI$5=EOMONTH('Rent Roll'!$M38,0),-'Rent Roll'!$W38*'Rent Roll'!$AB38,"-"),"-")</f>
        <v>-</v>
      </c>
      <c r="AJ101" s="131" t="str">
        <f>IFERROR(IF(AJ$5=EOMONTH('Rent Roll'!$M38,0),-'Rent Roll'!$W38*'Rent Roll'!$AB38,"-"),"-")</f>
        <v>-</v>
      </c>
      <c r="AK101" s="131" t="str">
        <f>IFERROR(IF(AK$5=EOMONTH('Rent Roll'!$M38,0),-'Rent Roll'!$W38*'Rent Roll'!$AB38,"-"),"-")</f>
        <v>-</v>
      </c>
      <c r="AL101" s="131" t="str">
        <f>IFERROR(IF(AL$5=EOMONTH('Rent Roll'!$M38,0),-'Rent Roll'!$W38*'Rent Roll'!$AB38,"-"),"-")</f>
        <v>-</v>
      </c>
      <c r="AM101" s="131" t="str">
        <f>IFERROR(IF(AM$5=EOMONTH('Rent Roll'!$M38,0),-'Rent Roll'!$W38*'Rent Roll'!$AB38,"-"),"-")</f>
        <v>-</v>
      </c>
      <c r="AN101" s="131" t="str">
        <f>IFERROR(IF(AN$5=EOMONTH('Rent Roll'!$M38,0),-'Rent Roll'!$W38*'Rent Roll'!$AB38,"-"),"-")</f>
        <v>-</v>
      </c>
      <c r="AO101" s="131" t="str">
        <f>IFERROR(IF(AO$5=EOMONTH('Rent Roll'!$M38,0),-'Rent Roll'!$W38*'Rent Roll'!$AB38,"-"),"-")</f>
        <v>-</v>
      </c>
      <c r="AP101" s="131" t="str">
        <f>IFERROR(IF(AP$5=EOMONTH('Rent Roll'!$M38,0),-'Rent Roll'!$W38*'Rent Roll'!$AB38,"-"),"-")</f>
        <v>-</v>
      </c>
      <c r="AQ101" s="131" t="str">
        <f>IFERROR(IF(AQ$5=EOMONTH('Rent Roll'!$M38,0),-'Rent Roll'!$W38*'Rent Roll'!$AB38,"-"),"-")</f>
        <v>-</v>
      </c>
      <c r="AR101" s="131" t="str">
        <f>IFERROR(IF(AR$5=EOMONTH('Rent Roll'!$M38,0),-'Rent Roll'!$W38*'Rent Roll'!$AB38,"-"),"-")</f>
        <v>-</v>
      </c>
      <c r="AS101" s="131" t="str">
        <f>IFERROR(IF(AS$5=EOMONTH('Rent Roll'!$M38,0),-'Rent Roll'!$W38*'Rent Roll'!$AB38,"-"),"-")</f>
        <v>-</v>
      </c>
      <c r="AT101" s="131" t="str">
        <f>IFERROR(IF(AT$5=EOMONTH('Rent Roll'!$M38,0),-'Rent Roll'!$W38*'Rent Roll'!$AB38,"-"),"-")</f>
        <v>-</v>
      </c>
      <c r="AU101" s="131" t="str">
        <f>IFERROR(IF(AU$5=EOMONTH('Rent Roll'!$M38,0),-'Rent Roll'!$W38*'Rent Roll'!$AB38,"-"),"-")</f>
        <v>-</v>
      </c>
      <c r="AV101" s="131" t="str">
        <f>IFERROR(IF(AV$5=EOMONTH('Rent Roll'!$M38,0),-'Rent Roll'!$W38*'Rent Roll'!$AB38,"-"),"-")</f>
        <v>-</v>
      </c>
      <c r="AW101" s="131" t="str">
        <f>IFERROR(IF(AW$5=EOMONTH('Rent Roll'!$M38,0),-'Rent Roll'!$W38*'Rent Roll'!$AB38,"-"),"-")</f>
        <v>-</v>
      </c>
      <c r="AX101" s="131" t="str">
        <f>IFERROR(IF(AX$5=EOMONTH('Rent Roll'!$M38,0),-'Rent Roll'!$W38*'Rent Roll'!$AB38,"-"),"-")</f>
        <v>-</v>
      </c>
      <c r="AY101" s="131" t="str">
        <f>IFERROR(IF(AY$5=EOMONTH('Rent Roll'!$M38,0),-'Rent Roll'!$W38*'Rent Roll'!$AB38,"-"),"-")</f>
        <v>-</v>
      </c>
      <c r="AZ101" s="131" t="str">
        <f>IFERROR(IF(AZ$5=EOMONTH('Rent Roll'!$M38,0),-'Rent Roll'!$W38*'Rent Roll'!$AB38,"-"),"-")</f>
        <v>-</v>
      </c>
      <c r="BA101" s="131" t="str">
        <f>IFERROR(IF(BA$5=EOMONTH('Rent Roll'!$M38,0),-'Rent Roll'!$W38*'Rent Roll'!$AB38,"-"),"-")</f>
        <v>-</v>
      </c>
      <c r="BB101" s="131" t="str">
        <f>IFERROR(IF(BB$5=EOMONTH('Rent Roll'!$M38,0),-'Rent Roll'!$W38*'Rent Roll'!$AB38,"-"),"-")</f>
        <v>-</v>
      </c>
      <c r="BC101" s="131" t="str">
        <f>IFERROR(IF(BC$5=EOMONTH('Rent Roll'!$M38,0),-'Rent Roll'!$W38*'Rent Roll'!$AB38,"-"),"-")</f>
        <v>-</v>
      </c>
      <c r="BD101" s="131" t="str">
        <f>IFERROR(IF(BD$5=EOMONTH('Rent Roll'!$M38,0),-'Rent Roll'!$W38*'Rent Roll'!$AB38,"-"),"-")</f>
        <v>-</v>
      </c>
      <c r="BE101" s="131" t="str">
        <f>IFERROR(IF(BE$5=EOMONTH('Rent Roll'!$M38,0),-'Rent Roll'!$W38*'Rent Roll'!$AB38,"-"),"-")</f>
        <v>-</v>
      </c>
      <c r="BF101" s="131" t="str">
        <f>IFERROR(IF(BF$5=EOMONTH('Rent Roll'!$M38,0),-'Rent Roll'!$W38*'Rent Roll'!$AB38,"-"),"-")</f>
        <v>-</v>
      </c>
      <c r="BG101" s="131" t="str">
        <f>IFERROR(IF(BG$5=EOMONTH('Rent Roll'!$M38,0),-'Rent Roll'!$W38*'Rent Roll'!$AB38,"-"),"-")</f>
        <v>-</v>
      </c>
      <c r="BH101" s="131" t="str">
        <f>IFERROR(IF(BH$5=EOMONTH('Rent Roll'!$M38,0),-'Rent Roll'!$W38*'Rent Roll'!$AB38,"-"),"-")</f>
        <v>-</v>
      </c>
      <c r="BI101" s="131" t="str">
        <f>IFERROR(IF(BI$5=EOMONTH('Rent Roll'!$M38,0),-'Rent Roll'!$W38*'Rent Roll'!$AB38,"-"),"-")</f>
        <v>-</v>
      </c>
      <c r="BJ101" s="131" t="str">
        <f>IFERROR(IF(BJ$5=EOMONTH('Rent Roll'!$M38,0),-'Rent Roll'!$W38*'Rent Roll'!$AB38,"-"),"-")</f>
        <v>-</v>
      </c>
      <c r="BK101" s="131" t="str">
        <f>IFERROR(IF(BK$5=EOMONTH('Rent Roll'!$M38,0),-'Rent Roll'!$W38*'Rent Roll'!$AB38,"-"),"-")</f>
        <v>-</v>
      </c>
      <c r="BL101" s="131" t="str">
        <f>IFERROR(IF(BL$5=EOMONTH('Rent Roll'!$M38,0),-'Rent Roll'!$W38*'Rent Roll'!$AB38,"-"),"-")</f>
        <v>-</v>
      </c>
      <c r="BM101" s="131" t="str">
        <f>IFERROR(IF(BM$5=EOMONTH('Rent Roll'!$M38,0),-'Rent Roll'!$W38*'Rent Roll'!$AB38,"-"),"-")</f>
        <v>-</v>
      </c>
      <c r="BN101" s="131" t="str">
        <f>IFERROR(IF(BN$5=EOMONTH('Rent Roll'!$M38,0),-'Rent Roll'!$W38*'Rent Roll'!$AB38,"-"),"-")</f>
        <v>-</v>
      </c>
      <c r="BO101" s="131" t="str">
        <f>IFERROR(IF(BO$5=EOMONTH('Rent Roll'!$M38,0),-'Rent Roll'!$W38*'Rent Roll'!$AB38,"-"),"-")</f>
        <v>-</v>
      </c>
      <c r="BP101" s="131" t="str">
        <f>IFERROR(IF(BP$5=EOMONTH('Rent Roll'!$M38,0),-'Rent Roll'!$W38*'Rent Roll'!$AB38,"-"),"-")</f>
        <v>-</v>
      </c>
      <c r="BQ101" s="131" t="str">
        <f>IFERROR(IF(BQ$5=EOMONTH('Rent Roll'!$M38,0),-'Rent Roll'!$W38*'Rent Roll'!$AB38,"-"),"-")</f>
        <v>-</v>
      </c>
      <c r="BR101" s="131" t="str">
        <f>IFERROR(IF(BR$5=EOMONTH('Rent Roll'!$M38,0),-'Rent Roll'!$W38*'Rent Roll'!$AB38,"-"),"-")</f>
        <v>-</v>
      </c>
      <c r="BS101" s="131" t="str">
        <f>IFERROR(IF(BS$5=EOMONTH('Rent Roll'!$M38,0),-'Rent Roll'!$W38*'Rent Roll'!$AB38,"-"),"-")</f>
        <v>-</v>
      </c>
      <c r="BT101" s="131" t="str">
        <f>IFERROR(IF(BT$5=EOMONTH('Rent Roll'!$M38,0),-'Rent Roll'!$W38*'Rent Roll'!$AB38,"-"),"-")</f>
        <v>-</v>
      </c>
      <c r="BU101" s="131" t="str">
        <f>IFERROR(IF(BU$5=EOMONTH('Rent Roll'!$M38,0),-'Rent Roll'!$W38*'Rent Roll'!$AB38,"-"),"-")</f>
        <v>-</v>
      </c>
      <c r="BV101" s="131" t="str">
        <f>IFERROR(IF(BV$5=EOMONTH('Rent Roll'!$M38,0),-'Rent Roll'!$W38*'Rent Roll'!$AB38,"-"),"-")</f>
        <v>-</v>
      </c>
      <c r="BW101" s="131" t="str">
        <f>IFERROR(IF(BW$5=EOMONTH('Rent Roll'!$M38,0),-'Rent Roll'!$W38*'Rent Roll'!$AB38,"-"),"-")</f>
        <v>-</v>
      </c>
      <c r="BX101" s="131" t="str">
        <f>IFERROR(IF(BX$5=EOMONTH('Rent Roll'!$M38,0),-'Rent Roll'!$W38*'Rent Roll'!$AB38,"-"),"-")</f>
        <v>-</v>
      </c>
      <c r="BY101" s="131" t="str">
        <f>IFERROR(IF(BY$5=EOMONTH('Rent Roll'!$M38,0),-'Rent Roll'!$W38*'Rent Roll'!$AB38,"-"),"-")</f>
        <v>-</v>
      </c>
      <c r="BZ101" s="131" t="str">
        <f>IFERROR(IF(BZ$5=EOMONTH('Rent Roll'!$M38,0),-'Rent Roll'!$W38*'Rent Roll'!$AB38,"-"),"-")</f>
        <v>-</v>
      </c>
      <c r="CA101" s="131" t="str">
        <f>IFERROR(IF(CA$5=EOMONTH('Rent Roll'!$M38,0),-'Rent Roll'!$W38*'Rent Roll'!$AB38,"-"),"-")</f>
        <v>-</v>
      </c>
      <c r="CB101" s="131" t="str">
        <f>IFERROR(IF(CB$5=EOMONTH('Rent Roll'!$M38,0),-'Rent Roll'!$W38*'Rent Roll'!$AB38,"-"),"-")</f>
        <v>-</v>
      </c>
      <c r="CC101" s="131" t="str">
        <f>IFERROR(IF(CC$5=EOMONTH('Rent Roll'!$M38,0),-'Rent Roll'!$W38*'Rent Roll'!$AB38,"-"),"-")</f>
        <v>-</v>
      </c>
      <c r="CD101" s="131" t="str">
        <f>IFERROR(IF(CD$5=EOMONTH('Rent Roll'!$M38,0),-'Rent Roll'!$W38*'Rent Roll'!$AB38,"-"),"-")</f>
        <v>-</v>
      </c>
      <c r="CE101" s="131" t="str">
        <f>IFERROR(IF(CE$5=EOMONTH('Rent Roll'!$M38,0),-'Rent Roll'!$W38*'Rent Roll'!$AB38,"-"),"-")</f>
        <v>-</v>
      </c>
      <c r="CF101" s="131" t="str">
        <f>IFERROR(IF(CF$5=EOMONTH('Rent Roll'!$M38,0),-'Rent Roll'!$W38*'Rent Roll'!$AB38,"-"),"-")</f>
        <v>-</v>
      </c>
      <c r="CG101" s="131" t="str">
        <f>IFERROR(IF(CG$5=EOMONTH('Rent Roll'!$M38,0),-'Rent Roll'!$W38*'Rent Roll'!$AB38,"-"),"-")</f>
        <v>-</v>
      </c>
      <c r="CH101" s="131" t="str">
        <f>IFERROR(IF(CH$5=EOMONTH('Rent Roll'!$M38,0),-'Rent Roll'!$W38*'Rent Roll'!$AB38,"-"),"-")</f>
        <v>-</v>
      </c>
      <c r="CI101" s="131" t="str">
        <f>IFERROR(IF(CI$5=EOMONTH('Rent Roll'!$M38,0),-'Rent Roll'!$W38*'Rent Roll'!$AB38,"-"),"-")</f>
        <v>-</v>
      </c>
      <c r="CJ101" s="131" t="str">
        <f>IFERROR(IF(CJ$5=EOMONTH('Rent Roll'!$M38,0),-'Rent Roll'!$W38*'Rent Roll'!$AB38,"-"),"-")</f>
        <v>-</v>
      </c>
      <c r="CK101" s="131" t="str">
        <f>IFERROR(IF(CK$5=EOMONTH('Rent Roll'!$M38,0),-'Rent Roll'!$W38*'Rent Roll'!$AB38,"-"),"-")</f>
        <v>-</v>
      </c>
      <c r="CL101" s="131" t="str">
        <f>IFERROR(IF(CL$5=EOMONTH('Rent Roll'!$M38,0),-'Rent Roll'!$W38*'Rent Roll'!$AB38,"-"),"-")</f>
        <v>-</v>
      </c>
      <c r="CM101" s="131" t="str">
        <f>IFERROR(IF(CM$5=EOMONTH('Rent Roll'!$M38,0),-'Rent Roll'!$W38*'Rent Roll'!$AB38,"-"),"-")</f>
        <v>-</v>
      </c>
      <c r="CN101" s="131" t="str">
        <f>IFERROR(IF(CN$5=EOMONTH('Rent Roll'!$M38,0),-'Rent Roll'!$W38*'Rent Roll'!$AB38,"-"),"-")</f>
        <v>-</v>
      </c>
      <c r="CO101" s="131" t="str">
        <f>IFERROR(IF(CO$5=EOMONTH('Rent Roll'!$M38,0),-'Rent Roll'!$W38*'Rent Roll'!$AB38,"-"),"-")</f>
        <v>-</v>
      </c>
      <c r="CP101" s="131" t="str">
        <f>IFERROR(IF(CP$5=EOMONTH('Rent Roll'!$M38,0),-'Rent Roll'!$W38*'Rent Roll'!$AB38,"-"),"-")</f>
        <v>-</v>
      </c>
      <c r="CQ101" s="131" t="str">
        <f>IFERROR(IF(CQ$5=EOMONTH('Rent Roll'!$M38,0),-'Rent Roll'!$W38*'Rent Roll'!$AB38,"-"),"-")</f>
        <v>-</v>
      </c>
      <c r="CR101" s="131" t="str">
        <f>IFERROR(IF(CR$5=EOMONTH('Rent Roll'!$M38,0),-'Rent Roll'!$W38*'Rent Roll'!$AB38,"-"),"-")</f>
        <v>-</v>
      </c>
      <c r="CS101" s="131" t="str">
        <f>IFERROR(IF(CS$5=EOMONTH('Rent Roll'!$M38,0),-'Rent Roll'!$W38*'Rent Roll'!$AB38,"-"),"-")</f>
        <v>-</v>
      </c>
      <c r="CT101" s="131" t="str">
        <f>IFERROR(IF(CT$5=EOMONTH('Rent Roll'!$M38,0),-'Rent Roll'!$W38*'Rent Roll'!$AB38,"-"),"-")</f>
        <v>-</v>
      </c>
      <c r="CU101" s="131" t="str">
        <f>IFERROR(IF(CU$5=EOMONTH('Rent Roll'!$M38,0),-'Rent Roll'!$W38*'Rent Roll'!$AB38,"-"),"-")</f>
        <v>-</v>
      </c>
      <c r="CV101" s="131" t="str">
        <f>IFERROR(IF(CV$5=EOMONTH('Rent Roll'!$M38,0),-'Rent Roll'!$W38*'Rent Roll'!$AB38,"-"),"-")</f>
        <v>-</v>
      </c>
      <c r="CW101" s="131" t="str">
        <f>IFERROR(IF(CW$5=EOMONTH('Rent Roll'!$M38,0),-'Rent Roll'!$W38*'Rent Roll'!$AB38,"-"),"-")</f>
        <v>-</v>
      </c>
      <c r="CX101" s="131" t="str">
        <f>IFERROR(IF(CX$5=EOMONTH('Rent Roll'!$M38,0),-'Rent Roll'!$W38*'Rent Roll'!$AB38,"-"),"-")</f>
        <v>-</v>
      </c>
      <c r="CY101" s="131" t="str">
        <f>IFERROR(IF(CY$5=EOMONTH('Rent Roll'!$M38,0),-'Rent Roll'!$W38*'Rent Roll'!$AB38,"-"),"-")</f>
        <v>-</v>
      </c>
      <c r="CZ101" s="131" t="str">
        <f>IFERROR(IF(CZ$5=EOMONTH('Rent Roll'!$M38,0),-'Rent Roll'!$W38*'Rent Roll'!$AB38,"-"),"-")</f>
        <v>-</v>
      </c>
      <c r="DA101" s="131" t="str">
        <f>IFERROR(IF(DA$5=EOMONTH('Rent Roll'!$M38,0),-'Rent Roll'!$W38*'Rent Roll'!$AB38,"-"),"-")</f>
        <v>-</v>
      </c>
      <c r="DB101" s="131" t="str">
        <f>IFERROR(IF(DB$5=EOMONTH('Rent Roll'!$M38,0),-'Rent Roll'!$W38*'Rent Roll'!$AB38,"-"),"-")</f>
        <v>-</v>
      </c>
      <c r="DC101" s="131" t="str">
        <f>IFERROR(IF(DC$5=EOMONTH('Rent Roll'!$M38,0),-'Rent Roll'!$W38*'Rent Roll'!$AB38,"-"),"-")</f>
        <v>-</v>
      </c>
      <c r="DD101" s="131" t="str">
        <f>IFERROR(IF(DD$5=EOMONTH('Rent Roll'!$M38,0),-'Rent Roll'!$W38*'Rent Roll'!$AB38,"-"),"-")</f>
        <v>-</v>
      </c>
      <c r="DE101" s="131" t="str">
        <f>IFERROR(IF(DE$5=EOMONTH('Rent Roll'!$M38,0),-'Rent Roll'!$W38*'Rent Roll'!$AB38,"-"),"-")</f>
        <v>-</v>
      </c>
      <c r="DF101" s="131" t="str">
        <f>IFERROR(IF(DF$5=EOMONTH('Rent Roll'!$M38,0),-'Rent Roll'!$W38*'Rent Roll'!$AB38,"-"),"-")</f>
        <v>-</v>
      </c>
      <c r="DG101" s="131" t="str">
        <f>IFERROR(IF(DG$5=EOMONTH('Rent Roll'!$M38,0),-'Rent Roll'!$W38*'Rent Roll'!$AB38,"-"),"-")</f>
        <v>-</v>
      </c>
      <c r="DH101" s="131" t="str">
        <f>IFERROR(IF(DH$5=EOMONTH('Rent Roll'!$M38,0),-'Rent Roll'!$W38*'Rent Roll'!$AB38,"-"),"-")</f>
        <v>-</v>
      </c>
      <c r="DI101" s="131" t="str">
        <f>IFERROR(IF(DI$5=EOMONTH('Rent Roll'!$M38,0),-'Rent Roll'!$W38*'Rent Roll'!$AB38,"-"),"-")</f>
        <v>-</v>
      </c>
      <c r="DJ101" s="131" t="str">
        <f>IFERROR(IF(DJ$5=EOMONTH('Rent Roll'!$M38,0),-'Rent Roll'!$W38*'Rent Roll'!$AB38,"-"),"-")</f>
        <v>-</v>
      </c>
      <c r="DK101" s="131" t="str">
        <f>IFERROR(IF(DK$5=EOMONTH('Rent Roll'!$M38,0),-'Rent Roll'!$W38*'Rent Roll'!$AB38,"-"),"-")</f>
        <v>-</v>
      </c>
      <c r="DL101" s="131" t="str">
        <f>IFERROR(IF(DL$5=EOMONTH('Rent Roll'!$M38,0),-'Rent Roll'!$W38*'Rent Roll'!$AB38,"-"),"-")</f>
        <v>-</v>
      </c>
      <c r="DM101" s="131" t="str">
        <f>IFERROR(IF(DM$5=EOMONTH('Rent Roll'!$M38,0),-'Rent Roll'!$W38*'Rent Roll'!$AB38,"-"),"-")</f>
        <v>-</v>
      </c>
      <c r="DN101" s="131" t="str">
        <f>IFERROR(IF(DN$5=EOMONTH('Rent Roll'!$M38,0),-'Rent Roll'!$W38*'Rent Roll'!$AB38,"-"),"-")</f>
        <v>-</v>
      </c>
      <c r="DO101" s="131" t="str">
        <f>IFERROR(IF(DO$5=EOMONTH('Rent Roll'!$M38,0),-'Rent Roll'!$W38*'Rent Roll'!$AB38,"-"),"-")</f>
        <v>-</v>
      </c>
      <c r="DP101" s="131" t="str">
        <f>IFERROR(IF(DP$5=EOMONTH('Rent Roll'!$M38,0),-'Rent Roll'!$W38*'Rent Roll'!$AB38,"-"),"-")</f>
        <v>-</v>
      </c>
      <c r="DQ101" s="131" t="str">
        <f>IFERROR(IF(DQ$5=EOMONTH('Rent Roll'!$M38,0),-'Rent Roll'!$W38*'Rent Roll'!$AB38,"-"),"-")</f>
        <v>-</v>
      </c>
      <c r="DR101" s="131" t="str">
        <f>IFERROR(IF(DR$5=EOMONTH('Rent Roll'!$M38,0),-'Rent Roll'!$W38*'Rent Roll'!$AB38,"-"),"-")</f>
        <v>-</v>
      </c>
      <c r="DS101" s="131" t="str">
        <f>IFERROR(IF(DS$5=EOMONTH('Rent Roll'!$M38,0),-'Rent Roll'!$W38*'Rent Roll'!$AB38,"-"),"-")</f>
        <v>-</v>
      </c>
      <c r="DT101" s="131" t="str">
        <f>IFERROR(IF(DT$5=EOMONTH('Rent Roll'!$M38,0),-'Rent Roll'!$W38*'Rent Roll'!$AB38,"-"),"-")</f>
        <v>-</v>
      </c>
      <c r="DU101" s="131" t="str">
        <f>IFERROR(IF(DU$5=EOMONTH('Rent Roll'!$M38,0),-'Rent Roll'!$W38*'Rent Roll'!$AB38,"-"),"-")</f>
        <v>-</v>
      </c>
      <c r="DV101" s="131" t="str">
        <f>IFERROR(IF(DV$5=EOMONTH('Rent Roll'!$M38,0),-'Rent Roll'!$W38*'Rent Roll'!$AB38,"-"),"-")</f>
        <v>-</v>
      </c>
      <c r="DW101" s="131" t="str">
        <f>IFERROR(IF(DW$5=EOMONTH('Rent Roll'!$M38,0),-'Rent Roll'!$W38*'Rent Roll'!$AB38,"-"),"-")</f>
        <v>-</v>
      </c>
      <c r="DX101" s="131" t="str">
        <f>IFERROR(IF(DX$5=EOMONTH('Rent Roll'!$M38,0),-'Rent Roll'!$W38*'Rent Roll'!$AB38,"-"),"-")</f>
        <v>-</v>
      </c>
      <c r="DY101" s="131" t="str">
        <f>IFERROR(IF(DY$5=EOMONTH('Rent Roll'!$M38,0),-'Rent Roll'!$W38*'Rent Roll'!$AB38,"-"),"-")</f>
        <v>-</v>
      </c>
      <c r="DZ101" s="131" t="str">
        <f>IFERROR(IF(DZ$5=EOMONTH('Rent Roll'!$M38,0),-'Rent Roll'!$W38*'Rent Roll'!$AB38,"-"),"-")</f>
        <v>-</v>
      </c>
      <c r="EA101" s="131" t="str">
        <f>IFERROR(IF(EA$5=EOMONTH('Rent Roll'!$M38,0),-'Rent Roll'!$W38*'Rent Roll'!$AB38,"-"),"-")</f>
        <v>-</v>
      </c>
      <c r="EB101" s="131" t="str">
        <f>IFERROR(IF(EB$5=EOMONTH('Rent Roll'!$M38,0),-'Rent Roll'!$W38*'Rent Roll'!$AB38,"-"),"-")</f>
        <v>-</v>
      </c>
      <c r="EC101" s="131" t="str">
        <f>IFERROR(IF(EC$5=EOMONTH('Rent Roll'!$M38,0),-'Rent Roll'!$W38*'Rent Roll'!$AB38,"-"),"-")</f>
        <v>-</v>
      </c>
      <c r="ED101" s="131" t="str">
        <f>IFERROR(IF(ED$5=EOMONTH('Rent Roll'!$M38,0),-'Rent Roll'!$W38*'Rent Roll'!$AB38,"-"),"-")</f>
        <v>-</v>
      </c>
      <c r="EE101" s="131" t="str">
        <f>IFERROR(IF(EE$5=EOMONTH('Rent Roll'!$M38,0),-'Rent Roll'!$W38*'Rent Roll'!$AB38,"-"),"-")</f>
        <v>-</v>
      </c>
      <c r="EF101" s="132" t="str">
        <f>IFERROR(IF(EF$5=EOMONTH('Rent Roll'!$M38,0),-'Rent Roll'!$W38*'Rent Roll'!$AB38,"-"),"-")</f>
        <v>-</v>
      </c>
    </row>
    <row r="102" spans="2:136" ht="15" x14ac:dyDescent="0.25">
      <c r="B102" s="129"/>
      <c r="C102" s="73" t="str">
        <f>CONCATENATE('Rent Roll'!B14&amp;" - "&amp;'Rent Roll'!C14)</f>
        <v xml:space="preserve"> - </v>
      </c>
      <c r="D102" s="130">
        <f t="shared" si="157"/>
        <v>0</v>
      </c>
      <c r="E102" s="131" t="str">
        <f>IFERROR(IF(E$5=EOMONTH('Rent Roll'!$M39,0),-'Rent Roll'!$W39*'Rent Roll'!$AB39,"-"),"-")</f>
        <v>-</v>
      </c>
      <c r="F102" s="131" t="str">
        <f>IFERROR(IF(F$5=EOMONTH('Rent Roll'!$M39,0),-'Rent Roll'!$W39*'Rent Roll'!$AB39,"-"),"-")</f>
        <v>-</v>
      </c>
      <c r="G102" s="131" t="str">
        <f>IFERROR(IF(G$5=EOMONTH('Rent Roll'!$M39,0),-'Rent Roll'!$W39*'Rent Roll'!$AB39,"-"),"-")</f>
        <v>-</v>
      </c>
      <c r="H102" s="131" t="str">
        <f>IFERROR(IF(H$5=EOMONTH('Rent Roll'!$M39,0),-'Rent Roll'!$W39*'Rent Roll'!$AB39,"-"),"-")</f>
        <v>-</v>
      </c>
      <c r="I102" s="131" t="str">
        <f>IFERROR(IF(I$5=EOMONTH('Rent Roll'!$M39,0),-'Rent Roll'!$W39*'Rent Roll'!$AB39,"-"),"-")</f>
        <v>-</v>
      </c>
      <c r="J102" s="131" t="str">
        <f>IFERROR(IF(J$5=EOMONTH('Rent Roll'!$M39,0),-'Rent Roll'!$W39*'Rent Roll'!$AB39,"-"),"-")</f>
        <v>-</v>
      </c>
      <c r="K102" s="131" t="str">
        <f>IFERROR(IF(K$5=EOMONTH('Rent Roll'!$M39,0),-'Rent Roll'!$W39*'Rent Roll'!$AB39,"-"),"-")</f>
        <v>-</v>
      </c>
      <c r="L102" s="131" t="str">
        <f>IFERROR(IF(L$5=EOMONTH('Rent Roll'!$M39,0),-'Rent Roll'!$W39*'Rent Roll'!$AB39,"-"),"-")</f>
        <v>-</v>
      </c>
      <c r="M102" s="131" t="str">
        <f>IFERROR(IF(M$5=EOMONTH('Rent Roll'!$M39,0),-'Rent Roll'!$W39*'Rent Roll'!$AB39,"-"),"-")</f>
        <v>-</v>
      </c>
      <c r="N102" s="131" t="str">
        <f>IFERROR(IF(N$5=EOMONTH('Rent Roll'!$M39,0),-'Rent Roll'!$W39*'Rent Roll'!$AB39,"-"),"-")</f>
        <v>-</v>
      </c>
      <c r="O102" s="131" t="str">
        <f>IFERROR(IF(O$5=EOMONTH('Rent Roll'!$M39,0),-'Rent Roll'!$W39*'Rent Roll'!$AB39,"-"),"-")</f>
        <v>-</v>
      </c>
      <c r="P102" s="131" t="str">
        <f>IFERROR(IF(P$5=EOMONTH('Rent Roll'!$M39,0),-'Rent Roll'!$W39*'Rent Roll'!$AB39,"-"),"-")</f>
        <v>-</v>
      </c>
      <c r="Q102" s="131" t="str">
        <f>IFERROR(IF(Q$5=EOMONTH('Rent Roll'!$M39,0),-'Rent Roll'!$W39*'Rent Roll'!$AB39,"-"),"-")</f>
        <v>-</v>
      </c>
      <c r="R102" s="131" t="str">
        <f>IFERROR(IF(R$5=EOMONTH('Rent Roll'!$M39,0),-'Rent Roll'!$W39*'Rent Roll'!$AB39,"-"),"-")</f>
        <v>-</v>
      </c>
      <c r="S102" s="131" t="str">
        <f>IFERROR(IF(S$5=EOMONTH('Rent Roll'!$M39,0),-'Rent Roll'!$W39*'Rent Roll'!$AB39,"-"),"-")</f>
        <v>-</v>
      </c>
      <c r="T102" s="131" t="str">
        <f>IFERROR(IF(T$5=EOMONTH('Rent Roll'!$M39,0),-'Rent Roll'!$W39*'Rent Roll'!$AB39,"-"),"-")</f>
        <v>-</v>
      </c>
      <c r="U102" s="131" t="str">
        <f>IFERROR(IF(U$5=EOMONTH('Rent Roll'!$M39,0),-'Rent Roll'!$W39*'Rent Roll'!$AB39,"-"),"-")</f>
        <v>-</v>
      </c>
      <c r="V102" s="131" t="str">
        <f>IFERROR(IF(V$5=EOMONTH('Rent Roll'!$M39,0),-'Rent Roll'!$W39*'Rent Roll'!$AB39,"-"),"-")</f>
        <v>-</v>
      </c>
      <c r="W102" s="131" t="str">
        <f>IFERROR(IF(W$5=EOMONTH('Rent Roll'!$M39,0),-'Rent Roll'!$W39*'Rent Roll'!$AB39,"-"),"-")</f>
        <v>-</v>
      </c>
      <c r="X102" s="131" t="str">
        <f>IFERROR(IF(X$5=EOMONTH('Rent Roll'!$M39,0),-'Rent Roll'!$W39*'Rent Roll'!$AB39,"-"),"-")</f>
        <v>-</v>
      </c>
      <c r="Y102" s="131" t="str">
        <f>IFERROR(IF(Y$5=EOMONTH('Rent Roll'!$M39,0),-'Rent Roll'!$W39*'Rent Roll'!$AB39,"-"),"-")</f>
        <v>-</v>
      </c>
      <c r="Z102" s="131" t="str">
        <f>IFERROR(IF(Z$5=EOMONTH('Rent Roll'!$M39,0),-'Rent Roll'!$W39*'Rent Roll'!$AB39,"-"),"-")</f>
        <v>-</v>
      </c>
      <c r="AA102" s="131" t="str">
        <f>IFERROR(IF(AA$5=EOMONTH('Rent Roll'!$M39,0),-'Rent Roll'!$W39*'Rent Roll'!$AB39,"-"),"-")</f>
        <v>-</v>
      </c>
      <c r="AB102" s="131" t="str">
        <f>IFERROR(IF(AB$5=EOMONTH('Rent Roll'!$M39,0),-'Rent Roll'!$W39*'Rent Roll'!$AB39,"-"),"-")</f>
        <v>-</v>
      </c>
      <c r="AC102" s="131" t="str">
        <f>IFERROR(IF(AC$5=EOMONTH('Rent Roll'!$M39,0),-'Rent Roll'!$W39*'Rent Roll'!$AB39,"-"),"-")</f>
        <v>-</v>
      </c>
      <c r="AD102" s="131" t="str">
        <f>IFERROR(IF(AD$5=EOMONTH('Rent Roll'!$M39,0),-'Rent Roll'!$W39*'Rent Roll'!$AB39,"-"),"-")</f>
        <v>-</v>
      </c>
      <c r="AE102" s="131" t="str">
        <f>IFERROR(IF(AE$5=EOMONTH('Rent Roll'!$M39,0),-'Rent Roll'!$W39*'Rent Roll'!$AB39,"-"),"-")</f>
        <v>-</v>
      </c>
      <c r="AF102" s="131" t="str">
        <f>IFERROR(IF(AF$5=EOMONTH('Rent Roll'!$M39,0),-'Rent Roll'!$W39*'Rent Roll'!$AB39,"-"),"-")</f>
        <v>-</v>
      </c>
      <c r="AG102" s="131" t="str">
        <f>IFERROR(IF(AG$5=EOMONTH('Rent Roll'!$M39,0),-'Rent Roll'!$W39*'Rent Roll'!$AB39,"-"),"-")</f>
        <v>-</v>
      </c>
      <c r="AH102" s="131" t="str">
        <f>IFERROR(IF(AH$5=EOMONTH('Rent Roll'!$M39,0),-'Rent Roll'!$W39*'Rent Roll'!$AB39,"-"),"-")</f>
        <v>-</v>
      </c>
      <c r="AI102" s="131" t="str">
        <f>IFERROR(IF(AI$5=EOMONTH('Rent Roll'!$M39,0),-'Rent Roll'!$W39*'Rent Roll'!$AB39,"-"),"-")</f>
        <v>-</v>
      </c>
      <c r="AJ102" s="131" t="str">
        <f>IFERROR(IF(AJ$5=EOMONTH('Rent Roll'!$M39,0),-'Rent Roll'!$W39*'Rent Roll'!$AB39,"-"),"-")</f>
        <v>-</v>
      </c>
      <c r="AK102" s="131" t="str">
        <f>IFERROR(IF(AK$5=EOMONTH('Rent Roll'!$M39,0),-'Rent Roll'!$W39*'Rent Roll'!$AB39,"-"),"-")</f>
        <v>-</v>
      </c>
      <c r="AL102" s="131" t="str">
        <f>IFERROR(IF(AL$5=EOMONTH('Rent Roll'!$M39,0),-'Rent Roll'!$W39*'Rent Roll'!$AB39,"-"),"-")</f>
        <v>-</v>
      </c>
      <c r="AM102" s="131" t="str">
        <f>IFERROR(IF(AM$5=EOMONTH('Rent Roll'!$M39,0),-'Rent Roll'!$W39*'Rent Roll'!$AB39,"-"),"-")</f>
        <v>-</v>
      </c>
      <c r="AN102" s="131" t="str">
        <f>IFERROR(IF(AN$5=EOMONTH('Rent Roll'!$M39,0),-'Rent Roll'!$W39*'Rent Roll'!$AB39,"-"),"-")</f>
        <v>-</v>
      </c>
      <c r="AO102" s="131" t="str">
        <f>IFERROR(IF(AO$5=EOMONTH('Rent Roll'!$M39,0),-'Rent Roll'!$W39*'Rent Roll'!$AB39,"-"),"-")</f>
        <v>-</v>
      </c>
      <c r="AP102" s="131" t="str">
        <f>IFERROR(IF(AP$5=EOMONTH('Rent Roll'!$M39,0),-'Rent Roll'!$W39*'Rent Roll'!$AB39,"-"),"-")</f>
        <v>-</v>
      </c>
      <c r="AQ102" s="131" t="str">
        <f>IFERROR(IF(AQ$5=EOMONTH('Rent Roll'!$M39,0),-'Rent Roll'!$W39*'Rent Roll'!$AB39,"-"),"-")</f>
        <v>-</v>
      </c>
      <c r="AR102" s="131" t="str">
        <f>IFERROR(IF(AR$5=EOMONTH('Rent Roll'!$M39,0),-'Rent Roll'!$W39*'Rent Roll'!$AB39,"-"),"-")</f>
        <v>-</v>
      </c>
      <c r="AS102" s="131" t="str">
        <f>IFERROR(IF(AS$5=EOMONTH('Rent Roll'!$M39,0),-'Rent Roll'!$W39*'Rent Roll'!$AB39,"-"),"-")</f>
        <v>-</v>
      </c>
      <c r="AT102" s="131" t="str">
        <f>IFERROR(IF(AT$5=EOMONTH('Rent Roll'!$M39,0),-'Rent Roll'!$W39*'Rent Roll'!$AB39,"-"),"-")</f>
        <v>-</v>
      </c>
      <c r="AU102" s="131" t="str">
        <f>IFERROR(IF(AU$5=EOMONTH('Rent Roll'!$M39,0),-'Rent Roll'!$W39*'Rent Roll'!$AB39,"-"),"-")</f>
        <v>-</v>
      </c>
      <c r="AV102" s="131" t="str">
        <f>IFERROR(IF(AV$5=EOMONTH('Rent Roll'!$M39,0),-'Rent Roll'!$W39*'Rent Roll'!$AB39,"-"),"-")</f>
        <v>-</v>
      </c>
      <c r="AW102" s="131" t="str">
        <f>IFERROR(IF(AW$5=EOMONTH('Rent Roll'!$M39,0),-'Rent Roll'!$W39*'Rent Roll'!$AB39,"-"),"-")</f>
        <v>-</v>
      </c>
      <c r="AX102" s="131" t="str">
        <f>IFERROR(IF(AX$5=EOMONTH('Rent Roll'!$M39,0),-'Rent Roll'!$W39*'Rent Roll'!$AB39,"-"),"-")</f>
        <v>-</v>
      </c>
      <c r="AY102" s="131" t="str">
        <f>IFERROR(IF(AY$5=EOMONTH('Rent Roll'!$M39,0),-'Rent Roll'!$W39*'Rent Roll'!$AB39,"-"),"-")</f>
        <v>-</v>
      </c>
      <c r="AZ102" s="131" t="str">
        <f>IFERROR(IF(AZ$5=EOMONTH('Rent Roll'!$M39,0),-'Rent Roll'!$W39*'Rent Roll'!$AB39,"-"),"-")</f>
        <v>-</v>
      </c>
      <c r="BA102" s="131" t="str">
        <f>IFERROR(IF(BA$5=EOMONTH('Rent Roll'!$M39,0),-'Rent Roll'!$W39*'Rent Roll'!$AB39,"-"),"-")</f>
        <v>-</v>
      </c>
      <c r="BB102" s="131" t="str">
        <f>IFERROR(IF(BB$5=EOMONTH('Rent Roll'!$M39,0),-'Rent Roll'!$W39*'Rent Roll'!$AB39,"-"),"-")</f>
        <v>-</v>
      </c>
      <c r="BC102" s="131" t="str">
        <f>IFERROR(IF(BC$5=EOMONTH('Rent Roll'!$M39,0),-'Rent Roll'!$W39*'Rent Roll'!$AB39,"-"),"-")</f>
        <v>-</v>
      </c>
      <c r="BD102" s="131" t="str">
        <f>IFERROR(IF(BD$5=EOMONTH('Rent Roll'!$M39,0),-'Rent Roll'!$W39*'Rent Roll'!$AB39,"-"),"-")</f>
        <v>-</v>
      </c>
      <c r="BE102" s="131" t="str">
        <f>IFERROR(IF(BE$5=EOMONTH('Rent Roll'!$M39,0),-'Rent Roll'!$W39*'Rent Roll'!$AB39,"-"),"-")</f>
        <v>-</v>
      </c>
      <c r="BF102" s="131" t="str">
        <f>IFERROR(IF(BF$5=EOMONTH('Rent Roll'!$M39,0),-'Rent Roll'!$W39*'Rent Roll'!$AB39,"-"),"-")</f>
        <v>-</v>
      </c>
      <c r="BG102" s="131" t="str">
        <f>IFERROR(IF(BG$5=EOMONTH('Rent Roll'!$M39,0),-'Rent Roll'!$W39*'Rent Roll'!$AB39,"-"),"-")</f>
        <v>-</v>
      </c>
      <c r="BH102" s="131" t="str">
        <f>IFERROR(IF(BH$5=EOMONTH('Rent Roll'!$M39,0),-'Rent Roll'!$W39*'Rent Roll'!$AB39,"-"),"-")</f>
        <v>-</v>
      </c>
      <c r="BI102" s="131" t="str">
        <f>IFERROR(IF(BI$5=EOMONTH('Rent Roll'!$M39,0),-'Rent Roll'!$W39*'Rent Roll'!$AB39,"-"),"-")</f>
        <v>-</v>
      </c>
      <c r="BJ102" s="131" t="str">
        <f>IFERROR(IF(BJ$5=EOMONTH('Rent Roll'!$M39,0),-'Rent Roll'!$W39*'Rent Roll'!$AB39,"-"),"-")</f>
        <v>-</v>
      </c>
      <c r="BK102" s="131" t="str">
        <f>IFERROR(IF(BK$5=EOMONTH('Rent Roll'!$M39,0),-'Rent Roll'!$W39*'Rent Roll'!$AB39,"-"),"-")</f>
        <v>-</v>
      </c>
      <c r="BL102" s="131" t="str">
        <f>IFERROR(IF(BL$5=EOMONTH('Rent Roll'!$M39,0),-'Rent Roll'!$W39*'Rent Roll'!$AB39,"-"),"-")</f>
        <v>-</v>
      </c>
      <c r="BM102" s="131" t="str">
        <f>IFERROR(IF(BM$5=EOMONTH('Rent Roll'!$M39,0),-'Rent Roll'!$W39*'Rent Roll'!$AB39,"-"),"-")</f>
        <v>-</v>
      </c>
      <c r="BN102" s="131" t="str">
        <f>IFERROR(IF(BN$5=EOMONTH('Rent Roll'!$M39,0),-'Rent Roll'!$W39*'Rent Roll'!$AB39,"-"),"-")</f>
        <v>-</v>
      </c>
      <c r="BO102" s="131" t="str">
        <f>IFERROR(IF(BO$5=EOMONTH('Rent Roll'!$M39,0),-'Rent Roll'!$W39*'Rent Roll'!$AB39,"-"),"-")</f>
        <v>-</v>
      </c>
      <c r="BP102" s="131" t="str">
        <f>IFERROR(IF(BP$5=EOMONTH('Rent Roll'!$M39,0),-'Rent Roll'!$W39*'Rent Roll'!$AB39,"-"),"-")</f>
        <v>-</v>
      </c>
      <c r="BQ102" s="131" t="str">
        <f>IFERROR(IF(BQ$5=EOMONTH('Rent Roll'!$M39,0),-'Rent Roll'!$W39*'Rent Roll'!$AB39,"-"),"-")</f>
        <v>-</v>
      </c>
      <c r="BR102" s="131" t="str">
        <f>IFERROR(IF(BR$5=EOMONTH('Rent Roll'!$M39,0),-'Rent Roll'!$W39*'Rent Roll'!$AB39,"-"),"-")</f>
        <v>-</v>
      </c>
      <c r="BS102" s="131" t="str">
        <f>IFERROR(IF(BS$5=EOMONTH('Rent Roll'!$M39,0),-'Rent Roll'!$W39*'Rent Roll'!$AB39,"-"),"-")</f>
        <v>-</v>
      </c>
      <c r="BT102" s="131" t="str">
        <f>IFERROR(IF(BT$5=EOMONTH('Rent Roll'!$M39,0),-'Rent Roll'!$W39*'Rent Roll'!$AB39,"-"),"-")</f>
        <v>-</v>
      </c>
      <c r="BU102" s="131" t="str">
        <f>IFERROR(IF(BU$5=EOMONTH('Rent Roll'!$M39,0),-'Rent Roll'!$W39*'Rent Roll'!$AB39,"-"),"-")</f>
        <v>-</v>
      </c>
      <c r="BV102" s="131" t="str">
        <f>IFERROR(IF(BV$5=EOMONTH('Rent Roll'!$M39,0),-'Rent Roll'!$W39*'Rent Roll'!$AB39,"-"),"-")</f>
        <v>-</v>
      </c>
      <c r="BW102" s="131" t="str">
        <f>IFERROR(IF(BW$5=EOMONTH('Rent Roll'!$M39,0),-'Rent Roll'!$W39*'Rent Roll'!$AB39,"-"),"-")</f>
        <v>-</v>
      </c>
      <c r="BX102" s="131" t="str">
        <f>IFERROR(IF(BX$5=EOMONTH('Rent Roll'!$M39,0),-'Rent Roll'!$W39*'Rent Roll'!$AB39,"-"),"-")</f>
        <v>-</v>
      </c>
      <c r="BY102" s="131" t="str">
        <f>IFERROR(IF(BY$5=EOMONTH('Rent Roll'!$M39,0),-'Rent Roll'!$W39*'Rent Roll'!$AB39,"-"),"-")</f>
        <v>-</v>
      </c>
      <c r="BZ102" s="131" t="str">
        <f>IFERROR(IF(BZ$5=EOMONTH('Rent Roll'!$M39,0),-'Rent Roll'!$W39*'Rent Roll'!$AB39,"-"),"-")</f>
        <v>-</v>
      </c>
      <c r="CA102" s="131" t="str">
        <f>IFERROR(IF(CA$5=EOMONTH('Rent Roll'!$M39,0),-'Rent Roll'!$W39*'Rent Roll'!$AB39,"-"),"-")</f>
        <v>-</v>
      </c>
      <c r="CB102" s="131" t="str">
        <f>IFERROR(IF(CB$5=EOMONTH('Rent Roll'!$M39,0),-'Rent Roll'!$W39*'Rent Roll'!$AB39,"-"),"-")</f>
        <v>-</v>
      </c>
      <c r="CC102" s="131" t="str">
        <f>IFERROR(IF(CC$5=EOMONTH('Rent Roll'!$M39,0),-'Rent Roll'!$W39*'Rent Roll'!$AB39,"-"),"-")</f>
        <v>-</v>
      </c>
      <c r="CD102" s="131" t="str">
        <f>IFERROR(IF(CD$5=EOMONTH('Rent Roll'!$M39,0),-'Rent Roll'!$W39*'Rent Roll'!$AB39,"-"),"-")</f>
        <v>-</v>
      </c>
      <c r="CE102" s="131" t="str">
        <f>IFERROR(IF(CE$5=EOMONTH('Rent Roll'!$M39,0),-'Rent Roll'!$W39*'Rent Roll'!$AB39,"-"),"-")</f>
        <v>-</v>
      </c>
      <c r="CF102" s="131" t="str">
        <f>IFERROR(IF(CF$5=EOMONTH('Rent Roll'!$M39,0),-'Rent Roll'!$W39*'Rent Roll'!$AB39,"-"),"-")</f>
        <v>-</v>
      </c>
      <c r="CG102" s="131" t="str">
        <f>IFERROR(IF(CG$5=EOMONTH('Rent Roll'!$M39,0),-'Rent Roll'!$W39*'Rent Roll'!$AB39,"-"),"-")</f>
        <v>-</v>
      </c>
      <c r="CH102" s="131" t="str">
        <f>IFERROR(IF(CH$5=EOMONTH('Rent Roll'!$M39,0),-'Rent Roll'!$W39*'Rent Roll'!$AB39,"-"),"-")</f>
        <v>-</v>
      </c>
      <c r="CI102" s="131" t="str">
        <f>IFERROR(IF(CI$5=EOMONTH('Rent Roll'!$M39,0),-'Rent Roll'!$W39*'Rent Roll'!$AB39,"-"),"-")</f>
        <v>-</v>
      </c>
      <c r="CJ102" s="131" t="str">
        <f>IFERROR(IF(CJ$5=EOMONTH('Rent Roll'!$M39,0),-'Rent Roll'!$W39*'Rent Roll'!$AB39,"-"),"-")</f>
        <v>-</v>
      </c>
      <c r="CK102" s="131" t="str">
        <f>IFERROR(IF(CK$5=EOMONTH('Rent Roll'!$M39,0),-'Rent Roll'!$W39*'Rent Roll'!$AB39,"-"),"-")</f>
        <v>-</v>
      </c>
      <c r="CL102" s="131" t="str">
        <f>IFERROR(IF(CL$5=EOMONTH('Rent Roll'!$M39,0),-'Rent Roll'!$W39*'Rent Roll'!$AB39,"-"),"-")</f>
        <v>-</v>
      </c>
      <c r="CM102" s="131" t="str">
        <f>IFERROR(IF(CM$5=EOMONTH('Rent Roll'!$M39,0),-'Rent Roll'!$W39*'Rent Roll'!$AB39,"-"),"-")</f>
        <v>-</v>
      </c>
      <c r="CN102" s="131" t="str">
        <f>IFERROR(IF(CN$5=EOMONTH('Rent Roll'!$M39,0),-'Rent Roll'!$W39*'Rent Roll'!$AB39,"-"),"-")</f>
        <v>-</v>
      </c>
      <c r="CO102" s="131" t="str">
        <f>IFERROR(IF(CO$5=EOMONTH('Rent Roll'!$M39,0),-'Rent Roll'!$W39*'Rent Roll'!$AB39,"-"),"-")</f>
        <v>-</v>
      </c>
      <c r="CP102" s="131" t="str">
        <f>IFERROR(IF(CP$5=EOMONTH('Rent Roll'!$M39,0),-'Rent Roll'!$W39*'Rent Roll'!$AB39,"-"),"-")</f>
        <v>-</v>
      </c>
      <c r="CQ102" s="131" t="str">
        <f>IFERROR(IF(CQ$5=EOMONTH('Rent Roll'!$M39,0),-'Rent Roll'!$W39*'Rent Roll'!$AB39,"-"),"-")</f>
        <v>-</v>
      </c>
      <c r="CR102" s="131" t="str">
        <f>IFERROR(IF(CR$5=EOMONTH('Rent Roll'!$M39,0),-'Rent Roll'!$W39*'Rent Roll'!$AB39,"-"),"-")</f>
        <v>-</v>
      </c>
      <c r="CS102" s="131" t="str">
        <f>IFERROR(IF(CS$5=EOMONTH('Rent Roll'!$M39,0),-'Rent Roll'!$W39*'Rent Roll'!$AB39,"-"),"-")</f>
        <v>-</v>
      </c>
      <c r="CT102" s="131" t="str">
        <f>IFERROR(IF(CT$5=EOMONTH('Rent Roll'!$M39,0),-'Rent Roll'!$W39*'Rent Roll'!$AB39,"-"),"-")</f>
        <v>-</v>
      </c>
      <c r="CU102" s="131" t="str">
        <f>IFERROR(IF(CU$5=EOMONTH('Rent Roll'!$M39,0),-'Rent Roll'!$W39*'Rent Roll'!$AB39,"-"),"-")</f>
        <v>-</v>
      </c>
      <c r="CV102" s="131" t="str">
        <f>IFERROR(IF(CV$5=EOMONTH('Rent Roll'!$M39,0),-'Rent Roll'!$W39*'Rent Roll'!$AB39,"-"),"-")</f>
        <v>-</v>
      </c>
      <c r="CW102" s="131" t="str">
        <f>IFERROR(IF(CW$5=EOMONTH('Rent Roll'!$M39,0),-'Rent Roll'!$W39*'Rent Roll'!$AB39,"-"),"-")</f>
        <v>-</v>
      </c>
      <c r="CX102" s="131" t="str">
        <f>IFERROR(IF(CX$5=EOMONTH('Rent Roll'!$M39,0),-'Rent Roll'!$W39*'Rent Roll'!$AB39,"-"),"-")</f>
        <v>-</v>
      </c>
      <c r="CY102" s="131" t="str">
        <f>IFERROR(IF(CY$5=EOMONTH('Rent Roll'!$M39,0),-'Rent Roll'!$W39*'Rent Roll'!$AB39,"-"),"-")</f>
        <v>-</v>
      </c>
      <c r="CZ102" s="131" t="str">
        <f>IFERROR(IF(CZ$5=EOMONTH('Rent Roll'!$M39,0),-'Rent Roll'!$W39*'Rent Roll'!$AB39,"-"),"-")</f>
        <v>-</v>
      </c>
      <c r="DA102" s="131" t="str">
        <f>IFERROR(IF(DA$5=EOMONTH('Rent Roll'!$M39,0),-'Rent Roll'!$W39*'Rent Roll'!$AB39,"-"),"-")</f>
        <v>-</v>
      </c>
      <c r="DB102" s="131" t="str">
        <f>IFERROR(IF(DB$5=EOMONTH('Rent Roll'!$M39,0),-'Rent Roll'!$W39*'Rent Roll'!$AB39,"-"),"-")</f>
        <v>-</v>
      </c>
      <c r="DC102" s="131" t="str">
        <f>IFERROR(IF(DC$5=EOMONTH('Rent Roll'!$M39,0),-'Rent Roll'!$W39*'Rent Roll'!$AB39,"-"),"-")</f>
        <v>-</v>
      </c>
      <c r="DD102" s="131" t="str">
        <f>IFERROR(IF(DD$5=EOMONTH('Rent Roll'!$M39,0),-'Rent Roll'!$W39*'Rent Roll'!$AB39,"-"),"-")</f>
        <v>-</v>
      </c>
      <c r="DE102" s="131" t="str">
        <f>IFERROR(IF(DE$5=EOMONTH('Rent Roll'!$M39,0),-'Rent Roll'!$W39*'Rent Roll'!$AB39,"-"),"-")</f>
        <v>-</v>
      </c>
      <c r="DF102" s="131" t="str">
        <f>IFERROR(IF(DF$5=EOMONTH('Rent Roll'!$M39,0),-'Rent Roll'!$W39*'Rent Roll'!$AB39,"-"),"-")</f>
        <v>-</v>
      </c>
      <c r="DG102" s="131" t="str">
        <f>IFERROR(IF(DG$5=EOMONTH('Rent Roll'!$M39,0),-'Rent Roll'!$W39*'Rent Roll'!$AB39,"-"),"-")</f>
        <v>-</v>
      </c>
      <c r="DH102" s="131" t="str">
        <f>IFERROR(IF(DH$5=EOMONTH('Rent Roll'!$M39,0),-'Rent Roll'!$W39*'Rent Roll'!$AB39,"-"),"-")</f>
        <v>-</v>
      </c>
      <c r="DI102" s="131" t="str">
        <f>IFERROR(IF(DI$5=EOMONTH('Rent Roll'!$M39,0),-'Rent Roll'!$W39*'Rent Roll'!$AB39,"-"),"-")</f>
        <v>-</v>
      </c>
      <c r="DJ102" s="131" t="str">
        <f>IFERROR(IF(DJ$5=EOMONTH('Rent Roll'!$M39,0),-'Rent Roll'!$W39*'Rent Roll'!$AB39,"-"),"-")</f>
        <v>-</v>
      </c>
      <c r="DK102" s="131" t="str">
        <f>IFERROR(IF(DK$5=EOMONTH('Rent Roll'!$M39,0),-'Rent Roll'!$W39*'Rent Roll'!$AB39,"-"),"-")</f>
        <v>-</v>
      </c>
      <c r="DL102" s="131" t="str">
        <f>IFERROR(IF(DL$5=EOMONTH('Rent Roll'!$M39,0),-'Rent Roll'!$W39*'Rent Roll'!$AB39,"-"),"-")</f>
        <v>-</v>
      </c>
      <c r="DM102" s="131" t="str">
        <f>IFERROR(IF(DM$5=EOMONTH('Rent Roll'!$M39,0),-'Rent Roll'!$W39*'Rent Roll'!$AB39,"-"),"-")</f>
        <v>-</v>
      </c>
      <c r="DN102" s="131" t="str">
        <f>IFERROR(IF(DN$5=EOMONTH('Rent Roll'!$M39,0),-'Rent Roll'!$W39*'Rent Roll'!$AB39,"-"),"-")</f>
        <v>-</v>
      </c>
      <c r="DO102" s="131" t="str">
        <f>IFERROR(IF(DO$5=EOMONTH('Rent Roll'!$M39,0),-'Rent Roll'!$W39*'Rent Roll'!$AB39,"-"),"-")</f>
        <v>-</v>
      </c>
      <c r="DP102" s="131" t="str">
        <f>IFERROR(IF(DP$5=EOMONTH('Rent Roll'!$M39,0),-'Rent Roll'!$W39*'Rent Roll'!$AB39,"-"),"-")</f>
        <v>-</v>
      </c>
      <c r="DQ102" s="131" t="str">
        <f>IFERROR(IF(DQ$5=EOMONTH('Rent Roll'!$M39,0),-'Rent Roll'!$W39*'Rent Roll'!$AB39,"-"),"-")</f>
        <v>-</v>
      </c>
      <c r="DR102" s="131" t="str">
        <f>IFERROR(IF(DR$5=EOMONTH('Rent Roll'!$M39,0),-'Rent Roll'!$W39*'Rent Roll'!$AB39,"-"),"-")</f>
        <v>-</v>
      </c>
      <c r="DS102" s="131" t="str">
        <f>IFERROR(IF(DS$5=EOMONTH('Rent Roll'!$M39,0),-'Rent Roll'!$W39*'Rent Roll'!$AB39,"-"),"-")</f>
        <v>-</v>
      </c>
      <c r="DT102" s="131" t="str">
        <f>IFERROR(IF(DT$5=EOMONTH('Rent Roll'!$M39,0),-'Rent Roll'!$W39*'Rent Roll'!$AB39,"-"),"-")</f>
        <v>-</v>
      </c>
      <c r="DU102" s="131" t="str">
        <f>IFERROR(IF(DU$5=EOMONTH('Rent Roll'!$M39,0),-'Rent Roll'!$W39*'Rent Roll'!$AB39,"-"),"-")</f>
        <v>-</v>
      </c>
      <c r="DV102" s="131" t="str">
        <f>IFERROR(IF(DV$5=EOMONTH('Rent Roll'!$M39,0),-'Rent Roll'!$W39*'Rent Roll'!$AB39,"-"),"-")</f>
        <v>-</v>
      </c>
      <c r="DW102" s="131" t="str">
        <f>IFERROR(IF(DW$5=EOMONTH('Rent Roll'!$M39,0),-'Rent Roll'!$W39*'Rent Roll'!$AB39,"-"),"-")</f>
        <v>-</v>
      </c>
      <c r="DX102" s="131" t="str">
        <f>IFERROR(IF(DX$5=EOMONTH('Rent Roll'!$M39,0),-'Rent Roll'!$W39*'Rent Roll'!$AB39,"-"),"-")</f>
        <v>-</v>
      </c>
      <c r="DY102" s="131" t="str">
        <f>IFERROR(IF(DY$5=EOMONTH('Rent Roll'!$M39,0),-'Rent Roll'!$W39*'Rent Roll'!$AB39,"-"),"-")</f>
        <v>-</v>
      </c>
      <c r="DZ102" s="131" t="str">
        <f>IFERROR(IF(DZ$5=EOMONTH('Rent Roll'!$M39,0),-'Rent Roll'!$W39*'Rent Roll'!$AB39,"-"),"-")</f>
        <v>-</v>
      </c>
      <c r="EA102" s="131" t="str">
        <f>IFERROR(IF(EA$5=EOMONTH('Rent Roll'!$M39,0),-'Rent Roll'!$W39*'Rent Roll'!$AB39,"-"),"-")</f>
        <v>-</v>
      </c>
      <c r="EB102" s="131" t="str">
        <f>IFERROR(IF(EB$5=EOMONTH('Rent Roll'!$M39,0),-'Rent Roll'!$W39*'Rent Roll'!$AB39,"-"),"-")</f>
        <v>-</v>
      </c>
      <c r="EC102" s="131" t="str">
        <f>IFERROR(IF(EC$5=EOMONTH('Rent Roll'!$M39,0),-'Rent Roll'!$W39*'Rent Roll'!$AB39,"-"),"-")</f>
        <v>-</v>
      </c>
      <c r="ED102" s="131" t="str">
        <f>IFERROR(IF(ED$5=EOMONTH('Rent Roll'!$M39,0),-'Rent Roll'!$W39*'Rent Roll'!$AB39,"-"),"-")</f>
        <v>-</v>
      </c>
      <c r="EE102" s="131" t="str">
        <f>IFERROR(IF(EE$5=EOMONTH('Rent Roll'!$M39,0),-'Rent Roll'!$W39*'Rent Roll'!$AB39,"-"),"-")</f>
        <v>-</v>
      </c>
      <c r="EF102" s="132" t="str">
        <f>IFERROR(IF(EF$5=EOMONTH('Rent Roll'!$M39,0),-'Rent Roll'!$W39*'Rent Roll'!$AB39,"-"),"-")</f>
        <v>-</v>
      </c>
    </row>
    <row r="103" spans="2:136" x14ac:dyDescent="0.2">
      <c r="B103" s="134"/>
      <c r="C103" s="135" t="str">
        <f>CONCATENATE('Rent Roll'!B15&amp;" - "&amp;'Rent Roll'!C15)</f>
        <v xml:space="preserve"> - </v>
      </c>
      <c r="D103" s="130">
        <f t="shared" si="157"/>
        <v>0</v>
      </c>
      <c r="E103" s="131" t="str">
        <f>IFERROR(IF(E$5=EOMONTH('Rent Roll'!$M40,0),-'Rent Roll'!$W40*'Rent Roll'!$AB40,"-"),"-")</f>
        <v>-</v>
      </c>
      <c r="F103" s="131" t="str">
        <f>IFERROR(IF(F$5=EOMONTH('Rent Roll'!$M40,0),-'Rent Roll'!$W40*'Rent Roll'!$AB40,"-"),"-")</f>
        <v>-</v>
      </c>
      <c r="G103" s="131" t="str">
        <f>IFERROR(IF(G$5=EOMONTH('Rent Roll'!$M40,0),-'Rent Roll'!$W40*'Rent Roll'!$AB40,"-"),"-")</f>
        <v>-</v>
      </c>
      <c r="H103" s="131" t="str">
        <f>IFERROR(IF(H$5=EOMONTH('Rent Roll'!$M40,0),-'Rent Roll'!$W40*'Rent Roll'!$AB40,"-"),"-")</f>
        <v>-</v>
      </c>
      <c r="I103" s="131" t="str">
        <f>IFERROR(IF(I$5=EOMONTH('Rent Roll'!$M40,0),-'Rent Roll'!$W40*'Rent Roll'!$AB40,"-"),"-")</f>
        <v>-</v>
      </c>
      <c r="J103" s="131" t="str">
        <f>IFERROR(IF(J$5=EOMONTH('Rent Roll'!$M40,0),-'Rent Roll'!$W40*'Rent Roll'!$AB40,"-"),"-")</f>
        <v>-</v>
      </c>
      <c r="K103" s="131" t="str">
        <f>IFERROR(IF(K$5=EOMONTH('Rent Roll'!$M40,0),-'Rent Roll'!$W40*'Rent Roll'!$AB40,"-"),"-")</f>
        <v>-</v>
      </c>
      <c r="L103" s="131" t="str">
        <f>IFERROR(IF(L$5=EOMONTH('Rent Roll'!$M40,0),-'Rent Roll'!$W40*'Rent Roll'!$AB40,"-"),"-")</f>
        <v>-</v>
      </c>
      <c r="M103" s="131" t="str">
        <f>IFERROR(IF(M$5=EOMONTH('Rent Roll'!$M40,0),-'Rent Roll'!$W40*'Rent Roll'!$AB40,"-"),"-")</f>
        <v>-</v>
      </c>
      <c r="N103" s="131" t="str">
        <f>IFERROR(IF(N$5=EOMONTH('Rent Roll'!$M40,0),-'Rent Roll'!$W40*'Rent Roll'!$AB40,"-"),"-")</f>
        <v>-</v>
      </c>
      <c r="O103" s="131" t="str">
        <f>IFERROR(IF(O$5=EOMONTH('Rent Roll'!$M40,0),-'Rent Roll'!$W40*'Rent Roll'!$AB40,"-"),"-")</f>
        <v>-</v>
      </c>
      <c r="P103" s="131" t="str">
        <f>IFERROR(IF(P$5=EOMONTH('Rent Roll'!$M40,0),-'Rent Roll'!$W40*'Rent Roll'!$AB40,"-"),"-")</f>
        <v>-</v>
      </c>
      <c r="Q103" s="131" t="str">
        <f>IFERROR(IF(Q$5=EOMONTH('Rent Roll'!$M40,0),-'Rent Roll'!$W40*'Rent Roll'!$AB40,"-"),"-")</f>
        <v>-</v>
      </c>
      <c r="R103" s="131" t="str">
        <f>IFERROR(IF(R$5=EOMONTH('Rent Roll'!$M40,0),-'Rent Roll'!$W40*'Rent Roll'!$AB40,"-"),"-")</f>
        <v>-</v>
      </c>
      <c r="S103" s="131" t="str">
        <f>IFERROR(IF(S$5=EOMONTH('Rent Roll'!$M40,0),-'Rent Roll'!$W40*'Rent Roll'!$AB40,"-"),"-")</f>
        <v>-</v>
      </c>
      <c r="T103" s="131" t="str">
        <f>IFERROR(IF(T$5=EOMONTH('Rent Roll'!$M40,0),-'Rent Roll'!$W40*'Rent Roll'!$AB40,"-"),"-")</f>
        <v>-</v>
      </c>
      <c r="U103" s="131" t="str">
        <f>IFERROR(IF(U$5=EOMONTH('Rent Roll'!$M40,0),-'Rent Roll'!$W40*'Rent Roll'!$AB40,"-"),"-")</f>
        <v>-</v>
      </c>
      <c r="V103" s="131" t="str">
        <f>IFERROR(IF(V$5=EOMONTH('Rent Roll'!$M40,0),-'Rent Roll'!$W40*'Rent Roll'!$AB40,"-"),"-")</f>
        <v>-</v>
      </c>
      <c r="W103" s="131" t="str">
        <f>IFERROR(IF(W$5=EOMONTH('Rent Roll'!$M40,0),-'Rent Roll'!$W40*'Rent Roll'!$AB40,"-"),"-")</f>
        <v>-</v>
      </c>
      <c r="X103" s="131" t="str">
        <f>IFERROR(IF(X$5=EOMONTH('Rent Roll'!$M40,0),-'Rent Roll'!$W40*'Rent Roll'!$AB40,"-"),"-")</f>
        <v>-</v>
      </c>
      <c r="Y103" s="131" t="str">
        <f>IFERROR(IF(Y$5=EOMONTH('Rent Roll'!$M40,0),-'Rent Roll'!$W40*'Rent Roll'!$AB40,"-"),"-")</f>
        <v>-</v>
      </c>
      <c r="Z103" s="131" t="str">
        <f>IFERROR(IF(Z$5=EOMONTH('Rent Roll'!$M40,0),-'Rent Roll'!$W40*'Rent Roll'!$AB40,"-"),"-")</f>
        <v>-</v>
      </c>
      <c r="AA103" s="131" t="str">
        <f>IFERROR(IF(AA$5=EOMONTH('Rent Roll'!$M40,0),-'Rent Roll'!$W40*'Rent Roll'!$AB40,"-"),"-")</f>
        <v>-</v>
      </c>
      <c r="AB103" s="131" t="str">
        <f>IFERROR(IF(AB$5=EOMONTH('Rent Roll'!$M40,0),-'Rent Roll'!$W40*'Rent Roll'!$AB40,"-"),"-")</f>
        <v>-</v>
      </c>
      <c r="AC103" s="131" t="str">
        <f>IFERROR(IF(AC$5=EOMONTH('Rent Roll'!$M40,0),-'Rent Roll'!$W40*'Rent Roll'!$AB40,"-"),"-")</f>
        <v>-</v>
      </c>
      <c r="AD103" s="131" t="str">
        <f>IFERROR(IF(AD$5=EOMONTH('Rent Roll'!$M40,0),-'Rent Roll'!$W40*'Rent Roll'!$AB40,"-"),"-")</f>
        <v>-</v>
      </c>
      <c r="AE103" s="131" t="str">
        <f>IFERROR(IF(AE$5=EOMONTH('Rent Roll'!$M40,0),-'Rent Roll'!$W40*'Rent Roll'!$AB40,"-"),"-")</f>
        <v>-</v>
      </c>
      <c r="AF103" s="131" t="str">
        <f>IFERROR(IF(AF$5=EOMONTH('Rent Roll'!$M40,0),-'Rent Roll'!$W40*'Rent Roll'!$AB40,"-"),"-")</f>
        <v>-</v>
      </c>
      <c r="AG103" s="131" t="str">
        <f>IFERROR(IF(AG$5=EOMONTH('Rent Roll'!$M40,0),-'Rent Roll'!$W40*'Rent Roll'!$AB40,"-"),"-")</f>
        <v>-</v>
      </c>
      <c r="AH103" s="131" t="str">
        <f>IFERROR(IF(AH$5=EOMONTH('Rent Roll'!$M40,0),-'Rent Roll'!$W40*'Rent Roll'!$AB40,"-"),"-")</f>
        <v>-</v>
      </c>
      <c r="AI103" s="131" t="str">
        <f>IFERROR(IF(AI$5=EOMONTH('Rent Roll'!$M40,0),-'Rent Roll'!$W40*'Rent Roll'!$AB40,"-"),"-")</f>
        <v>-</v>
      </c>
      <c r="AJ103" s="131" t="str">
        <f>IFERROR(IF(AJ$5=EOMONTH('Rent Roll'!$M40,0),-'Rent Roll'!$W40*'Rent Roll'!$AB40,"-"),"-")</f>
        <v>-</v>
      </c>
      <c r="AK103" s="131" t="str">
        <f>IFERROR(IF(AK$5=EOMONTH('Rent Roll'!$M40,0),-'Rent Roll'!$W40*'Rent Roll'!$AB40,"-"),"-")</f>
        <v>-</v>
      </c>
      <c r="AL103" s="131" t="str">
        <f>IFERROR(IF(AL$5=EOMONTH('Rent Roll'!$M40,0),-'Rent Roll'!$W40*'Rent Roll'!$AB40,"-"),"-")</f>
        <v>-</v>
      </c>
      <c r="AM103" s="131" t="str">
        <f>IFERROR(IF(AM$5=EOMONTH('Rent Roll'!$M40,0),-'Rent Roll'!$W40*'Rent Roll'!$AB40,"-"),"-")</f>
        <v>-</v>
      </c>
      <c r="AN103" s="131" t="str">
        <f>IFERROR(IF(AN$5=EOMONTH('Rent Roll'!$M40,0),-'Rent Roll'!$W40*'Rent Roll'!$AB40,"-"),"-")</f>
        <v>-</v>
      </c>
      <c r="AO103" s="131" t="str">
        <f>IFERROR(IF(AO$5=EOMONTH('Rent Roll'!$M40,0),-'Rent Roll'!$W40*'Rent Roll'!$AB40,"-"),"-")</f>
        <v>-</v>
      </c>
      <c r="AP103" s="131" t="str">
        <f>IFERROR(IF(AP$5=EOMONTH('Rent Roll'!$M40,0),-'Rent Roll'!$W40*'Rent Roll'!$AB40,"-"),"-")</f>
        <v>-</v>
      </c>
      <c r="AQ103" s="131" t="str">
        <f>IFERROR(IF(AQ$5=EOMONTH('Rent Roll'!$M40,0),-'Rent Roll'!$W40*'Rent Roll'!$AB40,"-"),"-")</f>
        <v>-</v>
      </c>
      <c r="AR103" s="131" t="str">
        <f>IFERROR(IF(AR$5=EOMONTH('Rent Roll'!$M40,0),-'Rent Roll'!$W40*'Rent Roll'!$AB40,"-"),"-")</f>
        <v>-</v>
      </c>
      <c r="AS103" s="131" t="str">
        <f>IFERROR(IF(AS$5=EOMONTH('Rent Roll'!$M40,0),-'Rent Roll'!$W40*'Rent Roll'!$AB40,"-"),"-")</f>
        <v>-</v>
      </c>
      <c r="AT103" s="131" t="str">
        <f>IFERROR(IF(AT$5=EOMONTH('Rent Roll'!$M40,0),-'Rent Roll'!$W40*'Rent Roll'!$AB40,"-"),"-")</f>
        <v>-</v>
      </c>
      <c r="AU103" s="131" t="str">
        <f>IFERROR(IF(AU$5=EOMONTH('Rent Roll'!$M40,0),-'Rent Roll'!$W40*'Rent Roll'!$AB40,"-"),"-")</f>
        <v>-</v>
      </c>
      <c r="AV103" s="131" t="str">
        <f>IFERROR(IF(AV$5=EOMONTH('Rent Roll'!$M40,0),-'Rent Roll'!$W40*'Rent Roll'!$AB40,"-"),"-")</f>
        <v>-</v>
      </c>
      <c r="AW103" s="131" t="str">
        <f>IFERROR(IF(AW$5=EOMONTH('Rent Roll'!$M40,0),-'Rent Roll'!$W40*'Rent Roll'!$AB40,"-"),"-")</f>
        <v>-</v>
      </c>
      <c r="AX103" s="131" t="str">
        <f>IFERROR(IF(AX$5=EOMONTH('Rent Roll'!$M40,0),-'Rent Roll'!$W40*'Rent Roll'!$AB40,"-"),"-")</f>
        <v>-</v>
      </c>
      <c r="AY103" s="131" t="str">
        <f>IFERROR(IF(AY$5=EOMONTH('Rent Roll'!$M40,0),-'Rent Roll'!$W40*'Rent Roll'!$AB40,"-"),"-")</f>
        <v>-</v>
      </c>
      <c r="AZ103" s="131" t="str">
        <f>IFERROR(IF(AZ$5=EOMONTH('Rent Roll'!$M40,0),-'Rent Roll'!$W40*'Rent Roll'!$AB40,"-"),"-")</f>
        <v>-</v>
      </c>
      <c r="BA103" s="131" t="str">
        <f>IFERROR(IF(BA$5=EOMONTH('Rent Roll'!$M40,0),-'Rent Roll'!$W40*'Rent Roll'!$AB40,"-"),"-")</f>
        <v>-</v>
      </c>
      <c r="BB103" s="131" t="str">
        <f>IFERROR(IF(BB$5=EOMONTH('Rent Roll'!$M40,0),-'Rent Roll'!$W40*'Rent Roll'!$AB40,"-"),"-")</f>
        <v>-</v>
      </c>
      <c r="BC103" s="131" t="str">
        <f>IFERROR(IF(BC$5=EOMONTH('Rent Roll'!$M40,0),-'Rent Roll'!$W40*'Rent Roll'!$AB40,"-"),"-")</f>
        <v>-</v>
      </c>
      <c r="BD103" s="131" t="str">
        <f>IFERROR(IF(BD$5=EOMONTH('Rent Roll'!$M40,0),-'Rent Roll'!$W40*'Rent Roll'!$AB40,"-"),"-")</f>
        <v>-</v>
      </c>
      <c r="BE103" s="131" t="str">
        <f>IFERROR(IF(BE$5=EOMONTH('Rent Roll'!$M40,0),-'Rent Roll'!$W40*'Rent Roll'!$AB40,"-"),"-")</f>
        <v>-</v>
      </c>
      <c r="BF103" s="131" t="str">
        <f>IFERROR(IF(BF$5=EOMONTH('Rent Roll'!$M40,0),-'Rent Roll'!$W40*'Rent Roll'!$AB40,"-"),"-")</f>
        <v>-</v>
      </c>
      <c r="BG103" s="131" t="str">
        <f>IFERROR(IF(BG$5=EOMONTH('Rent Roll'!$M40,0),-'Rent Roll'!$W40*'Rent Roll'!$AB40,"-"),"-")</f>
        <v>-</v>
      </c>
      <c r="BH103" s="131" t="str">
        <f>IFERROR(IF(BH$5=EOMONTH('Rent Roll'!$M40,0),-'Rent Roll'!$W40*'Rent Roll'!$AB40,"-"),"-")</f>
        <v>-</v>
      </c>
      <c r="BI103" s="131" t="str">
        <f>IFERROR(IF(BI$5=EOMONTH('Rent Roll'!$M40,0),-'Rent Roll'!$W40*'Rent Roll'!$AB40,"-"),"-")</f>
        <v>-</v>
      </c>
      <c r="BJ103" s="131" t="str">
        <f>IFERROR(IF(BJ$5=EOMONTH('Rent Roll'!$M40,0),-'Rent Roll'!$W40*'Rent Roll'!$AB40,"-"),"-")</f>
        <v>-</v>
      </c>
      <c r="BK103" s="131" t="str">
        <f>IFERROR(IF(BK$5=EOMONTH('Rent Roll'!$M40,0),-'Rent Roll'!$W40*'Rent Roll'!$AB40,"-"),"-")</f>
        <v>-</v>
      </c>
      <c r="BL103" s="131" t="str">
        <f>IFERROR(IF(BL$5=EOMONTH('Rent Roll'!$M40,0),-'Rent Roll'!$W40*'Rent Roll'!$AB40,"-"),"-")</f>
        <v>-</v>
      </c>
      <c r="BM103" s="131" t="str">
        <f>IFERROR(IF(BM$5=EOMONTH('Rent Roll'!$M40,0),-'Rent Roll'!$W40*'Rent Roll'!$AB40,"-"),"-")</f>
        <v>-</v>
      </c>
      <c r="BN103" s="131" t="str">
        <f>IFERROR(IF(BN$5=EOMONTH('Rent Roll'!$M40,0),-'Rent Roll'!$W40*'Rent Roll'!$AB40,"-"),"-")</f>
        <v>-</v>
      </c>
      <c r="BO103" s="131" t="str">
        <f>IFERROR(IF(BO$5=EOMONTH('Rent Roll'!$M40,0),-'Rent Roll'!$W40*'Rent Roll'!$AB40,"-"),"-")</f>
        <v>-</v>
      </c>
      <c r="BP103" s="131" t="str">
        <f>IFERROR(IF(BP$5=EOMONTH('Rent Roll'!$M40,0),-'Rent Roll'!$W40*'Rent Roll'!$AB40,"-"),"-")</f>
        <v>-</v>
      </c>
      <c r="BQ103" s="131" t="str">
        <f>IFERROR(IF(BQ$5=EOMONTH('Rent Roll'!$M40,0),-'Rent Roll'!$W40*'Rent Roll'!$AB40,"-"),"-")</f>
        <v>-</v>
      </c>
      <c r="BR103" s="131" t="str">
        <f>IFERROR(IF(BR$5=EOMONTH('Rent Roll'!$M40,0),-'Rent Roll'!$W40*'Rent Roll'!$AB40,"-"),"-")</f>
        <v>-</v>
      </c>
      <c r="BS103" s="131" t="str">
        <f>IFERROR(IF(BS$5=EOMONTH('Rent Roll'!$M40,0),-'Rent Roll'!$W40*'Rent Roll'!$AB40,"-"),"-")</f>
        <v>-</v>
      </c>
      <c r="BT103" s="131" t="str">
        <f>IFERROR(IF(BT$5=EOMONTH('Rent Roll'!$M40,0),-'Rent Roll'!$W40*'Rent Roll'!$AB40,"-"),"-")</f>
        <v>-</v>
      </c>
      <c r="BU103" s="131" t="str">
        <f>IFERROR(IF(BU$5=EOMONTH('Rent Roll'!$M40,0),-'Rent Roll'!$W40*'Rent Roll'!$AB40,"-"),"-")</f>
        <v>-</v>
      </c>
      <c r="BV103" s="131" t="str">
        <f>IFERROR(IF(BV$5=EOMONTH('Rent Roll'!$M40,0),-'Rent Roll'!$W40*'Rent Roll'!$AB40,"-"),"-")</f>
        <v>-</v>
      </c>
      <c r="BW103" s="131" t="str">
        <f>IFERROR(IF(BW$5=EOMONTH('Rent Roll'!$M40,0),-'Rent Roll'!$W40*'Rent Roll'!$AB40,"-"),"-")</f>
        <v>-</v>
      </c>
      <c r="BX103" s="131" t="str">
        <f>IFERROR(IF(BX$5=EOMONTH('Rent Roll'!$M40,0),-'Rent Roll'!$W40*'Rent Roll'!$AB40,"-"),"-")</f>
        <v>-</v>
      </c>
      <c r="BY103" s="131" t="str">
        <f>IFERROR(IF(BY$5=EOMONTH('Rent Roll'!$M40,0),-'Rent Roll'!$W40*'Rent Roll'!$AB40,"-"),"-")</f>
        <v>-</v>
      </c>
      <c r="BZ103" s="131" t="str">
        <f>IFERROR(IF(BZ$5=EOMONTH('Rent Roll'!$M40,0),-'Rent Roll'!$W40*'Rent Roll'!$AB40,"-"),"-")</f>
        <v>-</v>
      </c>
      <c r="CA103" s="131" t="str">
        <f>IFERROR(IF(CA$5=EOMONTH('Rent Roll'!$M40,0),-'Rent Roll'!$W40*'Rent Roll'!$AB40,"-"),"-")</f>
        <v>-</v>
      </c>
      <c r="CB103" s="131" t="str">
        <f>IFERROR(IF(CB$5=EOMONTH('Rent Roll'!$M40,0),-'Rent Roll'!$W40*'Rent Roll'!$AB40,"-"),"-")</f>
        <v>-</v>
      </c>
      <c r="CC103" s="131" t="str">
        <f>IFERROR(IF(CC$5=EOMONTH('Rent Roll'!$M40,0),-'Rent Roll'!$W40*'Rent Roll'!$AB40,"-"),"-")</f>
        <v>-</v>
      </c>
      <c r="CD103" s="131" t="str">
        <f>IFERROR(IF(CD$5=EOMONTH('Rent Roll'!$M40,0),-'Rent Roll'!$W40*'Rent Roll'!$AB40,"-"),"-")</f>
        <v>-</v>
      </c>
      <c r="CE103" s="131" t="str">
        <f>IFERROR(IF(CE$5=EOMONTH('Rent Roll'!$M40,0),-'Rent Roll'!$W40*'Rent Roll'!$AB40,"-"),"-")</f>
        <v>-</v>
      </c>
      <c r="CF103" s="131" t="str">
        <f>IFERROR(IF(CF$5=EOMONTH('Rent Roll'!$M40,0),-'Rent Roll'!$W40*'Rent Roll'!$AB40,"-"),"-")</f>
        <v>-</v>
      </c>
      <c r="CG103" s="131" t="str">
        <f>IFERROR(IF(CG$5=EOMONTH('Rent Roll'!$M40,0),-'Rent Roll'!$W40*'Rent Roll'!$AB40,"-"),"-")</f>
        <v>-</v>
      </c>
      <c r="CH103" s="131" t="str">
        <f>IFERROR(IF(CH$5=EOMONTH('Rent Roll'!$M40,0),-'Rent Roll'!$W40*'Rent Roll'!$AB40,"-"),"-")</f>
        <v>-</v>
      </c>
      <c r="CI103" s="131" t="str">
        <f>IFERROR(IF(CI$5=EOMONTH('Rent Roll'!$M40,0),-'Rent Roll'!$W40*'Rent Roll'!$AB40,"-"),"-")</f>
        <v>-</v>
      </c>
      <c r="CJ103" s="131" t="str">
        <f>IFERROR(IF(CJ$5=EOMONTH('Rent Roll'!$M40,0),-'Rent Roll'!$W40*'Rent Roll'!$AB40,"-"),"-")</f>
        <v>-</v>
      </c>
      <c r="CK103" s="131" t="str">
        <f>IFERROR(IF(CK$5=EOMONTH('Rent Roll'!$M40,0),-'Rent Roll'!$W40*'Rent Roll'!$AB40,"-"),"-")</f>
        <v>-</v>
      </c>
      <c r="CL103" s="131" t="str">
        <f>IFERROR(IF(CL$5=EOMONTH('Rent Roll'!$M40,0),-'Rent Roll'!$W40*'Rent Roll'!$AB40,"-"),"-")</f>
        <v>-</v>
      </c>
      <c r="CM103" s="131" t="str">
        <f>IFERROR(IF(CM$5=EOMONTH('Rent Roll'!$M40,0),-'Rent Roll'!$W40*'Rent Roll'!$AB40,"-"),"-")</f>
        <v>-</v>
      </c>
      <c r="CN103" s="131" t="str">
        <f>IFERROR(IF(CN$5=EOMONTH('Rent Roll'!$M40,0),-'Rent Roll'!$W40*'Rent Roll'!$AB40,"-"),"-")</f>
        <v>-</v>
      </c>
      <c r="CO103" s="131" t="str">
        <f>IFERROR(IF(CO$5=EOMONTH('Rent Roll'!$M40,0),-'Rent Roll'!$W40*'Rent Roll'!$AB40,"-"),"-")</f>
        <v>-</v>
      </c>
      <c r="CP103" s="131" t="str">
        <f>IFERROR(IF(CP$5=EOMONTH('Rent Roll'!$M40,0),-'Rent Roll'!$W40*'Rent Roll'!$AB40,"-"),"-")</f>
        <v>-</v>
      </c>
      <c r="CQ103" s="131" t="str">
        <f>IFERROR(IF(CQ$5=EOMONTH('Rent Roll'!$M40,0),-'Rent Roll'!$W40*'Rent Roll'!$AB40,"-"),"-")</f>
        <v>-</v>
      </c>
      <c r="CR103" s="131" t="str">
        <f>IFERROR(IF(CR$5=EOMONTH('Rent Roll'!$M40,0),-'Rent Roll'!$W40*'Rent Roll'!$AB40,"-"),"-")</f>
        <v>-</v>
      </c>
      <c r="CS103" s="131" t="str">
        <f>IFERROR(IF(CS$5=EOMONTH('Rent Roll'!$M40,0),-'Rent Roll'!$W40*'Rent Roll'!$AB40,"-"),"-")</f>
        <v>-</v>
      </c>
      <c r="CT103" s="131" t="str">
        <f>IFERROR(IF(CT$5=EOMONTH('Rent Roll'!$M40,0),-'Rent Roll'!$W40*'Rent Roll'!$AB40,"-"),"-")</f>
        <v>-</v>
      </c>
      <c r="CU103" s="131" t="str">
        <f>IFERROR(IF(CU$5=EOMONTH('Rent Roll'!$M40,0),-'Rent Roll'!$W40*'Rent Roll'!$AB40,"-"),"-")</f>
        <v>-</v>
      </c>
      <c r="CV103" s="131" t="str">
        <f>IFERROR(IF(CV$5=EOMONTH('Rent Roll'!$M40,0),-'Rent Roll'!$W40*'Rent Roll'!$AB40,"-"),"-")</f>
        <v>-</v>
      </c>
      <c r="CW103" s="131" t="str">
        <f>IFERROR(IF(CW$5=EOMONTH('Rent Roll'!$M40,0),-'Rent Roll'!$W40*'Rent Roll'!$AB40,"-"),"-")</f>
        <v>-</v>
      </c>
      <c r="CX103" s="131" t="str">
        <f>IFERROR(IF(CX$5=EOMONTH('Rent Roll'!$M40,0),-'Rent Roll'!$W40*'Rent Roll'!$AB40,"-"),"-")</f>
        <v>-</v>
      </c>
      <c r="CY103" s="131" t="str">
        <f>IFERROR(IF(CY$5=EOMONTH('Rent Roll'!$M40,0),-'Rent Roll'!$W40*'Rent Roll'!$AB40,"-"),"-")</f>
        <v>-</v>
      </c>
      <c r="CZ103" s="131" t="str">
        <f>IFERROR(IF(CZ$5=EOMONTH('Rent Roll'!$M40,0),-'Rent Roll'!$W40*'Rent Roll'!$AB40,"-"),"-")</f>
        <v>-</v>
      </c>
      <c r="DA103" s="131" t="str">
        <f>IFERROR(IF(DA$5=EOMONTH('Rent Roll'!$M40,0),-'Rent Roll'!$W40*'Rent Roll'!$AB40,"-"),"-")</f>
        <v>-</v>
      </c>
      <c r="DB103" s="131" t="str">
        <f>IFERROR(IF(DB$5=EOMONTH('Rent Roll'!$M40,0),-'Rent Roll'!$W40*'Rent Roll'!$AB40,"-"),"-")</f>
        <v>-</v>
      </c>
      <c r="DC103" s="131" t="str">
        <f>IFERROR(IF(DC$5=EOMONTH('Rent Roll'!$M40,0),-'Rent Roll'!$W40*'Rent Roll'!$AB40,"-"),"-")</f>
        <v>-</v>
      </c>
      <c r="DD103" s="131" t="str">
        <f>IFERROR(IF(DD$5=EOMONTH('Rent Roll'!$M40,0),-'Rent Roll'!$W40*'Rent Roll'!$AB40,"-"),"-")</f>
        <v>-</v>
      </c>
      <c r="DE103" s="131" t="str">
        <f>IFERROR(IF(DE$5=EOMONTH('Rent Roll'!$M40,0),-'Rent Roll'!$W40*'Rent Roll'!$AB40,"-"),"-")</f>
        <v>-</v>
      </c>
      <c r="DF103" s="131" t="str">
        <f>IFERROR(IF(DF$5=EOMONTH('Rent Roll'!$M40,0),-'Rent Roll'!$W40*'Rent Roll'!$AB40,"-"),"-")</f>
        <v>-</v>
      </c>
      <c r="DG103" s="131" t="str">
        <f>IFERROR(IF(DG$5=EOMONTH('Rent Roll'!$M40,0),-'Rent Roll'!$W40*'Rent Roll'!$AB40,"-"),"-")</f>
        <v>-</v>
      </c>
      <c r="DH103" s="131" t="str">
        <f>IFERROR(IF(DH$5=EOMONTH('Rent Roll'!$M40,0),-'Rent Roll'!$W40*'Rent Roll'!$AB40,"-"),"-")</f>
        <v>-</v>
      </c>
      <c r="DI103" s="131" t="str">
        <f>IFERROR(IF(DI$5=EOMONTH('Rent Roll'!$M40,0),-'Rent Roll'!$W40*'Rent Roll'!$AB40,"-"),"-")</f>
        <v>-</v>
      </c>
      <c r="DJ103" s="131" t="str">
        <f>IFERROR(IF(DJ$5=EOMONTH('Rent Roll'!$M40,0),-'Rent Roll'!$W40*'Rent Roll'!$AB40,"-"),"-")</f>
        <v>-</v>
      </c>
      <c r="DK103" s="131" t="str">
        <f>IFERROR(IF(DK$5=EOMONTH('Rent Roll'!$M40,0),-'Rent Roll'!$W40*'Rent Roll'!$AB40,"-"),"-")</f>
        <v>-</v>
      </c>
      <c r="DL103" s="131" t="str">
        <f>IFERROR(IF(DL$5=EOMONTH('Rent Roll'!$M40,0),-'Rent Roll'!$W40*'Rent Roll'!$AB40,"-"),"-")</f>
        <v>-</v>
      </c>
      <c r="DM103" s="131" t="str">
        <f>IFERROR(IF(DM$5=EOMONTH('Rent Roll'!$M40,0),-'Rent Roll'!$W40*'Rent Roll'!$AB40,"-"),"-")</f>
        <v>-</v>
      </c>
      <c r="DN103" s="131" t="str">
        <f>IFERROR(IF(DN$5=EOMONTH('Rent Roll'!$M40,0),-'Rent Roll'!$W40*'Rent Roll'!$AB40,"-"),"-")</f>
        <v>-</v>
      </c>
      <c r="DO103" s="131" t="str">
        <f>IFERROR(IF(DO$5=EOMONTH('Rent Roll'!$M40,0),-'Rent Roll'!$W40*'Rent Roll'!$AB40,"-"),"-")</f>
        <v>-</v>
      </c>
      <c r="DP103" s="131" t="str">
        <f>IFERROR(IF(DP$5=EOMONTH('Rent Roll'!$M40,0),-'Rent Roll'!$W40*'Rent Roll'!$AB40,"-"),"-")</f>
        <v>-</v>
      </c>
      <c r="DQ103" s="131" t="str">
        <f>IFERROR(IF(DQ$5=EOMONTH('Rent Roll'!$M40,0),-'Rent Roll'!$W40*'Rent Roll'!$AB40,"-"),"-")</f>
        <v>-</v>
      </c>
      <c r="DR103" s="131" t="str">
        <f>IFERROR(IF(DR$5=EOMONTH('Rent Roll'!$M40,0),-'Rent Roll'!$W40*'Rent Roll'!$AB40,"-"),"-")</f>
        <v>-</v>
      </c>
      <c r="DS103" s="131" t="str">
        <f>IFERROR(IF(DS$5=EOMONTH('Rent Roll'!$M40,0),-'Rent Roll'!$W40*'Rent Roll'!$AB40,"-"),"-")</f>
        <v>-</v>
      </c>
      <c r="DT103" s="131" t="str">
        <f>IFERROR(IF(DT$5=EOMONTH('Rent Roll'!$M40,0),-'Rent Roll'!$W40*'Rent Roll'!$AB40,"-"),"-")</f>
        <v>-</v>
      </c>
      <c r="DU103" s="131" t="str">
        <f>IFERROR(IF(DU$5=EOMONTH('Rent Roll'!$M40,0),-'Rent Roll'!$W40*'Rent Roll'!$AB40,"-"),"-")</f>
        <v>-</v>
      </c>
      <c r="DV103" s="131" t="str">
        <f>IFERROR(IF(DV$5=EOMONTH('Rent Roll'!$M40,0),-'Rent Roll'!$W40*'Rent Roll'!$AB40,"-"),"-")</f>
        <v>-</v>
      </c>
      <c r="DW103" s="131" t="str">
        <f>IFERROR(IF(DW$5=EOMONTH('Rent Roll'!$M40,0),-'Rent Roll'!$W40*'Rent Roll'!$AB40,"-"),"-")</f>
        <v>-</v>
      </c>
      <c r="DX103" s="131" t="str">
        <f>IFERROR(IF(DX$5=EOMONTH('Rent Roll'!$M40,0),-'Rent Roll'!$W40*'Rent Roll'!$AB40,"-"),"-")</f>
        <v>-</v>
      </c>
      <c r="DY103" s="131" t="str">
        <f>IFERROR(IF(DY$5=EOMONTH('Rent Roll'!$M40,0),-'Rent Roll'!$W40*'Rent Roll'!$AB40,"-"),"-")</f>
        <v>-</v>
      </c>
      <c r="DZ103" s="131" t="str">
        <f>IFERROR(IF(DZ$5=EOMONTH('Rent Roll'!$M40,0),-'Rent Roll'!$W40*'Rent Roll'!$AB40,"-"),"-")</f>
        <v>-</v>
      </c>
      <c r="EA103" s="131" t="str">
        <f>IFERROR(IF(EA$5=EOMONTH('Rent Roll'!$M40,0),-'Rent Roll'!$W40*'Rent Roll'!$AB40,"-"),"-")</f>
        <v>-</v>
      </c>
      <c r="EB103" s="131" t="str">
        <f>IFERROR(IF(EB$5=EOMONTH('Rent Roll'!$M40,0),-'Rent Roll'!$W40*'Rent Roll'!$AB40,"-"),"-")</f>
        <v>-</v>
      </c>
      <c r="EC103" s="131" t="str">
        <f>IFERROR(IF(EC$5=EOMONTH('Rent Roll'!$M40,0),-'Rent Roll'!$W40*'Rent Roll'!$AB40,"-"),"-")</f>
        <v>-</v>
      </c>
      <c r="ED103" s="131" t="str">
        <f>IFERROR(IF(ED$5=EOMONTH('Rent Roll'!$M40,0),-'Rent Roll'!$W40*'Rent Roll'!$AB40,"-"),"-")</f>
        <v>-</v>
      </c>
      <c r="EE103" s="131" t="str">
        <f>IFERROR(IF(EE$5=EOMONTH('Rent Roll'!$M40,0),-'Rent Roll'!$W40*'Rent Roll'!$AB40,"-"),"-")</f>
        <v>-</v>
      </c>
      <c r="EF103" s="132" t="str">
        <f>IFERROR(IF(EF$5=EOMONTH('Rent Roll'!$M40,0),-'Rent Roll'!$W40*'Rent Roll'!$AB40,"-"),"-")</f>
        <v>-</v>
      </c>
    </row>
    <row r="104" spans="2:136" x14ac:dyDescent="0.2">
      <c r="B104" s="134"/>
      <c r="C104" s="135" t="str">
        <f>CONCATENATE('Rent Roll'!B16&amp;" - "&amp;'Rent Roll'!C16)</f>
        <v xml:space="preserve"> - </v>
      </c>
      <c r="D104" s="130">
        <f t="shared" si="157"/>
        <v>0</v>
      </c>
      <c r="E104" s="131" t="str">
        <f>IFERROR(IF(E$5=EOMONTH('Rent Roll'!$M41,0),-'Rent Roll'!$W41*'Rent Roll'!$AB41,"-"),"-")</f>
        <v>-</v>
      </c>
      <c r="F104" s="131" t="str">
        <f>IFERROR(IF(F$5=EOMONTH('Rent Roll'!$M41,0),-'Rent Roll'!$W41*'Rent Roll'!$AB41,"-"),"-")</f>
        <v>-</v>
      </c>
      <c r="G104" s="131" t="str">
        <f>IFERROR(IF(G$5=EOMONTH('Rent Roll'!$M41,0),-'Rent Roll'!$W41*'Rent Roll'!$AB41,"-"),"-")</f>
        <v>-</v>
      </c>
      <c r="H104" s="131" t="str">
        <f>IFERROR(IF(H$5=EOMONTH('Rent Roll'!$M41,0),-'Rent Roll'!$W41*'Rent Roll'!$AB41,"-"),"-")</f>
        <v>-</v>
      </c>
      <c r="I104" s="131" t="str">
        <f>IFERROR(IF(I$5=EOMONTH('Rent Roll'!$M41,0),-'Rent Roll'!$W41*'Rent Roll'!$AB41,"-"),"-")</f>
        <v>-</v>
      </c>
      <c r="J104" s="131" t="str">
        <f>IFERROR(IF(J$5=EOMONTH('Rent Roll'!$M41,0),-'Rent Roll'!$W41*'Rent Roll'!$AB41,"-"),"-")</f>
        <v>-</v>
      </c>
      <c r="K104" s="131" t="str">
        <f>IFERROR(IF(K$5=EOMONTH('Rent Roll'!$M41,0),-'Rent Roll'!$W41*'Rent Roll'!$AB41,"-"),"-")</f>
        <v>-</v>
      </c>
      <c r="L104" s="131" t="str">
        <f>IFERROR(IF(L$5=EOMONTH('Rent Roll'!$M41,0),-'Rent Roll'!$W41*'Rent Roll'!$AB41,"-"),"-")</f>
        <v>-</v>
      </c>
      <c r="M104" s="131" t="str">
        <f>IFERROR(IF(M$5=EOMONTH('Rent Roll'!$M41,0),-'Rent Roll'!$W41*'Rent Roll'!$AB41,"-"),"-")</f>
        <v>-</v>
      </c>
      <c r="N104" s="131" t="str">
        <f>IFERROR(IF(N$5=EOMONTH('Rent Roll'!$M41,0),-'Rent Roll'!$W41*'Rent Roll'!$AB41,"-"),"-")</f>
        <v>-</v>
      </c>
      <c r="O104" s="131" t="str">
        <f>IFERROR(IF(O$5=EOMONTH('Rent Roll'!$M41,0),-'Rent Roll'!$W41*'Rent Roll'!$AB41,"-"),"-")</f>
        <v>-</v>
      </c>
      <c r="P104" s="131" t="str">
        <f>IFERROR(IF(P$5=EOMONTH('Rent Roll'!$M41,0),-'Rent Roll'!$W41*'Rent Roll'!$AB41,"-"),"-")</f>
        <v>-</v>
      </c>
      <c r="Q104" s="131" t="str">
        <f>IFERROR(IF(Q$5=EOMONTH('Rent Roll'!$M41,0),-'Rent Roll'!$W41*'Rent Roll'!$AB41,"-"),"-")</f>
        <v>-</v>
      </c>
      <c r="R104" s="131" t="str">
        <f>IFERROR(IF(R$5=EOMONTH('Rent Roll'!$M41,0),-'Rent Roll'!$W41*'Rent Roll'!$AB41,"-"),"-")</f>
        <v>-</v>
      </c>
      <c r="S104" s="131" t="str">
        <f>IFERROR(IF(S$5=EOMONTH('Rent Roll'!$M41,0),-'Rent Roll'!$W41*'Rent Roll'!$AB41,"-"),"-")</f>
        <v>-</v>
      </c>
      <c r="T104" s="131" t="str">
        <f>IFERROR(IF(T$5=EOMONTH('Rent Roll'!$M41,0),-'Rent Roll'!$W41*'Rent Roll'!$AB41,"-"),"-")</f>
        <v>-</v>
      </c>
      <c r="U104" s="131" t="str">
        <f>IFERROR(IF(U$5=EOMONTH('Rent Roll'!$M41,0),-'Rent Roll'!$W41*'Rent Roll'!$AB41,"-"),"-")</f>
        <v>-</v>
      </c>
      <c r="V104" s="131" t="str">
        <f>IFERROR(IF(V$5=EOMONTH('Rent Roll'!$M41,0),-'Rent Roll'!$W41*'Rent Roll'!$AB41,"-"),"-")</f>
        <v>-</v>
      </c>
      <c r="W104" s="131" t="str">
        <f>IFERROR(IF(W$5=EOMONTH('Rent Roll'!$M41,0),-'Rent Roll'!$W41*'Rent Roll'!$AB41,"-"),"-")</f>
        <v>-</v>
      </c>
      <c r="X104" s="131" t="str">
        <f>IFERROR(IF(X$5=EOMONTH('Rent Roll'!$M41,0),-'Rent Roll'!$W41*'Rent Roll'!$AB41,"-"),"-")</f>
        <v>-</v>
      </c>
      <c r="Y104" s="131" t="str">
        <f>IFERROR(IF(Y$5=EOMONTH('Rent Roll'!$M41,0),-'Rent Roll'!$W41*'Rent Roll'!$AB41,"-"),"-")</f>
        <v>-</v>
      </c>
      <c r="Z104" s="131" t="str">
        <f>IFERROR(IF(Z$5=EOMONTH('Rent Roll'!$M41,0),-'Rent Roll'!$W41*'Rent Roll'!$AB41,"-"),"-")</f>
        <v>-</v>
      </c>
      <c r="AA104" s="131" t="str">
        <f>IFERROR(IF(AA$5=EOMONTH('Rent Roll'!$M41,0),-'Rent Roll'!$W41*'Rent Roll'!$AB41,"-"),"-")</f>
        <v>-</v>
      </c>
      <c r="AB104" s="131" t="str">
        <f>IFERROR(IF(AB$5=EOMONTH('Rent Roll'!$M41,0),-'Rent Roll'!$W41*'Rent Roll'!$AB41,"-"),"-")</f>
        <v>-</v>
      </c>
      <c r="AC104" s="131" t="str">
        <f>IFERROR(IF(AC$5=EOMONTH('Rent Roll'!$M41,0),-'Rent Roll'!$W41*'Rent Roll'!$AB41,"-"),"-")</f>
        <v>-</v>
      </c>
      <c r="AD104" s="131" t="str">
        <f>IFERROR(IF(AD$5=EOMONTH('Rent Roll'!$M41,0),-'Rent Roll'!$W41*'Rent Roll'!$AB41,"-"),"-")</f>
        <v>-</v>
      </c>
      <c r="AE104" s="131" t="str">
        <f>IFERROR(IF(AE$5=EOMONTH('Rent Roll'!$M41,0),-'Rent Roll'!$W41*'Rent Roll'!$AB41,"-"),"-")</f>
        <v>-</v>
      </c>
      <c r="AF104" s="131" t="str">
        <f>IFERROR(IF(AF$5=EOMONTH('Rent Roll'!$M41,0),-'Rent Roll'!$W41*'Rent Roll'!$AB41,"-"),"-")</f>
        <v>-</v>
      </c>
      <c r="AG104" s="131" t="str">
        <f>IFERROR(IF(AG$5=EOMONTH('Rent Roll'!$M41,0),-'Rent Roll'!$W41*'Rent Roll'!$AB41,"-"),"-")</f>
        <v>-</v>
      </c>
      <c r="AH104" s="131" t="str">
        <f>IFERROR(IF(AH$5=EOMONTH('Rent Roll'!$M41,0),-'Rent Roll'!$W41*'Rent Roll'!$AB41,"-"),"-")</f>
        <v>-</v>
      </c>
      <c r="AI104" s="131" t="str">
        <f>IFERROR(IF(AI$5=EOMONTH('Rent Roll'!$M41,0),-'Rent Roll'!$W41*'Rent Roll'!$AB41,"-"),"-")</f>
        <v>-</v>
      </c>
      <c r="AJ104" s="131" t="str">
        <f>IFERROR(IF(AJ$5=EOMONTH('Rent Roll'!$M41,0),-'Rent Roll'!$W41*'Rent Roll'!$AB41,"-"),"-")</f>
        <v>-</v>
      </c>
      <c r="AK104" s="131" t="str">
        <f>IFERROR(IF(AK$5=EOMONTH('Rent Roll'!$M41,0),-'Rent Roll'!$W41*'Rent Roll'!$AB41,"-"),"-")</f>
        <v>-</v>
      </c>
      <c r="AL104" s="131" t="str">
        <f>IFERROR(IF(AL$5=EOMONTH('Rent Roll'!$M41,0),-'Rent Roll'!$W41*'Rent Roll'!$AB41,"-"),"-")</f>
        <v>-</v>
      </c>
      <c r="AM104" s="131" t="str">
        <f>IFERROR(IF(AM$5=EOMONTH('Rent Roll'!$M41,0),-'Rent Roll'!$W41*'Rent Roll'!$AB41,"-"),"-")</f>
        <v>-</v>
      </c>
      <c r="AN104" s="131" t="str">
        <f>IFERROR(IF(AN$5=EOMONTH('Rent Roll'!$M41,0),-'Rent Roll'!$W41*'Rent Roll'!$AB41,"-"),"-")</f>
        <v>-</v>
      </c>
      <c r="AO104" s="131" t="str">
        <f>IFERROR(IF(AO$5=EOMONTH('Rent Roll'!$M41,0),-'Rent Roll'!$W41*'Rent Roll'!$AB41,"-"),"-")</f>
        <v>-</v>
      </c>
      <c r="AP104" s="131" t="str">
        <f>IFERROR(IF(AP$5=EOMONTH('Rent Roll'!$M41,0),-'Rent Roll'!$W41*'Rent Roll'!$AB41,"-"),"-")</f>
        <v>-</v>
      </c>
      <c r="AQ104" s="131" t="str">
        <f>IFERROR(IF(AQ$5=EOMONTH('Rent Roll'!$M41,0),-'Rent Roll'!$W41*'Rent Roll'!$AB41,"-"),"-")</f>
        <v>-</v>
      </c>
      <c r="AR104" s="131" t="str">
        <f>IFERROR(IF(AR$5=EOMONTH('Rent Roll'!$M41,0),-'Rent Roll'!$W41*'Rent Roll'!$AB41,"-"),"-")</f>
        <v>-</v>
      </c>
      <c r="AS104" s="131" t="str">
        <f>IFERROR(IF(AS$5=EOMONTH('Rent Roll'!$M41,0),-'Rent Roll'!$W41*'Rent Roll'!$AB41,"-"),"-")</f>
        <v>-</v>
      </c>
      <c r="AT104" s="131" t="str">
        <f>IFERROR(IF(AT$5=EOMONTH('Rent Roll'!$M41,0),-'Rent Roll'!$W41*'Rent Roll'!$AB41,"-"),"-")</f>
        <v>-</v>
      </c>
      <c r="AU104" s="131" t="str">
        <f>IFERROR(IF(AU$5=EOMONTH('Rent Roll'!$M41,0),-'Rent Roll'!$W41*'Rent Roll'!$AB41,"-"),"-")</f>
        <v>-</v>
      </c>
      <c r="AV104" s="131" t="str">
        <f>IFERROR(IF(AV$5=EOMONTH('Rent Roll'!$M41,0),-'Rent Roll'!$W41*'Rent Roll'!$AB41,"-"),"-")</f>
        <v>-</v>
      </c>
      <c r="AW104" s="131" t="str">
        <f>IFERROR(IF(AW$5=EOMONTH('Rent Roll'!$M41,0),-'Rent Roll'!$W41*'Rent Roll'!$AB41,"-"),"-")</f>
        <v>-</v>
      </c>
      <c r="AX104" s="131" t="str">
        <f>IFERROR(IF(AX$5=EOMONTH('Rent Roll'!$M41,0),-'Rent Roll'!$W41*'Rent Roll'!$AB41,"-"),"-")</f>
        <v>-</v>
      </c>
      <c r="AY104" s="131" t="str">
        <f>IFERROR(IF(AY$5=EOMONTH('Rent Roll'!$M41,0),-'Rent Roll'!$W41*'Rent Roll'!$AB41,"-"),"-")</f>
        <v>-</v>
      </c>
      <c r="AZ104" s="131" t="str">
        <f>IFERROR(IF(AZ$5=EOMONTH('Rent Roll'!$M41,0),-'Rent Roll'!$W41*'Rent Roll'!$AB41,"-"),"-")</f>
        <v>-</v>
      </c>
      <c r="BA104" s="131" t="str">
        <f>IFERROR(IF(BA$5=EOMONTH('Rent Roll'!$M41,0),-'Rent Roll'!$W41*'Rent Roll'!$AB41,"-"),"-")</f>
        <v>-</v>
      </c>
      <c r="BB104" s="131" t="str">
        <f>IFERROR(IF(BB$5=EOMONTH('Rent Roll'!$M41,0),-'Rent Roll'!$W41*'Rent Roll'!$AB41,"-"),"-")</f>
        <v>-</v>
      </c>
      <c r="BC104" s="131" t="str">
        <f>IFERROR(IF(BC$5=EOMONTH('Rent Roll'!$M41,0),-'Rent Roll'!$W41*'Rent Roll'!$AB41,"-"),"-")</f>
        <v>-</v>
      </c>
      <c r="BD104" s="131" t="str">
        <f>IFERROR(IF(BD$5=EOMONTH('Rent Roll'!$M41,0),-'Rent Roll'!$W41*'Rent Roll'!$AB41,"-"),"-")</f>
        <v>-</v>
      </c>
      <c r="BE104" s="131" t="str">
        <f>IFERROR(IF(BE$5=EOMONTH('Rent Roll'!$M41,0),-'Rent Roll'!$W41*'Rent Roll'!$AB41,"-"),"-")</f>
        <v>-</v>
      </c>
      <c r="BF104" s="131" t="str">
        <f>IFERROR(IF(BF$5=EOMONTH('Rent Roll'!$M41,0),-'Rent Roll'!$W41*'Rent Roll'!$AB41,"-"),"-")</f>
        <v>-</v>
      </c>
      <c r="BG104" s="131" t="str">
        <f>IFERROR(IF(BG$5=EOMONTH('Rent Roll'!$M41,0),-'Rent Roll'!$W41*'Rent Roll'!$AB41,"-"),"-")</f>
        <v>-</v>
      </c>
      <c r="BH104" s="131" t="str">
        <f>IFERROR(IF(BH$5=EOMONTH('Rent Roll'!$M41,0),-'Rent Roll'!$W41*'Rent Roll'!$AB41,"-"),"-")</f>
        <v>-</v>
      </c>
      <c r="BI104" s="131" t="str">
        <f>IFERROR(IF(BI$5=EOMONTH('Rent Roll'!$M41,0),-'Rent Roll'!$W41*'Rent Roll'!$AB41,"-"),"-")</f>
        <v>-</v>
      </c>
      <c r="BJ104" s="131" t="str">
        <f>IFERROR(IF(BJ$5=EOMONTH('Rent Roll'!$M41,0),-'Rent Roll'!$W41*'Rent Roll'!$AB41,"-"),"-")</f>
        <v>-</v>
      </c>
      <c r="BK104" s="131" t="str">
        <f>IFERROR(IF(BK$5=EOMONTH('Rent Roll'!$M41,0),-'Rent Roll'!$W41*'Rent Roll'!$AB41,"-"),"-")</f>
        <v>-</v>
      </c>
      <c r="BL104" s="131" t="str">
        <f>IFERROR(IF(BL$5=EOMONTH('Rent Roll'!$M41,0),-'Rent Roll'!$W41*'Rent Roll'!$AB41,"-"),"-")</f>
        <v>-</v>
      </c>
      <c r="BM104" s="131" t="str">
        <f>IFERROR(IF(BM$5=EOMONTH('Rent Roll'!$M41,0),-'Rent Roll'!$W41*'Rent Roll'!$AB41,"-"),"-")</f>
        <v>-</v>
      </c>
      <c r="BN104" s="131" t="str">
        <f>IFERROR(IF(BN$5=EOMONTH('Rent Roll'!$M41,0),-'Rent Roll'!$W41*'Rent Roll'!$AB41,"-"),"-")</f>
        <v>-</v>
      </c>
      <c r="BO104" s="131" t="str">
        <f>IFERROR(IF(BO$5=EOMONTH('Rent Roll'!$M41,0),-'Rent Roll'!$W41*'Rent Roll'!$AB41,"-"),"-")</f>
        <v>-</v>
      </c>
      <c r="BP104" s="131" t="str">
        <f>IFERROR(IF(BP$5=EOMONTH('Rent Roll'!$M41,0),-'Rent Roll'!$W41*'Rent Roll'!$AB41,"-"),"-")</f>
        <v>-</v>
      </c>
      <c r="BQ104" s="131" t="str">
        <f>IFERROR(IF(BQ$5=EOMONTH('Rent Roll'!$M41,0),-'Rent Roll'!$W41*'Rent Roll'!$AB41,"-"),"-")</f>
        <v>-</v>
      </c>
      <c r="BR104" s="131" t="str">
        <f>IFERROR(IF(BR$5=EOMONTH('Rent Roll'!$M41,0),-'Rent Roll'!$W41*'Rent Roll'!$AB41,"-"),"-")</f>
        <v>-</v>
      </c>
      <c r="BS104" s="131" t="str">
        <f>IFERROR(IF(BS$5=EOMONTH('Rent Roll'!$M41,0),-'Rent Roll'!$W41*'Rent Roll'!$AB41,"-"),"-")</f>
        <v>-</v>
      </c>
      <c r="BT104" s="131" t="str">
        <f>IFERROR(IF(BT$5=EOMONTH('Rent Roll'!$M41,0),-'Rent Roll'!$W41*'Rent Roll'!$AB41,"-"),"-")</f>
        <v>-</v>
      </c>
      <c r="BU104" s="131" t="str">
        <f>IFERROR(IF(BU$5=EOMONTH('Rent Roll'!$M41,0),-'Rent Roll'!$W41*'Rent Roll'!$AB41,"-"),"-")</f>
        <v>-</v>
      </c>
      <c r="BV104" s="131" t="str">
        <f>IFERROR(IF(BV$5=EOMONTH('Rent Roll'!$M41,0),-'Rent Roll'!$W41*'Rent Roll'!$AB41,"-"),"-")</f>
        <v>-</v>
      </c>
      <c r="BW104" s="131" t="str">
        <f>IFERROR(IF(BW$5=EOMONTH('Rent Roll'!$M41,0),-'Rent Roll'!$W41*'Rent Roll'!$AB41,"-"),"-")</f>
        <v>-</v>
      </c>
      <c r="BX104" s="131" t="str">
        <f>IFERROR(IF(BX$5=EOMONTH('Rent Roll'!$M41,0),-'Rent Roll'!$W41*'Rent Roll'!$AB41,"-"),"-")</f>
        <v>-</v>
      </c>
      <c r="BY104" s="131" t="str">
        <f>IFERROR(IF(BY$5=EOMONTH('Rent Roll'!$M41,0),-'Rent Roll'!$W41*'Rent Roll'!$AB41,"-"),"-")</f>
        <v>-</v>
      </c>
      <c r="BZ104" s="131" t="str">
        <f>IFERROR(IF(BZ$5=EOMONTH('Rent Roll'!$M41,0),-'Rent Roll'!$W41*'Rent Roll'!$AB41,"-"),"-")</f>
        <v>-</v>
      </c>
      <c r="CA104" s="131" t="str">
        <f>IFERROR(IF(CA$5=EOMONTH('Rent Roll'!$M41,0),-'Rent Roll'!$W41*'Rent Roll'!$AB41,"-"),"-")</f>
        <v>-</v>
      </c>
      <c r="CB104" s="131" t="str">
        <f>IFERROR(IF(CB$5=EOMONTH('Rent Roll'!$M41,0),-'Rent Roll'!$W41*'Rent Roll'!$AB41,"-"),"-")</f>
        <v>-</v>
      </c>
      <c r="CC104" s="131" t="str">
        <f>IFERROR(IF(CC$5=EOMONTH('Rent Roll'!$M41,0),-'Rent Roll'!$W41*'Rent Roll'!$AB41,"-"),"-")</f>
        <v>-</v>
      </c>
      <c r="CD104" s="131" t="str">
        <f>IFERROR(IF(CD$5=EOMONTH('Rent Roll'!$M41,0),-'Rent Roll'!$W41*'Rent Roll'!$AB41,"-"),"-")</f>
        <v>-</v>
      </c>
      <c r="CE104" s="131" t="str">
        <f>IFERROR(IF(CE$5=EOMONTH('Rent Roll'!$M41,0),-'Rent Roll'!$W41*'Rent Roll'!$AB41,"-"),"-")</f>
        <v>-</v>
      </c>
      <c r="CF104" s="131" t="str">
        <f>IFERROR(IF(CF$5=EOMONTH('Rent Roll'!$M41,0),-'Rent Roll'!$W41*'Rent Roll'!$AB41,"-"),"-")</f>
        <v>-</v>
      </c>
      <c r="CG104" s="131" t="str">
        <f>IFERROR(IF(CG$5=EOMONTH('Rent Roll'!$M41,0),-'Rent Roll'!$W41*'Rent Roll'!$AB41,"-"),"-")</f>
        <v>-</v>
      </c>
      <c r="CH104" s="131" t="str">
        <f>IFERROR(IF(CH$5=EOMONTH('Rent Roll'!$M41,0),-'Rent Roll'!$W41*'Rent Roll'!$AB41,"-"),"-")</f>
        <v>-</v>
      </c>
      <c r="CI104" s="131" t="str">
        <f>IFERROR(IF(CI$5=EOMONTH('Rent Roll'!$M41,0),-'Rent Roll'!$W41*'Rent Roll'!$AB41,"-"),"-")</f>
        <v>-</v>
      </c>
      <c r="CJ104" s="131" t="str">
        <f>IFERROR(IF(CJ$5=EOMONTH('Rent Roll'!$M41,0),-'Rent Roll'!$W41*'Rent Roll'!$AB41,"-"),"-")</f>
        <v>-</v>
      </c>
      <c r="CK104" s="131" t="str">
        <f>IFERROR(IF(CK$5=EOMONTH('Rent Roll'!$M41,0),-'Rent Roll'!$W41*'Rent Roll'!$AB41,"-"),"-")</f>
        <v>-</v>
      </c>
      <c r="CL104" s="131" t="str">
        <f>IFERROR(IF(CL$5=EOMONTH('Rent Roll'!$M41,0),-'Rent Roll'!$W41*'Rent Roll'!$AB41,"-"),"-")</f>
        <v>-</v>
      </c>
      <c r="CM104" s="131" t="str">
        <f>IFERROR(IF(CM$5=EOMONTH('Rent Roll'!$M41,0),-'Rent Roll'!$W41*'Rent Roll'!$AB41,"-"),"-")</f>
        <v>-</v>
      </c>
      <c r="CN104" s="131" t="str">
        <f>IFERROR(IF(CN$5=EOMONTH('Rent Roll'!$M41,0),-'Rent Roll'!$W41*'Rent Roll'!$AB41,"-"),"-")</f>
        <v>-</v>
      </c>
      <c r="CO104" s="131" t="str">
        <f>IFERROR(IF(CO$5=EOMONTH('Rent Roll'!$M41,0),-'Rent Roll'!$W41*'Rent Roll'!$AB41,"-"),"-")</f>
        <v>-</v>
      </c>
      <c r="CP104" s="131" t="str">
        <f>IFERROR(IF(CP$5=EOMONTH('Rent Roll'!$M41,0),-'Rent Roll'!$W41*'Rent Roll'!$AB41,"-"),"-")</f>
        <v>-</v>
      </c>
      <c r="CQ104" s="131" t="str">
        <f>IFERROR(IF(CQ$5=EOMONTH('Rent Roll'!$M41,0),-'Rent Roll'!$W41*'Rent Roll'!$AB41,"-"),"-")</f>
        <v>-</v>
      </c>
      <c r="CR104" s="131" t="str">
        <f>IFERROR(IF(CR$5=EOMONTH('Rent Roll'!$M41,0),-'Rent Roll'!$W41*'Rent Roll'!$AB41,"-"),"-")</f>
        <v>-</v>
      </c>
      <c r="CS104" s="131" t="str">
        <f>IFERROR(IF(CS$5=EOMONTH('Rent Roll'!$M41,0),-'Rent Roll'!$W41*'Rent Roll'!$AB41,"-"),"-")</f>
        <v>-</v>
      </c>
      <c r="CT104" s="131" t="str">
        <f>IFERROR(IF(CT$5=EOMONTH('Rent Roll'!$M41,0),-'Rent Roll'!$W41*'Rent Roll'!$AB41,"-"),"-")</f>
        <v>-</v>
      </c>
      <c r="CU104" s="131" t="str">
        <f>IFERROR(IF(CU$5=EOMONTH('Rent Roll'!$M41,0),-'Rent Roll'!$W41*'Rent Roll'!$AB41,"-"),"-")</f>
        <v>-</v>
      </c>
      <c r="CV104" s="131" t="str">
        <f>IFERROR(IF(CV$5=EOMONTH('Rent Roll'!$M41,0),-'Rent Roll'!$W41*'Rent Roll'!$AB41,"-"),"-")</f>
        <v>-</v>
      </c>
      <c r="CW104" s="131" t="str">
        <f>IFERROR(IF(CW$5=EOMONTH('Rent Roll'!$M41,0),-'Rent Roll'!$W41*'Rent Roll'!$AB41,"-"),"-")</f>
        <v>-</v>
      </c>
      <c r="CX104" s="131" t="str">
        <f>IFERROR(IF(CX$5=EOMONTH('Rent Roll'!$M41,0),-'Rent Roll'!$W41*'Rent Roll'!$AB41,"-"),"-")</f>
        <v>-</v>
      </c>
      <c r="CY104" s="131" t="str">
        <f>IFERROR(IF(CY$5=EOMONTH('Rent Roll'!$M41,0),-'Rent Roll'!$W41*'Rent Roll'!$AB41,"-"),"-")</f>
        <v>-</v>
      </c>
      <c r="CZ104" s="131" t="str">
        <f>IFERROR(IF(CZ$5=EOMONTH('Rent Roll'!$M41,0),-'Rent Roll'!$W41*'Rent Roll'!$AB41,"-"),"-")</f>
        <v>-</v>
      </c>
      <c r="DA104" s="131" t="str">
        <f>IFERROR(IF(DA$5=EOMONTH('Rent Roll'!$M41,0),-'Rent Roll'!$W41*'Rent Roll'!$AB41,"-"),"-")</f>
        <v>-</v>
      </c>
      <c r="DB104" s="131" t="str">
        <f>IFERROR(IF(DB$5=EOMONTH('Rent Roll'!$M41,0),-'Rent Roll'!$W41*'Rent Roll'!$AB41,"-"),"-")</f>
        <v>-</v>
      </c>
      <c r="DC104" s="131" t="str">
        <f>IFERROR(IF(DC$5=EOMONTH('Rent Roll'!$M41,0),-'Rent Roll'!$W41*'Rent Roll'!$AB41,"-"),"-")</f>
        <v>-</v>
      </c>
      <c r="DD104" s="131" t="str">
        <f>IFERROR(IF(DD$5=EOMONTH('Rent Roll'!$M41,0),-'Rent Roll'!$W41*'Rent Roll'!$AB41,"-"),"-")</f>
        <v>-</v>
      </c>
      <c r="DE104" s="131" t="str">
        <f>IFERROR(IF(DE$5=EOMONTH('Rent Roll'!$M41,0),-'Rent Roll'!$W41*'Rent Roll'!$AB41,"-"),"-")</f>
        <v>-</v>
      </c>
      <c r="DF104" s="131" t="str">
        <f>IFERROR(IF(DF$5=EOMONTH('Rent Roll'!$M41,0),-'Rent Roll'!$W41*'Rent Roll'!$AB41,"-"),"-")</f>
        <v>-</v>
      </c>
      <c r="DG104" s="131" t="str">
        <f>IFERROR(IF(DG$5=EOMONTH('Rent Roll'!$M41,0),-'Rent Roll'!$W41*'Rent Roll'!$AB41,"-"),"-")</f>
        <v>-</v>
      </c>
      <c r="DH104" s="131" t="str">
        <f>IFERROR(IF(DH$5=EOMONTH('Rent Roll'!$M41,0),-'Rent Roll'!$W41*'Rent Roll'!$AB41,"-"),"-")</f>
        <v>-</v>
      </c>
      <c r="DI104" s="131" t="str">
        <f>IFERROR(IF(DI$5=EOMONTH('Rent Roll'!$M41,0),-'Rent Roll'!$W41*'Rent Roll'!$AB41,"-"),"-")</f>
        <v>-</v>
      </c>
      <c r="DJ104" s="131" t="str">
        <f>IFERROR(IF(DJ$5=EOMONTH('Rent Roll'!$M41,0),-'Rent Roll'!$W41*'Rent Roll'!$AB41,"-"),"-")</f>
        <v>-</v>
      </c>
      <c r="DK104" s="131" t="str">
        <f>IFERROR(IF(DK$5=EOMONTH('Rent Roll'!$M41,0),-'Rent Roll'!$W41*'Rent Roll'!$AB41,"-"),"-")</f>
        <v>-</v>
      </c>
      <c r="DL104" s="131" t="str">
        <f>IFERROR(IF(DL$5=EOMONTH('Rent Roll'!$M41,0),-'Rent Roll'!$W41*'Rent Roll'!$AB41,"-"),"-")</f>
        <v>-</v>
      </c>
      <c r="DM104" s="131" t="str">
        <f>IFERROR(IF(DM$5=EOMONTH('Rent Roll'!$M41,0),-'Rent Roll'!$W41*'Rent Roll'!$AB41,"-"),"-")</f>
        <v>-</v>
      </c>
      <c r="DN104" s="131" t="str">
        <f>IFERROR(IF(DN$5=EOMONTH('Rent Roll'!$M41,0),-'Rent Roll'!$W41*'Rent Roll'!$AB41,"-"),"-")</f>
        <v>-</v>
      </c>
      <c r="DO104" s="131" t="str">
        <f>IFERROR(IF(DO$5=EOMONTH('Rent Roll'!$M41,0),-'Rent Roll'!$W41*'Rent Roll'!$AB41,"-"),"-")</f>
        <v>-</v>
      </c>
      <c r="DP104" s="131" t="str">
        <f>IFERROR(IF(DP$5=EOMONTH('Rent Roll'!$M41,0),-'Rent Roll'!$W41*'Rent Roll'!$AB41,"-"),"-")</f>
        <v>-</v>
      </c>
      <c r="DQ104" s="131" t="str">
        <f>IFERROR(IF(DQ$5=EOMONTH('Rent Roll'!$M41,0),-'Rent Roll'!$W41*'Rent Roll'!$AB41,"-"),"-")</f>
        <v>-</v>
      </c>
      <c r="DR104" s="131" t="str">
        <f>IFERROR(IF(DR$5=EOMONTH('Rent Roll'!$M41,0),-'Rent Roll'!$W41*'Rent Roll'!$AB41,"-"),"-")</f>
        <v>-</v>
      </c>
      <c r="DS104" s="131" t="str">
        <f>IFERROR(IF(DS$5=EOMONTH('Rent Roll'!$M41,0),-'Rent Roll'!$W41*'Rent Roll'!$AB41,"-"),"-")</f>
        <v>-</v>
      </c>
      <c r="DT104" s="131" t="str">
        <f>IFERROR(IF(DT$5=EOMONTH('Rent Roll'!$M41,0),-'Rent Roll'!$W41*'Rent Roll'!$AB41,"-"),"-")</f>
        <v>-</v>
      </c>
      <c r="DU104" s="131" t="str">
        <f>IFERROR(IF(DU$5=EOMONTH('Rent Roll'!$M41,0),-'Rent Roll'!$W41*'Rent Roll'!$AB41,"-"),"-")</f>
        <v>-</v>
      </c>
      <c r="DV104" s="131" t="str">
        <f>IFERROR(IF(DV$5=EOMONTH('Rent Roll'!$M41,0),-'Rent Roll'!$W41*'Rent Roll'!$AB41,"-"),"-")</f>
        <v>-</v>
      </c>
      <c r="DW104" s="131" t="str">
        <f>IFERROR(IF(DW$5=EOMONTH('Rent Roll'!$M41,0),-'Rent Roll'!$W41*'Rent Roll'!$AB41,"-"),"-")</f>
        <v>-</v>
      </c>
      <c r="DX104" s="131" t="str">
        <f>IFERROR(IF(DX$5=EOMONTH('Rent Roll'!$M41,0),-'Rent Roll'!$W41*'Rent Roll'!$AB41,"-"),"-")</f>
        <v>-</v>
      </c>
      <c r="DY104" s="131" t="str">
        <f>IFERROR(IF(DY$5=EOMONTH('Rent Roll'!$M41,0),-'Rent Roll'!$W41*'Rent Roll'!$AB41,"-"),"-")</f>
        <v>-</v>
      </c>
      <c r="DZ104" s="131" t="str">
        <f>IFERROR(IF(DZ$5=EOMONTH('Rent Roll'!$M41,0),-'Rent Roll'!$W41*'Rent Roll'!$AB41,"-"),"-")</f>
        <v>-</v>
      </c>
      <c r="EA104" s="131" t="str">
        <f>IFERROR(IF(EA$5=EOMONTH('Rent Roll'!$M41,0),-'Rent Roll'!$W41*'Rent Roll'!$AB41,"-"),"-")</f>
        <v>-</v>
      </c>
      <c r="EB104" s="131" t="str">
        <f>IFERROR(IF(EB$5=EOMONTH('Rent Roll'!$M41,0),-'Rent Roll'!$W41*'Rent Roll'!$AB41,"-"),"-")</f>
        <v>-</v>
      </c>
      <c r="EC104" s="131" t="str">
        <f>IFERROR(IF(EC$5=EOMONTH('Rent Roll'!$M41,0),-'Rent Roll'!$W41*'Rent Roll'!$AB41,"-"),"-")</f>
        <v>-</v>
      </c>
      <c r="ED104" s="131" t="str">
        <f>IFERROR(IF(ED$5=EOMONTH('Rent Roll'!$M41,0),-'Rent Roll'!$W41*'Rent Roll'!$AB41,"-"),"-")</f>
        <v>-</v>
      </c>
      <c r="EE104" s="131" t="str">
        <f>IFERROR(IF(EE$5=EOMONTH('Rent Roll'!$M41,0),-'Rent Roll'!$W41*'Rent Roll'!$AB41,"-"),"-")</f>
        <v>-</v>
      </c>
      <c r="EF104" s="132" t="str">
        <f>IFERROR(IF(EF$5=EOMONTH('Rent Roll'!$M41,0),-'Rent Roll'!$W41*'Rent Roll'!$AB41,"-"),"-")</f>
        <v>-</v>
      </c>
    </row>
    <row r="105" spans="2:136" x14ac:dyDescent="0.2">
      <c r="B105" s="134"/>
      <c r="C105" s="135" t="str">
        <f>CONCATENATE('Rent Roll'!B17&amp;" - "&amp;'Rent Roll'!C17)</f>
        <v xml:space="preserve"> - </v>
      </c>
      <c r="D105" s="130">
        <f t="shared" si="157"/>
        <v>0</v>
      </c>
      <c r="E105" s="131" t="str">
        <f>IFERROR(IF(E$5=EOMONTH('Rent Roll'!$M42,0),-'Rent Roll'!$W42*'Rent Roll'!$AB42,"-"),"-")</f>
        <v>-</v>
      </c>
      <c r="F105" s="131" t="str">
        <f>IFERROR(IF(F$5=EOMONTH('Rent Roll'!$M42,0),-'Rent Roll'!$W42*'Rent Roll'!$AB42,"-"),"-")</f>
        <v>-</v>
      </c>
      <c r="G105" s="131" t="str">
        <f>IFERROR(IF(G$5=EOMONTH('Rent Roll'!$M42,0),-'Rent Roll'!$W42*'Rent Roll'!$AB42,"-"),"-")</f>
        <v>-</v>
      </c>
      <c r="H105" s="131" t="str">
        <f>IFERROR(IF(H$5=EOMONTH('Rent Roll'!$M42,0),-'Rent Roll'!$W42*'Rent Roll'!$AB42,"-"),"-")</f>
        <v>-</v>
      </c>
      <c r="I105" s="131" t="str">
        <f>IFERROR(IF(I$5=EOMONTH('Rent Roll'!$M42,0),-'Rent Roll'!$W42*'Rent Roll'!$AB42,"-"),"-")</f>
        <v>-</v>
      </c>
      <c r="J105" s="131" t="str">
        <f>IFERROR(IF(J$5=EOMONTH('Rent Roll'!$M42,0),-'Rent Roll'!$W42*'Rent Roll'!$AB42,"-"),"-")</f>
        <v>-</v>
      </c>
      <c r="K105" s="131" t="str">
        <f>IFERROR(IF(K$5=EOMONTH('Rent Roll'!$M42,0),-'Rent Roll'!$W42*'Rent Roll'!$AB42,"-"),"-")</f>
        <v>-</v>
      </c>
      <c r="L105" s="131" t="str">
        <f>IFERROR(IF(L$5=EOMONTH('Rent Roll'!$M42,0),-'Rent Roll'!$W42*'Rent Roll'!$AB42,"-"),"-")</f>
        <v>-</v>
      </c>
      <c r="M105" s="131" t="str">
        <f>IFERROR(IF(M$5=EOMONTH('Rent Roll'!$M42,0),-'Rent Roll'!$W42*'Rent Roll'!$AB42,"-"),"-")</f>
        <v>-</v>
      </c>
      <c r="N105" s="131" t="str">
        <f>IFERROR(IF(N$5=EOMONTH('Rent Roll'!$M42,0),-'Rent Roll'!$W42*'Rent Roll'!$AB42,"-"),"-")</f>
        <v>-</v>
      </c>
      <c r="O105" s="131" t="str">
        <f>IFERROR(IF(O$5=EOMONTH('Rent Roll'!$M42,0),-'Rent Roll'!$W42*'Rent Roll'!$AB42,"-"),"-")</f>
        <v>-</v>
      </c>
      <c r="P105" s="131" t="str">
        <f>IFERROR(IF(P$5=EOMONTH('Rent Roll'!$M42,0),-'Rent Roll'!$W42*'Rent Roll'!$AB42,"-"),"-")</f>
        <v>-</v>
      </c>
      <c r="Q105" s="131" t="str">
        <f>IFERROR(IF(Q$5=EOMONTH('Rent Roll'!$M42,0),-'Rent Roll'!$W42*'Rent Roll'!$AB42,"-"),"-")</f>
        <v>-</v>
      </c>
      <c r="R105" s="131" t="str">
        <f>IFERROR(IF(R$5=EOMONTH('Rent Roll'!$M42,0),-'Rent Roll'!$W42*'Rent Roll'!$AB42,"-"),"-")</f>
        <v>-</v>
      </c>
      <c r="S105" s="131" t="str">
        <f>IFERROR(IF(S$5=EOMONTH('Rent Roll'!$M42,0),-'Rent Roll'!$W42*'Rent Roll'!$AB42,"-"),"-")</f>
        <v>-</v>
      </c>
      <c r="T105" s="131" t="str">
        <f>IFERROR(IF(T$5=EOMONTH('Rent Roll'!$M42,0),-'Rent Roll'!$W42*'Rent Roll'!$AB42,"-"),"-")</f>
        <v>-</v>
      </c>
      <c r="U105" s="131" t="str">
        <f>IFERROR(IF(U$5=EOMONTH('Rent Roll'!$M42,0),-'Rent Roll'!$W42*'Rent Roll'!$AB42,"-"),"-")</f>
        <v>-</v>
      </c>
      <c r="V105" s="131" t="str">
        <f>IFERROR(IF(V$5=EOMONTH('Rent Roll'!$M42,0),-'Rent Roll'!$W42*'Rent Roll'!$AB42,"-"),"-")</f>
        <v>-</v>
      </c>
      <c r="W105" s="131" t="str">
        <f>IFERROR(IF(W$5=EOMONTH('Rent Roll'!$M42,0),-'Rent Roll'!$W42*'Rent Roll'!$AB42,"-"),"-")</f>
        <v>-</v>
      </c>
      <c r="X105" s="131" t="str">
        <f>IFERROR(IF(X$5=EOMONTH('Rent Roll'!$M42,0),-'Rent Roll'!$W42*'Rent Roll'!$AB42,"-"),"-")</f>
        <v>-</v>
      </c>
      <c r="Y105" s="131" t="str">
        <f>IFERROR(IF(Y$5=EOMONTH('Rent Roll'!$M42,0),-'Rent Roll'!$W42*'Rent Roll'!$AB42,"-"),"-")</f>
        <v>-</v>
      </c>
      <c r="Z105" s="131" t="str">
        <f>IFERROR(IF(Z$5=EOMONTH('Rent Roll'!$M42,0),-'Rent Roll'!$W42*'Rent Roll'!$AB42,"-"),"-")</f>
        <v>-</v>
      </c>
      <c r="AA105" s="131" t="str">
        <f>IFERROR(IF(AA$5=EOMONTH('Rent Roll'!$M42,0),-'Rent Roll'!$W42*'Rent Roll'!$AB42,"-"),"-")</f>
        <v>-</v>
      </c>
      <c r="AB105" s="131" t="str">
        <f>IFERROR(IF(AB$5=EOMONTH('Rent Roll'!$M42,0),-'Rent Roll'!$W42*'Rent Roll'!$AB42,"-"),"-")</f>
        <v>-</v>
      </c>
      <c r="AC105" s="131" t="str">
        <f>IFERROR(IF(AC$5=EOMONTH('Rent Roll'!$M42,0),-'Rent Roll'!$W42*'Rent Roll'!$AB42,"-"),"-")</f>
        <v>-</v>
      </c>
      <c r="AD105" s="131" t="str">
        <f>IFERROR(IF(AD$5=EOMONTH('Rent Roll'!$M42,0),-'Rent Roll'!$W42*'Rent Roll'!$AB42,"-"),"-")</f>
        <v>-</v>
      </c>
      <c r="AE105" s="131" t="str">
        <f>IFERROR(IF(AE$5=EOMONTH('Rent Roll'!$M42,0),-'Rent Roll'!$W42*'Rent Roll'!$AB42,"-"),"-")</f>
        <v>-</v>
      </c>
      <c r="AF105" s="131" t="str">
        <f>IFERROR(IF(AF$5=EOMONTH('Rent Roll'!$M42,0),-'Rent Roll'!$W42*'Rent Roll'!$AB42,"-"),"-")</f>
        <v>-</v>
      </c>
      <c r="AG105" s="131" t="str">
        <f>IFERROR(IF(AG$5=EOMONTH('Rent Roll'!$M42,0),-'Rent Roll'!$W42*'Rent Roll'!$AB42,"-"),"-")</f>
        <v>-</v>
      </c>
      <c r="AH105" s="131" t="str">
        <f>IFERROR(IF(AH$5=EOMONTH('Rent Roll'!$M42,0),-'Rent Roll'!$W42*'Rent Roll'!$AB42,"-"),"-")</f>
        <v>-</v>
      </c>
      <c r="AI105" s="131" t="str">
        <f>IFERROR(IF(AI$5=EOMONTH('Rent Roll'!$M42,0),-'Rent Roll'!$W42*'Rent Roll'!$AB42,"-"),"-")</f>
        <v>-</v>
      </c>
      <c r="AJ105" s="131" t="str">
        <f>IFERROR(IF(AJ$5=EOMONTH('Rent Roll'!$M42,0),-'Rent Roll'!$W42*'Rent Roll'!$AB42,"-"),"-")</f>
        <v>-</v>
      </c>
      <c r="AK105" s="131" t="str">
        <f>IFERROR(IF(AK$5=EOMONTH('Rent Roll'!$M42,0),-'Rent Roll'!$W42*'Rent Roll'!$AB42,"-"),"-")</f>
        <v>-</v>
      </c>
      <c r="AL105" s="131" t="str">
        <f>IFERROR(IF(AL$5=EOMONTH('Rent Roll'!$M42,0),-'Rent Roll'!$W42*'Rent Roll'!$AB42,"-"),"-")</f>
        <v>-</v>
      </c>
      <c r="AM105" s="131" t="str">
        <f>IFERROR(IF(AM$5=EOMONTH('Rent Roll'!$M42,0),-'Rent Roll'!$W42*'Rent Roll'!$AB42,"-"),"-")</f>
        <v>-</v>
      </c>
      <c r="AN105" s="131" t="str">
        <f>IFERROR(IF(AN$5=EOMONTH('Rent Roll'!$M42,0),-'Rent Roll'!$W42*'Rent Roll'!$AB42,"-"),"-")</f>
        <v>-</v>
      </c>
      <c r="AO105" s="131" t="str">
        <f>IFERROR(IF(AO$5=EOMONTH('Rent Roll'!$M42,0),-'Rent Roll'!$W42*'Rent Roll'!$AB42,"-"),"-")</f>
        <v>-</v>
      </c>
      <c r="AP105" s="131" t="str">
        <f>IFERROR(IF(AP$5=EOMONTH('Rent Roll'!$M42,0),-'Rent Roll'!$W42*'Rent Roll'!$AB42,"-"),"-")</f>
        <v>-</v>
      </c>
      <c r="AQ105" s="131" t="str">
        <f>IFERROR(IF(AQ$5=EOMONTH('Rent Roll'!$M42,0),-'Rent Roll'!$W42*'Rent Roll'!$AB42,"-"),"-")</f>
        <v>-</v>
      </c>
      <c r="AR105" s="131" t="str">
        <f>IFERROR(IF(AR$5=EOMONTH('Rent Roll'!$M42,0),-'Rent Roll'!$W42*'Rent Roll'!$AB42,"-"),"-")</f>
        <v>-</v>
      </c>
      <c r="AS105" s="131" t="str">
        <f>IFERROR(IF(AS$5=EOMONTH('Rent Roll'!$M42,0),-'Rent Roll'!$W42*'Rent Roll'!$AB42,"-"),"-")</f>
        <v>-</v>
      </c>
      <c r="AT105" s="131" t="str">
        <f>IFERROR(IF(AT$5=EOMONTH('Rent Roll'!$M42,0),-'Rent Roll'!$W42*'Rent Roll'!$AB42,"-"),"-")</f>
        <v>-</v>
      </c>
      <c r="AU105" s="131" t="str">
        <f>IFERROR(IF(AU$5=EOMONTH('Rent Roll'!$M42,0),-'Rent Roll'!$W42*'Rent Roll'!$AB42,"-"),"-")</f>
        <v>-</v>
      </c>
      <c r="AV105" s="131" t="str">
        <f>IFERROR(IF(AV$5=EOMONTH('Rent Roll'!$M42,0),-'Rent Roll'!$W42*'Rent Roll'!$AB42,"-"),"-")</f>
        <v>-</v>
      </c>
      <c r="AW105" s="131" t="str">
        <f>IFERROR(IF(AW$5=EOMONTH('Rent Roll'!$M42,0),-'Rent Roll'!$W42*'Rent Roll'!$AB42,"-"),"-")</f>
        <v>-</v>
      </c>
      <c r="AX105" s="131" t="str">
        <f>IFERROR(IF(AX$5=EOMONTH('Rent Roll'!$M42,0),-'Rent Roll'!$W42*'Rent Roll'!$AB42,"-"),"-")</f>
        <v>-</v>
      </c>
      <c r="AY105" s="131" t="str">
        <f>IFERROR(IF(AY$5=EOMONTH('Rent Roll'!$M42,0),-'Rent Roll'!$W42*'Rent Roll'!$AB42,"-"),"-")</f>
        <v>-</v>
      </c>
      <c r="AZ105" s="131" t="str">
        <f>IFERROR(IF(AZ$5=EOMONTH('Rent Roll'!$M42,0),-'Rent Roll'!$W42*'Rent Roll'!$AB42,"-"),"-")</f>
        <v>-</v>
      </c>
      <c r="BA105" s="131" t="str">
        <f>IFERROR(IF(BA$5=EOMONTH('Rent Roll'!$M42,0),-'Rent Roll'!$W42*'Rent Roll'!$AB42,"-"),"-")</f>
        <v>-</v>
      </c>
      <c r="BB105" s="131" t="str">
        <f>IFERROR(IF(BB$5=EOMONTH('Rent Roll'!$M42,0),-'Rent Roll'!$W42*'Rent Roll'!$AB42,"-"),"-")</f>
        <v>-</v>
      </c>
      <c r="BC105" s="131" t="str">
        <f>IFERROR(IF(BC$5=EOMONTH('Rent Roll'!$M42,0),-'Rent Roll'!$W42*'Rent Roll'!$AB42,"-"),"-")</f>
        <v>-</v>
      </c>
      <c r="BD105" s="131" t="str">
        <f>IFERROR(IF(BD$5=EOMONTH('Rent Roll'!$M42,0),-'Rent Roll'!$W42*'Rent Roll'!$AB42,"-"),"-")</f>
        <v>-</v>
      </c>
      <c r="BE105" s="131" t="str">
        <f>IFERROR(IF(BE$5=EOMONTH('Rent Roll'!$M42,0),-'Rent Roll'!$W42*'Rent Roll'!$AB42,"-"),"-")</f>
        <v>-</v>
      </c>
      <c r="BF105" s="131" t="str">
        <f>IFERROR(IF(BF$5=EOMONTH('Rent Roll'!$M42,0),-'Rent Roll'!$W42*'Rent Roll'!$AB42,"-"),"-")</f>
        <v>-</v>
      </c>
      <c r="BG105" s="131" t="str">
        <f>IFERROR(IF(BG$5=EOMONTH('Rent Roll'!$M42,0),-'Rent Roll'!$W42*'Rent Roll'!$AB42,"-"),"-")</f>
        <v>-</v>
      </c>
      <c r="BH105" s="131" t="str">
        <f>IFERROR(IF(BH$5=EOMONTH('Rent Roll'!$M42,0),-'Rent Roll'!$W42*'Rent Roll'!$AB42,"-"),"-")</f>
        <v>-</v>
      </c>
      <c r="BI105" s="131" t="str">
        <f>IFERROR(IF(BI$5=EOMONTH('Rent Roll'!$M42,0),-'Rent Roll'!$W42*'Rent Roll'!$AB42,"-"),"-")</f>
        <v>-</v>
      </c>
      <c r="BJ105" s="131" t="str">
        <f>IFERROR(IF(BJ$5=EOMONTH('Rent Roll'!$M42,0),-'Rent Roll'!$W42*'Rent Roll'!$AB42,"-"),"-")</f>
        <v>-</v>
      </c>
      <c r="BK105" s="131" t="str">
        <f>IFERROR(IF(BK$5=EOMONTH('Rent Roll'!$M42,0),-'Rent Roll'!$W42*'Rent Roll'!$AB42,"-"),"-")</f>
        <v>-</v>
      </c>
      <c r="BL105" s="131" t="str">
        <f>IFERROR(IF(BL$5=EOMONTH('Rent Roll'!$M42,0),-'Rent Roll'!$W42*'Rent Roll'!$AB42,"-"),"-")</f>
        <v>-</v>
      </c>
      <c r="BM105" s="131" t="str">
        <f>IFERROR(IF(BM$5=EOMONTH('Rent Roll'!$M42,0),-'Rent Roll'!$W42*'Rent Roll'!$AB42,"-"),"-")</f>
        <v>-</v>
      </c>
      <c r="BN105" s="131" t="str">
        <f>IFERROR(IF(BN$5=EOMONTH('Rent Roll'!$M42,0),-'Rent Roll'!$W42*'Rent Roll'!$AB42,"-"),"-")</f>
        <v>-</v>
      </c>
      <c r="BO105" s="131" t="str">
        <f>IFERROR(IF(BO$5=EOMONTH('Rent Roll'!$M42,0),-'Rent Roll'!$W42*'Rent Roll'!$AB42,"-"),"-")</f>
        <v>-</v>
      </c>
      <c r="BP105" s="131" t="str">
        <f>IFERROR(IF(BP$5=EOMONTH('Rent Roll'!$M42,0),-'Rent Roll'!$W42*'Rent Roll'!$AB42,"-"),"-")</f>
        <v>-</v>
      </c>
      <c r="BQ105" s="131" t="str">
        <f>IFERROR(IF(BQ$5=EOMONTH('Rent Roll'!$M42,0),-'Rent Roll'!$W42*'Rent Roll'!$AB42,"-"),"-")</f>
        <v>-</v>
      </c>
      <c r="BR105" s="131" t="str">
        <f>IFERROR(IF(BR$5=EOMONTH('Rent Roll'!$M42,0),-'Rent Roll'!$W42*'Rent Roll'!$AB42,"-"),"-")</f>
        <v>-</v>
      </c>
      <c r="BS105" s="131" t="str">
        <f>IFERROR(IF(BS$5=EOMONTH('Rent Roll'!$M42,0),-'Rent Roll'!$W42*'Rent Roll'!$AB42,"-"),"-")</f>
        <v>-</v>
      </c>
      <c r="BT105" s="131" t="str">
        <f>IFERROR(IF(BT$5=EOMONTH('Rent Roll'!$M42,0),-'Rent Roll'!$W42*'Rent Roll'!$AB42,"-"),"-")</f>
        <v>-</v>
      </c>
      <c r="BU105" s="131" t="str">
        <f>IFERROR(IF(BU$5=EOMONTH('Rent Roll'!$M42,0),-'Rent Roll'!$W42*'Rent Roll'!$AB42,"-"),"-")</f>
        <v>-</v>
      </c>
      <c r="BV105" s="131" t="str">
        <f>IFERROR(IF(BV$5=EOMONTH('Rent Roll'!$M42,0),-'Rent Roll'!$W42*'Rent Roll'!$AB42,"-"),"-")</f>
        <v>-</v>
      </c>
      <c r="BW105" s="131" t="str">
        <f>IFERROR(IF(BW$5=EOMONTH('Rent Roll'!$M42,0),-'Rent Roll'!$W42*'Rent Roll'!$AB42,"-"),"-")</f>
        <v>-</v>
      </c>
      <c r="BX105" s="131" t="str">
        <f>IFERROR(IF(BX$5=EOMONTH('Rent Roll'!$M42,0),-'Rent Roll'!$W42*'Rent Roll'!$AB42,"-"),"-")</f>
        <v>-</v>
      </c>
      <c r="BY105" s="131" t="str">
        <f>IFERROR(IF(BY$5=EOMONTH('Rent Roll'!$M42,0),-'Rent Roll'!$W42*'Rent Roll'!$AB42,"-"),"-")</f>
        <v>-</v>
      </c>
      <c r="BZ105" s="131" t="str">
        <f>IFERROR(IF(BZ$5=EOMONTH('Rent Roll'!$M42,0),-'Rent Roll'!$W42*'Rent Roll'!$AB42,"-"),"-")</f>
        <v>-</v>
      </c>
      <c r="CA105" s="131" t="str">
        <f>IFERROR(IF(CA$5=EOMONTH('Rent Roll'!$M42,0),-'Rent Roll'!$W42*'Rent Roll'!$AB42,"-"),"-")</f>
        <v>-</v>
      </c>
      <c r="CB105" s="131" t="str">
        <f>IFERROR(IF(CB$5=EOMONTH('Rent Roll'!$M42,0),-'Rent Roll'!$W42*'Rent Roll'!$AB42,"-"),"-")</f>
        <v>-</v>
      </c>
      <c r="CC105" s="131" t="str">
        <f>IFERROR(IF(CC$5=EOMONTH('Rent Roll'!$M42,0),-'Rent Roll'!$W42*'Rent Roll'!$AB42,"-"),"-")</f>
        <v>-</v>
      </c>
      <c r="CD105" s="131" t="str">
        <f>IFERROR(IF(CD$5=EOMONTH('Rent Roll'!$M42,0),-'Rent Roll'!$W42*'Rent Roll'!$AB42,"-"),"-")</f>
        <v>-</v>
      </c>
      <c r="CE105" s="131" t="str">
        <f>IFERROR(IF(CE$5=EOMONTH('Rent Roll'!$M42,0),-'Rent Roll'!$W42*'Rent Roll'!$AB42,"-"),"-")</f>
        <v>-</v>
      </c>
      <c r="CF105" s="131" t="str">
        <f>IFERROR(IF(CF$5=EOMONTH('Rent Roll'!$M42,0),-'Rent Roll'!$W42*'Rent Roll'!$AB42,"-"),"-")</f>
        <v>-</v>
      </c>
      <c r="CG105" s="131" t="str">
        <f>IFERROR(IF(CG$5=EOMONTH('Rent Roll'!$M42,0),-'Rent Roll'!$W42*'Rent Roll'!$AB42,"-"),"-")</f>
        <v>-</v>
      </c>
      <c r="CH105" s="131" t="str">
        <f>IFERROR(IF(CH$5=EOMONTH('Rent Roll'!$M42,0),-'Rent Roll'!$W42*'Rent Roll'!$AB42,"-"),"-")</f>
        <v>-</v>
      </c>
      <c r="CI105" s="131" t="str">
        <f>IFERROR(IF(CI$5=EOMONTH('Rent Roll'!$M42,0),-'Rent Roll'!$W42*'Rent Roll'!$AB42,"-"),"-")</f>
        <v>-</v>
      </c>
      <c r="CJ105" s="131" t="str">
        <f>IFERROR(IF(CJ$5=EOMONTH('Rent Roll'!$M42,0),-'Rent Roll'!$W42*'Rent Roll'!$AB42,"-"),"-")</f>
        <v>-</v>
      </c>
      <c r="CK105" s="131" t="str">
        <f>IFERROR(IF(CK$5=EOMONTH('Rent Roll'!$M42,0),-'Rent Roll'!$W42*'Rent Roll'!$AB42,"-"),"-")</f>
        <v>-</v>
      </c>
      <c r="CL105" s="131" t="str">
        <f>IFERROR(IF(CL$5=EOMONTH('Rent Roll'!$M42,0),-'Rent Roll'!$W42*'Rent Roll'!$AB42,"-"),"-")</f>
        <v>-</v>
      </c>
      <c r="CM105" s="131" t="str">
        <f>IFERROR(IF(CM$5=EOMONTH('Rent Roll'!$M42,0),-'Rent Roll'!$W42*'Rent Roll'!$AB42,"-"),"-")</f>
        <v>-</v>
      </c>
      <c r="CN105" s="131" t="str">
        <f>IFERROR(IF(CN$5=EOMONTH('Rent Roll'!$M42,0),-'Rent Roll'!$W42*'Rent Roll'!$AB42,"-"),"-")</f>
        <v>-</v>
      </c>
      <c r="CO105" s="131" t="str">
        <f>IFERROR(IF(CO$5=EOMONTH('Rent Roll'!$M42,0),-'Rent Roll'!$W42*'Rent Roll'!$AB42,"-"),"-")</f>
        <v>-</v>
      </c>
      <c r="CP105" s="131" t="str">
        <f>IFERROR(IF(CP$5=EOMONTH('Rent Roll'!$M42,0),-'Rent Roll'!$W42*'Rent Roll'!$AB42,"-"),"-")</f>
        <v>-</v>
      </c>
      <c r="CQ105" s="131" t="str">
        <f>IFERROR(IF(CQ$5=EOMONTH('Rent Roll'!$M42,0),-'Rent Roll'!$W42*'Rent Roll'!$AB42,"-"),"-")</f>
        <v>-</v>
      </c>
      <c r="CR105" s="131" t="str">
        <f>IFERROR(IF(CR$5=EOMONTH('Rent Roll'!$M42,0),-'Rent Roll'!$W42*'Rent Roll'!$AB42,"-"),"-")</f>
        <v>-</v>
      </c>
      <c r="CS105" s="131" t="str">
        <f>IFERROR(IF(CS$5=EOMONTH('Rent Roll'!$M42,0),-'Rent Roll'!$W42*'Rent Roll'!$AB42,"-"),"-")</f>
        <v>-</v>
      </c>
      <c r="CT105" s="131" t="str">
        <f>IFERROR(IF(CT$5=EOMONTH('Rent Roll'!$M42,0),-'Rent Roll'!$W42*'Rent Roll'!$AB42,"-"),"-")</f>
        <v>-</v>
      </c>
      <c r="CU105" s="131" t="str">
        <f>IFERROR(IF(CU$5=EOMONTH('Rent Roll'!$M42,0),-'Rent Roll'!$W42*'Rent Roll'!$AB42,"-"),"-")</f>
        <v>-</v>
      </c>
      <c r="CV105" s="131" t="str">
        <f>IFERROR(IF(CV$5=EOMONTH('Rent Roll'!$M42,0),-'Rent Roll'!$W42*'Rent Roll'!$AB42,"-"),"-")</f>
        <v>-</v>
      </c>
      <c r="CW105" s="131" t="str">
        <f>IFERROR(IF(CW$5=EOMONTH('Rent Roll'!$M42,0),-'Rent Roll'!$W42*'Rent Roll'!$AB42,"-"),"-")</f>
        <v>-</v>
      </c>
      <c r="CX105" s="131" t="str">
        <f>IFERROR(IF(CX$5=EOMONTH('Rent Roll'!$M42,0),-'Rent Roll'!$W42*'Rent Roll'!$AB42,"-"),"-")</f>
        <v>-</v>
      </c>
      <c r="CY105" s="131" t="str">
        <f>IFERROR(IF(CY$5=EOMONTH('Rent Roll'!$M42,0),-'Rent Roll'!$W42*'Rent Roll'!$AB42,"-"),"-")</f>
        <v>-</v>
      </c>
      <c r="CZ105" s="131" t="str">
        <f>IFERROR(IF(CZ$5=EOMONTH('Rent Roll'!$M42,0),-'Rent Roll'!$W42*'Rent Roll'!$AB42,"-"),"-")</f>
        <v>-</v>
      </c>
      <c r="DA105" s="131" t="str">
        <f>IFERROR(IF(DA$5=EOMONTH('Rent Roll'!$M42,0),-'Rent Roll'!$W42*'Rent Roll'!$AB42,"-"),"-")</f>
        <v>-</v>
      </c>
      <c r="DB105" s="131" t="str">
        <f>IFERROR(IF(DB$5=EOMONTH('Rent Roll'!$M42,0),-'Rent Roll'!$W42*'Rent Roll'!$AB42,"-"),"-")</f>
        <v>-</v>
      </c>
      <c r="DC105" s="131" t="str">
        <f>IFERROR(IF(DC$5=EOMONTH('Rent Roll'!$M42,0),-'Rent Roll'!$W42*'Rent Roll'!$AB42,"-"),"-")</f>
        <v>-</v>
      </c>
      <c r="DD105" s="131" t="str">
        <f>IFERROR(IF(DD$5=EOMONTH('Rent Roll'!$M42,0),-'Rent Roll'!$W42*'Rent Roll'!$AB42,"-"),"-")</f>
        <v>-</v>
      </c>
      <c r="DE105" s="131" t="str">
        <f>IFERROR(IF(DE$5=EOMONTH('Rent Roll'!$M42,0),-'Rent Roll'!$W42*'Rent Roll'!$AB42,"-"),"-")</f>
        <v>-</v>
      </c>
      <c r="DF105" s="131" t="str">
        <f>IFERROR(IF(DF$5=EOMONTH('Rent Roll'!$M42,0),-'Rent Roll'!$W42*'Rent Roll'!$AB42,"-"),"-")</f>
        <v>-</v>
      </c>
      <c r="DG105" s="131" t="str">
        <f>IFERROR(IF(DG$5=EOMONTH('Rent Roll'!$M42,0),-'Rent Roll'!$W42*'Rent Roll'!$AB42,"-"),"-")</f>
        <v>-</v>
      </c>
      <c r="DH105" s="131" t="str">
        <f>IFERROR(IF(DH$5=EOMONTH('Rent Roll'!$M42,0),-'Rent Roll'!$W42*'Rent Roll'!$AB42,"-"),"-")</f>
        <v>-</v>
      </c>
      <c r="DI105" s="131" t="str">
        <f>IFERROR(IF(DI$5=EOMONTH('Rent Roll'!$M42,0),-'Rent Roll'!$W42*'Rent Roll'!$AB42,"-"),"-")</f>
        <v>-</v>
      </c>
      <c r="DJ105" s="131" t="str">
        <f>IFERROR(IF(DJ$5=EOMONTH('Rent Roll'!$M42,0),-'Rent Roll'!$W42*'Rent Roll'!$AB42,"-"),"-")</f>
        <v>-</v>
      </c>
      <c r="DK105" s="131" t="str">
        <f>IFERROR(IF(DK$5=EOMONTH('Rent Roll'!$M42,0),-'Rent Roll'!$W42*'Rent Roll'!$AB42,"-"),"-")</f>
        <v>-</v>
      </c>
      <c r="DL105" s="131" t="str">
        <f>IFERROR(IF(DL$5=EOMONTH('Rent Roll'!$M42,0),-'Rent Roll'!$W42*'Rent Roll'!$AB42,"-"),"-")</f>
        <v>-</v>
      </c>
      <c r="DM105" s="131" t="str">
        <f>IFERROR(IF(DM$5=EOMONTH('Rent Roll'!$M42,0),-'Rent Roll'!$W42*'Rent Roll'!$AB42,"-"),"-")</f>
        <v>-</v>
      </c>
      <c r="DN105" s="131" t="str">
        <f>IFERROR(IF(DN$5=EOMONTH('Rent Roll'!$M42,0),-'Rent Roll'!$W42*'Rent Roll'!$AB42,"-"),"-")</f>
        <v>-</v>
      </c>
      <c r="DO105" s="131" t="str">
        <f>IFERROR(IF(DO$5=EOMONTH('Rent Roll'!$M42,0),-'Rent Roll'!$W42*'Rent Roll'!$AB42,"-"),"-")</f>
        <v>-</v>
      </c>
      <c r="DP105" s="131" t="str">
        <f>IFERROR(IF(DP$5=EOMONTH('Rent Roll'!$M42,0),-'Rent Roll'!$W42*'Rent Roll'!$AB42,"-"),"-")</f>
        <v>-</v>
      </c>
      <c r="DQ105" s="131" t="str">
        <f>IFERROR(IF(DQ$5=EOMONTH('Rent Roll'!$M42,0),-'Rent Roll'!$W42*'Rent Roll'!$AB42,"-"),"-")</f>
        <v>-</v>
      </c>
      <c r="DR105" s="131" t="str">
        <f>IFERROR(IF(DR$5=EOMONTH('Rent Roll'!$M42,0),-'Rent Roll'!$W42*'Rent Roll'!$AB42,"-"),"-")</f>
        <v>-</v>
      </c>
      <c r="DS105" s="131" t="str">
        <f>IFERROR(IF(DS$5=EOMONTH('Rent Roll'!$M42,0),-'Rent Roll'!$W42*'Rent Roll'!$AB42,"-"),"-")</f>
        <v>-</v>
      </c>
      <c r="DT105" s="131" t="str">
        <f>IFERROR(IF(DT$5=EOMONTH('Rent Roll'!$M42,0),-'Rent Roll'!$W42*'Rent Roll'!$AB42,"-"),"-")</f>
        <v>-</v>
      </c>
      <c r="DU105" s="131" t="str">
        <f>IFERROR(IF(DU$5=EOMONTH('Rent Roll'!$M42,0),-'Rent Roll'!$W42*'Rent Roll'!$AB42,"-"),"-")</f>
        <v>-</v>
      </c>
      <c r="DV105" s="131" t="str">
        <f>IFERROR(IF(DV$5=EOMONTH('Rent Roll'!$M42,0),-'Rent Roll'!$W42*'Rent Roll'!$AB42,"-"),"-")</f>
        <v>-</v>
      </c>
      <c r="DW105" s="131" t="str">
        <f>IFERROR(IF(DW$5=EOMONTH('Rent Roll'!$M42,0),-'Rent Roll'!$W42*'Rent Roll'!$AB42,"-"),"-")</f>
        <v>-</v>
      </c>
      <c r="DX105" s="131" t="str">
        <f>IFERROR(IF(DX$5=EOMONTH('Rent Roll'!$M42,0),-'Rent Roll'!$W42*'Rent Roll'!$AB42,"-"),"-")</f>
        <v>-</v>
      </c>
      <c r="DY105" s="131" t="str">
        <f>IFERROR(IF(DY$5=EOMONTH('Rent Roll'!$M42,0),-'Rent Roll'!$W42*'Rent Roll'!$AB42,"-"),"-")</f>
        <v>-</v>
      </c>
      <c r="DZ105" s="131" t="str">
        <f>IFERROR(IF(DZ$5=EOMONTH('Rent Roll'!$M42,0),-'Rent Roll'!$W42*'Rent Roll'!$AB42,"-"),"-")</f>
        <v>-</v>
      </c>
      <c r="EA105" s="131" t="str">
        <f>IFERROR(IF(EA$5=EOMONTH('Rent Roll'!$M42,0),-'Rent Roll'!$W42*'Rent Roll'!$AB42,"-"),"-")</f>
        <v>-</v>
      </c>
      <c r="EB105" s="131" t="str">
        <f>IFERROR(IF(EB$5=EOMONTH('Rent Roll'!$M42,0),-'Rent Roll'!$W42*'Rent Roll'!$AB42,"-"),"-")</f>
        <v>-</v>
      </c>
      <c r="EC105" s="131" t="str">
        <f>IFERROR(IF(EC$5=EOMONTH('Rent Roll'!$M42,0),-'Rent Roll'!$W42*'Rent Roll'!$AB42,"-"),"-")</f>
        <v>-</v>
      </c>
      <c r="ED105" s="131" t="str">
        <f>IFERROR(IF(ED$5=EOMONTH('Rent Roll'!$M42,0),-'Rent Roll'!$W42*'Rent Roll'!$AB42,"-"),"-")</f>
        <v>-</v>
      </c>
      <c r="EE105" s="131" t="str">
        <f>IFERROR(IF(EE$5=EOMONTH('Rent Roll'!$M42,0),-'Rent Roll'!$W42*'Rent Roll'!$AB42,"-"),"-")</f>
        <v>-</v>
      </c>
      <c r="EF105" s="132" t="str">
        <f>IFERROR(IF(EF$5=EOMONTH('Rent Roll'!$M42,0),-'Rent Roll'!$W42*'Rent Roll'!$AB42,"-"),"-")</f>
        <v>-</v>
      </c>
    </row>
    <row r="106" spans="2:136" x14ac:dyDescent="0.2">
      <c r="B106" s="134"/>
      <c r="C106" s="135" t="str">
        <f>CONCATENATE('Rent Roll'!B18&amp;" - "&amp;'Rent Roll'!C18)</f>
        <v xml:space="preserve"> - </v>
      </c>
      <c r="D106" s="130">
        <f t="shared" si="157"/>
        <v>0</v>
      </c>
      <c r="E106" s="131" t="str">
        <f>IFERROR(IF(E$5=EOMONTH('Rent Roll'!$M43,0),-'Rent Roll'!$W43*'Rent Roll'!$AB43,"-"),"-")</f>
        <v>-</v>
      </c>
      <c r="F106" s="131" t="str">
        <f>IFERROR(IF(F$5=EOMONTH('Rent Roll'!$M43,0),-'Rent Roll'!$W43*'Rent Roll'!$AB43,"-"),"-")</f>
        <v>-</v>
      </c>
      <c r="G106" s="131" t="str">
        <f>IFERROR(IF(G$5=EOMONTH('Rent Roll'!$M43,0),-'Rent Roll'!$W43*'Rent Roll'!$AB43,"-"),"-")</f>
        <v>-</v>
      </c>
      <c r="H106" s="131" t="str">
        <f>IFERROR(IF(H$5=EOMONTH('Rent Roll'!$M43,0),-'Rent Roll'!$W43*'Rent Roll'!$AB43,"-"),"-")</f>
        <v>-</v>
      </c>
      <c r="I106" s="131" t="str">
        <f>IFERROR(IF(I$5=EOMONTH('Rent Roll'!$M43,0),-'Rent Roll'!$W43*'Rent Roll'!$AB43,"-"),"-")</f>
        <v>-</v>
      </c>
      <c r="J106" s="131" t="str">
        <f>IFERROR(IF(J$5=EOMONTH('Rent Roll'!$M43,0),-'Rent Roll'!$W43*'Rent Roll'!$AB43,"-"),"-")</f>
        <v>-</v>
      </c>
      <c r="K106" s="131" t="str">
        <f>IFERROR(IF(K$5=EOMONTH('Rent Roll'!$M43,0),-'Rent Roll'!$W43*'Rent Roll'!$AB43,"-"),"-")</f>
        <v>-</v>
      </c>
      <c r="L106" s="131" t="str">
        <f>IFERROR(IF(L$5=EOMONTH('Rent Roll'!$M43,0),-'Rent Roll'!$W43*'Rent Roll'!$AB43,"-"),"-")</f>
        <v>-</v>
      </c>
      <c r="M106" s="131" t="str">
        <f>IFERROR(IF(M$5=EOMONTH('Rent Roll'!$M43,0),-'Rent Roll'!$W43*'Rent Roll'!$AB43,"-"),"-")</f>
        <v>-</v>
      </c>
      <c r="N106" s="131" t="str">
        <f>IFERROR(IF(N$5=EOMONTH('Rent Roll'!$M43,0),-'Rent Roll'!$W43*'Rent Roll'!$AB43,"-"),"-")</f>
        <v>-</v>
      </c>
      <c r="O106" s="131" t="str">
        <f>IFERROR(IF(O$5=EOMONTH('Rent Roll'!$M43,0),-'Rent Roll'!$W43*'Rent Roll'!$AB43,"-"),"-")</f>
        <v>-</v>
      </c>
      <c r="P106" s="131" t="str">
        <f>IFERROR(IF(P$5=EOMONTH('Rent Roll'!$M43,0),-'Rent Roll'!$W43*'Rent Roll'!$AB43,"-"),"-")</f>
        <v>-</v>
      </c>
      <c r="Q106" s="131" t="str">
        <f>IFERROR(IF(Q$5=EOMONTH('Rent Roll'!$M43,0),-'Rent Roll'!$W43*'Rent Roll'!$AB43,"-"),"-")</f>
        <v>-</v>
      </c>
      <c r="R106" s="131" t="str">
        <f>IFERROR(IF(R$5=EOMONTH('Rent Roll'!$M43,0),-'Rent Roll'!$W43*'Rent Roll'!$AB43,"-"),"-")</f>
        <v>-</v>
      </c>
      <c r="S106" s="131" t="str">
        <f>IFERROR(IF(S$5=EOMONTH('Rent Roll'!$M43,0),-'Rent Roll'!$W43*'Rent Roll'!$AB43,"-"),"-")</f>
        <v>-</v>
      </c>
      <c r="T106" s="131" t="str">
        <f>IFERROR(IF(T$5=EOMONTH('Rent Roll'!$M43,0),-'Rent Roll'!$W43*'Rent Roll'!$AB43,"-"),"-")</f>
        <v>-</v>
      </c>
      <c r="U106" s="131" t="str">
        <f>IFERROR(IF(U$5=EOMONTH('Rent Roll'!$M43,0),-'Rent Roll'!$W43*'Rent Roll'!$AB43,"-"),"-")</f>
        <v>-</v>
      </c>
      <c r="V106" s="131" t="str">
        <f>IFERROR(IF(V$5=EOMONTH('Rent Roll'!$M43,0),-'Rent Roll'!$W43*'Rent Roll'!$AB43,"-"),"-")</f>
        <v>-</v>
      </c>
      <c r="W106" s="131" t="str">
        <f>IFERROR(IF(W$5=EOMONTH('Rent Roll'!$M43,0),-'Rent Roll'!$W43*'Rent Roll'!$AB43,"-"),"-")</f>
        <v>-</v>
      </c>
      <c r="X106" s="131" t="str">
        <f>IFERROR(IF(X$5=EOMONTH('Rent Roll'!$M43,0),-'Rent Roll'!$W43*'Rent Roll'!$AB43,"-"),"-")</f>
        <v>-</v>
      </c>
      <c r="Y106" s="131" t="str">
        <f>IFERROR(IF(Y$5=EOMONTH('Rent Roll'!$M43,0),-'Rent Roll'!$W43*'Rent Roll'!$AB43,"-"),"-")</f>
        <v>-</v>
      </c>
      <c r="Z106" s="131" t="str">
        <f>IFERROR(IF(Z$5=EOMONTH('Rent Roll'!$M43,0),-'Rent Roll'!$W43*'Rent Roll'!$AB43,"-"),"-")</f>
        <v>-</v>
      </c>
      <c r="AA106" s="131" t="str">
        <f>IFERROR(IF(AA$5=EOMONTH('Rent Roll'!$M43,0),-'Rent Roll'!$W43*'Rent Roll'!$AB43,"-"),"-")</f>
        <v>-</v>
      </c>
      <c r="AB106" s="131" t="str">
        <f>IFERROR(IF(AB$5=EOMONTH('Rent Roll'!$M43,0),-'Rent Roll'!$W43*'Rent Roll'!$AB43,"-"),"-")</f>
        <v>-</v>
      </c>
      <c r="AC106" s="131" t="str">
        <f>IFERROR(IF(AC$5=EOMONTH('Rent Roll'!$M43,0),-'Rent Roll'!$W43*'Rent Roll'!$AB43,"-"),"-")</f>
        <v>-</v>
      </c>
      <c r="AD106" s="131" t="str">
        <f>IFERROR(IF(AD$5=EOMONTH('Rent Roll'!$M43,0),-'Rent Roll'!$W43*'Rent Roll'!$AB43,"-"),"-")</f>
        <v>-</v>
      </c>
      <c r="AE106" s="131" t="str">
        <f>IFERROR(IF(AE$5=EOMONTH('Rent Roll'!$M43,0),-'Rent Roll'!$W43*'Rent Roll'!$AB43,"-"),"-")</f>
        <v>-</v>
      </c>
      <c r="AF106" s="131" t="str">
        <f>IFERROR(IF(AF$5=EOMONTH('Rent Roll'!$M43,0),-'Rent Roll'!$W43*'Rent Roll'!$AB43,"-"),"-")</f>
        <v>-</v>
      </c>
      <c r="AG106" s="131" t="str">
        <f>IFERROR(IF(AG$5=EOMONTH('Rent Roll'!$M43,0),-'Rent Roll'!$W43*'Rent Roll'!$AB43,"-"),"-")</f>
        <v>-</v>
      </c>
      <c r="AH106" s="131" t="str">
        <f>IFERROR(IF(AH$5=EOMONTH('Rent Roll'!$M43,0),-'Rent Roll'!$W43*'Rent Roll'!$AB43,"-"),"-")</f>
        <v>-</v>
      </c>
      <c r="AI106" s="131" t="str">
        <f>IFERROR(IF(AI$5=EOMONTH('Rent Roll'!$M43,0),-'Rent Roll'!$W43*'Rent Roll'!$AB43,"-"),"-")</f>
        <v>-</v>
      </c>
      <c r="AJ106" s="131" t="str">
        <f>IFERROR(IF(AJ$5=EOMONTH('Rent Roll'!$M43,0),-'Rent Roll'!$W43*'Rent Roll'!$AB43,"-"),"-")</f>
        <v>-</v>
      </c>
      <c r="AK106" s="131" t="str">
        <f>IFERROR(IF(AK$5=EOMONTH('Rent Roll'!$M43,0),-'Rent Roll'!$W43*'Rent Roll'!$AB43,"-"),"-")</f>
        <v>-</v>
      </c>
      <c r="AL106" s="131" t="str">
        <f>IFERROR(IF(AL$5=EOMONTH('Rent Roll'!$M43,0),-'Rent Roll'!$W43*'Rent Roll'!$AB43,"-"),"-")</f>
        <v>-</v>
      </c>
      <c r="AM106" s="131" t="str">
        <f>IFERROR(IF(AM$5=EOMONTH('Rent Roll'!$M43,0),-'Rent Roll'!$W43*'Rent Roll'!$AB43,"-"),"-")</f>
        <v>-</v>
      </c>
      <c r="AN106" s="131" t="str">
        <f>IFERROR(IF(AN$5=EOMONTH('Rent Roll'!$M43,0),-'Rent Roll'!$W43*'Rent Roll'!$AB43,"-"),"-")</f>
        <v>-</v>
      </c>
      <c r="AO106" s="131" t="str">
        <f>IFERROR(IF(AO$5=EOMONTH('Rent Roll'!$M43,0),-'Rent Roll'!$W43*'Rent Roll'!$AB43,"-"),"-")</f>
        <v>-</v>
      </c>
      <c r="AP106" s="131" t="str">
        <f>IFERROR(IF(AP$5=EOMONTH('Rent Roll'!$M43,0),-'Rent Roll'!$W43*'Rent Roll'!$AB43,"-"),"-")</f>
        <v>-</v>
      </c>
      <c r="AQ106" s="131" t="str">
        <f>IFERROR(IF(AQ$5=EOMONTH('Rent Roll'!$M43,0),-'Rent Roll'!$W43*'Rent Roll'!$AB43,"-"),"-")</f>
        <v>-</v>
      </c>
      <c r="AR106" s="131" t="str">
        <f>IFERROR(IF(AR$5=EOMONTH('Rent Roll'!$M43,0),-'Rent Roll'!$W43*'Rent Roll'!$AB43,"-"),"-")</f>
        <v>-</v>
      </c>
      <c r="AS106" s="131" t="str">
        <f>IFERROR(IF(AS$5=EOMONTH('Rent Roll'!$M43,0),-'Rent Roll'!$W43*'Rent Roll'!$AB43,"-"),"-")</f>
        <v>-</v>
      </c>
      <c r="AT106" s="131" t="str">
        <f>IFERROR(IF(AT$5=EOMONTH('Rent Roll'!$M43,0),-'Rent Roll'!$W43*'Rent Roll'!$AB43,"-"),"-")</f>
        <v>-</v>
      </c>
      <c r="AU106" s="131" t="str">
        <f>IFERROR(IF(AU$5=EOMONTH('Rent Roll'!$M43,0),-'Rent Roll'!$W43*'Rent Roll'!$AB43,"-"),"-")</f>
        <v>-</v>
      </c>
      <c r="AV106" s="131" t="str">
        <f>IFERROR(IF(AV$5=EOMONTH('Rent Roll'!$M43,0),-'Rent Roll'!$W43*'Rent Roll'!$AB43,"-"),"-")</f>
        <v>-</v>
      </c>
      <c r="AW106" s="131" t="str">
        <f>IFERROR(IF(AW$5=EOMONTH('Rent Roll'!$M43,0),-'Rent Roll'!$W43*'Rent Roll'!$AB43,"-"),"-")</f>
        <v>-</v>
      </c>
      <c r="AX106" s="131" t="str">
        <f>IFERROR(IF(AX$5=EOMONTH('Rent Roll'!$M43,0),-'Rent Roll'!$W43*'Rent Roll'!$AB43,"-"),"-")</f>
        <v>-</v>
      </c>
      <c r="AY106" s="131" t="str">
        <f>IFERROR(IF(AY$5=EOMONTH('Rent Roll'!$M43,0),-'Rent Roll'!$W43*'Rent Roll'!$AB43,"-"),"-")</f>
        <v>-</v>
      </c>
      <c r="AZ106" s="131" t="str">
        <f>IFERROR(IF(AZ$5=EOMONTH('Rent Roll'!$M43,0),-'Rent Roll'!$W43*'Rent Roll'!$AB43,"-"),"-")</f>
        <v>-</v>
      </c>
      <c r="BA106" s="131" t="str">
        <f>IFERROR(IF(BA$5=EOMONTH('Rent Roll'!$M43,0),-'Rent Roll'!$W43*'Rent Roll'!$AB43,"-"),"-")</f>
        <v>-</v>
      </c>
      <c r="BB106" s="131" t="str">
        <f>IFERROR(IF(BB$5=EOMONTH('Rent Roll'!$M43,0),-'Rent Roll'!$W43*'Rent Roll'!$AB43,"-"),"-")</f>
        <v>-</v>
      </c>
      <c r="BC106" s="131" t="str">
        <f>IFERROR(IF(BC$5=EOMONTH('Rent Roll'!$M43,0),-'Rent Roll'!$W43*'Rent Roll'!$AB43,"-"),"-")</f>
        <v>-</v>
      </c>
      <c r="BD106" s="131" t="str">
        <f>IFERROR(IF(BD$5=EOMONTH('Rent Roll'!$M43,0),-'Rent Roll'!$W43*'Rent Roll'!$AB43,"-"),"-")</f>
        <v>-</v>
      </c>
      <c r="BE106" s="131" t="str">
        <f>IFERROR(IF(BE$5=EOMONTH('Rent Roll'!$M43,0),-'Rent Roll'!$W43*'Rent Roll'!$AB43,"-"),"-")</f>
        <v>-</v>
      </c>
      <c r="BF106" s="131" t="str">
        <f>IFERROR(IF(BF$5=EOMONTH('Rent Roll'!$M43,0),-'Rent Roll'!$W43*'Rent Roll'!$AB43,"-"),"-")</f>
        <v>-</v>
      </c>
      <c r="BG106" s="131" t="str">
        <f>IFERROR(IF(BG$5=EOMONTH('Rent Roll'!$M43,0),-'Rent Roll'!$W43*'Rent Roll'!$AB43,"-"),"-")</f>
        <v>-</v>
      </c>
      <c r="BH106" s="131" t="str">
        <f>IFERROR(IF(BH$5=EOMONTH('Rent Roll'!$M43,0),-'Rent Roll'!$W43*'Rent Roll'!$AB43,"-"),"-")</f>
        <v>-</v>
      </c>
      <c r="BI106" s="131" t="str">
        <f>IFERROR(IF(BI$5=EOMONTH('Rent Roll'!$M43,0),-'Rent Roll'!$W43*'Rent Roll'!$AB43,"-"),"-")</f>
        <v>-</v>
      </c>
      <c r="BJ106" s="131" t="str">
        <f>IFERROR(IF(BJ$5=EOMONTH('Rent Roll'!$M43,0),-'Rent Roll'!$W43*'Rent Roll'!$AB43,"-"),"-")</f>
        <v>-</v>
      </c>
      <c r="BK106" s="131" t="str">
        <f>IFERROR(IF(BK$5=EOMONTH('Rent Roll'!$M43,0),-'Rent Roll'!$W43*'Rent Roll'!$AB43,"-"),"-")</f>
        <v>-</v>
      </c>
      <c r="BL106" s="131" t="str">
        <f>IFERROR(IF(BL$5=EOMONTH('Rent Roll'!$M43,0),-'Rent Roll'!$W43*'Rent Roll'!$AB43,"-"),"-")</f>
        <v>-</v>
      </c>
      <c r="BM106" s="131" t="str">
        <f>IFERROR(IF(BM$5=EOMONTH('Rent Roll'!$M43,0),-'Rent Roll'!$W43*'Rent Roll'!$AB43,"-"),"-")</f>
        <v>-</v>
      </c>
      <c r="BN106" s="131" t="str">
        <f>IFERROR(IF(BN$5=EOMONTH('Rent Roll'!$M43,0),-'Rent Roll'!$W43*'Rent Roll'!$AB43,"-"),"-")</f>
        <v>-</v>
      </c>
      <c r="BO106" s="131" t="str">
        <f>IFERROR(IF(BO$5=EOMONTH('Rent Roll'!$M43,0),-'Rent Roll'!$W43*'Rent Roll'!$AB43,"-"),"-")</f>
        <v>-</v>
      </c>
      <c r="BP106" s="131" t="str">
        <f>IFERROR(IF(BP$5=EOMONTH('Rent Roll'!$M43,0),-'Rent Roll'!$W43*'Rent Roll'!$AB43,"-"),"-")</f>
        <v>-</v>
      </c>
      <c r="BQ106" s="131" t="str">
        <f>IFERROR(IF(BQ$5=EOMONTH('Rent Roll'!$M43,0),-'Rent Roll'!$W43*'Rent Roll'!$AB43,"-"),"-")</f>
        <v>-</v>
      </c>
      <c r="BR106" s="131" t="str">
        <f>IFERROR(IF(BR$5=EOMONTH('Rent Roll'!$M43,0),-'Rent Roll'!$W43*'Rent Roll'!$AB43,"-"),"-")</f>
        <v>-</v>
      </c>
      <c r="BS106" s="131" t="str">
        <f>IFERROR(IF(BS$5=EOMONTH('Rent Roll'!$M43,0),-'Rent Roll'!$W43*'Rent Roll'!$AB43,"-"),"-")</f>
        <v>-</v>
      </c>
      <c r="BT106" s="131" t="str">
        <f>IFERROR(IF(BT$5=EOMONTH('Rent Roll'!$M43,0),-'Rent Roll'!$W43*'Rent Roll'!$AB43,"-"),"-")</f>
        <v>-</v>
      </c>
      <c r="BU106" s="131" t="str">
        <f>IFERROR(IF(BU$5=EOMONTH('Rent Roll'!$M43,0),-'Rent Roll'!$W43*'Rent Roll'!$AB43,"-"),"-")</f>
        <v>-</v>
      </c>
      <c r="BV106" s="131" t="str">
        <f>IFERROR(IF(BV$5=EOMONTH('Rent Roll'!$M43,0),-'Rent Roll'!$W43*'Rent Roll'!$AB43,"-"),"-")</f>
        <v>-</v>
      </c>
      <c r="BW106" s="131" t="str">
        <f>IFERROR(IF(BW$5=EOMONTH('Rent Roll'!$M43,0),-'Rent Roll'!$W43*'Rent Roll'!$AB43,"-"),"-")</f>
        <v>-</v>
      </c>
      <c r="BX106" s="131" t="str">
        <f>IFERROR(IF(BX$5=EOMONTH('Rent Roll'!$M43,0),-'Rent Roll'!$W43*'Rent Roll'!$AB43,"-"),"-")</f>
        <v>-</v>
      </c>
      <c r="BY106" s="131" t="str">
        <f>IFERROR(IF(BY$5=EOMONTH('Rent Roll'!$M43,0),-'Rent Roll'!$W43*'Rent Roll'!$AB43,"-"),"-")</f>
        <v>-</v>
      </c>
      <c r="BZ106" s="131" t="str">
        <f>IFERROR(IF(BZ$5=EOMONTH('Rent Roll'!$M43,0),-'Rent Roll'!$W43*'Rent Roll'!$AB43,"-"),"-")</f>
        <v>-</v>
      </c>
      <c r="CA106" s="131" t="str">
        <f>IFERROR(IF(CA$5=EOMONTH('Rent Roll'!$M43,0),-'Rent Roll'!$W43*'Rent Roll'!$AB43,"-"),"-")</f>
        <v>-</v>
      </c>
      <c r="CB106" s="131" t="str">
        <f>IFERROR(IF(CB$5=EOMONTH('Rent Roll'!$M43,0),-'Rent Roll'!$W43*'Rent Roll'!$AB43,"-"),"-")</f>
        <v>-</v>
      </c>
      <c r="CC106" s="131" t="str">
        <f>IFERROR(IF(CC$5=EOMONTH('Rent Roll'!$M43,0),-'Rent Roll'!$W43*'Rent Roll'!$AB43,"-"),"-")</f>
        <v>-</v>
      </c>
      <c r="CD106" s="131" t="str">
        <f>IFERROR(IF(CD$5=EOMONTH('Rent Roll'!$M43,0),-'Rent Roll'!$W43*'Rent Roll'!$AB43,"-"),"-")</f>
        <v>-</v>
      </c>
      <c r="CE106" s="131" t="str">
        <f>IFERROR(IF(CE$5=EOMONTH('Rent Roll'!$M43,0),-'Rent Roll'!$W43*'Rent Roll'!$AB43,"-"),"-")</f>
        <v>-</v>
      </c>
      <c r="CF106" s="131" t="str">
        <f>IFERROR(IF(CF$5=EOMONTH('Rent Roll'!$M43,0),-'Rent Roll'!$W43*'Rent Roll'!$AB43,"-"),"-")</f>
        <v>-</v>
      </c>
      <c r="CG106" s="131" t="str">
        <f>IFERROR(IF(CG$5=EOMONTH('Rent Roll'!$M43,0),-'Rent Roll'!$W43*'Rent Roll'!$AB43,"-"),"-")</f>
        <v>-</v>
      </c>
      <c r="CH106" s="131" t="str">
        <f>IFERROR(IF(CH$5=EOMONTH('Rent Roll'!$M43,0),-'Rent Roll'!$W43*'Rent Roll'!$AB43,"-"),"-")</f>
        <v>-</v>
      </c>
      <c r="CI106" s="131" t="str">
        <f>IFERROR(IF(CI$5=EOMONTH('Rent Roll'!$M43,0),-'Rent Roll'!$W43*'Rent Roll'!$AB43,"-"),"-")</f>
        <v>-</v>
      </c>
      <c r="CJ106" s="131" t="str">
        <f>IFERROR(IF(CJ$5=EOMONTH('Rent Roll'!$M43,0),-'Rent Roll'!$W43*'Rent Roll'!$AB43,"-"),"-")</f>
        <v>-</v>
      </c>
      <c r="CK106" s="131" t="str">
        <f>IFERROR(IF(CK$5=EOMONTH('Rent Roll'!$M43,0),-'Rent Roll'!$W43*'Rent Roll'!$AB43,"-"),"-")</f>
        <v>-</v>
      </c>
      <c r="CL106" s="131" t="str">
        <f>IFERROR(IF(CL$5=EOMONTH('Rent Roll'!$M43,0),-'Rent Roll'!$W43*'Rent Roll'!$AB43,"-"),"-")</f>
        <v>-</v>
      </c>
      <c r="CM106" s="131" t="str">
        <f>IFERROR(IF(CM$5=EOMONTH('Rent Roll'!$M43,0),-'Rent Roll'!$W43*'Rent Roll'!$AB43,"-"),"-")</f>
        <v>-</v>
      </c>
      <c r="CN106" s="131" t="str">
        <f>IFERROR(IF(CN$5=EOMONTH('Rent Roll'!$M43,0),-'Rent Roll'!$W43*'Rent Roll'!$AB43,"-"),"-")</f>
        <v>-</v>
      </c>
      <c r="CO106" s="131" t="str">
        <f>IFERROR(IF(CO$5=EOMONTH('Rent Roll'!$M43,0),-'Rent Roll'!$W43*'Rent Roll'!$AB43,"-"),"-")</f>
        <v>-</v>
      </c>
      <c r="CP106" s="131" t="str">
        <f>IFERROR(IF(CP$5=EOMONTH('Rent Roll'!$M43,0),-'Rent Roll'!$W43*'Rent Roll'!$AB43,"-"),"-")</f>
        <v>-</v>
      </c>
      <c r="CQ106" s="131" t="str">
        <f>IFERROR(IF(CQ$5=EOMONTH('Rent Roll'!$M43,0),-'Rent Roll'!$W43*'Rent Roll'!$AB43,"-"),"-")</f>
        <v>-</v>
      </c>
      <c r="CR106" s="131" t="str">
        <f>IFERROR(IF(CR$5=EOMONTH('Rent Roll'!$M43,0),-'Rent Roll'!$W43*'Rent Roll'!$AB43,"-"),"-")</f>
        <v>-</v>
      </c>
      <c r="CS106" s="131" t="str">
        <f>IFERROR(IF(CS$5=EOMONTH('Rent Roll'!$M43,0),-'Rent Roll'!$W43*'Rent Roll'!$AB43,"-"),"-")</f>
        <v>-</v>
      </c>
      <c r="CT106" s="131" t="str">
        <f>IFERROR(IF(CT$5=EOMONTH('Rent Roll'!$M43,0),-'Rent Roll'!$W43*'Rent Roll'!$AB43,"-"),"-")</f>
        <v>-</v>
      </c>
      <c r="CU106" s="131" t="str">
        <f>IFERROR(IF(CU$5=EOMONTH('Rent Roll'!$M43,0),-'Rent Roll'!$W43*'Rent Roll'!$AB43,"-"),"-")</f>
        <v>-</v>
      </c>
      <c r="CV106" s="131" t="str">
        <f>IFERROR(IF(CV$5=EOMONTH('Rent Roll'!$M43,0),-'Rent Roll'!$W43*'Rent Roll'!$AB43,"-"),"-")</f>
        <v>-</v>
      </c>
      <c r="CW106" s="131" t="str">
        <f>IFERROR(IF(CW$5=EOMONTH('Rent Roll'!$M43,0),-'Rent Roll'!$W43*'Rent Roll'!$AB43,"-"),"-")</f>
        <v>-</v>
      </c>
      <c r="CX106" s="131" t="str">
        <f>IFERROR(IF(CX$5=EOMONTH('Rent Roll'!$M43,0),-'Rent Roll'!$W43*'Rent Roll'!$AB43,"-"),"-")</f>
        <v>-</v>
      </c>
      <c r="CY106" s="131" t="str">
        <f>IFERROR(IF(CY$5=EOMONTH('Rent Roll'!$M43,0),-'Rent Roll'!$W43*'Rent Roll'!$AB43,"-"),"-")</f>
        <v>-</v>
      </c>
      <c r="CZ106" s="131" t="str">
        <f>IFERROR(IF(CZ$5=EOMONTH('Rent Roll'!$M43,0),-'Rent Roll'!$W43*'Rent Roll'!$AB43,"-"),"-")</f>
        <v>-</v>
      </c>
      <c r="DA106" s="131" t="str">
        <f>IFERROR(IF(DA$5=EOMONTH('Rent Roll'!$M43,0),-'Rent Roll'!$W43*'Rent Roll'!$AB43,"-"),"-")</f>
        <v>-</v>
      </c>
      <c r="DB106" s="131" t="str">
        <f>IFERROR(IF(DB$5=EOMONTH('Rent Roll'!$M43,0),-'Rent Roll'!$W43*'Rent Roll'!$AB43,"-"),"-")</f>
        <v>-</v>
      </c>
      <c r="DC106" s="131" t="str">
        <f>IFERROR(IF(DC$5=EOMONTH('Rent Roll'!$M43,0),-'Rent Roll'!$W43*'Rent Roll'!$AB43,"-"),"-")</f>
        <v>-</v>
      </c>
      <c r="DD106" s="131" t="str">
        <f>IFERROR(IF(DD$5=EOMONTH('Rent Roll'!$M43,0),-'Rent Roll'!$W43*'Rent Roll'!$AB43,"-"),"-")</f>
        <v>-</v>
      </c>
      <c r="DE106" s="131" t="str">
        <f>IFERROR(IF(DE$5=EOMONTH('Rent Roll'!$M43,0),-'Rent Roll'!$W43*'Rent Roll'!$AB43,"-"),"-")</f>
        <v>-</v>
      </c>
      <c r="DF106" s="131" t="str">
        <f>IFERROR(IF(DF$5=EOMONTH('Rent Roll'!$M43,0),-'Rent Roll'!$W43*'Rent Roll'!$AB43,"-"),"-")</f>
        <v>-</v>
      </c>
      <c r="DG106" s="131" t="str">
        <f>IFERROR(IF(DG$5=EOMONTH('Rent Roll'!$M43,0),-'Rent Roll'!$W43*'Rent Roll'!$AB43,"-"),"-")</f>
        <v>-</v>
      </c>
      <c r="DH106" s="131" t="str">
        <f>IFERROR(IF(DH$5=EOMONTH('Rent Roll'!$M43,0),-'Rent Roll'!$W43*'Rent Roll'!$AB43,"-"),"-")</f>
        <v>-</v>
      </c>
      <c r="DI106" s="131" t="str">
        <f>IFERROR(IF(DI$5=EOMONTH('Rent Roll'!$M43,0),-'Rent Roll'!$W43*'Rent Roll'!$AB43,"-"),"-")</f>
        <v>-</v>
      </c>
      <c r="DJ106" s="131" t="str">
        <f>IFERROR(IF(DJ$5=EOMONTH('Rent Roll'!$M43,0),-'Rent Roll'!$W43*'Rent Roll'!$AB43,"-"),"-")</f>
        <v>-</v>
      </c>
      <c r="DK106" s="131" t="str">
        <f>IFERROR(IF(DK$5=EOMONTH('Rent Roll'!$M43,0),-'Rent Roll'!$W43*'Rent Roll'!$AB43,"-"),"-")</f>
        <v>-</v>
      </c>
      <c r="DL106" s="131" t="str">
        <f>IFERROR(IF(DL$5=EOMONTH('Rent Roll'!$M43,0),-'Rent Roll'!$W43*'Rent Roll'!$AB43,"-"),"-")</f>
        <v>-</v>
      </c>
      <c r="DM106" s="131" t="str">
        <f>IFERROR(IF(DM$5=EOMONTH('Rent Roll'!$M43,0),-'Rent Roll'!$W43*'Rent Roll'!$AB43,"-"),"-")</f>
        <v>-</v>
      </c>
      <c r="DN106" s="131" t="str">
        <f>IFERROR(IF(DN$5=EOMONTH('Rent Roll'!$M43,0),-'Rent Roll'!$W43*'Rent Roll'!$AB43,"-"),"-")</f>
        <v>-</v>
      </c>
      <c r="DO106" s="131" t="str">
        <f>IFERROR(IF(DO$5=EOMONTH('Rent Roll'!$M43,0),-'Rent Roll'!$W43*'Rent Roll'!$AB43,"-"),"-")</f>
        <v>-</v>
      </c>
      <c r="DP106" s="131" t="str">
        <f>IFERROR(IF(DP$5=EOMONTH('Rent Roll'!$M43,0),-'Rent Roll'!$W43*'Rent Roll'!$AB43,"-"),"-")</f>
        <v>-</v>
      </c>
      <c r="DQ106" s="131" t="str">
        <f>IFERROR(IF(DQ$5=EOMONTH('Rent Roll'!$M43,0),-'Rent Roll'!$W43*'Rent Roll'!$AB43,"-"),"-")</f>
        <v>-</v>
      </c>
      <c r="DR106" s="131" t="str">
        <f>IFERROR(IF(DR$5=EOMONTH('Rent Roll'!$M43,0),-'Rent Roll'!$W43*'Rent Roll'!$AB43,"-"),"-")</f>
        <v>-</v>
      </c>
      <c r="DS106" s="131" t="str">
        <f>IFERROR(IF(DS$5=EOMONTH('Rent Roll'!$M43,0),-'Rent Roll'!$W43*'Rent Roll'!$AB43,"-"),"-")</f>
        <v>-</v>
      </c>
      <c r="DT106" s="131" t="str">
        <f>IFERROR(IF(DT$5=EOMONTH('Rent Roll'!$M43,0),-'Rent Roll'!$W43*'Rent Roll'!$AB43,"-"),"-")</f>
        <v>-</v>
      </c>
      <c r="DU106" s="131" t="str">
        <f>IFERROR(IF(DU$5=EOMONTH('Rent Roll'!$M43,0),-'Rent Roll'!$W43*'Rent Roll'!$AB43,"-"),"-")</f>
        <v>-</v>
      </c>
      <c r="DV106" s="131" t="str">
        <f>IFERROR(IF(DV$5=EOMONTH('Rent Roll'!$M43,0),-'Rent Roll'!$W43*'Rent Roll'!$AB43,"-"),"-")</f>
        <v>-</v>
      </c>
      <c r="DW106" s="131" t="str">
        <f>IFERROR(IF(DW$5=EOMONTH('Rent Roll'!$M43,0),-'Rent Roll'!$W43*'Rent Roll'!$AB43,"-"),"-")</f>
        <v>-</v>
      </c>
      <c r="DX106" s="131" t="str">
        <f>IFERROR(IF(DX$5=EOMONTH('Rent Roll'!$M43,0),-'Rent Roll'!$W43*'Rent Roll'!$AB43,"-"),"-")</f>
        <v>-</v>
      </c>
      <c r="DY106" s="131" t="str">
        <f>IFERROR(IF(DY$5=EOMONTH('Rent Roll'!$M43,0),-'Rent Roll'!$W43*'Rent Roll'!$AB43,"-"),"-")</f>
        <v>-</v>
      </c>
      <c r="DZ106" s="131" t="str">
        <f>IFERROR(IF(DZ$5=EOMONTH('Rent Roll'!$M43,0),-'Rent Roll'!$W43*'Rent Roll'!$AB43,"-"),"-")</f>
        <v>-</v>
      </c>
      <c r="EA106" s="131" t="str">
        <f>IFERROR(IF(EA$5=EOMONTH('Rent Roll'!$M43,0),-'Rent Roll'!$W43*'Rent Roll'!$AB43,"-"),"-")</f>
        <v>-</v>
      </c>
      <c r="EB106" s="131" t="str">
        <f>IFERROR(IF(EB$5=EOMONTH('Rent Roll'!$M43,0),-'Rent Roll'!$W43*'Rent Roll'!$AB43,"-"),"-")</f>
        <v>-</v>
      </c>
      <c r="EC106" s="131" t="str">
        <f>IFERROR(IF(EC$5=EOMONTH('Rent Roll'!$M43,0),-'Rent Roll'!$W43*'Rent Roll'!$AB43,"-"),"-")</f>
        <v>-</v>
      </c>
      <c r="ED106" s="131" t="str">
        <f>IFERROR(IF(ED$5=EOMONTH('Rent Roll'!$M43,0),-'Rent Roll'!$W43*'Rent Roll'!$AB43,"-"),"-")</f>
        <v>-</v>
      </c>
      <c r="EE106" s="131" t="str">
        <f>IFERROR(IF(EE$5=EOMONTH('Rent Roll'!$M43,0),-'Rent Roll'!$W43*'Rent Roll'!$AB43,"-"),"-")</f>
        <v>-</v>
      </c>
      <c r="EF106" s="132" t="str">
        <f>IFERROR(IF(EF$5=EOMONTH('Rent Roll'!$M43,0),-'Rent Roll'!$W43*'Rent Roll'!$AB43,"-"),"-")</f>
        <v>-</v>
      </c>
    </row>
    <row r="107" spans="2:136" x14ac:dyDescent="0.2">
      <c r="B107" s="134"/>
      <c r="C107" s="135" t="str">
        <f>CONCATENATE('Rent Roll'!B19&amp;" - "&amp;'Rent Roll'!C19)</f>
        <v xml:space="preserve"> - </v>
      </c>
      <c r="D107" s="130">
        <f t="shared" si="157"/>
        <v>0</v>
      </c>
      <c r="E107" s="131" t="str">
        <f>IFERROR(IF(E$5=EOMONTH('Rent Roll'!$M44,0),-'Rent Roll'!$W44*'Rent Roll'!$AB44,"-"),"-")</f>
        <v>-</v>
      </c>
      <c r="F107" s="131" t="str">
        <f>IFERROR(IF(F$5=EOMONTH('Rent Roll'!$M44,0),-'Rent Roll'!$W44*'Rent Roll'!$AB44,"-"),"-")</f>
        <v>-</v>
      </c>
      <c r="G107" s="131" t="str">
        <f>IFERROR(IF(G$5=EOMONTH('Rent Roll'!$M44,0),-'Rent Roll'!$W44*'Rent Roll'!$AB44,"-"),"-")</f>
        <v>-</v>
      </c>
      <c r="H107" s="131" t="str">
        <f>IFERROR(IF(H$5=EOMONTH('Rent Roll'!$M44,0),-'Rent Roll'!$W44*'Rent Roll'!$AB44,"-"),"-")</f>
        <v>-</v>
      </c>
      <c r="I107" s="131" t="str">
        <f>IFERROR(IF(I$5=EOMONTH('Rent Roll'!$M44,0),-'Rent Roll'!$W44*'Rent Roll'!$AB44,"-"),"-")</f>
        <v>-</v>
      </c>
      <c r="J107" s="131" t="str">
        <f>IFERROR(IF(J$5=EOMONTH('Rent Roll'!$M44,0),-'Rent Roll'!$W44*'Rent Roll'!$AB44,"-"),"-")</f>
        <v>-</v>
      </c>
      <c r="K107" s="131" t="str">
        <f>IFERROR(IF(K$5=EOMONTH('Rent Roll'!$M44,0),-'Rent Roll'!$W44*'Rent Roll'!$AB44,"-"),"-")</f>
        <v>-</v>
      </c>
      <c r="L107" s="131" t="str">
        <f>IFERROR(IF(L$5=EOMONTH('Rent Roll'!$M44,0),-'Rent Roll'!$W44*'Rent Roll'!$AB44,"-"),"-")</f>
        <v>-</v>
      </c>
      <c r="M107" s="131" t="str">
        <f>IFERROR(IF(M$5=EOMONTH('Rent Roll'!$M44,0),-'Rent Roll'!$W44*'Rent Roll'!$AB44,"-"),"-")</f>
        <v>-</v>
      </c>
      <c r="N107" s="131" t="str">
        <f>IFERROR(IF(N$5=EOMONTH('Rent Roll'!$M44,0),-'Rent Roll'!$W44*'Rent Roll'!$AB44,"-"),"-")</f>
        <v>-</v>
      </c>
      <c r="O107" s="131" t="str">
        <f>IFERROR(IF(O$5=EOMONTH('Rent Roll'!$M44,0),-'Rent Roll'!$W44*'Rent Roll'!$AB44,"-"),"-")</f>
        <v>-</v>
      </c>
      <c r="P107" s="131" t="str">
        <f>IFERROR(IF(P$5=EOMONTH('Rent Roll'!$M44,0),-'Rent Roll'!$W44*'Rent Roll'!$AB44,"-"),"-")</f>
        <v>-</v>
      </c>
      <c r="Q107" s="131" t="str">
        <f>IFERROR(IF(Q$5=EOMONTH('Rent Roll'!$M44,0),-'Rent Roll'!$W44*'Rent Roll'!$AB44,"-"),"-")</f>
        <v>-</v>
      </c>
      <c r="R107" s="131" t="str">
        <f>IFERROR(IF(R$5=EOMONTH('Rent Roll'!$M44,0),-'Rent Roll'!$W44*'Rent Roll'!$AB44,"-"),"-")</f>
        <v>-</v>
      </c>
      <c r="S107" s="131" t="str">
        <f>IFERROR(IF(S$5=EOMONTH('Rent Roll'!$M44,0),-'Rent Roll'!$W44*'Rent Roll'!$AB44,"-"),"-")</f>
        <v>-</v>
      </c>
      <c r="T107" s="131" t="str">
        <f>IFERROR(IF(T$5=EOMONTH('Rent Roll'!$M44,0),-'Rent Roll'!$W44*'Rent Roll'!$AB44,"-"),"-")</f>
        <v>-</v>
      </c>
      <c r="U107" s="131" t="str">
        <f>IFERROR(IF(U$5=EOMONTH('Rent Roll'!$M44,0),-'Rent Roll'!$W44*'Rent Roll'!$AB44,"-"),"-")</f>
        <v>-</v>
      </c>
      <c r="V107" s="131" t="str">
        <f>IFERROR(IF(V$5=EOMONTH('Rent Roll'!$M44,0),-'Rent Roll'!$W44*'Rent Roll'!$AB44,"-"),"-")</f>
        <v>-</v>
      </c>
      <c r="W107" s="131" t="str">
        <f>IFERROR(IF(W$5=EOMONTH('Rent Roll'!$M44,0),-'Rent Roll'!$W44*'Rent Roll'!$AB44,"-"),"-")</f>
        <v>-</v>
      </c>
      <c r="X107" s="131" t="str">
        <f>IFERROR(IF(X$5=EOMONTH('Rent Roll'!$M44,0),-'Rent Roll'!$W44*'Rent Roll'!$AB44,"-"),"-")</f>
        <v>-</v>
      </c>
      <c r="Y107" s="131" t="str">
        <f>IFERROR(IF(Y$5=EOMONTH('Rent Roll'!$M44,0),-'Rent Roll'!$W44*'Rent Roll'!$AB44,"-"),"-")</f>
        <v>-</v>
      </c>
      <c r="Z107" s="131" t="str">
        <f>IFERROR(IF(Z$5=EOMONTH('Rent Roll'!$M44,0),-'Rent Roll'!$W44*'Rent Roll'!$AB44,"-"),"-")</f>
        <v>-</v>
      </c>
      <c r="AA107" s="131" t="str">
        <f>IFERROR(IF(AA$5=EOMONTH('Rent Roll'!$M44,0),-'Rent Roll'!$W44*'Rent Roll'!$AB44,"-"),"-")</f>
        <v>-</v>
      </c>
      <c r="AB107" s="131" t="str">
        <f>IFERROR(IF(AB$5=EOMONTH('Rent Roll'!$M44,0),-'Rent Roll'!$W44*'Rent Roll'!$AB44,"-"),"-")</f>
        <v>-</v>
      </c>
      <c r="AC107" s="131" t="str">
        <f>IFERROR(IF(AC$5=EOMONTH('Rent Roll'!$M44,0),-'Rent Roll'!$W44*'Rent Roll'!$AB44,"-"),"-")</f>
        <v>-</v>
      </c>
      <c r="AD107" s="131" t="str">
        <f>IFERROR(IF(AD$5=EOMONTH('Rent Roll'!$M44,0),-'Rent Roll'!$W44*'Rent Roll'!$AB44,"-"),"-")</f>
        <v>-</v>
      </c>
      <c r="AE107" s="131" t="str">
        <f>IFERROR(IF(AE$5=EOMONTH('Rent Roll'!$M44,0),-'Rent Roll'!$W44*'Rent Roll'!$AB44,"-"),"-")</f>
        <v>-</v>
      </c>
      <c r="AF107" s="131" t="str">
        <f>IFERROR(IF(AF$5=EOMONTH('Rent Roll'!$M44,0),-'Rent Roll'!$W44*'Rent Roll'!$AB44,"-"),"-")</f>
        <v>-</v>
      </c>
      <c r="AG107" s="131" t="str">
        <f>IFERROR(IF(AG$5=EOMONTH('Rent Roll'!$M44,0),-'Rent Roll'!$W44*'Rent Roll'!$AB44,"-"),"-")</f>
        <v>-</v>
      </c>
      <c r="AH107" s="131" t="str">
        <f>IFERROR(IF(AH$5=EOMONTH('Rent Roll'!$M44,0),-'Rent Roll'!$W44*'Rent Roll'!$AB44,"-"),"-")</f>
        <v>-</v>
      </c>
      <c r="AI107" s="131" t="str">
        <f>IFERROR(IF(AI$5=EOMONTH('Rent Roll'!$M44,0),-'Rent Roll'!$W44*'Rent Roll'!$AB44,"-"),"-")</f>
        <v>-</v>
      </c>
      <c r="AJ107" s="131" t="str">
        <f>IFERROR(IF(AJ$5=EOMONTH('Rent Roll'!$M44,0),-'Rent Roll'!$W44*'Rent Roll'!$AB44,"-"),"-")</f>
        <v>-</v>
      </c>
      <c r="AK107" s="131" t="str">
        <f>IFERROR(IF(AK$5=EOMONTH('Rent Roll'!$M44,0),-'Rent Roll'!$W44*'Rent Roll'!$AB44,"-"),"-")</f>
        <v>-</v>
      </c>
      <c r="AL107" s="131" t="str">
        <f>IFERROR(IF(AL$5=EOMONTH('Rent Roll'!$M44,0),-'Rent Roll'!$W44*'Rent Roll'!$AB44,"-"),"-")</f>
        <v>-</v>
      </c>
      <c r="AM107" s="131" t="str">
        <f>IFERROR(IF(AM$5=EOMONTH('Rent Roll'!$M44,0),-'Rent Roll'!$W44*'Rent Roll'!$AB44,"-"),"-")</f>
        <v>-</v>
      </c>
      <c r="AN107" s="131" t="str">
        <f>IFERROR(IF(AN$5=EOMONTH('Rent Roll'!$M44,0),-'Rent Roll'!$W44*'Rent Roll'!$AB44,"-"),"-")</f>
        <v>-</v>
      </c>
      <c r="AO107" s="131" t="str">
        <f>IFERROR(IF(AO$5=EOMONTH('Rent Roll'!$M44,0),-'Rent Roll'!$W44*'Rent Roll'!$AB44,"-"),"-")</f>
        <v>-</v>
      </c>
      <c r="AP107" s="131" t="str">
        <f>IFERROR(IF(AP$5=EOMONTH('Rent Roll'!$M44,0),-'Rent Roll'!$W44*'Rent Roll'!$AB44,"-"),"-")</f>
        <v>-</v>
      </c>
      <c r="AQ107" s="131" t="str">
        <f>IFERROR(IF(AQ$5=EOMONTH('Rent Roll'!$M44,0),-'Rent Roll'!$W44*'Rent Roll'!$AB44,"-"),"-")</f>
        <v>-</v>
      </c>
      <c r="AR107" s="131" t="str">
        <f>IFERROR(IF(AR$5=EOMONTH('Rent Roll'!$M44,0),-'Rent Roll'!$W44*'Rent Roll'!$AB44,"-"),"-")</f>
        <v>-</v>
      </c>
      <c r="AS107" s="131" t="str">
        <f>IFERROR(IF(AS$5=EOMONTH('Rent Roll'!$M44,0),-'Rent Roll'!$W44*'Rent Roll'!$AB44,"-"),"-")</f>
        <v>-</v>
      </c>
      <c r="AT107" s="131" t="str">
        <f>IFERROR(IF(AT$5=EOMONTH('Rent Roll'!$M44,0),-'Rent Roll'!$W44*'Rent Roll'!$AB44,"-"),"-")</f>
        <v>-</v>
      </c>
      <c r="AU107" s="131" t="str">
        <f>IFERROR(IF(AU$5=EOMONTH('Rent Roll'!$M44,0),-'Rent Roll'!$W44*'Rent Roll'!$AB44,"-"),"-")</f>
        <v>-</v>
      </c>
      <c r="AV107" s="131" t="str">
        <f>IFERROR(IF(AV$5=EOMONTH('Rent Roll'!$M44,0),-'Rent Roll'!$W44*'Rent Roll'!$AB44,"-"),"-")</f>
        <v>-</v>
      </c>
      <c r="AW107" s="131" t="str">
        <f>IFERROR(IF(AW$5=EOMONTH('Rent Roll'!$M44,0),-'Rent Roll'!$W44*'Rent Roll'!$AB44,"-"),"-")</f>
        <v>-</v>
      </c>
      <c r="AX107" s="131" t="str">
        <f>IFERROR(IF(AX$5=EOMONTH('Rent Roll'!$M44,0),-'Rent Roll'!$W44*'Rent Roll'!$AB44,"-"),"-")</f>
        <v>-</v>
      </c>
      <c r="AY107" s="131" t="str">
        <f>IFERROR(IF(AY$5=EOMONTH('Rent Roll'!$M44,0),-'Rent Roll'!$W44*'Rent Roll'!$AB44,"-"),"-")</f>
        <v>-</v>
      </c>
      <c r="AZ107" s="131" t="str">
        <f>IFERROR(IF(AZ$5=EOMONTH('Rent Roll'!$M44,0),-'Rent Roll'!$W44*'Rent Roll'!$AB44,"-"),"-")</f>
        <v>-</v>
      </c>
      <c r="BA107" s="131" t="str">
        <f>IFERROR(IF(BA$5=EOMONTH('Rent Roll'!$M44,0),-'Rent Roll'!$W44*'Rent Roll'!$AB44,"-"),"-")</f>
        <v>-</v>
      </c>
      <c r="BB107" s="131" t="str">
        <f>IFERROR(IF(BB$5=EOMONTH('Rent Roll'!$M44,0),-'Rent Roll'!$W44*'Rent Roll'!$AB44,"-"),"-")</f>
        <v>-</v>
      </c>
      <c r="BC107" s="131" t="str">
        <f>IFERROR(IF(BC$5=EOMONTH('Rent Roll'!$M44,0),-'Rent Roll'!$W44*'Rent Roll'!$AB44,"-"),"-")</f>
        <v>-</v>
      </c>
      <c r="BD107" s="131" t="str">
        <f>IFERROR(IF(BD$5=EOMONTH('Rent Roll'!$M44,0),-'Rent Roll'!$W44*'Rent Roll'!$AB44,"-"),"-")</f>
        <v>-</v>
      </c>
      <c r="BE107" s="131" t="str">
        <f>IFERROR(IF(BE$5=EOMONTH('Rent Roll'!$M44,0),-'Rent Roll'!$W44*'Rent Roll'!$AB44,"-"),"-")</f>
        <v>-</v>
      </c>
      <c r="BF107" s="131" t="str">
        <f>IFERROR(IF(BF$5=EOMONTH('Rent Roll'!$M44,0),-'Rent Roll'!$W44*'Rent Roll'!$AB44,"-"),"-")</f>
        <v>-</v>
      </c>
      <c r="BG107" s="131" t="str">
        <f>IFERROR(IF(BG$5=EOMONTH('Rent Roll'!$M44,0),-'Rent Roll'!$W44*'Rent Roll'!$AB44,"-"),"-")</f>
        <v>-</v>
      </c>
      <c r="BH107" s="131" t="str">
        <f>IFERROR(IF(BH$5=EOMONTH('Rent Roll'!$M44,0),-'Rent Roll'!$W44*'Rent Roll'!$AB44,"-"),"-")</f>
        <v>-</v>
      </c>
      <c r="BI107" s="131" t="str">
        <f>IFERROR(IF(BI$5=EOMONTH('Rent Roll'!$M44,0),-'Rent Roll'!$W44*'Rent Roll'!$AB44,"-"),"-")</f>
        <v>-</v>
      </c>
      <c r="BJ107" s="131" t="str">
        <f>IFERROR(IF(BJ$5=EOMONTH('Rent Roll'!$M44,0),-'Rent Roll'!$W44*'Rent Roll'!$AB44,"-"),"-")</f>
        <v>-</v>
      </c>
      <c r="BK107" s="131" t="str">
        <f>IFERROR(IF(BK$5=EOMONTH('Rent Roll'!$M44,0),-'Rent Roll'!$W44*'Rent Roll'!$AB44,"-"),"-")</f>
        <v>-</v>
      </c>
      <c r="BL107" s="131" t="str">
        <f>IFERROR(IF(BL$5=EOMONTH('Rent Roll'!$M44,0),-'Rent Roll'!$W44*'Rent Roll'!$AB44,"-"),"-")</f>
        <v>-</v>
      </c>
      <c r="BM107" s="131" t="str">
        <f>IFERROR(IF(BM$5=EOMONTH('Rent Roll'!$M44,0),-'Rent Roll'!$W44*'Rent Roll'!$AB44,"-"),"-")</f>
        <v>-</v>
      </c>
      <c r="BN107" s="131" t="str">
        <f>IFERROR(IF(BN$5=EOMONTH('Rent Roll'!$M44,0),-'Rent Roll'!$W44*'Rent Roll'!$AB44,"-"),"-")</f>
        <v>-</v>
      </c>
      <c r="BO107" s="131" t="str">
        <f>IFERROR(IF(BO$5=EOMONTH('Rent Roll'!$M44,0),-'Rent Roll'!$W44*'Rent Roll'!$AB44,"-"),"-")</f>
        <v>-</v>
      </c>
      <c r="BP107" s="131" t="str">
        <f>IFERROR(IF(BP$5=EOMONTH('Rent Roll'!$M44,0),-'Rent Roll'!$W44*'Rent Roll'!$AB44,"-"),"-")</f>
        <v>-</v>
      </c>
      <c r="BQ107" s="131" t="str">
        <f>IFERROR(IF(BQ$5=EOMONTH('Rent Roll'!$M44,0),-'Rent Roll'!$W44*'Rent Roll'!$AB44,"-"),"-")</f>
        <v>-</v>
      </c>
      <c r="BR107" s="131" t="str">
        <f>IFERROR(IF(BR$5=EOMONTH('Rent Roll'!$M44,0),-'Rent Roll'!$W44*'Rent Roll'!$AB44,"-"),"-")</f>
        <v>-</v>
      </c>
      <c r="BS107" s="131" t="str">
        <f>IFERROR(IF(BS$5=EOMONTH('Rent Roll'!$M44,0),-'Rent Roll'!$W44*'Rent Roll'!$AB44,"-"),"-")</f>
        <v>-</v>
      </c>
      <c r="BT107" s="131" t="str">
        <f>IFERROR(IF(BT$5=EOMONTH('Rent Roll'!$M44,0),-'Rent Roll'!$W44*'Rent Roll'!$AB44,"-"),"-")</f>
        <v>-</v>
      </c>
      <c r="BU107" s="131" t="str">
        <f>IFERROR(IF(BU$5=EOMONTH('Rent Roll'!$M44,0),-'Rent Roll'!$W44*'Rent Roll'!$AB44,"-"),"-")</f>
        <v>-</v>
      </c>
      <c r="BV107" s="131" t="str">
        <f>IFERROR(IF(BV$5=EOMONTH('Rent Roll'!$M44,0),-'Rent Roll'!$W44*'Rent Roll'!$AB44,"-"),"-")</f>
        <v>-</v>
      </c>
      <c r="BW107" s="131" t="str">
        <f>IFERROR(IF(BW$5=EOMONTH('Rent Roll'!$M44,0),-'Rent Roll'!$W44*'Rent Roll'!$AB44,"-"),"-")</f>
        <v>-</v>
      </c>
      <c r="BX107" s="131" t="str">
        <f>IFERROR(IF(BX$5=EOMONTH('Rent Roll'!$M44,0),-'Rent Roll'!$W44*'Rent Roll'!$AB44,"-"),"-")</f>
        <v>-</v>
      </c>
      <c r="BY107" s="131" t="str">
        <f>IFERROR(IF(BY$5=EOMONTH('Rent Roll'!$M44,0),-'Rent Roll'!$W44*'Rent Roll'!$AB44,"-"),"-")</f>
        <v>-</v>
      </c>
      <c r="BZ107" s="131" t="str">
        <f>IFERROR(IF(BZ$5=EOMONTH('Rent Roll'!$M44,0),-'Rent Roll'!$W44*'Rent Roll'!$AB44,"-"),"-")</f>
        <v>-</v>
      </c>
      <c r="CA107" s="131" t="str">
        <f>IFERROR(IF(CA$5=EOMONTH('Rent Roll'!$M44,0),-'Rent Roll'!$W44*'Rent Roll'!$AB44,"-"),"-")</f>
        <v>-</v>
      </c>
      <c r="CB107" s="131" t="str">
        <f>IFERROR(IF(CB$5=EOMONTH('Rent Roll'!$M44,0),-'Rent Roll'!$W44*'Rent Roll'!$AB44,"-"),"-")</f>
        <v>-</v>
      </c>
      <c r="CC107" s="131" t="str">
        <f>IFERROR(IF(CC$5=EOMONTH('Rent Roll'!$M44,0),-'Rent Roll'!$W44*'Rent Roll'!$AB44,"-"),"-")</f>
        <v>-</v>
      </c>
      <c r="CD107" s="131" t="str">
        <f>IFERROR(IF(CD$5=EOMONTH('Rent Roll'!$M44,0),-'Rent Roll'!$W44*'Rent Roll'!$AB44,"-"),"-")</f>
        <v>-</v>
      </c>
      <c r="CE107" s="131" t="str">
        <f>IFERROR(IF(CE$5=EOMONTH('Rent Roll'!$M44,0),-'Rent Roll'!$W44*'Rent Roll'!$AB44,"-"),"-")</f>
        <v>-</v>
      </c>
      <c r="CF107" s="131" t="str">
        <f>IFERROR(IF(CF$5=EOMONTH('Rent Roll'!$M44,0),-'Rent Roll'!$W44*'Rent Roll'!$AB44,"-"),"-")</f>
        <v>-</v>
      </c>
      <c r="CG107" s="131" t="str">
        <f>IFERROR(IF(CG$5=EOMONTH('Rent Roll'!$M44,0),-'Rent Roll'!$W44*'Rent Roll'!$AB44,"-"),"-")</f>
        <v>-</v>
      </c>
      <c r="CH107" s="131" t="str">
        <f>IFERROR(IF(CH$5=EOMONTH('Rent Roll'!$M44,0),-'Rent Roll'!$W44*'Rent Roll'!$AB44,"-"),"-")</f>
        <v>-</v>
      </c>
      <c r="CI107" s="131" t="str">
        <f>IFERROR(IF(CI$5=EOMONTH('Rent Roll'!$M44,0),-'Rent Roll'!$W44*'Rent Roll'!$AB44,"-"),"-")</f>
        <v>-</v>
      </c>
      <c r="CJ107" s="131" t="str">
        <f>IFERROR(IF(CJ$5=EOMONTH('Rent Roll'!$M44,0),-'Rent Roll'!$W44*'Rent Roll'!$AB44,"-"),"-")</f>
        <v>-</v>
      </c>
      <c r="CK107" s="131" t="str">
        <f>IFERROR(IF(CK$5=EOMONTH('Rent Roll'!$M44,0),-'Rent Roll'!$W44*'Rent Roll'!$AB44,"-"),"-")</f>
        <v>-</v>
      </c>
      <c r="CL107" s="131" t="str">
        <f>IFERROR(IF(CL$5=EOMONTH('Rent Roll'!$M44,0),-'Rent Roll'!$W44*'Rent Roll'!$AB44,"-"),"-")</f>
        <v>-</v>
      </c>
      <c r="CM107" s="131" t="str">
        <f>IFERROR(IF(CM$5=EOMONTH('Rent Roll'!$M44,0),-'Rent Roll'!$W44*'Rent Roll'!$AB44,"-"),"-")</f>
        <v>-</v>
      </c>
      <c r="CN107" s="131" t="str">
        <f>IFERROR(IF(CN$5=EOMONTH('Rent Roll'!$M44,0),-'Rent Roll'!$W44*'Rent Roll'!$AB44,"-"),"-")</f>
        <v>-</v>
      </c>
      <c r="CO107" s="131" t="str">
        <f>IFERROR(IF(CO$5=EOMONTH('Rent Roll'!$M44,0),-'Rent Roll'!$W44*'Rent Roll'!$AB44,"-"),"-")</f>
        <v>-</v>
      </c>
      <c r="CP107" s="131" t="str">
        <f>IFERROR(IF(CP$5=EOMONTH('Rent Roll'!$M44,0),-'Rent Roll'!$W44*'Rent Roll'!$AB44,"-"),"-")</f>
        <v>-</v>
      </c>
      <c r="CQ107" s="131" t="str">
        <f>IFERROR(IF(CQ$5=EOMONTH('Rent Roll'!$M44,0),-'Rent Roll'!$W44*'Rent Roll'!$AB44,"-"),"-")</f>
        <v>-</v>
      </c>
      <c r="CR107" s="131" t="str">
        <f>IFERROR(IF(CR$5=EOMONTH('Rent Roll'!$M44,0),-'Rent Roll'!$W44*'Rent Roll'!$AB44,"-"),"-")</f>
        <v>-</v>
      </c>
      <c r="CS107" s="131" t="str">
        <f>IFERROR(IF(CS$5=EOMONTH('Rent Roll'!$M44,0),-'Rent Roll'!$W44*'Rent Roll'!$AB44,"-"),"-")</f>
        <v>-</v>
      </c>
      <c r="CT107" s="131" t="str">
        <f>IFERROR(IF(CT$5=EOMONTH('Rent Roll'!$M44,0),-'Rent Roll'!$W44*'Rent Roll'!$AB44,"-"),"-")</f>
        <v>-</v>
      </c>
      <c r="CU107" s="131" t="str">
        <f>IFERROR(IF(CU$5=EOMONTH('Rent Roll'!$M44,0),-'Rent Roll'!$W44*'Rent Roll'!$AB44,"-"),"-")</f>
        <v>-</v>
      </c>
      <c r="CV107" s="131" t="str">
        <f>IFERROR(IF(CV$5=EOMONTH('Rent Roll'!$M44,0),-'Rent Roll'!$W44*'Rent Roll'!$AB44,"-"),"-")</f>
        <v>-</v>
      </c>
      <c r="CW107" s="131" t="str">
        <f>IFERROR(IF(CW$5=EOMONTH('Rent Roll'!$M44,0),-'Rent Roll'!$W44*'Rent Roll'!$AB44,"-"),"-")</f>
        <v>-</v>
      </c>
      <c r="CX107" s="131" t="str">
        <f>IFERROR(IF(CX$5=EOMONTH('Rent Roll'!$M44,0),-'Rent Roll'!$W44*'Rent Roll'!$AB44,"-"),"-")</f>
        <v>-</v>
      </c>
      <c r="CY107" s="131" t="str">
        <f>IFERROR(IF(CY$5=EOMONTH('Rent Roll'!$M44,0),-'Rent Roll'!$W44*'Rent Roll'!$AB44,"-"),"-")</f>
        <v>-</v>
      </c>
      <c r="CZ107" s="131" t="str">
        <f>IFERROR(IF(CZ$5=EOMONTH('Rent Roll'!$M44,0),-'Rent Roll'!$W44*'Rent Roll'!$AB44,"-"),"-")</f>
        <v>-</v>
      </c>
      <c r="DA107" s="131" t="str">
        <f>IFERROR(IF(DA$5=EOMONTH('Rent Roll'!$M44,0),-'Rent Roll'!$W44*'Rent Roll'!$AB44,"-"),"-")</f>
        <v>-</v>
      </c>
      <c r="DB107" s="131" t="str">
        <f>IFERROR(IF(DB$5=EOMONTH('Rent Roll'!$M44,0),-'Rent Roll'!$W44*'Rent Roll'!$AB44,"-"),"-")</f>
        <v>-</v>
      </c>
      <c r="DC107" s="131" t="str">
        <f>IFERROR(IF(DC$5=EOMONTH('Rent Roll'!$M44,0),-'Rent Roll'!$W44*'Rent Roll'!$AB44,"-"),"-")</f>
        <v>-</v>
      </c>
      <c r="DD107" s="131" t="str">
        <f>IFERROR(IF(DD$5=EOMONTH('Rent Roll'!$M44,0),-'Rent Roll'!$W44*'Rent Roll'!$AB44,"-"),"-")</f>
        <v>-</v>
      </c>
      <c r="DE107" s="131" t="str">
        <f>IFERROR(IF(DE$5=EOMONTH('Rent Roll'!$M44,0),-'Rent Roll'!$W44*'Rent Roll'!$AB44,"-"),"-")</f>
        <v>-</v>
      </c>
      <c r="DF107" s="131" t="str">
        <f>IFERROR(IF(DF$5=EOMONTH('Rent Roll'!$M44,0),-'Rent Roll'!$W44*'Rent Roll'!$AB44,"-"),"-")</f>
        <v>-</v>
      </c>
      <c r="DG107" s="131" t="str">
        <f>IFERROR(IF(DG$5=EOMONTH('Rent Roll'!$M44,0),-'Rent Roll'!$W44*'Rent Roll'!$AB44,"-"),"-")</f>
        <v>-</v>
      </c>
      <c r="DH107" s="131" t="str">
        <f>IFERROR(IF(DH$5=EOMONTH('Rent Roll'!$M44,0),-'Rent Roll'!$W44*'Rent Roll'!$AB44,"-"),"-")</f>
        <v>-</v>
      </c>
      <c r="DI107" s="131" t="str">
        <f>IFERROR(IF(DI$5=EOMONTH('Rent Roll'!$M44,0),-'Rent Roll'!$W44*'Rent Roll'!$AB44,"-"),"-")</f>
        <v>-</v>
      </c>
      <c r="DJ107" s="131" t="str">
        <f>IFERROR(IF(DJ$5=EOMONTH('Rent Roll'!$M44,0),-'Rent Roll'!$W44*'Rent Roll'!$AB44,"-"),"-")</f>
        <v>-</v>
      </c>
      <c r="DK107" s="131" t="str">
        <f>IFERROR(IF(DK$5=EOMONTH('Rent Roll'!$M44,0),-'Rent Roll'!$W44*'Rent Roll'!$AB44,"-"),"-")</f>
        <v>-</v>
      </c>
      <c r="DL107" s="131" t="str">
        <f>IFERROR(IF(DL$5=EOMONTH('Rent Roll'!$M44,0),-'Rent Roll'!$W44*'Rent Roll'!$AB44,"-"),"-")</f>
        <v>-</v>
      </c>
      <c r="DM107" s="131" t="str">
        <f>IFERROR(IF(DM$5=EOMONTH('Rent Roll'!$M44,0),-'Rent Roll'!$W44*'Rent Roll'!$AB44,"-"),"-")</f>
        <v>-</v>
      </c>
      <c r="DN107" s="131" t="str">
        <f>IFERROR(IF(DN$5=EOMONTH('Rent Roll'!$M44,0),-'Rent Roll'!$W44*'Rent Roll'!$AB44,"-"),"-")</f>
        <v>-</v>
      </c>
      <c r="DO107" s="131" t="str">
        <f>IFERROR(IF(DO$5=EOMONTH('Rent Roll'!$M44,0),-'Rent Roll'!$W44*'Rent Roll'!$AB44,"-"),"-")</f>
        <v>-</v>
      </c>
      <c r="DP107" s="131" t="str">
        <f>IFERROR(IF(DP$5=EOMONTH('Rent Roll'!$M44,0),-'Rent Roll'!$W44*'Rent Roll'!$AB44,"-"),"-")</f>
        <v>-</v>
      </c>
      <c r="DQ107" s="131" t="str">
        <f>IFERROR(IF(DQ$5=EOMONTH('Rent Roll'!$M44,0),-'Rent Roll'!$W44*'Rent Roll'!$AB44,"-"),"-")</f>
        <v>-</v>
      </c>
      <c r="DR107" s="131" t="str">
        <f>IFERROR(IF(DR$5=EOMONTH('Rent Roll'!$M44,0),-'Rent Roll'!$W44*'Rent Roll'!$AB44,"-"),"-")</f>
        <v>-</v>
      </c>
      <c r="DS107" s="131" t="str">
        <f>IFERROR(IF(DS$5=EOMONTH('Rent Roll'!$M44,0),-'Rent Roll'!$W44*'Rent Roll'!$AB44,"-"),"-")</f>
        <v>-</v>
      </c>
      <c r="DT107" s="131" t="str">
        <f>IFERROR(IF(DT$5=EOMONTH('Rent Roll'!$M44,0),-'Rent Roll'!$W44*'Rent Roll'!$AB44,"-"),"-")</f>
        <v>-</v>
      </c>
      <c r="DU107" s="131" t="str">
        <f>IFERROR(IF(DU$5=EOMONTH('Rent Roll'!$M44,0),-'Rent Roll'!$W44*'Rent Roll'!$AB44,"-"),"-")</f>
        <v>-</v>
      </c>
      <c r="DV107" s="131" t="str">
        <f>IFERROR(IF(DV$5=EOMONTH('Rent Roll'!$M44,0),-'Rent Roll'!$W44*'Rent Roll'!$AB44,"-"),"-")</f>
        <v>-</v>
      </c>
      <c r="DW107" s="131" t="str">
        <f>IFERROR(IF(DW$5=EOMONTH('Rent Roll'!$M44,0),-'Rent Roll'!$W44*'Rent Roll'!$AB44,"-"),"-")</f>
        <v>-</v>
      </c>
      <c r="DX107" s="131" t="str">
        <f>IFERROR(IF(DX$5=EOMONTH('Rent Roll'!$M44,0),-'Rent Roll'!$W44*'Rent Roll'!$AB44,"-"),"-")</f>
        <v>-</v>
      </c>
      <c r="DY107" s="131" t="str">
        <f>IFERROR(IF(DY$5=EOMONTH('Rent Roll'!$M44,0),-'Rent Roll'!$W44*'Rent Roll'!$AB44,"-"),"-")</f>
        <v>-</v>
      </c>
      <c r="DZ107" s="131" t="str">
        <f>IFERROR(IF(DZ$5=EOMONTH('Rent Roll'!$M44,0),-'Rent Roll'!$W44*'Rent Roll'!$AB44,"-"),"-")</f>
        <v>-</v>
      </c>
      <c r="EA107" s="131" t="str">
        <f>IFERROR(IF(EA$5=EOMONTH('Rent Roll'!$M44,0),-'Rent Roll'!$W44*'Rent Roll'!$AB44,"-"),"-")</f>
        <v>-</v>
      </c>
      <c r="EB107" s="131" t="str">
        <f>IFERROR(IF(EB$5=EOMONTH('Rent Roll'!$M44,0),-'Rent Roll'!$W44*'Rent Roll'!$AB44,"-"),"-")</f>
        <v>-</v>
      </c>
      <c r="EC107" s="131" t="str">
        <f>IFERROR(IF(EC$5=EOMONTH('Rent Roll'!$M44,0),-'Rent Roll'!$W44*'Rent Roll'!$AB44,"-"),"-")</f>
        <v>-</v>
      </c>
      <c r="ED107" s="131" t="str">
        <f>IFERROR(IF(ED$5=EOMONTH('Rent Roll'!$M44,0),-'Rent Roll'!$W44*'Rent Roll'!$AB44,"-"),"-")</f>
        <v>-</v>
      </c>
      <c r="EE107" s="131" t="str">
        <f>IFERROR(IF(EE$5=EOMONTH('Rent Roll'!$M44,0),-'Rent Roll'!$W44*'Rent Roll'!$AB44,"-"),"-")</f>
        <v>-</v>
      </c>
      <c r="EF107" s="132" t="str">
        <f>IFERROR(IF(EF$5=EOMONTH('Rent Roll'!$M44,0),-'Rent Roll'!$W44*'Rent Roll'!$AB44,"-"),"-")</f>
        <v>-</v>
      </c>
    </row>
    <row r="108" spans="2:136" x14ac:dyDescent="0.2">
      <c r="B108" s="134"/>
      <c r="C108" s="135" t="str">
        <f>CONCATENATE('Rent Roll'!B20&amp;" - "&amp;'Rent Roll'!C20)</f>
        <v xml:space="preserve"> - </v>
      </c>
      <c r="D108" s="130">
        <f t="shared" si="157"/>
        <v>0</v>
      </c>
      <c r="E108" s="131" t="str">
        <f>IFERROR(IF(E$5=EOMONTH('Rent Roll'!$M45,0),-'Rent Roll'!$W45*'Rent Roll'!$AB45,"-"),"-")</f>
        <v>-</v>
      </c>
      <c r="F108" s="131" t="str">
        <f>IFERROR(IF(F$5=EOMONTH('Rent Roll'!$M45,0),-'Rent Roll'!$W45*'Rent Roll'!$AB45,"-"),"-")</f>
        <v>-</v>
      </c>
      <c r="G108" s="131" t="str">
        <f>IFERROR(IF(G$5=EOMONTH('Rent Roll'!$M45,0),-'Rent Roll'!$W45*'Rent Roll'!$AB45,"-"),"-")</f>
        <v>-</v>
      </c>
      <c r="H108" s="131" t="str">
        <f>IFERROR(IF(H$5=EOMONTH('Rent Roll'!$M45,0),-'Rent Roll'!$W45*'Rent Roll'!$AB45,"-"),"-")</f>
        <v>-</v>
      </c>
      <c r="I108" s="131" t="str">
        <f>IFERROR(IF(I$5=EOMONTH('Rent Roll'!$M45,0),-'Rent Roll'!$W45*'Rent Roll'!$AB45,"-"),"-")</f>
        <v>-</v>
      </c>
      <c r="J108" s="131" t="str">
        <f>IFERROR(IF(J$5=EOMONTH('Rent Roll'!$M45,0),-'Rent Roll'!$W45*'Rent Roll'!$AB45,"-"),"-")</f>
        <v>-</v>
      </c>
      <c r="K108" s="131" t="str">
        <f>IFERROR(IF(K$5=EOMONTH('Rent Roll'!$M45,0),-'Rent Roll'!$W45*'Rent Roll'!$AB45,"-"),"-")</f>
        <v>-</v>
      </c>
      <c r="L108" s="131" t="str">
        <f>IFERROR(IF(L$5=EOMONTH('Rent Roll'!$M45,0),-'Rent Roll'!$W45*'Rent Roll'!$AB45,"-"),"-")</f>
        <v>-</v>
      </c>
      <c r="M108" s="131" t="str">
        <f>IFERROR(IF(M$5=EOMONTH('Rent Roll'!$M45,0),-'Rent Roll'!$W45*'Rent Roll'!$AB45,"-"),"-")</f>
        <v>-</v>
      </c>
      <c r="N108" s="131" t="str">
        <f>IFERROR(IF(N$5=EOMONTH('Rent Roll'!$M45,0),-'Rent Roll'!$W45*'Rent Roll'!$AB45,"-"),"-")</f>
        <v>-</v>
      </c>
      <c r="O108" s="131" t="str">
        <f>IFERROR(IF(O$5=EOMONTH('Rent Roll'!$M45,0),-'Rent Roll'!$W45*'Rent Roll'!$AB45,"-"),"-")</f>
        <v>-</v>
      </c>
      <c r="P108" s="131" t="str">
        <f>IFERROR(IF(P$5=EOMONTH('Rent Roll'!$M45,0),-'Rent Roll'!$W45*'Rent Roll'!$AB45,"-"),"-")</f>
        <v>-</v>
      </c>
      <c r="Q108" s="131" t="str">
        <f>IFERROR(IF(Q$5=EOMONTH('Rent Roll'!$M45,0),-'Rent Roll'!$W45*'Rent Roll'!$AB45,"-"),"-")</f>
        <v>-</v>
      </c>
      <c r="R108" s="131" t="str">
        <f>IFERROR(IF(R$5=EOMONTH('Rent Roll'!$M45,0),-'Rent Roll'!$W45*'Rent Roll'!$AB45,"-"),"-")</f>
        <v>-</v>
      </c>
      <c r="S108" s="131" t="str">
        <f>IFERROR(IF(S$5=EOMONTH('Rent Roll'!$M45,0),-'Rent Roll'!$W45*'Rent Roll'!$AB45,"-"),"-")</f>
        <v>-</v>
      </c>
      <c r="T108" s="131" t="str">
        <f>IFERROR(IF(T$5=EOMONTH('Rent Roll'!$M45,0),-'Rent Roll'!$W45*'Rent Roll'!$AB45,"-"),"-")</f>
        <v>-</v>
      </c>
      <c r="U108" s="131" t="str">
        <f>IFERROR(IF(U$5=EOMONTH('Rent Roll'!$M45,0),-'Rent Roll'!$W45*'Rent Roll'!$AB45,"-"),"-")</f>
        <v>-</v>
      </c>
      <c r="V108" s="131" t="str">
        <f>IFERROR(IF(V$5=EOMONTH('Rent Roll'!$M45,0),-'Rent Roll'!$W45*'Rent Roll'!$AB45,"-"),"-")</f>
        <v>-</v>
      </c>
      <c r="W108" s="131" t="str">
        <f>IFERROR(IF(W$5=EOMONTH('Rent Roll'!$M45,0),-'Rent Roll'!$W45*'Rent Roll'!$AB45,"-"),"-")</f>
        <v>-</v>
      </c>
      <c r="X108" s="131" t="str">
        <f>IFERROR(IF(X$5=EOMONTH('Rent Roll'!$M45,0),-'Rent Roll'!$W45*'Rent Roll'!$AB45,"-"),"-")</f>
        <v>-</v>
      </c>
      <c r="Y108" s="131" t="str">
        <f>IFERROR(IF(Y$5=EOMONTH('Rent Roll'!$M45,0),-'Rent Roll'!$W45*'Rent Roll'!$AB45,"-"),"-")</f>
        <v>-</v>
      </c>
      <c r="Z108" s="131" t="str">
        <f>IFERROR(IF(Z$5=EOMONTH('Rent Roll'!$M45,0),-'Rent Roll'!$W45*'Rent Roll'!$AB45,"-"),"-")</f>
        <v>-</v>
      </c>
      <c r="AA108" s="131" t="str">
        <f>IFERROR(IF(AA$5=EOMONTH('Rent Roll'!$M45,0),-'Rent Roll'!$W45*'Rent Roll'!$AB45,"-"),"-")</f>
        <v>-</v>
      </c>
      <c r="AB108" s="131" t="str">
        <f>IFERROR(IF(AB$5=EOMONTH('Rent Roll'!$M45,0),-'Rent Roll'!$W45*'Rent Roll'!$AB45,"-"),"-")</f>
        <v>-</v>
      </c>
      <c r="AC108" s="131" t="str">
        <f>IFERROR(IF(AC$5=EOMONTH('Rent Roll'!$M45,0),-'Rent Roll'!$W45*'Rent Roll'!$AB45,"-"),"-")</f>
        <v>-</v>
      </c>
      <c r="AD108" s="131" t="str">
        <f>IFERROR(IF(AD$5=EOMONTH('Rent Roll'!$M45,0),-'Rent Roll'!$W45*'Rent Roll'!$AB45,"-"),"-")</f>
        <v>-</v>
      </c>
      <c r="AE108" s="131" t="str">
        <f>IFERROR(IF(AE$5=EOMONTH('Rent Roll'!$M45,0),-'Rent Roll'!$W45*'Rent Roll'!$AB45,"-"),"-")</f>
        <v>-</v>
      </c>
      <c r="AF108" s="131" t="str">
        <f>IFERROR(IF(AF$5=EOMONTH('Rent Roll'!$M45,0),-'Rent Roll'!$W45*'Rent Roll'!$AB45,"-"),"-")</f>
        <v>-</v>
      </c>
      <c r="AG108" s="131" t="str">
        <f>IFERROR(IF(AG$5=EOMONTH('Rent Roll'!$M45,0),-'Rent Roll'!$W45*'Rent Roll'!$AB45,"-"),"-")</f>
        <v>-</v>
      </c>
      <c r="AH108" s="131" t="str">
        <f>IFERROR(IF(AH$5=EOMONTH('Rent Roll'!$M45,0),-'Rent Roll'!$W45*'Rent Roll'!$AB45,"-"),"-")</f>
        <v>-</v>
      </c>
      <c r="AI108" s="131" t="str">
        <f>IFERROR(IF(AI$5=EOMONTH('Rent Roll'!$M45,0),-'Rent Roll'!$W45*'Rent Roll'!$AB45,"-"),"-")</f>
        <v>-</v>
      </c>
      <c r="AJ108" s="131" t="str">
        <f>IFERROR(IF(AJ$5=EOMONTH('Rent Roll'!$M45,0),-'Rent Roll'!$W45*'Rent Roll'!$AB45,"-"),"-")</f>
        <v>-</v>
      </c>
      <c r="AK108" s="131" t="str">
        <f>IFERROR(IF(AK$5=EOMONTH('Rent Roll'!$M45,0),-'Rent Roll'!$W45*'Rent Roll'!$AB45,"-"),"-")</f>
        <v>-</v>
      </c>
      <c r="AL108" s="131" t="str">
        <f>IFERROR(IF(AL$5=EOMONTH('Rent Roll'!$M45,0),-'Rent Roll'!$W45*'Rent Roll'!$AB45,"-"),"-")</f>
        <v>-</v>
      </c>
      <c r="AM108" s="131" t="str">
        <f>IFERROR(IF(AM$5=EOMONTH('Rent Roll'!$M45,0),-'Rent Roll'!$W45*'Rent Roll'!$AB45,"-"),"-")</f>
        <v>-</v>
      </c>
      <c r="AN108" s="131" t="str">
        <f>IFERROR(IF(AN$5=EOMONTH('Rent Roll'!$M45,0),-'Rent Roll'!$W45*'Rent Roll'!$AB45,"-"),"-")</f>
        <v>-</v>
      </c>
      <c r="AO108" s="131" t="str">
        <f>IFERROR(IF(AO$5=EOMONTH('Rent Roll'!$M45,0),-'Rent Roll'!$W45*'Rent Roll'!$AB45,"-"),"-")</f>
        <v>-</v>
      </c>
      <c r="AP108" s="131" t="str">
        <f>IFERROR(IF(AP$5=EOMONTH('Rent Roll'!$M45,0),-'Rent Roll'!$W45*'Rent Roll'!$AB45,"-"),"-")</f>
        <v>-</v>
      </c>
      <c r="AQ108" s="131" t="str">
        <f>IFERROR(IF(AQ$5=EOMONTH('Rent Roll'!$M45,0),-'Rent Roll'!$W45*'Rent Roll'!$AB45,"-"),"-")</f>
        <v>-</v>
      </c>
      <c r="AR108" s="131" t="str">
        <f>IFERROR(IF(AR$5=EOMONTH('Rent Roll'!$M45,0),-'Rent Roll'!$W45*'Rent Roll'!$AB45,"-"),"-")</f>
        <v>-</v>
      </c>
      <c r="AS108" s="131" t="str">
        <f>IFERROR(IF(AS$5=EOMONTH('Rent Roll'!$M45,0),-'Rent Roll'!$W45*'Rent Roll'!$AB45,"-"),"-")</f>
        <v>-</v>
      </c>
      <c r="AT108" s="131" t="str">
        <f>IFERROR(IF(AT$5=EOMONTH('Rent Roll'!$M45,0),-'Rent Roll'!$W45*'Rent Roll'!$AB45,"-"),"-")</f>
        <v>-</v>
      </c>
      <c r="AU108" s="131" t="str">
        <f>IFERROR(IF(AU$5=EOMONTH('Rent Roll'!$M45,0),-'Rent Roll'!$W45*'Rent Roll'!$AB45,"-"),"-")</f>
        <v>-</v>
      </c>
      <c r="AV108" s="131" t="str">
        <f>IFERROR(IF(AV$5=EOMONTH('Rent Roll'!$M45,0),-'Rent Roll'!$W45*'Rent Roll'!$AB45,"-"),"-")</f>
        <v>-</v>
      </c>
      <c r="AW108" s="131" t="str">
        <f>IFERROR(IF(AW$5=EOMONTH('Rent Roll'!$M45,0),-'Rent Roll'!$W45*'Rent Roll'!$AB45,"-"),"-")</f>
        <v>-</v>
      </c>
      <c r="AX108" s="131" t="str">
        <f>IFERROR(IF(AX$5=EOMONTH('Rent Roll'!$M45,0),-'Rent Roll'!$W45*'Rent Roll'!$AB45,"-"),"-")</f>
        <v>-</v>
      </c>
      <c r="AY108" s="131" t="str">
        <f>IFERROR(IF(AY$5=EOMONTH('Rent Roll'!$M45,0),-'Rent Roll'!$W45*'Rent Roll'!$AB45,"-"),"-")</f>
        <v>-</v>
      </c>
      <c r="AZ108" s="131" t="str">
        <f>IFERROR(IF(AZ$5=EOMONTH('Rent Roll'!$M45,0),-'Rent Roll'!$W45*'Rent Roll'!$AB45,"-"),"-")</f>
        <v>-</v>
      </c>
      <c r="BA108" s="131" t="str">
        <f>IFERROR(IF(BA$5=EOMONTH('Rent Roll'!$M45,0),-'Rent Roll'!$W45*'Rent Roll'!$AB45,"-"),"-")</f>
        <v>-</v>
      </c>
      <c r="BB108" s="131" t="str">
        <f>IFERROR(IF(BB$5=EOMONTH('Rent Roll'!$M45,0),-'Rent Roll'!$W45*'Rent Roll'!$AB45,"-"),"-")</f>
        <v>-</v>
      </c>
      <c r="BC108" s="131" t="str">
        <f>IFERROR(IF(BC$5=EOMONTH('Rent Roll'!$M45,0),-'Rent Roll'!$W45*'Rent Roll'!$AB45,"-"),"-")</f>
        <v>-</v>
      </c>
      <c r="BD108" s="131" t="str">
        <f>IFERROR(IF(BD$5=EOMONTH('Rent Roll'!$M45,0),-'Rent Roll'!$W45*'Rent Roll'!$AB45,"-"),"-")</f>
        <v>-</v>
      </c>
      <c r="BE108" s="131" t="str">
        <f>IFERROR(IF(BE$5=EOMONTH('Rent Roll'!$M45,0),-'Rent Roll'!$W45*'Rent Roll'!$AB45,"-"),"-")</f>
        <v>-</v>
      </c>
      <c r="BF108" s="131" t="str">
        <f>IFERROR(IF(BF$5=EOMONTH('Rent Roll'!$M45,0),-'Rent Roll'!$W45*'Rent Roll'!$AB45,"-"),"-")</f>
        <v>-</v>
      </c>
      <c r="BG108" s="131" t="str">
        <f>IFERROR(IF(BG$5=EOMONTH('Rent Roll'!$M45,0),-'Rent Roll'!$W45*'Rent Roll'!$AB45,"-"),"-")</f>
        <v>-</v>
      </c>
      <c r="BH108" s="131" t="str">
        <f>IFERROR(IF(BH$5=EOMONTH('Rent Roll'!$M45,0),-'Rent Roll'!$W45*'Rent Roll'!$AB45,"-"),"-")</f>
        <v>-</v>
      </c>
      <c r="BI108" s="131" t="str">
        <f>IFERROR(IF(BI$5=EOMONTH('Rent Roll'!$M45,0),-'Rent Roll'!$W45*'Rent Roll'!$AB45,"-"),"-")</f>
        <v>-</v>
      </c>
      <c r="BJ108" s="131" t="str">
        <f>IFERROR(IF(BJ$5=EOMONTH('Rent Roll'!$M45,0),-'Rent Roll'!$W45*'Rent Roll'!$AB45,"-"),"-")</f>
        <v>-</v>
      </c>
      <c r="BK108" s="131" t="str">
        <f>IFERROR(IF(BK$5=EOMONTH('Rent Roll'!$M45,0),-'Rent Roll'!$W45*'Rent Roll'!$AB45,"-"),"-")</f>
        <v>-</v>
      </c>
      <c r="BL108" s="131" t="str">
        <f>IFERROR(IF(BL$5=EOMONTH('Rent Roll'!$M45,0),-'Rent Roll'!$W45*'Rent Roll'!$AB45,"-"),"-")</f>
        <v>-</v>
      </c>
      <c r="BM108" s="131" t="str">
        <f>IFERROR(IF(BM$5=EOMONTH('Rent Roll'!$M45,0),-'Rent Roll'!$W45*'Rent Roll'!$AB45,"-"),"-")</f>
        <v>-</v>
      </c>
      <c r="BN108" s="131" t="str">
        <f>IFERROR(IF(BN$5=EOMONTH('Rent Roll'!$M45,0),-'Rent Roll'!$W45*'Rent Roll'!$AB45,"-"),"-")</f>
        <v>-</v>
      </c>
      <c r="BO108" s="131" t="str">
        <f>IFERROR(IF(BO$5=EOMONTH('Rent Roll'!$M45,0),-'Rent Roll'!$W45*'Rent Roll'!$AB45,"-"),"-")</f>
        <v>-</v>
      </c>
      <c r="BP108" s="131" t="str">
        <f>IFERROR(IF(BP$5=EOMONTH('Rent Roll'!$M45,0),-'Rent Roll'!$W45*'Rent Roll'!$AB45,"-"),"-")</f>
        <v>-</v>
      </c>
      <c r="BQ108" s="131" t="str">
        <f>IFERROR(IF(BQ$5=EOMONTH('Rent Roll'!$M45,0),-'Rent Roll'!$W45*'Rent Roll'!$AB45,"-"),"-")</f>
        <v>-</v>
      </c>
      <c r="BR108" s="131" t="str">
        <f>IFERROR(IF(BR$5=EOMONTH('Rent Roll'!$M45,0),-'Rent Roll'!$W45*'Rent Roll'!$AB45,"-"),"-")</f>
        <v>-</v>
      </c>
      <c r="BS108" s="131" t="str">
        <f>IFERROR(IF(BS$5=EOMONTH('Rent Roll'!$M45,0),-'Rent Roll'!$W45*'Rent Roll'!$AB45,"-"),"-")</f>
        <v>-</v>
      </c>
      <c r="BT108" s="131" t="str">
        <f>IFERROR(IF(BT$5=EOMONTH('Rent Roll'!$M45,0),-'Rent Roll'!$W45*'Rent Roll'!$AB45,"-"),"-")</f>
        <v>-</v>
      </c>
      <c r="BU108" s="131" t="str">
        <f>IFERROR(IF(BU$5=EOMONTH('Rent Roll'!$M45,0),-'Rent Roll'!$W45*'Rent Roll'!$AB45,"-"),"-")</f>
        <v>-</v>
      </c>
      <c r="BV108" s="131" t="str">
        <f>IFERROR(IF(BV$5=EOMONTH('Rent Roll'!$M45,0),-'Rent Roll'!$W45*'Rent Roll'!$AB45,"-"),"-")</f>
        <v>-</v>
      </c>
      <c r="BW108" s="131" t="str">
        <f>IFERROR(IF(BW$5=EOMONTH('Rent Roll'!$M45,0),-'Rent Roll'!$W45*'Rent Roll'!$AB45,"-"),"-")</f>
        <v>-</v>
      </c>
      <c r="BX108" s="131" t="str">
        <f>IFERROR(IF(BX$5=EOMONTH('Rent Roll'!$M45,0),-'Rent Roll'!$W45*'Rent Roll'!$AB45,"-"),"-")</f>
        <v>-</v>
      </c>
      <c r="BY108" s="131" t="str">
        <f>IFERROR(IF(BY$5=EOMONTH('Rent Roll'!$M45,0),-'Rent Roll'!$W45*'Rent Roll'!$AB45,"-"),"-")</f>
        <v>-</v>
      </c>
      <c r="BZ108" s="131" t="str">
        <f>IFERROR(IF(BZ$5=EOMONTH('Rent Roll'!$M45,0),-'Rent Roll'!$W45*'Rent Roll'!$AB45,"-"),"-")</f>
        <v>-</v>
      </c>
      <c r="CA108" s="131" t="str">
        <f>IFERROR(IF(CA$5=EOMONTH('Rent Roll'!$M45,0),-'Rent Roll'!$W45*'Rent Roll'!$AB45,"-"),"-")</f>
        <v>-</v>
      </c>
      <c r="CB108" s="131" t="str">
        <f>IFERROR(IF(CB$5=EOMONTH('Rent Roll'!$M45,0),-'Rent Roll'!$W45*'Rent Roll'!$AB45,"-"),"-")</f>
        <v>-</v>
      </c>
      <c r="CC108" s="131" t="str">
        <f>IFERROR(IF(CC$5=EOMONTH('Rent Roll'!$M45,0),-'Rent Roll'!$W45*'Rent Roll'!$AB45,"-"),"-")</f>
        <v>-</v>
      </c>
      <c r="CD108" s="131" t="str">
        <f>IFERROR(IF(CD$5=EOMONTH('Rent Roll'!$M45,0),-'Rent Roll'!$W45*'Rent Roll'!$AB45,"-"),"-")</f>
        <v>-</v>
      </c>
      <c r="CE108" s="131" t="str">
        <f>IFERROR(IF(CE$5=EOMONTH('Rent Roll'!$M45,0),-'Rent Roll'!$W45*'Rent Roll'!$AB45,"-"),"-")</f>
        <v>-</v>
      </c>
      <c r="CF108" s="131" t="str">
        <f>IFERROR(IF(CF$5=EOMONTH('Rent Roll'!$M45,0),-'Rent Roll'!$W45*'Rent Roll'!$AB45,"-"),"-")</f>
        <v>-</v>
      </c>
      <c r="CG108" s="131" t="str">
        <f>IFERROR(IF(CG$5=EOMONTH('Rent Roll'!$M45,0),-'Rent Roll'!$W45*'Rent Roll'!$AB45,"-"),"-")</f>
        <v>-</v>
      </c>
      <c r="CH108" s="131" t="str">
        <f>IFERROR(IF(CH$5=EOMONTH('Rent Roll'!$M45,0),-'Rent Roll'!$W45*'Rent Roll'!$AB45,"-"),"-")</f>
        <v>-</v>
      </c>
      <c r="CI108" s="131" t="str">
        <f>IFERROR(IF(CI$5=EOMONTH('Rent Roll'!$M45,0),-'Rent Roll'!$W45*'Rent Roll'!$AB45,"-"),"-")</f>
        <v>-</v>
      </c>
      <c r="CJ108" s="131" t="str">
        <f>IFERROR(IF(CJ$5=EOMONTH('Rent Roll'!$M45,0),-'Rent Roll'!$W45*'Rent Roll'!$AB45,"-"),"-")</f>
        <v>-</v>
      </c>
      <c r="CK108" s="131" t="str">
        <f>IFERROR(IF(CK$5=EOMONTH('Rent Roll'!$M45,0),-'Rent Roll'!$W45*'Rent Roll'!$AB45,"-"),"-")</f>
        <v>-</v>
      </c>
      <c r="CL108" s="131" t="str">
        <f>IFERROR(IF(CL$5=EOMONTH('Rent Roll'!$M45,0),-'Rent Roll'!$W45*'Rent Roll'!$AB45,"-"),"-")</f>
        <v>-</v>
      </c>
      <c r="CM108" s="131" t="str">
        <f>IFERROR(IF(CM$5=EOMONTH('Rent Roll'!$M45,0),-'Rent Roll'!$W45*'Rent Roll'!$AB45,"-"),"-")</f>
        <v>-</v>
      </c>
      <c r="CN108" s="131" t="str">
        <f>IFERROR(IF(CN$5=EOMONTH('Rent Roll'!$M45,0),-'Rent Roll'!$W45*'Rent Roll'!$AB45,"-"),"-")</f>
        <v>-</v>
      </c>
      <c r="CO108" s="131" t="str">
        <f>IFERROR(IF(CO$5=EOMONTH('Rent Roll'!$M45,0),-'Rent Roll'!$W45*'Rent Roll'!$AB45,"-"),"-")</f>
        <v>-</v>
      </c>
      <c r="CP108" s="131" t="str">
        <f>IFERROR(IF(CP$5=EOMONTH('Rent Roll'!$M45,0),-'Rent Roll'!$W45*'Rent Roll'!$AB45,"-"),"-")</f>
        <v>-</v>
      </c>
      <c r="CQ108" s="131" t="str">
        <f>IFERROR(IF(CQ$5=EOMONTH('Rent Roll'!$M45,0),-'Rent Roll'!$W45*'Rent Roll'!$AB45,"-"),"-")</f>
        <v>-</v>
      </c>
      <c r="CR108" s="131" t="str">
        <f>IFERROR(IF(CR$5=EOMONTH('Rent Roll'!$M45,0),-'Rent Roll'!$W45*'Rent Roll'!$AB45,"-"),"-")</f>
        <v>-</v>
      </c>
      <c r="CS108" s="131" t="str">
        <f>IFERROR(IF(CS$5=EOMONTH('Rent Roll'!$M45,0),-'Rent Roll'!$W45*'Rent Roll'!$AB45,"-"),"-")</f>
        <v>-</v>
      </c>
      <c r="CT108" s="131" t="str">
        <f>IFERROR(IF(CT$5=EOMONTH('Rent Roll'!$M45,0),-'Rent Roll'!$W45*'Rent Roll'!$AB45,"-"),"-")</f>
        <v>-</v>
      </c>
      <c r="CU108" s="131" t="str">
        <f>IFERROR(IF(CU$5=EOMONTH('Rent Roll'!$M45,0),-'Rent Roll'!$W45*'Rent Roll'!$AB45,"-"),"-")</f>
        <v>-</v>
      </c>
      <c r="CV108" s="131" t="str">
        <f>IFERROR(IF(CV$5=EOMONTH('Rent Roll'!$M45,0),-'Rent Roll'!$W45*'Rent Roll'!$AB45,"-"),"-")</f>
        <v>-</v>
      </c>
      <c r="CW108" s="131" t="str">
        <f>IFERROR(IF(CW$5=EOMONTH('Rent Roll'!$M45,0),-'Rent Roll'!$W45*'Rent Roll'!$AB45,"-"),"-")</f>
        <v>-</v>
      </c>
      <c r="CX108" s="131" t="str">
        <f>IFERROR(IF(CX$5=EOMONTH('Rent Roll'!$M45,0),-'Rent Roll'!$W45*'Rent Roll'!$AB45,"-"),"-")</f>
        <v>-</v>
      </c>
      <c r="CY108" s="131" t="str">
        <f>IFERROR(IF(CY$5=EOMONTH('Rent Roll'!$M45,0),-'Rent Roll'!$W45*'Rent Roll'!$AB45,"-"),"-")</f>
        <v>-</v>
      </c>
      <c r="CZ108" s="131" t="str">
        <f>IFERROR(IF(CZ$5=EOMONTH('Rent Roll'!$M45,0),-'Rent Roll'!$W45*'Rent Roll'!$AB45,"-"),"-")</f>
        <v>-</v>
      </c>
      <c r="DA108" s="131" t="str">
        <f>IFERROR(IF(DA$5=EOMONTH('Rent Roll'!$M45,0),-'Rent Roll'!$W45*'Rent Roll'!$AB45,"-"),"-")</f>
        <v>-</v>
      </c>
      <c r="DB108" s="131" t="str">
        <f>IFERROR(IF(DB$5=EOMONTH('Rent Roll'!$M45,0),-'Rent Roll'!$W45*'Rent Roll'!$AB45,"-"),"-")</f>
        <v>-</v>
      </c>
      <c r="DC108" s="131" t="str">
        <f>IFERROR(IF(DC$5=EOMONTH('Rent Roll'!$M45,0),-'Rent Roll'!$W45*'Rent Roll'!$AB45,"-"),"-")</f>
        <v>-</v>
      </c>
      <c r="DD108" s="131" t="str">
        <f>IFERROR(IF(DD$5=EOMONTH('Rent Roll'!$M45,0),-'Rent Roll'!$W45*'Rent Roll'!$AB45,"-"),"-")</f>
        <v>-</v>
      </c>
      <c r="DE108" s="131" t="str">
        <f>IFERROR(IF(DE$5=EOMONTH('Rent Roll'!$M45,0),-'Rent Roll'!$W45*'Rent Roll'!$AB45,"-"),"-")</f>
        <v>-</v>
      </c>
      <c r="DF108" s="131" t="str">
        <f>IFERROR(IF(DF$5=EOMONTH('Rent Roll'!$M45,0),-'Rent Roll'!$W45*'Rent Roll'!$AB45,"-"),"-")</f>
        <v>-</v>
      </c>
      <c r="DG108" s="131" t="str">
        <f>IFERROR(IF(DG$5=EOMONTH('Rent Roll'!$M45,0),-'Rent Roll'!$W45*'Rent Roll'!$AB45,"-"),"-")</f>
        <v>-</v>
      </c>
      <c r="DH108" s="131" t="str">
        <f>IFERROR(IF(DH$5=EOMONTH('Rent Roll'!$M45,0),-'Rent Roll'!$W45*'Rent Roll'!$AB45,"-"),"-")</f>
        <v>-</v>
      </c>
      <c r="DI108" s="131" t="str">
        <f>IFERROR(IF(DI$5=EOMONTH('Rent Roll'!$M45,0),-'Rent Roll'!$W45*'Rent Roll'!$AB45,"-"),"-")</f>
        <v>-</v>
      </c>
      <c r="DJ108" s="131" t="str">
        <f>IFERROR(IF(DJ$5=EOMONTH('Rent Roll'!$M45,0),-'Rent Roll'!$W45*'Rent Roll'!$AB45,"-"),"-")</f>
        <v>-</v>
      </c>
      <c r="DK108" s="131" t="str">
        <f>IFERROR(IF(DK$5=EOMONTH('Rent Roll'!$M45,0),-'Rent Roll'!$W45*'Rent Roll'!$AB45,"-"),"-")</f>
        <v>-</v>
      </c>
      <c r="DL108" s="131" t="str">
        <f>IFERROR(IF(DL$5=EOMONTH('Rent Roll'!$M45,0),-'Rent Roll'!$W45*'Rent Roll'!$AB45,"-"),"-")</f>
        <v>-</v>
      </c>
      <c r="DM108" s="131" t="str">
        <f>IFERROR(IF(DM$5=EOMONTH('Rent Roll'!$M45,0),-'Rent Roll'!$W45*'Rent Roll'!$AB45,"-"),"-")</f>
        <v>-</v>
      </c>
      <c r="DN108" s="131" t="str">
        <f>IFERROR(IF(DN$5=EOMONTH('Rent Roll'!$M45,0),-'Rent Roll'!$W45*'Rent Roll'!$AB45,"-"),"-")</f>
        <v>-</v>
      </c>
      <c r="DO108" s="131" t="str">
        <f>IFERROR(IF(DO$5=EOMONTH('Rent Roll'!$M45,0),-'Rent Roll'!$W45*'Rent Roll'!$AB45,"-"),"-")</f>
        <v>-</v>
      </c>
      <c r="DP108" s="131" t="str">
        <f>IFERROR(IF(DP$5=EOMONTH('Rent Roll'!$M45,0),-'Rent Roll'!$W45*'Rent Roll'!$AB45,"-"),"-")</f>
        <v>-</v>
      </c>
      <c r="DQ108" s="131" t="str">
        <f>IFERROR(IF(DQ$5=EOMONTH('Rent Roll'!$M45,0),-'Rent Roll'!$W45*'Rent Roll'!$AB45,"-"),"-")</f>
        <v>-</v>
      </c>
      <c r="DR108" s="131" t="str">
        <f>IFERROR(IF(DR$5=EOMONTH('Rent Roll'!$M45,0),-'Rent Roll'!$W45*'Rent Roll'!$AB45,"-"),"-")</f>
        <v>-</v>
      </c>
      <c r="DS108" s="131" t="str">
        <f>IFERROR(IF(DS$5=EOMONTH('Rent Roll'!$M45,0),-'Rent Roll'!$W45*'Rent Roll'!$AB45,"-"),"-")</f>
        <v>-</v>
      </c>
      <c r="DT108" s="131" t="str">
        <f>IFERROR(IF(DT$5=EOMONTH('Rent Roll'!$M45,0),-'Rent Roll'!$W45*'Rent Roll'!$AB45,"-"),"-")</f>
        <v>-</v>
      </c>
      <c r="DU108" s="131" t="str">
        <f>IFERROR(IF(DU$5=EOMONTH('Rent Roll'!$M45,0),-'Rent Roll'!$W45*'Rent Roll'!$AB45,"-"),"-")</f>
        <v>-</v>
      </c>
      <c r="DV108" s="131" t="str">
        <f>IFERROR(IF(DV$5=EOMONTH('Rent Roll'!$M45,0),-'Rent Roll'!$W45*'Rent Roll'!$AB45,"-"),"-")</f>
        <v>-</v>
      </c>
      <c r="DW108" s="131" t="str">
        <f>IFERROR(IF(DW$5=EOMONTH('Rent Roll'!$M45,0),-'Rent Roll'!$W45*'Rent Roll'!$AB45,"-"),"-")</f>
        <v>-</v>
      </c>
      <c r="DX108" s="131" t="str">
        <f>IFERROR(IF(DX$5=EOMONTH('Rent Roll'!$M45,0),-'Rent Roll'!$W45*'Rent Roll'!$AB45,"-"),"-")</f>
        <v>-</v>
      </c>
      <c r="DY108" s="131" t="str">
        <f>IFERROR(IF(DY$5=EOMONTH('Rent Roll'!$M45,0),-'Rent Roll'!$W45*'Rent Roll'!$AB45,"-"),"-")</f>
        <v>-</v>
      </c>
      <c r="DZ108" s="131" t="str">
        <f>IFERROR(IF(DZ$5=EOMONTH('Rent Roll'!$M45,0),-'Rent Roll'!$W45*'Rent Roll'!$AB45,"-"),"-")</f>
        <v>-</v>
      </c>
      <c r="EA108" s="131" t="str">
        <f>IFERROR(IF(EA$5=EOMONTH('Rent Roll'!$M45,0),-'Rent Roll'!$W45*'Rent Roll'!$AB45,"-"),"-")</f>
        <v>-</v>
      </c>
      <c r="EB108" s="131" t="str">
        <f>IFERROR(IF(EB$5=EOMONTH('Rent Roll'!$M45,0),-'Rent Roll'!$W45*'Rent Roll'!$AB45,"-"),"-")</f>
        <v>-</v>
      </c>
      <c r="EC108" s="131" t="str">
        <f>IFERROR(IF(EC$5=EOMONTH('Rent Roll'!$M45,0),-'Rent Roll'!$W45*'Rent Roll'!$AB45,"-"),"-")</f>
        <v>-</v>
      </c>
      <c r="ED108" s="131" t="str">
        <f>IFERROR(IF(ED$5=EOMONTH('Rent Roll'!$M45,0),-'Rent Roll'!$W45*'Rent Roll'!$AB45,"-"),"-")</f>
        <v>-</v>
      </c>
      <c r="EE108" s="131" t="str">
        <f>IFERROR(IF(EE$5=EOMONTH('Rent Roll'!$M45,0),-'Rent Roll'!$W45*'Rent Roll'!$AB45,"-"),"-")</f>
        <v>-</v>
      </c>
      <c r="EF108" s="132" t="str">
        <f>IFERROR(IF(EF$5=EOMONTH('Rent Roll'!$M45,0),-'Rent Roll'!$W45*'Rent Roll'!$AB45,"-"),"-")</f>
        <v>-</v>
      </c>
    </row>
    <row r="109" spans="2:136" x14ac:dyDescent="0.2">
      <c r="B109" s="134"/>
      <c r="C109" s="135" t="str">
        <f>CONCATENATE('Rent Roll'!B21&amp;" - "&amp;'Rent Roll'!C21)</f>
        <v xml:space="preserve"> - </v>
      </c>
      <c r="D109" s="130">
        <f t="shared" si="157"/>
        <v>0</v>
      </c>
      <c r="E109" s="131" t="str">
        <f>IFERROR(IF(E$5=EOMONTH('Rent Roll'!$M46,0),-'Rent Roll'!$W46*'Rent Roll'!$AB46,"-"),"-")</f>
        <v>-</v>
      </c>
      <c r="F109" s="131" t="str">
        <f>IFERROR(IF(F$5=EOMONTH('Rent Roll'!$M46,0),-'Rent Roll'!$W46*'Rent Roll'!$AB46,"-"),"-")</f>
        <v>-</v>
      </c>
      <c r="G109" s="131" t="str">
        <f>IFERROR(IF(G$5=EOMONTH('Rent Roll'!$M46,0),-'Rent Roll'!$W46*'Rent Roll'!$AB46,"-"),"-")</f>
        <v>-</v>
      </c>
      <c r="H109" s="131" t="str">
        <f>IFERROR(IF(H$5=EOMONTH('Rent Roll'!$M46,0),-'Rent Roll'!$W46*'Rent Roll'!$AB46,"-"),"-")</f>
        <v>-</v>
      </c>
      <c r="I109" s="131" t="str">
        <f>IFERROR(IF(I$5=EOMONTH('Rent Roll'!$M46,0),-'Rent Roll'!$W46*'Rent Roll'!$AB46,"-"),"-")</f>
        <v>-</v>
      </c>
      <c r="J109" s="131" t="str">
        <f>IFERROR(IF(J$5=EOMONTH('Rent Roll'!$M46,0),-'Rent Roll'!$W46*'Rent Roll'!$AB46,"-"),"-")</f>
        <v>-</v>
      </c>
      <c r="K109" s="131" t="str">
        <f>IFERROR(IF(K$5=EOMONTH('Rent Roll'!$M46,0),-'Rent Roll'!$W46*'Rent Roll'!$AB46,"-"),"-")</f>
        <v>-</v>
      </c>
      <c r="L109" s="131" t="str">
        <f>IFERROR(IF(L$5=EOMONTH('Rent Roll'!$M46,0),-'Rent Roll'!$W46*'Rent Roll'!$AB46,"-"),"-")</f>
        <v>-</v>
      </c>
      <c r="M109" s="131" t="str">
        <f>IFERROR(IF(M$5=EOMONTH('Rent Roll'!$M46,0),-'Rent Roll'!$W46*'Rent Roll'!$AB46,"-"),"-")</f>
        <v>-</v>
      </c>
      <c r="N109" s="131" t="str">
        <f>IFERROR(IF(N$5=EOMONTH('Rent Roll'!$M46,0),-'Rent Roll'!$W46*'Rent Roll'!$AB46,"-"),"-")</f>
        <v>-</v>
      </c>
      <c r="O109" s="131" t="str">
        <f>IFERROR(IF(O$5=EOMONTH('Rent Roll'!$M46,0),-'Rent Roll'!$W46*'Rent Roll'!$AB46,"-"),"-")</f>
        <v>-</v>
      </c>
      <c r="P109" s="131" t="str">
        <f>IFERROR(IF(P$5=EOMONTH('Rent Roll'!$M46,0),-'Rent Roll'!$W46*'Rent Roll'!$AB46,"-"),"-")</f>
        <v>-</v>
      </c>
      <c r="Q109" s="131" t="str">
        <f>IFERROR(IF(Q$5=EOMONTH('Rent Roll'!$M46,0),-'Rent Roll'!$W46*'Rent Roll'!$AB46,"-"),"-")</f>
        <v>-</v>
      </c>
      <c r="R109" s="131" t="str">
        <f>IFERROR(IF(R$5=EOMONTH('Rent Roll'!$M46,0),-'Rent Roll'!$W46*'Rent Roll'!$AB46,"-"),"-")</f>
        <v>-</v>
      </c>
      <c r="S109" s="131" t="str">
        <f>IFERROR(IF(S$5=EOMONTH('Rent Roll'!$M46,0),-'Rent Roll'!$W46*'Rent Roll'!$AB46,"-"),"-")</f>
        <v>-</v>
      </c>
      <c r="T109" s="131" t="str">
        <f>IFERROR(IF(T$5=EOMONTH('Rent Roll'!$M46,0),-'Rent Roll'!$W46*'Rent Roll'!$AB46,"-"),"-")</f>
        <v>-</v>
      </c>
      <c r="U109" s="131" t="str">
        <f>IFERROR(IF(U$5=EOMONTH('Rent Roll'!$M46,0),-'Rent Roll'!$W46*'Rent Roll'!$AB46,"-"),"-")</f>
        <v>-</v>
      </c>
      <c r="V109" s="131" t="str">
        <f>IFERROR(IF(V$5=EOMONTH('Rent Roll'!$M46,0),-'Rent Roll'!$W46*'Rent Roll'!$AB46,"-"),"-")</f>
        <v>-</v>
      </c>
      <c r="W109" s="131" t="str">
        <f>IFERROR(IF(W$5=EOMONTH('Rent Roll'!$M46,0),-'Rent Roll'!$W46*'Rent Roll'!$AB46,"-"),"-")</f>
        <v>-</v>
      </c>
      <c r="X109" s="131" t="str">
        <f>IFERROR(IF(X$5=EOMONTH('Rent Roll'!$M46,0),-'Rent Roll'!$W46*'Rent Roll'!$AB46,"-"),"-")</f>
        <v>-</v>
      </c>
      <c r="Y109" s="131" t="str">
        <f>IFERROR(IF(Y$5=EOMONTH('Rent Roll'!$M46,0),-'Rent Roll'!$W46*'Rent Roll'!$AB46,"-"),"-")</f>
        <v>-</v>
      </c>
      <c r="Z109" s="131" t="str">
        <f>IFERROR(IF(Z$5=EOMONTH('Rent Roll'!$M46,0),-'Rent Roll'!$W46*'Rent Roll'!$AB46,"-"),"-")</f>
        <v>-</v>
      </c>
      <c r="AA109" s="131" t="str">
        <f>IFERROR(IF(AA$5=EOMONTH('Rent Roll'!$M46,0),-'Rent Roll'!$W46*'Rent Roll'!$AB46,"-"),"-")</f>
        <v>-</v>
      </c>
      <c r="AB109" s="131" t="str">
        <f>IFERROR(IF(AB$5=EOMONTH('Rent Roll'!$M46,0),-'Rent Roll'!$W46*'Rent Roll'!$AB46,"-"),"-")</f>
        <v>-</v>
      </c>
      <c r="AC109" s="131" t="str">
        <f>IFERROR(IF(AC$5=EOMONTH('Rent Roll'!$M46,0),-'Rent Roll'!$W46*'Rent Roll'!$AB46,"-"),"-")</f>
        <v>-</v>
      </c>
      <c r="AD109" s="131" t="str">
        <f>IFERROR(IF(AD$5=EOMONTH('Rent Roll'!$M46,0),-'Rent Roll'!$W46*'Rent Roll'!$AB46,"-"),"-")</f>
        <v>-</v>
      </c>
      <c r="AE109" s="131" t="str">
        <f>IFERROR(IF(AE$5=EOMONTH('Rent Roll'!$M46,0),-'Rent Roll'!$W46*'Rent Roll'!$AB46,"-"),"-")</f>
        <v>-</v>
      </c>
      <c r="AF109" s="131" t="str">
        <f>IFERROR(IF(AF$5=EOMONTH('Rent Roll'!$M46,0),-'Rent Roll'!$W46*'Rent Roll'!$AB46,"-"),"-")</f>
        <v>-</v>
      </c>
      <c r="AG109" s="131" t="str">
        <f>IFERROR(IF(AG$5=EOMONTH('Rent Roll'!$M46,0),-'Rent Roll'!$W46*'Rent Roll'!$AB46,"-"),"-")</f>
        <v>-</v>
      </c>
      <c r="AH109" s="131" t="str">
        <f>IFERROR(IF(AH$5=EOMONTH('Rent Roll'!$M46,0),-'Rent Roll'!$W46*'Rent Roll'!$AB46,"-"),"-")</f>
        <v>-</v>
      </c>
      <c r="AI109" s="131" t="str">
        <f>IFERROR(IF(AI$5=EOMONTH('Rent Roll'!$M46,0),-'Rent Roll'!$W46*'Rent Roll'!$AB46,"-"),"-")</f>
        <v>-</v>
      </c>
      <c r="AJ109" s="131" t="str">
        <f>IFERROR(IF(AJ$5=EOMONTH('Rent Roll'!$M46,0),-'Rent Roll'!$W46*'Rent Roll'!$AB46,"-"),"-")</f>
        <v>-</v>
      </c>
      <c r="AK109" s="131" t="str">
        <f>IFERROR(IF(AK$5=EOMONTH('Rent Roll'!$M46,0),-'Rent Roll'!$W46*'Rent Roll'!$AB46,"-"),"-")</f>
        <v>-</v>
      </c>
      <c r="AL109" s="131" t="str">
        <f>IFERROR(IF(AL$5=EOMONTH('Rent Roll'!$M46,0),-'Rent Roll'!$W46*'Rent Roll'!$AB46,"-"),"-")</f>
        <v>-</v>
      </c>
      <c r="AM109" s="131" t="str">
        <f>IFERROR(IF(AM$5=EOMONTH('Rent Roll'!$M46,0),-'Rent Roll'!$W46*'Rent Roll'!$AB46,"-"),"-")</f>
        <v>-</v>
      </c>
      <c r="AN109" s="131" t="str">
        <f>IFERROR(IF(AN$5=EOMONTH('Rent Roll'!$M46,0),-'Rent Roll'!$W46*'Rent Roll'!$AB46,"-"),"-")</f>
        <v>-</v>
      </c>
      <c r="AO109" s="131" t="str">
        <f>IFERROR(IF(AO$5=EOMONTH('Rent Roll'!$M46,0),-'Rent Roll'!$W46*'Rent Roll'!$AB46,"-"),"-")</f>
        <v>-</v>
      </c>
      <c r="AP109" s="131" t="str">
        <f>IFERROR(IF(AP$5=EOMONTH('Rent Roll'!$M46,0),-'Rent Roll'!$W46*'Rent Roll'!$AB46,"-"),"-")</f>
        <v>-</v>
      </c>
      <c r="AQ109" s="131" t="str">
        <f>IFERROR(IF(AQ$5=EOMONTH('Rent Roll'!$M46,0),-'Rent Roll'!$W46*'Rent Roll'!$AB46,"-"),"-")</f>
        <v>-</v>
      </c>
      <c r="AR109" s="131" t="str">
        <f>IFERROR(IF(AR$5=EOMONTH('Rent Roll'!$M46,0),-'Rent Roll'!$W46*'Rent Roll'!$AB46,"-"),"-")</f>
        <v>-</v>
      </c>
      <c r="AS109" s="131" t="str">
        <f>IFERROR(IF(AS$5=EOMONTH('Rent Roll'!$M46,0),-'Rent Roll'!$W46*'Rent Roll'!$AB46,"-"),"-")</f>
        <v>-</v>
      </c>
      <c r="AT109" s="131" t="str">
        <f>IFERROR(IF(AT$5=EOMONTH('Rent Roll'!$M46,0),-'Rent Roll'!$W46*'Rent Roll'!$AB46,"-"),"-")</f>
        <v>-</v>
      </c>
      <c r="AU109" s="131" t="str">
        <f>IFERROR(IF(AU$5=EOMONTH('Rent Roll'!$M46,0),-'Rent Roll'!$W46*'Rent Roll'!$AB46,"-"),"-")</f>
        <v>-</v>
      </c>
      <c r="AV109" s="131" t="str">
        <f>IFERROR(IF(AV$5=EOMONTH('Rent Roll'!$M46,0),-'Rent Roll'!$W46*'Rent Roll'!$AB46,"-"),"-")</f>
        <v>-</v>
      </c>
      <c r="AW109" s="131" t="str">
        <f>IFERROR(IF(AW$5=EOMONTH('Rent Roll'!$M46,0),-'Rent Roll'!$W46*'Rent Roll'!$AB46,"-"),"-")</f>
        <v>-</v>
      </c>
      <c r="AX109" s="131" t="str">
        <f>IFERROR(IF(AX$5=EOMONTH('Rent Roll'!$M46,0),-'Rent Roll'!$W46*'Rent Roll'!$AB46,"-"),"-")</f>
        <v>-</v>
      </c>
      <c r="AY109" s="131" t="str">
        <f>IFERROR(IF(AY$5=EOMONTH('Rent Roll'!$M46,0),-'Rent Roll'!$W46*'Rent Roll'!$AB46,"-"),"-")</f>
        <v>-</v>
      </c>
      <c r="AZ109" s="131" t="str">
        <f>IFERROR(IF(AZ$5=EOMONTH('Rent Roll'!$M46,0),-'Rent Roll'!$W46*'Rent Roll'!$AB46,"-"),"-")</f>
        <v>-</v>
      </c>
      <c r="BA109" s="131" t="str">
        <f>IFERROR(IF(BA$5=EOMONTH('Rent Roll'!$M46,0),-'Rent Roll'!$W46*'Rent Roll'!$AB46,"-"),"-")</f>
        <v>-</v>
      </c>
      <c r="BB109" s="131" t="str">
        <f>IFERROR(IF(BB$5=EOMONTH('Rent Roll'!$M46,0),-'Rent Roll'!$W46*'Rent Roll'!$AB46,"-"),"-")</f>
        <v>-</v>
      </c>
      <c r="BC109" s="131" t="str">
        <f>IFERROR(IF(BC$5=EOMONTH('Rent Roll'!$M46,0),-'Rent Roll'!$W46*'Rent Roll'!$AB46,"-"),"-")</f>
        <v>-</v>
      </c>
      <c r="BD109" s="131" t="str">
        <f>IFERROR(IF(BD$5=EOMONTH('Rent Roll'!$M46,0),-'Rent Roll'!$W46*'Rent Roll'!$AB46,"-"),"-")</f>
        <v>-</v>
      </c>
      <c r="BE109" s="131" t="str">
        <f>IFERROR(IF(BE$5=EOMONTH('Rent Roll'!$M46,0),-'Rent Roll'!$W46*'Rent Roll'!$AB46,"-"),"-")</f>
        <v>-</v>
      </c>
      <c r="BF109" s="131" t="str">
        <f>IFERROR(IF(BF$5=EOMONTH('Rent Roll'!$M46,0),-'Rent Roll'!$W46*'Rent Roll'!$AB46,"-"),"-")</f>
        <v>-</v>
      </c>
      <c r="BG109" s="131" t="str">
        <f>IFERROR(IF(BG$5=EOMONTH('Rent Roll'!$M46,0),-'Rent Roll'!$W46*'Rent Roll'!$AB46,"-"),"-")</f>
        <v>-</v>
      </c>
      <c r="BH109" s="131" t="str">
        <f>IFERROR(IF(BH$5=EOMONTH('Rent Roll'!$M46,0),-'Rent Roll'!$W46*'Rent Roll'!$AB46,"-"),"-")</f>
        <v>-</v>
      </c>
      <c r="BI109" s="131" t="str">
        <f>IFERROR(IF(BI$5=EOMONTH('Rent Roll'!$M46,0),-'Rent Roll'!$W46*'Rent Roll'!$AB46,"-"),"-")</f>
        <v>-</v>
      </c>
      <c r="BJ109" s="131" t="str">
        <f>IFERROR(IF(BJ$5=EOMONTH('Rent Roll'!$M46,0),-'Rent Roll'!$W46*'Rent Roll'!$AB46,"-"),"-")</f>
        <v>-</v>
      </c>
      <c r="BK109" s="131" t="str">
        <f>IFERROR(IF(BK$5=EOMONTH('Rent Roll'!$M46,0),-'Rent Roll'!$W46*'Rent Roll'!$AB46,"-"),"-")</f>
        <v>-</v>
      </c>
      <c r="BL109" s="131" t="str">
        <f>IFERROR(IF(BL$5=EOMONTH('Rent Roll'!$M46,0),-'Rent Roll'!$W46*'Rent Roll'!$AB46,"-"),"-")</f>
        <v>-</v>
      </c>
      <c r="BM109" s="131" t="str">
        <f>IFERROR(IF(BM$5=EOMONTH('Rent Roll'!$M46,0),-'Rent Roll'!$W46*'Rent Roll'!$AB46,"-"),"-")</f>
        <v>-</v>
      </c>
      <c r="BN109" s="131" t="str">
        <f>IFERROR(IF(BN$5=EOMONTH('Rent Roll'!$M46,0),-'Rent Roll'!$W46*'Rent Roll'!$AB46,"-"),"-")</f>
        <v>-</v>
      </c>
      <c r="BO109" s="131" t="str">
        <f>IFERROR(IF(BO$5=EOMONTH('Rent Roll'!$M46,0),-'Rent Roll'!$W46*'Rent Roll'!$AB46,"-"),"-")</f>
        <v>-</v>
      </c>
      <c r="BP109" s="131" t="str">
        <f>IFERROR(IF(BP$5=EOMONTH('Rent Roll'!$M46,0),-'Rent Roll'!$W46*'Rent Roll'!$AB46,"-"),"-")</f>
        <v>-</v>
      </c>
      <c r="BQ109" s="131" t="str">
        <f>IFERROR(IF(BQ$5=EOMONTH('Rent Roll'!$M46,0),-'Rent Roll'!$W46*'Rent Roll'!$AB46,"-"),"-")</f>
        <v>-</v>
      </c>
      <c r="BR109" s="131" t="str">
        <f>IFERROR(IF(BR$5=EOMONTH('Rent Roll'!$M46,0),-'Rent Roll'!$W46*'Rent Roll'!$AB46,"-"),"-")</f>
        <v>-</v>
      </c>
      <c r="BS109" s="131" t="str">
        <f>IFERROR(IF(BS$5=EOMONTH('Rent Roll'!$M46,0),-'Rent Roll'!$W46*'Rent Roll'!$AB46,"-"),"-")</f>
        <v>-</v>
      </c>
      <c r="BT109" s="131" t="str">
        <f>IFERROR(IF(BT$5=EOMONTH('Rent Roll'!$M46,0),-'Rent Roll'!$W46*'Rent Roll'!$AB46,"-"),"-")</f>
        <v>-</v>
      </c>
      <c r="BU109" s="131" t="str">
        <f>IFERROR(IF(BU$5=EOMONTH('Rent Roll'!$M46,0),-'Rent Roll'!$W46*'Rent Roll'!$AB46,"-"),"-")</f>
        <v>-</v>
      </c>
      <c r="BV109" s="131" t="str">
        <f>IFERROR(IF(BV$5=EOMONTH('Rent Roll'!$M46,0),-'Rent Roll'!$W46*'Rent Roll'!$AB46,"-"),"-")</f>
        <v>-</v>
      </c>
      <c r="BW109" s="131" t="str">
        <f>IFERROR(IF(BW$5=EOMONTH('Rent Roll'!$M46,0),-'Rent Roll'!$W46*'Rent Roll'!$AB46,"-"),"-")</f>
        <v>-</v>
      </c>
      <c r="BX109" s="131" t="str">
        <f>IFERROR(IF(BX$5=EOMONTH('Rent Roll'!$M46,0),-'Rent Roll'!$W46*'Rent Roll'!$AB46,"-"),"-")</f>
        <v>-</v>
      </c>
      <c r="BY109" s="131" t="str">
        <f>IFERROR(IF(BY$5=EOMONTH('Rent Roll'!$M46,0),-'Rent Roll'!$W46*'Rent Roll'!$AB46,"-"),"-")</f>
        <v>-</v>
      </c>
      <c r="BZ109" s="131" t="str">
        <f>IFERROR(IF(BZ$5=EOMONTH('Rent Roll'!$M46,0),-'Rent Roll'!$W46*'Rent Roll'!$AB46,"-"),"-")</f>
        <v>-</v>
      </c>
      <c r="CA109" s="131" t="str">
        <f>IFERROR(IF(CA$5=EOMONTH('Rent Roll'!$M46,0),-'Rent Roll'!$W46*'Rent Roll'!$AB46,"-"),"-")</f>
        <v>-</v>
      </c>
      <c r="CB109" s="131" t="str">
        <f>IFERROR(IF(CB$5=EOMONTH('Rent Roll'!$M46,0),-'Rent Roll'!$W46*'Rent Roll'!$AB46,"-"),"-")</f>
        <v>-</v>
      </c>
      <c r="CC109" s="131" t="str">
        <f>IFERROR(IF(CC$5=EOMONTH('Rent Roll'!$M46,0),-'Rent Roll'!$W46*'Rent Roll'!$AB46,"-"),"-")</f>
        <v>-</v>
      </c>
      <c r="CD109" s="131" t="str">
        <f>IFERROR(IF(CD$5=EOMONTH('Rent Roll'!$M46,0),-'Rent Roll'!$W46*'Rent Roll'!$AB46,"-"),"-")</f>
        <v>-</v>
      </c>
      <c r="CE109" s="131" t="str">
        <f>IFERROR(IF(CE$5=EOMONTH('Rent Roll'!$M46,0),-'Rent Roll'!$W46*'Rent Roll'!$AB46,"-"),"-")</f>
        <v>-</v>
      </c>
      <c r="CF109" s="131" t="str">
        <f>IFERROR(IF(CF$5=EOMONTH('Rent Roll'!$M46,0),-'Rent Roll'!$W46*'Rent Roll'!$AB46,"-"),"-")</f>
        <v>-</v>
      </c>
      <c r="CG109" s="131" t="str">
        <f>IFERROR(IF(CG$5=EOMONTH('Rent Roll'!$M46,0),-'Rent Roll'!$W46*'Rent Roll'!$AB46,"-"),"-")</f>
        <v>-</v>
      </c>
      <c r="CH109" s="131" t="str">
        <f>IFERROR(IF(CH$5=EOMONTH('Rent Roll'!$M46,0),-'Rent Roll'!$W46*'Rent Roll'!$AB46,"-"),"-")</f>
        <v>-</v>
      </c>
      <c r="CI109" s="131" t="str">
        <f>IFERROR(IF(CI$5=EOMONTH('Rent Roll'!$M46,0),-'Rent Roll'!$W46*'Rent Roll'!$AB46,"-"),"-")</f>
        <v>-</v>
      </c>
      <c r="CJ109" s="131" t="str">
        <f>IFERROR(IF(CJ$5=EOMONTH('Rent Roll'!$M46,0),-'Rent Roll'!$W46*'Rent Roll'!$AB46,"-"),"-")</f>
        <v>-</v>
      </c>
      <c r="CK109" s="131" t="str">
        <f>IFERROR(IF(CK$5=EOMONTH('Rent Roll'!$M46,0),-'Rent Roll'!$W46*'Rent Roll'!$AB46,"-"),"-")</f>
        <v>-</v>
      </c>
      <c r="CL109" s="131" t="str">
        <f>IFERROR(IF(CL$5=EOMONTH('Rent Roll'!$M46,0),-'Rent Roll'!$W46*'Rent Roll'!$AB46,"-"),"-")</f>
        <v>-</v>
      </c>
      <c r="CM109" s="131" t="str">
        <f>IFERROR(IF(CM$5=EOMONTH('Rent Roll'!$M46,0),-'Rent Roll'!$W46*'Rent Roll'!$AB46,"-"),"-")</f>
        <v>-</v>
      </c>
      <c r="CN109" s="131" t="str">
        <f>IFERROR(IF(CN$5=EOMONTH('Rent Roll'!$M46,0),-'Rent Roll'!$W46*'Rent Roll'!$AB46,"-"),"-")</f>
        <v>-</v>
      </c>
      <c r="CO109" s="131" t="str">
        <f>IFERROR(IF(CO$5=EOMONTH('Rent Roll'!$M46,0),-'Rent Roll'!$W46*'Rent Roll'!$AB46,"-"),"-")</f>
        <v>-</v>
      </c>
      <c r="CP109" s="131" t="str">
        <f>IFERROR(IF(CP$5=EOMONTH('Rent Roll'!$M46,0),-'Rent Roll'!$W46*'Rent Roll'!$AB46,"-"),"-")</f>
        <v>-</v>
      </c>
      <c r="CQ109" s="131" t="str">
        <f>IFERROR(IF(CQ$5=EOMONTH('Rent Roll'!$M46,0),-'Rent Roll'!$W46*'Rent Roll'!$AB46,"-"),"-")</f>
        <v>-</v>
      </c>
      <c r="CR109" s="131" t="str">
        <f>IFERROR(IF(CR$5=EOMONTH('Rent Roll'!$M46,0),-'Rent Roll'!$W46*'Rent Roll'!$AB46,"-"),"-")</f>
        <v>-</v>
      </c>
      <c r="CS109" s="131" t="str">
        <f>IFERROR(IF(CS$5=EOMONTH('Rent Roll'!$M46,0),-'Rent Roll'!$W46*'Rent Roll'!$AB46,"-"),"-")</f>
        <v>-</v>
      </c>
      <c r="CT109" s="131" t="str">
        <f>IFERROR(IF(CT$5=EOMONTH('Rent Roll'!$M46,0),-'Rent Roll'!$W46*'Rent Roll'!$AB46,"-"),"-")</f>
        <v>-</v>
      </c>
      <c r="CU109" s="131" t="str">
        <f>IFERROR(IF(CU$5=EOMONTH('Rent Roll'!$M46,0),-'Rent Roll'!$W46*'Rent Roll'!$AB46,"-"),"-")</f>
        <v>-</v>
      </c>
      <c r="CV109" s="131" t="str">
        <f>IFERROR(IF(CV$5=EOMONTH('Rent Roll'!$M46,0),-'Rent Roll'!$W46*'Rent Roll'!$AB46,"-"),"-")</f>
        <v>-</v>
      </c>
      <c r="CW109" s="131" t="str">
        <f>IFERROR(IF(CW$5=EOMONTH('Rent Roll'!$M46,0),-'Rent Roll'!$W46*'Rent Roll'!$AB46,"-"),"-")</f>
        <v>-</v>
      </c>
      <c r="CX109" s="131" t="str">
        <f>IFERROR(IF(CX$5=EOMONTH('Rent Roll'!$M46,0),-'Rent Roll'!$W46*'Rent Roll'!$AB46,"-"),"-")</f>
        <v>-</v>
      </c>
      <c r="CY109" s="131" t="str">
        <f>IFERROR(IF(CY$5=EOMONTH('Rent Roll'!$M46,0),-'Rent Roll'!$W46*'Rent Roll'!$AB46,"-"),"-")</f>
        <v>-</v>
      </c>
      <c r="CZ109" s="131" t="str">
        <f>IFERROR(IF(CZ$5=EOMONTH('Rent Roll'!$M46,0),-'Rent Roll'!$W46*'Rent Roll'!$AB46,"-"),"-")</f>
        <v>-</v>
      </c>
      <c r="DA109" s="131" t="str">
        <f>IFERROR(IF(DA$5=EOMONTH('Rent Roll'!$M46,0),-'Rent Roll'!$W46*'Rent Roll'!$AB46,"-"),"-")</f>
        <v>-</v>
      </c>
      <c r="DB109" s="131" t="str">
        <f>IFERROR(IF(DB$5=EOMONTH('Rent Roll'!$M46,0),-'Rent Roll'!$W46*'Rent Roll'!$AB46,"-"),"-")</f>
        <v>-</v>
      </c>
      <c r="DC109" s="131" t="str">
        <f>IFERROR(IF(DC$5=EOMONTH('Rent Roll'!$M46,0),-'Rent Roll'!$W46*'Rent Roll'!$AB46,"-"),"-")</f>
        <v>-</v>
      </c>
      <c r="DD109" s="131" t="str">
        <f>IFERROR(IF(DD$5=EOMONTH('Rent Roll'!$M46,0),-'Rent Roll'!$W46*'Rent Roll'!$AB46,"-"),"-")</f>
        <v>-</v>
      </c>
      <c r="DE109" s="131" t="str">
        <f>IFERROR(IF(DE$5=EOMONTH('Rent Roll'!$M46,0),-'Rent Roll'!$W46*'Rent Roll'!$AB46,"-"),"-")</f>
        <v>-</v>
      </c>
      <c r="DF109" s="131" t="str">
        <f>IFERROR(IF(DF$5=EOMONTH('Rent Roll'!$M46,0),-'Rent Roll'!$W46*'Rent Roll'!$AB46,"-"),"-")</f>
        <v>-</v>
      </c>
      <c r="DG109" s="131" t="str">
        <f>IFERROR(IF(DG$5=EOMONTH('Rent Roll'!$M46,0),-'Rent Roll'!$W46*'Rent Roll'!$AB46,"-"),"-")</f>
        <v>-</v>
      </c>
      <c r="DH109" s="131" t="str">
        <f>IFERROR(IF(DH$5=EOMONTH('Rent Roll'!$M46,0),-'Rent Roll'!$W46*'Rent Roll'!$AB46,"-"),"-")</f>
        <v>-</v>
      </c>
      <c r="DI109" s="131" t="str">
        <f>IFERROR(IF(DI$5=EOMONTH('Rent Roll'!$M46,0),-'Rent Roll'!$W46*'Rent Roll'!$AB46,"-"),"-")</f>
        <v>-</v>
      </c>
      <c r="DJ109" s="131" t="str">
        <f>IFERROR(IF(DJ$5=EOMONTH('Rent Roll'!$M46,0),-'Rent Roll'!$W46*'Rent Roll'!$AB46,"-"),"-")</f>
        <v>-</v>
      </c>
      <c r="DK109" s="131" t="str">
        <f>IFERROR(IF(DK$5=EOMONTH('Rent Roll'!$M46,0),-'Rent Roll'!$W46*'Rent Roll'!$AB46,"-"),"-")</f>
        <v>-</v>
      </c>
      <c r="DL109" s="131" t="str">
        <f>IFERROR(IF(DL$5=EOMONTH('Rent Roll'!$M46,0),-'Rent Roll'!$W46*'Rent Roll'!$AB46,"-"),"-")</f>
        <v>-</v>
      </c>
      <c r="DM109" s="131" t="str">
        <f>IFERROR(IF(DM$5=EOMONTH('Rent Roll'!$M46,0),-'Rent Roll'!$W46*'Rent Roll'!$AB46,"-"),"-")</f>
        <v>-</v>
      </c>
      <c r="DN109" s="131" t="str">
        <f>IFERROR(IF(DN$5=EOMONTH('Rent Roll'!$M46,0),-'Rent Roll'!$W46*'Rent Roll'!$AB46,"-"),"-")</f>
        <v>-</v>
      </c>
      <c r="DO109" s="131" t="str">
        <f>IFERROR(IF(DO$5=EOMONTH('Rent Roll'!$M46,0),-'Rent Roll'!$W46*'Rent Roll'!$AB46,"-"),"-")</f>
        <v>-</v>
      </c>
      <c r="DP109" s="131" t="str">
        <f>IFERROR(IF(DP$5=EOMONTH('Rent Roll'!$M46,0),-'Rent Roll'!$W46*'Rent Roll'!$AB46,"-"),"-")</f>
        <v>-</v>
      </c>
      <c r="DQ109" s="131" t="str">
        <f>IFERROR(IF(DQ$5=EOMONTH('Rent Roll'!$M46,0),-'Rent Roll'!$W46*'Rent Roll'!$AB46,"-"),"-")</f>
        <v>-</v>
      </c>
      <c r="DR109" s="131" t="str">
        <f>IFERROR(IF(DR$5=EOMONTH('Rent Roll'!$M46,0),-'Rent Roll'!$W46*'Rent Roll'!$AB46,"-"),"-")</f>
        <v>-</v>
      </c>
      <c r="DS109" s="131" t="str">
        <f>IFERROR(IF(DS$5=EOMONTH('Rent Roll'!$M46,0),-'Rent Roll'!$W46*'Rent Roll'!$AB46,"-"),"-")</f>
        <v>-</v>
      </c>
      <c r="DT109" s="131" t="str">
        <f>IFERROR(IF(DT$5=EOMONTH('Rent Roll'!$M46,0),-'Rent Roll'!$W46*'Rent Roll'!$AB46,"-"),"-")</f>
        <v>-</v>
      </c>
      <c r="DU109" s="131" t="str">
        <f>IFERROR(IF(DU$5=EOMONTH('Rent Roll'!$M46,0),-'Rent Roll'!$W46*'Rent Roll'!$AB46,"-"),"-")</f>
        <v>-</v>
      </c>
      <c r="DV109" s="131" t="str">
        <f>IFERROR(IF(DV$5=EOMONTH('Rent Roll'!$M46,0),-'Rent Roll'!$W46*'Rent Roll'!$AB46,"-"),"-")</f>
        <v>-</v>
      </c>
      <c r="DW109" s="131" t="str">
        <f>IFERROR(IF(DW$5=EOMONTH('Rent Roll'!$M46,0),-'Rent Roll'!$W46*'Rent Roll'!$AB46,"-"),"-")</f>
        <v>-</v>
      </c>
      <c r="DX109" s="131" t="str">
        <f>IFERROR(IF(DX$5=EOMONTH('Rent Roll'!$M46,0),-'Rent Roll'!$W46*'Rent Roll'!$AB46,"-"),"-")</f>
        <v>-</v>
      </c>
      <c r="DY109" s="131" t="str">
        <f>IFERROR(IF(DY$5=EOMONTH('Rent Roll'!$M46,0),-'Rent Roll'!$W46*'Rent Roll'!$AB46,"-"),"-")</f>
        <v>-</v>
      </c>
      <c r="DZ109" s="131" t="str">
        <f>IFERROR(IF(DZ$5=EOMONTH('Rent Roll'!$M46,0),-'Rent Roll'!$W46*'Rent Roll'!$AB46,"-"),"-")</f>
        <v>-</v>
      </c>
      <c r="EA109" s="131" t="str">
        <f>IFERROR(IF(EA$5=EOMONTH('Rent Roll'!$M46,0),-'Rent Roll'!$W46*'Rent Roll'!$AB46,"-"),"-")</f>
        <v>-</v>
      </c>
      <c r="EB109" s="131" t="str">
        <f>IFERROR(IF(EB$5=EOMONTH('Rent Roll'!$M46,0),-'Rent Roll'!$W46*'Rent Roll'!$AB46,"-"),"-")</f>
        <v>-</v>
      </c>
      <c r="EC109" s="131" t="str">
        <f>IFERROR(IF(EC$5=EOMONTH('Rent Roll'!$M46,0),-'Rent Roll'!$W46*'Rent Roll'!$AB46,"-"),"-")</f>
        <v>-</v>
      </c>
      <c r="ED109" s="131" t="str">
        <f>IFERROR(IF(ED$5=EOMONTH('Rent Roll'!$M46,0),-'Rent Roll'!$W46*'Rent Roll'!$AB46,"-"),"-")</f>
        <v>-</v>
      </c>
      <c r="EE109" s="131" t="str">
        <f>IFERROR(IF(EE$5=EOMONTH('Rent Roll'!$M46,0),-'Rent Roll'!$W46*'Rent Roll'!$AB46,"-"),"-")</f>
        <v>-</v>
      </c>
      <c r="EF109" s="132" t="str">
        <f>IFERROR(IF(EF$5=EOMONTH('Rent Roll'!$M46,0),-'Rent Roll'!$W46*'Rent Roll'!$AB46,"-"),"-")</f>
        <v>-</v>
      </c>
    </row>
    <row r="110" spans="2:136" x14ac:dyDescent="0.2">
      <c r="B110" s="134"/>
      <c r="C110" s="135" t="str">
        <f>CONCATENATE('Rent Roll'!B22&amp;" - "&amp;'Rent Roll'!C22)</f>
        <v xml:space="preserve"> - </v>
      </c>
      <c r="D110" s="130">
        <f t="shared" si="157"/>
        <v>0</v>
      </c>
      <c r="E110" s="131" t="str">
        <f>IFERROR(IF(E$5=EOMONTH('Rent Roll'!$M47,0),-'Rent Roll'!$W47*'Rent Roll'!$AB47,"-"),"-")</f>
        <v>-</v>
      </c>
      <c r="F110" s="131" t="str">
        <f>IFERROR(IF(F$5=EOMONTH('Rent Roll'!$M47,0),-'Rent Roll'!$W47*'Rent Roll'!$AB47,"-"),"-")</f>
        <v>-</v>
      </c>
      <c r="G110" s="131" t="str">
        <f>IFERROR(IF(G$5=EOMONTH('Rent Roll'!$M47,0),-'Rent Roll'!$W47*'Rent Roll'!$AB47,"-"),"-")</f>
        <v>-</v>
      </c>
      <c r="H110" s="131" t="str">
        <f>IFERROR(IF(H$5=EOMONTH('Rent Roll'!$M47,0),-'Rent Roll'!$W47*'Rent Roll'!$AB47,"-"),"-")</f>
        <v>-</v>
      </c>
      <c r="I110" s="131" t="str">
        <f>IFERROR(IF(I$5=EOMONTH('Rent Roll'!$M47,0),-'Rent Roll'!$W47*'Rent Roll'!$AB47,"-"),"-")</f>
        <v>-</v>
      </c>
      <c r="J110" s="131" t="str">
        <f>IFERROR(IF(J$5=EOMONTH('Rent Roll'!$M47,0),-'Rent Roll'!$W47*'Rent Roll'!$AB47,"-"),"-")</f>
        <v>-</v>
      </c>
      <c r="K110" s="131" t="str">
        <f>IFERROR(IF(K$5=EOMONTH('Rent Roll'!$M47,0),-'Rent Roll'!$W47*'Rent Roll'!$AB47,"-"),"-")</f>
        <v>-</v>
      </c>
      <c r="L110" s="131" t="str">
        <f>IFERROR(IF(L$5=EOMONTH('Rent Roll'!$M47,0),-'Rent Roll'!$W47*'Rent Roll'!$AB47,"-"),"-")</f>
        <v>-</v>
      </c>
      <c r="M110" s="131" t="str">
        <f>IFERROR(IF(M$5=EOMONTH('Rent Roll'!$M47,0),-'Rent Roll'!$W47*'Rent Roll'!$AB47,"-"),"-")</f>
        <v>-</v>
      </c>
      <c r="N110" s="131" t="str">
        <f>IFERROR(IF(N$5=EOMONTH('Rent Roll'!$M47,0),-'Rent Roll'!$W47*'Rent Roll'!$AB47,"-"),"-")</f>
        <v>-</v>
      </c>
      <c r="O110" s="131" t="str">
        <f>IFERROR(IF(O$5=EOMONTH('Rent Roll'!$M47,0),-'Rent Roll'!$W47*'Rent Roll'!$AB47,"-"),"-")</f>
        <v>-</v>
      </c>
      <c r="P110" s="131" t="str">
        <f>IFERROR(IF(P$5=EOMONTH('Rent Roll'!$M47,0),-'Rent Roll'!$W47*'Rent Roll'!$AB47,"-"),"-")</f>
        <v>-</v>
      </c>
      <c r="Q110" s="131" t="str">
        <f>IFERROR(IF(Q$5=EOMONTH('Rent Roll'!$M47,0),-'Rent Roll'!$W47*'Rent Roll'!$AB47,"-"),"-")</f>
        <v>-</v>
      </c>
      <c r="R110" s="131" t="str">
        <f>IFERROR(IF(R$5=EOMONTH('Rent Roll'!$M47,0),-'Rent Roll'!$W47*'Rent Roll'!$AB47,"-"),"-")</f>
        <v>-</v>
      </c>
      <c r="S110" s="131" t="str">
        <f>IFERROR(IF(S$5=EOMONTH('Rent Roll'!$M47,0),-'Rent Roll'!$W47*'Rent Roll'!$AB47,"-"),"-")</f>
        <v>-</v>
      </c>
      <c r="T110" s="131" t="str">
        <f>IFERROR(IF(T$5=EOMONTH('Rent Roll'!$M47,0),-'Rent Roll'!$W47*'Rent Roll'!$AB47,"-"),"-")</f>
        <v>-</v>
      </c>
      <c r="U110" s="131" t="str">
        <f>IFERROR(IF(U$5=EOMONTH('Rent Roll'!$M47,0),-'Rent Roll'!$W47*'Rent Roll'!$AB47,"-"),"-")</f>
        <v>-</v>
      </c>
      <c r="V110" s="131" t="str">
        <f>IFERROR(IF(V$5=EOMONTH('Rent Roll'!$M47,0),-'Rent Roll'!$W47*'Rent Roll'!$AB47,"-"),"-")</f>
        <v>-</v>
      </c>
      <c r="W110" s="131" t="str">
        <f>IFERROR(IF(W$5=EOMONTH('Rent Roll'!$M47,0),-'Rent Roll'!$W47*'Rent Roll'!$AB47,"-"),"-")</f>
        <v>-</v>
      </c>
      <c r="X110" s="131" t="str">
        <f>IFERROR(IF(X$5=EOMONTH('Rent Roll'!$M47,0),-'Rent Roll'!$W47*'Rent Roll'!$AB47,"-"),"-")</f>
        <v>-</v>
      </c>
      <c r="Y110" s="131" t="str">
        <f>IFERROR(IF(Y$5=EOMONTH('Rent Roll'!$M47,0),-'Rent Roll'!$W47*'Rent Roll'!$AB47,"-"),"-")</f>
        <v>-</v>
      </c>
      <c r="Z110" s="131" t="str">
        <f>IFERROR(IF(Z$5=EOMONTH('Rent Roll'!$M47,0),-'Rent Roll'!$W47*'Rent Roll'!$AB47,"-"),"-")</f>
        <v>-</v>
      </c>
      <c r="AA110" s="131" t="str">
        <f>IFERROR(IF(AA$5=EOMONTH('Rent Roll'!$M47,0),-'Rent Roll'!$W47*'Rent Roll'!$AB47,"-"),"-")</f>
        <v>-</v>
      </c>
      <c r="AB110" s="131" t="str">
        <f>IFERROR(IF(AB$5=EOMONTH('Rent Roll'!$M47,0),-'Rent Roll'!$W47*'Rent Roll'!$AB47,"-"),"-")</f>
        <v>-</v>
      </c>
      <c r="AC110" s="131" t="str">
        <f>IFERROR(IF(AC$5=EOMONTH('Rent Roll'!$M47,0),-'Rent Roll'!$W47*'Rent Roll'!$AB47,"-"),"-")</f>
        <v>-</v>
      </c>
      <c r="AD110" s="131" t="str">
        <f>IFERROR(IF(AD$5=EOMONTH('Rent Roll'!$M47,0),-'Rent Roll'!$W47*'Rent Roll'!$AB47,"-"),"-")</f>
        <v>-</v>
      </c>
      <c r="AE110" s="131" t="str">
        <f>IFERROR(IF(AE$5=EOMONTH('Rent Roll'!$M47,0),-'Rent Roll'!$W47*'Rent Roll'!$AB47,"-"),"-")</f>
        <v>-</v>
      </c>
      <c r="AF110" s="131" t="str">
        <f>IFERROR(IF(AF$5=EOMONTH('Rent Roll'!$M47,0),-'Rent Roll'!$W47*'Rent Roll'!$AB47,"-"),"-")</f>
        <v>-</v>
      </c>
      <c r="AG110" s="131" t="str">
        <f>IFERROR(IF(AG$5=EOMONTH('Rent Roll'!$M47,0),-'Rent Roll'!$W47*'Rent Roll'!$AB47,"-"),"-")</f>
        <v>-</v>
      </c>
      <c r="AH110" s="131" t="str">
        <f>IFERROR(IF(AH$5=EOMONTH('Rent Roll'!$M47,0),-'Rent Roll'!$W47*'Rent Roll'!$AB47,"-"),"-")</f>
        <v>-</v>
      </c>
      <c r="AI110" s="131" t="str">
        <f>IFERROR(IF(AI$5=EOMONTH('Rent Roll'!$M47,0),-'Rent Roll'!$W47*'Rent Roll'!$AB47,"-"),"-")</f>
        <v>-</v>
      </c>
      <c r="AJ110" s="131" t="str">
        <f>IFERROR(IF(AJ$5=EOMONTH('Rent Roll'!$M47,0),-'Rent Roll'!$W47*'Rent Roll'!$AB47,"-"),"-")</f>
        <v>-</v>
      </c>
      <c r="AK110" s="131" t="str">
        <f>IFERROR(IF(AK$5=EOMONTH('Rent Roll'!$M47,0),-'Rent Roll'!$W47*'Rent Roll'!$AB47,"-"),"-")</f>
        <v>-</v>
      </c>
      <c r="AL110" s="131" t="str">
        <f>IFERROR(IF(AL$5=EOMONTH('Rent Roll'!$M47,0),-'Rent Roll'!$W47*'Rent Roll'!$AB47,"-"),"-")</f>
        <v>-</v>
      </c>
      <c r="AM110" s="131" t="str">
        <f>IFERROR(IF(AM$5=EOMONTH('Rent Roll'!$M47,0),-'Rent Roll'!$W47*'Rent Roll'!$AB47,"-"),"-")</f>
        <v>-</v>
      </c>
      <c r="AN110" s="131" t="str">
        <f>IFERROR(IF(AN$5=EOMONTH('Rent Roll'!$M47,0),-'Rent Roll'!$W47*'Rent Roll'!$AB47,"-"),"-")</f>
        <v>-</v>
      </c>
      <c r="AO110" s="131" t="str">
        <f>IFERROR(IF(AO$5=EOMONTH('Rent Roll'!$M47,0),-'Rent Roll'!$W47*'Rent Roll'!$AB47,"-"),"-")</f>
        <v>-</v>
      </c>
      <c r="AP110" s="131" t="str">
        <f>IFERROR(IF(AP$5=EOMONTH('Rent Roll'!$M47,0),-'Rent Roll'!$W47*'Rent Roll'!$AB47,"-"),"-")</f>
        <v>-</v>
      </c>
      <c r="AQ110" s="131" t="str">
        <f>IFERROR(IF(AQ$5=EOMONTH('Rent Roll'!$M47,0),-'Rent Roll'!$W47*'Rent Roll'!$AB47,"-"),"-")</f>
        <v>-</v>
      </c>
      <c r="AR110" s="131" t="str">
        <f>IFERROR(IF(AR$5=EOMONTH('Rent Roll'!$M47,0),-'Rent Roll'!$W47*'Rent Roll'!$AB47,"-"),"-")</f>
        <v>-</v>
      </c>
      <c r="AS110" s="131" t="str">
        <f>IFERROR(IF(AS$5=EOMONTH('Rent Roll'!$M47,0),-'Rent Roll'!$W47*'Rent Roll'!$AB47,"-"),"-")</f>
        <v>-</v>
      </c>
      <c r="AT110" s="131" t="str">
        <f>IFERROR(IF(AT$5=EOMONTH('Rent Roll'!$M47,0),-'Rent Roll'!$W47*'Rent Roll'!$AB47,"-"),"-")</f>
        <v>-</v>
      </c>
      <c r="AU110" s="131" t="str">
        <f>IFERROR(IF(AU$5=EOMONTH('Rent Roll'!$M47,0),-'Rent Roll'!$W47*'Rent Roll'!$AB47,"-"),"-")</f>
        <v>-</v>
      </c>
      <c r="AV110" s="131" t="str">
        <f>IFERROR(IF(AV$5=EOMONTH('Rent Roll'!$M47,0),-'Rent Roll'!$W47*'Rent Roll'!$AB47,"-"),"-")</f>
        <v>-</v>
      </c>
      <c r="AW110" s="131" t="str">
        <f>IFERROR(IF(AW$5=EOMONTH('Rent Roll'!$M47,0),-'Rent Roll'!$W47*'Rent Roll'!$AB47,"-"),"-")</f>
        <v>-</v>
      </c>
      <c r="AX110" s="131" t="str">
        <f>IFERROR(IF(AX$5=EOMONTH('Rent Roll'!$M47,0),-'Rent Roll'!$W47*'Rent Roll'!$AB47,"-"),"-")</f>
        <v>-</v>
      </c>
      <c r="AY110" s="131" t="str">
        <f>IFERROR(IF(AY$5=EOMONTH('Rent Roll'!$M47,0),-'Rent Roll'!$W47*'Rent Roll'!$AB47,"-"),"-")</f>
        <v>-</v>
      </c>
      <c r="AZ110" s="131" t="str">
        <f>IFERROR(IF(AZ$5=EOMONTH('Rent Roll'!$M47,0),-'Rent Roll'!$W47*'Rent Roll'!$AB47,"-"),"-")</f>
        <v>-</v>
      </c>
      <c r="BA110" s="131" t="str">
        <f>IFERROR(IF(BA$5=EOMONTH('Rent Roll'!$M47,0),-'Rent Roll'!$W47*'Rent Roll'!$AB47,"-"),"-")</f>
        <v>-</v>
      </c>
      <c r="BB110" s="131" t="str">
        <f>IFERROR(IF(BB$5=EOMONTH('Rent Roll'!$M47,0),-'Rent Roll'!$W47*'Rent Roll'!$AB47,"-"),"-")</f>
        <v>-</v>
      </c>
      <c r="BC110" s="131" t="str">
        <f>IFERROR(IF(BC$5=EOMONTH('Rent Roll'!$M47,0),-'Rent Roll'!$W47*'Rent Roll'!$AB47,"-"),"-")</f>
        <v>-</v>
      </c>
      <c r="BD110" s="131" t="str">
        <f>IFERROR(IF(BD$5=EOMONTH('Rent Roll'!$M47,0),-'Rent Roll'!$W47*'Rent Roll'!$AB47,"-"),"-")</f>
        <v>-</v>
      </c>
      <c r="BE110" s="131" t="str">
        <f>IFERROR(IF(BE$5=EOMONTH('Rent Roll'!$M47,0),-'Rent Roll'!$W47*'Rent Roll'!$AB47,"-"),"-")</f>
        <v>-</v>
      </c>
      <c r="BF110" s="131" t="str">
        <f>IFERROR(IF(BF$5=EOMONTH('Rent Roll'!$M47,0),-'Rent Roll'!$W47*'Rent Roll'!$AB47,"-"),"-")</f>
        <v>-</v>
      </c>
      <c r="BG110" s="131" t="str">
        <f>IFERROR(IF(BG$5=EOMONTH('Rent Roll'!$M47,0),-'Rent Roll'!$W47*'Rent Roll'!$AB47,"-"),"-")</f>
        <v>-</v>
      </c>
      <c r="BH110" s="131" t="str">
        <f>IFERROR(IF(BH$5=EOMONTH('Rent Roll'!$M47,0),-'Rent Roll'!$W47*'Rent Roll'!$AB47,"-"),"-")</f>
        <v>-</v>
      </c>
      <c r="BI110" s="131" t="str">
        <f>IFERROR(IF(BI$5=EOMONTH('Rent Roll'!$M47,0),-'Rent Roll'!$W47*'Rent Roll'!$AB47,"-"),"-")</f>
        <v>-</v>
      </c>
      <c r="BJ110" s="131" t="str">
        <f>IFERROR(IF(BJ$5=EOMONTH('Rent Roll'!$M47,0),-'Rent Roll'!$W47*'Rent Roll'!$AB47,"-"),"-")</f>
        <v>-</v>
      </c>
      <c r="BK110" s="131" t="str">
        <f>IFERROR(IF(BK$5=EOMONTH('Rent Roll'!$M47,0),-'Rent Roll'!$W47*'Rent Roll'!$AB47,"-"),"-")</f>
        <v>-</v>
      </c>
      <c r="BL110" s="131" t="str">
        <f>IFERROR(IF(BL$5=EOMONTH('Rent Roll'!$M47,0),-'Rent Roll'!$W47*'Rent Roll'!$AB47,"-"),"-")</f>
        <v>-</v>
      </c>
      <c r="BM110" s="131" t="str">
        <f>IFERROR(IF(BM$5=EOMONTH('Rent Roll'!$M47,0),-'Rent Roll'!$W47*'Rent Roll'!$AB47,"-"),"-")</f>
        <v>-</v>
      </c>
      <c r="BN110" s="131" t="str">
        <f>IFERROR(IF(BN$5=EOMONTH('Rent Roll'!$M47,0),-'Rent Roll'!$W47*'Rent Roll'!$AB47,"-"),"-")</f>
        <v>-</v>
      </c>
      <c r="BO110" s="131" t="str">
        <f>IFERROR(IF(BO$5=EOMONTH('Rent Roll'!$M47,0),-'Rent Roll'!$W47*'Rent Roll'!$AB47,"-"),"-")</f>
        <v>-</v>
      </c>
      <c r="BP110" s="131" t="str">
        <f>IFERROR(IF(BP$5=EOMONTH('Rent Roll'!$M47,0),-'Rent Roll'!$W47*'Rent Roll'!$AB47,"-"),"-")</f>
        <v>-</v>
      </c>
      <c r="BQ110" s="131" t="str">
        <f>IFERROR(IF(BQ$5=EOMONTH('Rent Roll'!$M47,0),-'Rent Roll'!$W47*'Rent Roll'!$AB47,"-"),"-")</f>
        <v>-</v>
      </c>
      <c r="BR110" s="131" t="str">
        <f>IFERROR(IF(BR$5=EOMONTH('Rent Roll'!$M47,0),-'Rent Roll'!$W47*'Rent Roll'!$AB47,"-"),"-")</f>
        <v>-</v>
      </c>
      <c r="BS110" s="131" t="str">
        <f>IFERROR(IF(BS$5=EOMONTH('Rent Roll'!$M47,0),-'Rent Roll'!$W47*'Rent Roll'!$AB47,"-"),"-")</f>
        <v>-</v>
      </c>
      <c r="BT110" s="131" t="str">
        <f>IFERROR(IF(BT$5=EOMONTH('Rent Roll'!$M47,0),-'Rent Roll'!$W47*'Rent Roll'!$AB47,"-"),"-")</f>
        <v>-</v>
      </c>
      <c r="BU110" s="131" t="str">
        <f>IFERROR(IF(BU$5=EOMONTH('Rent Roll'!$M47,0),-'Rent Roll'!$W47*'Rent Roll'!$AB47,"-"),"-")</f>
        <v>-</v>
      </c>
      <c r="BV110" s="131" t="str">
        <f>IFERROR(IF(BV$5=EOMONTH('Rent Roll'!$M47,0),-'Rent Roll'!$W47*'Rent Roll'!$AB47,"-"),"-")</f>
        <v>-</v>
      </c>
      <c r="BW110" s="131" t="str">
        <f>IFERROR(IF(BW$5=EOMONTH('Rent Roll'!$M47,0),-'Rent Roll'!$W47*'Rent Roll'!$AB47,"-"),"-")</f>
        <v>-</v>
      </c>
      <c r="BX110" s="131" t="str">
        <f>IFERROR(IF(BX$5=EOMONTH('Rent Roll'!$M47,0),-'Rent Roll'!$W47*'Rent Roll'!$AB47,"-"),"-")</f>
        <v>-</v>
      </c>
      <c r="BY110" s="131" t="str">
        <f>IFERROR(IF(BY$5=EOMONTH('Rent Roll'!$M47,0),-'Rent Roll'!$W47*'Rent Roll'!$AB47,"-"),"-")</f>
        <v>-</v>
      </c>
      <c r="BZ110" s="131" t="str">
        <f>IFERROR(IF(BZ$5=EOMONTH('Rent Roll'!$M47,0),-'Rent Roll'!$W47*'Rent Roll'!$AB47,"-"),"-")</f>
        <v>-</v>
      </c>
      <c r="CA110" s="131" t="str">
        <f>IFERROR(IF(CA$5=EOMONTH('Rent Roll'!$M47,0),-'Rent Roll'!$W47*'Rent Roll'!$AB47,"-"),"-")</f>
        <v>-</v>
      </c>
      <c r="CB110" s="131" t="str">
        <f>IFERROR(IF(CB$5=EOMONTH('Rent Roll'!$M47,0),-'Rent Roll'!$W47*'Rent Roll'!$AB47,"-"),"-")</f>
        <v>-</v>
      </c>
      <c r="CC110" s="131" t="str">
        <f>IFERROR(IF(CC$5=EOMONTH('Rent Roll'!$M47,0),-'Rent Roll'!$W47*'Rent Roll'!$AB47,"-"),"-")</f>
        <v>-</v>
      </c>
      <c r="CD110" s="131" t="str">
        <f>IFERROR(IF(CD$5=EOMONTH('Rent Roll'!$M47,0),-'Rent Roll'!$W47*'Rent Roll'!$AB47,"-"),"-")</f>
        <v>-</v>
      </c>
      <c r="CE110" s="131" t="str">
        <f>IFERROR(IF(CE$5=EOMONTH('Rent Roll'!$M47,0),-'Rent Roll'!$W47*'Rent Roll'!$AB47,"-"),"-")</f>
        <v>-</v>
      </c>
      <c r="CF110" s="131" t="str">
        <f>IFERROR(IF(CF$5=EOMONTH('Rent Roll'!$M47,0),-'Rent Roll'!$W47*'Rent Roll'!$AB47,"-"),"-")</f>
        <v>-</v>
      </c>
      <c r="CG110" s="131" t="str">
        <f>IFERROR(IF(CG$5=EOMONTH('Rent Roll'!$M47,0),-'Rent Roll'!$W47*'Rent Roll'!$AB47,"-"),"-")</f>
        <v>-</v>
      </c>
      <c r="CH110" s="131" t="str">
        <f>IFERROR(IF(CH$5=EOMONTH('Rent Roll'!$M47,0),-'Rent Roll'!$W47*'Rent Roll'!$AB47,"-"),"-")</f>
        <v>-</v>
      </c>
      <c r="CI110" s="131" t="str">
        <f>IFERROR(IF(CI$5=EOMONTH('Rent Roll'!$M47,0),-'Rent Roll'!$W47*'Rent Roll'!$AB47,"-"),"-")</f>
        <v>-</v>
      </c>
      <c r="CJ110" s="131" t="str">
        <f>IFERROR(IF(CJ$5=EOMONTH('Rent Roll'!$M47,0),-'Rent Roll'!$W47*'Rent Roll'!$AB47,"-"),"-")</f>
        <v>-</v>
      </c>
      <c r="CK110" s="131" t="str">
        <f>IFERROR(IF(CK$5=EOMONTH('Rent Roll'!$M47,0),-'Rent Roll'!$W47*'Rent Roll'!$AB47,"-"),"-")</f>
        <v>-</v>
      </c>
      <c r="CL110" s="131" t="str">
        <f>IFERROR(IF(CL$5=EOMONTH('Rent Roll'!$M47,0),-'Rent Roll'!$W47*'Rent Roll'!$AB47,"-"),"-")</f>
        <v>-</v>
      </c>
      <c r="CM110" s="131" t="str">
        <f>IFERROR(IF(CM$5=EOMONTH('Rent Roll'!$M47,0),-'Rent Roll'!$W47*'Rent Roll'!$AB47,"-"),"-")</f>
        <v>-</v>
      </c>
      <c r="CN110" s="131" t="str">
        <f>IFERROR(IF(CN$5=EOMONTH('Rent Roll'!$M47,0),-'Rent Roll'!$W47*'Rent Roll'!$AB47,"-"),"-")</f>
        <v>-</v>
      </c>
      <c r="CO110" s="131" t="str">
        <f>IFERROR(IF(CO$5=EOMONTH('Rent Roll'!$M47,0),-'Rent Roll'!$W47*'Rent Roll'!$AB47,"-"),"-")</f>
        <v>-</v>
      </c>
      <c r="CP110" s="131" t="str">
        <f>IFERROR(IF(CP$5=EOMONTH('Rent Roll'!$M47,0),-'Rent Roll'!$W47*'Rent Roll'!$AB47,"-"),"-")</f>
        <v>-</v>
      </c>
      <c r="CQ110" s="131" t="str">
        <f>IFERROR(IF(CQ$5=EOMONTH('Rent Roll'!$M47,0),-'Rent Roll'!$W47*'Rent Roll'!$AB47,"-"),"-")</f>
        <v>-</v>
      </c>
      <c r="CR110" s="131" t="str">
        <f>IFERROR(IF(CR$5=EOMONTH('Rent Roll'!$M47,0),-'Rent Roll'!$W47*'Rent Roll'!$AB47,"-"),"-")</f>
        <v>-</v>
      </c>
      <c r="CS110" s="131" t="str">
        <f>IFERROR(IF(CS$5=EOMONTH('Rent Roll'!$M47,0),-'Rent Roll'!$W47*'Rent Roll'!$AB47,"-"),"-")</f>
        <v>-</v>
      </c>
      <c r="CT110" s="131" t="str">
        <f>IFERROR(IF(CT$5=EOMONTH('Rent Roll'!$M47,0),-'Rent Roll'!$W47*'Rent Roll'!$AB47,"-"),"-")</f>
        <v>-</v>
      </c>
      <c r="CU110" s="131" t="str">
        <f>IFERROR(IF(CU$5=EOMONTH('Rent Roll'!$M47,0),-'Rent Roll'!$W47*'Rent Roll'!$AB47,"-"),"-")</f>
        <v>-</v>
      </c>
      <c r="CV110" s="131" t="str">
        <f>IFERROR(IF(CV$5=EOMONTH('Rent Roll'!$M47,0),-'Rent Roll'!$W47*'Rent Roll'!$AB47,"-"),"-")</f>
        <v>-</v>
      </c>
      <c r="CW110" s="131" t="str">
        <f>IFERROR(IF(CW$5=EOMONTH('Rent Roll'!$M47,0),-'Rent Roll'!$W47*'Rent Roll'!$AB47,"-"),"-")</f>
        <v>-</v>
      </c>
      <c r="CX110" s="131" t="str">
        <f>IFERROR(IF(CX$5=EOMONTH('Rent Roll'!$M47,0),-'Rent Roll'!$W47*'Rent Roll'!$AB47,"-"),"-")</f>
        <v>-</v>
      </c>
      <c r="CY110" s="131" t="str">
        <f>IFERROR(IF(CY$5=EOMONTH('Rent Roll'!$M47,0),-'Rent Roll'!$W47*'Rent Roll'!$AB47,"-"),"-")</f>
        <v>-</v>
      </c>
      <c r="CZ110" s="131" t="str">
        <f>IFERROR(IF(CZ$5=EOMONTH('Rent Roll'!$M47,0),-'Rent Roll'!$W47*'Rent Roll'!$AB47,"-"),"-")</f>
        <v>-</v>
      </c>
      <c r="DA110" s="131" t="str">
        <f>IFERROR(IF(DA$5=EOMONTH('Rent Roll'!$M47,0),-'Rent Roll'!$W47*'Rent Roll'!$AB47,"-"),"-")</f>
        <v>-</v>
      </c>
      <c r="DB110" s="131" t="str">
        <f>IFERROR(IF(DB$5=EOMONTH('Rent Roll'!$M47,0),-'Rent Roll'!$W47*'Rent Roll'!$AB47,"-"),"-")</f>
        <v>-</v>
      </c>
      <c r="DC110" s="131" t="str">
        <f>IFERROR(IF(DC$5=EOMONTH('Rent Roll'!$M47,0),-'Rent Roll'!$W47*'Rent Roll'!$AB47,"-"),"-")</f>
        <v>-</v>
      </c>
      <c r="DD110" s="131" t="str">
        <f>IFERROR(IF(DD$5=EOMONTH('Rent Roll'!$M47,0),-'Rent Roll'!$W47*'Rent Roll'!$AB47,"-"),"-")</f>
        <v>-</v>
      </c>
      <c r="DE110" s="131" t="str">
        <f>IFERROR(IF(DE$5=EOMONTH('Rent Roll'!$M47,0),-'Rent Roll'!$W47*'Rent Roll'!$AB47,"-"),"-")</f>
        <v>-</v>
      </c>
      <c r="DF110" s="131" t="str">
        <f>IFERROR(IF(DF$5=EOMONTH('Rent Roll'!$M47,0),-'Rent Roll'!$W47*'Rent Roll'!$AB47,"-"),"-")</f>
        <v>-</v>
      </c>
      <c r="DG110" s="131" t="str">
        <f>IFERROR(IF(DG$5=EOMONTH('Rent Roll'!$M47,0),-'Rent Roll'!$W47*'Rent Roll'!$AB47,"-"),"-")</f>
        <v>-</v>
      </c>
      <c r="DH110" s="131" t="str">
        <f>IFERROR(IF(DH$5=EOMONTH('Rent Roll'!$M47,0),-'Rent Roll'!$W47*'Rent Roll'!$AB47,"-"),"-")</f>
        <v>-</v>
      </c>
      <c r="DI110" s="131" t="str">
        <f>IFERROR(IF(DI$5=EOMONTH('Rent Roll'!$M47,0),-'Rent Roll'!$W47*'Rent Roll'!$AB47,"-"),"-")</f>
        <v>-</v>
      </c>
      <c r="DJ110" s="131" t="str">
        <f>IFERROR(IF(DJ$5=EOMONTH('Rent Roll'!$M47,0),-'Rent Roll'!$W47*'Rent Roll'!$AB47,"-"),"-")</f>
        <v>-</v>
      </c>
      <c r="DK110" s="131" t="str">
        <f>IFERROR(IF(DK$5=EOMONTH('Rent Roll'!$M47,0),-'Rent Roll'!$W47*'Rent Roll'!$AB47,"-"),"-")</f>
        <v>-</v>
      </c>
      <c r="DL110" s="131" t="str">
        <f>IFERROR(IF(DL$5=EOMONTH('Rent Roll'!$M47,0),-'Rent Roll'!$W47*'Rent Roll'!$AB47,"-"),"-")</f>
        <v>-</v>
      </c>
      <c r="DM110" s="131" t="str">
        <f>IFERROR(IF(DM$5=EOMONTH('Rent Roll'!$M47,0),-'Rent Roll'!$W47*'Rent Roll'!$AB47,"-"),"-")</f>
        <v>-</v>
      </c>
      <c r="DN110" s="131" t="str">
        <f>IFERROR(IF(DN$5=EOMONTH('Rent Roll'!$M47,0),-'Rent Roll'!$W47*'Rent Roll'!$AB47,"-"),"-")</f>
        <v>-</v>
      </c>
      <c r="DO110" s="131" t="str">
        <f>IFERROR(IF(DO$5=EOMONTH('Rent Roll'!$M47,0),-'Rent Roll'!$W47*'Rent Roll'!$AB47,"-"),"-")</f>
        <v>-</v>
      </c>
      <c r="DP110" s="131" t="str">
        <f>IFERROR(IF(DP$5=EOMONTH('Rent Roll'!$M47,0),-'Rent Roll'!$W47*'Rent Roll'!$AB47,"-"),"-")</f>
        <v>-</v>
      </c>
      <c r="DQ110" s="131" t="str">
        <f>IFERROR(IF(DQ$5=EOMONTH('Rent Roll'!$M47,0),-'Rent Roll'!$W47*'Rent Roll'!$AB47,"-"),"-")</f>
        <v>-</v>
      </c>
      <c r="DR110" s="131" t="str">
        <f>IFERROR(IF(DR$5=EOMONTH('Rent Roll'!$M47,0),-'Rent Roll'!$W47*'Rent Roll'!$AB47,"-"),"-")</f>
        <v>-</v>
      </c>
      <c r="DS110" s="131" t="str">
        <f>IFERROR(IF(DS$5=EOMONTH('Rent Roll'!$M47,0),-'Rent Roll'!$W47*'Rent Roll'!$AB47,"-"),"-")</f>
        <v>-</v>
      </c>
      <c r="DT110" s="131" t="str">
        <f>IFERROR(IF(DT$5=EOMONTH('Rent Roll'!$M47,0),-'Rent Roll'!$W47*'Rent Roll'!$AB47,"-"),"-")</f>
        <v>-</v>
      </c>
      <c r="DU110" s="131" t="str">
        <f>IFERROR(IF(DU$5=EOMONTH('Rent Roll'!$M47,0),-'Rent Roll'!$W47*'Rent Roll'!$AB47,"-"),"-")</f>
        <v>-</v>
      </c>
      <c r="DV110" s="131" t="str">
        <f>IFERROR(IF(DV$5=EOMONTH('Rent Roll'!$M47,0),-'Rent Roll'!$W47*'Rent Roll'!$AB47,"-"),"-")</f>
        <v>-</v>
      </c>
      <c r="DW110" s="131" t="str">
        <f>IFERROR(IF(DW$5=EOMONTH('Rent Roll'!$M47,0),-'Rent Roll'!$W47*'Rent Roll'!$AB47,"-"),"-")</f>
        <v>-</v>
      </c>
      <c r="DX110" s="131" t="str">
        <f>IFERROR(IF(DX$5=EOMONTH('Rent Roll'!$M47,0),-'Rent Roll'!$W47*'Rent Roll'!$AB47,"-"),"-")</f>
        <v>-</v>
      </c>
      <c r="DY110" s="131" t="str">
        <f>IFERROR(IF(DY$5=EOMONTH('Rent Roll'!$M47,0),-'Rent Roll'!$W47*'Rent Roll'!$AB47,"-"),"-")</f>
        <v>-</v>
      </c>
      <c r="DZ110" s="131" t="str">
        <f>IFERROR(IF(DZ$5=EOMONTH('Rent Roll'!$M47,0),-'Rent Roll'!$W47*'Rent Roll'!$AB47,"-"),"-")</f>
        <v>-</v>
      </c>
      <c r="EA110" s="131" t="str">
        <f>IFERROR(IF(EA$5=EOMONTH('Rent Roll'!$M47,0),-'Rent Roll'!$W47*'Rent Roll'!$AB47,"-"),"-")</f>
        <v>-</v>
      </c>
      <c r="EB110" s="131" t="str">
        <f>IFERROR(IF(EB$5=EOMONTH('Rent Roll'!$M47,0),-'Rent Roll'!$W47*'Rent Roll'!$AB47,"-"),"-")</f>
        <v>-</v>
      </c>
      <c r="EC110" s="131" t="str">
        <f>IFERROR(IF(EC$5=EOMONTH('Rent Roll'!$M47,0),-'Rent Roll'!$W47*'Rent Roll'!$AB47,"-"),"-")</f>
        <v>-</v>
      </c>
      <c r="ED110" s="131" t="str">
        <f>IFERROR(IF(ED$5=EOMONTH('Rent Roll'!$M47,0),-'Rent Roll'!$W47*'Rent Roll'!$AB47,"-"),"-")</f>
        <v>-</v>
      </c>
      <c r="EE110" s="131" t="str">
        <f>IFERROR(IF(EE$5=EOMONTH('Rent Roll'!$M47,0),-'Rent Roll'!$W47*'Rent Roll'!$AB47,"-"),"-")</f>
        <v>-</v>
      </c>
      <c r="EF110" s="132" t="str">
        <f>IFERROR(IF(EF$5=EOMONTH('Rent Roll'!$M47,0),-'Rent Roll'!$W47*'Rent Roll'!$AB47,"-"),"-")</f>
        <v>-</v>
      </c>
    </row>
    <row r="111" spans="2:136" x14ac:dyDescent="0.2">
      <c r="B111" s="134"/>
      <c r="C111" s="135" t="str">
        <f>CONCATENATE('Rent Roll'!B23&amp;" - "&amp;'Rent Roll'!C23)</f>
        <v xml:space="preserve"> - </v>
      </c>
      <c r="D111" s="130">
        <f t="shared" si="157"/>
        <v>0</v>
      </c>
      <c r="E111" s="131" t="str">
        <f>IFERROR(IF(E$5=EOMONTH('Rent Roll'!$M48,0),-'Rent Roll'!$W48*'Rent Roll'!$AB48,"-"),"-")</f>
        <v>-</v>
      </c>
      <c r="F111" s="131" t="str">
        <f>IFERROR(IF(F$5=EOMONTH('Rent Roll'!$M48,0),-'Rent Roll'!$W48*'Rent Roll'!$AB48,"-"),"-")</f>
        <v>-</v>
      </c>
      <c r="G111" s="131" t="str">
        <f>IFERROR(IF(G$5=EOMONTH('Rent Roll'!$M48,0),-'Rent Roll'!$W48*'Rent Roll'!$AB48,"-"),"-")</f>
        <v>-</v>
      </c>
      <c r="H111" s="131" t="str">
        <f>IFERROR(IF(H$5=EOMONTH('Rent Roll'!$M48,0),-'Rent Roll'!$W48*'Rent Roll'!$AB48,"-"),"-")</f>
        <v>-</v>
      </c>
      <c r="I111" s="131" t="str">
        <f>IFERROR(IF(I$5=EOMONTH('Rent Roll'!$M48,0),-'Rent Roll'!$W48*'Rent Roll'!$AB48,"-"),"-")</f>
        <v>-</v>
      </c>
      <c r="J111" s="131" t="str">
        <f>IFERROR(IF(J$5=EOMONTH('Rent Roll'!$M48,0),-'Rent Roll'!$W48*'Rent Roll'!$AB48,"-"),"-")</f>
        <v>-</v>
      </c>
      <c r="K111" s="131" t="str">
        <f>IFERROR(IF(K$5=EOMONTH('Rent Roll'!$M48,0),-'Rent Roll'!$W48*'Rent Roll'!$AB48,"-"),"-")</f>
        <v>-</v>
      </c>
      <c r="L111" s="131" t="str">
        <f>IFERROR(IF(L$5=EOMONTH('Rent Roll'!$M48,0),-'Rent Roll'!$W48*'Rent Roll'!$AB48,"-"),"-")</f>
        <v>-</v>
      </c>
      <c r="M111" s="131" t="str">
        <f>IFERROR(IF(M$5=EOMONTH('Rent Roll'!$M48,0),-'Rent Roll'!$W48*'Rent Roll'!$AB48,"-"),"-")</f>
        <v>-</v>
      </c>
      <c r="N111" s="131" t="str">
        <f>IFERROR(IF(N$5=EOMONTH('Rent Roll'!$M48,0),-'Rent Roll'!$W48*'Rent Roll'!$AB48,"-"),"-")</f>
        <v>-</v>
      </c>
      <c r="O111" s="131" t="str">
        <f>IFERROR(IF(O$5=EOMONTH('Rent Roll'!$M48,0),-'Rent Roll'!$W48*'Rent Roll'!$AB48,"-"),"-")</f>
        <v>-</v>
      </c>
      <c r="P111" s="131" t="str">
        <f>IFERROR(IF(P$5=EOMONTH('Rent Roll'!$M48,0),-'Rent Roll'!$W48*'Rent Roll'!$AB48,"-"),"-")</f>
        <v>-</v>
      </c>
      <c r="Q111" s="131" t="str">
        <f>IFERROR(IF(Q$5=EOMONTH('Rent Roll'!$M48,0),-'Rent Roll'!$W48*'Rent Roll'!$AB48,"-"),"-")</f>
        <v>-</v>
      </c>
      <c r="R111" s="131" t="str">
        <f>IFERROR(IF(R$5=EOMONTH('Rent Roll'!$M48,0),-'Rent Roll'!$W48*'Rent Roll'!$AB48,"-"),"-")</f>
        <v>-</v>
      </c>
      <c r="S111" s="131" t="str">
        <f>IFERROR(IF(S$5=EOMONTH('Rent Roll'!$M48,0),-'Rent Roll'!$W48*'Rent Roll'!$AB48,"-"),"-")</f>
        <v>-</v>
      </c>
      <c r="T111" s="131" t="str">
        <f>IFERROR(IF(T$5=EOMONTH('Rent Roll'!$M48,0),-'Rent Roll'!$W48*'Rent Roll'!$AB48,"-"),"-")</f>
        <v>-</v>
      </c>
      <c r="U111" s="131" t="str">
        <f>IFERROR(IF(U$5=EOMONTH('Rent Roll'!$M48,0),-'Rent Roll'!$W48*'Rent Roll'!$AB48,"-"),"-")</f>
        <v>-</v>
      </c>
      <c r="V111" s="131" t="str">
        <f>IFERROR(IF(V$5=EOMONTH('Rent Roll'!$M48,0),-'Rent Roll'!$W48*'Rent Roll'!$AB48,"-"),"-")</f>
        <v>-</v>
      </c>
      <c r="W111" s="131" t="str">
        <f>IFERROR(IF(W$5=EOMONTH('Rent Roll'!$M48,0),-'Rent Roll'!$W48*'Rent Roll'!$AB48,"-"),"-")</f>
        <v>-</v>
      </c>
      <c r="X111" s="131" t="str">
        <f>IFERROR(IF(X$5=EOMONTH('Rent Roll'!$M48,0),-'Rent Roll'!$W48*'Rent Roll'!$AB48,"-"),"-")</f>
        <v>-</v>
      </c>
      <c r="Y111" s="131" t="str">
        <f>IFERROR(IF(Y$5=EOMONTH('Rent Roll'!$M48,0),-'Rent Roll'!$W48*'Rent Roll'!$AB48,"-"),"-")</f>
        <v>-</v>
      </c>
      <c r="Z111" s="131" t="str">
        <f>IFERROR(IF(Z$5=EOMONTH('Rent Roll'!$M48,0),-'Rent Roll'!$W48*'Rent Roll'!$AB48,"-"),"-")</f>
        <v>-</v>
      </c>
      <c r="AA111" s="131" t="str">
        <f>IFERROR(IF(AA$5=EOMONTH('Rent Roll'!$M48,0),-'Rent Roll'!$W48*'Rent Roll'!$AB48,"-"),"-")</f>
        <v>-</v>
      </c>
      <c r="AB111" s="131" t="str">
        <f>IFERROR(IF(AB$5=EOMONTH('Rent Roll'!$M48,0),-'Rent Roll'!$W48*'Rent Roll'!$AB48,"-"),"-")</f>
        <v>-</v>
      </c>
      <c r="AC111" s="131" t="str">
        <f>IFERROR(IF(AC$5=EOMONTH('Rent Roll'!$M48,0),-'Rent Roll'!$W48*'Rent Roll'!$AB48,"-"),"-")</f>
        <v>-</v>
      </c>
      <c r="AD111" s="131" t="str">
        <f>IFERROR(IF(AD$5=EOMONTH('Rent Roll'!$M48,0),-'Rent Roll'!$W48*'Rent Roll'!$AB48,"-"),"-")</f>
        <v>-</v>
      </c>
      <c r="AE111" s="131" t="str">
        <f>IFERROR(IF(AE$5=EOMONTH('Rent Roll'!$M48,0),-'Rent Roll'!$W48*'Rent Roll'!$AB48,"-"),"-")</f>
        <v>-</v>
      </c>
      <c r="AF111" s="131" t="str">
        <f>IFERROR(IF(AF$5=EOMONTH('Rent Roll'!$M48,0),-'Rent Roll'!$W48*'Rent Roll'!$AB48,"-"),"-")</f>
        <v>-</v>
      </c>
      <c r="AG111" s="131" t="str">
        <f>IFERROR(IF(AG$5=EOMONTH('Rent Roll'!$M48,0),-'Rent Roll'!$W48*'Rent Roll'!$AB48,"-"),"-")</f>
        <v>-</v>
      </c>
      <c r="AH111" s="131" t="str">
        <f>IFERROR(IF(AH$5=EOMONTH('Rent Roll'!$M48,0),-'Rent Roll'!$W48*'Rent Roll'!$AB48,"-"),"-")</f>
        <v>-</v>
      </c>
      <c r="AI111" s="131" t="str">
        <f>IFERROR(IF(AI$5=EOMONTH('Rent Roll'!$M48,0),-'Rent Roll'!$W48*'Rent Roll'!$AB48,"-"),"-")</f>
        <v>-</v>
      </c>
      <c r="AJ111" s="131" t="str">
        <f>IFERROR(IF(AJ$5=EOMONTH('Rent Roll'!$M48,0),-'Rent Roll'!$W48*'Rent Roll'!$AB48,"-"),"-")</f>
        <v>-</v>
      </c>
      <c r="AK111" s="131" t="str">
        <f>IFERROR(IF(AK$5=EOMONTH('Rent Roll'!$M48,0),-'Rent Roll'!$W48*'Rent Roll'!$AB48,"-"),"-")</f>
        <v>-</v>
      </c>
      <c r="AL111" s="131" t="str">
        <f>IFERROR(IF(AL$5=EOMONTH('Rent Roll'!$M48,0),-'Rent Roll'!$W48*'Rent Roll'!$AB48,"-"),"-")</f>
        <v>-</v>
      </c>
      <c r="AM111" s="131" t="str">
        <f>IFERROR(IF(AM$5=EOMONTH('Rent Roll'!$M48,0),-'Rent Roll'!$W48*'Rent Roll'!$AB48,"-"),"-")</f>
        <v>-</v>
      </c>
      <c r="AN111" s="131" t="str">
        <f>IFERROR(IF(AN$5=EOMONTH('Rent Roll'!$M48,0),-'Rent Roll'!$W48*'Rent Roll'!$AB48,"-"),"-")</f>
        <v>-</v>
      </c>
      <c r="AO111" s="131" t="str">
        <f>IFERROR(IF(AO$5=EOMONTH('Rent Roll'!$M48,0),-'Rent Roll'!$W48*'Rent Roll'!$AB48,"-"),"-")</f>
        <v>-</v>
      </c>
      <c r="AP111" s="131" t="str">
        <f>IFERROR(IF(AP$5=EOMONTH('Rent Roll'!$M48,0),-'Rent Roll'!$W48*'Rent Roll'!$AB48,"-"),"-")</f>
        <v>-</v>
      </c>
      <c r="AQ111" s="131" t="str">
        <f>IFERROR(IF(AQ$5=EOMONTH('Rent Roll'!$M48,0),-'Rent Roll'!$W48*'Rent Roll'!$AB48,"-"),"-")</f>
        <v>-</v>
      </c>
      <c r="AR111" s="131" t="str">
        <f>IFERROR(IF(AR$5=EOMONTH('Rent Roll'!$M48,0),-'Rent Roll'!$W48*'Rent Roll'!$AB48,"-"),"-")</f>
        <v>-</v>
      </c>
      <c r="AS111" s="131" t="str">
        <f>IFERROR(IF(AS$5=EOMONTH('Rent Roll'!$M48,0),-'Rent Roll'!$W48*'Rent Roll'!$AB48,"-"),"-")</f>
        <v>-</v>
      </c>
      <c r="AT111" s="131" t="str">
        <f>IFERROR(IF(AT$5=EOMONTH('Rent Roll'!$M48,0),-'Rent Roll'!$W48*'Rent Roll'!$AB48,"-"),"-")</f>
        <v>-</v>
      </c>
      <c r="AU111" s="131" t="str">
        <f>IFERROR(IF(AU$5=EOMONTH('Rent Roll'!$M48,0),-'Rent Roll'!$W48*'Rent Roll'!$AB48,"-"),"-")</f>
        <v>-</v>
      </c>
      <c r="AV111" s="131" t="str">
        <f>IFERROR(IF(AV$5=EOMONTH('Rent Roll'!$M48,0),-'Rent Roll'!$W48*'Rent Roll'!$AB48,"-"),"-")</f>
        <v>-</v>
      </c>
      <c r="AW111" s="131" t="str">
        <f>IFERROR(IF(AW$5=EOMONTH('Rent Roll'!$M48,0),-'Rent Roll'!$W48*'Rent Roll'!$AB48,"-"),"-")</f>
        <v>-</v>
      </c>
      <c r="AX111" s="131" t="str">
        <f>IFERROR(IF(AX$5=EOMONTH('Rent Roll'!$M48,0),-'Rent Roll'!$W48*'Rent Roll'!$AB48,"-"),"-")</f>
        <v>-</v>
      </c>
      <c r="AY111" s="131" t="str">
        <f>IFERROR(IF(AY$5=EOMONTH('Rent Roll'!$M48,0),-'Rent Roll'!$W48*'Rent Roll'!$AB48,"-"),"-")</f>
        <v>-</v>
      </c>
      <c r="AZ111" s="131" t="str">
        <f>IFERROR(IF(AZ$5=EOMONTH('Rent Roll'!$M48,0),-'Rent Roll'!$W48*'Rent Roll'!$AB48,"-"),"-")</f>
        <v>-</v>
      </c>
      <c r="BA111" s="131" t="str">
        <f>IFERROR(IF(BA$5=EOMONTH('Rent Roll'!$M48,0),-'Rent Roll'!$W48*'Rent Roll'!$AB48,"-"),"-")</f>
        <v>-</v>
      </c>
      <c r="BB111" s="131" t="str">
        <f>IFERROR(IF(BB$5=EOMONTH('Rent Roll'!$M48,0),-'Rent Roll'!$W48*'Rent Roll'!$AB48,"-"),"-")</f>
        <v>-</v>
      </c>
      <c r="BC111" s="131" t="str">
        <f>IFERROR(IF(BC$5=EOMONTH('Rent Roll'!$M48,0),-'Rent Roll'!$W48*'Rent Roll'!$AB48,"-"),"-")</f>
        <v>-</v>
      </c>
      <c r="BD111" s="131" t="str">
        <f>IFERROR(IF(BD$5=EOMONTH('Rent Roll'!$M48,0),-'Rent Roll'!$W48*'Rent Roll'!$AB48,"-"),"-")</f>
        <v>-</v>
      </c>
      <c r="BE111" s="131" t="str">
        <f>IFERROR(IF(BE$5=EOMONTH('Rent Roll'!$M48,0),-'Rent Roll'!$W48*'Rent Roll'!$AB48,"-"),"-")</f>
        <v>-</v>
      </c>
      <c r="BF111" s="131" t="str">
        <f>IFERROR(IF(BF$5=EOMONTH('Rent Roll'!$M48,0),-'Rent Roll'!$W48*'Rent Roll'!$AB48,"-"),"-")</f>
        <v>-</v>
      </c>
      <c r="BG111" s="131" t="str">
        <f>IFERROR(IF(BG$5=EOMONTH('Rent Roll'!$M48,0),-'Rent Roll'!$W48*'Rent Roll'!$AB48,"-"),"-")</f>
        <v>-</v>
      </c>
      <c r="BH111" s="131" t="str">
        <f>IFERROR(IF(BH$5=EOMONTH('Rent Roll'!$M48,0),-'Rent Roll'!$W48*'Rent Roll'!$AB48,"-"),"-")</f>
        <v>-</v>
      </c>
      <c r="BI111" s="131" t="str">
        <f>IFERROR(IF(BI$5=EOMONTH('Rent Roll'!$M48,0),-'Rent Roll'!$W48*'Rent Roll'!$AB48,"-"),"-")</f>
        <v>-</v>
      </c>
      <c r="BJ111" s="131" t="str">
        <f>IFERROR(IF(BJ$5=EOMONTH('Rent Roll'!$M48,0),-'Rent Roll'!$W48*'Rent Roll'!$AB48,"-"),"-")</f>
        <v>-</v>
      </c>
      <c r="BK111" s="131" t="str">
        <f>IFERROR(IF(BK$5=EOMONTH('Rent Roll'!$M48,0),-'Rent Roll'!$W48*'Rent Roll'!$AB48,"-"),"-")</f>
        <v>-</v>
      </c>
      <c r="BL111" s="131" t="str">
        <f>IFERROR(IF(BL$5=EOMONTH('Rent Roll'!$M48,0),-'Rent Roll'!$W48*'Rent Roll'!$AB48,"-"),"-")</f>
        <v>-</v>
      </c>
      <c r="BM111" s="131" t="str">
        <f>IFERROR(IF(BM$5=EOMONTH('Rent Roll'!$M48,0),-'Rent Roll'!$W48*'Rent Roll'!$AB48,"-"),"-")</f>
        <v>-</v>
      </c>
      <c r="BN111" s="131" t="str">
        <f>IFERROR(IF(BN$5=EOMONTH('Rent Roll'!$M48,0),-'Rent Roll'!$W48*'Rent Roll'!$AB48,"-"),"-")</f>
        <v>-</v>
      </c>
      <c r="BO111" s="131" t="str">
        <f>IFERROR(IF(BO$5=EOMONTH('Rent Roll'!$M48,0),-'Rent Roll'!$W48*'Rent Roll'!$AB48,"-"),"-")</f>
        <v>-</v>
      </c>
      <c r="BP111" s="131" t="str">
        <f>IFERROR(IF(BP$5=EOMONTH('Rent Roll'!$M48,0),-'Rent Roll'!$W48*'Rent Roll'!$AB48,"-"),"-")</f>
        <v>-</v>
      </c>
      <c r="BQ111" s="131" t="str">
        <f>IFERROR(IF(BQ$5=EOMONTH('Rent Roll'!$M48,0),-'Rent Roll'!$W48*'Rent Roll'!$AB48,"-"),"-")</f>
        <v>-</v>
      </c>
      <c r="BR111" s="131" t="str">
        <f>IFERROR(IF(BR$5=EOMONTH('Rent Roll'!$M48,0),-'Rent Roll'!$W48*'Rent Roll'!$AB48,"-"),"-")</f>
        <v>-</v>
      </c>
      <c r="BS111" s="131" t="str">
        <f>IFERROR(IF(BS$5=EOMONTH('Rent Roll'!$M48,0),-'Rent Roll'!$W48*'Rent Roll'!$AB48,"-"),"-")</f>
        <v>-</v>
      </c>
      <c r="BT111" s="131" t="str">
        <f>IFERROR(IF(BT$5=EOMONTH('Rent Roll'!$M48,0),-'Rent Roll'!$W48*'Rent Roll'!$AB48,"-"),"-")</f>
        <v>-</v>
      </c>
      <c r="BU111" s="131" t="str">
        <f>IFERROR(IF(BU$5=EOMONTH('Rent Roll'!$M48,0),-'Rent Roll'!$W48*'Rent Roll'!$AB48,"-"),"-")</f>
        <v>-</v>
      </c>
      <c r="BV111" s="131" t="str">
        <f>IFERROR(IF(BV$5=EOMONTH('Rent Roll'!$M48,0),-'Rent Roll'!$W48*'Rent Roll'!$AB48,"-"),"-")</f>
        <v>-</v>
      </c>
      <c r="BW111" s="131" t="str">
        <f>IFERROR(IF(BW$5=EOMONTH('Rent Roll'!$M48,0),-'Rent Roll'!$W48*'Rent Roll'!$AB48,"-"),"-")</f>
        <v>-</v>
      </c>
      <c r="BX111" s="131" t="str">
        <f>IFERROR(IF(BX$5=EOMONTH('Rent Roll'!$M48,0),-'Rent Roll'!$W48*'Rent Roll'!$AB48,"-"),"-")</f>
        <v>-</v>
      </c>
      <c r="BY111" s="131" t="str">
        <f>IFERROR(IF(BY$5=EOMONTH('Rent Roll'!$M48,0),-'Rent Roll'!$W48*'Rent Roll'!$AB48,"-"),"-")</f>
        <v>-</v>
      </c>
      <c r="BZ111" s="131" t="str">
        <f>IFERROR(IF(BZ$5=EOMONTH('Rent Roll'!$M48,0),-'Rent Roll'!$W48*'Rent Roll'!$AB48,"-"),"-")</f>
        <v>-</v>
      </c>
      <c r="CA111" s="131" t="str">
        <f>IFERROR(IF(CA$5=EOMONTH('Rent Roll'!$M48,0),-'Rent Roll'!$W48*'Rent Roll'!$AB48,"-"),"-")</f>
        <v>-</v>
      </c>
      <c r="CB111" s="131" t="str">
        <f>IFERROR(IF(CB$5=EOMONTH('Rent Roll'!$M48,0),-'Rent Roll'!$W48*'Rent Roll'!$AB48,"-"),"-")</f>
        <v>-</v>
      </c>
      <c r="CC111" s="131" t="str">
        <f>IFERROR(IF(CC$5=EOMONTH('Rent Roll'!$M48,0),-'Rent Roll'!$W48*'Rent Roll'!$AB48,"-"),"-")</f>
        <v>-</v>
      </c>
      <c r="CD111" s="131" t="str">
        <f>IFERROR(IF(CD$5=EOMONTH('Rent Roll'!$M48,0),-'Rent Roll'!$W48*'Rent Roll'!$AB48,"-"),"-")</f>
        <v>-</v>
      </c>
      <c r="CE111" s="131" t="str">
        <f>IFERROR(IF(CE$5=EOMONTH('Rent Roll'!$M48,0),-'Rent Roll'!$W48*'Rent Roll'!$AB48,"-"),"-")</f>
        <v>-</v>
      </c>
      <c r="CF111" s="131" t="str">
        <f>IFERROR(IF(CF$5=EOMONTH('Rent Roll'!$M48,0),-'Rent Roll'!$W48*'Rent Roll'!$AB48,"-"),"-")</f>
        <v>-</v>
      </c>
      <c r="CG111" s="131" t="str">
        <f>IFERROR(IF(CG$5=EOMONTH('Rent Roll'!$M48,0),-'Rent Roll'!$W48*'Rent Roll'!$AB48,"-"),"-")</f>
        <v>-</v>
      </c>
      <c r="CH111" s="131" t="str">
        <f>IFERROR(IF(CH$5=EOMONTH('Rent Roll'!$M48,0),-'Rent Roll'!$W48*'Rent Roll'!$AB48,"-"),"-")</f>
        <v>-</v>
      </c>
      <c r="CI111" s="131" t="str">
        <f>IFERROR(IF(CI$5=EOMONTH('Rent Roll'!$M48,0),-'Rent Roll'!$W48*'Rent Roll'!$AB48,"-"),"-")</f>
        <v>-</v>
      </c>
      <c r="CJ111" s="131" t="str">
        <f>IFERROR(IF(CJ$5=EOMONTH('Rent Roll'!$M48,0),-'Rent Roll'!$W48*'Rent Roll'!$AB48,"-"),"-")</f>
        <v>-</v>
      </c>
      <c r="CK111" s="131" t="str">
        <f>IFERROR(IF(CK$5=EOMONTH('Rent Roll'!$M48,0),-'Rent Roll'!$W48*'Rent Roll'!$AB48,"-"),"-")</f>
        <v>-</v>
      </c>
      <c r="CL111" s="131" t="str">
        <f>IFERROR(IF(CL$5=EOMONTH('Rent Roll'!$M48,0),-'Rent Roll'!$W48*'Rent Roll'!$AB48,"-"),"-")</f>
        <v>-</v>
      </c>
      <c r="CM111" s="131" t="str">
        <f>IFERROR(IF(CM$5=EOMONTH('Rent Roll'!$M48,0),-'Rent Roll'!$W48*'Rent Roll'!$AB48,"-"),"-")</f>
        <v>-</v>
      </c>
      <c r="CN111" s="131" t="str">
        <f>IFERROR(IF(CN$5=EOMONTH('Rent Roll'!$M48,0),-'Rent Roll'!$W48*'Rent Roll'!$AB48,"-"),"-")</f>
        <v>-</v>
      </c>
      <c r="CO111" s="131" t="str">
        <f>IFERROR(IF(CO$5=EOMONTH('Rent Roll'!$M48,0),-'Rent Roll'!$W48*'Rent Roll'!$AB48,"-"),"-")</f>
        <v>-</v>
      </c>
      <c r="CP111" s="131" t="str">
        <f>IFERROR(IF(CP$5=EOMONTH('Rent Roll'!$M48,0),-'Rent Roll'!$W48*'Rent Roll'!$AB48,"-"),"-")</f>
        <v>-</v>
      </c>
      <c r="CQ111" s="131" t="str">
        <f>IFERROR(IF(CQ$5=EOMONTH('Rent Roll'!$M48,0),-'Rent Roll'!$W48*'Rent Roll'!$AB48,"-"),"-")</f>
        <v>-</v>
      </c>
      <c r="CR111" s="131" t="str">
        <f>IFERROR(IF(CR$5=EOMONTH('Rent Roll'!$M48,0),-'Rent Roll'!$W48*'Rent Roll'!$AB48,"-"),"-")</f>
        <v>-</v>
      </c>
      <c r="CS111" s="131" t="str">
        <f>IFERROR(IF(CS$5=EOMONTH('Rent Roll'!$M48,0),-'Rent Roll'!$W48*'Rent Roll'!$AB48,"-"),"-")</f>
        <v>-</v>
      </c>
      <c r="CT111" s="131" t="str">
        <f>IFERROR(IF(CT$5=EOMONTH('Rent Roll'!$M48,0),-'Rent Roll'!$W48*'Rent Roll'!$AB48,"-"),"-")</f>
        <v>-</v>
      </c>
      <c r="CU111" s="131" t="str">
        <f>IFERROR(IF(CU$5=EOMONTH('Rent Roll'!$M48,0),-'Rent Roll'!$W48*'Rent Roll'!$AB48,"-"),"-")</f>
        <v>-</v>
      </c>
      <c r="CV111" s="131" t="str">
        <f>IFERROR(IF(CV$5=EOMONTH('Rent Roll'!$M48,0),-'Rent Roll'!$W48*'Rent Roll'!$AB48,"-"),"-")</f>
        <v>-</v>
      </c>
      <c r="CW111" s="131" t="str">
        <f>IFERROR(IF(CW$5=EOMONTH('Rent Roll'!$M48,0),-'Rent Roll'!$W48*'Rent Roll'!$AB48,"-"),"-")</f>
        <v>-</v>
      </c>
      <c r="CX111" s="131" t="str">
        <f>IFERROR(IF(CX$5=EOMONTH('Rent Roll'!$M48,0),-'Rent Roll'!$W48*'Rent Roll'!$AB48,"-"),"-")</f>
        <v>-</v>
      </c>
      <c r="CY111" s="131" t="str">
        <f>IFERROR(IF(CY$5=EOMONTH('Rent Roll'!$M48,0),-'Rent Roll'!$W48*'Rent Roll'!$AB48,"-"),"-")</f>
        <v>-</v>
      </c>
      <c r="CZ111" s="131" t="str">
        <f>IFERROR(IF(CZ$5=EOMONTH('Rent Roll'!$M48,0),-'Rent Roll'!$W48*'Rent Roll'!$AB48,"-"),"-")</f>
        <v>-</v>
      </c>
      <c r="DA111" s="131" t="str">
        <f>IFERROR(IF(DA$5=EOMONTH('Rent Roll'!$M48,0),-'Rent Roll'!$W48*'Rent Roll'!$AB48,"-"),"-")</f>
        <v>-</v>
      </c>
      <c r="DB111" s="131" t="str">
        <f>IFERROR(IF(DB$5=EOMONTH('Rent Roll'!$M48,0),-'Rent Roll'!$W48*'Rent Roll'!$AB48,"-"),"-")</f>
        <v>-</v>
      </c>
      <c r="DC111" s="131" t="str">
        <f>IFERROR(IF(DC$5=EOMONTH('Rent Roll'!$M48,0),-'Rent Roll'!$W48*'Rent Roll'!$AB48,"-"),"-")</f>
        <v>-</v>
      </c>
      <c r="DD111" s="131" t="str">
        <f>IFERROR(IF(DD$5=EOMONTH('Rent Roll'!$M48,0),-'Rent Roll'!$W48*'Rent Roll'!$AB48,"-"),"-")</f>
        <v>-</v>
      </c>
      <c r="DE111" s="131" t="str">
        <f>IFERROR(IF(DE$5=EOMONTH('Rent Roll'!$M48,0),-'Rent Roll'!$W48*'Rent Roll'!$AB48,"-"),"-")</f>
        <v>-</v>
      </c>
      <c r="DF111" s="131" t="str">
        <f>IFERROR(IF(DF$5=EOMONTH('Rent Roll'!$M48,0),-'Rent Roll'!$W48*'Rent Roll'!$AB48,"-"),"-")</f>
        <v>-</v>
      </c>
      <c r="DG111" s="131" t="str">
        <f>IFERROR(IF(DG$5=EOMONTH('Rent Roll'!$M48,0),-'Rent Roll'!$W48*'Rent Roll'!$AB48,"-"),"-")</f>
        <v>-</v>
      </c>
      <c r="DH111" s="131" t="str">
        <f>IFERROR(IF(DH$5=EOMONTH('Rent Roll'!$M48,0),-'Rent Roll'!$W48*'Rent Roll'!$AB48,"-"),"-")</f>
        <v>-</v>
      </c>
      <c r="DI111" s="131" t="str">
        <f>IFERROR(IF(DI$5=EOMONTH('Rent Roll'!$M48,0),-'Rent Roll'!$W48*'Rent Roll'!$AB48,"-"),"-")</f>
        <v>-</v>
      </c>
      <c r="DJ111" s="131" t="str">
        <f>IFERROR(IF(DJ$5=EOMONTH('Rent Roll'!$M48,0),-'Rent Roll'!$W48*'Rent Roll'!$AB48,"-"),"-")</f>
        <v>-</v>
      </c>
      <c r="DK111" s="131" t="str">
        <f>IFERROR(IF(DK$5=EOMONTH('Rent Roll'!$M48,0),-'Rent Roll'!$W48*'Rent Roll'!$AB48,"-"),"-")</f>
        <v>-</v>
      </c>
      <c r="DL111" s="131" t="str">
        <f>IFERROR(IF(DL$5=EOMONTH('Rent Roll'!$M48,0),-'Rent Roll'!$W48*'Rent Roll'!$AB48,"-"),"-")</f>
        <v>-</v>
      </c>
      <c r="DM111" s="131" t="str">
        <f>IFERROR(IF(DM$5=EOMONTH('Rent Roll'!$M48,0),-'Rent Roll'!$W48*'Rent Roll'!$AB48,"-"),"-")</f>
        <v>-</v>
      </c>
      <c r="DN111" s="131" t="str">
        <f>IFERROR(IF(DN$5=EOMONTH('Rent Roll'!$M48,0),-'Rent Roll'!$W48*'Rent Roll'!$AB48,"-"),"-")</f>
        <v>-</v>
      </c>
      <c r="DO111" s="131" t="str">
        <f>IFERROR(IF(DO$5=EOMONTH('Rent Roll'!$M48,0),-'Rent Roll'!$W48*'Rent Roll'!$AB48,"-"),"-")</f>
        <v>-</v>
      </c>
      <c r="DP111" s="131" t="str">
        <f>IFERROR(IF(DP$5=EOMONTH('Rent Roll'!$M48,0),-'Rent Roll'!$W48*'Rent Roll'!$AB48,"-"),"-")</f>
        <v>-</v>
      </c>
      <c r="DQ111" s="131" t="str">
        <f>IFERROR(IF(DQ$5=EOMONTH('Rent Roll'!$M48,0),-'Rent Roll'!$W48*'Rent Roll'!$AB48,"-"),"-")</f>
        <v>-</v>
      </c>
      <c r="DR111" s="131" t="str">
        <f>IFERROR(IF(DR$5=EOMONTH('Rent Roll'!$M48,0),-'Rent Roll'!$W48*'Rent Roll'!$AB48,"-"),"-")</f>
        <v>-</v>
      </c>
      <c r="DS111" s="131" t="str">
        <f>IFERROR(IF(DS$5=EOMONTH('Rent Roll'!$M48,0),-'Rent Roll'!$W48*'Rent Roll'!$AB48,"-"),"-")</f>
        <v>-</v>
      </c>
      <c r="DT111" s="131" t="str">
        <f>IFERROR(IF(DT$5=EOMONTH('Rent Roll'!$M48,0),-'Rent Roll'!$W48*'Rent Roll'!$AB48,"-"),"-")</f>
        <v>-</v>
      </c>
      <c r="DU111" s="131" t="str">
        <f>IFERROR(IF(DU$5=EOMONTH('Rent Roll'!$M48,0),-'Rent Roll'!$W48*'Rent Roll'!$AB48,"-"),"-")</f>
        <v>-</v>
      </c>
      <c r="DV111" s="131" t="str">
        <f>IFERROR(IF(DV$5=EOMONTH('Rent Roll'!$M48,0),-'Rent Roll'!$W48*'Rent Roll'!$AB48,"-"),"-")</f>
        <v>-</v>
      </c>
      <c r="DW111" s="131" t="str">
        <f>IFERROR(IF(DW$5=EOMONTH('Rent Roll'!$M48,0),-'Rent Roll'!$W48*'Rent Roll'!$AB48,"-"),"-")</f>
        <v>-</v>
      </c>
      <c r="DX111" s="131" t="str">
        <f>IFERROR(IF(DX$5=EOMONTH('Rent Roll'!$M48,0),-'Rent Roll'!$W48*'Rent Roll'!$AB48,"-"),"-")</f>
        <v>-</v>
      </c>
      <c r="DY111" s="131" t="str">
        <f>IFERROR(IF(DY$5=EOMONTH('Rent Roll'!$M48,0),-'Rent Roll'!$W48*'Rent Roll'!$AB48,"-"),"-")</f>
        <v>-</v>
      </c>
      <c r="DZ111" s="131" t="str">
        <f>IFERROR(IF(DZ$5=EOMONTH('Rent Roll'!$M48,0),-'Rent Roll'!$W48*'Rent Roll'!$AB48,"-"),"-")</f>
        <v>-</v>
      </c>
      <c r="EA111" s="131" t="str">
        <f>IFERROR(IF(EA$5=EOMONTH('Rent Roll'!$M48,0),-'Rent Roll'!$W48*'Rent Roll'!$AB48,"-"),"-")</f>
        <v>-</v>
      </c>
      <c r="EB111" s="131" t="str">
        <f>IFERROR(IF(EB$5=EOMONTH('Rent Roll'!$M48,0),-'Rent Roll'!$W48*'Rent Roll'!$AB48,"-"),"-")</f>
        <v>-</v>
      </c>
      <c r="EC111" s="131" t="str">
        <f>IFERROR(IF(EC$5=EOMONTH('Rent Roll'!$M48,0),-'Rent Roll'!$W48*'Rent Roll'!$AB48,"-"),"-")</f>
        <v>-</v>
      </c>
      <c r="ED111" s="131" t="str">
        <f>IFERROR(IF(ED$5=EOMONTH('Rent Roll'!$M48,0),-'Rent Roll'!$W48*'Rent Roll'!$AB48,"-"),"-")</f>
        <v>-</v>
      </c>
      <c r="EE111" s="131" t="str">
        <f>IFERROR(IF(EE$5=EOMONTH('Rent Roll'!$M48,0),-'Rent Roll'!$W48*'Rent Roll'!$AB48,"-"),"-")</f>
        <v>-</v>
      </c>
      <c r="EF111" s="132" t="str">
        <f>IFERROR(IF(EF$5=EOMONTH('Rent Roll'!$M48,0),-'Rent Roll'!$W48*'Rent Roll'!$AB48,"-"),"-")</f>
        <v>-</v>
      </c>
    </row>
    <row r="112" spans="2:136" x14ac:dyDescent="0.2">
      <c r="B112" s="134"/>
      <c r="C112" s="135" t="str">
        <f>CONCATENATE('Rent Roll'!B24&amp;" - "&amp;'Rent Roll'!C24)</f>
        <v xml:space="preserve"> - </v>
      </c>
      <c r="D112" s="130">
        <f t="shared" si="157"/>
        <v>0</v>
      </c>
      <c r="E112" s="131" t="str">
        <f>IFERROR(IF(E$5=EOMONTH('Rent Roll'!$M49,0),-'Rent Roll'!$W49*'Rent Roll'!$AB49,"-"),"-")</f>
        <v>-</v>
      </c>
      <c r="F112" s="131" t="str">
        <f>IFERROR(IF(F$5=EOMONTH('Rent Roll'!$M49,0),-'Rent Roll'!$W49*'Rent Roll'!$AB49,"-"),"-")</f>
        <v>-</v>
      </c>
      <c r="G112" s="131" t="str">
        <f>IFERROR(IF(G$5=EOMONTH('Rent Roll'!$M49,0),-'Rent Roll'!$W49*'Rent Roll'!$AB49,"-"),"-")</f>
        <v>-</v>
      </c>
      <c r="H112" s="131" t="str">
        <f>IFERROR(IF(H$5=EOMONTH('Rent Roll'!$M49,0),-'Rent Roll'!$W49*'Rent Roll'!$AB49,"-"),"-")</f>
        <v>-</v>
      </c>
      <c r="I112" s="131" t="str">
        <f>IFERROR(IF(I$5=EOMONTH('Rent Roll'!$M49,0),-'Rent Roll'!$W49*'Rent Roll'!$AB49,"-"),"-")</f>
        <v>-</v>
      </c>
      <c r="J112" s="131" t="str">
        <f>IFERROR(IF(J$5=EOMONTH('Rent Roll'!$M49,0),-'Rent Roll'!$W49*'Rent Roll'!$AB49,"-"),"-")</f>
        <v>-</v>
      </c>
      <c r="K112" s="131" t="str">
        <f>IFERROR(IF(K$5=EOMONTH('Rent Roll'!$M49,0),-'Rent Roll'!$W49*'Rent Roll'!$AB49,"-"),"-")</f>
        <v>-</v>
      </c>
      <c r="L112" s="131" t="str">
        <f>IFERROR(IF(L$5=EOMONTH('Rent Roll'!$M49,0),-'Rent Roll'!$W49*'Rent Roll'!$AB49,"-"),"-")</f>
        <v>-</v>
      </c>
      <c r="M112" s="131" t="str">
        <f>IFERROR(IF(M$5=EOMONTH('Rent Roll'!$M49,0),-'Rent Roll'!$W49*'Rent Roll'!$AB49,"-"),"-")</f>
        <v>-</v>
      </c>
      <c r="N112" s="131" t="str">
        <f>IFERROR(IF(N$5=EOMONTH('Rent Roll'!$M49,0),-'Rent Roll'!$W49*'Rent Roll'!$AB49,"-"),"-")</f>
        <v>-</v>
      </c>
      <c r="O112" s="131" t="str">
        <f>IFERROR(IF(O$5=EOMONTH('Rent Roll'!$M49,0),-'Rent Roll'!$W49*'Rent Roll'!$AB49,"-"),"-")</f>
        <v>-</v>
      </c>
      <c r="P112" s="131" t="str">
        <f>IFERROR(IF(P$5=EOMONTH('Rent Roll'!$M49,0),-'Rent Roll'!$W49*'Rent Roll'!$AB49,"-"),"-")</f>
        <v>-</v>
      </c>
      <c r="Q112" s="131" t="str">
        <f>IFERROR(IF(Q$5=EOMONTH('Rent Roll'!$M49,0),-'Rent Roll'!$W49*'Rent Roll'!$AB49,"-"),"-")</f>
        <v>-</v>
      </c>
      <c r="R112" s="131" t="str">
        <f>IFERROR(IF(R$5=EOMONTH('Rent Roll'!$M49,0),-'Rent Roll'!$W49*'Rent Roll'!$AB49,"-"),"-")</f>
        <v>-</v>
      </c>
      <c r="S112" s="131" t="str">
        <f>IFERROR(IF(S$5=EOMONTH('Rent Roll'!$M49,0),-'Rent Roll'!$W49*'Rent Roll'!$AB49,"-"),"-")</f>
        <v>-</v>
      </c>
      <c r="T112" s="131" t="str">
        <f>IFERROR(IF(T$5=EOMONTH('Rent Roll'!$M49,0),-'Rent Roll'!$W49*'Rent Roll'!$AB49,"-"),"-")</f>
        <v>-</v>
      </c>
      <c r="U112" s="131" t="str">
        <f>IFERROR(IF(U$5=EOMONTH('Rent Roll'!$M49,0),-'Rent Roll'!$W49*'Rent Roll'!$AB49,"-"),"-")</f>
        <v>-</v>
      </c>
      <c r="V112" s="131" t="str">
        <f>IFERROR(IF(V$5=EOMONTH('Rent Roll'!$M49,0),-'Rent Roll'!$W49*'Rent Roll'!$AB49,"-"),"-")</f>
        <v>-</v>
      </c>
      <c r="W112" s="131" t="str">
        <f>IFERROR(IF(W$5=EOMONTH('Rent Roll'!$M49,0),-'Rent Roll'!$W49*'Rent Roll'!$AB49,"-"),"-")</f>
        <v>-</v>
      </c>
      <c r="X112" s="131" t="str">
        <f>IFERROR(IF(X$5=EOMONTH('Rent Roll'!$M49,0),-'Rent Roll'!$W49*'Rent Roll'!$AB49,"-"),"-")</f>
        <v>-</v>
      </c>
      <c r="Y112" s="131" t="str">
        <f>IFERROR(IF(Y$5=EOMONTH('Rent Roll'!$M49,0),-'Rent Roll'!$W49*'Rent Roll'!$AB49,"-"),"-")</f>
        <v>-</v>
      </c>
      <c r="Z112" s="131" t="str">
        <f>IFERROR(IF(Z$5=EOMONTH('Rent Roll'!$M49,0),-'Rent Roll'!$W49*'Rent Roll'!$AB49,"-"),"-")</f>
        <v>-</v>
      </c>
      <c r="AA112" s="131" t="str">
        <f>IFERROR(IF(AA$5=EOMONTH('Rent Roll'!$M49,0),-'Rent Roll'!$W49*'Rent Roll'!$AB49,"-"),"-")</f>
        <v>-</v>
      </c>
      <c r="AB112" s="131" t="str">
        <f>IFERROR(IF(AB$5=EOMONTH('Rent Roll'!$M49,0),-'Rent Roll'!$W49*'Rent Roll'!$AB49,"-"),"-")</f>
        <v>-</v>
      </c>
      <c r="AC112" s="131" t="str">
        <f>IFERROR(IF(AC$5=EOMONTH('Rent Roll'!$M49,0),-'Rent Roll'!$W49*'Rent Roll'!$AB49,"-"),"-")</f>
        <v>-</v>
      </c>
      <c r="AD112" s="131" t="str">
        <f>IFERROR(IF(AD$5=EOMONTH('Rent Roll'!$M49,0),-'Rent Roll'!$W49*'Rent Roll'!$AB49,"-"),"-")</f>
        <v>-</v>
      </c>
      <c r="AE112" s="131" t="str">
        <f>IFERROR(IF(AE$5=EOMONTH('Rent Roll'!$M49,0),-'Rent Roll'!$W49*'Rent Roll'!$AB49,"-"),"-")</f>
        <v>-</v>
      </c>
      <c r="AF112" s="131" t="str">
        <f>IFERROR(IF(AF$5=EOMONTH('Rent Roll'!$M49,0),-'Rent Roll'!$W49*'Rent Roll'!$AB49,"-"),"-")</f>
        <v>-</v>
      </c>
      <c r="AG112" s="131" t="str">
        <f>IFERROR(IF(AG$5=EOMONTH('Rent Roll'!$M49,0),-'Rent Roll'!$W49*'Rent Roll'!$AB49,"-"),"-")</f>
        <v>-</v>
      </c>
      <c r="AH112" s="131" t="str">
        <f>IFERROR(IF(AH$5=EOMONTH('Rent Roll'!$M49,0),-'Rent Roll'!$W49*'Rent Roll'!$AB49,"-"),"-")</f>
        <v>-</v>
      </c>
      <c r="AI112" s="131" t="str">
        <f>IFERROR(IF(AI$5=EOMONTH('Rent Roll'!$M49,0),-'Rent Roll'!$W49*'Rent Roll'!$AB49,"-"),"-")</f>
        <v>-</v>
      </c>
      <c r="AJ112" s="131" t="str">
        <f>IFERROR(IF(AJ$5=EOMONTH('Rent Roll'!$M49,0),-'Rent Roll'!$W49*'Rent Roll'!$AB49,"-"),"-")</f>
        <v>-</v>
      </c>
      <c r="AK112" s="131" t="str">
        <f>IFERROR(IF(AK$5=EOMONTH('Rent Roll'!$M49,0),-'Rent Roll'!$W49*'Rent Roll'!$AB49,"-"),"-")</f>
        <v>-</v>
      </c>
      <c r="AL112" s="131" t="str">
        <f>IFERROR(IF(AL$5=EOMONTH('Rent Roll'!$M49,0),-'Rent Roll'!$W49*'Rent Roll'!$AB49,"-"),"-")</f>
        <v>-</v>
      </c>
      <c r="AM112" s="131" t="str">
        <f>IFERROR(IF(AM$5=EOMONTH('Rent Roll'!$M49,0),-'Rent Roll'!$W49*'Rent Roll'!$AB49,"-"),"-")</f>
        <v>-</v>
      </c>
      <c r="AN112" s="131" t="str">
        <f>IFERROR(IF(AN$5=EOMONTH('Rent Roll'!$M49,0),-'Rent Roll'!$W49*'Rent Roll'!$AB49,"-"),"-")</f>
        <v>-</v>
      </c>
      <c r="AO112" s="131" t="str">
        <f>IFERROR(IF(AO$5=EOMONTH('Rent Roll'!$M49,0),-'Rent Roll'!$W49*'Rent Roll'!$AB49,"-"),"-")</f>
        <v>-</v>
      </c>
      <c r="AP112" s="131" t="str">
        <f>IFERROR(IF(AP$5=EOMONTH('Rent Roll'!$M49,0),-'Rent Roll'!$W49*'Rent Roll'!$AB49,"-"),"-")</f>
        <v>-</v>
      </c>
      <c r="AQ112" s="131" t="str">
        <f>IFERROR(IF(AQ$5=EOMONTH('Rent Roll'!$M49,0),-'Rent Roll'!$W49*'Rent Roll'!$AB49,"-"),"-")</f>
        <v>-</v>
      </c>
      <c r="AR112" s="131" t="str">
        <f>IFERROR(IF(AR$5=EOMONTH('Rent Roll'!$M49,0),-'Rent Roll'!$W49*'Rent Roll'!$AB49,"-"),"-")</f>
        <v>-</v>
      </c>
      <c r="AS112" s="131" t="str">
        <f>IFERROR(IF(AS$5=EOMONTH('Rent Roll'!$M49,0),-'Rent Roll'!$W49*'Rent Roll'!$AB49,"-"),"-")</f>
        <v>-</v>
      </c>
      <c r="AT112" s="131" t="str">
        <f>IFERROR(IF(AT$5=EOMONTH('Rent Roll'!$M49,0),-'Rent Roll'!$W49*'Rent Roll'!$AB49,"-"),"-")</f>
        <v>-</v>
      </c>
      <c r="AU112" s="131" t="str">
        <f>IFERROR(IF(AU$5=EOMONTH('Rent Roll'!$M49,0),-'Rent Roll'!$W49*'Rent Roll'!$AB49,"-"),"-")</f>
        <v>-</v>
      </c>
      <c r="AV112" s="131" t="str">
        <f>IFERROR(IF(AV$5=EOMONTH('Rent Roll'!$M49,0),-'Rent Roll'!$W49*'Rent Roll'!$AB49,"-"),"-")</f>
        <v>-</v>
      </c>
      <c r="AW112" s="131" t="str">
        <f>IFERROR(IF(AW$5=EOMONTH('Rent Roll'!$M49,0),-'Rent Roll'!$W49*'Rent Roll'!$AB49,"-"),"-")</f>
        <v>-</v>
      </c>
      <c r="AX112" s="131" t="str">
        <f>IFERROR(IF(AX$5=EOMONTH('Rent Roll'!$M49,0),-'Rent Roll'!$W49*'Rent Roll'!$AB49,"-"),"-")</f>
        <v>-</v>
      </c>
      <c r="AY112" s="131" t="str">
        <f>IFERROR(IF(AY$5=EOMONTH('Rent Roll'!$M49,0),-'Rent Roll'!$W49*'Rent Roll'!$AB49,"-"),"-")</f>
        <v>-</v>
      </c>
      <c r="AZ112" s="131" t="str">
        <f>IFERROR(IF(AZ$5=EOMONTH('Rent Roll'!$M49,0),-'Rent Roll'!$W49*'Rent Roll'!$AB49,"-"),"-")</f>
        <v>-</v>
      </c>
      <c r="BA112" s="131" t="str">
        <f>IFERROR(IF(BA$5=EOMONTH('Rent Roll'!$M49,0),-'Rent Roll'!$W49*'Rent Roll'!$AB49,"-"),"-")</f>
        <v>-</v>
      </c>
      <c r="BB112" s="131" t="str">
        <f>IFERROR(IF(BB$5=EOMONTH('Rent Roll'!$M49,0),-'Rent Roll'!$W49*'Rent Roll'!$AB49,"-"),"-")</f>
        <v>-</v>
      </c>
      <c r="BC112" s="131" t="str">
        <f>IFERROR(IF(BC$5=EOMONTH('Rent Roll'!$M49,0),-'Rent Roll'!$W49*'Rent Roll'!$AB49,"-"),"-")</f>
        <v>-</v>
      </c>
      <c r="BD112" s="131" t="str">
        <f>IFERROR(IF(BD$5=EOMONTH('Rent Roll'!$M49,0),-'Rent Roll'!$W49*'Rent Roll'!$AB49,"-"),"-")</f>
        <v>-</v>
      </c>
      <c r="BE112" s="131" t="str">
        <f>IFERROR(IF(BE$5=EOMONTH('Rent Roll'!$M49,0),-'Rent Roll'!$W49*'Rent Roll'!$AB49,"-"),"-")</f>
        <v>-</v>
      </c>
      <c r="BF112" s="131" t="str">
        <f>IFERROR(IF(BF$5=EOMONTH('Rent Roll'!$M49,0),-'Rent Roll'!$W49*'Rent Roll'!$AB49,"-"),"-")</f>
        <v>-</v>
      </c>
      <c r="BG112" s="131" t="str">
        <f>IFERROR(IF(BG$5=EOMONTH('Rent Roll'!$M49,0),-'Rent Roll'!$W49*'Rent Roll'!$AB49,"-"),"-")</f>
        <v>-</v>
      </c>
      <c r="BH112" s="131" t="str">
        <f>IFERROR(IF(BH$5=EOMONTH('Rent Roll'!$M49,0),-'Rent Roll'!$W49*'Rent Roll'!$AB49,"-"),"-")</f>
        <v>-</v>
      </c>
      <c r="BI112" s="131" t="str">
        <f>IFERROR(IF(BI$5=EOMONTH('Rent Roll'!$M49,0),-'Rent Roll'!$W49*'Rent Roll'!$AB49,"-"),"-")</f>
        <v>-</v>
      </c>
      <c r="BJ112" s="131" t="str">
        <f>IFERROR(IF(BJ$5=EOMONTH('Rent Roll'!$M49,0),-'Rent Roll'!$W49*'Rent Roll'!$AB49,"-"),"-")</f>
        <v>-</v>
      </c>
      <c r="BK112" s="131" t="str">
        <f>IFERROR(IF(BK$5=EOMONTH('Rent Roll'!$M49,0),-'Rent Roll'!$W49*'Rent Roll'!$AB49,"-"),"-")</f>
        <v>-</v>
      </c>
      <c r="BL112" s="131" t="str">
        <f>IFERROR(IF(BL$5=EOMONTH('Rent Roll'!$M49,0),-'Rent Roll'!$W49*'Rent Roll'!$AB49,"-"),"-")</f>
        <v>-</v>
      </c>
      <c r="BM112" s="131" t="str">
        <f>IFERROR(IF(BM$5=EOMONTH('Rent Roll'!$M49,0),-'Rent Roll'!$W49*'Rent Roll'!$AB49,"-"),"-")</f>
        <v>-</v>
      </c>
      <c r="BN112" s="131" t="str">
        <f>IFERROR(IF(BN$5=EOMONTH('Rent Roll'!$M49,0),-'Rent Roll'!$W49*'Rent Roll'!$AB49,"-"),"-")</f>
        <v>-</v>
      </c>
      <c r="BO112" s="131" t="str">
        <f>IFERROR(IF(BO$5=EOMONTH('Rent Roll'!$M49,0),-'Rent Roll'!$W49*'Rent Roll'!$AB49,"-"),"-")</f>
        <v>-</v>
      </c>
      <c r="BP112" s="131" t="str">
        <f>IFERROR(IF(BP$5=EOMONTH('Rent Roll'!$M49,0),-'Rent Roll'!$W49*'Rent Roll'!$AB49,"-"),"-")</f>
        <v>-</v>
      </c>
      <c r="BQ112" s="131" t="str">
        <f>IFERROR(IF(BQ$5=EOMONTH('Rent Roll'!$M49,0),-'Rent Roll'!$W49*'Rent Roll'!$AB49,"-"),"-")</f>
        <v>-</v>
      </c>
      <c r="BR112" s="131" t="str">
        <f>IFERROR(IF(BR$5=EOMONTH('Rent Roll'!$M49,0),-'Rent Roll'!$W49*'Rent Roll'!$AB49,"-"),"-")</f>
        <v>-</v>
      </c>
      <c r="BS112" s="131" t="str">
        <f>IFERROR(IF(BS$5=EOMONTH('Rent Roll'!$M49,0),-'Rent Roll'!$W49*'Rent Roll'!$AB49,"-"),"-")</f>
        <v>-</v>
      </c>
      <c r="BT112" s="131" t="str">
        <f>IFERROR(IF(BT$5=EOMONTH('Rent Roll'!$M49,0),-'Rent Roll'!$W49*'Rent Roll'!$AB49,"-"),"-")</f>
        <v>-</v>
      </c>
      <c r="BU112" s="131" t="str">
        <f>IFERROR(IF(BU$5=EOMONTH('Rent Roll'!$M49,0),-'Rent Roll'!$W49*'Rent Roll'!$AB49,"-"),"-")</f>
        <v>-</v>
      </c>
      <c r="BV112" s="131" t="str">
        <f>IFERROR(IF(BV$5=EOMONTH('Rent Roll'!$M49,0),-'Rent Roll'!$W49*'Rent Roll'!$AB49,"-"),"-")</f>
        <v>-</v>
      </c>
      <c r="BW112" s="131" t="str">
        <f>IFERROR(IF(BW$5=EOMONTH('Rent Roll'!$M49,0),-'Rent Roll'!$W49*'Rent Roll'!$AB49,"-"),"-")</f>
        <v>-</v>
      </c>
      <c r="BX112" s="131" t="str">
        <f>IFERROR(IF(BX$5=EOMONTH('Rent Roll'!$M49,0),-'Rent Roll'!$W49*'Rent Roll'!$AB49,"-"),"-")</f>
        <v>-</v>
      </c>
      <c r="BY112" s="131" t="str">
        <f>IFERROR(IF(BY$5=EOMONTH('Rent Roll'!$M49,0),-'Rent Roll'!$W49*'Rent Roll'!$AB49,"-"),"-")</f>
        <v>-</v>
      </c>
      <c r="BZ112" s="131" t="str">
        <f>IFERROR(IF(BZ$5=EOMONTH('Rent Roll'!$M49,0),-'Rent Roll'!$W49*'Rent Roll'!$AB49,"-"),"-")</f>
        <v>-</v>
      </c>
      <c r="CA112" s="131" t="str">
        <f>IFERROR(IF(CA$5=EOMONTH('Rent Roll'!$M49,0),-'Rent Roll'!$W49*'Rent Roll'!$AB49,"-"),"-")</f>
        <v>-</v>
      </c>
      <c r="CB112" s="131" t="str">
        <f>IFERROR(IF(CB$5=EOMONTH('Rent Roll'!$M49,0),-'Rent Roll'!$W49*'Rent Roll'!$AB49,"-"),"-")</f>
        <v>-</v>
      </c>
      <c r="CC112" s="131" t="str">
        <f>IFERROR(IF(CC$5=EOMONTH('Rent Roll'!$M49,0),-'Rent Roll'!$W49*'Rent Roll'!$AB49,"-"),"-")</f>
        <v>-</v>
      </c>
      <c r="CD112" s="131" t="str">
        <f>IFERROR(IF(CD$5=EOMONTH('Rent Roll'!$M49,0),-'Rent Roll'!$W49*'Rent Roll'!$AB49,"-"),"-")</f>
        <v>-</v>
      </c>
      <c r="CE112" s="131" t="str">
        <f>IFERROR(IF(CE$5=EOMONTH('Rent Roll'!$M49,0),-'Rent Roll'!$W49*'Rent Roll'!$AB49,"-"),"-")</f>
        <v>-</v>
      </c>
      <c r="CF112" s="131" t="str">
        <f>IFERROR(IF(CF$5=EOMONTH('Rent Roll'!$M49,0),-'Rent Roll'!$W49*'Rent Roll'!$AB49,"-"),"-")</f>
        <v>-</v>
      </c>
      <c r="CG112" s="131" t="str">
        <f>IFERROR(IF(CG$5=EOMONTH('Rent Roll'!$M49,0),-'Rent Roll'!$W49*'Rent Roll'!$AB49,"-"),"-")</f>
        <v>-</v>
      </c>
      <c r="CH112" s="131" t="str">
        <f>IFERROR(IF(CH$5=EOMONTH('Rent Roll'!$M49,0),-'Rent Roll'!$W49*'Rent Roll'!$AB49,"-"),"-")</f>
        <v>-</v>
      </c>
      <c r="CI112" s="131" t="str">
        <f>IFERROR(IF(CI$5=EOMONTH('Rent Roll'!$M49,0),-'Rent Roll'!$W49*'Rent Roll'!$AB49,"-"),"-")</f>
        <v>-</v>
      </c>
      <c r="CJ112" s="131" t="str">
        <f>IFERROR(IF(CJ$5=EOMONTH('Rent Roll'!$M49,0),-'Rent Roll'!$W49*'Rent Roll'!$AB49,"-"),"-")</f>
        <v>-</v>
      </c>
      <c r="CK112" s="131" t="str">
        <f>IFERROR(IF(CK$5=EOMONTH('Rent Roll'!$M49,0),-'Rent Roll'!$W49*'Rent Roll'!$AB49,"-"),"-")</f>
        <v>-</v>
      </c>
      <c r="CL112" s="131" t="str">
        <f>IFERROR(IF(CL$5=EOMONTH('Rent Roll'!$M49,0),-'Rent Roll'!$W49*'Rent Roll'!$AB49,"-"),"-")</f>
        <v>-</v>
      </c>
      <c r="CM112" s="131" t="str">
        <f>IFERROR(IF(CM$5=EOMONTH('Rent Roll'!$M49,0),-'Rent Roll'!$W49*'Rent Roll'!$AB49,"-"),"-")</f>
        <v>-</v>
      </c>
      <c r="CN112" s="131" t="str">
        <f>IFERROR(IF(CN$5=EOMONTH('Rent Roll'!$M49,0),-'Rent Roll'!$W49*'Rent Roll'!$AB49,"-"),"-")</f>
        <v>-</v>
      </c>
      <c r="CO112" s="131" t="str">
        <f>IFERROR(IF(CO$5=EOMONTH('Rent Roll'!$M49,0),-'Rent Roll'!$W49*'Rent Roll'!$AB49,"-"),"-")</f>
        <v>-</v>
      </c>
      <c r="CP112" s="131" t="str">
        <f>IFERROR(IF(CP$5=EOMONTH('Rent Roll'!$M49,0),-'Rent Roll'!$W49*'Rent Roll'!$AB49,"-"),"-")</f>
        <v>-</v>
      </c>
      <c r="CQ112" s="131" t="str">
        <f>IFERROR(IF(CQ$5=EOMONTH('Rent Roll'!$M49,0),-'Rent Roll'!$W49*'Rent Roll'!$AB49,"-"),"-")</f>
        <v>-</v>
      </c>
      <c r="CR112" s="131" t="str">
        <f>IFERROR(IF(CR$5=EOMONTH('Rent Roll'!$M49,0),-'Rent Roll'!$W49*'Rent Roll'!$AB49,"-"),"-")</f>
        <v>-</v>
      </c>
      <c r="CS112" s="131" t="str">
        <f>IFERROR(IF(CS$5=EOMONTH('Rent Roll'!$M49,0),-'Rent Roll'!$W49*'Rent Roll'!$AB49,"-"),"-")</f>
        <v>-</v>
      </c>
      <c r="CT112" s="131" t="str">
        <f>IFERROR(IF(CT$5=EOMONTH('Rent Roll'!$M49,0),-'Rent Roll'!$W49*'Rent Roll'!$AB49,"-"),"-")</f>
        <v>-</v>
      </c>
      <c r="CU112" s="131" t="str">
        <f>IFERROR(IF(CU$5=EOMONTH('Rent Roll'!$M49,0),-'Rent Roll'!$W49*'Rent Roll'!$AB49,"-"),"-")</f>
        <v>-</v>
      </c>
      <c r="CV112" s="131" t="str">
        <f>IFERROR(IF(CV$5=EOMONTH('Rent Roll'!$M49,0),-'Rent Roll'!$W49*'Rent Roll'!$AB49,"-"),"-")</f>
        <v>-</v>
      </c>
      <c r="CW112" s="131" t="str">
        <f>IFERROR(IF(CW$5=EOMONTH('Rent Roll'!$M49,0),-'Rent Roll'!$W49*'Rent Roll'!$AB49,"-"),"-")</f>
        <v>-</v>
      </c>
      <c r="CX112" s="131" t="str">
        <f>IFERROR(IF(CX$5=EOMONTH('Rent Roll'!$M49,0),-'Rent Roll'!$W49*'Rent Roll'!$AB49,"-"),"-")</f>
        <v>-</v>
      </c>
      <c r="CY112" s="131" t="str">
        <f>IFERROR(IF(CY$5=EOMONTH('Rent Roll'!$M49,0),-'Rent Roll'!$W49*'Rent Roll'!$AB49,"-"),"-")</f>
        <v>-</v>
      </c>
      <c r="CZ112" s="131" t="str">
        <f>IFERROR(IF(CZ$5=EOMONTH('Rent Roll'!$M49,0),-'Rent Roll'!$W49*'Rent Roll'!$AB49,"-"),"-")</f>
        <v>-</v>
      </c>
      <c r="DA112" s="131" t="str">
        <f>IFERROR(IF(DA$5=EOMONTH('Rent Roll'!$M49,0),-'Rent Roll'!$W49*'Rent Roll'!$AB49,"-"),"-")</f>
        <v>-</v>
      </c>
      <c r="DB112" s="131" t="str">
        <f>IFERROR(IF(DB$5=EOMONTH('Rent Roll'!$M49,0),-'Rent Roll'!$W49*'Rent Roll'!$AB49,"-"),"-")</f>
        <v>-</v>
      </c>
      <c r="DC112" s="131" t="str">
        <f>IFERROR(IF(DC$5=EOMONTH('Rent Roll'!$M49,0),-'Rent Roll'!$W49*'Rent Roll'!$AB49,"-"),"-")</f>
        <v>-</v>
      </c>
      <c r="DD112" s="131" t="str">
        <f>IFERROR(IF(DD$5=EOMONTH('Rent Roll'!$M49,0),-'Rent Roll'!$W49*'Rent Roll'!$AB49,"-"),"-")</f>
        <v>-</v>
      </c>
      <c r="DE112" s="131" t="str">
        <f>IFERROR(IF(DE$5=EOMONTH('Rent Roll'!$M49,0),-'Rent Roll'!$W49*'Rent Roll'!$AB49,"-"),"-")</f>
        <v>-</v>
      </c>
      <c r="DF112" s="131" t="str">
        <f>IFERROR(IF(DF$5=EOMONTH('Rent Roll'!$M49,0),-'Rent Roll'!$W49*'Rent Roll'!$AB49,"-"),"-")</f>
        <v>-</v>
      </c>
      <c r="DG112" s="131" t="str">
        <f>IFERROR(IF(DG$5=EOMONTH('Rent Roll'!$M49,0),-'Rent Roll'!$W49*'Rent Roll'!$AB49,"-"),"-")</f>
        <v>-</v>
      </c>
      <c r="DH112" s="131" t="str">
        <f>IFERROR(IF(DH$5=EOMONTH('Rent Roll'!$M49,0),-'Rent Roll'!$W49*'Rent Roll'!$AB49,"-"),"-")</f>
        <v>-</v>
      </c>
      <c r="DI112" s="131" t="str">
        <f>IFERROR(IF(DI$5=EOMONTH('Rent Roll'!$M49,0),-'Rent Roll'!$W49*'Rent Roll'!$AB49,"-"),"-")</f>
        <v>-</v>
      </c>
      <c r="DJ112" s="131" t="str">
        <f>IFERROR(IF(DJ$5=EOMONTH('Rent Roll'!$M49,0),-'Rent Roll'!$W49*'Rent Roll'!$AB49,"-"),"-")</f>
        <v>-</v>
      </c>
      <c r="DK112" s="131" t="str">
        <f>IFERROR(IF(DK$5=EOMONTH('Rent Roll'!$M49,0),-'Rent Roll'!$W49*'Rent Roll'!$AB49,"-"),"-")</f>
        <v>-</v>
      </c>
      <c r="DL112" s="131" t="str">
        <f>IFERROR(IF(DL$5=EOMONTH('Rent Roll'!$M49,0),-'Rent Roll'!$W49*'Rent Roll'!$AB49,"-"),"-")</f>
        <v>-</v>
      </c>
      <c r="DM112" s="131" t="str">
        <f>IFERROR(IF(DM$5=EOMONTH('Rent Roll'!$M49,0),-'Rent Roll'!$W49*'Rent Roll'!$AB49,"-"),"-")</f>
        <v>-</v>
      </c>
      <c r="DN112" s="131" t="str">
        <f>IFERROR(IF(DN$5=EOMONTH('Rent Roll'!$M49,0),-'Rent Roll'!$W49*'Rent Roll'!$AB49,"-"),"-")</f>
        <v>-</v>
      </c>
      <c r="DO112" s="131" t="str">
        <f>IFERROR(IF(DO$5=EOMONTH('Rent Roll'!$M49,0),-'Rent Roll'!$W49*'Rent Roll'!$AB49,"-"),"-")</f>
        <v>-</v>
      </c>
      <c r="DP112" s="131" t="str">
        <f>IFERROR(IF(DP$5=EOMONTH('Rent Roll'!$M49,0),-'Rent Roll'!$W49*'Rent Roll'!$AB49,"-"),"-")</f>
        <v>-</v>
      </c>
      <c r="DQ112" s="131" t="str">
        <f>IFERROR(IF(DQ$5=EOMONTH('Rent Roll'!$M49,0),-'Rent Roll'!$W49*'Rent Roll'!$AB49,"-"),"-")</f>
        <v>-</v>
      </c>
      <c r="DR112" s="131" t="str">
        <f>IFERROR(IF(DR$5=EOMONTH('Rent Roll'!$M49,0),-'Rent Roll'!$W49*'Rent Roll'!$AB49,"-"),"-")</f>
        <v>-</v>
      </c>
      <c r="DS112" s="131" t="str">
        <f>IFERROR(IF(DS$5=EOMONTH('Rent Roll'!$M49,0),-'Rent Roll'!$W49*'Rent Roll'!$AB49,"-"),"-")</f>
        <v>-</v>
      </c>
      <c r="DT112" s="131" t="str">
        <f>IFERROR(IF(DT$5=EOMONTH('Rent Roll'!$M49,0),-'Rent Roll'!$W49*'Rent Roll'!$AB49,"-"),"-")</f>
        <v>-</v>
      </c>
      <c r="DU112" s="131" t="str">
        <f>IFERROR(IF(DU$5=EOMONTH('Rent Roll'!$M49,0),-'Rent Roll'!$W49*'Rent Roll'!$AB49,"-"),"-")</f>
        <v>-</v>
      </c>
      <c r="DV112" s="131" t="str">
        <f>IFERROR(IF(DV$5=EOMONTH('Rent Roll'!$M49,0),-'Rent Roll'!$W49*'Rent Roll'!$AB49,"-"),"-")</f>
        <v>-</v>
      </c>
      <c r="DW112" s="131" t="str">
        <f>IFERROR(IF(DW$5=EOMONTH('Rent Roll'!$M49,0),-'Rent Roll'!$W49*'Rent Roll'!$AB49,"-"),"-")</f>
        <v>-</v>
      </c>
      <c r="DX112" s="131" t="str">
        <f>IFERROR(IF(DX$5=EOMONTH('Rent Roll'!$M49,0),-'Rent Roll'!$W49*'Rent Roll'!$AB49,"-"),"-")</f>
        <v>-</v>
      </c>
      <c r="DY112" s="131" t="str">
        <f>IFERROR(IF(DY$5=EOMONTH('Rent Roll'!$M49,0),-'Rent Roll'!$W49*'Rent Roll'!$AB49,"-"),"-")</f>
        <v>-</v>
      </c>
      <c r="DZ112" s="131" t="str">
        <f>IFERROR(IF(DZ$5=EOMONTH('Rent Roll'!$M49,0),-'Rent Roll'!$W49*'Rent Roll'!$AB49,"-"),"-")</f>
        <v>-</v>
      </c>
      <c r="EA112" s="131" t="str">
        <f>IFERROR(IF(EA$5=EOMONTH('Rent Roll'!$M49,0),-'Rent Roll'!$W49*'Rent Roll'!$AB49,"-"),"-")</f>
        <v>-</v>
      </c>
      <c r="EB112" s="131" t="str">
        <f>IFERROR(IF(EB$5=EOMONTH('Rent Roll'!$M49,0),-'Rent Roll'!$W49*'Rent Roll'!$AB49,"-"),"-")</f>
        <v>-</v>
      </c>
      <c r="EC112" s="131" t="str">
        <f>IFERROR(IF(EC$5=EOMONTH('Rent Roll'!$M49,0),-'Rent Roll'!$W49*'Rent Roll'!$AB49,"-"),"-")</f>
        <v>-</v>
      </c>
      <c r="ED112" s="131" t="str">
        <f>IFERROR(IF(ED$5=EOMONTH('Rent Roll'!$M49,0),-'Rent Roll'!$W49*'Rent Roll'!$AB49,"-"),"-")</f>
        <v>-</v>
      </c>
      <c r="EE112" s="131" t="str">
        <f>IFERROR(IF(EE$5=EOMONTH('Rent Roll'!$M49,0),-'Rent Roll'!$W49*'Rent Roll'!$AB49,"-"),"-")</f>
        <v>-</v>
      </c>
      <c r="EF112" s="132" t="str">
        <f>IFERROR(IF(EF$5=EOMONTH('Rent Roll'!$M49,0),-'Rent Roll'!$W49*'Rent Roll'!$AB49,"-"),"-")</f>
        <v>-</v>
      </c>
    </row>
    <row r="113" spans="2:136" x14ac:dyDescent="0.2">
      <c r="B113" s="134"/>
      <c r="C113" s="135" t="str">
        <f>CONCATENATE('Rent Roll'!B25&amp;" - "&amp;'Rent Roll'!C25)</f>
        <v xml:space="preserve"> - </v>
      </c>
      <c r="D113" s="136">
        <f t="shared" si="157"/>
        <v>0</v>
      </c>
      <c r="E113" s="137" t="str">
        <f>IFERROR(IF(E$5=EOMONTH('Rent Roll'!$M50,0),-'Rent Roll'!$W50*'Rent Roll'!$AB50,"-"),"-")</f>
        <v>-</v>
      </c>
      <c r="F113" s="138" t="str">
        <f>IFERROR(IF(F$5=EOMONTH('Rent Roll'!$M50,0),-'Rent Roll'!$W50*'Rent Roll'!$AB50,"-"),"-")</f>
        <v>-</v>
      </c>
      <c r="G113" s="138" t="str">
        <f>IFERROR(IF(G$5=EOMONTH('Rent Roll'!$M50,0),-'Rent Roll'!$W50*'Rent Roll'!$AB50,"-"),"-")</f>
        <v>-</v>
      </c>
      <c r="H113" s="138" t="str">
        <f>IFERROR(IF(H$5=EOMONTH('Rent Roll'!$M50,0),-'Rent Roll'!$W50*'Rent Roll'!$AB50,"-"),"-")</f>
        <v>-</v>
      </c>
      <c r="I113" s="138" t="str">
        <f>IFERROR(IF(I$5=EOMONTH('Rent Roll'!$M50,0),-'Rent Roll'!$W50*'Rent Roll'!$AB50,"-"),"-")</f>
        <v>-</v>
      </c>
      <c r="J113" s="138" t="str">
        <f>IFERROR(IF(J$5=EOMONTH('Rent Roll'!$M50,0),-'Rent Roll'!$W50*'Rent Roll'!$AB50,"-"),"-")</f>
        <v>-</v>
      </c>
      <c r="K113" s="138" t="str">
        <f>IFERROR(IF(K$5=EOMONTH('Rent Roll'!$M50,0),-'Rent Roll'!$W50*'Rent Roll'!$AB50,"-"),"-")</f>
        <v>-</v>
      </c>
      <c r="L113" s="138" t="str">
        <f>IFERROR(IF(L$5=EOMONTH('Rent Roll'!$M50,0),-'Rent Roll'!$W50*'Rent Roll'!$AB50,"-"),"-")</f>
        <v>-</v>
      </c>
      <c r="M113" s="138" t="str">
        <f>IFERROR(IF(M$5=EOMONTH('Rent Roll'!$M50,0),-'Rent Roll'!$W50*'Rent Roll'!$AB50,"-"),"-")</f>
        <v>-</v>
      </c>
      <c r="N113" s="138" t="str">
        <f>IFERROR(IF(N$5=EOMONTH('Rent Roll'!$M50,0),-'Rent Roll'!$W50*'Rent Roll'!$AB50,"-"),"-")</f>
        <v>-</v>
      </c>
      <c r="O113" s="138" t="str">
        <f>IFERROR(IF(O$5=EOMONTH('Rent Roll'!$M50,0),-'Rent Roll'!$W50*'Rent Roll'!$AB50,"-"),"-")</f>
        <v>-</v>
      </c>
      <c r="P113" s="138" t="str">
        <f>IFERROR(IF(P$5=EOMONTH('Rent Roll'!$M50,0),-'Rent Roll'!$W50*'Rent Roll'!$AB50,"-"),"-")</f>
        <v>-</v>
      </c>
      <c r="Q113" s="138" t="str">
        <f>IFERROR(IF(Q$5=EOMONTH('Rent Roll'!$M50,0),-'Rent Roll'!$W50*'Rent Roll'!$AB50,"-"),"-")</f>
        <v>-</v>
      </c>
      <c r="R113" s="138" t="str">
        <f>IFERROR(IF(R$5=EOMONTH('Rent Roll'!$M50,0),-'Rent Roll'!$W50*'Rent Roll'!$AB50,"-"),"-")</f>
        <v>-</v>
      </c>
      <c r="S113" s="138" t="str">
        <f>IFERROR(IF(S$5=EOMONTH('Rent Roll'!$M50,0),-'Rent Roll'!$W50*'Rent Roll'!$AB50,"-"),"-")</f>
        <v>-</v>
      </c>
      <c r="T113" s="138" t="str">
        <f>IFERROR(IF(T$5=EOMONTH('Rent Roll'!$M50,0),-'Rent Roll'!$W50*'Rent Roll'!$AB50,"-"),"-")</f>
        <v>-</v>
      </c>
      <c r="U113" s="138" t="str">
        <f>IFERROR(IF(U$5=EOMONTH('Rent Roll'!$M50,0),-'Rent Roll'!$W50*'Rent Roll'!$AB50,"-"),"-")</f>
        <v>-</v>
      </c>
      <c r="V113" s="138" t="str">
        <f>IFERROR(IF(V$5=EOMONTH('Rent Roll'!$M50,0),-'Rent Roll'!$W50*'Rent Roll'!$AB50,"-"),"-")</f>
        <v>-</v>
      </c>
      <c r="W113" s="138" t="str">
        <f>IFERROR(IF(W$5=EOMONTH('Rent Roll'!$M50,0),-'Rent Roll'!$W50*'Rent Roll'!$AB50,"-"),"-")</f>
        <v>-</v>
      </c>
      <c r="X113" s="138" t="str">
        <f>IFERROR(IF(X$5=EOMONTH('Rent Roll'!$M50,0),-'Rent Roll'!$W50*'Rent Roll'!$AB50,"-"),"-")</f>
        <v>-</v>
      </c>
      <c r="Y113" s="138" t="str">
        <f>IFERROR(IF(Y$5=EOMONTH('Rent Roll'!$M50,0),-'Rent Roll'!$W50*'Rent Roll'!$AB50,"-"),"-")</f>
        <v>-</v>
      </c>
      <c r="Z113" s="138" t="str">
        <f>IFERROR(IF(Z$5=EOMONTH('Rent Roll'!$M50,0),-'Rent Roll'!$W50*'Rent Roll'!$AB50,"-"),"-")</f>
        <v>-</v>
      </c>
      <c r="AA113" s="138" t="str">
        <f>IFERROR(IF(AA$5=EOMONTH('Rent Roll'!$M50,0),-'Rent Roll'!$W50*'Rent Roll'!$AB50,"-"),"-")</f>
        <v>-</v>
      </c>
      <c r="AB113" s="138" t="str">
        <f>IFERROR(IF(AB$5=EOMONTH('Rent Roll'!$M50,0),-'Rent Roll'!$W50*'Rent Roll'!$AB50,"-"),"-")</f>
        <v>-</v>
      </c>
      <c r="AC113" s="138" t="str">
        <f>IFERROR(IF(AC$5=EOMONTH('Rent Roll'!$M50,0),-'Rent Roll'!$W50*'Rent Roll'!$AB50,"-"),"-")</f>
        <v>-</v>
      </c>
      <c r="AD113" s="138" t="str">
        <f>IFERROR(IF(AD$5=EOMONTH('Rent Roll'!$M50,0),-'Rent Roll'!$W50*'Rent Roll'!$AB50,"-"),"-")</f>
        <v>-</v>
      </c>
      <c r="AE113" s="138" t="str">
        <f>IFERROR(IF(AE$5=EOMONTH('Rent Roll'!$M50,0),-'Rent Roll'!$W50*'Rent Roll'!$AB50,"-"),"-")</f>
        <v>-</v>
      </c>
      <c r="AF113" s="138" t="str">
        <f>IFERROR(IF(AF$5=EOMONTH('Rent Roll'!$M50,0),-'Rent Roll'!$W50*'Rent Roll'!$AB50,"-"),"-")</f>
        <v>-</v>
      </c>
      <c r="AG113" s="138" t="str">
        <f>IFERROR(IF(AG$5=EOMONTH('Rent Roll'!$M50,0),-'Rent Roll'!$W50*'Rent Roll'!$AB50,"-"),"-")</f>
        <v>-</v>
      </c>
      <c r="AH113" s="138" t="str">
        <f>IFERROR(IF(AH$5=EOMONTH('Rent Roll'!$M50,0),-'Rent Roll'!$W50*'Rent Roll'!$AB50,"-"),"-")</f>
        <v>-</v>
      </c>
      <c r="AI113" s="138" t="str">
        <f>IFERROR(IF(AI$5=EOMONTH('Rent Roll'!$M50,0),-'Rent Roll'!$W50*'Rent Roll'!$AB50,"-"),"-")</f>
        <v>-</v>
      </c>
      <c r="AJ113" s="138" t="str">
        <f>IFERROR(IF(AJ$5=EOMONTH('Rent Roll'!$M50,0),-'Rent Roll'!$W50*'Rent Roll'!$AB50,"-"),"-")</f>
        <v>-</v>
      </c>
      <c r="AK113" s="138" t="str">
        <f>IFERROR(IF(AK$5=EOMONTH('Rent Roll'!$M50,0),-'Rent Roll'!$W50*'Rent Roll'!$AB50,"-"),"-")</f>
        <v>-</v>
      </c>
      <c r="AL113" s="138" t="str">
        <f>IFERROR(IF(AL$5=EOMONTH('Rent Roll'!$M50,0),-'Rent Roll'!$W50*'Rent Roll'!$AB50,"-"),"-")</f>
        <v>-</v>
      </c>
      <c r="AM113" s="138" t="str">
        <f>IFERROR(IF(AM$5=EOMONTH('Rent Roll'!$M50,0),-'Rent Roll'!$W50*'Rent Roll'!$AB50,"-"),"-")</f>
        <v>-</v>
      </c>
      <c r="AN113" s="138" t="str">
        <f>IFERROR(IF(AN$5=EOMONTH('Rent Roll'!$M50,0),-'Rent Roll'!$W50*'Rent Roll'!$AB50,"-"),"-")</f>
        <v>-</v>
      </c>
      <c r="AO113" s="138" t="str">
        <f>IFERROR(IF(AO$5=EOMONTH('Rent Roll'!$M50,0),-'Rent Roll'!$W50*'Rent Roll'!$AB50,"-"),"-")</f>
        <v>-</v>
      </c>
      <c r="AP113" s="138" t="str">
        <f>IFERROR(IF(AP$5=EOMONTH('Rent Roll'!$M50,0),-'Rent Roll'!$W50*'Rent Roll'!$AB50,"-"),"-")</f>
        <v>-</v>
      </c>
      <c r="AQ113" s="138" t="str">
        <f>IFERROR(IF(AQ$5=EOMONTH('Rent Roll'!$M50,0),-'Rent Roll'!$W50*'Rent Roll'!$AB50,"-"),"-")</f>
        <v>-</v>
      </c>
      <c r="AR113" s="138" t="str">
        <f>IFERROR(IF(AR$5=EOMONTH('Rent Roll'!$M50,0),-'Rent Roll'!$W50*'Rent Roll'!$AB50,"-"),"-")</f>
        <v>-</v>
      </c>
      <c r="AS113" s="138" t="str">
        <f>IFERROR(IF(AS$5=EOMONTH('Rent Roll'!$M50,0),-'Rent Roll'!$W50*'Rent Roll'!$AB50,"-"),"-")</f>
        <v>-</v>
      </c>
      <c r="AT113" s="138" t="str">
        <f>IFERROR(IF(AT$5=EOMONTH('Rent Roll'!$M50,0),-'Rent Roll'!$W50*'Rent Roll'!$AB50,"-"),"-")</f>
        <v>-</v>
      </c>
      <c r="AU113" s="138" t="str">
        <f>IFERROR(IF(AU$5=EOMONTH('Rent Roll'!$M50,0),-'Rent Roll'!$W50*'Rent Roll'!$AB50,"-"),"-")</f>
        <v>-</v>
      </c>
      <c r="AV113" s="138" t="str">
        <f>IFERROR(IF(AV$5=EOMONTH('Rent Roll'!$M50,0),-'Rent Roll'!$W50*'Rent Roll'!$AB50,"-"),"-")</f>
        <v>-</v>
      </c>
      <c r="AW113" s="138" t="str">
        <f>IFERROR(IF(AW$5=EOMONTH('Rent Roll'!$M50,0),-'Rent Roll'!$W50*'Rent Roll'!$AB50,"-"),"-")</f>
        <v>-</v>
      </c>
      <c r="AX113" s="138" t="str">
        <f>IFERROR(IF(AX$5=EOMONTH('Rent Roll'!$M50,0),-'Rent Roll'!$W50*'Rent Roll'!$AB50,"-"),"-")</f>
        <v>-</v>
      </c>
      <c r="AY113" s="138" t="str">
        <f>IFERROR(IF(AY$5=EOMONTH('Rent Roll'!$M50,0),-'Rent Roll'!$W50*'Rent Roll'!$AB50,"-"),"-")</f>
        <v>-</v>
      </c>
      <c r="AZ113" s="138" t="str">
        <f>IFERROR(IF(AZ$5=EOMONTH('Rent Roll'!$M50,0),-'Rent Roll'!$W50*'Rent Roll'!$AB50,"-"),"-")</f>
        <v>-</v>
      </c>
      <c r="BA113" s="138" t="str">
        <f>IFERROR(IF(BA$5=EOMONTH('Rent Roll'!$M50,0),-'Rent Roll'!$W50*'Rent Roll'!$AB50,"-"),"-")</f>
        <v>-</v>
      </c>
      <c r="BB113" s="138" t="str">
        <f>IFERROR(IF(BB$5=EOMONTH('Rent Roll'!$M50,0),-'Rent Roll'!$W50*'Rent Roll'!$AB50,"-"),"-")</f>
        <v>-</v>
      </c>
      <c r="BC113" s="138" t="str">
        <f>IFERROR(IF(BC$5=EOMONTH('Rent Roll'!$M50,0),-'Rent Roll'!$W50*'Rent Roll'!$AB50,"-"),"-")</f>
        <v>-</v>
      </c>
      <c r="BD113" s="138" t="str">
        <f>IFERROR(IF(BD$5=EOMONTH('Rent Roll'!$M50,0),-'Rent Roll'!$W50*'Rent Roll'!$AB50,"-"),"-")</f>
        <v>-</v>
      </c>
      <c r="BE113" s="138" t="str">
        <f>IFERROR(IF(BE$5=EOMONTH('Rent Roll'!$M50,0),-'Rent Roll'!$W50*'Rent Roll'!$AB50,"-"),"-")</f>
        <v>-</v>
      </c>
      <c r="BF113" s="138" t="str">
        <f>IFERROR(IF(BF$5=EOMONTH('Rent Roll'!$M50,0),-'Rent Roll'!$W50*'Rent Roll'!$AB50,"-"),"-")</f>
        <v>-</v>
      </c>
      <c r="BG113" s="138" t="str">
        <f>IFERROR(IF(BG$5=EOMONTH('Rent Roll'!$M50,0),-'Rent Roll'!$W50*'Rent Roll'!$AB50,"-"),"-")</f>
        <v>-</v>
      </c>
      <c r="BH113" s="138" t="str">
        <f>IFERROR(IF(BH$5=EOMONTH('Rent Roll'!$M50,0),-'Rent Roll'!$W50*'Rent Roll'!$AB50,"-"),"-")</f>
        <v>-</v>
      </c>
      <c r="BI113" s="138" t="str">
        <f>IFERROR(IF(BI$5=EOMONTH('Rent Roll'!$M50,0),-'Rent Roll'!$W50*'Rent Roll'!$AB50,"-"),"-")</f>
        <v>-</v>
      </c>
      <c r="BJ113" s="138" t="str">
        <f>IFERROR(IF(BJ$5=EOMONTH('Rent Roll'!$M50,0),-'Rent Roll'!$W50*'Rent Roll'!$AB50,"-"),"-")</f>
        <v>-</v>
      </c>
      <c r="BK113" s="138" t="str">
        <f>IFERROR(IF(BK$5=EOMONTH('Rent Roll'!$M50,0),-'Rent Roll'!$W50*'Rent Roll'!$AB50,"-"),"-")</f>
        <v>-</v>
      </c>
      <c r="BL113" s="138" t="str">
        <f>IFERROR(IF(BL$5=EOMONTH('Rent Roll'!$M50,0),-'Rent Roll'!$W50*'Rent Roll'!$AB50,"-"),"-")</f>
        <v>-</v>
      </c>
      <c r="BM113" s="138" t="str">
        <f>IFERROR(IF(BM$5=EOMONTH('Rent Roll'!$M50,0),-'Rent Roll'!$W50*'Rent Roll'!$AB50,"-"),"-")</f>
        <v>-</v>
      </c>
      <c r="BN113" s="138" t="str">
        <f>IFERROR(IF(BN$5=EOMONTH('Rent Roll'!$M50,0),-'Rent Roll'!$W50*'Rent Roll'!$AB50,"-"),"-")</f>
        <v>-</v>
      </c>
      <c r="BO113" s="138" t="str">
        <f>IFERROR(IF(BO$5=EOMONTH('Rent Roll'!$M50,0),-'Rent Roll'!$W50*'Rent Roll'!$AB50,"-"),"-")</f>
        <v>-</v>
      </c>
      <c r="BP113" s="138" t="str">
        <f>IFERROR(IF(BP$5=EOMONTH('Rent Roll'!$M50,0),-'Rent Roll'!$W50*'Rent Roll'!$AB50,"-"),"-")</f>
        <v>-</v>
      </c>
      <c r="BQ113" s="138" t="str">
        <f>IFERROR(IF(BQ$5=EOMONTH('Rent Roll'!$M50,0),-'Rent Roll'!$W50*'Rent Roll'!$AB50,"-"),"-")</f>
        <v>-</v>
      </c>
      <c r="BR113" s="138" t="str">
        <f>IFERROR(IF(BR$5=EOMONTH('Rent Roll'!$M50,0),-'Rent Roll'!$W50*'Rent Roll'!$AB50,"-"),"-")</f>
        <v>-</v>
      </c>
      <c r="BS113" s="138" t="str">
        <f>IFERROR(IF(BS$5=EOMONTH('Rent Roll'!$M50,0),-'Rent Roll'!$W50*'Rent Roll'!$AB50,"-"),"-")</f>
        <v>-</v>
      </c>
      <c r="BT113" s="138" t="str">
        <f>IFERROR(IF(BT$5=EOMONTH('Rent Roll'!$M50,0),-'Rent Roll'!$W50*'Rent Roll'!$AB50,"-"),"-")</f>
        <v>-</v>
      </c>
      <c r="BU113" s="138" t="str">
        <f>IFERROR(IF(BU$5=EOMONTH('Rent Roll'!$M50,0),-'Rent Roll'!$W50*'Rent Roll'!$AB50,"-"),"-")</f>
        <v>-</v>
      </c>
      <c r="BV113" s="138" t="str">
        <f>IFERROR(IF(BV$5=EOMONTH('Rent Roll'!$M50,0),-'Rent Roll'!$W50*'Rent Roll'!$AB50,"-"),"-")</f>
        <v>-</v>
      </c>
      <c r="BW113" s="138" t="str">
        <f>IFERROR(IF(BW$5=EOMONTH('Rent Roll'!$M50,0),-'Rent Roll'!$W50*'Rent Roll'!$AB50,"-"),"-")</f>
        <v>-</v>
      </c>
      <c r="BX113" s="138" t="str">
        <f>IFERROR(IF(BX$5=EOMONTH('Rent Roll'!$M50,0),-'Rent Roll'!$W50*'Rent Roll'!$AB50,"-"),"-")</f>
        <v>-</v>
      </c>
      <c r="BY113" s="138" t="str">
        <f>IFERROR(IF(BY$5=EOMONTH('Rent Roll'!$M50,0),-'Rent Roll'!$W50*'Rent Roll'!$AB50,"-"),"-")</f>
        <v>-</v>
      </c>
      <c r="BZ113" s="138" t="str">
        <f>IFERROR(IF(BZ$5=EOMONTH('Rent Roll'!$M50,0),-'Rent Roll'!$W50*'Rent Roll'!$AB50,"-"),"-")</f>
        <v>-</v>
      </c>
      <c r="CA113" s="138" t="str">
        <f>IFERROR(IF(CA$5=EOMONTH('Rent Roll'!$M50,0),-'Rent Roll'!$W50*'Rent Roll'!$AB50,"-"),"-")</f>
        <v>-</v>
      </c>
      <c r="CB113" s="138" t="str">
        <f>IFERROR(IF(CB$5=EOMONTH('Rent Roll'!$M50,0),-'Rent Roll'!$W50*'Rent Roll'!$AB50,"-"),"-")</f>
        <v>-</v>
      </c>
      <c r="CC113" s="138" t="str">
        <f>IFERROR(IF(CC$5=EOMONTH('Rent Roll'!$M50,0),-'Rent Roll'!$W50*'Rent Roll'!$AB50,"-"),"-")</f>
        <v>-</v>
      </c>
      <c r="CD113" s="138" t="str">
        <f>IFERROR(IF(CD$5=EOMONTH('Rent Roll'!$M50,0),-'Rent Roll'!$W50*'Rent Roll'!$AB50,"-"),"-")</f>
        <v>-</v>
      </c>
      <c r="CE113" s="138" t="str">
        <f>IFERROR(IF(CE$5=EOMONTH('Rent Roll'!$M50,0),-'Rent Roll'!$W50*'Rent Roll'!$AB50,"-"),"-")</f>
        <v>-</v>
      </c>
      <c r="CF113" s="138" t="str">
        <f>IFERROR(IF(CF$5=EOMONTH('Rent Roll'!$M50,0),-'Rent Roll'!$W50*'Rent Roll'!$AB50,"-"),"-")</f>
        <v>-</v>
      </c>
      <c r="CG113" s="138" t="str">
        <f>IFERROR(IF(CG$5=EOMONTH('Rent Roll'!$M50,0),-'Rent Roll'!$W50*'Rent Roll'!$AB50,"-"),"-")</f>
        <v>-</v>
      </c>
      <c r="CH113" s="138" t="str">
        <f>IFERROR(IF(CH$5=EOMONTH('Rent Roll'!$M50,0),-'Rent Roll'!$W50*'Rent Roll'!$AB50,"-"),"-")</f>
        <v>-</v>
      </c>
      <c r="CI113" s="138" t="str">
        <f>IFERROR(IF(CI$5=EOMONTH('Rent Roll'!$M50,0),-'Rent Roll'!$W50*'Rent Roll'!$AB50,"-"),"-")</f>
        <v>-</v>
      </c>
      <c r="CJ113" s="138" t="str">
        <f>IFERROR(IF(CJ$5=EOMONTH('Rent Roll'!$M50,0),-'Rent Roll'!$W50*'Rent Roll'!$AB50,"-"),"-")</f>
        <v>-</v>
      </c>
      <c r="CK113" s="138" t="str">
        <f>IFERROR(IF(CK$5=EOMONTH('Rent Roll'!$M50,0),-'Rent Roll'!$W50*'Rent Roll'!$AB50,"-"),"-")</f>
        <v>-</v>
      </c>
      <c r="CL113" s="138" t="str">
        <f>IFERROR(IF(CL$5=EOMONTH('Rent Roll'!$M50,0),-'Rent Roll'!$W50*'Rent Roll'!$AB50,"-"),"-")</f>
        <v>-</v>
      </c>
      <c r="CM113" s="138" t="str">
        <f>IFERROR(IF(CM$5=EOMONTH('Rent Roll'!$M50,0),-'Rent Roll'!$W50*'Rent Roll'!$AB50,"-"),"-")</f>
        <v>-</v>
      </c>
      <c r="CN113" s="138" t="str">
        <f>IFERROR(IF(CN$5=EOMONTH('Rent Roll'!$M50,0),-'Rent Roll'!$W50*'Rent Roll'!$AB50,"-"),"-")</f>
        <v>-</v>
      </c>
      <c r="CO113" s="138" t="str">
        <f>IFERROR(IF(CO$5=EOMONTH('Rent Roll'!$M50,0),-'Rent Roll'!$W50*'Rent Roll'!$AB50,"-"),"-")</f>
        <v>-</v>
      </c>
      <c r="CP113" s="138" t="str">
        <f>IFERROR(IF(CP$5=EOMONTH('Rent Roll'!$M50,0),-'Rent Roll'!$W50*'Rent Roll'!$AB50,"-"),"-")</f>
        <v>-</v>
      </c>
      <c r="CQ113" s="138" t="str">
        <f>IFERROR(IF(CQ$5=EOMONTH('Rent Roll'!$M50,0),-'Rent Roll'!$W50*'Rent Roll'!$AB50,"-"),"-")</f>
        <v>-</v>
      </c>
      <c r="CR113" s="138" t="str">
        <f>IFERROR(IF(CR$5=EOMONTH('Rent Roll'!$M50,0),-'Rent Roll'!$W50*'Rent Roll'!$AB50,"-"),"-")</f>
        <v>-</v>
      </c>
      <c r="CS113" s="138" t="str">
        <f>IFERROR(IF(CS$5=EOMONTH('Rent Roll'!$M50,0),-'Rent Roll'!$W50*'Rent Roll'!$AB50,"-"),"-")</f>
        <v>-</v>
      </c>
      <c r="CT113" s="138" t="str">
        <f>IFERROR(IF(CT$5=EOMONTH('Rent Roll'!$M50,0),-'Rent Roll'!$W50*'Rent Roll'!$AB50,"-"),"-")</f>
        <v>-</v>
      </c>
      <c r="CU113" s="138" t="str">
        <f>IFERROR(IF(CU$5=EOMONTH('Rent Roll'!$M50,0),-'Rent Roll'!$W50*'Rent Roll'!$AB50,"-"),"-")</f>
        <v>-</v>
      </c>
      <c r="CV113" s="138" t="str">
        <f>IFERROR(IF(CV$5=EOMONTH('Rent Roll'!$M50,0),-'Rent Roll'!$W50*'Rent Roll'!$AB50,"-"),"-")</f>
        <v>-</v>
      </c>
      <c r="CW113" s="138" t="str">
        <f>IFERROR(IF(CW$5=EOMONTH('Rent Roll'!$M50,0),-'Rent Roll'!$W50*'Rent Roll'!$AB50,"-"),"-")</f>
        <v>-</v>
      </c>
      <c r="CX113" s="138" t="str">
        <f>IFERROR(IF(CX$5=EOMONTH('Rent Roll'!$M50,0),-'Rent Roll'!$W50*'Rent Roll'!$AB50,"-"),"-")</f>
        <v>-</v>
      </c>
      <c r="CY113" s="138" t="str">
        <f>IFERROR(IF(CY$5=EOMONTH('Rent Roll'!$M50,0),-'Rent Roll'!$W50*'Rent Roll'!$AB50,"-"),"-")</f>
        <v>-</v>
      </c>
      <c r="CZ113" s="138" t="str">
        <f>IFERROR(IF(CZ$5=EOMONTH('Rent Roll'!$M50,0),-'Rent Roll'!$W50*'Rent Roll'!$AB50,"-"),"-")</f>
        <v>-</v>
      </c>
      <c r="DA113" s="138" t="str">
        <f>IFERROR(IF(DA$5=EOMONTH('Rent Roll'!$M50,0),-'Rent Roll'!$W50*'Rent Roll'!$AB50,"-"),"-")</f>
        <v>-</v>
      </c>
      <c r="DB113" s="138" t="str">
        <f>IFERROR(IF(DB$5=EOMONTH('Rent Roll'!$M50,0),-'Rent Roll'!$W50*'Rent Roll'!$AB50,"-"),"-")</f>
        <v>-</v>
      </c>
      <c r="DC113" s="138" t="str">
        <f>IFERROR(IF(DC$5=EOMONTH('Rent Roll'!$M50,0),-'Rent Roll'!$W50*'Rent Roll'!$AB50,"-"),"-")</f>
        <v>-</v>
      </c>
      <c r="DD113" s="138" t="str">
        <f>IFERROR(IF(DD$5=EOMONTH('Rent Roll'!$M50,0),-'Rent Roll'!$W50*'Rent Roll'!$AB50,"-"),"-")</f>
        <v>-</v>
      </c>
      <c r="DE113" s="138" t="str">
        <f>IFERROR(IF(DE$5=EOMONTH('Rent Roll'!$M50,0),-'Rent Roll'!$W50*'Rent Roll'!$AB50,"-"),"-")</f>
        <v>-</v>
      </c>
      <c r="DF113" s="138" t="str">
        <f>IFERROR(IF(DF$5=EOMONTH('Rent Roll'!$M50,0),-'Rent Roll'!$W50*'Rent Roll'!$AB50,"-"),"-")</f>
        <v>-</v>
      </c>
      <c r="DG113" s="138" t="str">
        <f>IFERROR(IF(DG$5=EOMONTH('Rent Roll'!$M50,0),-'Rent Roll'!$W50*'Rent Roll'!$AB50,"-"),"-")</f>
        <v>-</v>
      </c>
      <c r="DH113" s="138" t="str">
        <f>IFERROR(IF(DH$5=EOMONTH('Rent Roll'!$M50,0),-'Rent Roll'!$W50*'Rent Roll'!$AB50,"-"),"-")</f>
        <v>-</v>
      </c>
      <c r="DI113" s="138" t="str">
        <f>IFERROR(IF(DI$5=EOMONTH('Rent Roll'!$M50,0),-'Rent Roll'!$W50*'Rent Roll'!$AB50,"-"),"-")</f>
        <v>-</v>
      </c>
      <c r="DJ113" s="138" t="str">
        <f>IFERROR(IF(DJ$5=EOMONTH('Rent Roll'!$M50,0),-'Rent Roll'!$W50*'Rent Roll'!$AB50,"-"),"-")</f>
        <v>-</v>
      </c>
      <c r="DK113" s="138" t="str">
        <f>IFERROR(IF(DK$5=EOMONTH('Rent Roll'!$M50,0),-'Rent Roll'!$W50*'Rent Roll'!$AB50,"-"),"-")</f>
        <v>-</v>
      </c>
      <c r="DL113" s="138" t="str">
        <f>IFERROR(IF(DL$5=EOMONTH('Rent Roll'!$M50,0),-'Rent Roll'!$W50*'Rent Roll'!$AB50,"-"),"-")</f>
        <v>-</v>
      </c>
      <c r="DM113" s="138" t="str">
        <f>IFERROR(IF(DM$5=EOMONTH('Rent Roll'!$M50,0),-'Rent Roll'!$W50*'Rent Roll'!$AB50,"-"),"-")</f>
        <v>-</v>
      </c>
      <c r="DN113" s="138" t="str">
        <f>IFERROR(IF(DN$5=EOMONTH('Rent Roll'!$M50,0),-'Rent Roll'!$W50*'Rent Roll'!$AB50,"-"),"-")</f>
        <v>-</v>
      </c>
      <c r="DO113" s="138" t="str">
        <f>IFERROR(IF(DO$5=EOMONTH('Rent Roll'!$M50,0),-'Rent Roll'!$W50*'Rent Roll'!$AB50,"-"),"-")</f>
        <v>-</v>
      </c>
      <c r="DP113" s="138" t="str">
        <f>IFERROR(IF(DP$5=EOMONTH('Rent Roll'!$M50,0),-'Rent Roll'!$W50*'Rent Roll'!$AB50,"-"),"-")</f>
        <v>-</v>
      </c>
      <c r="DQ113" s="138" t="str">
        <f>IFERROR(IF(DQ$5=EOMONTH('Rent Roll'!$M50,0),-'Rent Roll'!$W50*'Rent Roll'!$AB50,"-"),"-")</f>
        <v>-</v>
      </c>
      <c r="DR113" s="138" t="str">
        <f>IFERROR(IF(DR$5=EOMONTH('Rent Roll'!$M50,0),-'Rent Roll'!$W50*'Rent Roll'!$AB50,"-"),"-")</f>
        <v>-</v>
      </c>
      <c r="DS113" s="138" t="str">
        <f>IFERROR(IF(DS$5=EOMONTH('Rent Roll'!$M50,0),-'Rent Roll'!$W50*'Rent Roll'!$AB50,"-"),"-")</f>
        <v>-</v>
      </c>
      <c r="DT113" s="138" t="str">
        <f>IFERROR(IF(DT$5=EOMONTH('Rent Roll'!$M50,0),-'Rent Roll'!$W50*'Rent Roll'!$AB50,"-"),"-")</f>
        <v>-</v>
      </c>
      <c r="DU113" s="138" t="str">
        <f>IFERROR(IF(DU$5=EOMONTH('Rent Roll'!$M50,0),-'Rent Roll'!$W50*'Rent Roll'!$AB50,"-"),"-")</f>
        <v>-</v>
      </c>
      <c r="DV113" s="138" t="str">
        <f>IFERROR(IF(DV$5=EOMONTH('Rent Roll'!$M50,0),-'Rent Roll'!$W50*'Rent Roll'!$AB50,"-"),"-")</f>
        <v>-</v>
      </c>
      <c r="DW113" s="138" t="str">
        <f>IFERROR(IF(DW$5=EOMONTH('Rent Roll'!$M50,0),-'Rent Roll'!$W50*'Rent Roll'!$AB50,"-"),"-")</f>
        <v>-</v>
      </c>
      <c r="DX113" s="138" t="str">
        <f>IFERROR(IF(DX$5=EOMONTH('Rent Roll'!$M50,0),-'Rent Roll'!$W50*'Rent Roll'!$AB50,"-"),"-")</f>
        <v>-</v>
      </c>
      <c r="DY113" s="138" t="str">
        <f>IFERROR(IF(DY$5=EOMONTH('Rent Roll'!$M50,0),-'Rent Roll'!$W50*'Rent Roll'!$AB50,"-"),"-")</f>
        <v>-</v>
      </c>
      <c r="DZ113" s="138" t="str">
        <f>IFERROR(IF(DZ$5=EOMONTH('Rent Roll'!$M50,0),-'Rent Roll'!$W50*'Rent Roll'!$AB50,"-"),"-")</f>
        <v>-</v>
      </c>
      <c r="EA113" s="138" t="str">
        <f>IFERROR(IF(EA$5=EOMONTH('Rent Roll'!$M50,0),-'Rent Roll'!$W50*'Rent Roll'!$AB50,"-"),"-")</f>
        <v>-</v>
      </c>
      <c r="EB113" s="138" t="str">
        <f>IFERROR(IF(EB$5=EOMONTH('Rent Roll'!$M50,0),-'Rent Roll'!$W50*'Rent Roll'!$AB50,"-"),"-")</f>
        <v>-</v>
      </c>
      <c r="EC113" s="138" t="str">
        <f>IFERROR(IF(EC$5=EOMONTH('Rent Roll'!$M50,0),-'Rent Roll'!$W50*'Rent Roll'!$AB50,"-"),"-")</f>
        <v>-</v>
      </c>
      <c r="ED113" s="138" t="str">
        <f>IFERROR(IF(ED$5=EOMONTH('Rent Roll'!$M50,0),-'Rent Roll'!$W50*'Rent Roll'!$AB50,"-"),"-")</f>
        <v>-</v>
      </c>
      <c r="EE113" s="138" t="str">
        <f>IFERROR(IF(EE$5=EOMONTH('Rent Roll'!$M50,0),-'Rent Roll'!$W50*'Rent Roll'!$AB50,"-"),"-")</f>
        <v>-</v>
      </c>
      <c r="EF113" s="139" t="str">
        <f>IFERROR(IF(EF$5=EOMONTH('Rent Roll'!$M50,0),-'Rent Roll'!$W50*'Rent Roll'!$AB50,"-"),"-")</f>
        <v>-</v>
      </c>
    </row>
    <row r="114" spans="2:136" ht="15.75" thickBot="1" x14ac:dyDescent="0.3">
      <c r="B114" s="140"/>
      <c r="C114" s="141" t="s">
        <v>20</v>
      </c>
      <c r="D114" s="142">
        <f>SUM(D92:D113)</f>
        <v>-854245.92514843924</v>
      </c>
      <c r="E114" s="143">
        <f>SUM(E92:E113)</f>
        <v>0</v>
      </c>
      <c r="F114" s="143">
        <f t="shared" ref="F114:BQ114" si="158">SUM(F92:F113)</f>
        <v>0</v>
      </c>
      <c r="G114" s="143">
        <f t="shared" si="158"/>
        <v>-120463.64613689645</v>
      </c>
      <c r="H114" s="143">
        <f t="shared" si="158"/>
        <v>0</v>
      </c>
      <c r="I114" s="143">
        <f t="shared" si="158"/>
        <v>-45849.705095331046</v>
      </c>
      <c r="J114" s="143">
        <f t="shared" si="158"/>
        <v>0</v>
      </c>
      <c r="K114" s="143">
        <f t="shared" si="158"/>
        <v>-129730.08045511926</v>
      </c>
      <c r="L114" s="143">
        <f t="shared" si="158"/>
        <v>0</v>
      </c>
      <c r="M114" s="143">
        <f t="shared" si="158"/>
        <v>-84977.694673576116</v>
      </c>
      <c r="N114" s="143">
        <f t="shared" si="158"/>
        <v>0</v>
      </c>
      <c r="O114" s="143">
        <f t="shared" si="158"/>
        <v>-141313.12335289776</v>
      </c>
      <c r="P114" s="143">
        <f t="shared" si="158"/>
        <v>0</v>
      </c>
      <c r="Q114" s="143">
        <f t="shared" si="158"/>
        <v>-137838.21048356421</v>
      </c>
      <c r="R114" s="143">
        <f t="shared" si="158"/>
        <v>-194073.46495105446</v>
      </c>
      <c r="S114" s="143">
        <f t="shared" si="158"/>
        <v>0</v>
      </c>
      <c r="T114" s="143">
        <f t="shared" si="158"/>
        <v>0</v>
      </c>
      <c r="U114" s="143">
        <f t="shared" si="158"/>
        <v>0</v>
      </c>
      <c r="V114" s="143">
        <f t="shared" si="158"/>
        <v>0</v>
      </c>
      <c r="W114" s="143">
        <f t="shared" si="158"/>
        <v>0</v>
      </c>
      <c r="X114" s="143">
        <f t="shared" si="158"/>
        <v>0</v>
      </c>
      <c r="Y114" s="143">
        <f t="shared" si="158"/>
        <v>0</v>
      </c>
      <c r="Z114" s="143">
        <f t="shared" si="158"/>
        <v>0</v>
      </c>
      <c r="AA114" s="143">
        <f t="shared" si="158"/>
        <v>0</v>
      </c>
      <c r="AB114" s="143">
        <f t="shared" si="158"/>
        <v>0</v>
      </c>
      <c r="AC114" s="143">
        <f t="shared" si="158"/>
        <v>0</v>
      </c>
      <c r="AD114" s="143">
        <f t="shared" si="158"/>
        <v>0</v>
      </c>
      <c r="AE114" s="143">
        <f t="shared" si="158"/>
        <v>0</v>
      </c>
      <c r="AF114" s="143">
        <f t="shared" si="158"/>
        <v>0</v>
      </c>
      <c r="AG114" s="143">
        <f t="shared" si="158"/>
        <v>0</v>
      </c>
      <c r="AH114" s="143">
        <f t="shared" si="158"/>
        <v>0</v>
      </c>
      <c r="AI114" s="143">
        <f t="shared" si="158"/>
        <v>0</v>
      </c>
      <c r="AJ114" s="143">
        <f t="shared" si="158"/>
        <v>0</v>
      </c>
      <c r="AK114" s="143">
        <f t="shared" si="158"/>
        <v>0</v>
      </c>
      <c r="AL114" s="143">
        <f t="shared" si="158"/>
        <v>0</v>
      </c>
      <c r="AM114" s="143">
        <f t="shared" si="158"/>
        <v>0</v>
      </c>
      <c r="AN114" s="143">
        <f t="shared" si="158"/>
        <v>0</v>
      </c>
      <c r="AO114" s="143">
        <f t="shared" si="158"/>
        <v>0</v>
      </c>
      <c r="AP114" s="143">
        <f t="shared" si="158"/>
        <v>0</v>
      </c>
      <c r="AQ114" s="143">
        <f t="shared" si="158"/>
        <v>0</v>
      </c>
      <c r="AR114" s="143">
        <f t="shared" si="158"/>
        <v>0</v>
      </c>
      <c r="AS114" s="143">
        <f t="shared" si="158"/>
        <v>0</v>
      </c>
      <c r="AT114" s="143">
        <f t="shared" si="158"/>
        <v>0</v>
      </c>
      <c r="AU114" s="143">
        <f t="shared" si="158"/>
        <v>0</v>
      </c>
      <c r="AV114" s="143">
        <f t="shared" si="158"/>
        <v>0</v>
      </c>
      <c r="AW114" s="143">
        <f t="shared" si="158"/>
        <v>0</v>
      </c>
      <c r="AX114" s="143">
        <f t="shared" si="158"/>
        <v>0</v>
      </c>
      <c r="AY114" s="143">
        <f t="shared" si="158"/>
        <v>0</v>
      </c>
      <c r="AZ114" s="143">
        <f t="shared" si="158"/>
        <v>0</v>
      </c>
      <c r="BA114" s="143">
        <f t="shared" si="158"/>
        <v>0</v>
      </c>
      <c r="BB114" s="143">
        <f t="shared" si="158"/>
        <v>0</v>
      </c>
      <c r="BC114" s="143">
        <f t="shared" si="158"/>
        <v>0</v>
      </c>
      <c r="BD114" s="143">
        <f t="shared" si="158"/>
        <v>0</v>
      </c>
      <c r="BE114" s="143">
        <f t="shared" si="158"/>
        <v>0</v>
      </c>
      <c r="BF114" s="143">
        <f t="shared" si="158"/>
        <v>0</v>
      </c>
      <c r="BG114" s="143">
        <f t="shared" si="158"/>
        <v>0</v>
      </c>
      <c r="BH114" s="143">
        <f t="shared" si="158"/>
        <v>0</v>
      </c>
      <c r="BI114" s="143">
        <f t="shared" si="158"/>
        <v>0</v>
      </c>
      <c r="BJ114" s="143">
        <f t="shared" si="158"/>
        <v>0</v>
      </c>
      <c r="BK114" s="143">
        <f t="shared" si="158"/>
        <v>0</v>
      </c>
      <c r="BL114" s="143">
        <f t="shared" si="158"/>
        <v>0</v>
      </c>
      <c r="BM114" s="143">
        <f t="shared" si="158"/>
        <v>0</v>
      </c>
      <c r="BN114" s="143">
        <f t="shared" si="158"/>
        <v>0</v>
      </c>
      <c r="BO114" s="143">
        <f t="shared" si="158"/>
        <v>0</v>
      </c>
      <c r="BP114" s="143">
        <f t="shared" si="158"/>
        <v>0</v>
      </c>
      <c r="BQ114" s="143">
        <f t="shared" si="158"/>
        <v>0</v>
      </c>
      <c r="BR114" s="143">
        <f t="shared" ref="BR114:EC114" si="159">SUM(BR92:BR113)</f>
        <v>0</v>
      </c>
      <c r="BS114" s="143">
        <f t="shared" si="159"/>
        <v>0</v>
      </c>
      <c r="BT114" s="143">
        <f t="shared" si="159"/>
        <v>0</v>
      </c>
      <c r="BU114" s="143">
        <f t="shared" si="159"/>
        <v>0</v>
      </c>
      <c r="BV114" s="143">
        <f t="shared" si="159"/>
        <v>0</v>
      </c>
      <c r="BW114" s="143">
        <f t="shared" si="159"/>
        <v>0</v>
      </c>
      <c r="BX114" s="143">
        <f t="shared" si="159"/>
        <v>0</v>
      </c>
      <c r="BY114" s="143">
        <f t="shared" si="159"/>
        <v>0</v>
      </c>
      <c r="BZ114" s="143">
        <f t="shared" si="159"/>
        <v>0</v>
      </c>
      <c r="CA114" s="143">
        <f t="shared" si="159"/>
        <v>0</v>
      </c>
      <c r="CB114" s="143">
        <f t="shared" si="159"/>
        <v>0</v>
      </c>
      <c r="CC114" s="143">
        <f t="shared" si="159"/>
        <v>0</v>
      </c>
      <c r="CD114" s="143">
        <f t="shared" si="159"/>
        <v>0</v>
      </c>
      <c r="CE114" s="143">
        <f t="shared" si="159"/>
        <v>0</v>
      </c>
      <c r="CF114" s="143">
        <f t="shared" si="159"/>
        <v>0</v>
      </c>
      <c r="CG114" s="143">
        <f t="shared" si="159"/>
        <v>0</v>
      </c>
      <c r="CH114" s="143">
        <f t="shared" si="159"/>
        <v>0</v>
      </c>
      <c r="CI114" s="143">
        <f t="shared" si="159"/>
        <v>0</v>
      </c>
      <c r="CJ114" s="143">
        <f t="shared" si="159"/>
        <v>0</v>
      </c>
      <c r="CK114" s="143">
        <f t="shared" si="159"/>
        <v>0</v>
      </c>
      <c r="CL114" s="143">
        <f t="shared" si="159"/>
        <v>0</v>
      </c>
      <c r="CM114" s="143">
        <f t="shared" si="159"/>
        <v>0</v>
      </c>
      <c r="CN114" s="143">
        <f t="shared" si="159"/>
        <v>0</v>
      </c>
      <c r="CO114" s="143">
        <f t="shared" si="159"/>
        <v>0</v>
      </c>
      <c r="CP114" s="143">
        <f t="shared" si="159"/>
        <v>0</v>
      </c>
      <c r="CQ114" s="143">
        <f t="shared" si="159"/>
        <v>0</v>
      </c>
      <c r="CR114" s="143">
        <f t="shared" si="159"/>
        <v>0</v>
      </c>
      <c r="CS114" s="143">
        <f t="shared" si="159"/>
        <v>0</v>
      </c>
      <c r="CT114" s="143">
        <f t="shared" si="159"/>
        <v>0</v>
      </c>
      <c r="CU114" s="143">
        <f t="shared" si="159"/>
        <v>0</v>
      </c>
      <c r="CV114" s="143">
        <f t="shared" si="159"/>
        <v>0</v>
      </c>
      <c r="CW114" s="143">
        <f t="shared" si="159"/>
        <v>0</v>
      </c>
      <c r="CX114" s="143">
        <f t="shared" si="159"/>
        <v>0</v>
      </c>
      <c r="CY114" s="143">
        <f t="shared" si="159"/>
        <v>0</v>
      </c>
      <c r="CZ114" s="143">
        <f t="shared" si="159"/>
        <v>0</v>
      </c>
      <c r="DA114" s="143">
        <f t="shared" si="159"/>
        <v>0</v>
      </c>
      <c r="DB114" s="143">
        <f t="shared" si="159"/>
        <v>0</v>
      </c>
      <c r="DC114" s="143">
        <f t="shared" si="159"/>
        <v>0</v>
      </c>
      <c r="DD114" s="143">
        <f t="shared" si="159"/>
        <v>0</v>
      </c>
      <c r="DE114" s="143">
        <f t="shared" si="159"/>
        <v>0</v>
      </c>
      <c r="DF114" s="143">
        <f t="shared" si="159"/>
        <v>0</v>
      </c>
      <c r="DG114" s="143">
        <f t="shared" si="159"/>
        <v>0</v>
      </c>
      <c r="DH114" s="143">
        <f t="shared" si="159"/>
        <v>0</v>
      </c>
      <c r="DI114" s="143">
        <f t="shared" si="159"/>
        <v>0</v>
      </c>
      <c r="DJ114" s="143">
        <f t="shared" si="159"/>
        <v>0</v>
      </c>
      <c r="DK114" s="143">
        <f t="shared" si="159"/>
        <v>0</v>
      </c>
      <c r="DL114" s="143">
        <f t="shared" si="159"/>
        <v>0</v>
      </c>
      <c r="DM114" s="143">
        <f t="shared" si="159"/>
        <v>0</v>
      </c>
      <c r="DN114" s="143">
        <f t="shared" si="159"/>
        <v>0</v>
      </c>
      <c r="DO114" s="143">
        <f t="shared" si="159"/>
        <v>0</v>
      </c>
      <c r="DP114" s="143">
        <f t="shared" si="159"/>
        <v>0</v>
      </c>
      <c r="DQ114" s="143">
        <f t="shared" si="159"/>
        <v>0</v>
      </c>
      <c r="DR114" s="143">
        <f t="shared" si="159"/>
        <v>0</v>
      </c>
      <c r="DS114" s="143">
        <f t="shared" si="159"/>
        <v>0</v>
      </c>
      <c r="DT114" s="143">
        <f t="shared" si="159"/>
        <v>0</v>
      </c>
      <c r="DU114" s="143">
        <f t="shared" si="159"/>
        <v>0</v>
      </c>
      <c r="DV114" s="143">
        <f t="shared" si="159"/>
        <v>0</v>
      </c>
      <c r="DW114" s="143">
        <f t="shared" si="159"/>
        <v>0</v>
      </c>
      <c r="DX114" s="143">
        <f t="shared" si="159"/>
        <v>0</v>
      </c>
      <c r="DY114" s="143">
        <f t="shared" si="159"/>
        <v>0</v>
      </c>
      <c r="DZ114" s="143">
        <f t="shared" si="159"/>
        <v>0</v>
      </c>
      <c r="EA114" s="143">
        <f t="shared" si="159"/>
        <v>0</v>
      </c>
      <c r="EB114" s="143">
        <f t="shared" si="159"/>
        <v>0</v>
      </c>
      <c r="EC114" s="143">
        <f t="shared" si="159"/>
        <v>0</v>
      </c>
      <c r="ED114" s="143">
        <f t="shared" ref="ED114:EF114" si="160">SUM(ED92:ED113)</f>
        <v>0</v>
      </c>
      <c r="EE114" s="143">
        <f t="shared" si="160"/>
        <v>0</v>
      </c>
      <c r="EF114" s="144">
        <f t="shared" si="160"/>
        <v>0</v>
      </c>
    </row>
    <row r="115" spans="2:136" ht="15" thickTop="1" x14ac:dyDescent="0.2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5E161-88B9-4294-89D4-6FB7147C5972}">
  <sheetPr>
    <tabColor rgb="FFC00000"/>
  </sheetPr>
  <dimension ref="B2:EG108"/>
  <sheetViews>
    <sheetView showGridLines="0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32" sqref="I32"/>
    </sheetView>
  </sheetViews>
  <sheetFormatPr defaultRowHeight="15" x14ac:dyDescent="0.25"/>
  <cols>
    <col min="2" max="2" width="20.7109375" customWidth="1"/>
    <col min="3" max="3" width="35.42578125" style="707" customWidth="1"/>
    <col min="4" max="4" width="15.5703125" customWidth="1"/>
    <col min="5" max="5" width="11.5703125" bestFit="1" customWidth="1"/>
    <col min="6" max="8" width="11.85546875" bestFit="1" customWidth="1"/>
    <col min="9" max="14" width="10.7109375" bestFit="1" customWidth="1"/>
    <col min="15" max="15" width="12.28515625" bestFit="1" customWidth="1"/>
    <col min="16" max="16" width="10.7109375" bestFit="1" customWidth="1"/>
    <col min="17" max="17" width="11.5703125" bestFit="1" customWidth="1"/>
    <col min="18" max="20" width="11.85546875" bestFit="1" customWidth="1"/>
    <col min="21" max="26" width="10.7109375" bestFit="1" customWidth="1"/>
    <col min="27" max="27" width="12.5703125" bestFit="1" customWidth="1"/>
    <col min="28" max="29" width="10.7109375" bestFit="1" customWidth="1"/>
    <col min="30" max="32" width="11.85546875" bestFit="1" customWidth="1"/>
    <col min="33" max="38" width="10.7109375" bestFit="1" customWidth="1"/>
    <col min="39" max="39" width="12.5703125" bestFit="1" customWidth="1"/>
    <col min="40" max="41" width="10.7109375" bestFit="1" customWidth="1"/>
    <col min="42" max="44" width="11.85546875" bestFit="1" customWidth="1"/>
    <col min="45" max="50" width="10.7109375" bestFit="1" customWidth="1"/>
    <col min="51" max="51" width="12.5703125" bestFit="1" customWidth="1"/>
    <col min="52" max="53" width="10.7109375" bestFit="1" customWidth="1"/>
    <col min="54" max="56" width="11.85546875" bestFit="1" customWidth="1"/>
    <col min="57" max="62" width="10.7109375" bestFit="1" customWidth="1"/>
    <col min="63" max="63" width="12.5703125" bestFit="1" customWidth="1"/>
    <col min="64" max="65" width="10.7109375" bestFit="1" customWidth="1"/>
    <col min="66" max="68" width="11.85546875" bestFit="1" customWidth="1"/>
    <col min="69" max="74" width="10.7109375" bestFit="1" customWidth="1"/>
    <col min="75" max="75" width="12.28515625" bestFit="1" customWidth="1"/>
    <col min="76" max="77" width="10.7109375" bestFit="1" customWidth="1"/>
    <col min="78" max="80" width="11.85546875" bestFit="1" customWidth="1"/>
    <col min="81" max="86" width="10.7109375" bestFit="1" customWidth="1"/>
    <col min="87" max="87" width="12.28515625" bestFit="1" customWidth="1"/>
    <col min="88" max="89" width="10.7109375" bestFit="1" customWidth="1"/>
    <col min="90" max="92" width="11.85546875" bestFit="1" customWidth="1"/>
    <col min="93" max="98" width="10.7109375" bestFit="1" customWidth="1"/>
    <col min="99" max="99" width="12.28515625" bestFit="1" customWidth="1"/>
    <col min="100" max="101" width="10.7109375" bestFit="1" customWidth="1"/>
    <col min="102" max="104" width="11.85546875" bestFit="1" customWidth="1"/>
    <col min="105" max="110" width="11" bestFit="1" customWidth="1"/>
    <col min="111" max="111" width="12.28515625" bestFit="1" customWidth="1"/>
    <col min="112" max="113" width="11" bestFit="1" customWidth="1"/>
    <col min="114" max="116" width="11.85546875" bestFit="1" customWidth="1"/>
    <col min="117" max="125" width="11" bestFit="1" customWidth="1"/>
    <col min="126" max="128" width="11.85546875" bestFit="1" customWidth="1"/>
    <col min="129" max="134" width="11" bestFit="1" customWidth="1"/>
    <col min="135" max="135" width="12.28515625" bestFit="1" customWidth="1"/>
    <col min="136" max="136" width="11" bestFit="1" customWidth="1"/>
    <col min="137" max="137" width="2" bestFit="1" customWidth="1"/>
  </cols>
  <sheetData>
    <row r="2" spans="2:137" x14ac:dyDescent="0.25">
      <c r="B2" s="206"/>
      <c r="C2" s="68"/>
      <c r="D2" s="694"/>
      <c r="E2" s="695">
        <v>1</v>
      </c>
      <c r="F2" s="696">
        <v>1</v>
      </c>
      <c r="G2" s="696">
        <v>1</v>
      </c>
      <c r="H2" s="696">
        <v>1</v>
      </c>
      <c r="I2" s="696">
        <v>1</v>
      </c>
      <c r="J2" s="696">
        <v>1</v>
      </c>
      <c r="K2" s="696">
        <v>1</v>
      </c>
      <c r="L2" s="696">
        <v>1</v>
      </c>
      <c r="M2" s="696">
        <v>1</v>
      </c>
      <c r="N2" s="696">
        <v>1</v>
      </c>
      <c r="O2" s="696">
        <v>1</v>
      </c>
      <c r="P2" s="696">
        <v>1</v>
      </c>
      <c r="Q2" s="696">
        <f>E2+1</f>
        <v>2</v>
      </c>
      <c r="R2" s="696">
        <f t="shared" ref="R2:CC2" si="0">F2+1</f>
        <v>2</v>
      </c>
      <c r="S2" s="696">
        <f t="shared" si="0"/>
        <v>2</v>
      </c>
      <c r="T2" s="696">
        <f t="shared" si="0"/>
        <v>2</v>
      </c>
      <c r="U2" s="696">
        <f t="shared" si="0"/>
        <v>2</v>
      </c>
      <c r="V2" s="696">
        <f t="shared" si="0"/>
        <v>2</v>
      </c>
      <c r="W2" s="696">
        <f t="shared" si="0"/>
        <v>2</v>
      </c>
      <c r="X2" s="696">
        <f t="shared" si="0"/>
        <v>2</v>
      </c>
      <c r="Y2" s="696">
        <f t="shared" si="0"/>
        <v>2</v>
      </c>
      <c r="Z2" s="696">
        <f t="shared" si="0"/>
        <v>2</v>
      </c>
      <c r="AA2" s="696">
        <f t="shared" si="0"/>
        <v>2</v>
      </c>
      <c r="AB2" s="696">
        <f t="shared" si="0"/>
        <v>2</v>
      </c>
      <c r="AC2" s="696">
        <f t="shared" si="0"/>
        <v>3</v>
      </c>
      <c r="AD2" s="696">
        <f t="shared" si="0"/>
        <v>3</v>
      </c>
      <c r="AE2" s="696">
        <f t="shared" si="0"/>
        <v>3</v>
      </c>
      <c r="AF2" s="696">
        <f t="shared" si="0"/>
        <v>3</v>
      </c>
      <c r="AG2" s="696">
        <f t="shared" si="0"/>
        <v>3</v>
      </c>
      <c r="AH2" s="696">
        <f t="shared" si="0"/>
        <v>3</v>
      </c>
      <c r="AI2" s="696">
        <f t="shared" si="0"/>
        <v>3</v>
      </c>
      <c r="AJ2" s="696">
        <f t="shared" si="0"/>
        <v>3</v>
      </c>
      <c r="AK2" s="696">
        <f t="shared" si="0"/>
        <v>3</v>
      </c>
      <c r="AL2" s="696">
        <f t="shared" si="0"/>
        <v>3</v>
      </c>
      <c r="AM2" s="696">
        <f t="shared" si="0"/>
        <v>3</v>
      </c>
      <c r="AN2" s="696">
        <f t="shared" si="0"/>
        <v>3</v>
      </c>
      <c r="AO2" s="696">
        <f t="shared" si="0"/>
        <v>4</v>
      </c>
      <c r="AP2" s="696">
        <f t="shared" si="0"/>
        <v>4</v>
      </c>
      <c r="AQ2" s="696">
        <f t="shared" si="0"/>
        <v>4</v>
      </c>
      <c r="AR2" s="696">
        <f t="shared" si="0"/>
        <v>4</v>
      </c>
      <c r="AS2" s="696">
        <f t="shared" si="0"/>
        <v>4</v>
      </c>
      <c r="AT2" s="696">
        <f t="shared" si="0"/>
        <v>4</v>
      </c>
      <c r="AU2" s="696">
        <f t="shared" si="0"/>
        <v>4</v>
      </c>
      <c r="AV2" s="696">
        <f t="shared" si="0"/>
        <v>4</v>
      </c>
      <c r="AW2" s="696">
        <f t="shared" si="0"/>
        <v>4</v>
      </c>
      <c r="AX2" s="696">
        <f t="shared" si="0"/>
        <v>4</v>
      </c>
      <c r="AY2" s="696">
        <f t="shared" si="0"/>
        <v>4</v>
      </c>
      <c r="AZ2" s="696">
        <f t="shared" si="0"/>
        <v>4</v>
      </c>
      <c r="BA2" s="696">
        <f t="shared" si="0"/>
        <v>5</v>
      </c>
      <c r="BB2" s="696">
        <f t="shared" si="0"/>
        <v>5</v>
      </c>
      <c r="BC2" s="696">
        <f t="shared" si="0"/>
        <v>5</v>
      </c>
      <c r="BD2" s="696">
        <f t="shared" si="0"/>
        <v>5</v>
      </c>
      <c r="BE2" s="696">
        <f t="shared" si="0"/>
        <v>5</v>
      </c>
      <c r="BF2" s="696">
        <f t="shared" si="0"/>
        <v>5</v>
      </c>
      <c r="BG2" s="696">
        <f t="shared" si="0"/>
        <v>5</v>
      </c>
      <c r="BH2" s="696">
        <f t="shared" si="0"/>
        <v>5</v>
      </c>
      <c r="BI2" s="696">
        <f t="shared" si="0"/>
        <v>5</v>
      </c>
      <c r="BJ2" s="696">
        <f t="shared" si="0"/>
        <v>5</v>
      </c>
      <c r="BK2" s="696">
        <f t="shared" si="0"/>
        <v>5</v>
      </c>
      <c r="BL2" s="696">
        <f t="shared" si="0"/>
        <v>5</v>
      </c>
      <c r="BM2" s="696">
        <f t="shared" si="0"/>
        <v>6</v>
      </c>
      <c r="BN2" s="696">
        <f t="shared" si="0"/>
        <v>6</v>
      </c>
      <c r="BO2" s="696">
        <f t="shared" si="0"/>
        <v>6</v>
      </c>
      <c r="BP2" s="696">
        <f t="shared" si="0"/>
        <v>6</v>
      </c>
      <c r="BQ2" s="696">
        <f t="shared" si="0"/>
        <v>6</v>
      </c>
      <c r="BR2" s="696">
        <f t="shared" si="0"/>
        <v>6</v>
      </c>
      <c r="BS2" s="696">
        <f t="shared" si="0"/>
        <v>6</v>
      </c>
      <c r="BT2" s="696">
        <f t="shared" si="0"/>
        <v>6</v>
      </c>
      <c r="BU2" s="696">
        <f t="shared" si="0"/>
        <v>6</v>
      </c>
      <c r="BV2" s="696">
        <f t="shared" si="0"/>
        <v>6</v>
      </c>
      <c r="BW2" s="696">
        <f t="shared" si="0"/>
        <v>6</v>
      </c>
      <c r="BX2" s="696">
        <f t="shared" si="0"/>
        <v>6</v>
      </c>
      <c r="BY2" s="696">
        <f t="shared" si="0"/>
        <v>7</v>
      </c>
      <c r="BZ2" s="696">
        <f t="shared" si="0"/>
        <v>7</v>
      </c>
      <c r="CA2" s="696">
        <f t="shared" si="0"/>
        <v>7</v>
      </c>
      <c r="CB2" s="696">
        <f t="shared" si="0"/>
        <v>7</v>
      </c>
      <c r="CC2" s="696">
        <f t="shared" si="0"/>
        <v>7</v>
      </c>
      <c r="CD2" s="696">
        <f t="shared" ref="CD2:EF2" si="1">BR2+1</f>
        <v>7</v>
      </c>
      <c r="CE2" s="696">
        <f t="shared" si="1"/>
        <v>7</v>
      </c>
      <c r="CF2" s="696">
        <f t="shared" si="1"/>
        <v>7</v>
      </c>
      <c r="CG2" s="696">
        <f t="shared" si="1"/>
        <v>7</v>
      </c>
      <c r="CH2" s="696">
        <f t="shared" si="1"/>
        <v>7</v>
      </c>
      <c r="CI2" s="696">
        <f t="shared" si="1"/>
        <v>7</v>
      </c>
      <c r="CJ2" s="696">
        <f t="shared" si="1"/>
        <v>7</v>
      </c>
      <c r="CK2" s="696">
        <f t="shared" si="1"/>
        <v>8</v>
      </c>
      <c r="CL2" s="696">
        <f t="shared" si="1"/>
        <v>8</v>
      </c>
      <c r="CM2" s="696">
        <f t="shared" si="1"/>
        <v>8</v>
      </c>
      <c r="CN2" s="696">
        <f t="shared" si="1"/>
        <v>8</v>
      </c>
      <c r="CO2" s="696">
        <f t="shared" si="1"/>
        <v>8</v>
      </c>
      <c r="CP2" s="696">
        <f t="shared" si="1"/>
        <v>8</v>
      </c>
      <c r="CQ2" s="696">
        <f t="shared" si="1"/>
        <v>8</v>
      </c>
      <c r="CR2" s="696">
        <f t="shared" si="1"/>
        <v>8</v>
      </c>
      <c r="CS2" s="696">
        <f t="shared" si="1"/>
        <v>8</v>
      </c>
      <c r="CT2" s="696">
        <f t="shared" si="1"/>
        <v>8</v>
      </c>
      <c r="CU2" s="696">
        <f t="shared" si="1"/>
        <v>8</v>
      </c>
      <c r="CV2" s="696">
        <f t="shared" si="1"/>
        <v>8</v>
      </c>
      <c r="CW2" s="696">
        <f t="shared" si="1"/>
        <v>9</v>
      </c>
      <c r="CX2" s="696">
        <f t="shared" si="1"/>
        <v>9</v>
      </c>
      <c r="CY2" s="696">
        <f t="shared" si="1"/>
        <v>9</v>
      </c>
      <c r="CZ2" s="696">
        <f t="shared" si="1"/>
        <v>9</v>
      </c>
      <c r="DA2" s="696">
        <f t="shared" si="1"/>
        <v>9</v>
      </c>
      <c r="DB2" s="696">
        <f t="shared" si="1"/>
        <v>9</v>
      </c>
      <c r="DC2" s="696">
        <f t="shared" si="1"/>
        <v>9</v>
      </c>
      <c r="DD2" s="696">
        <f t="shared" si="1"/>
        <v>9</v>
      </c>
      <c r="DE2" s="696">
        <f t="shared" si="1"/>
        <v>9</v>
      </c>
      <c r="DF2" s="696">
        <f t="shared" si="1"/>
        <v>9</v>
      </c>
      <c r="DG2" s="696">
        <f t="shared" si="1"/>
        <v>9</v>
      </c>
      <c r="DH2" s="696">
        <f t="shared" si="1"/>
        <v>9</v>
      </c>
      <c r="DI2" s="696">
        <f t="shared" si="1"/>
        <v>10</v>
      </c>
      <c r="DJ2" s="696">
        <f t="shared" si="1"/>
        <v>10</v>
      </c>
      <c r="DK2" s="696">
        <f t="shared" si="1"/>
        <v>10</v>
      </c>
      <c r="DL2" s="696">
        <f t="shared" si="1"/>
        <v>10</v>
      </c>
      <c r="DM2" s="696">
        <f t="shared" si="1"/>
        <v>10</v>
      </c>
      <c r="DN2" s="696">
        <f t="shared" si="1"/>
        <v>10</v>
      </c>
      <c r="DO2" s="696">
        <f t="shared" si="1"/>
        <v>10</v>
      </c>
      <c r="DP2" s="696">
        <f t="shared" si="1"/>
        <v>10</v>
      </c>
      <c r="DQ2" s="696">
        <f t="shared" si="1"/>
        <v>10</v>
      </c>
      <c r="DR2" s="696">
        <f t="shared" si="1"/>
        <v>10</v>
      </c>
      <c r="DS2" s="696">
        <f t="shared" si="1"/>
        <v>10</v>
      </c>
      <c r="DT2" s="696">
        <f t="shared" si="1"/>
        <v>10</v>
      </c>
      <c r="DU2" s="696">
        <f t="shared" si="1"/>
        <v>11</v>
      </c>
      <c r="DV2" s="696">
        <f t="shared" si="1"/>
        <v>11</v>
      </c>
      <c r="DW2" s="696">
        <f t="shared" si="1"/>
        <v>11</v>
      </c>
      <c r="DX2" s="696">
        <f t="shared" si="1"/>
        <v>11</v>
      </c>
      <c r="DY2" s="696">
        <f t="shared" si="1"/>
        <v>11</v>
      </c>
      <c r="DZ2" s="696">
        <f t="shared" si="1"/>
        <v>11</v>
      </c>
      <c r="EA2" s="696">
        <f t="shared" si="1"/>
        <v>11</v>
      </c>
      <c r="EB2" s="696">
        <f t="shared" si="1"/>
        <v>11</v>
      </c>
      <c r="EC2" s="696">
        <f t="shared" si="1"/>
        <v>11</v>
      </c>
      <c r="ED2" s="696">
        <f t="shared" si="1"/>
        <v>11</v>
      </c>
      <c r="EE2" s="696">
        <f t="shared" si="1"/>
        <v>11</v>
      </c>
      <c r="EF2" s="697">
        <f t="shared" si="1"/>
        <v>11</v>
      </c>
      <c r="EG2" s="693" t="s">
        <v>109</v>
      </c>
    </row>
    <row r="3" spans="2:137" x14ac:dyDescent="0.25">
      <c r="B3" s="206"/>
      <c r="C3" s="258"/>
      <c r="D3" s="698"/>
      <c r="E3" s="699">
        <f>MONTH(E5)</f>
        <v>10</v>
      </c>
      <c r="F3" s="169">
        <f t="shared" ref="F3:BQ3" si="2">MONTH(F5)</f>
        <v>11</v>
      </c>
      <c r="G3" s="169">
        <f t="shared" si="2"/>
        <v>12</v>
      </c>
      <c r="H3" s="169">
        <f t="shared" si="2"/>
        <v>1</v>
      </c>
      <c r="I3" s="169">
        <f t="shared" si="2"/>
        <v>2</v>
      </c>
      <c r="J3" s="169">
        <f t="shared" si="2"/>
        <v>3</v>
      </c>
      <c r="K3" s="169">
        <f t="shared" si="2"/>
        <v>4</v>
      </c>
      <c r="L3" s="169">
        <f t="shared" si="2"/>
        <v>5</v>
      </c>
      <c r="M3" s="169">
        <f t="shared" si="2"/>
        <v>6</v>
      </c>
      <c r="N3" s="169">
        <f t="shared" si="2"/>
        <v>7</v>
      </c>
      <c r="O3" s="169">
        <f t="shared" si="2"/>
        <v>8</v>
      </c>
      <c r="P3" s="169">
        <f t="shared" si="2"/>
        <v>9</v>
      </c>
      <c r="Q3" s="169">
        <f t="shared" si="2"/>
        <v>10</v>
      </c>
      <c r="R3" s="169">
        <f t="shared" si="2"/>
        <v>11</v>
      </c>
      <c r="S3" s="169">
        <f t="shared" si="2"/>
        <v>12</v>
      </c>
      <c r="T3" s="169">
        <f t="shared" si="2"/>
        <v>1</v>
      </c>
      <c r="U3" s="169">
        <f t="shared" si="2"/>
        <v>2</v>
      </c>
      <c r="V3" s="169">
        <f t="shared" si="2"/>
        <v>3</v>
      </c>
      <c r="W3" s="169">
        <f t="shared" si="2"/>
        <v>4</v>
      </c>
      <c r="X3" s="169">
        <f t="shared" si="2"/>
        <v>5</v>
      </c>
      <c r="Y3" s="169">
        <f t="shared" si="2"/>
        <v>6</v>
      </c>
      <c r="Z3" s="169">
        <f t="shared" si="2"/>
        <v>7</v>
      </c>
      <c r="AA3" s="169">
        <f t="shared" si="2"/>
        <v>8</v>
      </c>
      <c r="AB3" s="169">
        <f t="shared" si="2"/>
        <v>9</v>
      </c>
      <c r="AC3" s="169">
        <f t="shared" si="2"/>
        <v>10</v>
      </c>
      <c r="AD3" s="169">
        <f t="shared" si="2"/>
        <v>11</v>
      </c>
      <c r="AE3" s="169">
        <f t="shared" si="2"/>
        <v>12</v>
      </c>
      <c r="AF3" s="169">
        <f t="shared" si="2"/>
        <v>1</v>
      </c>
      <c r="AG3" s="169">
        <f t="shared" si="2"/>
        <v>2</v>
      </c>
      <c r="AH3" s="169">
        <f t="shared" si="2"/>
        <v>3</v>
      </c>
      <c r="AI3" s="169">
        <f t="shared" si="2"/>
        <v>4</v>
      </c>
      <c r="AJ3" s="169">
        <f t="shared" si="2"/>
        <v>5</v>
      </c>
      <c r="AK3" s="169">
        <f t="shared" si="2"/>
        <v>6</v>
      </c>
      <c r="AL3" s="169">
        <f t="shared" si="2"/>
        <v>7</v>
      </c>
      <c r="AM3" s="169">
        <f t="shared" si="2"/>
        <v>8</v>
      </c>
      <c r="AN3" s="169">
        <f t="shared" si="2"/>
        <v>9</v>
      </c>
      <c r="AO3" s="169">
        <f t="shared" si="2"/>
        <v>10</v>
      </c>
      <c r="AP3" s="169">
        <f t="shared" si="2"/>
        <v>11</v>
      </c>
      <c r="AQ3" s="169">
        <f t="shared" si="2"/>
        <v>12</v>
      </c>
      <c r="AR3" s="169">
        <f t="shared" si="2"/>
        <v>1</v>
      </c>
      <c r="AS3" s="169">
        <f t="shared" si="2"/>
        <v>2</v>
      </c>
      <c r="AT3" s="169">
        <f t="shared" si="2"/>
        <v>3</v>
      </c>
      <c r="AU3" s="169">
        <f t="shared" si="2"/>
        <v>4</v>
      </c>
      <c r="AV3" s="169">
        <f t="shared" si="2"/>
        <v>5</v>
      </c>
      <c r="AW3" s="169">
        <f t="shared" si="2"/>
        <v>6</v>
      </c>
      <c r="AX3" s="169">
        <f t="shared" si="2"/>
        <v>7</v>
      </c>
      <c r="AY3" s="169">
        <f t="shared" si="2"/>
        <v>8</v>
      </c>
      <c r="AZ3" s="169">
        <f t="shared" si="2"/>
        <v>9</v>
      </c>
      <c r="BA3" s="169">
        <f t="shared" si="2"/>
        <v>10</v>
      </c>
      <c r="BB3" s="169">
        <f t="shared" si="2"/>
        <v>11</v>
      </c>
      <c r="BC3" s="169">
        <f t="shared" si="2"/>
        <v>12</v>
      </c>
      <c r="BD3" s="169">
        <f t="shared" si="2"/>
        <v>1</v>
      </c>
      <c r="BE3" s="169">
        <f t="shared" si="2"/>
        <v>2</v>
      </c>
      <c r="BF3" s="169">
        <f t="shared" si="2"/>
        <v>3</v>
      </c>
      <c r="BG3" s="169">
        <f t="shared" si="2"/>
        <v>4</v>
      </c>
      <c r="BH3" s="169">
        <f t="shared" si="2"/>
        <v>5</v>
      </c>
      <c r="BI3" s="169">
        <f t="shared" si="2"/>
        <v>6</v>
      </c>
      <c r="BJ3" s="169">
        <f t="shared" si="2"/>
        <v>7</v>
      </c>
      <c r="BK3" s="169">
        <f t="shared" si="2"/>
        <v>8</v>
      </c>
      <c r="BL3" s="169">
        <f t="shared" si="2"/>
        <v>9</v>
      </c>
      <c r="BM3" s="169">
        <f t="shared" si="2"/>
        <v>10</v>
      </c>
      <c r="BN3" s="169">
        <f t="shared" si="2"/>
        <v>11</v>
      </c>
      <c r="BO3" s="169">
        <f t="shared" si="2"/>
        <v>12</v>
      </c>
      <c r="BP3" s="169">
        <f t="shared" si="2"/>
        <v>1</v>
      </c>
      <c r="BQ3" s="169">
        <f t="shared" si="2"/>
        <v>2</v>
      </c>
      <c r="BR3" s="169">
        <f t="shared" ref="BR3:EC3" si="3">MONTH(BR5)</f>
        <v>3</v>
      </c>
      <c r="BS3" s="169">
        <f t="shared" si="3"/>
        <v>4</v>
      </c>
      <c r="BT3" s="169">
        <f t="shared" si="3"/>
        <v>5</v>
      </c>
      <c r="BU3" s="169">
        <f t="shared" si="3"/>
        <v>6</v>
      </c>
      <c r="BV3" s="169">
        <f t="shared" si="3"/>
        <v>7</v>
      </c>
      <c r="BW3" s="169">
        <f t="shared" si="3"/>
        <v>8</v>
      </c>
      <c r="BX3" s="169">
        <f t="shared" si="3"/>
        <v>9</v>
      </c>
      <c r="BY3" s="169">
        <f t="shared" si="3"/>
        <v>10</v>
      </c>
      <c r="BZ3" s="169">
        <f t="shared" si="3"/>
        <v>11</v>
      </c>
      <c r="CA3" s="169">
        <f t="shared" si="3"/>
        <v>12</v>
      </c>
      <c r="CB3" s="169">
        <f t="shared" si="3"/>
        <v>1</v>
      </c>
      <c r="CC3" s="169">
        <f t="shared" si="3"/>
        <v>2</v>
      </c>
      <c r="CD3" s="169">
        <f t="shared" si="3"/>
        <v>3</v>
      </c>
      <c r="CE3" s="169">
        <f t="shared" si="3"/>
        <v>4</v>
      </c>
      <c r="CF3" s="169">
        <f t="shared" si="3"/>
        <v>5</v>
      </c>
      <c r="CG3" s="169">
        <f t="shared" si="3"/>
        <v>6</v>
      </c>
      <c r="CH3" s="169">
        <f t="shared" si="3"/>
        <v>7</v>
      </c>
      <c r="CI3" s="169">
        <f t="shared" si="3"/>
        <v>8</v>
      </c>
      <c r="CJ3" s="169">
        <f t="shared" si="3"/>
        <v>9</v>
      </c>
      <c r="CK3" s="169">
        <f t="shared" si="3"/>
        <v>10</v>
      </c>
      <c r="CL3" s="169">
        <f t="shared" si="3"/>
        <v>11</v>
      </c>
      <c r="CM3" s="169">
        <f t="shared" si="3"/>
        <v>12</v>
      </c>
      <c r="CN3" s="169">
        <f t="shared" si="3"/>
        <v>1</v>
      </c>
      <c r="CO3" s="169">
        <f t="shared" si="3"/>
        <v>2</v>
      </c>
      <c r="CP3" s="169">
        <f t="shared" si="3"/>
        <v>3</v>
      </c>
      <c r="CQ3" s="169">
        <f t="shared" si="3"/>
        <v>4</v>
      </c>
      <c r="CR3" s="169">
        <f t="shared" si="3"/>
        <v>5</v>
      </c>
      <c r="CS3" s="169">
        <f t="shared" si="3"/>
        <v>6</v>
      </c>
      <c r="CT3" s="169">
        <f t="shared" si="3"/>
        <v>7</v>
      </c>
      <c r="CU3" s="169">
        <f t="shared" si="3"/>
        <v>8</v>
      </c>
      <c r="CV3" s="169">
        <f t="shared" si="3"/>
        <v>9</v>
      </c>
      <c r="CW3" s="169">
        <f t="shared" si="3"/>
        <v>10</v>
      </c>
      <c r="CX3" s="169">
        <f t="shared" si="3"/>
        <v>11</v>
      </c>
      <c r="CY3" s="169">
        <f t="shared" si="3"/>
        <v>12</v>
      </c>
      <c r="CZ3" s="169">
        <f t="shared" si="3"/>
        <v>1</v>
      </c>
      <c r="DA3" s="169">
        <f t="shared" si="3"/>
        <v>2</v>
      </c>
      <c r="DB3" s="169">
        <f t="shared" si="3"/>
        <v>3</v>
      </c>
      <c r="DC3" s="169">
        <f t="shared" si="3"/>
        <v>4</v>
      </c>
      <c r="DD3" s="169">
        <f t="shared" si="3"/>
        <v>5</v>
      </c>
      <c r="DE3" s="169">
        <f t="shared" si="3"/>
        <v>6</v>
      </c>
      <c r="DF3" s="169">
        <f t="shared" si="3"/>
        <v>7</v>
      </c>
      <c r="DG3" s="169">
        <f t="shared" si="3"/>
        <v>8</v>
      </c>
      <c r="DH3" s="169">
        <f t="shared" si="3"/>
        <v>9</v>
      </c>
      <c r="DI3" s="169">
        <f t="shared" si="3"/>
        <v>10</v>
      </c>
      <c r="DJ3" s="169">
        <f t="shared" si="3"/>
        <v>11</v>
      </c>
      <c r="DK3" s="169">
        <f t="shared" si="3"/>
        <v>12</v>
      </c>
      <c r="DL3" s="169">
        <f t="shared" si="3"/>
        <v>1</v>
      </c>
      <c r="DM3" s="169">
        <f t="shared" si="3"/>
        <v>2</v>
      </c>
      <c r="DN3" s="169">
        <f t="shared" si="3"/>
        <v>3</v>
      </c>
      <c r="DO3" s="169">
        <f t="shared" si="3"/>
        <v>4</v>
      </c>
      <c r="DP3" s="169">
        <f t="shared" si="3"/>
        <v>5</v>
      </c>
      <c r="DQ3" s="169">
        <f t="shared" si="3"/>
        <v>6</v>
      </c>
      <c r="DR3" s="169">
        <f t="shared" si="3"/>
        <v>7</v>
      </c>
      <c r="DS3" s="169">
        <f t="shared" si="3"/>
        <v>8</v>
      </c>
      <c r="DT3" s="169">
        <f t="shared" si="3"/>
        <v>9</v>
      </c>
      <c r="DU3" s="169">
        <f t="shared" si="3"/>
        <v>10</v>
      </c>
      <c r="DV3" s="169">
        <f t="shared" si="3"/>
        <v>11</v>
      </c>
      <c r="DW3" s="169">
        <f t="shared" si="3"/>
        <v>12</v>
      </c>
      <c r="DX3" s="169">
        <f t="shared" si="3"/>
        <v>1</v>
      </c>
      <c r="DY3" s="169">
        <f t="shared" si="3"/>
        <v>2</v>
      </c>
      <c r="DZ3" s="169">
        <f t="shared" si="3"/>
        <v>3</v>
      </c>
      <c r="EA3" s="169">
        <f t="shared" si="3"/>
        <v>4</v>
      </c>
      <c r="EB3" s="169">
        <f t="shared" si="3"/>
        <v>5</v>
      </c>
      <c r="EC3" s="169">
        <f t="shared" si="3"/>
        <v>6</v>
      </c>
      <c r="ED3" s="169">
        <f t="shared" ref="ED3:EF3" si="4">MONTH(ED5)</f>
        <v>7</v>
      </c>
      <c r="EE3" s="169">
        <f t="shared" si="4"/>
        <v>8</v>
      </c>
      <c r="EF3" s="170">
        <f t="shared" si="4"/>
        <v>9</v>
      </c>
      <c r="EG3" s="693" t="s">
        <v>109</v>
      </c>
    </row>
    <row r="4" spans="2:137" x14ac:dyDescent="0.25">
      <c r="B4" s="206"/>
      <c r="C4" s="258"/>
      <c r="D4" s="700"/>
      <c r="E4" s="701">
        <v>1</v>
      </c>
      <c r="F4" s="171">
        <f>E4+1</f>
        <v>2</v>
      </c>
      <c r="G4" s="171">
        <f t="shared" ref="G4:BR4" si="5">F4+1</f>
        <v>3</v>
      </c>
      <c r="H4" s="171">
        <f t="shared" si="5"/>
        <v>4</v>
      </c>
      <c r="I4" s="171">
        <f t="shared" si="5"/>
        <v>5</v>
      </c>
      <c r="J4" s="171">
        <f t="shared" si="5"/>
        <v>6</v>
      </c>
      <c r="K4" s="171">
        <f t="shared" si="5"/>
        <v>7</v>
      </c>
      <c r="L4" s="171">
        <f t="shared" si="5"/>
        <v>8</v>
      </c>
      <c r="M4" s="171">
        <f t="shared" si="5"/>
        <v>9</v>
      </c>
      <c r="N4" s="171">
        <f t="shared" si="5"/>
        <v>10</v>
      </c>
      <c r="O4" s="171">
        <f t="shared" si="5"/>
        <v>11</v>
      </c>
      <c r="P4" s="171">
        <f t="shared" si="5"/>
        <v>12</v>
      </c>
      <c r="Q4" s="171">
        <f t="shared" si="5"/>
        <v>13</v>
      </c>
      <c r="R4" s="171">
        <f t="shared" si="5"/>
        <v>14</v>
      </c>
      <c r="S4" s="171">
        <f t="shared" si="5"/>
        <v>15</v>
      </c>
      <c r="T4" s="171">
        <f t="shared" si="5"/>
        <v>16</v>
      </c>
      <c r="U4" s="171">
        <f t="shared" si="5"/>
        <v>17</v>
      </c>
      <c r="V4" s="171">
        <f t="shared" si="5"/>
        <v>18</v>
      </c>
      <c r="W4" s="171">
        <f t="shared" si="5"/>
        <v>19</v>
      </c>
      <c r="X4" s="171">
        <f t="shared" si="5"/>
        <v>20</v>
      </c>
      <c r="Y4" s="171">
        <f t="shared" si="5"/>
        <v>21</v>
      </c>
      <c r="Z4" s="171">
        <f t="shared" si="5"/>
        <v>22</v>
      </c>
      <c r="AA4" s="171">
        <f t="shared" si="5"/>
        <v>23</v>
      </c>
      <c r="AB4" s="171">
        <f t="shared" si="5"/>
        <v>24</v>
      </c>
      <c r="AC4" s="171">
        <f t="shared" si="5"/>
        <v>25</v>
      </c>
      <c r="AD4" s="171">
        <f t="shared" si="5"/>
        <v>26</v>
      </c>
      <c r="AE4" s="171">
        <f t="shared" si="5"/>
        <v>27</v>
      </c>
      <c r="AF4" s="171">
        <f t="shared" si="5"/>
        <v>28</v>
      </c>
      <c r="AG4" s="171">
        <f t="shared" si="5"/>
        <v>29</v>
      </c>
      <c r="AH4" s="171">
        <f t="shared" si="5"/>
        <v>30</v>
      </c>
      <c r="AI4" s="171">
        <f t="shared" si="5"/>
        <v>31</v>
      </c>
      <c r="AJ4" s="171">
        <f t="shared" si="5"/>
        <v>32</v>
      </c>
      <c r="AK4" s="171">
        <f t="shared" si="5"/>
        <v>33</v>
      </c>
      <c r="AL4" s="171">
        <f t="shared" si="5"/>
        <v>34</v>
      </c>
      <c r="AM4" s="171">
        <f t="shared" si="5"/>
        <v>35</v>
      </c>
      <c r="AN4" s="171">
        <f t="shared" si="5"/>
        <v>36</v>
      </c>
      <c r="AO4" s="171">
        <f t="shared" si="5"/>
        <v>37</v>
      </c>
      <c r="AP4" s="171">
        <f t="shared" si="5"/>
        <v>38</v>
      </c>
      <c r="AQ4" s="171">
        <f t="shared" si="5"/>
        <v>39</v>
      </c>
      <c r="AR4" s="171">
        <f t="shared" si="5"/>
        <v>40</v>
      </c>
      <c r="AS4" s="171">
        <f t="shared" si="5"/>
        <v>41</v>
      </c>
      <c r="AT4" s="171">
        <f t="shared" si="5"/>
        <v>42</v>
      </c>
      <c r="AU4" s="171">
        <f t="shared" si="5"/>
        <v>43</v>
      </c>
      <c r="AV4" s="171">
        <f t="shared" si="5"/>
        <v>44</v>
      </c>
      <c r="AW4" s="171">
        <f t="shared" si="5"/>
        <v>45</v>
      </c>
      <c r="AX4" s="171">
        <f t="shared" si="5"/>
        <v>46</v>
      </c>
      <c r="AY4" s="171">
        <f t="shared" si="5"/>
        <v>47</v>
      </c>
      <c r="AZ4" s="171">
        <f t="shared" si="5"/>
        <v>48</v>
      </c>
      <c r="BA4" s="171">
        <f t="shared" si="5"/>
        <v>49</v>
      </c>
      <c r="BB4" s="171">
        <f t="shared" si="5"/>
        <v>50</v>
      </c>
      <c r="BC4" s="171">
        <f t="shared" si="5"/>
        <v>51</v>
      </c>
      <c r="BD4" s="171">
        <f t="shared" si="5"/>
        <v>52</v>
      </c>
      <c r="BE4" s="171">
        <f t="shared" si="5"/>
        <v>53</v>
      </c>
      <c r="BF4" s="171">
        <f t="shared" si="5"/>
        <v>54</v>
      </c>
      <c r="BG4" s="171">
        <f t="shared" si="5"/>
        <v>55</v>
      </c>
      <c r="BH4" s="171">
        <f t="shared" si="5"/>
        <v>56</v>
      </c>
      <c r="BI4" s="171">
        <f t="shared" si="5"/>
        <v>57</v>
      </c>
      <c r="BJ4" s="171">
        <f t="shared" si="5"/>
        <v>58</v>
      </c>
      <c r="BK4" s="171">
        <f t="shared" si="5"/>
        <v>59</v>
      </c>
      <c r="BL4" s="171">
        <f t="shared" si="5"/>
        <v>60</v>
      </c>
      <c r="BM4" s="171">
        <f t="shared" si="5"/>
        <v>61</v>
      </c>
      <c r="BN4" s="171">
        <f t="shared" si="5"/>
        <v>62</v>
      </c>
      <c r="BO4" s="171">
        <f t="shared" si="5"/>
        <v>63</v>
      </c>
      <c r="BP4" s="171">
        <f t="shared" si="5"/>
        <v>64</v>
      </c>
      <c r="BQ4" s="171">
        <f t="shared" si="5"/>
        <v>65</v>
      </c>
      <c r="BR4" s="171">
        <f t="shared" si="5"/>
        <v>66</v>
      </c>
      <c r="BS4" s="171">
        <f t="shared" ref="BS4:ED4" si="6">BR4+1</f>
        <v>67</v>
      </c>
      <c r="BT4" s="171">
        <f t="shared" si="6"/>
        <v>68</v>
      </c>
      <c r="BU4" s="171">
        <f t="shared" si="6"/>
        <v>69</v>
      </c>
      <c r="BV4" s="171">
        <f t="shared" si="6"/>
        <v>70</v>
      </c>
      <c r="BW4" s="171">
        <f t="shared" si="6"/>
        <v>71</v>
      </c>
      <c r="BX4" s="171">
        <f t="shared" si="6"/>
        <v>72</v>
      </c>
      <c r="BY4" s="171">
        <f t="shared" si="6"/>
        <v>73</v>
      </c>
      <c r="BZ4" s="171">
        <f t="shared" si="6"/>
        <v>74</v>
      </c>
      <c r="CA4" s="171">
        <f t="shared" si="6"/>
        <v>75</v>
      </c>
      <c r="CB4" s="171">
        <f t="shared" si="6"/>
        <v>76</v>
      </c>
      <c r="CC4" s="171">
        <f t="shared" si="6"/>
        <v>77</v>
      </c>
      <c r="CD4" s="171">
        <f t="shared" si="6"/>
        <v>78</v>
      </c>
      <c r="CE4" s="171">
        <f t="shared" si="6"/>
        <v>79</v>
      </c>
      <c r="CF4" s="171">
        <f t="shared" si="6"/>
        <v>80</v>
      </c>
      <c r="CG4" s="171">
        <f t="shared" si="6"/>
        <v>81</v>
      </c>
      <c r="CH4" s="171">
        <f t="shared" si="6"/>
        <v>82</v>
      </c>
      <c r="CI4" s="171">
        <f t="shared" si="6"/>
        <v>83</v>
      </c>
      <c r="CJ4" s="171">
        <f t="shared" si="6"/>
        <v>84</v>
      </c>
      <c r="CK4" s="171">
        <f t="shared" si="6"/>
        <v>85</v>
      </c>
      <c r="CL4" s="171">
        <f t="shared" si="6"/>
        <v>86</v>
      </c>
      <c r="CM4" s="171">
        <f t="shared" si="6"/>
        <v>87</v>
      </c>
      <c r="CN4" s="171">
        <f t="shared" si="6"/>
        <v>88</v>
      </c>
      <c r="CO4" s="171">
        <f t="shared" si="6"/>
        <v>89</v>
      </c>
      <c r="CP4" s="171">
        <f t="shared" si="6"/>
        <v>90</v>
      </c>
      <c r="CQ4" s="171">
        <f t="shared" si="6"/>
        <v>91</v>
      </c>
      <c r="CR4" s="171">
        <f t="shared" si="6"/>
        <v>92</v>
      </c>
      <c r="CS4" s="171">
        <f t="shared" si="6"/>
        <v>93</v>
      </c>
      <c r="CT4" s="171">
        <f t="shared" si="6"/>
        <v>94</v>
      </c>
      <c r="CU4" s="171">
        <f t="shared" si="6"/>
        <v>95</v>
      </c>
      <c r="CV4" s="171">
        <f t="shared" si="6"/>
        <v>96</v>
      </c>
      <c r="CW4" s="171">
        <f t="shared" si="6"/>
        <v>97</v>
      </c>
      <c r="CX4" s="171">
        <f t="shared" si="6"/>
        <v>98</v>
      </c>
      <c r="CY4" s="171">
        <f t="shared" si="6"/>
        <v>99</v>
      </c>
      <c r="CZ4" s="171">
        <f t="shared" si="6"/>
        <v>100</v>
      </c>
      <c r="DA4" s="171">
        <f t="shared" si="6"/>
        <v>101</v>
      </c>
      <c r="DB4" s="171">
        <f t="shared" si="6"/>
        <v>102</v>
      </c>
      <c r="DC4" s="171">
        <f t="shared" si="6"/>
        <v>103</v>
      </c>
      <c r="DD4" s="171">
        <f t="shared" si="6"/>
        <v>104</v>
      </c>
      <c r="DE4" s="171">
        <f t="shared" si="6"/>
        <v>105</v>
      </c>
      <c r="DF4" s="171">
        <f t="shared" si="6"/>
        <v>106</v>
      </c>
      <c r="DG4" s="171">
        <f t="shared" si="6"/>
        <v>107</v>
      </c>
      <c r="DH4" s="171">
        <f t="shared" si="6"/>
        <v>108</v>
      </c>
      <c r="DI4" s="171">
        <f t="shared" si="6"/>
        <v>109</v>
      </c>
      <c r="DJ4" s="171">
        <f t="shared" si="6"/>
        <v>110</v>
      </c>
      <c r="DK4" s="171">
        <f t="shared" si="6"/>
        <v>111</v>
      </c>
      <c r="DL4" s="171">
        <f t="shared" si="6"/>
        <v>112</v>
      </c>
      <c r="DM4" s="171">
        <f t="shared" si="6"/>
        <v>113</v>
      </c>
      <c r="DN4" s="171">
        <f t="shared" si="6"/>
        <v>114</v>
      </c>
      <c r="DO4" s="171">
        <f t="shared" si="6"/>
        <v>115</v>
      </c>
      <c r="DP4" s="171">
        <f t="shared" si="6"/>
        <v>116</v>
      </c>
      <c r="DQ4" s="171">
        <f t="shared" si="6"/>
        <v>117</v>
      </c>
      <c r="DR4" s="171">
        <f t="shared" si="6"/>
        <v>118</v>
      </c>
      <c r="DS4" s="171">
        <f t="shared" si="6"/>
        <v>119</v>
      </c>
      <c r="DT4" s="171">
        <f t="shared" si="6"/>
        <v>120</v>
      </c>
      <c r="DU4" s="171">
        <f t="shared" si="6"/>
        <v>121</v>
      </c>
      <c r="DV4" s="171">
        <f t="shared" si="6"/>
        <v>122</v>
      </c>
      <c r="DW4" s="171">
        <f t="shared" si="6"/>
        <v>123</v>
      </c>
      <c r="DX4" s="171">
        <f t="shared" si="6"/>
        <v>124</v>
      </c>
      <c r="DY4" s="171">
        <f t="shared" si="6"/>
        <v>125</v>
      </c>
      <c r="DZ4" s="171">
        <f t="shared" si="6"/>
        <v>126</v>
      </c>
      <c r="EA4" s="171">
        <f t="shared" si="6"/>
        <v>127</v>
      </c>
      <c r="EB4" s="171">
        <f t="shared" si="6"/>
        <v>128</v>
      </c>
      <c r="EC4" s="171">
        <f>EB4+1</f>
        <v>129</v>
      </c>
      <c r="ED4" s="171">
        <f t="shared" si="6"/>
        <v>130</v>
      </c>
      <c r="EE4" s="171">
        <f t="shared" ref="EE4:EF4" si="7">ED4+1</f>
        <v>131</v>
      </c>
      <c r="EF4" s="172">
        <f t="shared" si="7"/>
        <v>132</v>
      </c>
      <c r="EG4" s="693" t="s">
        <v>109</v>
      </c>
    </row>
    <row r="5" spans="2:137" x14ac:dyDescent="0.25">
      <c r="B5" s="498"/>
      <c r="C5" s="702"/>
      <c r="D5" s="703" t="s">
        <v>10</v>
      </c>
      <c r="E5" s="704">
        <f>'Monthly Cash Flow'!F5</f>
        <v>44865</v>
      </c>
      <c r="F5" s="705">
        <f>EOMONTH(E5,1)</f>
        <v>44895</v>
      </c>
      <c r="G5" s="705">
        <f t="shared" ref="G5:BR5" si="8">EOMONTH(F5,1)</f>
        <v>44926</v>
      </c>
      <c r="H5" s="705">
        <f t="shared" si="8"/>
        <v>44957</v>
      </c>
      <c r="I5" s="705">
        <f t="shared" si="8"/>
        <v>44985</v>
      </c>
      <c r="J5" s="705">
        <f t="shared" si="8"/>
        <v>45016</v>
      </c>
      <c r="K5" s="705">
        <f t="shared" si="8"/>
        <v>45046</v>
      </c>
      <c r="L5" s="705">
        <f t="shared" si="8"/>
        <v>45077</v>
      </c>
      <c r="M5" s="705">
        <f t="shared" si="8"/>
        <v>45107</v>
      </c>
      <c r="N5" s="705">
        <f t="shared" si="8"/>
        <v>45138</v>
      </c>
      <c r="O5" s="705">
        <f t="shared" si="8"/>
        <v>45169</v>
      </c>
      <c r="P5" s="705">
        <f t="shared" si="8"/>
        <v>45199</v>
      </c>
      <c r="Q5" s="705">
        <f t="shared" si="8"/>
        <v>45230</v>
      </c>
      <c r="R5" s="705">
        <f t="shared" si="8"/>
        <v>45260</v>
      </c>
      <c r="S5" s="705">
        <f t="shared" si="8"/>
        <v>45291</v>
      </c>
      <c r="T5" s="705">
        <f t="shared" si="8"/>
        <v>45322</v>
      </c>
      <c r="U5" s="705">
        <f t="shared" si="8"/>
        <v>45351</v>
      </c>
      <c r="V5" s="705">
        <f t="shared" si="8"/>
        <v>45382</v>
      </c>
      <c r="W5" s="705">
        <f t="shared" si="8"/>
        <v>45412</v>
      </c>
      <c r="X5" s="705">
        <f t="shared" si="8"/>
        <v>45443</v>
      </c>
      <c r="Y5" s="705">
        <f t="shared" si="8"/>
        <v>45473</v>
      </c>
      <c r="Z5" s="705">
        <f t="shared" si="8"/>
        <v>45504</v>
      </c>
      <c r="AA5" s="705">
        <f t="shared" si="8"/>
        <v>45535</v>
      </c>
      <c r="AB5" s="705">
        <f t="shared" si="8"/>
        <v>45565</v>
      </c>
      <c r="AC5" s="705">
        <f t="shared" si="8"/>
        <v>45596</v>
      </c>
      <c r="AD5" s="705">
        <f t="shared" si="8"/>
        <v>45626</v>
      </c>
      <c r="AE5" s="705">
        <f t="shared" si="8"/>
        <v>45657</v>
      </c>
      <c r="AF5" s="705">
        <f t="shared" si="8"/>
        <v>45688</v>
      </c>
      <c r="AG5" s="705">
        <f t="shared" si="8"/>
        <v>45716</v>
      </c>
      <c r="AH5" s="705">
        <f t="shared" si="8"/>
        <v>45747</v>
      </c>
      <c r="AI5" s="705">
        <f t="shared" si="8"/>
        <v>45777</v>
      </c>
      <c r="AJ5" s="705">
        <f t="shared" si="8"/>
        <v>45808</v>
      </c>
      <c r="AK5" s="705">
        <f t="shared" si="8"/>
        <v>45838</v>
      </c>
      <c r="AL5" s="705">
        <f t="shared" si="8"/>
        <v>45869</v>
      </c>
      <c r="AM5" s="705">
        <f t="shared" si="8"/>
        <v>45900</v>
      </c>
      <c r="AN5" s="705">
        <f t="shared" si="8"/>
        <v>45930</v>
      </c>
      <c r="AO5" s="705">
        <f t="shared" si="8"/>
        <v>45961</v>
      </c>
      <c r="AP5" s="705">
        <f t="shared" si="8"/>
        <v>45991</v>
      </c>
      <c r="AQ5" s="705">
        <f t="shared" si="8"/>
        <v>46022</v>
      </c>
      <c r="AR5" s="705">
        <f t="shared" si="8"/>
        <v>46053</v>
      </c>
      <c r="AS5" s="705">
        <f t="shared" si="8"/>
        <v>46081</v>
      </c>
      <c r="AT5" s="705">
        <f t="shared" si="8"/>
        <v>46112</v>
      </c>
      <c r="AU5" s="705">
        <f t="shared" si="8"/>
        <v>46142</v>
      </c>
      <c r="AV5" s="705">
        <f t="shared" si="8"/>
        <v>46173</v>
      </c>
      <c r="AW5" s="705">
        <f t="shared" si="8"/>
        <v>46203</v>
      </c>
      <c r="AX5" s="705">
        <f t="shared" si="8"/>
        <v>46234</v>
      </c>
      <c r="AY5" s="705">
        <f t="shared" si="8"/>
        <v>46265</v>
      </c>
      <c r="AZ5" s="705">
        <f t="shared" si="8"/>
        <v>46295</v>
      </c>
      <c r="BA5" s="705">
        <f t="shared" si="8"/>
        <v>46326</v>
      </c>
      <c r="BB5" s="705">
        <f t="shared" si="8"/>
        <v>46356</v>
      </c>
      <c r="BC5" s="705">
        <f t="shared" si="8"/>
        <v>46387</v>
      </c>
      <c r="BD5" s="705">
        <f t="shared" si="8"/>
        <v>46418</v>
      </c>
      <c r="BE5" s="705">
        <f t="shared" si="8"/>
        <v>46446</v>
      </c>
      <c r="BF5" s="705">
        <f t="shared" si="8"/>
        <v>46477</v>
      </c>
      <c r="BG5" s="705">
        <f t="shared" si="8"/>
        <v>46507</v>
      </c>
      <c r="BH5" s="705">
        <f t="shared" si="8"/>
        <v>46538</v>
      </c>
      <c r="BI5" s="705">
        <f t="shared" si="8"/>
        <v>46568</v>
      </c>
      <c r="BJ5" s="705">
        <f t="shared" si="8"/>
        <v>46599</v>
      </c>
      <c r="BK5" s="705">
        <f t="shared" si="8"/>
        <v>46630</v>
      </c>
      <c r="BL5" s="705">
        <f t="shared" si="8"/>
        <v>46660</v>
      </c>
      <c r="BM5" s="705">
        <f t="shared" si="8"/>
        <v>46691</v>
      </c>
      <c r="BN5" s="705">
        <f t="shared" si="8"/>
        <v>46721</v>
      </c>
      <c r="BO5" s="705">
        <f t="shared" si="8"/>
        <v>46752</v>
      </c>
      <c r="BP5" s="705">
        <f t="shared" si="8"/>
        <v>46783</v>
      </c>
      <c r="BQ5" s="705">
        <f t="shared" si="8"/>
        <v>46812</v>
      </c>
      <c r="BR5" s="705">
        <f t="shared" si="8"/>
        <v>46843</v>
      </c>
      <c r="BS5" s="705">
        <f t="shared" ref="BS5:ED5" si="9">EOMONTH(BR5,1)</f>
        <v>46873</v>
      </c>
      <c r="BT5" s="705">
        <f t="shared" si="9"/>
        <v>46904</v>
      </c>
      <c r="BU5" s="705">
        <f t="shared" si="9"/>
        <v>46934</v>
      </c>
      <c r="BV5" s="705">
        <f t="shared" si="9"/>
        <v>46965</v>
      </c>
      <c r="BW5" s="705">
        <f t="shared" si="9"/>
        <v>46996</v>
      </c>
      <c r="BX5" s="705">
        <f t="shared" si="9"/>
        <v>47026</v>
      </c>
      <c r="BY5" s="705">
        <f t="shared" si="9"/>
        <v>47057</v>
      </c>
      <c r="BZ5" s="705">
        <f t="shared" si="9"/>
        <v>47087</v>
      </c>
      <c r="CA5" s="705">
        <f t="shared" si="9"/>
        <v>47118</v>
      </c>
      <c r="CB5" s="705">
        <f t="shared" si="9"/>
        <v>47149</v>
      </c>
      <c r="CC5" s="705">
        <f t="shared" si="9"/>
        <v>47177</v>
      </c>
      <c r="CD5" s="705">
        <f t="shared" si="9"/>
        <v>47208</v>
      </c>
      <c r="CE5" s="705">
        <f t="shared" si="9"/>
        <v>47238</v>
      </c>
      <c r="CF5" s="705">
        <f t="shared" si="9"/>
        <v>47269</v>
      </c>
      <c r="CG5" s="705">
        <f t="shared" si="9"/>
        <v>47299</v>
      </c>
      <c r="CH5" s="705">
        <f t="shared" si="9"/>
        <v>47330</v>
      </c>
      <c r="CI5" s="705">
        <f t="shared" si="9"/>
        <v>47361</v>
      </c>
      <c r="CJ5" s="705">
        <f t="shared" si="9"/>
        <v>47391</v>
      </c>
      <c r="CK5" s="705">
        <f t="shared" si="9"/>
        <v>47422</v>
      </c>
      <c r="CL5" s="705">
        <f t="shared" si="9"/>
        <v>47452</v>
      </c>
      <c r="CM5" s="705">
        <f t="shared" si="9"/>
        <v>47483</v>
      </c>
      <c r="CN5" s="705">
        <f t="shared" si="9"/>
        <v>47514</v>
      </c>
      <c r="CO5" s="705">
        <f t="shared" si="9"/>
        <v>47542</v>
      </c>
      <c r="CP5" s="705">
        <f t="shared" si="9"/>
        <v>47573</v>
      </c>
      <c r="CQ5" s="705">
        <f t="shared" si="9"/>
        <v>47603</v>
      </c>
      <c r="CR5" s="705">
        <f t="shared" si="9"/>
        <v>47634</v>
      </c>
      <c r="CS5" s="705">
        <f t="shared" si="9"/>
        <v>47664</v>
      </c>
      <c r="CT5" s="705">
        <f t="shared" si="9"/>
        <v>47695</v>
      </c>
      <c r="CU5" s="705">
        <f t="shared" si="9"/>
        <v>47726</v>
      </c>
      <c r="CV5" s="705">
        <f t="shared" si="9"/>
        <v>47756</v>
      </c>
      <c r="CW5" s="705">
        <f t="shared" si="9"/>
        <v>47787</v>
      </c>
      <c r="CX5" s="705">
        <f t="shared" si="9"/>
        <v>47817</v>
      </c>
      <c r="CY5" s="705">
        <f t="shared" si="9"/>
        <v>47848</v>
      </c>
      <c r="CZ5" s="705">
        <f t="shared" si="9"/>
        <v>47879</v>
      </c>
      <c r="DA5" s="705">
        <f t="shared" si="9"/>
        <v>47907</v>
      </c>
      <c r="DB5" s="705">
        <f t="shared" si="9"/>
        <v>47938</v>
      </c>
      <c r="DC5" s="705">
        <f t="shared" si="9"/>
        <v>47968</v>
      </c>
      <c r="DD5" s="705">
        <f t="shared" si="9"/>
        <v>47999</v>
      </c>
      <c r="DE5" s="705">
        <f t="shared" si="9"/>
        <v>48029</v>
      </c>
      <c r="DF5" s="705">
        <f t="shared" si="9"/>
        <v>48060</v>
      </c>
      <c r="DG5" s="705">
        <f t="shared" si="9"/>
        <v>48091</v>
      </c>
      <c r="DH5" s="705">
        <f t="shared" si="9"/>
        <v>48121</v>
      </c>
      <c r="DI5" s="705">
        <f t="shared" si="9"/>
        <v>48152</v>
      </c>
      <c r="DJ5" s="705">
        <f t="shared" si="9"/>
        <v>48182</v>
      </c>
      <c r="DK5" s="705">
        <f t="shared" si="9"/>
        <v>48213</v>
      </c>
      <c r="DL5" s="705">
        <f t="shared" si="9"/>
        <v>48244</v>
      </c>
      <c r="DM5" s="705">
        <f t="shared" si="9"/>
        <v>48273</v>
      </c>
      <c r="DN5" s="705">
        <f t="shared" si="9"/>
        <v>48304</v>
      </c>
      <c r="DO5" s="705">
        <f t="shared" si="9"/>
        <v>48334</v>
      </c>
      <c r="DP5" s="705">
        <f t="shared" si="9"/>
        <v>48365</v>
      </c>
      <c r="DQ5" s="705">
        <f t="shared" si="9"/>
        <v>48395</v>
      </c>
      <c r="DR5" s="705">
        <f t="shared" si="9"/>
        <v>48426</v>
      </c>
      <c r="DS5" s="705">
        <f t="shared" si="9"/>
        <v>48457</v>
      </c>
      <c r="DT5" s="705">
        <f t="shared" si="9"/>
        <v>48487</v>
      </c>
      <c r="DU5" s="705">
        <f t="shared" si="9"/>
        <v>48518</v>
      </c>
      <c r="DV5" s="705">
        <f t="shared" si="9"/>
        <v>48548</v>
      </c>
      <c r="DW5" s="705">
        <f t="shared" si="9"/>
        <v>48579</v>
      </c>
      <c r="DX5" s="705">
        <f t="shared" si="9"/>
        <v>48610</v>
      </c>
      <c r="DY5" s="705">
        <f t="shared" si="9"/>
        <v>48638</v>
      </c>
      <c r="DZ5" s="705">
        <f t="shared" si="9"/>
        <v>48669</v>
      </c>
      <c r="EA5" s="705">
        <f t="shared" si="9"/>
        <v>48699</v>
      </c>
      <c r="EB5" s="705">
        <f t="shared" si="9"/>
        <v>48730</v>
      </c>
      <c r="EC5" s="705">
        <f t="shared" si="9"/>
        <v>48760</v>
      </c>
      <c r="ED5" s="705">
        <f t="shared" si="9"/>
        <v>48791</v>
      </c>
      <c r="EE5" s="705">
        <f t="shared" ref="EE5:EF5" si="10">EOMONTH(ED5,1)</f>
        <v>48822</v>
      </c>
      <c r="EF5" s="706">
        <f t="shared" si="10"/>
        <v>48852</v>
      </c>
      <c r="EG5" s="693" t="s">
        <v>109</v>
      </c>
    </row>
    <row r="6" spans="2:137" x14ac:dyDescent="0.25">
      <c r="EG6" s="693" t="s">
        <v>109</v>
      </c>
    </row>
    <row r="7" spans="2:137" x14ac:dyDescent="0.25">
      <c r="B7" s="708" t="s">
        <v>289</v>
      </c>
      <c r="C7" s="709"/>
      <c r="D7" s="710"/>
      <c r="E7" s="711"/>
      <c r="F7" s="711"/>
      <c r="G7" s="711"/>
      <c r="H7" s="711"/>
      <c r="I7" s="711"/>
      <c r="J7" s="711"/>
      <c r="K7" s="711"/>
      <c r="L7" s="711"/>
      <c r="M7" s="711"/>
      <c r="N7" s="711"/>
      <c r="O7" s="711"/>
      <c r="P7" s="711"/>
      <c r="Q7" s="711"/>
      <c r="R7" s="711"/>
      <c r="S7" s="711"/>
      <c r="T7" s="711"/>
      <c r="U7" s="711"/>
      <c r="V7" s="711"/>
      <c r="W7" s="711"/>
      <c r="X7" s="711"/>
      <c r="Y7" s="711"/>
      <c r="Z7" s="711"/>
      <c r="AA7" s="711"/>
      <c r="AB7" s="711"/>
      <c r="AC7" s="711"/>
      <c r="AD7" s="711"/>
      <c r="AE7" s="711"/>
      <c r="AF7" s="711"/>
      <c r="AG7" s="711"/>
      <c r="AH7" s="711"/>
      <c r="AI7" s="711"/>
      <c r="AJ7" s="711"/>
      <c r="AK7" s="711"/>
      <c r="AL7" s="711"/>
      <c r="AM7" s="711"/>
      <c r="AN7" s="711"/>
      <c r="AO7" s="711"/>
      <c r="AP7" s="711"/>
      <c r="AQ7" s="711"/>
      <c r="AR7" s="711"/>
      <c r="AS7" s="711"/>
      <c r="AT7" s="711"/>
      <c r="AU7" s="711"/>
      <c r="AV7" s="711"/>
      <c r="AW7" s="711"/>
      <c r="AX7" s="711"/>
      <c r="AY7" s="711"/>
      <c r="AZ7" s="711"/>
      <c r="BA7" s="711"/>
      <c r="BB7" s="711"/>
      <c r="BC7" s="711"/>
      <c r="BD7" s="711"/>
      <c r="BE7" s="711"/>
      <c r="BF7" s="711"/>
      <c r="BG7" s="711"/>
      <c r="BH7" s="711"/>
      <c r="BI7" s="711"/>
      <c r="BJ7" s="711"/>
      <c r="BK7" s="711"/>
      <c r="BL7" s="711"/>
      <c r="BM7" s="711"/>
      <c r="BN7" s="711"/>
      <c r="BO7" s="711"/>
      <c r="BP7" s="711"/>
      <c r="BQ7" s="711"/>
      <c r="BR7" s="711"/>
      <c r="BS7" s="711"/>
      <c r="BT7" s="711"/>
      <c r="BU7" s="711"/>
      <c r="BV7" s="711"/>
      <c r="BW7" s="711"/>
      <c r="BX7" s="711"/>
      <c r="BY7" s="711"/>
      <c r="BZ7" s="711"/>
      <c r="CA7" s="711"/>
      <c r="CB7" s="711"/>
      <c r="CC7" s="711"/>
      <c r="CD7" s="711"/>
      <c r="CE7" s="711"/>
      <c r="CF7" s="711"/>
      <c r="CG7" s="711"/>
      <c r="CH7" s="711"/>
      <c r="CI7" s="711"/>
      <c r="CJ7" s="711"/>
      <c r="CK7" s="711"/>
      <c r="CL7" s="711"/>
      <c r="CM7" s="711"/>
      <c r="CN7" s="711"/>
      <c r="CO7" s="711"/>
      <c r="CP7" s="711"/>
      <c r="CQ7" s="711"/>
      <c r="CR7" s="711"/>
      <c r="CS7" s="711"/>
      <c r="CT7" s="711"/>
      <c r="CU7" s="711"/>
      <c r="CV7" s="711"/>
      <c r="CW7" s="711"/>
      <c r="CX7" s="711"/>
      <c r="CY7" s="711"/>
      <c r="CZ7" s="711"/>
      <c r="DA7" s="711"/>
      <c r="DB7" s="711"/>
      <c r="DC7" s="711"/>
      <c r="DD7" s="711"/>
      <c r="DE7" s="711"/>
      <c r="DF7" s="711"/>
      <c r="DG7" s="711"/>
      <c r="DH7" s="711"/>
      <c r="DI7" s="711"/>
      <c r="DJ7" s="711"/>
      <c r="DK7" s="711"/>
      <c r="DL7" s="711"/>
      <c r="DM7" s="711"/>
      <c r="DN7" s="711"/>
      <c r="DO7" s="711"/>
      <c r="DP7" s="711"/>
      <c r="DQ7" s="711"/>
      <c r="DR7" s="711"/>
      <c r="DS7" s="711"/>
      <c r="DT7" s="711"/>
      <c r="DU7" s="711"/>
      <c r="DV7" s="711"/>
      <c r="DW7" s="711"/>
      <c r="DX7" s="711"/>
      <c r="DY7" s="711"/>
      <c r="DZ7" s="711"/>
      <c r="EA7" s="711"/>
      <c r="EB7" s="711"/>
      <c r="EC7" s="711"/>
      <c r="ED7" s="711"/>
      <c r="EE7" s="711"/>
      <c r="EF7" s="712"/>
      <c r="EG7" s="693" t="s">
        <v>109</v>
      </c>
    </row>
    <row r="8" spans="2:137" x14ac:dyDescent="0.25">
      <c r="B8" s="713" t="str">
        <f>IF('Rent Roll'!S4&gt;0,'Rent Roll'!S4,"")</f>
        <v>Full Service Gross</v>
      </c>
      <c r="C8" s="714" t="str">
        <f>CONCATENATE('Rent Roll'!B4&amp;" - "&amp;'Rent Roll'!C4)</f>
        <v>1 - Retail</v>
      </c>
      <c r="D8" s="361">
        <f t="shared" ref="D8:D29" si="11">SUM(E8:EF8)</f>
        <v>0</v>
      </c>
      <c r="E8" s="715" t="str">
        <f>IF(E$3='Rent Roll'!$U4,
IF(OR(AND(E$5&gt;='Rent Roll'!$K4,E$5&lt;='Rent Roll'!$L4),AND(E$5&gt;='Rent Roll'!$M29,E$5&lt;='Rent Roll'!$N29)),
IF('Rent Roll'!$S4=NNN,E35,
IF('Rent Roll'!$S4=Stop,E60,
IF('Rent Roll'!$S4=CAM_Fixed,E85,
IF('Rent Roll'!$S4=FSG,"-","-")))),"-"),"-")</f>
        <v>-</v>
      </c>
      <c r="F8" s="715" t="str">
        <f>IF(F$3='Rent Roll'!$U4,
IF(OR(AND(F$5&gt;='Rent Roll'!$K4,F$5&lt;='Rent Roll'!$L4),AND(F$5&gt;='Rent Roll'!$M29,F$5&lt;='Rent Roll'!$N29)),
IF('Rent Roll'!$S4=NNN,F35,
IF('Rent Roll'!$S4=Stop,F60,
IF('Rent Roll'!$S4=CAM_Fixed,F85,
IF('Rent Roll'!$S4=FSG,"-","-")))),"-"),"-")</f>
        <v>-</v>
      </c>
      <c r="G8" s="715" t="str">
        <f>IF(G$3='Rent Roll'!$U4,
IF(OR(AND(G$5&gt;='Rent Roll'!$K4,G$5&lt;='Rent Roll'!$L4),AND(G$5&gt;='Rent Roll'!$M29,G$5&lt;='Rent Roll'!$N29)),
IF('Rent Roll'!$S4=NNN,G35,
IF('Rent Roll'!$S4=Stop,G60,
IF('Rent Roll'!$S4=CAM_Fixed,G85,
IF('Rent Roll'!$S4=FSG,"-","-")))),"-"),"-")</f>
        <v>-</v>
      </c>
      <c r="H8" s="715" t="str">
        <f>IF(H$3='Rent Roll'!$U4,
IF(OR(AND(H$5&gt;='Rent Roll'!$K4,H$5&lt;='Rent Roll'!$L4),AND(H$5&gt;='Rent Roll'!$M29,H$5&lt;='Rent Roll'!$N29)),
IF('Rent Roll'!$S4=NNN,H35,
IF('Rent Roll'!$S4=Stop,H60,
IF('Rent Roll'!$S4=CAM_Fixed,H85,
IF('Rent Roll'!$S4=FSG,"-","-")))),"-"),"-")</f>
        <v>-</v>
      </c>
      <c r="I8" s="715" t="str">
        <f>IF(I$3='Rent Roll'!$U4,
IF(OR(AND(I$5&gt;='Rent Roll'!$K4,I$5&lt;='Rent Roll'!$L4),AND(I$5&gt;='Rent Roll'!$M29,I$5&lt;='Rent Roll'!$N29)),
IF('Rent Roll'!$S4=NNN,I35,
IF('Rent Roll'!$S4=Stop,I60,
IF('Rent Roll'!$S4=CAM_Fixed,I85,
IF('Rent Roll'!$S4=FSG,"-","-")))),"-"),"-")</f>
        <v>-</v>
      </c>
      <c r="J8" s="715" t="str">
        <f>IF(J$3='Rent Roll'!$U4,
IF(OR(AND(J$5&gt;='Rent Roll'!$K4,J$5&lt;='Rent Roll'!$L4),AND(J$5&gt;='Rent Roll'!$M29,J$5&lt;='Rent Roll'!$N29)),
IF('Rent Roll'!$S4=NNN,J35,
IF('Rent Roll'!$S4=Stop,J60,
IF('Rent Roll'!$S4=CAM_Fixed,J85,
IF('Rent Roll'!$S4=FSG,"-","-")))),"-"),"-")</f>
        <v>-</v>
      </c>
      <c r="K8" s="715" t="str">
        <f>IF(K$3='Rent Roll'!$U4,
IF(OR(AND(K$5&gt;='Rent Roll'!$K4,K$5&lt;='Rent Roll'!$L4),AND(K$5&gt;='Rent Roll'!$M29,K$5&lt;='Rent Roll'!$N29)),
IF('Rent Roll'!$S4=NNN,K35,
IF('Rent Roll'!$S4=Stop,K60,
IF('Rent Roll'!$S4=CAM_Fixed,K85,
IF('Rent Roll'!$S4=FSG,"-","-")))),"-"),"-")</f>
        <v>-</v>
      </c>
      <c r="L8" s="715" t="str">
        <f>IF(L$3='Rent Roll'!$U4,
IF(OR(AND(L$5&gt;='Rent Roll'!$K4,L$5&lt;='Rent Roll'!$L4),AND(L$5&gt;='Rent Roll'!$M29,L$5&lt;='Rent Roll'!$N29)),
IF('Rent Roll'!$S4=NNN,L35,
IF('Rent Roll'!$S4=Stop,L60,
IF('Rent Roll'!$S4=CAM_Fixed,L85,
IF('Rent Roll'!$S4=FSG,"-","-")))),"-"),"-")</f>
        <v>-</v>
      </c>
      <c r="M8" s="715" t="str">
        <f>IF(M$3='Rent Roll'!$U4,
IF(OR(AND(M$5&gt;='Rent Roll'!$K4,M$5&lt;='Rent Roll'!$L4),AND(M$5&gt;='Rent Roll'!$M29,M$5&lt;='Rent Roll'!$N29)),
IF('Rent Roll'!$S4=NNN,M35,
IF('Rent Roll'!$S4=Stop,M60,
IF('Rent Roll'!$S4=CAM_Fixed,M85,
IF('Rent Roll'!$S4=FSG,"-","-")))),"-"),"-")</f>
        <v>-</v>
      </c>
      <c r="N8" s="715" t="str">
        <f>IF(N$3='Rent Roll'!$U4,
IF(OR(AND(N$5&gt;='Rent Roll'!$K4,N$5&lt;='Rent Roll'!$L4),AND(N$5&gt;='Rent Roll'!$M29,N$5&lt;='Rent Roll'!$N29)),
IF('Rent Roll'!$S4=NNN,N35,
IF('Rent Roll'!$S4=Stop,N60,
IF('Rent Roll'!$S4=CAM_Fixed,N85,
IF('Rent Roll'!$S4=FSG,"-","-")))),"-"),"-")</f>
        <v>-</v>
      </c>
      <c r="O8" s="715" t="str">
        <f>IF(O$3='Rent Roll'!$U4,
IF(OR(AND(O$5&gt;='Rent Roll'!$K4,O$5&lt;='Rent Roll'!$L4),AND(O$5&gt;='Rent Roll'!$M29,O$5&lt;='Rent Roll'!$N29)),
IF('Rent Roll'!$S4=NNN,O35,
IF('Rent Roll'!$S4=Stop,O60,
IF('Rent Roll'!$S4=CAM_Fixed,O85,
IF('Rent Roll'!$S4=FSG,"-","-")))),"-"),"-")</f>
        <v>-</v>
      </c>
      <c r="P8" s="715" t="str">
        <f>IF(P$3='Rent Roll'!$U4,
IF(OR(AND(P$5&gt;='Rent Roll'!$K4,P$5&lt;='Rent Roll'!$L4),AND(P$5&gt;='Rent Roll'!$M29,P$5&lt;='Rent Roll'!$N29)),
IF('Rent Roll'!$S4=NNN,P35,
IF('Rent Roll'!$S4=Stop,P60,
IF('Rent Roll'!$S4=CAM_Fixed,P85,
IF('Rent Roll'!$S4=FSG,"-","-")))),"-"),"-")</f>
        <v>-</v>
      </c>
      <c r="Q8" s="715" t="str">
        <f>IF(Q$3='Rent Roll'!$U4,
IF(OR(AND(Q$5&gt;='Rent Roll'!$K4,Q$5&lt;='Rent Roll'!$L4),AND(Q$5&gt;='Rent Roll'!$M29,Q$5&lt;='Rent Roll'!$N29)),
IF('Rent Roll'!$S4=NNN,Q35,
IF('Rent Roll'!$S4=Stop,Q60,
IF('Rent Roll'!$S4=CAM_Fixed,Q85,
IF('Rent Roll'!$S4=FSG,"-","-")))),"-"),"-")</f>
        <v>-</v>
      </c>
      <c r="R8" s="715" t="str">
        <f>IF(R$3='Rent Roll'!$U4,
IF(OR(AND(R$5&gt;='Rent Roll'!$K4,R$5&lt;='Rent Roll'!$L4),AND(R$5&gt;='Rent Roll'!$M29,R$5&lt;='Rent Roll'!$N29)),
IF('Rent Roll'!$S4=NNN,R35,
IF('Rent Roll'!$S4=Stop,R60,
IF('Rent Roll'!$S4=CAM_Fixed,R85,
IF('Rent Roll'!$S4=FSG,"-","-")))),"-"),"-")</f>
        <v>-</v>
      </c>
      <c r="S8" s="715" t="str">
        <f>IF(S$3='Rent Roll'!$U4,
IF(OR(AND(S$5&gt;='Rent Roll'!$K4,S$5&lt;='Rent Roll'!$L4),AND(S$5&gt;='Rent Roll'!$M29,S$5&lt;='Rent Roll'!$N29)),
IF('Rent Roll'!$S4=NNN,S35,
IF('Rent Roll'!$S4=Stop,S60,
IF('Rent Roll'!$S4=CAM_Fixed,S85,
IF('Rent Roll'!$S4=FSG,"-","-")))),"-"),"-")</f>
        <v>-</v>
      </c>
      <c r="T8" s="715" t="str">
        <f>IF(T$3='Rent Roll'!$U4,
IF(OR(AND(T$5&gt;='Rent Roll'!$K4,T$5&lt;='Rent Roll'!$L4),AND(T$5&gt;='Rent Roll'!$M29,T$5&lt;='Rent Roll'!$N29)),
IF('Rent Roll'!$S4=NNN,T35,
IF('Rent Roll'!$S4=Stop,T60,
IF('Rent Roll'!$S4=CAM_Fixed,T85,
IF('Rent Roll'!$S4=FSG,"-","-")))),"-"),"-")</f>
        <v>-</v>
      </c>
      <c r="U8" s="715" t="str">
        <f>IF(U$3='Rent Roll'!$U4,
IF(OR(AND(U$5&gt;='Rent Roll'!$K4,U$5&lt;='Rent Roll'!$L4),AND(U$5&gt;='Rent Roll'!$M29,U$5&lt;='Rent Roll'!$N29)),
IF('Rent Roll'!$S4=NNN,U35,
IF('Rent Roll'!$S4=Stop,U60,
IF('Rent Roll'!$S4=CAM_Fixed,U85,
IF('Rent Roll'!$S4=FSG,"-","-")))),"-"),"-")</f>
        <v>-</v>
      </c>
      <c r="V8" s="715" t="str">
        <f>IF(V$3='Rent Roll'!$U4,
IF(OR(AND(V$5&gt;='Rent Roll'!$K4,V$5&lt;='Rent Roll'!$L4),AND(V$5&gt;='Rent Roll'!$M29,V$5&lt;='Rent Roll'!$N29)),
IF('Rent Roll'!$S4=NNN,V35,
IF('Rent Roll'!$S4=Stop,V60,
IF('Rent Roll'!$S4=CAM_Fixed,V85,
IF('Rent Roll'!$S4=FSG,"-","-")))),"-"),"-")</f>
        <v>-</v>
      </c>
      <c r="W8" s="715" t="str">
        <f>IF(W$3='Rent Roll'!$U4,
IF(OR(AND(W$5&gt;='Rent Roll'!$K4,W$5&lt;='Rent Roll'!$L4),AND(W$5&gt;='Rent Roll'!$M29,W$5&lt;='Rent Roll'!$N29)),
IF('Rent Roll'!$S4=NNN,W35,
IF('Rent Roll'!$S4=Stop,W60,
IF('Rent Roll'!$S4=CAM_Fixed,W85,
IF('Rent Roll'!$S4=FSG,"-","-")))),"-"),"-")</f>
        <v>-</v>
      </c>
      <c r="X8" s="715" t="str">
        <f>IF(X$3='Rent Roll'!$U4,
IF(OR(AND(X$5&gt;='Rent Roll'!$K4,X$5&lt;='Rent Roll'!$L4),AND(X$5&gt;='Rent Roll'!$M29,X$5&lt;='Rent Roll'!$N29)),
IF('Rent Roll'!$S4=NNN,X35,
IF('Rent Roll'!$S4=Stop,X60,
IF('Rent Roll'!$S4=CAM_Fixed,X85,
IF('Rent Roll'!$S4=FSG,"-","-")))),"-"),"-")</f>
        <v>-</v>
      </c>
      <c r="Y8" s="715" t="str">
        <f>IF(Y$3='Rent Roll'!$U4,
IF(OR(AND(Y$5&gt;='Rent Roll'!$K4,Y$5&lt;='Rent Roll'!$L4),AND(Y$5&gt;='Rent Roll'!$M29,Y$5&lt;='Rent Roll'!$N29)),
IF('Rent Roll'!$S4=NNN,Y35,
IF('Rent Roll'!$S4=Stop,Y60,
IF('Rent Roll'!$S4=CAM_Fixed,Y85,
IF('Rent Roll'!$S4=FSG,"-","-")))),"-"),"-")</f>
        <v>-</v>
      </c>
      <c r="Z8" s="715" t="str">
        <f>IF(Z$3='Rent Roll'!$U4,
IF(OR(AND(Z$5&gt;='Rent Roll'!$K4,Z$5&lt;='Rent Roll'!$L4),AND(Z$5&gt;='Rent Roll'!$M29,Z$5&lt;='Rent Roll'!$N29)),
IF('Rent Roll'!$S4=NNN,Z35,
IF('Rent Roll'!$S4=Stop,Z60,
IF('Rent Roll'!$S4=CAM_Fixed,Z85,
IF('Rent Roll'!$S4=FSG,"-","-")))),"-"),"-")</f>
        <v>-</v>
      </c>
      <c r="AA8" s="715" t="str">
        <f>IF(AA$3='Rent Roll'!$U4,
IF(OR(AND(AA$5&gt;='Rent Roll'!$K4,AA$5&lt;='Rent Roll'!$L4),AND(AA$5&gt;='Rent Roll'!$M29,AA$5&lt;='Rent Roll'!$N29)),
IF('Rent Roll'!$S4=NNN,AA35,
IF('Rent Roll'!$S4=Stop,AA60,
IF('Rent Roll'!$S4=CAM_Fixed,AA85,
IF('Rent Roll'!$S4=FSG,"-","-")))),"-"),"-")</f>
        <v>-</v>
      </c>
      <c r="AB8" s="715" t="str">
        <f>IF(AB$3='Rent Roll'!$U4,
IF(OR(AND(AB$5&gt;='Rent Roll'!$K4,AB$5&lt;='Rent Roll'!$L4),AND(AB$5&gt;='Rent Roll'!$M29,AB$5&lt;='Rent Roll'!$N29)),
IF('Rent Roll'!$S4=NNN,AB35,
IF('Rent Roll'!$S4=Stop,AB60,
IF('Rent Roll'!$S4=CAM_Fixed,AB85,
IF('Rent Roll'!$S4=FSG,"-","-")))),"-"),"-")</f>
        <v>-</v>
      </c>
      <c r="AC8" s="715" t="str">
        <f>IF(AC$3='Rent Roll'!$U4,
IF(OR(AND(AC$5&gt;='Rent Roll'!$K4,AC$5&lt;='Rent Roll'!$L4),AND(AC$5&gt;='Rent Roll'!$M29,AC$5&lt;='Rent Roll'!$N29)),
IF('Rent Roll'!$S4=NNN,AC35,
IF('Rent Roll'!$S4=Stop,AC60,
IF('Rent Roll'!$S4=CAM_Fixed,AC85,
IF('Rent Roll'!$S4=FSG,"-","-")))),"-"),"-")</f>
        <v>-</v>
      </c>
      <c r="AD8" s="715" t="str">
        <f>IF(AD$3='Rent Roll'!$U4,
IF(OR(AND(AD$5&gt;='Rent Roll'!$K4,AD$5&lt;='Rent Roll'!$L4),AND(AD$5&gt;='Rent Roll'!$M29,AD$5&lt;='Rent Roll'!$N29)),
IF('Rent Roll'!$S4=NNN,AD35,
IF('Rent Roll'!$S4=Stop,AD60,
IF('Rent Roll'!$S4=CAM_Fixed,AD85,
IF('Rent Roll'!$S4=FSG,"-","-")))),"-"),"-")</f>
        <v>-</v>
      </c>
      <c r="AE8" s="715" t="str">
        <f>IF(AE$3='Rent Roll'!$U4,
IF(OR(AND(AE$5&gt;='Rent Roll'!$K4,AE$5&lt;='Rent Roll'!$L4),AND(AE$5&gt;='Rent Roll'!$M29,AE$5&lt;='Rent Roll'!$N29)),
IF('Rent Roll'!$S4=NNN,AE35,
IF('Rent Roll'!$S4=Stop,AE60,
IF('Rent Roll'!$S4=CAM_Fixed,AE85,
IF('Rent Roll'!$S4=FSG,"-","-")))),"-"),"-")</f>
        <v>-</v>
      </c>
      <c r="AF8" s="715" t="str">
        <f>IF(AF$3='Rent Roll'!$U4,
IF(OR(AND(AF$5&gt;='Rent Roll'!$K4,AF$5&lt;='Rent Roll'!$L4),AND(AF$5&gt;='Rent Roll'!$M29,AF$5&lt;='Rent Roll'!$N29)),
IF('Rent Roll'!$S4=NNN,AF35,
IF('Rent Roll'!$S4=Stop,AF60,
IF('Rent Roll'!$S4=CAM_Fixed,AF85,
IF('Rent Roll'!$S4=FSG,"-","-")))),"-"),"-")</f>
        <v>-</v>
      </c>
      <c r="AG8" s="715" t="str">
        <f>IF(AG$3='Rent Roll'!$U4,
IF(OR(AND(AG$5&gt;='Rent Roll'!$K4,AG$5&lt;='Rent Roll'!$L4),AND(AG$5&gt;='Rent Roll'!$M29,AG$5&lt;='Rent Roll'!$N29)),
IF('Rent Roll'!$S4=NNN,AG35,
IF('Rent Roll'!$S4=Stop,AG60,
IF('Rent Roll'!$S4=CAM_Fixed,AG85,
IF('Rent Roll'!$S4=FSG,"-","-")))),"-"),"-")</f>
        <v>-</v>
      </c>
      <c r="AH8" s="715" t="str">
        <f>IF(AH$3='Rent Roll'!$U4,
IF(OR(AND(AH$5&gt;='Rent Roll'!$K4,AH$5&lt;='Rent Roll'!$L4),AND(AH$5&gt;='Rent Roll'!$M29,AH$5&lt;='Rent Roll'!$N29)),
IF('Rent Roll'!$S4=NNN,AH35,
IF('Rent Roll'!$S4=Stop,AH60,
IF('Rent Roll'!$S4=CAM_Fixed,AH85,
IF('Rent Roll'!$S4=FSG,"-","-")))),"-"),"-")</f>
        <v>-</v>
      </c>
      <c r="AI8" s="715" t="str">
        <f>IF(AI$3='Rent Roll'!$U4,
IF(OR(AND(AI$5&gt;='Rent Roll'!$K4,AI$5&lt;='Rent Roll'!$L4),AND(AI$5&gt;='Rent Roll'!$M29,AI$5&lt;='Rent Roll'!$N29)),
IF('Rent Roll'!$S4=NNN,AI35,
IF('Rent Roll'!$S4=Stop,AI60,
IF('Rent Roll'!$S4=CAM_Fixed,AI85,
IF('Rent Roll'!$S4=FSG,"-","-")))),"-"),"-")</f>
        <v>-</v>
      </c>
      <c r="AJ8" s="715" t="str">
        <f>IF(AJ$3='Rent Roll'!$U4,
IF(OR(AND(AJ$5&gt;='Rent Roll'!$K4,AJ$5&lt;='Rent Roll'!$L4),AND(AJ$5&gt;='Rent Roll'!$M29,AJ$5&lt;='Rent Roll'!$N29)),
IF('Rent Roll'!$S4=NNN,AJ35,
IF('Rent Roll'!$S4=Stop,AJ60,
IF('Rent Roll'!$S4=CAM_Fixed,AJ85,
IF('Rent Roll'!$S4=FSG,"-","-")))),"-"),"-")</f>
        <v>-</v>
      </c>
      <c r="AK8" s="715" t="str">
        <f>IF(AK$3='Rent Roll'!$U4,
IF(OR(AND(AK$5&gt;='Rent Roll'!$K4,AK$5&lt;='Rent Roll'!$L4),AND(AK$5&gt;='Rent Roll'!$M29,AK$5&lt;='Rent Roll'!$N29)),
IF('Rent Roll'!$S4=NNN,AK35,
IF('Rent Roll'!$S4=Stop,AK60,
IF('Rent Roll'!$S4=CAM_Fixed,AK85,
IF('Rent Roll'!$S4=FSG,"-","-")))),"-"),"-")</f>
        <v>-</v>
      </c>
      <c r="AL8" s="715" t="str">
        <f>IF(AL$3='Rent Roll'!$U4,
IF(OR(AND(AL$5&gt;='Rent Roll'!$K4,AL$5&lt;='Rent Roll'!$L4),AND(AL$5&gt;='Rent Roll'!$M29,AL$5&lt;='Rent Roll'!$N29)),
IF('Rent Roll'!$S4=NNN,AL35,
IF('Rent Roll'!$S4=Stop,AL60,
IF('Rent Roll'!$S4=CAM_Fixed,AL85,
IF('Rent Roll'!$S4=FSG,"-","-")))),"-"),"-")</f>
        <v>-</v>
      </c>
      <c r="AM8" s="715" t="str">
        <f>IF(AM$3='Rent Roll'!$U4,
IF(OR(AND(AM$5&gt;='Rent Roll'!$K4,AM$5&lt;='Rent Roll'!$L4),AND(AM$5&gt;='Rent Roll'!$M29,AM$5&lt;='Rent Roll'!$N29)),
IF('Rent Roll'!$S4=NNN,AM35,
IF('Rent Roll'!$S4=Stop,AM60,
IF('Rent Roll'!$S4=CAM_Fixed,AM85,
IF('Rent Roll'!$S4=FSG,"-","-")))),"-"),"-")</f>
        <v>-</v>
      </c>
      <c r="AN8" s="715" t="str">
        <f>IF(AN$3='Rent Roll'!$U4,
IF(OR(AND(AN$5&gt;='Rent Roll'!$K4,AN$5&lt;='Rent Roll'!$L4),AND(AN$5&gt;='Rent Roll'!$M29,AN$5&lt;='Rent Roll'!$N29)),
IF('Rent Roll'!$S4=NNN,AN35,
IF('Rent Roll'!$S4=Stop,AN60,
IF('Rent Roll'!$S4=CAM_Fixed,AN85,
IF('Rent Roll'!$S4=FSG,"-","-")))),"-"),"-")</f>
        <v>-</v>
      </c>
      <c r="AO8" s="715" t="str">
        <f>IF(AO$3='Rent Roll'!$U4,
IF(OR(AND(AO$5&gt;='Rent Roll'!$K4,AO$5&lt;='Rent Roll'!$L4),AND(AO$5&gt;='Rent Roll'!$M29,AO$5&lt;='Rent Roll'!$N29)),
IF('Rent Roll'!$S4=NNN,AO35,
IF('Rent Roll'!$S4=Stop,AO60,
IF('Rent Roll'!$S4=CAM_Fixed,AO85,
IF('Rent Roll'!$S4=FSG,"-","-")))),"-"),"-")</f>
        <v>-</v>
      </c>
      <c r="AP8" s="715" t="str">
        <f>IF(AP$3='Rent Roll'!$U4,
IF(OR(AND(AP$5&gt;='Rent Roll'!$K4,AP$5&lt;='Rent Roll'!$L4),AND(AP$5&gt;='Rent Roll'!$M29,AP$5&lt;='Rent Roll'!$N29)),
IF('Rent Roll'!$S4=NNN,AP35,
IF('Rent Roll'!$S4=Stop,AP60,
IF('Rent Roll'!$S4=CAM_Fixed,AP85,
IF('Rent Roll'!$S4=FSG,"-","-")))),"-"),"-")</f>
        <v>-</v>
      </c>
      <c r="AQ8" s="715" t="str">
        <f>IF(AQ$3='Rent Roll'!$U4,
IF(OR(AND(AQ$5&gt;='Rent Roll'!$K4,AQ$5&lt;='Rent Roll'!$L4),AND(AQ$5&gt;='Rent Roll'!$M29,AQ$5&lt;='Rent Roll'!$N29)),
IF('Rent Roll'!$S4=NNN,AQ35,
IF('Rent Roll'!$S4=Stop,AQ60,
IF('Rent Roll'!$S4=CAM_Fixed,AQ85,
IF('Rent Roll'!$S4=FSG,"-","-")))),"-"),"-")</f>
        <v>-</v>
      </c>
      <c r="AR8" s="715" t="str">
        <f>IF(AR$3='Rent Roll'!$U4,
IF(OR(AND(AR$5&gt;='Rent Roll'!$K4,AR$5&lt;='Rent Roll'!$L4),AND(AR$5&gt;='Rent Roll'!$M29,AR$5&lt;='Rent Roll'!$N29)),
IF('Rent Roll'!$S4=NNN,AR35,
IF('Rent Roll'!$S4=Stop,AR60,
IF('Rent Roll'!$S4=CAM_Fixed,AR85,
IF('Rent Roll'!$S4=FSG,"-","-")))),"-"),"-")</f>
        <v>-</v>
      </c>
      <c r="AS8" s="715" t="str">
        <f>IF(AS$3='Rent Roll'!$U4,
IF(OR(AND(AS$5&gt;='Rent Roll'!$K4,AS$5&lt;='Rent Roll'!$L4),AND(AS$5&gt;='Rent Roll'!$M29,AS$5&lt;='Rent Roll'!$N29)),
IF('Rent Roll'!$S4=NNN,AS35,
IF('Rent Roll'!$S4=Stop,AS60,
IF('Rent Roll'!$S4=CAM_Fixed,AS85,
IF('Rent Roll'!$S4=FSG,"-","-")))),"-"),"-")</f>
        <v>-</v>
      </c>
      <c r="AT8" s="715" t="str">
        <f>IF(AT$3='Rent Roll'!$U4,
IF(OR(AND(AT$5&gt;='Rent Roll'!$K4,AT$5&lt;='Rent Roll'!$L4),AND(AT$5&gt;='Rent Roll'!$M29,AT$5&lt;='Rent Roll'!$N29)),
IF('Rent Roll'!$S4=NNN,AT35,
IF('Rent Roll'!$S4=Stop,AT60,
IF('Rent Roll'!$S4=CAM_Fixed,AT85,
IF('Rent Roll'!$S4=FSG,"-","-")))),"-"),"-")</f>
        <v>-</v>
      </c>
      <c r="AU8" s="715" t="str">
        <f>IF(AU$3='Rent Roll'!$U4,
IF(OR(AND(AU$5&gt;='Rent Roll'!$K4,AU$5&lt;='Rent Roll'!$L4),AND(AU$5&gt;='Rent Roll'!$M29,AU$5&lt;='Rent Roll'!$N29)),
IF('Rent Roll'!$S4=NNN,AU35,
IF('Rent Roll'!$S4=Stop,AU60,
IF('Rent Roll'!$S4=CAM_Fixed,AU85,
IF('Rent Roll'!$S4=FSG,"-","-")))),"-"),"-")</f>
        <v>-</v>
      </c>
      <c r="AV8" s="715" t="str">
        <f>IF(AV$3='Rent Roll'!$U4,
IF(OR(AND(AV$5&gt;='Rent Roll'!$K4,AV$5&lt;='Rent Roll'!$L4),AND(AV$5&gt;='Rent Roll'!$M29,AV$5&lt;='Rent Roll'!$N29)),
IF('Rent Roll'!$S4=NNN,AV35,
IF('Rent Roll'!$S4=Stop,AV60,
IF('Rent Roll'!$S4=CAM_Fixed,AV85,
IF('Rent Roll'!$S4=FSG,"-","-")))),"-"),"-")</f>
        <v>-</v>
      </c>
      <c r="AW8" s="715" t="str">
        <f>IF(AW$3='Rent Roll'!$U4,
IF(OR(AND(AW$5&gt;='Rent Roll'!$K4,AW$5&lt;='Rent Roll'!$L4),AND(AW$5&gt;='Rent Roll'!$M29,AW$5&lt;='Rent Roll'!$N29)),
IF('Rent Roll'!$S4=NNN,AW35,
IF('Rent Roll'!$S4=Stop,AW60,
IF('Rent Roll'!$S4=CAM_Fixed,AW85,
IF('Rent Roll'!$S4=FSG,"-","-")))),"-"),"-")</f>
        <v>-</v>
      </c>
      <c r="AX8" s="715" t="str">
        <f>IF(AX$3='Rent Roll'!$U4,
IF(OR(AND(AX$5&gt;='Rent Roll'!$K4,AX$5&lt;='Rent Roll'!$L4),AND(AX$5&gt;='Rent Roll'!$M29,AX$5&lt;='Rent Roll'!$N29)),
IF('Rent Roll'!$S4=NNN,AX35,
IF('Rent Roll'!$S4=Stop,AX60,
IF('Rent Roll'!$S4=CAM_Fixed,AX85,
IF('Rent Roll'!$S4=FSG,"-","-")))),"-"),"-")</f>
        <v>-</v>
      </c>
      <c r="AY8" s="715" t="str">
        <f>IF(AY$3='Rent Roll'!$U4,
IF(OR(AND(AY$5&gt;='Rent Roll'!$K4,AY$5&lt;='Rent Roll'!$L4),AND(AY$5&gt;='Rent Roll'!$M29,AY$5&lt;='Rent Roll'!$N29)),
IF('Rent Roll'!$S4=NNN,AY35,
IF('Rent Roll'!$S4=Stop,AY60,
IF('Rent Roll'!$S4=CAM_Fixed,AY85,
IF('Rent Roll'!$S4=FSG,"-","-")))),"-"),"-")</f>
        <v>-</v>
      </c>
      <c r="AZ8" s="715" t="str">
        <f>IF(AZ$3='Rent Roll'!$U4,
IF(OR(AND(AZ$5&gt;='Rent Roll'!$K4,AZ$5&lt;='Rent Roll'!$L4),AND(AZ$5&gt;='Rent Roll'!$M29,AZ$5&lt;='Rent Roll'!$N29)),
IF('Rent Roll'!$S4=NNN,AZ35,
IF('Rent Roll'!$S4=Stop,AZ60,
IF('Rent Roll'!$S4=CAM_Fixed,AZ85,
IF('Rent Roll'!$S4=FSG,"-","-")))),"-"),"-")</f>
        <v>-</v>
      </c>
      <c r="BA8" s="715" t="str">
        <f>IF(BA$3='Rent Roll'!$U4,
IF(OR(AND(BA$5&gt;='Rent Roll'!$K4,BA$5&lt;='Rent Roll'!$L4),AND(BA$5&gt;='Rent Roll'!$M29,BA$5&lt;='Rent Roll'!$N29)),
IF('Rent Roll'!$S4=NNN,BA35,
IF('Rent Roll'!$S4=Stop,BA60,
IF('Rent Roll'!$S4=CAM_Fixed,BA85,
IF('Rent Roll'!$S4=FSG,"-","-")))),"-"),"-")</f>
        <v>-</v>
      </c>
      <c r="BB8" s="715" t="str">
        <f>IF(BB$3='Rent Roll'!$U4,
IF(OR(AND(BB$5&gt;='Rent Roll'!$K4,BB$5&lt;='Rent Roll'!$L4),AND(BB$5&gt;='Rent Roll'!$M29,BB$5&lt;='Rent Roll'!$N29)),
IF('Rent Roll'!$S4=NNN,BB35,
IF('Rent Roll'!$S4=Stop,BB60,
IF('Rent Roll'!$S4=CAM_Fixed,BB85,
IF('Rent Roll'!$S4=FSG,"-","-")))),"-"),"-")</f>
        <v>-</v>
      </c>
      <c r="BC8" s="715" t="str">
        <f>IF(BC$3='Rent Roll'!$U4,
IF(OR(AND(BC$5&gt;='Rent Roll'!$K4,BC$5&lt;='Rent Roll'!$L4),AND(BC$5&gt;='Rent Roll'!$M29,BC$5&lt;='Rent Roll'!$N29)),
IF('Rent Roll'!$S4=NNN,BC35,
IF('Rent Roll'!$S4=Stop,BC60,
IF('Rent Roll'!$S4=CAM_Fixed,BC85,
IF('Rent Roll'!$S4=FSG,"-","-")))),"-"),"-")</f>
        <v>-</v>
      </c>
      <c r="BD8" s="715" t="str">
        <f>IF(BD$3='Rent Roll'!$U4,
IF(OR(AND(BD$5&gt;='Rent Roll'!$K4,BD$5&lt;='Rent Roll'!$L4),AND(BD$5&gt;='Rent Roll'!$M29,BD$5&lt;='Rent Roll'!$N29)),
IF('Rent Roll'!$S4=NNN,BD35,
IF('Rent Roll'!$S4=Stop,BD60,
IF('Rent Roll'!$S4=CAM_Fixed,BD85,
IF('Rent Roll'!$S4=FSG,"-","-")))),"-"),"-")</f>
        <v>-</v>
      </c>
      <c r="BE8" s="715" t="str">
        <f>IF(BE$3='Rent Roll'!$U4,
IF(OR(AND(BE$5&gt;='Rent Roll'!$K4,BE$5&lt;='Rent Roll'!$L4),AND(BE$5&gt;='Rent Roll'!$M29,BE$5&lt;='Rent Roll'!$N29)),
IF('Rent Roll'!$S4=NNN,BE35,
IF('Rent Roll'!$S4=Stop,BE60,
IF('Rent Roll'!$S4=CAM_Fixed,BE85,
IF('Rent Roll'!$S4=FSG,"-","-")))),"-"),"-")</f>
        <v>-</v>
      </c>
      <c r="BF8" s="715" t="str">
        <f>IF(BF$3='Rent Roll'!$U4,
IF(OR(AND(BF$5&gt;='Rent Roll'!$K4,BF$5&lt;='Rent Roll'!$L4),AND(BF$5&gt;='Rent Roll'!$M29,BF$5&lt;='Rent Roll'!$N29)),
IF('Rent Roll'!$S4=NNN,BF35,
IF('Rent Roll'!$S4=Stop,BF60,
IF('Rent Roll'!$S4=CAM_Fixed,BF85,
IF('Rent Roll'!$S4=FSG,"-","-")))),"-"),"-")</f>
        <v>-</v>
      </c>
      <c r="BG8" s="715" t="str">
        <f>IF(BG$3='Rent Roll'!$U4,
IF(OR(AND(BG$5&gt;='Rent Roll'!$K4,BG$5&lt;='Rent Roll'!$L4),AND(BG$5&gt;='Rent Roll'!$M29,BG$5&lt;='Rent Roll'!$N29)),
IF('Rent Roll'!$S4=NNN,BG35,
IF('Rent Roll'!$S4=Stop,BG60,
IF('Rent Roll'!$S4=CAM_Fixed,BG85,
IF('Rent Roll'!$S4=FSG,"-","-")))),"-"),"-")</f>
        <v>-</v>
      </c>
      <c r="BH8" s="715" t="str">
        <f>IF(BH$3='Rent Roll'!$U4,
IF(OR(AND(BH$5&gt;='Rent Roll'!$K4,BH$5&lt;='Rent Roll'!$L4),AND(BH$5&gt;='Rent Roll'!$M29,BH$5&lt;='Rent Roll'!$N29)),
IF('Rent Roll'!$S4=NNN,BH35,
IF('Rent Roll'!$S4=Stop,BH60,
IF('Rent Roll'!$S4=CAM_Fixed,BH85,
IF('Rent Roll'!$S4=FSG,"-","-")))),"-"),"-")</f>
        <v>-</v>
      </c>
      <c r="BI8" s="715" t="str">
        <f>IF(BI$3='Rent Roll'!$U4,
IF(OR(AND(BI$5&gt;='Rent Roll'!$K4,BI$5&lt;='Rent Roll'!$L4),AND(BI$5&gt;='Rent Roll'!$M29,BI$5&lt;='Rent Roll'!$N29)),
IF('Rent Roll'!$S4=NNN,BI35,
IF('Rent Roll'!$S4=Stop,BI60,
IF('Rent Roll'!$S4=CAM_Fixed,BI85,
IF('Rent Roll'!$S4=FSG,"-","-")))),"-"),"-")</f>
        <v>-</v>
      </c>
      <c r="BJ8" s="715" t="str">
        <f>IF(BJ$3='Rent Roll'!$U4,
IF(OR(AND(BJ$5&gt;='Rent Roll'!$K4,BJ$5&lt;='Rent Roll'!$L4),AND(BJ$5&gt;='Rent Roll'!$M29,BJ$5&lt;='Rent Roll'!$N29)),
IF('Rent Roll'!$S4=NNN,BJ35,
IF('Rent Roll'!$S4=Stop,BJ60,
IF('Rent Roll'!$S4=CAM_Fixed,BJ85,
IF('Rent Roll'!$S4=FSG,"-","-")))),"-"),"-")</f>
        <v>-</v>
      </c>
      <c r="BK8" s="715" t="str">
        <f>IF(BK$3='Rent Roll'!$U4,
IF(OR(AND(BK$5&gt;='Rent Roll'!$K4,BK$5&lt;='Rent Roll'!$L4),AND(BK$5&gt;='Rent Roll'!$M29,BK$5&lt;='Rent Roll'!$N29)),
IF('Rent Roll'!$S4=NNN,BK35,
IF('Rent Roll'!$S4=Stop,BK60,
IF('Rent Roll'!$S4=CAM_Fixed,BK85,
IF('Rent Roll'!$S4=FSG,"-","-")))),"-"),"-")</f>
        <v>-</v>
      </c>
      <c r="BL8" s="715" t="str">
        <f>IF(BL$3='Rent Roll'!$U4,
IF(OR(AND(BL$5&gt;='Rent Roll'!$K4,BL$5&lt;='Rent Roll'!$L4),AND(BL$5&gt;='Rent Roll'!$M29,BL$5&lt;='Rent Roll'!$N29)),
IF('Rent Roll'!$S4=NNN,BL35,
IF('Rent Roll'!$S4=Stop,BL60,
IF('Rent Roll'!$S4=CAM_Fixed,BL85,
IF('Rent Roll'!$S4=FSG,"-","-")))),"-"),"-")</f>
        <v>-</v>
      </c>
      <c r="BM8" s="715" t="str">
        <f>IF(BM$3='Rent Roll'!$U4,
IF(OR(AND(BM$5&gt;='Rent Roll'!$K4,BM$5&lt;='Rent Roll'!$L4),AND(BM$5&gt;='Rent Roll'!$M29,BM$5&lt;='Rent Roll'!$N29)),
IF('Rent Roll'!$S4=NNN,BM35,
IF('Rent Roll'!$S4=Stop,BM60,
IF('Rent Roll'!$S4=CAM_Fixed,BM85,
IF('Rent Roll'!$S4=FSG,"-","-")))),"-"),"-")</f>
        <v>-</v>
      </c>
      <c r="BN8" s="715" t="str">
        <f>IF(BN$3='Rent Roll'!$U4,
IF(OR(AND(BN$5&gt;='Rent Roll'!$K4,BN$5&lt;='Rent Roll'!$L4),AND(BN$5&gt;='Rent Roll'!$M29,BN$5&lt;='Rent Roll'!$N29)),
IF('Rent Roll'!$S4=NNN,BN35,
IF('Rent Roll'!$S4=Stop,BN60,
IF('Rent Roll'!$S4=CAM_Fixed,BN85,
IF('Rent Roll'!$S4=FSG,"-","-")))),"-"),"-")</f>
        <v>-</v>
      </c>
      <c r="BO8" s="715" t="str">
        <f>IF(BO$3='Rent Roll'!$U4,
IF(OR(AND(BO$5&gt;='Rent Roll'!$K4,BO$5&lt;='Rent Roll'!$L4),AND(BO$5&gt;='Rent Roll'!$M29,BO$5&lt;='Rent Roll'!$N29)),
IF('Rent Roll'!$S4=NNN,BO35,
IF('Rent Roll'!$S4=Stop,BO60,
IF('Rent Roll'!$S4=CAM_Fixed,BO85,
IF('Rent Roll'!$S4=FSG,"-","-")))),"-"),"-")</f>
        <v>-</v>
      </c>
      <c r="BP8" s="715" t="str">
        <f>IF(BP$3='Rent Roll'!$U4,
IF(OR(AND(BP$5&gt;='Rent Roll'!$K4,BP$5&lt;='Rent Roll'!$L4),AND(BP$5&gt;='Rent Roll'!$M29,BP$5&lt;='Rent Roll'!$N29)),
IF('Rent Roll'!$S4=NNN,BP35,
IF('Rent Roll'!$S4=Stop,BP60,
IF('Rent Roll'!$S4=CAM_Fixed,BP85,
IF('Rent Roll'!$S4=FSG,"-","-")))),"-"),"-")</f>
        <v>-</v>
      </c>
      <c r="BQ8" s="715" t="str">
        <f>IF(BQ$3='Rent Roll'!$U4,
IF(OR(AND(BQ$5&gt;='Rent Roll'!$K4,BQ$5&lt;='Rent Roll'!$L4),AND(BQ$5&gt;='Rent Roll'!$M29,BQ$5&lt;='Rent Roll'!$N29)),
IF('Rent Roll'!$S4=NNN,BQ35,
IF('Rent Roll'!$S4=Stop,BQ60,
IF('Rent Roll'!$S4=CAM_Fixed,BQ85,
IF('Rent Roll'!$S4=FSG,"-","-")))),"-"),"-")</f>
        <v>-</v>
      </c>
      <c r="BR8" s="715" t="str">
        <f>IF(BR$3='Rent Roll'!$U4,
IF(OR(AND(BR$5&gt;='Rent Roll'!$K4,BR$5&lt;='Rent Roll'!$L4),AND(BR$5&gt;='Rent Roll'!$M29,BR$5&lt;='Rent Roll'!$N29)),
IF('Rent Roll'!$S4=NNN,BR35,
IF('Rent Roll'!$S4=Stop,BR60,
IF('Rent Roll'!$S4=CAM_Fixed,BR85,
IF('Rent Roll'!$S4=FSG,"-","-")))),"-"),"-")</f>
        <v>-</v>
      </c>
      <c r="BS8" s="715" t="str">
        <f>IF(BS$3='Rent Roll'!$U4,
IF(OR(AND(BS$5&gt;='Rent Roll'!$K4,BS$5&lt;='Rent Roll'!$L4),AND(BS$5&gt;='Rent Roll'!$M29,BS$5&lt;='Rent Roll'!$N29)),
IF('Rent Roll'!$S4=NNN,BS35,
IF('Rent Roll'!$S4=Stop,BS60,
IF('Rent Roll'!$S4=CAM_Fixed,BS85,
IF('Rent Roll'!$S4=FSG,"-","-")))),"-"),"-")</f>
        <v>-</v>
      </c>
      <c r="BT8" s="715" t="str">
        <f>IF(BT$3='Rent Roll'!$U4,
IF(OR(AND(BT$5&gt;='Rent Roll'!$K4,BT$5&lt;='Rent Roll'!$L4),AND(BT$5&gt;='Rent Roll'!$M29,BT$5&lt;='Rent Roll'!$N29)),
IF('Rent Roll'!$S4=NNN,BT35,
IF('Rent Roll'!$S4=Stop,BT60,
IF('Rent Roll'!$S4=CAM_Fixed,BT85,
IF('Rent Roll'!$S4=FSG,"-","-")))),"-"),"-")</f>
        <v>-</v>
      </c>
      <c r="BU8" s="715" t="str">
        <f>IF(BU$3='Rent Roll'!$U4,
IF(OR(AND(BU$5&gt;='Rent Roll'!$K4,BU$5&lt;='Rent Roll'!$L4),AND(BU$5&gt;='Rent Roll'!$M29,BU$5&lt;='Rent Roll'!$N29)),
IF('Rent Roll'!$S4=NNN,BU35,
IF('Rent Roll'!$S4=Stop,BU60,
IF('Rent Roll'!$S4=CAM_Fixed,BU85,
IF('Rent Roll'!$S4=FSG,"-","-")))),"-"),"-")</f>
        <v>-</v>
      </c>
      <c r="BV8" s="715" t="str">
        <f>IF(BV$3='Rent Roll'!$U4,
IF(OR(AND(BV$5&gt;='Rent Roll'!$K4,BV$5&lt;='Rent Roll'!$L4),AND(BV$5&gt;='Rent Roll'!$M29,BV$5&lt;='Rent Roll'!$N29)),
IF('Rent Roll'!$S4=NNN,BV35,
IF('Rent Roll'!$S4=Stop,BV60,
IF('Rent Roll'!$S4=CAM_Fixed,BV85,
IF('Rent Roll'!$S4=FSG,"-","-")))),"-"),"-")</f>
        <v>-</v>
      </c>
      <c r="BW8" s="715" t="str">
        <f>IF(BW$3='Rent Roll'!$U4,
IF(OR(AND(BW$5&gt;='Rent Roll'!$K4,BW$5&lt;='Rent Roll'!$L4),AND(BW$5&gt;='Rent Roll'!$M29,BW$5&lt;='Rent Roll'!$N29)),
IF('Rent Roll'!$S4=NNN,BW35,
IF('Rent Roll'!$S4=Stop,BW60,
IF('Rent Roll'!$S4=CAM_Fixed,BW85,
IF('Rent Roll'!$S4=FSG,"-","-")))),"-"),"-")</f>
        <v>-</v>
      </c>
      <c r="BX8" s="715" t="str">
        <f>IF(BX$3='Rent Roll'!$U4,
IF(OR(AND(BX$5&gt;='Rent Roll'!$K4,BX$5&lt;='Rent Roll'!$L4),AND(BX$5&gt;='Rent Roll'!$M29,BX$5&lt;='Rent Roll'!$N29)),
IF('Rent Roll'!$S4=NNN,BX35,
IF('Rent Roll'!$S4=Stop,BX60,
IF('Rent Roll'!$S4=CAM_Fixed,BX85,
IF('Rent Roll'!$S4=FSG,"-","-")))),"-"),"-")</f>
        <v>-</v>
      </c>
      <c r="BY8" s="715" t="str">
        <f>IF(BY$3='Rent Roll'!$U4,
IF(OR(AND(BY$5&gt;='Rent Roll'!$K4,BY$5&lt;='Rent Roll'!$L4),AND(BY$5&gt;='Rent Roll'!$M29,BY$5&lt;='Rent Roll'!$N29)),
IF('Rent Roll'!$S4=NNN,BY35,
IF('Rent Roll'!$S4=Stop,BY60,
IF('Rent Roll'!$S4=CAM_Fixed,BY85,
IF('Rent Roll'!$S4=FSG,"-","-")))),"-"),"-")</f>
        <v>-</v>
      </c>
      <c r="BZ8" s="715" t="str">
        <f>IF(BZ$3='Rent Roll'!$U4,
IF(OR(AND(BZ$5&gt;='Rent Roll'!$K4,BZ$5&lt;='Rent Roll'!$L4),AND(BZ$5&gt;='Rent Roll'!$M29,BZ$5&lt;='Rent Roll'!$N29)),
IF('Rent Roll'!$S4=NNN,BZ35,
IF('Rent Roll'!$S4=Stop,BZ60,
IF('Rent Roll'!$S4=CAM_Fixed,BZ85,
IF('Rent Roll'!$S4=FSG,"-","-")))),"-"),"-")</f>
        <v>-</v>
      </c>
      <c r="CA8" s="715" t="str">
        <f>IF(CA$3='Rent Roll'!$U4,
IF(OR(AND(CA$5&gt;='Rent Roll'!$K4,CA$5&lt;='Rent Roll'!$L4),AND(CA$5&gt;='Rent Roll'!$M29,CA$5&lt;='Rent Roll'!$N29)),
IF('Rent Roll'!$S4=NNN,CA35,
IF('Rent Roll'!$S4=Stop,CA60,
IF('Rent Roll'!$S4=CAM_Fixed,CA85,
IF('Rent Roll'!$S4=FSG,"-","-")))),"-"),"-")</f>
        <v>-</v>
      </c>
      <c r="CB8" s="715" t="str">
        <f>IF(CB$3='Rent Roll'!$U4,
IF(OR(AND(CB$5&gt;='Rent Roll'!$K4,CB$5&lt;='Rent Roll'!$L4),AND(CB$5&gt;='Rent Roll'!$M29,CB$5&lt;='Rent Roll'!$N29)),
IF('Rent Roll'!$S4=NNN,CB35,
IF('Rent Roll'!$S4=Stop,CB60,
IF('Rent Roll'!$S4=CAM_Fixed,CB85,
IF('Rent Roll'!$S4=FSG,"-","-")))),"-"),"-")</f>
        <v>-</v>
      </c>
      <c r="CC8" s="715" t="str">
        <f>IF(CC$3='Rent Roll'!$U4,
IF(OR(AND(CC$5&gt;='Rent Roll'!$K4,CC$5&lt;='Rent Roll'!$L4),AND(CC$5&gt;='Rent Roll'!$M29,CC$5&lt;='Rent Roll'!$N29)),
IF('Rent Roll'!$S4=NNN,CC35,
IF('Rent Roll'!$S4=Stop,CC60,
IF('Rent Roll'!$S4=CAM_Fixed,CC85,
IF('Rent Roll'!$S4=FSG,"-","-")))),"-"),"-")</f>
        <v>-</v>
      </c>
      <c r="CD8" s="715" t="str">
        <f>IF(CD$3='Rent Roll'!$U4,
IF(OR(AND(CD$5&gt;='Rent Roll'!$K4,CD$5&lt;='Rent Roll'!$L4),AND(CD$5&gt;='Rent Roll'!$M29,CD$5&lt;='Rent Roll'!$N29)),
IF('Rent Roll'!$S4=NNN,CD35,
IF('Rent Roll'!$S4=Stop,CD60,
IF('Rent Roll'!$S4=CAM_Fixed,CD85,
IF('Rent Roll'!$S4=FSG,"-","-")))),"-"),"-")</f>
        <v>-</v>
      </c>
      <c r="CE8" s="715" t="str">
        <f>IF(CE$3='Rent Roll'!$U4,
IF(OR(AND(CE$5&gt;='Rent Roll'!$K4,CE$5&lt;='Rent Roll'!$L4),AND(CE$5&gt;='Rent Roll'!$M29,CE$5&lt;='Rent Roll'!$N29)),
IF('Rent Roll'!$S4=NNN,CE35,
IF('Rent Roll'!$S4=Stop,CE60,
IF('Rent Roll'!$S4=CAM_Fixed,CE85,
IF('Rent Roll'!$S4=FSG,"-","-")))),"-"),"-")</f>
        <v>-</v>
      </c>
      <c r="CF8" s="715" t="str">
        <f>IF(CF$3='Rent Roll'!$U4,
IF(OR(AND(CF$5&gt;='Rent Roll'!$K4,CF$5&lt;='Rent Roll'!$L4),AND(CF$5&gt;='Rent Roll'!$M29,CF$5&lt;='Rent Roll'!$N29)),
IF('Rent Roll'!$S4=NNN,CF35,
IF('Rent Roll'!$S4=Stop,CF60,
IF('Rent Roll'!$S4=CAM_Fixed,CF85,
IF('Rent Roll'!$S4=FSG,"-","-")))),"-"),"-")</f>
        <v>-</v>
      </c>
      <c r="CG8" s="715" t="str">
        <f>IF(CG$3='Rent Roll'!$U4,
IF(OR(AND(CG$5&gt;='Rent Roll'!$K4,CG$5&lt;='Rent Roll'!$L4),AND(CG$5&gt;='Rent Roll'!$M29,CG$5&lt;='Rent Roll'!$N29)),
IF('Rent Roll'!$S4=NNN,CG35,
IF('Rent Roll'!$S4=Stop,CG60,
IF('Rent Roll'!$S4=CAM_Fixed,CG85,
IF('Rent Roll'!$S4=FSG,"-","-")))),"-"),"-")</f>
        <v>-</v>
      </c>
      <c r="CH8" s="715" t="str">
        <f>IF(CH$3='Rent Roll'!$U4,
IF(OR(AND(CH$5&gt;='Rent Roll'!$K4,CH$5&lt;='Rent Roll'!$L4),AND(CH$5&gt;='Rent Roll'!$M29,CH$5&lt;='Rent Roll'!$N29)),
IF('Rent Roll'!$S4=NNN,CH35,
IF('Rent Roll'!$S4=Stop,CH60,
IF('Rent Roll'!$S4=CAM_Fixed,CH85,
IF('Rent Roll'!$S4=FSG,"-","-")))),"-"),"-")</f>
        <v>-</v>
      </c>
      <c r="CI8" s="715" t="str">
        <f>IF(CI$3='Rent Roll'!$U4,
IF(OR(AND(CI$5&gt;='Rent Roll'!$K4,CI$5&lt;='Rent Roll'!$L4),AND(CI$5&gt;='Rent Roll'!$M29,CI$5&lt;='Rent Roll'!$N29)),
IF('Rent Roll'!$S4=NNN,CI35,
IF('Rent Roll'!$S4=Stop,CI60,
IF('Rent Roll'!$S4=CAM_Fixed,CI85,
IF('Rent Roll'!$S4=FSG,"-","-")))),"-"),"-")</f>
        <v>-</v>
      </c>
      <c r="CJ8" s="715" t="str">
        <f>IF(CJ$3='Rent Roll'!$U4,
IF(OR(AND(CJ$5&gt;='Rent Roll'!$K4,CJ$5&lt;='Rent Roll'!$L4),AND(CJ$5&gt;='Rent Roll'!$M29,CJ$5&lt;='Rent Roll'!$N29)),
IF('Rent Roll'!$S4=NNN,CJ35,
IF('Rent Roll'!$S4=Stop,CJ60,
IF('Rent Roll'!$S4=CAM_Fixed,CJ85,
IF('Rent Roll'!$S4=FSG,"-","-")))),"-"),"-")</f>
        <v>-</v>
      </c>
      <c r="CK8" s="715" t="str">
        <f>IF(CK$3='Rent Roll'!$U4,
IF(OR(AND(CK$5&gt;='Rent Roll'!$K4,CK$5&lt;='Rent Roll'!$L4),AND(CK$5&gt;='Rent Roll'!$M29,CK$5&lt;='Rent Roll'!$N29)),
IF('Rent Roll'!$S4=NNN,CK35,
IF('Rent Roll'!$S4=Stop,CK60,
IF('Rent Roll'!$S4=CAM_Fixed,CK85,
IF('Rent Roll'!$S4=FSG,"-","-")))),"-"),"-")</f>
        <v>-</v>
      </c>
      <c r="CL8" s="715" t="str">
        <f>IF(CL$3='Rent Roll'!$U4,
IF(OR(AND(CL$5&gt;='Rent Roll'!$K4,CL$5&lt;='Rent Roll'!$L4),AND(CL$5&gt;='Rent Roll'!$M29,CL$5&lt;='Rent Roll'!$N29)),
IF('Rent Roll'!$S4=NNN,CL35,
IF('Rent Roll'!$S4=Stop,CL60,
IF('Rent Roll'!$S4=CAM_Fixed,CL85,
IF('Rent Roll'!$S4=FSG,"-","-")))),"-"),"-")</f>
        <v>-</v>
      </c>
      <c r="CM8" s="715" t="str">
        <f>IF(CM$3='Rent Roll'!$U4,
IF(OR(AND(CM$5&gt;='Rent Roll'!$K4,CM$5&lt;='Rent Roll'!$L4),AND(CM$5&gt;='Rent Roll'!$M29,CM$5&lt;='Rent Roll'!$N29)),
IF('Rent Roll'!$S4=NNN,CM35,
IF('Rent Roll'!$S4=Stop,CM60,
IF('Rent Roll'!$S4=CAM_Fixed,CM85,
IF('Rent Roll'!$S4=FSG,"-","-")))),"-"),"-")</f>
        <v>-</v>
      </c>
      <c r="CN8" s="715" t="str">
        <f>IF(CN$3='Rent Roll'!$U4,
IF(OR(AND(CN$5&gt;='Rent Roll'!$K4,CN$5&lt;='Rent Roll'!$L4),AND(CN$5&gt;='Rent Roll'!$M29,CN$5&lt;='Rent Roll'!$N29)),
IF('Rent Roll'!$S4=NNN,CN35,
IF('Rent Roll'!$S4=Stop,CN60,
IF('Rent Roll'!$S4=CAM_Fixed,CN85,
IF('Rent Roll'!$S4=FSG,"-","-")))),"-"),"-")</f>
        <v>-</v>
      </c>
      <c r="CO8" s="715" t="str">
        <f>IF(CO$3='Rent Roll'!$U4,
IF(OR(AND(CO$5&gt;='Rent Roll'!$K4,CO$5&lt;='Rent Roll'!$L4),AND(CO$5&gt;='Rent Roll'!$M29,CO$5&lt;='Rent Roll'!$N29)),
IF('Rent Roll'!$S4=NNN,CO35,
IF('Rent Roll'!$S4=Stop,CO60,
IF('Rent Roll'!$S4=CAM_Fixed,CO85,
IF('Rent Roll'!$S4=FSG,"-","-")))),"-"),"-")</f>
        <v>-</v>
      </c>
      <c r="CP8" s="715" t="str">
        <f>IF(CP$3='Rent Roll'!$U4,
IF(OR(AND(CP$5&gt;='Rent Roll'!$K4,CP$5&lt;='Rent Roll'!$L4),AND(CP$5&gt;='Rent Roll'!$M29,CP$5&lt;='Rent Roll'!$N29)),
IF('Rent Roll'!$S4=NNN,CP35,
IF('Rent Roll'!$S4=Stop,CP60,
IF('Rent Roll'!$S4=CAM_Fixed,CP85,
IF('Rent Roll'!$S4=FSG,"-","-")))),"-"),"-")</f>
        <v>-</v>
      </c>
      <c r="CQ8" s="715" t="str">
        <f>IF(CQ$3='Rent Roll'!$U4,
IF(OR(AND(CQ$5&gt;='Rent Roll'!$K4,CQ$5&lt;='Rent Roll'!$L4),AND(CQ$5&gt;='Rent Roll'!$M29,CQ$5&lt;='Rent Roll'!$N29)),
IF('Rent Roll'!$S4=NNN,CQ35,
IF('Rent Roll'!$S4=Stop,CQ60,
IF('Rent Roll'!$S4=CAM_Fixed,CQ85,
IF('Rent Roll'!$S4=FSG,"-","-")))),"-"),"-")</f>
        <v>-</v>
      </c>
      <c r="CR8" s="715" t="str">
        <f>IF(CR$3='Rent Roll'!$U4,
IF(OR(AND(CR$5&gt;='Rent Roll'!$K4,CR$5&lt;='Rent Roll'!$L4),AND(CR$5&gt;='Rent Roll'!$M29,CR$5&lt;='Rent Roll'!$N29)),
IF('Rent Roll'!$S4=NNN,CR35,
IF('Rent Roll'!$S4=Stop,CR60,
IF('Rent Roll'!$S4=CAM_Fixed,CR85,
IF('Rent Roll'!$S4=FSG,"-","-")))),"-"),"-")</f>
        <v>-</v>
      </c>
      <c r="CS8" s="715" t="str">
        <f>IF(CS$3='Rent Roll'!$U4,
IF(OR(AND(CS$5&gt;='Rent Roll'!$K4,CS$5&lt;='Rent Roll'!$L4),AND(CS$5&gt;='Rent Roll'!$M29,CS$5&lt;='Rent Roll'!$N29)),
IF('Rent Roll'!$S4=NNN,CS35,
IF('Rent Roll'!$S4=Stop,CS60,
IF('Rent Roll'!$S4=CAM_Fixed,CS85,
IF('Rent Roll'!$S4=FSG,"-","-")))),"-"),"-")</f>
        <v>-</v>
      </c>
      <c r="CT8" s="715" t="str">
        <f>IF(CT$3='Rent Roll'!$U4,
IF(OR(AND(CT$5&gt;='Rent Roll'!$K4,CT$5&lt;='Rent Roll'!$L4),AND(CT$5&gt;='Rent Roll'!$M29,CT$5&lt;='Rent Roll'!$N29)),
IF('Rent Roll'!$S4=NNN,CT35,
IF('Rent Roll'!$S4=Stop,CT60,
IF('Rent Roll'!$S4=CAM_Fixed,CT85,
IF('Rent Roll'!$S4=FSG,"-","-")))),"-"),"-")</f>
        <v>-</v>
      </c>
      <c r="CU8" s="715" t="str">
        <f>IF(CU$3='Rent Roll'!$U4,
IF(OR(AND(CU$5&gt;='Rent Roll'!$K4,CU$5&lt;='Rent Roll'!$L4),AND(CU$5&gt;='Rent Roll'!$M29,CU$5&lt;='Rent Roll'!$N29)),
IF('Rent Roll'!$S4=NNN,CU35,
IF('Rent Roll'!$S4=Stop,CU60,
IF('Rent Roll'!$S4=CAM_Fixed,CU85,
IF('Rent Roll'!$S4=FSG,"-","-")))),"-"),"-")</f>
        <v>-</v>
      </c>
      <c r="CV8" s="715" t="str">
        <f>IF(CV$3='Rent Roll'!$U4,
IF(OR(AND(CV$5&gt;='Rent Roll'!$K4,CV$5&lt;='Rent Roll'!$L4),AND(CV$5&gt;='Rent Roll'!$M29,CV$5&lt;='Rent Roll'!$N29)),
IF('Rent Roll'!$S4=NNN,CV35,
IF('Rent Roll'!$S4=Stop,CV60,
IF('Rent Roll'!$S4=CAM_Fixed,CV85,
IF('Rent Roll'!$S4=FSG,"-","-")))),"-"),"-")</f>
        <v>-</v>
      </c>
      <c r="CW8" s="715" t="str">
        <f>IF(CW$3='Rent Roll'!$U4,
IF(OR(AND(CW$5&gt;='Rent Roll'!$K4,CW$5&lt;='Rent Roll'!$L4),AND(CW$5&gt;='Rent Roll'!$M29,CW$5&lt;='Rent Roll'!$N29)),
IF('Rent Roll'!$S4=NNN,CW35,
IF('Rent Roll'!$S4=Stop,CW60,
IF('Rent Roll'!$S4=CAM_Fixed,CW85,
IF('Rent Roll'!$S4=FSG,"-","-")))),"-"),"-")</f>
        <v>-</v>
      </c>
      <c r="CX8" s="715" t="str">
        <f>IF(CX$3='Rent Roll'!$U4,
IF(OR(AND(CX$5&gt;='Rent Roll'!$K4,CX$5&lt;='Rent Roll'!$L4),AND(CX$5&gt;='Rent Roll'!$M29,CX$5&lt;='Rent Roll'!$N29)),
IF('Rent Roll'!$S4=NNN,CX35,
IF('Rent Roll'!$S4=Stop,CX60,
IF('Rent Roll'!$S4=CAM_Fixed,CX85,
IF('Rent Roll'!$S4=FSG,"-","-")))),"-"),"-")</f>
        <v>-</v>
      </c>
      <c r="CY8" s="715" t="str">
        <f>IF(CY$3='Rent Roll'!$U4,
IF(OR(AND(CY$5&gt;='Rent Roll'!$K4,CY$5&lt;='Rent Roll'!$L4),AND(CY$5&gt;='Rent Roll'!$M29,CY$5&lt;='Rent Roll'!$N29)),
IF('Rent Roll'!$S4=NNN,CY35,
IF('Rent Roll'!$S4=Stop,CY60,
IF('Rent Roll'!$S4=CAM_Fixed,CY85,
IF('Rent Roll'!$S4=FSG,"-","-")))),"-"),"-")</f>
        <v>-</v>
      </c>
      <c r="CZ8" s="715" t="str">
        <f>IF(CZ$3='Rent Roll'!$U4,
IF(OR(AND(CZ$5&gt;='Rent Roll'!$K4,CZ$5&lt;='Rent Roll'!$L4),AND(CZ$5&gt;='Rent Roll'!$M29,CZ$5&lt;='Rent Roll'!$N29)),
IF('Rent Roll'!$S4=NNN,CZ35,
IF('Rent Roll'!$S4=Stop,CZ60,
IF('Rent Roll'!$S4=CAM_Fixed,CZ85,
IF('Rent Roll'!$S4=FSG,"-","-")))),"-"),"-")</f>
        <v>-</v>
      </c>
      <c r="DA8" s="715" t="str">
        <f>IF(DA$3='Rent Roll'!$U4,
IF(OR(AND(DA$5&gt;='Rent Roll'!$K4,DA$5&lt;='Rent Roll'!$L4),AND(DA$5&gt;='Rent Roll'!$M29,DA$5&lt;='Rent Roll'!$N29)),
IF('Rent Roll'!$S4=NNN,DA35,
IF('Rent Roll'!$S4=Stop,DA60,
IF('Rent Roll'!$S4=CAM_Fixed,DA85,
IF('Rent Roll'!$S4=FSG,"-","-")))),"-"),"-")</f>
        <v>-</v>
      </c>
      <c r="DB8" s="715" t="str">
        <f>IF(DB$3='Rent Roll'!$U4,
IF(OR(AND(DB$5&gt;='Rent Roll'!$K4,DB$5&lt;='Rent Roll'!$L4),AND(DB$5&gt;='Rent Roll'!$M29,DB$5&lt;='Rent Roll'!$N29)),
IF('Rent Roll'!$S4=NNN,DB35,
IF('Rent Roll'!$S4=Stop,DB60,
IF('Rent Roll'!$S4=CAM_Fixed,DB85,
IF('Rent Roll'!$S4=FSG,"-","-")))),"-"),"-")</f>
        <v>-</v>
      </c>
      <c r="DC8" s="715" t="str">
        <f>IF(DC$3='Rent Roll'!$U4,
IF(OR(AND(DC$5&gt;='Rent Roll'!$K4,DC$5&lt;='Rent Roll'!$L4),AND(DC$5&gt;='Rent Roll'!$M29,DC$5&lt;='Rent Roll'!$N29)),
IF('Rent Roll'!$S4=NNN,DC35,
IF('Rent Roll'!$S4=Stop,DC60,
IF('Rent Roll'!$S4=CAM_Fixed,DC85,
IF('Rent Roll'!$S4=FSG,"-","-")))),"-"),"-")</f>
        <v>-</v>
      </c>
      <c r="DD8" s="715" t="str">
        <f>IF(DD$3='Rent Roll'!$U4,
IF(OR(AND(DD$5&gt;='Rent Roll'!$K4,DD$5&lt;='Rent Roll'!$L4),AND(DD$5&gt;='Rent Roll'!$M29,DD$5&lt;='Rent Roll'!$N29)),
IF('Rent Roll'!$S4=NNN,DD35,
IF('Rent Roll'!$S4=Stop,DD60,
IF('Rent Roll'!$S4=CAM_Fixed,DD85,
IF('Rent Roll'!$S4=FSG,"-","-")))),"-"),"-")</f>
        <v>-</v>
      </c>
      <c r="DE8" s="715" t="str">
        <f>IF(DE$3='Rent Roll'!$U4,
IF(OR(AND(DE$5&gt;='Rent Roll'!$K4,DE$5&lt;='Rent Roll'!$L4),AND(DE$5&gt;='Rent Roll'!$M29,DE$5&lt;='Rent Roll'!$N29)),
IF('Rent Roll'!$S4=NNN,DE35,
IF('Rent Roll'!$S4=Stop,DE60,
IF('Rent Roll'!$S4=CAM_Fixed,DE85,
IF('Rent Roll'!$S4=FSG,"-","-")))),"-"),"-")</f>
        <v>-</v>
      </c>
      <c r="DF8" s="715" t="str">
        <f>IF(DF$3='Rent Roll'!$U4,
IF(OR(AND(DF$5&gt;='Rent Roll'!$K4,DF$5&lt;='Rent Roll'!$L4),AND(DF$5&gt;='Rent Roll'!$M29,DF$5&lt;='Rent Roll'!$N29)),
IF('Rent Roll'!$S4=NNN,DF35,
IF('Rent Roll'!$S4=Stop,DF60,
IF('Rent Roll'!$S4=CAM_Fixed,DF85,
IF('Rent Roll'!$S4=FSG,"-","-")))),"-"),"-")</f>
        <v>-</v>
      </c>
      <c r="DG8" s="715" t="str">
        <f>IF(DG$3='Rent Roll'!$U4,
IF(OR(AND(DG$5&gt;='Rent Roll'!$K4,DG$5&lt;='Rent Roll'!$L4),AND(DG$5&gt;='Rent Roll'!$M29,DG$5&lt;='Rent Roll'!$N29)),
IF('Rent Roll'!$S4=NNN,DG35,
IF('Rent Roll'!$S4=Stop,DG60,
IF('Rent Roll'!$S4=CAM_Fixed,DG85,
IF('Rent Roll'!$S4=FSG,"-","-")))),"-"),"-")</f>
        <v>-</v>
      </c>
      <c r="DH8" s="715" t="str">
        <f>IF(DH$3='Rent Roll'!$U4,
IF(OR(AND(DH$5&gt;='Rent Roll'!$K4,DH$5&lt;='Rent Roll'!$L4),AND(DH$5&gt;='Rent Roll'!$M29,DH$5&lt;='Rent Roll'!$N29)),
IF('Rent Roll'!$S4=NNN,DH35,
IF('Rent Roll'!$S4=Stop,DH60,
IF('Rent Roll'!$S4=CAM_Fixed,DH85,
IF('Rent Roll'!$S4=FSG,"-","-")))),"-"),"-")</f>
        <v>-</v>
      </c>
      <c r="DI8" s="715" t="str">
        <f>IF(DI$3='Rent Roll'!$U4,
IF(OR(AND(DI$5&gt;='Rent Roll'!$K4,DI$5&lt;='Rent Roll'!$L4),AND(DI$5&gt;='Rent Roll'!$M29,DI$5&lt;='Rent Roll'!$N29)),
IF('Rent Roll'!$S4=NNN,DI35,
IF('Rent Roll'!$S4=Stop,DI60,
IF('Rent Roll'!$S4=CAM_Fixed,DI85,
IF('Rent Roll'!$S4=FSG,"-","-")))),"-"),"-")</f>
        <v>-</v>
      </c>
      <c r="DJ8" s="715" t="str">
        <f>IF(DJ$3='Rent Roll'!$U4,
IF(OR(AND(DJ$5&gt;='Rent Roll'!$K4,DJ$5&lt;='Rent Roll'!$L4),AND(DJ$5&gt;='Rent Roll'!$M29,DJ$5&lt;='Rent Roll'!$N29)),
IF('Rent Roll'!$S4=NNN,DJ35,
IF('Rent Roll'!$S4=Stop,DJ60,
IF('Rent Roll'!$S4=CAM_Fixed,DJ85,
IF('Rent Roll'!$S4=FSG,"-","-")))),"-"),"-")</f>
        <v>-</v>
      </c>
      <c r="DK8" s="715" t="str">
        <f>IF(DK$3='Rent Roll'!$U4,
IF(OR(AND(DK$5&gt;='Rent Roll'!$K4,DK$5&lt;='Rent Roll'!$L4),AND(DK$5&gt;='Rent Roll'!$M29,DK$5&lt;='Rent Roll'!$N29)),
IF('Rent Roll'!$S4=NNN,DK35,
IF('Rent Roll'!$S4=Stop,DK60,
IF('Rent Roll'!$S4=CAM_Fixed,DK85,
IF('Rent Roll'!$S4=FSG,"-","-")))),"-"),"-")</f>
        <v>-</v>
      </c>
      <c r="DL8" s="715" t="str">
        <f>IF(DL$3='Rent Roll'!$U4,
IF(OR(AND(DL$5&gt;='Rent Roll'!$K4,DL$5&lt;='Rent Roll'!$L4),AND(DL$5&gt;='Rent Roll'!$M29,DL$5&lt;='Rent Roll'!$N29)),
IF('Rent Roll'!$S4=NNN,DL35,
IF('Rent Roll'!$S4=Stop,DL60,
IF('Rent Roll'!$S4=CAM_Fixed,DL85,
IF('Rent Roll'!$S4=FSG,"-","-")))),"-"),"-")</f>
        <v>-</v>
      </c>
      <c r="DM8" s="715" t="str">
        <f>IF(DM$3='Rent Roll'!$U4,
IF(OR(AND(DM$5&gt;='Rent Roll'!$K4,DM$5&lt;='Rent Roll'!$L4),AND(DM$5&gt;='Rent Roll'!$M29,DM$5&lt;='Rent Roll'!$N29)),
IF('Rent Roll'!$S4=NNN,DM35,
IF('Rent Roll'!$S4=Stop,DM60,
IF('Rent Roll'!$S4=CAM_Fixed,DM85,
IF('Rent Roll'!$S4=FSG,"-","-")))),"-"),"-")</f>
        <v>-</v>
      </c>
      <c r="DN8" s="715" t="str">
        <f>IF(DN$3='Rent Roll'!$U4,
IF(OR(AND(DN$5&gt;='Rent Roll'!$K4,DN$5&lt;='Rent Roll'!$L4),AND(DN$5&gt;='Rent Roll'!$M29,DN$5&lt;='Rent Roll'!$N29)),
IF('Rent Roll'!$S4=NNN,DN35,
IF('Rent Roll'!$S4=Stop,DN60,
IF('Rent Roll'!$S4=CAM_Fixed,DN85,
IF('Rent Roll'!$S4=FSG,"-","-")))),"-"),"-")</f>
        <v>-</v>
      </c>
      <c r="DO8" s="715" t="str">
        <f>IF(DO$3='Rent Roll'!$U4,
IF(OR(AND(DO$5&gt;='Rent Roll'!$K4,DO$5&lt;='Rent Roll'!$L4),AND(DO$5&gt;='Rent Roll'!$M29,DO$5&lt;='Rent Roll'!$N29)),
IF('Rent Roll'!$S4=NNN,DO35,
IF('Rent Roll'!$S4=Stop,DO60,
IF('Rent Roll'!$S4=CAM_Fixed,DO85,
IF('Rent Roll'!$S4=FSG,"-","-")))),"-"),"-")</f>
        <v>-</v>
      </c>
      <c r="DP8" s="715" t="str">
        <f>IF(DP$3='Rent Roll'!$U4,
IF(OR(AND(DP$5&gt;='Rent Roll'!$K4,DP$5&lt;='Rent Roll'!$L4),AND(DP$5&gt;='Rent Roll'!$M29,DP$5&lt;='Rent Roll'!$N29)),
IF('Rent Roll'!$S4=NNN,DP35,
IF('Rent Roll'!$S4=Stop,DP60,
IF('Rent Roll'!$S4=CAM_Fixed,DP85,
IF('Rent Roll'!$S4=FSG,"-","-")))),"-"),"-")</f>
        <v>-</v>
      </c>
      <c r="DQ8" s="715" t="str">
        <f>IF(DQ$3='Rent Roll'!$U4,
IF(OR(AND(DQ$5&gt;='Rent Roll'!$K4,DQ$5&lt;='Rent Roll'!$L4),AND(DQ$5&gt;='Rent Roll'!$M29,DQ$5&lt;='Rent Roll'!$N29)),
IF('Rent Roll'!$S4=NNN,DQ35,
IF('Rent Roll'!$S4=Stop,DQ60,
IF('Rent Roll'!$S4=CAM_Fixed,DQ85,
IF('Rent Roll'!$S4=FSG,"-","-")))),"-"),"-")</f>
        <v>-</v>
      </c>
      <c r="DR8" s="715" t="str">
        <f>IF(DR$3='Rent Roll'!$U4,
IF(OR(AND(DR$5&gt;='Rent Roll'!$K4,DR$5&lt;='Rent Roll'!$L4),AND(DR$5&gt;='Rent Roll'!$M29,DR$5&lt;='Rent Roll'!$N29)),
IF('Rent Roll'!$S4=NNN,DR35,
IF('Rent Roll'!$S4=Stop,DR60,
IF('Rent Roll'!$S4=CAM_Fixed,DR85,
IF('Rent Roll'!$S4=FSG,"-","-")))),"-"),"-")</f>
        <v>-</v>
      </c>
      <c r="DS8" s="715" t="str">
        <f>IF(DS$3='Rent Roll'!$U4,
IF(OR(AND(DS$5&gt;='Rent Roll'!$K4,DS$5&lt;='Rent Roll'!$L4),AND(DS$5&gt;='Rent Roll'!$M29,DS$5&lt;='Rent Roll'!$N29)),
IF('Rent Roll'!$S4=NNN,DS35,
IF('Rent Roll'!$S4=Stop,DS60,
IF('Rent Roll'!$S4=CAM_Fixed,DS85,
IF('Rent Roll'!$S4=FSG,"-","-")))),"-"),"-")</f>
        <v>-</v>
      </c>
      <c r="DT8" s="715" t="str">
        <f>IF(DT$3='Rent Roll'!$U4,
IF(OR(AND(DT$5&gt;='Rent Roll'!$K4,DT$5&lt;='Rent Roll'!$L4),AND(DT$5&gt;='Rent Roll'!$M29,DT$5&lt;='Rent Roll'!$N29)),
IF('Rent Roll'!$S4=NNN,DT35,
IF('Rent Roll'!$S4=Stop,DT60,
IF('Rent Roll'!$S4=CAM_Fixed,DT85,
IF('Rent Roll'!$S4=FSG,"-","-")))),"-"),"-")</f>
        <v>-</v>
      </c>
      <c r="DU8" s="715" t="str">
        <f>IF(DU$3='Rent Roll'!$U4,
IF(OR(AND(DU$5&gt;='Rent Roll'!$K4,DU$5&lt;='Rent Roll'!$L4),AND(DU$5&gt;='Rent Roll'!$M29,DU$5&lt;='Rent Roll'!$N29)),
IF('Rent Roll'!$S4=NNN,DU35,
IF('Rent Roll'!$S4=Stop,DU60,
IF('Rent Roll'!$S4=CAM_Fixed,DU85,
IF('Rent Roll'!$S4=FSG,"-","-")))),"-"),"-")</f>
        <v>-</v>
      </c>
      <c r="DV8" s="715" t="str">
        <f>IF(DV$3='Rent Roll'!$U4,
IF(OR(AND(DV$5&gt;='Rent Roll'!$K4,DV$5&lt;='Rent Roll'!$L4),AND(DV$5&gt;='Rent Roll'!$M29,DV$5&lt;='Rent Roll'!$N29)),
IF('Rent Roll'!$S4=NNN,DV35,
IF('Rent Roll'!$S4=Stop,DV60,
IF('Rent Roll'!$S4=CAM_Fixed,DV85,
IF('Rent Roll'!$S4=FSG,"-","-")))),"-"),"-")</f>
        <v>-</v>
      </c>
      <c r="DW8" s="715" t="str">
        <f>IF(DW$3='Rent Roll'!$U4,
IF(OR(AND(DW$5&gt;='Rent Roll'!$K4,DW$5&lt;='Rent Roll'!$L4),AND(DW$5&gt;='Rent Roll'!$M29,DW$5&lt;='Rent Roll'!$N29)),
IF('Rent Roll'!$S4=NNN,DW35,
IF('Rent Roll'!$S4=Stop,DW60,
IF('Rent Roll'!$S4=CAM_Fixed,DW85,
IF('Rent Roll'!$S4=FSG,"-","-")))),"-"),"-")</f>
        <v>-</v>
      </c>
      <c r="DX8" s="715" t="str">
        <f>IF(DX$3='Rent Roll'!$U4,
IF(OR(AND(DX$5&gt;='Rent Roll'!$K4,DX$5&lt;='Rent Roll'!$L4),AND(DX$5&gt;='Rent Roll'!$M29,DX$5&lt;='Rent Roll'!$N29)),
IF('Rent Roll'!$S4=NNN,DX35,
IF('Rent Roll'!$S4=Stop,DX60,
IF('Rent Roll'!$S4=CAM_Fixed,DX85,
IF('Rent Roll'!$S4=FSG,"-","-")))),"-"),"-")</f>
        <v>-</v>
      </c>
      <c r="DY8" s="715" t="str">
        <f>IF(DY$3='Rent Roll'!$U4,
IF(OR(AND(DY$5&gt;='Rent Roll'!$K4,DY$5&lt;='Rent Roll'!$L4),AND(DY$5&gt;='Rent Roll'!$M29,DY$5&lt;='Rent Roll'!$N29)),
IF('Rent Roll'!$S4=NNN,DY35,
IF('Rent Roll'!$S4=Stop,DY60,
IF('Rent Roll'!$S4=CAM_Fixed,DY85,
IF('Rent Roll'!$S4=FSG,"-","-")))),"-"),"-")</f>
        <v>-</v>
      </c>
      <c r="DZ8" s="715" t="str">
        <f>IF(DZ$3='Rent Roll'!$U4,
IF(OR(AND(DZ$5&gt;='Rent Roll'!$K4,DZ$5&lt;='Rent Roll'!$L4),AND(DZ$5&gt;='Rent Roll'!$M29,DZ$5&lt;='Rent Roll'!$N29)),
IF('Rent Roll'!$S4=NNN,DZ35,
IF('Rent Roll'!$S4=Stop,DZ60,
IF('Rent Roll'!$S4=CAM_Fixed,DZ85,
IF('Rent Roll'!$S4=FSG,"-","-")))),"-"),"-")</f>
        <v>-</v>
      </c>
      <c r="EA8" s="715" t="str">
        <f>IF(EA$3='Rent Roll'!$U4,
IF(OR(AND(EA$5&gt;='Rent Roll'!$K4,EA$5&lt;='Rent Roll'!$L4),AND(EA$5&gt;='Rent Roll'!$M29,EA$5&lt;='Rent Roll'!$N29)),
IF('Rent Roll'!$S4=NNN,EA35,
IF('Rent Roll'!$S4=Stop,EA60,
IF('Rent Roll'!$S4=CAM_Fixed,EA85,
IF('Rent Roll'!$S4=FSG,"-","-")))),"-"),"-")</f>
        <v>-</v>
      </c>
      <c r="EB8" s="715" t="str">
        <f>IF(EB$3='Rent Roll'!$U4,
IF(OR(AND(EB$5&gt;='Rent Roll'!$K4,EB$5&lt;='Rent Roll'!$L4),AND(EB$5&gt;='Rent Roll'!$M29,EB$5&lt;='Rent Roll'!$N29)),
IF('Rent Roll'!$S4=NNN,EB35,
IF('Rent Roll'!$S4=Stop,EB60,
IF('Rent Roll'!$S4=CAM_Fixed,EB85,
IF('Rent Roll'!$S4=FSG,"-","-")))),"-"),"-")</f>
        <v>-</v>
      </c>
      <c r="EC8" s="715" t="str">
        <f>IF(EC$3='Rent Roll'!$U4,
IF(OR(AND(EC$5&gt;='Rent Roll'!$K4,EC$5&lt;='Rent Roll'!$L4),AND(EC$5&gt;='Rent Roll'!$M29,EC$5&lt;='Rent Roll'!$N29)),
IF('Rent Roll'!$S4=NNN,EC35,
IF('Rent Roll'!$S4=Stop,EC60,
IF('Rent Roll'!$S4=CAM_Fixed,EC85,
IF('Rent Roll'!$S4=FSG,"-","-")))),"-"),"-")</f>
        <v>-</v>
      </c>
      <c r="ED8" s="715" t="str">
        <f>IF(ED$3='Rent Roll'!$U4,
IF(OR(AND(ED$5&gt;='Rent Roll'!$K4,ED$5&lt;='Rent Roll'!$L4),AND(ED$5&gt;='Rent Roll'!$M29,ED$5&lt;='Rent Roll'!$N29)),
IF('Rent Roll'!$S4=NNN,ED35,
IF('Rent Roll'!$S4=Stop,ED60,
IF('Rent Roll'!$S4=CAM_Fixed,ED85,
IF('Rent Roll'!$S4=FSG,"-","-")))),"-"),"-")</f>
        <v>-</v>
      </c>
      <c r="EE8" s="715" t="str">
        <f>IF(EE$3='Rent Roll'!$U4,
IF(OR(AND(EE$5&gt;='Rent Roll'!$K4,EE$5&lt;='Rent Roll'!$L4),AND(EE$5&gt;='Rent Roll'!$M29,EE$5&lt;='Rent Roll'!$N29)),
IF('Rent Roll'!$S4=NNN,EE35,
IF('Rent Roll'!$S4=Stop,EE60,
IF('Rent Roll'!$S4=CAM_Fixed,EE85,
IF('Rent Roll'!$S4=FSG,"-","-")))),"-"),"-")</f>
        <v>-</v>
      </c>
      <c r="EF8" s="361" t="str">
        <f>IF(EF$3='Rent Roll'!$U4,
IF(OR(AND(EF$5&gt;='Rent Roll'!$K4,EF$5&lt;='Rent Roll'!$L4),AND(EF$5&gt;='Rent Roll'!$M29,EF$5&lt;='Rent Roll'!$N29)),
IF('Rent Roll'!$S4=NNN,EF35,
IF('Rent Roll'!$S4=Stop,EF60,
IF('Rent Roll'!$S4=CAM_Fixed,EF85,
IF('Rent Roll'!$S4=FSG,"-","-")))),"-"),"-")</f>
        <v>-</v>
      </c>
      <c r="EG8" s="693" t="s">
        <v>109</v>
      </c>
    </row>
    <row r="9" spans="2:137" x14ac:dyDescent="0.25">
      <c r="B9" s="716" t="str">
        <f>IF('Rent Roll'!S5&gt;0,'Rent Roll'!S5,"")</f>
        <v>NNN</v>
      </c>
      <c r="C9" s="714" t="str">
        <f>CONCATENATE('Rent Roll'!B5&amp;" - "&amp;'Rent Roll'!C5)</f>
        <v>2 - Office</v>
      </c>
      <c r="D9" s="361">
        <f t="shared" ca="1" si="11"/>
        <v>977583.95274235005</v>
      </c>
      <c r="E9" s="715" t="str">
        <f>IF(E$3='Rent Roll'!$U5,
IF(OR(AND(E$5&gt;='Rent Roll'!$K5,E$5&lt;='Rent Roll'!$L5),AND(E$5&gt;='Rent Roll'!$M30,E$5&lt;='Rent Roll'!$N30)),
IF('Rent Roll'!$S5=NNN,E36,
IF('Rent Roll'!$S5=Stop,E61,
IF('Rent Roll'!$S5=CAM_Fixed,E86,
IF('Rent Roll'!$S5=FSG,"-","-")))),"-"),"-")</f>
        <v>-</v>
      </c>
      <c r="F9" s="715" t="str">
        <f>IF(F$3='Rent Roll'!$U5,
IF(OR(AND(F$5&gt;='Rent Roll'!$K5,F$5&lt;='Rent Roll'!$L5),AND(F$5&gt;='Rent Roll'!$M30,F$5&lt;='Rent Roll'!$N30)),
IF('Rent Roll'!$S5=NNN,F36,
IF('Rent Roll'!$S5=Stop,F61,
IF('Rent Roll'!$S5=CAM_Fixed,F86,
IF('Rent Roll'!$S5=FSG,"-","-")))),"-"),"-")</f>
        <v>-</v>
      </c>
      <c r="G9" s="715" t="str">
        <f>IF(G$3='Rent Roll'!$U5,
IF(OR(AND(G$5&gt;='Rent Roll'!$K5,G$5&lt;='Rent Roll'!$L5),AND(G$5&gt;='Rent Roll'!$M30,G$5&lt;='Rent Roll'!$N30)),
IF('Rent Roll'!$S5=NNN,G36,
IF('Rent Roll'!$S5=Stop,G61,
IF('Rent Roll'!$S5=CAM_Fixed,G86,
IF('Rent Roll'!$S5=FSG,"-","-")))),"-"),"-")</f>
        <v>-</v>
      </c>
      <c r="H9" s="715" t="str">
        <f>IF(H$3='Rent Roll'!$U5,
IF(OR(AND(H$5&gt;='Rent Roll'!$K5,H$5&lt;='Rent Roll'!$L5),AND(H$5&gt;='Rent Roll'!$M30,H$5&lt;='Rent Roll'!$N30)),
IF('Rent Roll'!$S5=NNN,H36,
IF('Rent Roll'!$S5=Stop,H61,
IF('Rent Roll'!$S5=CAM_Fixed,H86,
IF('Rent Roll'!$S5=FSG,"-","-")))),"-"),"-")</f>
        <v>-</v>
      </c>
      <c r="I9" s="715" t="str">
        <f>IF(I$3='Rent Roll'!$U5,
IF(OR(AND(I$5&gt;='Rent Roll'!$K5,I$5&lt;='Rent Roll'!$L5),AND(I$5&gt;='Rent Roll'!$M30,I$5&lt;='Rent Roll'!$N30)),
IF('Rent Roll'!$S5=NNN,I36,
IF('Rent Roll'!$S5=Stop,I61,
IF('Rent Roll'!$S5=CAM_Fixed,I86,
IF('Rent Roll'!$S5=FSG,"-","-")))),"-"),"-")</f>
        <v>-</v>
      </c>
      <c r="J9" s="715" t="str">
        <f>IF(J$3='Rent Roll'!$U5,
IF(OR(AND(J$5&gt;='Rent Roll'!$K5,J$5&lt;='Rent Roll'!$L5),AND(J$5&gt;='Rent Roll'!$M30,J$5&lt;='Rent Roll'!$N30)),
IF('Rent Roll'!$S5=NNN,J36,
IF('Rent Roll'!$S5=Stop,J61,
IF('Rent Roll'!$S5=CAM_Fixed,J86,
IF('Rent Roll'!$S5=FSG,"-","-")))),"-"),"-")</f>
        <v>-</v>
      </c>
      <c r="K9" s="715" t="str">
        <f>IF(K$3='Rent Roll'!$U5,
IF(OR(AND(K$5&gt;='Rent Roll'!$K5,K$5&lt;='Rent Roll'!$L5),AND(K$5&gt;='Rent Roll'!$M30,K$5&lt;='Rent Roll'!$N30)),
IF('Rent Roll'!$S5=NNN,K36,
IF('Rent Roll'!$S5=Stop,K61,
IF('Rent Roll'!$S5=CAM_Fixed,K86,
IF('Rent Roll'!$S5=FSG,"-","-")))),"-"),"-")</f>
        <v>-</v>
      </c>
      <c r="L9" s="715" t="str">
        <f>IF(L$3='Rent Roll'!$U5,
IF(OR(AND(L$5&gt;='Rent Roll'!$K5,L$5&lt;='Rent Roll'!$L5),AND(L$5&gt;='Rent Roll'!$M30,L$5&lt;='Rent Roll'!$N30)),
IF('Rent Roll'!$S5=NNN,L36,
IF('Rent Roll'!$S5=Stop,L61,
IF('Rent Roll'!$S5=CAM_Fixed,L86,
IF('Rent Roll'!$S5=FSG,"-","-")))),"-"),"-")</f>
        <v>-</v>
      </c>
      <c r="M9" s="715" t="str">
        <f>IF(M$3='Rent Roll'!$U5,
IF(OR(AND(M$5&gt;='Rent Roll'!$K5,M$5&lt;='Rent Roll'!$L5),AND(M$5&gt;='Rent Roll'!$M30,M$5&lt;='Rent Roll'!$N30)),
IF('Rent Roll'!$S5=NNN,M36,
IF('Rent Roll'!$S5=Stop,M61,
IF('Rent Roll'!$S5=CAM_Fixed,M86,
IF('Rent Roll'!$S5=FSG,"-","-")))),"-"),"-")</f>
        <v>-</v>
      </c>
      <c r="N9" s="715">
        <f>IF(N$3='Rent Roll'!$U5,
IF(OR(AND(N$5&gt;='Rent Roll'!$K5,N$5&lt;='Rent Roll'!$L5),AND(N$5&gt;='Rent Roll'!$M30,N$5&lt;='Rent Roll'!$N30)),
IF('Rent Roll'!$S5=NNN,N36,
IF('Rent Roll'!$S5=Stop,N61,
IF('Rent Roll'!$S5=CAM_Fixed,N86,
IF('Rent Roll'!$S5=FSG,"-","-")))),"-"),"-")</f>
        <v>54426.671589221442</v>
      </c>
      <c r="O9" s="715" t="str">
        <f>IF(O$3='Rent Roll'!$U5,
IF(OR(AND(O$5&gt;='Rent Roll'!$K5,O$5&lt;='Rent Roll'!$L5),AND(O$5&gt;='Rent Roll'!$M30,O$5&lt;='Rent Roll'!$N30)),
IF('Rent Roll'!$S5=NNN,O36,
IF('Rent Roll'!$S5=Stop,O61,
IF('Rent Roll'!$S5=CAM_Fixed,O86,
IF('Rent Roll'!$S5=FSG,"-","-")))),"-"),"-")</f>
        <v>-</v>
      </c>
      <c r="P9" s="715" t="str">
        <f>IF(P$3='Rent Roll'!$U5,
IF(OR(AND(P$5&gt;='Rent Roll'!$K5,P$5&lt;='Rent Roll'!$L5),AND(P$5&gt;='Rent Roll'!$M30,P$5&lt;='Rent Roll'!$N30)),
IF('Rent Roll'!$S5=NNN,P36,
IF('Rent Roll'!$S5=Stop,P61,
IF('Rent Roll'!$S5=CAM_Fixed,P86,
IF('Rent Roll'!$S5=FSG,"-","-")))),"-"),"-")</f>
        <v>-</v>
      </c>
      <c r="Q9" s="715" t="str">
        <f>IF(Q$3='Rent Roll'!$U5,
IF(OR(AND(Q$5&gt;='Rent Roll'!$K5,Q$5&lt;='Rent Roll'!$L5),AND(Q$5&gt;='Rent Roll'!$M30,Q$5&lt;='Rent Roll'!$N30)),
IF('Rent Roll'!$S5=NNN,Q36,
IF('Rent Roll'!$S5=Stop,Q61,
IF('Rent Roll'!$S5=CAM_Fixed,Q86,
IF('Rent Roll'!$S5=FSG,"-","-")))),"-"),"-")</f>
        <v>-</v>
      </c>
      <c r="R9" s="715" t="str">
        <f>IF(R$3='Rent Roll'!$U5,
IF(OR(AND(R$5&gt;='Rent Roll'!$K5,R$5&lt;='Rent Roll'!$L5),AND(R$5&gt;='Rent Roll'!$M30,R$5&lt;='Rent Roll'!$N30)),
IF('Rent Roll'!$S5=NNN,R36,
IF('Rent Roll'!$S5=Stop,R61,
IF('Rent Roll'!$S5=CAM_Fixed,R86,
IF('Rent Roll'!$S5=FSG,"-","-")))),"-"),"-")</f>
        <v>-</v>
      </c>
      <c r="S9" s="715" t="str">
        <f>IF(S$3='Rent Roll'!$U5,
IF(OR(AND(S$5&gt;='Rent Roll'!$K5,S$5&lt;='Rent Roll'!$L5),AND(S$5&gt;='Rent Roll'!$M30,S$5&lt;='Rent Roll'!$N30)),
IF('Rent Roll'!$S5=NNN,S36,
IF('Rent Roll'!$S5=Stop,S61,
IF('Rent Roll'!$S5=CAM_Fixed,S86,
IF('Rent Roll'!$S5=FSG,"-","-")))),"-"),"-")</f>
        <v>-</v>
      </c>
      <c r="T9" s="715" t="str">
        <f>IF(T$3='Rent Roll'!$U5,
IF(OR(AND(T$5&gt;='Rent Roll'!$K5,T$5&lt;='Rent Roll'!$L5),AND(T$5&gt;='Rent Roll'!$M30,T$5&lt;='Rent Roll'!$N30)),
IF('Rent Roll'!$S5=NNN,T36,
IF('Rent Roll'!$S5=Stop,T61,
IF('Rent Roll'!$S5=CAM_Fixed,T86,
IF('Rent Roll'!$S5=FSG,"-","-")))),"-"),"-")</f>
        <v>-</v>
      </c>
      <c r="U9" s="715" t="str">
        <f>IF(U$3='Rent Roll'!$U5,
IF(OR(AND(U$5&gt;='Rent Roll'!$K5,U$5&lt;='Rent Roll'!$L5),AND(U$5&gt;='Rent Roll'!$M30,U$5&lt;='Rent Roll'!$N30)),
IF('Rent Roll'!$S5=NNN,U36,
IF('Rent Roll'!$S5=Stop,U61,
IF('Rent Roll'!$S5=CAM_Fixed,U86,
IF('Rent Roll'!$S5=FSG,"-","-")))),"-"),"-")</f>
        <v>-</v>
      </c>
      <c r="V9" s="715" t="str">
        <f>IF(V$3='Rent Roll'!$U5,
IF(OR(AND(V$5&gt;='Rent Roll'!$K5,V$5&lt;='Rent Roll'!$L5),AND(V$5&gt;='Rent Roll'!$M30,V$5&lt;='Rent Roll'!$N30)),
IF('Rent Roll'!$S5=NNN,V36,
IF('Rent Roll'!$S5=Stop,V61,
IF('Rent Roll'!$S5=CAM_Fixed,V86,
IF('Rent Roll'!$S5=FSG,"-","-")))),"-"),"-")</f>
        <v>-</v>
      </c>
      <c r="W9" s="715" t="str">
        <f>IF(W$3='Rent Roll'!$U5,
IF(OR(AND(W$5&gt;='Rent Roll'!$K5,W$5&lt;='Rent Roll'!$L5),AND(W$5&gt;='Rent Roll'!$M30,W$5&lt;='Rent Roll'!$N30)),
IF('Rent Roll'!$S5=NNN,W36,
IF('Rent Roll'!$S5=Stop,W61,
IF('Rent Roll'!$S5=CAM_Fixed,W86,
IF('Rent Roll'!$S5=FSG,"-","-")))),"-"),"-")</f>
        <v>-</v>
      </c>
      <c r="X9" s="715" t="str">
        <f>IF(X$3='Rent Roll'!$U5,
IF(OR(AND(X$5&gt;='Rent Roll'!$K5,X$5&lt;='Rent Roll'!$L5),AND(X$5&gt;='Rent Roll'!$M30,X$5&lt;='Rent Roll'!$N30)),
IF('Rent Roll'!$S5=NNN,X36,
IF('Rent Roll'!$S5=Stop,X61,
IF('Rent Roll'!$S5=CAM_Fixed,X86,
IF('Rent Roll'!$S5=FSG,"-","-")))),"-"),"-")</f>
        <v>-</v>
      </c>
      <c r="Y9" s="715" t="str">
        <f>IF(Y$3='Rent Roll'!$U5,
IF(OR(AND(Y$5&gt;='Rent Roll'!$K5,Y$5&lt;='Rent Roll'!$L5),AND(Y$5&gt;='Rent Roll'!$M30,Y$5&lt;='Rent Roll'!$N30)),
IF('Rent Roll'!$S5=NNN,Y36,
IF('Rent Roll'!$S5=Stop,Y61,
IF('Rent Roll'!$S5=CAM_Fixed,Y86,
IF('Rent Roll'!$S5=FSG,"-","-")))),"-"),"-")</f>
        <v>-</v>
      </c>
      <c r="Z9" s="715">
        <f>IF(Z$3='Rent Roll'!$U5,
IF(OR(AND(Z$5&gt;='Rent Roll'!$K5,Z$5&lt;='Rent Roll'!$L5),AND(Z$5&gt;='Rent Roll'!$M30,Z$5&lt;='Rent Roll'!$N30)),
IF('Rent Roll'!$S5=NNN,Z36,
IF('Rent Roll'!$S5=Stop,Z61,
IF('Rent Roll'!$S5=CAM_Fixed,Z86,
IF('Rent Roll'!$S5=FSG,"-","-")))),"-"),"-")</f>
        <v>55299.581464125149</v>
      </c>
      <c r="AA9" s="715" t="str">
        <f>IF(AA$3='Rent Roll'!$U5,
IF(OR(AND(AA$5&gt;='Rent Roll'!$K5,AA$5&lt;='Rent Roll'!$L5),AND(AA$5&gt;='Rent Roll'!$M30,AA$5&lt;='Rent Roll'!$N30)),
IF('Rent Roll'!$S5=NNN,AA36,
IF('Rent Roll'!$S5=Stop,AA61,
IF('Rent Roll'!$S5=CAM_Fixed,AA86,
IF('Rent Roll'!$S5=FSG,"-","-")))),"-"),"-")</f>
        <v>-</v>
      </c>
      <c r="AB9" s="715" t="str">
        <f>IF(AB$3='Rent Roll'!$U5,
IF(OR(AND(AB$5&gt;='Rent Roll'!$K5,AB$5&lt;='Rent Roll'!$L5),AND(AB$5&gt;='Rent Roll'!$M30,AB$5&lt;='Rent Roll'!$N30)),
IF('Rent Roll'!$S5=NNN,AB36,
IF('Rent Roll'!$S5=Stop,AB61,
IF('Rent Roll'!$S5=CAM_Fixed,AB86,
IF('Rent Roll'!$S5=FSG,"-","-")))),"-"),"-")</f>
        <v>-</v>
      </c>
      <c r="AC9" s="715" t="str">
        <f>IF(AC$3='Rent Roll'!$U5,
IF(OR(AND(AC$5&gt;='Rent Roll'!$K5,AC$5&lt;='Rent Roll'!$L5),AND(AC$5&gt;='Rent Roll'!$M30,AC$5&lt;='Rent Roll'!$N30)),
IF('Rent Roll'!$S5=NNN,AC36,
IF('Rent Roll'!$S5=Stop,AC61,
IF('Rent Roll'!$S5=CAM_Fixed,AC86,
IF('Rent Roll'!$S5=FSG,"-","-")))),"-"),"-")</f>
        <v>-</v>
      </c>
      <c r="AD9" s="715" t="str">
        <f>IF(AD$3='Rent Roll'!$U5,
IF(OR(AND(AD$5&gt;='Rent Roll'!$K5,AD$5&lt;='Rent Roll'!$L5),AND(AD$5&gt;='Rent Roll'!$M30,AD$5&lt;='Rent Roll'!$N30)),
IF('Rent Roll'!$S5=NNN,AD36,
IF('Rent Roll'!$S5=Stop,AD61,
IF('Rent Roll'!$S5=CAM_Fixed,AD86,
IF('Rent Roll'!$S5=FSG,"-","-")))),"-"),"-")</f>
        <v>-</v>
      </c>
      <c r="AE9" s="715" t="str">
        <f>IF(AE$3='Rent Roll'!$U5,
IF(OR(AND(AE$5&gt;='Rent Roll'!$K5,AE$5&lt;='Rent Roll'!$L5),AND(AE$5&gt;='Rent Roll'!$M30,AE$5&lt;='Rent Roll'!$N30)),
IF('Rent Roll'!$S5=NNN,AE36,
IF('Rent Roll'!$S5=Stop,AE61,
IF('Rent Roll'!$S5=CAM_Fixed,AE86,
IF('Rent Roll'!$S5=FSG,"-","-")))),"-"),"-")</f>
        <v>-</v>
      </c>
      <c r="AF9" s="715" t="str">
        <f>IF(AF$3='Rent Roll'!$U5,
IF(OR(AND(AF$5&gt;='Rent Roll'!$K5,AF$5&lt;='Rent Roll'!$L5),AND(AF$5&gt;='Rent Roll'!$M30,AF$5&lt;='Rent Roll'!$N30)),
IF('Rent Roll'!$S5=NNN,AF36,
IF('Rent Roll'!$S5=Stop,AF61,
IF('Rent Roll'!$S5=CAM_Fixed,AF86,
IF('Rent Roll'!$S5=FSG,"-","-")))),"-"),"-")</f>
        <v>-</v>
      </c>
      <c r="AG9" s="715" t="str">
        <f>IF(AG$3='Rent Roll'!$U5,
IF(OR(AND(AG$5&gt;='Rent Roll'!$K5,AG$5&lt;='Rent Roll'!$L5),AND(AG$5&gt;='Rent Roll'!$M30,AG$5&lt;='Rent Roll'!$N30)),
IF('Rent Roll'!$S5=NNN,AG36,
IF('Rent Roll'!$S5=Stop,AG61,
IF('Rent Roll'!$S5=CAM_Fixed,AG86,
IF('Rent Roll'!$S5=FSG,"-","-")))),"-"),"-")</f>
        <v>-</v>
      </c>
      <c r="AH9" s="715" t="str">
        <f>IF(AH$3='Rent Roll'!$U5,
IF(OR(AND(AH$5&gt;='Rent Roll'!$K5,AH$5&lt;='Rent Roll'!$L5),AND(AH$5&gt;='Rent Roll'!$M30,AH$5&lt;='Rent Roll'!$N30)),
IF('Rent Roll'!$S5=NNN,AH36,
IF('Rent Roll'!$S5=Stop,AH61,
IF('Rent Roll'!$S5=CAM_Fixed,AH86,
IF('Rent Roll'!$S5=FSG,"-","-")))),"-"),"-")</f>
        <v>-</v>
      </c>
      <c r="AI9" s="715" t="str">
        <f>IF(AI$3='Rent Roll'!$U5,
IF(OR(AND(AI$5&gt;='Rent Roll'!$K5,AI$5&lt;='Rent Roll'!$L5),AND(AI$5&gt;='Rent Roll'!$M30,AI$5&lt;='Rent Roll'!$N30)),
IF('Rent Roll'!$S5=NNN,AI36,
IF('Rent Roll'!$S5=Stop,AI61,
IF('Rent Roll'!$S5=CAM_Fixed,AI86,
IF('Rent Roll'!$S5=FSG,"-","-")))),"-"),"-")</f>
        <v>-</v>
      </c>
      <c r="AJ9" s="715" t="str">
        <f>IF(AJ$3='Rent Roll'!$U5,
IF(OR(AND(AJ$5&gt;='Rent Roll'!$K5,AJ$5&lt;='Rent Roll'!$L5),AND(AJ$5&gt;='Rent Roll'!$M30,AJ$5&lt;='Rent Roll'!$N30)),
IF('Rent Roll'!$S5=NNN,AJ36,
IF('Rent Roll'!$S5=Stop,AJ61,
IF('Rent Roll'!$S5=CAM_Fixed,AJ86,
IF('Rent Roll'!$S5=FSG,"-","-")))),"-"),"-")</f>
        <v>-</v>
      </c>
      <c r="AK9" s="715" t="str">
        <f>IF(AK$3='Rent Roll'!$U5,
IF(OR(AND(AK$5&gt;='Rent Roll'!$K5,AK$5&lt;='Rent Roll'!$L5),AND(AK$5&gt;='Rent Roll'!$M30,AK$5&lt;='Rent Roll'!$N30)),
IF('Rent Roll'!$S5=NNN,AK36,
IF('Rent Roll'!$S5=Stop,AK61,
IF('Rent Roll'!$S5=CAM_Fixed,AK86,
IF('Rent Roll'!$S5=FSG,"-","-")))),"-"),"-")</f>
        <v>-</v>
      </c>
      <c r="AL9" s="715">
        <f ca="1">IF(AL$3='Rent Roll'!$U5,
IF(OR(AND(AL$5&gt;='Rent Roll'!$K5,AL$5&lt;='Rent Roll'!$L5),AND(AL$5&gt;='Rent Roll'!$M30,AL$5&lt;='Rent Roll'!$N30)),
IF('Rent Roll'!$S5=NNN,AL36,
IF('Rent Roll'!$S5=Stop,AL61,
IF('Rent Roll'!$S5=CAM_Fixed,AL86,
IF('Rent Roll'!$S5=FSG,"-","-")))),"-"),"-")</f>
        <v>101166.05076854142</v>
      </c>
      <c r="AM9" s="715" t="str">
        <f>IF(AM$3='Rent Roll'!$U5,
IF(OR(AND(AM$5&gt;='Rent Roll'!$K5,AM$5&lt;='Rent Roll'!$L5),AND(AM$5&gt;='Rent Roll'!$M30,AM$5&lt;='Rent Roll'!$N30)),
IF('Rent Roll'!$S5=NNN,AM36,
IF('Rent Roll'!$S5=Stop,AM61,
IF('Rent Roll'!$S5=CAM_Fixed,AM86,
IF('Rent Roll'!$S5=FSG,"-","-")))),"-"),"-")</f>
        <v>-</v>
      </c>
      <c r="AN9" s="715" t="str">
        <f>IF(AN$3='Rent Roll'!$U5,
IF(OR(AND(AN$5&gt;='Rent Roll'!$K5,AN$5&lt;='Rent Roll'!$L5),AND(AN$5&gt;='Rent Roll'!$M30,AN$5&lt;='Rent Roll'!$N30)),
IF('Rent Roll'!$S5=NNN,AN36,
IF('Rent Roll'!$S5=Stop,AN61,
IF('Rent Roll'!$S5=CAM_Fixed,AN86,
IF('Rent Roll'!$S5=FSG,"-","-")))),"-"),"-")</f>
        <v>-</v>
      </c>
      <c r="AO9" s="715" t="str">
        <f>IF(AO$3='Rent Roll'!$U5,
IF(OR(AND(AO$5&gt;='Rent Roll'!$K5,AO$5&lt;='Rent Roll'!$L5),AND(AO$5&gt;='Rent Roll'!$M30,AO$5&lt;='Rent Roll'!$N30)),
IF('Rent Roll'!$S5=NNN,AO36,
IF('Rent Roll'!$S5=Stop,AO61,
IF('Rent Roll'!$S5=CAM_Fixed,AO86,
IF('Rent Roll'!$S5=FSG,"-","-")))),"-"),"-")</f>
        <v>-</v>
      </c>
      <c r="AP9" s="715" t="str">
        <f>IF(AP$3='Rent Roll'!$U5,
IF(OR(AND(AP$5&gt;='Rent Roll'!$K5,AP$5&lt;='Rent Roll'!$L5),AND(AP$5&gt;='Rent Roll'!$M30,AP$5&lt;='Rent Roll'!$N30)),
IF('Rent Roll'!$S5=NNN,AP36,
IF('Rent Roll'!$S5=Stop,AP61,
IF('Rent Roll'!$S5=CAM_Fixed,AP86,
IF('Rent Roll'!$S5=FSG,"-","-")))),"-"),"-")</f>
        <v>-</v>
      </c>
      <c r="AQ9" s="715" t="str">
        <f>IF(AQ$3='Rent Roll'!$U5,
IF(OR(AND(AQ$5&gt;='Rent Roll'!$K5,AQ$5&lt;='Rent Roll'!$L5),AND(AQ$5&gt;='Rent Roll'!$M30,AQ$5&lt;='Rent Roll'!$N30)),
IF('Rent Roll'!$S5=NNN,AQ36,
IF('Rent Roll'!$S5=Stop,AQ61,
IF('Rent Roll'!$S5=CAM_Fixed,AQ86,
IF('Rent Roll'!$S5=FSG,"-","-")))),"-"),"-")</f>
        <v>-</v>
      </c>
      <c r="AR9" s="715" t="str">
        <f>IF(AR$3='Rent Roll'!$U5,
IF(OR(AND(AR$5&gt;='Rent Roll'!$K5,AR$5&lt;='Rent Roll'!$L5),AND(AR$5&gt;='Rent Roll'!$M30,AR$5&lt;='Rent Roll'!$N30)),
IF('Rent Roll'!$S5=NNN,AR36,
IF('Rent Roll'!$S5=Stop,AR61,
IF('Rent Roll'!$S5=CAM_Fixed,AR86,
IF('Rent Roll'!$S5=FSG,"-","-")))),"-"),"-")</f>
        <v>-</v>
      </c>
      <c r="AS9" s="715" t="str">
        <f>IF(AS$3='Rent Roll'!$U5,
IF(OR(AND(AS$5&gt;='Rent Roll'!$K5,AS$5&lt;='Rent Roll'!$L5),AND(AS$5&gt;='Rent Roll'!$M30,AS$5&lt;='Rent Roll'!$N30)),
IF('Rent Roll'!$S5=NNN,AS36,
IF('Rent Roll'!$S5=Stop,AS61,
IF('Rent Roll'!$S5=CAM_Fixed,AS86,
IF('Rent Roll'!$S5=FSG,"-","-")))),"-"),"-")</f>
        <v>-</v>
      </c>
      <c r="AT9" s="715" t="str">
        <f>IF(AT$3='Rent Roll'!$U5,
IF(OR(AND(AT$5&gt;='Rent Roll'!$K5,AT$5&lt;='Rent Roll'!$L5),AND(AT$5&gt;='Rent Roll'!$M30,AT$5&lt;='Rent Roll'!$N30)),
IF('Rent Roll'!$S5=NNN,AT36,
IF('Rent Roll'!$S5=Stop,AT61,
IF('Rent Roll'!$S5=CAM_Fixed,AT86,
IF('Rent Roll'!$S5=FSG,"-","-")))),"-"),"-")</f>
        <v>-</v>
      </c>
      <c r="AU9" s="715" t="str">
        <f>IF(AU$3='Rent Roll'!$U5,
IF(OR(AND(AU$5&gt;='Rent Roll'!$K5,AU$5&lt;='Rent Roll'!$L5),AND(AU$5&gt;='Rent Roll'!$M30,AU$5&lt;='Rent Roll'!$N30)),
IF('Rent Roll'!$S5=NNN,AU36,
IF('Rent Roll'!$S5=Stop,AU61,
IF('Rent Roll'!$S5=CAM_Fixed,AU86,
IF('Rent Roll'!$S5=FSG,"-","-")))),"-"),"-")</f>
        <v>-</v>
      </c>
      <c r="AV9" s="715" t="str">
        <f>IF(AV$3='Rent Roll'!$U5,
IF(OR(AND(AV$5&gt;='Rent Roll'!$K5,AV$5&lt;='Rent Roll'!$L5),AND(AV$5&gt;='Rent Roll'!$M30,AV$5&lt;='Rent Roll'!$N30)),
IF('Rent Roll'!$S5=NNN,AV36,
IF('Rent Roll'!$S5=Stop,AV61,
IF('Rent Roll'!$S5=CAM_Fixed,AV86,
IF('Rent Roll'!$S5=FSG,"-","-")))),"-"),"-")</f>
        <v>-</v>
      </c>
      <c r="AW9" s="715" t="str">
        <f>IF(AW$3='Rent Roll'!$U5,
IF(OR(AND(AW$5&gt;='Rent Roll'!$K5,AW$5&lt;='Rent Roll'!$L5),AND(AW$5&gt;='Rent Roll'!$M30,AW$5&lt;='Rent Roll'!$N30)),
IF('Rent Roll'!$S5=NNN,AW36,
IF('Rent Roll'!$S5=Stop,AW61,
IF('Rent Roll'!$S5=CAM_Fixed,AW86,
IF('Rent Roll'!$S5=FSG,"-","-")))),"-"),"-")</f>
        <v>-</v>
      </c>
      <c r="AX9" s="715">
        <f ca="1">IF(AX$3='Rent Roll'!$U5,
IF(OR(AND(AX$5&gt;='Rent Roll'!$K5,AX$5&lt;='Rent Roll'!$L5),AND(AX$5&gt;='Rent Roll'!$M30,AX$5&lt;='Rent Roll'!$N30)),
IF('Rent Roll'!$S5=NNN,AX36,
IF('Rent Roll'!$S5=Stop,AX61,
IF('Rent Roll'!$S5=CAM_Fixed,AX86,
IF('Rent Roll'!$S5=FSG,"-","-")))),"-"),"-")</f>
        <v>103368.18593025002</v>
      </c>
      <c r="AY9" s="715" t="str">
        <f>IF(AY$3='Rent Roll'!$U5,
IF(OR(AND(AY$5&gt;='Rent Roll'!$K5,AY$5&lt;='Rent Roll'!$L5),AND(AY$5&gt;='Rent Roll'!$M30,AY$5&lt;='Rent Roll'!$N30)),
IF('Rent Roll'!$S5=NNN,AY36,
IF('Rent Roll'!$S5=Stop,AY61,
IF('Rent Roll'!$S5=CAM_Fixed,AY86,
IF('Rent Roll'!$S5=FSG,"-","-")))),"-"),"-")</f>
        <v>-</v>
      </c>
      <c r="AZ9" s="715" t="str">
        <f>IF(AZ$3='Rent Roll'!$U5,
IF(OR(AND(AZ$5&gt;='Rent Roll'!$K5,AZ$5&lt;='Rent Roll'!$L5),AND(AZ$5&gt;='Rent Roll'!$M30,AZ$5&lt;='Rent Roll'!$N30)),
IF('Rent Roll'!$S5=NNN,AZ36,
IF('Rent Roll'!$S5=Stop,AZ61,
IF('Rent Roll'!$S5=CAM_Fixed,AZ86,
IF('Rent Roll'!$S5=FSG,"-","-")))),"-"),"-")</f>
        <v>-</v>
      </c>
      <c r="BA9" s="715" t="str">
        <f>IF(BA$3='Rent Roll'!$U5,
IF(OR(AND(BA$5&gt;='Rent Roll'!$K5,BA$5&lt;='Rent Roll'!$L5),AND(BA$5&gt;='Rent Roll'!$M30,BA$5&lt;='Rent Roll'!$N30)),
IF('Rent Roll'!$S5=NNN,BA36,
IF('Rent Roll'!$S5=Stop,BA61,
IF('Rent Roll'!$S5=CAM_Fixed,BA86,
IF('Rent Roll'!$S5=FSG,"-","-")))),"-"),"-")</f>
        <v>-</v>
      </c>
      <c r="BB9" s="715" t="str">
        <f>IF(BB$3='Rent Roll'!$U5,
IF(OR(AND(BB$5&gt;='Rent Roll'!$K5,BB$5&lt;='Rent Roll'!$L5),AND(BB$5&gt;='Rent Roll'!$M30,BB$5&lt;='Rent Roll'!$N30)),
IF('Rent Roll'!$S5=NNN,BB36,
IF('Rent Roll'!$S5=Stop,BB61,
IF('Rent Roll'!$S5=CAM_Fixed,BB86,
IF('Rent Roll'!$S5=FSG,"-","-")))),"-"),"-")</f>
        <v>-</v>
      </c>
      <c r="BC9" s="715" t="str">
        <f>IF(BC$3='Rent Roll'!$U5,
IF(OR(AND(BC$5&gt;='Rent Roll'!$K5,BC$5&lt;='Rent Roll'!$L5),AND(BC$5&gt;='Rent Roll'!$M30,BC$5&lt;='Rent Roll'!$N30)),
IF('Rent Roll'!$S5=NNN,BC36,
IF('Rent Roll'!$S5=Stop,BC61,
IF('Rent Roll'!$S5=CAM_Fixed,BC86,
IF('Rent Roll'!$S5=FSG,"-","-")))),"-"),"-")</f>
        <v>-</v>
      </c>
      <c r="BD9" s="715" t="str">
        <f>IF(BD$3='Rent Roll'!$U5,
IF(OR(AND(BD$5&gt;='Rent Roll'!$K5,BD$5&lt;='Rent Roll'!$L5),AND(BD$5&gt;='Rent Roll'!$M30,BD$5&lt;='Rent Roll'!$N30)),
IF('Rent Roll'!$S5=NNN,BD36,
IF('Rent Roll'!$S5=Stop,BD61,
IF('Rent Roll'!$S5=CAM_Fixed,BD86,
IF('Rent Roll'!$S5=FSG,"-","-")))),"-"),"-")</f>
        <v>-</v>
      </c>
      <c r="BE9" s="715" t="str">
        <f>IF(BE$3='Rent Roll'!$U5,
IF(OR(AND(BE$5&gt;='Rent Roll'!$K5,BE$5&lt;='Rent Roll'!$L5),AND(BE$5&gt;='Rent Roll'!$M30,BE$5&lt;='Rent Roll'!$N30)),
IF('Rent Roll'!$S5=NNN,BE36,
IF('Rent Roll'!$S5=Stop,BE61,
IF('Rent Roll'!$S5=CAM_Fixed,BE86,
IF('Rent Roll'!$S5=FSG,"-","-")))),"-"),"-")</f>
        <v>-</v>
      </c>
      <c r="BF9" s="715" t="str">
        <f>IF(BF$3='Rent Roll'!$U5,
IF(OR(AND(BF$5&gt;='Rent Roll'!$K5,BF$5&lt;='Rent Roll'!$L5),AND(BF$5&gt;='Rent Roll'!$M30,BF$5&lt;='Rent Roll'!$N30)),
IF('Rent Roll'!$S5=NNN,BF36,
IF('Rent Roll'!$S5=Stop,BF61,
IF('Rent Roll'!$S5=CAM_Fixed,BF86,
IF('Rent Roll'!$S5=FSG,"-","-")))),"-"),"-")</f>
        <v>-</v>
      </c>
      <c r="BG9" s="715" t="str">
        <f>IF(BG$3='Rent Roll'!$U5,
IF(OR(AND(BG$5&gt;='Rent Roll'!$K5,BG$5&lt;='Rent Roll'!$L5),AND(BG$5&gt;='Rent Roll'!$M30,BG$5&lt;='Rent Roll'!$N30)),
IF('Rent Roll'!$S5=NNN,BG36,
IF('Rent Roll'!$S5=Stop,BG61,
IF('Rent Roll'!$S5=CAM_Fixed,BG86,
IF('Rent Roll'!$S5=FSG,"-","-")))),"-"),"-")</f>
        <v>-</v>
      </c>
      <c r="BH9" s="715" t="str">
        <f>IF(BH$3='Rent Roll'!$U5,
IF(OR(AND(BH$5&gt;='Rent Roll'!$K5,BH$5&lt;='Rent Roll'!$L5),AND(BH$5&gt;='Rent Roll'!$M30,BH$5&lt;='Rent Roll'!$N30)),
IF('Rent Roll'!$S5=NNN,BH36,
IF('Rent Roll'!$S5=Stop,BH61,
IF('Rent Roll'!$S5=CAM_Fixed,BH86,
IF('Rent Roll'!$S5=FSG,"-","-")))),"-"),"-")</f>
        <v>-</v>
      </c>
      <c r="BI9" s="715" t="str">
        <f>IF(BI$3='Rent Roll'!$U5,
IF(OR(AND(BI$5&gt;='Rent Roll'!$K5,BI$5&lt;='Rent Roll'!$L5),AND(BI$5&gt;='Rent Roll'!$M30,BI$5&lt;='Rent Roll'!$N30)),
IF('Rent Roll'!$S5=NNN,BI36,
IF('Rent Roll'!$S5=Stop,BI61,
IF('Rent Roll'!$S5=CAM_Fixed,BI86,
IF('Rent Roll'!$S5=FSG,"-","-")))),"-"),"-")</f>
        <v>-</v>
      </c>
      <c r="BJ9" s="715">
        <f ca="1">IF(BJ$3='Rent Roll'!$U5,
IF(OR(AND(BJ$5&gt;='Rent Roll'!$K5,BJ$5&lt;='Rent Roll'!$L5),AND(BJ$5&gt;='Rent Roll'!$M30,BJ$5&lt;='Rent Roll'!$N30)),
IF('Rent Roll'!$S5=NNN,BJ36,
IF('Rent Roll'!$S5=Stop,BJ61,
IF('Rent Roll'!$S5=CAM_Fixed,BJ86,
IF('Rent Roll'!$S5=FSG,"-","-")))),"-"),"-")</f>
        <v>105352.06805404201</v>
      </c>
      <c r="BK9" s="715" t="str">
        <f>IF(BK$3='Rent Roll'!$U5,
IF(OR(AND(BK$5&gt;='Rent Roll'!$K5,BK$5&lt;='Rent Roll'!$L5),AND(BK$5&gt;='Rent Roll'!$M30,BK$5&lt;='Rent Roll'!$N30)),
IF('Rent Roll'!$S5=NNN,BK36,
IF('Rent Roll'!$S5=Stop,BK61,
IF('Rent Roll'!$S5=CAM_Fixed,BK86,
IF('Rent Roll'!$S5=FSG,"-","-")))),"-"),"-")</f>
        <v>-</v>
      </c>
      <c r="BL9" s="715" t="str">
        <f>IF(BL$3='Rent Roll'!$U5,
IF(OR(AND(BL$5&gt;='Rent Roll'!$K5,BL$5&lt;='Rent Roll'!$L5),AND(BL$5&gt;='Rent Roll'!$M30,BL$5&lt;='Rent Roll'!$N30)),
IF('Rent Roll'!$S5=NNN,BL36,
IF('Rent Roll'!$S5=Stop,BL61,
IF('Rent Roll'!$S5=CAM_Fixed,BL86,
IF('Rent Roll'!$S5=FSG,"-","-")))),"-"),"-")</f>
        <v>-</v>
      </c>
      <c r="BM9" s="715" t="str">
        <f>IF(BM$3='Rent Roll'!$U5,
IF(OR(AND(BM$5&gt;='Rent Roll'!$K5,BM$5&lt;='Rent Roll'!$L5),AND(BM$5&gt;='Rent Roll'!$M30,BM$5&lt;='Rent Roll'!$N30)),
IF('Rent Roll'!$S5=NNN,BM36,
IF('Rent Roll'!$S5=Stop,BM61,
IF('Rent Roll'!$S5=CAM_Fixed,BM86,
IF('Rent Roll'!$S5=FSG,"-","-")))),"-"),"-")</f>
        <v>-</v>
      </c>
      <c r="BN9" s="715" t="str">
        <f>IF(BN$3='Rent Roll'!$U5,
IF(OR(AND(BN$5&gt;='Rent Roll'!$K5,BN$5&lt;='Rent Roll'!$L5),AND(BN$5&gt;='Rent Roll'!$M30,BN$5&lt;='Rent Roll'!$N30)),
IF('Rent Roll'!$S5=NNN,BN36,
IF('Rent Roll'!$S5=Stop,BN61,
IF('Rent Roll'!$S5=CAM_Fixed,BN86,
IF('Rent Roll'!$S5=FSG,"-","-")))),"-"),"-")</f>
        <v>-</v>
      </c>
      <c r="BO9" s="715" t="str">
        <f>IF(BO$3='Rent Roll'!$U5,
IF(OR(AND(BO$5&gt;='Rent Roll'!$K5,BO$5&lt;='Rent Roll'!$L5),AND(BO$5&gt;='Rent Roll'!$M30,BO$5&lt;='Rent Roll'!$N30)),
IF('Rent Roll'!$S5=NNN,BO36,
IF('Rent Roll'!$S5=Stop,BO61,
IF('Rent Roll'!$S5=CAM_Fixed,BO86,
IF('Rent Roll'!$S5=FSG,"-","-")))),"-"),"-")</f>
        <v>-</v>
      </c>
      <c r="BP9" s="715" t="str">
        <f>IF(BP$3='Rent Roll'!$U5,
IF(OR(AND(BP$5&gt;='Rent Roll'!$K5,BP$5&lt;='Rent Roll'!$L5),AND(BP$5&gt;='Rent Roll'!$M30,BP$5&lt;='Rent Roll'!$N30)),
IF('Rent Roll'!$S5=NNN,BP36,
IF('Rent Roll'!$S5=Stop,BP61,
IF('Rent Roll'!$S5=CAM_Fixed,BP86,
IF('Rent Roll'!$S5=FSG,"-","-")))),"-"),"-")</f>
        <v>-</v>
      </c>
      <c r="BQ9" s="715" t="str">
        <f>IF(BQ$3='Rent Roll'!$U5,
IF(OR(AND(BQ$5&gt;='Rent Roll'!$K5,BQ$5&lt;='Rent Roll'!$L5),AND(BQ$5&gt;='Rent Roll'!$M30,BQ$5&lt;='Rent Roll'!$N30)),
IF('Rent Roll'!$S5=NNN,BQ36,
IF('Rent Roll'!$S5=Stop,BQ61,
IF('Rent Roll'!$S5=CAM_Fixed,BQ86,
IF('Rent Roll'!$S5=FSG,"-","-")))),"-"),"-")</f>
        <v>-</v>
      </c>
      <c r="BR9" s="715" t="str">
        <f>IF(BR$3='Rent Roll'!$U5,
IF(OR(AND(BR$5&gt;='Rent Roll'!$K5,BR$5&lt;='Rent Roll'!$L5),AND(BR$5&gt;='Rent Roll'!$M30,BR$5&lt;='Rent Roll'!$N30)),
IF('Rent Roll'!$S5=NNN,BR36,
IF('Rent Roll'!$S5=Stop,BR61,
IF('Rent Roll'!$S5=CAM_Fixed,BR86,
IF('Rent Roll'!$S5=FSG,"-","-")))),"-"),"-")</f>
        <v>-</v>
      </c>
      <c r="BS9" s="715" t="str">
        <f>IF(BS$3='Rent Roll'!$U5,
IF(OR(AND(BS$5&gt;='Rent Roll'!$K5,BS$5&lt;='Rent Roll'!$L5),AND(BS$5&gt;='Rent Roll'!$M30,BS$5&lt;='Rent Roll'!$N30)),
IF('Rent Roll'!$S5=NNN,BS36,
IF('Rent Roll'!$S5=Stop,BS61,
IF('Rent Roll'!$S5=CAM_Fixed,BS86,
IF('Rent Roll'!$S5=FSG,"-","-")))),"-"),"-")</f>
        <v>-</v>
      </c>
      <c r="BT9" s="715" t="str">
        <f>IF(BT$3='Rent Roll'!$U5,
IF(OR(AND(BT$5&gt;='Rent Roll'!$K5,BT$5&lt;='Rent Roll'!$L5),AND(BT$5&gt;='Rent Roll'!$M30,BT$5&lt;='Rent Roll'!$N30)),
IF('Rent Roll'!$S5=NNN,BT36,
IF('Rent Roll'!$S5=Stop,BT61,
IF('Rent Roll'!$S5=CAM_Fixed,BT86,
IF('Rent Roll'!$S5=FSG,"-","-")))),"-"),"-")</f>
        <v>-</v>
      </c>
      <c r="BU9" s="715" t="str">
        <f>IF(BU$3='Rent Roll'!$U5,
IF(OR(AND(BU$5&gt;='Rent Roll'!$K5,BU$5&lt;='Rent Roll'!$L5),AND(BU$5&gt;='Rent Roll'!$M30,BU$5&lt;='Rent Roll'!$N30)),
IF('Rent Roll'!$S5=NNN,BU36,
IF('Rent Roll'!$S5=Stop,BU61,
IF('Rent Roll'!$S5=CAM_Fixed,BU86,
IF('Rent Roll'!$S5=FSG,"-","-")))),"-"),"-")</f>
        <v>-</v>
      </c>
      <c r="BV9" s="715">
        <f ca="1">IF(BV$3='Rent Roll'!$U5,
IF(OR(AND(BV$5&gt;='Rent Roll'!$K5,BV$5&lt;='Rent Roll'!$L5),AND(BV$5&gt;='Rent Roll'!$M30,BV$5&lt;='Rent Roll'!$N30)),
IF('Rent Roll'!$S5=NNN,BV36,
IF('Rent Roll'!$S5=Stop,BV61,
IF('Rent Roll'!$S5=CAM_Fixed,BV86,
IF('Rent Roll'!$S5=FSG,"-","-")))),"-"),"-")</f>
        <v>107376.55604120932</v>
      </c>
      <c r="BW9" s="715" t="str">
        <f>IF(BW$3='Rent Roll'!$U5,
IF(OR(AND(BW$5&gt;='Rent Roll'!$K5,BW$5&lt;='Rent Roll'!$L5),AND(BW$5&gt;='Rent Roll'!$M30,BW$5&lt;='Rent Roll'!$N30)),
IF('Rent Roll'!$S5=NNN,BW36,
IF('Rent Roll'!$S5=Stop,BW61,
IF('Rent Roll'!$S5=CAM_Fixed,BW86,
IF('Rent Roll'!$S5=FSG,"-","-")))),"-"),"-")</f>
        <v>-</v>
      </c>
      <c r="BX9" s="715" t="str">
        <f>IF(BX$3='Rent Roll'!$U5,
IF(OR(AND(BX$5&gt;='Rent Roll'!$K5,BX$5&lt;='Rent Roll'!$L5),AND(BX$5&gt;='Rent Roll'!$M30,BX$5&lt;='Rent Roll'!$N30)),
IF('Rent Roll'!$S5=NNN,BX36,
IF('Rent Roll'!$S5=Stop,BX61,
IF('Rent Roll'!$S5=CAM_Fixed,BX86,
IF('Rent Roll'!$S5=FSG,"-","-")))),"-"),"-")</f>
        <v>-</v>
      </c>
      <c r="BY9" s="715" t="str">
        <f>IF(BY$3='Rent Roll'!$U5,
IF(OR(AND(BY$5&gt;='Rent Roll'!$K5,BY$5&lt;='Rent Roll'!$L5),AND(BY$5&gt;='Rent Roll'!$M30,BY$5&lt;='Rent Roll'!$N30)),
IF('Rent Roll'!$S5=NNN,BY36,
IF('Rent Roll'!$S5=Stop,BY61,
IF('Rent Roll'!$S5=CAM_Fixed,BY86,
IF('Rent Roll'!$S5=FSG,"-","-")))),"-"),"-")</f>
        <v>-</v>
      </c>
      <c r="BZ9" s="715" t="str">
        <f>IF(BZ$3='Rent Roll'!$U5,
IF(OR(AND(BZ$5&gt;='Rent Roll'!$K5,BZ$5&lt;='Rent Roll'!$L5),AND(BZ$5&gt;='Rent Roll'!$M30,BZ$5&lt;='Rent Roll'!$N30)),
IF('Rent Roll'!$S5=NNN,BZ36,
IF('Rent Roll'!$S5=Stop,BZ61,
IF('Rent Roll'!$S5=CAM_Fixed,BZ86,
IF('Rent Roll'!$S5=FSG,"-","-")))),"-"),"-")</f>
        <v>-</v>
      </c>
      <c r="CA9" s="715" t="str">
        <f>IF(CA$3='Rent Roll'!$U5,
IF(OR(AND(CA$5&gt;='Rent Roll'!$K5,CA$5&lt;='Rent Roll'!$L5),AND(CA$5&gt;='Rent Roll'!$M30,CA$5&lt;='Rent Roll'!$N30)),
IF('Rent Roll'!$S5=NNN,CA36,
IF('Rent Roll'!$S5=Stop,CA61,
IF('Rent Roll'!$S5=CAM_Fixed,CA86,
IF('Rent Roll'!$S5=FSG,"-","-")))),"-"),"-")</f>
        <v>-</v>
      </c>
      <c r="CB9" s="715" t="str">
        <f>IF(CB$3='Rent Roll'!$U5,
IF(OR(AND(CB$5&gt;='Rent Roll'!$K5,CB$5&lt;='Rent Roll'!$L5),AND(CB$5&gt;='Rent Roll'!$M30,CB$5&lt;='Rent Roll'!$N30)),
IF('Rent Roll'!$S5=NNN,CB36,
IF('Rent Roll'!$S5=Stop,CB61,
IF('Rent Roll'!$S5=CAM_Fixed,CB86,
IF('Rent Roll'!$S5=FSG,"-","-")))),"-"),"-")</f>
        <v>-</v>
      </c>
      <c r="CC9" s="715" t="str">
        <f>IF(CC$3='Rent Roll'!$U5,
IF(OR(AND(CC$5&gt;='Rent Roll'!$K5,CC$5&lt;='Rent Roll'!$L5),AND(CC$5&gt;='Rent Roll'!$M30,CC$5&lt;='Rent Roll'!$N30)),
IF('Rent Roll'!$S5=NNN,CC36,
IF('Rent Roll'!$S5=Stop,CC61,
IF('Rent Roll'!$S5=CAM_Fixed,CC86,
IF('Rent Roll'!$S5=FSG,"-","-")))),"-"),"-")</f>
        <v>-</v>
      </c>
      <c r="CD9" s="715" t="str">
        <f>IF(CD$3='Rent Roll'!$U5,
IF(OR(AND(CD$5&gt;='Rent Roll'!$K5,CD$5&lt;='Rent Roll'!$L5),AND(CD$5&gt;='Rent Roll'!$M30,CD$5&lt;='Rent Roll'!$N30)),
IF('Rent Roll'!$S5=NNN,CD36,
IF('Rent Roll'!$S5=Stop,CD61,
IF('Rent Roll'!$S5=CAM_Fixed,CD86,
IF('Rent Roll'!$S5=FSG,"-","-")))),"-"),"-")</f>
        <v>-</v>
      </c>
      <c r="CE9" s="715" t="str">
        <f>IF(CE$3='Rent Roll'!$U5,
IF(OR(AND(CE$5&gt;='Rent Roll'!$K5,CE$5&lt;='Rent Roll'!$L5),AND(CE$5&gt;='Rent Roll'!$M30,CE$5&lt;='Rent Roll'!$N30)),
IF('Rent Roll'!$S5=NNN,CE36,
IF('Rent Roll'!$S5=Stop,CE61,
IF('Rent Roll'!$S5=CAM_Fixed,CE86,
IF('Rent Roll'!$S5=FSG,"-","-")))),"-"),"-")</f>
        <v>-</v>
      </c>
      <c r="CF9" s="715" t="str">
        <f>IF(CF$3='Rent Roll'!$U5,
IF(OR(AND(CF$5&gt;='Rent Roll'!$K5,CF$5&lt;='Rent Roll'!$L5),AND(CF$5&gt;='Rent Roll'!$M30,CF$5&lt;='Rent Roll'!$N30)),
IF('Rent Roll'!$S5=NNN,CF36,
IF('Rent Roll'!$S5=Stop,CF61,
IF('Rent Roll'!$S5=CAM_Fixed,CF86,
IF('Rent Roll'!$S5=FSG,"-","-")))),"-"),"-")</f>
        <v>-</v>
      </c>
      <c r="CG9" s="715" t="str">
        <f>IF(CG$3='Rent Roll'!$U5,
IF(OR(AND(CG$5&gt;='Rent Roll'!$K5,CG$5&lt;='Rent Roll'!$L5),AND(CG$5&gt;='Rent Roll'!$M30,CG$5&lt;='Rent Roll'!$N30)),
IF('Rent Roll'!$S5=NNN,CG36,
IF('Rent Roll'!$S5=Stop,CG61,
IF('Rent Roll'!$S5=CAM_Fixed,CG86,
IF('Rent Roll'!$S5=FSG,"-","-")))),"-"),"-")</f>
        <v>-</v>
      </c>
      <c r="CH9" s="715">
        <f ca="1">IF(CH$3='Rent Roll'!$U5,
IF(OR(AND(CH$5&gt;='Rent Roll'!$K5,CH$5&lt;='Rent Roll'!$L5),AND(CH$5&gt;='Rent Roll'!$M30,CH$5&lt;='Rent Roll'!$N30)),
IF('Rent Roll'!$S5=NNN,CH36,
IF('Rent Roll'!$S5=Stop,CH61,
IF('Rent Roll'!$S5=CAM_Fixed,CH86,
IF('Rent Roll'!$S5=FSG,"-","-")))),"-"),"-")</f>
        <v>109442.54058704687</v>
      </c>
      <c r="CI9" s="715" t="str">
        <f>IF(CI$3='Rent Roll'!$U5,
IF(OR(AND(CI$5&gt;='Rent Roll'!$K5,CI$5&lt;='Rent Roll'!$L5),AND(CI$5&gt;='Rent Roll'!$M30,CI$5&lt;='Rent Roll'!$N30)),
IF('Rent Roll'!$S5=NNN,CI36,
IF('Rent Roll'!$S5=Stop,CI61,
IF('Rent Roll'!$S5=CAM_Fixed,CI86,
IF('Rent Roll'!$S5=FSG,"-","-")))),"-"),"-")</f>
        <v>-</v>
      </c>
      <c r="CJ9" s="715" t="str">
        <f>IF(CJ$3='Rent Roll'!$U5,
IF(OR(AND(CJ$5&gt;='Rent Roll'!$K5,CJ$5&lt;='Rent Roll'!$L5),AND(CJ$5&gt;='Rent Roll'!$M30,CJ$5&lt;='Rent Roll'!$N30)),
IF('Rent Roll'!$S5=NNN,CJ36,
IF('Rent Roll'!$S5=Stop,CJ61,
IF('Rent Roll'!$S5=CAM_Fixed,CJ86,
IF('Rent Roll'!$S5=FSG,"-","-")))),"-"),"-")</f>
        <v>-</v>
      </c>
      <c r="CK9" s="715" t="str">
        <f>IF(CK$3='Rent Roll'!$U5,
IF(OR(AND(CK$5&gt;='Rent Roll'!$K5,CK$5&lt;='Rent Roll'!$L5),AND(CK$5&gt;='Rent Roll'!$M30,CK$5&lt;='Rent Roll'!$N30)),
IF('Rent Roll'!$S5=NNN,CK36,
IF('Rent Roll'!$S5=Stop,CK61,
IF('Rent Roll'!$S5=CAM_Fixed,CK86,
IF('Rent Roll'!$S5=FSG,"-","-")))),"-"),"-")</f>
        <v>-</v>
      </c>
      <c r="CL9" s="715" t="str">
        <f>IF(CL$3='Rent Roll'!$U5,
IF(OR(AND(CL$5&gt;='Rent Roll'!$K5,CL$5&lt;='Rent Roll'!$L5),AND(CL$5&gt;='Rent Roll'!$M30,CL$5&lt;='Rent Roll'!$N30)),
IF('Rent Roll'!$S5=NNN,CL36,
IF('Rent Roll'!$S5=Stop,CL61,
IF('Rent Roll'!$S5=CAM_Fixed,CL86,
IF('Rent Roll'!$S5=FSG,"-","-")))),"-"),"-")</f>
        <v>-</v>
      </c>
      <c r="CM9" s="715" t="str">
        <f>IF(CM$3='Rent Roll'!$U5,
IF(OR(AND(CM$5&gt;='Rent Roll'!$K5,CM$5&lt;='Rent Roll'!$L5),AND(CM$5&gt;='Rent Roll'!$M30,CM$5&lt;='Rent Roll'!$N30)),
IF('Rent Roll'!$S5=NNN,CM36,
IF('Rent Roll'!$S5=Stop,CM61,
IF('Rent Roll'!$S5=CAM_Fixed,CM86,
IF('Rent Roll'!$S5=FSG,"-","-")))),"-"),"-")</f>
        <v>-</v>
      </c>
      <c r="CN9" s="715" t="str">
        <f>IF(CN$3='Rent Roll'!$U5,
IF(OR(AND(CN$5&gt;='Rent Roll'!$K5,CN$5&lt;='Rent Roll'!$L5),AND(CN$5&gt;='Rent Roll'!$M30,CN$5&lt;='Rent Roll'!$N30)),
IF('Rent Roll'!$S5=NNN,CN36,
IF('Rent Roll'!$S5=Stop,CN61,
IF('Rent Roll'!$S5=CAM_Fixed,CN86,
IF('Rent Roll'!$S5=FSG,"-","-")))),"-"),"-")</f>
        <v>-</v>
      </c>
      <c r="CO9" s="715" t="str">
        <f>IF(CO$3='Rent Roll'!$U5,
IF(OR(AND(CO$5&gt;='Rent Roll'!$K5,CO$5&lt;='Rent Roll'!$L5),AND(CO$5&gt;='Rent Roll'!$M30,CO$5&lt;='Rent Roll'!$N30)),
IF('Rent Roll'!$S5=NNN,CO36,
IF('Rent Roll'!$S5=Stop,CO61,
IF('Rent Roll'!$S5=CAM_Fixed,CO86,
IF('Rent Roll'!$S5=FSG,"-","-")))),"-"),"-")</f>
        <v>-</v>
      </c>
      <c r="CP9" s="715" t="str">
        <f>IF(CP$3='Rent Roll'!$U5,
IF(OR(AND(CP$5&gt;='Rent Roll'!$K5,CP$5&lt;='Rent Roll'!$L5),AND(CP$5&gt;='Rent Roll'!$M30,CP$5&lt;='Rent Roll'!$N30)),
IF('Rent Roll'!$S5=NNN,CP36,
IF('Rent Roll'!$S5=Stop,CP61,
IF('Rent Roll'!$S5=CAM_Fixed,CP86,
IF('Rent Roll'!$S5=FSG,"-","-")))),"-"),"-")</f>
        <v>-</v>
      </c>
      <c r="CQ9" s="715" t="str">
        <f>IF(CQ$3='Rent Roll'!$U5,
IF(OR(AND(CQ$5&gt;='Rent Roll'!$K5,CQ$5&lt;='Rent Roll'!$L5),AND(CQ$5&gt;='Rent Roll'!$M30,CQ$5&lt;='Rent Roll'!$N30)),
IF('Rent Roll'!$S5=NNN,CQ36,
IF('Rent Roll'!$S5=Stop,CQ61,
IF('Rent Roll'!$S5=CAM_Fixed,CQ86,
IF('Rent Roll'!$S5=FSG,"-","-")))),"-"),"-")</f>
        <v>-</v>
      </c>
      <c r="CR9" s="715" t="str">
        <f>IF(CR$3='Rent Roll'!$U5,
IF(OR(AND(CR$5&gt;='Rent Roll'!$K5,CR$5&lt;='Rent Roll'!$L5),AND(CR$5&gt;='Rent Roll'!$M30,CR$5&lt;='Rent Roll'!$N30)),
IF('Rent Roll'!$S5=NNN,CR36,
IF('Rent Roll'!$S5=Stop,CR61,
IF('Rent Roll'!$S5=CAM_Fixed,CR86,
IF('Rent Roll'!$S5=FSG,"-","-")))),"-"),"-")</f>
        <v>-</v>
      </c>
      <c r="CS9" s="715" t="str">
        <f>IF(CS$3='Rent Roll'!$U5,
IF(OR(AND(CS$5&gt;='Rent Roll'!$K5,CS$5&lt;='Rent Roll'!$L5),AND(CS$5&gt;='Rent Roll'!$M30,CS$5&lt;='Rent Roll'!$N30)),
IF('Rent Roll'!$S5=NNN,CS36,
IF('Rent Roll'!$S5=Stop,CS61,
IF('Rent Roll'!$S5=CAM_Fixed,CS86,
IF('Rent Roll'!$S5=FSG,"-","-")))),"-"),"-")</f>
        <v>-</v>
      </c>
      <c r="CT9" s="715">
        <f ca="1">IF(CT$3='Rent Roll'!$U5,
IF(OR(AND(CT$5&gt;='Rent Roll'!$K5,CT$5&lt;='Rent Roll'!$L5),AND(CT$5&gt;='Rent Roll'!$M30,CT$5&lt;='Rent Roll'!$N30)),
IF('Rent Roll'!$S5=NNN,CT36,
IF('Rent Roll'!$S5=Stop,CT61,
IF('Rent Roll'!$S5=CAM_Fixed,CT86,
IF('Rent Roll'!$S5=FSG,"-","-")))),"-"),"-")</f>
        <v>111550.93331906725</v>
      </c>
      <c r="CU9" s="715" t="str">
        <f>IF(CU$3='Rent Roll'!$U5,
IF(OR(AND(CU$5&gt;='Rent Roll'!$K5,CU$5&lt;='Rent Roll'!$L5),AND(CU$5&gt;='Rent Roll'!$M30,CU$5&lt;='Rent Roll'!$N30)),
IF('Rent Roll'!$S5=NNN,CU36,
IF('Rent Roll'!$S5=Stop,CU61,
IF('Rent Roll'!$S5=CAM_Fixed,CU86,
IF('Rent Roll'!$S5=FSG,"-","-")))),"-"),"-")</f>
        <v>-</v>
      </c>
      <c r="CV9" s="715" t="str">
        <f>IF(CV$3='Rent Roll'!$U5,
IF(OR(AND(CV$5&gt;='Rent Roll'!$K5,CV$5&lt;='Rent Roll'!$L5),AND(CV$5&gt;='Rent Roll'!$M30,CV$5&lt;='Rent Roll'!$N30)),
IF('Rent Roll'!$S5=NNN,CV36,
IF('Rent Roll'!$S5=Stop,CV61,
IF('Rent Roll'!$S5=CAM_Fixed,CV86,
IF('Rent Roll'!$S5=FSG,"-","-")))),"-"),"-")</f>
        <v>-</v>
      </c>
      <c r="CW9" s="715" t="str">
        <f>IF(CW$3='Rent Roll'!$U5,
IF(OR(AND(CW$5&gt;='Rent Roll'!$K5,CW$5&lt;='Rent Roll'!$L5),AND(CW$5&gt;='Rent Roll'!$M30,CW$5&lt;='Rent Roll'!$N30)),
IF('Rent Roll'!$S5=NNN,CW36,
IF('Rent Roll'!$S5=Stop,CW61,
IF('Rent Roll'!$S5=CAM_Fixed,CW86,
IF('Rent Roll'!$S5=FSG,"-","-")))),"-"),"-")</f>
        <v>-</v>
      </c>
      <c r="CX9" s="715" t="str">
        <f>IF(CX$3='Rent Roll'!$U5,
IF(OR(AND(CX$5&gt;='Rent Roll'!$K5,CX$5&lt;='Rent Roll'!$L5),AND(CX$5&gt;='Rent Roll'!$M30,CX$5&lt;='Rent Roll'!$N30)),
IF('Rent Roll'!$S5=NNN,CX36,
IF('Rent Roll'!$S5=Stop,CX61,
IF('Rent Roll'!$S5=CAM_Fixed,CX86,
IF('Rent Roll'!$S5=FSG,"-","-")))),"-"),"-")</f>
        <v>-</v>
      </c>
      <c r="CY9" s="715" t="str">
        <f>IF(CY$3='Rent Roll'!$U5,
IF(OR(AND(CY$5&gt;='Rent Roll'!$K5,CY$5&lt;='Rent Roll'!$L5),AND(CY$5&gt;='Rent Roll'!$M30,CY$5&lt;='Rent Roll'!$N30)),
IF('Rent Roll'!$S5=NNN,CY36,
IF('Rent Roll'!$S5=Stop,CY61,
IF('Rent Roll'!$S5=CAM_Fixed,CY86,
IF('Rent Roll'!$S5=FSG,"-","-")))),"-"),"-")</f>
        <v>-</v>
      </c>
      <c r="CZ9" s="715" t="str">
        <f>IF(CZ$3='Rent Roll'!$U5,
IF(OR(AND(CZ$5&gt;='Rent Roll'!$K5,CZ$5&lt;='Rent Roll'!$L5),AND(CZ$5&gt;='Rent Roll'!$M30,CZ$5&lt;='Rent Roll'!$N30)),
IF('Rent Roll'!$S5=NNN,CZ36,
IF('Rent Roll'!$S5=Stop,CZ61,
IF('Rent Roll'!$S5=CAM_Fixed,CZ86,
IF('Rent Roll'!$S5=FSG,"-","-")))),"-"),"-")</f>
        <v>-</v>
      </c>
      <c r="DA9" s="715" t="str">
        <f>IF(DA$3='Rent Roll'!$U5,
IF(OR(AND(DA$5&gt;='Rent Roll'!$K5,DA$5&lt;='Rent Roll'!$L5),AND(DA$5&gt;='Rent Roll'!$M30,DA$5&lt;='Rent Roll'!$N30)),
IF('Rent Roll'!$S5=NNN,DA36,
IF('Rent Roll'!$S5=Stop,DA61,
IF('Rent Roll'!$S5=CAM_Fixed,DA86,
IF('Rent Roll'!$S5=FSG,"-","-")))),"-"),"-")</f>
        <v>-</v>
      </c>
      <c r="DB9" s="715" t="str">
        <f>IF(DB$3='Rent Roll'!$U5,
IF(OR(AND(DB$5&gt;='Rent Roll'!$K5,DB$5&lt;='Rent Roll'!$L5),AND(DB$5&gt;='Rent Roll'!$M30,DB$5&lt;='Rent Roll'!$N30)),
IF('Rent Roll'!$S5=NNN,DB36,
IF('Rent Roll'!$S5=Stop,DB61,
IF('Rent Roll'!$S5=CAM_Fixed,DB86,
IF('Rent Roll'!$S5=FSG,"-","-")))),"-"),"-")</f>
        <v>-</v>
      </c>
      <c r="DC9" s="715" t="str">
        <f>IF(DC$3='Rent Roll'!$U5,
IF(OR(AND(DC$5&gt;='Rent Roll'!$K5,DC$5&lt;='Rent Roll'!$L5),AND(DC$5&gt;='Rent Roll'!$M30,DC$5&lt;='Rent Roll'!$N30)),
IF('Rent Roll'!$S5=NNN,DC36,
IF('Rent Roll'!$S5=Stop,DC61,
IF('Rent Roll'!$S5=CAM_Fixed,DC86,
IF('Rent Roll'!$S5=FSG,"-","-")))),"-"),"-")</f>
        <v>-</v>
      </c>
      <c r="DD9" s="715" t="str">
        <f>IF(DD$3='Rent Roll'!$U5,
IF(OR(AND(DD$5&gt;='Rent Roll'!$K5,DD$5&lt;='Rent Roll'!$L5),AND(DD$5&gt;='Rent Roll'!$M30,DD$5&lt;='Rent Roll'!$N30)),
IF('Rent Roll'!$S5=NNN,DD36,
IF('Rent Roll'!$S5=Stop,DD61,
IF('Rent Roll'!$S5=CAM_Fixed,DD86,
IF('Rent Roll'!$S5=FSG,"-","-")))),"-"),"-")</f>
        <v>-</v>
      </c>
      <c r="DE9" s="715" t="str">
        <f>IF(DE$3='Rent Roll'!$U5,
IF(OR(AND(DE$5&gt;='Rent Roll'!$K5,DE$5&lt;='Rent Roll'!$L5),AND(DE$5&gt;='Rent Roll'!$M30,DE$5&lt;='Rent Roll'!$N30)),
IF('Rent Roll'!$S5=NNN,DE36,
IF('Rent Roll'!$S5=Stop,DE61,
IF('Rent Roll'!$S5=CAM_Fixed,DE86,
IF('Rent Roll'!$S5=FSG,"-","-")))),"-"),"-")</f>
        <v>-</v>
      </c>
      <c r="DF9" s="715">
        <f ca="1">IF(DF$3='Rent Roll'!$U5,
IF(OR(AND(DF$5&gt;='Rent Roll'!$K5,DF$5&lt;='Rent Roll'!$L5),AND(DF$5&gt;='Rent Roll'!$M30,DF$5&lt;='Rent Roll'!$N30)),
IF('Rent Roll'!$S5=NNN,DF36,
IF('Rent Roll'!$S5=Stop,DF61,
IF('Rent Roll'!$S5=CAM_Fixed,DF86,
IF('Rent Roll'!$S5=FSG,"-","-")))),"-"),"-")</f>
        <v>113702.66732060906</v>
      </c>
      <c r="DG9" s="715" t="str">
        <f>IF(DG$3='Rent Roll'!$U5,
IF(OR(AND(DG$5&gt;='Rent Roll'!$K5,DG$5&lt;='Rent Roll'!$L5),AND(DG$5&gt;='Rent Roll'!$M30,DG$5&lt;='Rent Roll'!$N30)),
IF('Rent Roll'!$S5=NNN,DG36,
IF('Rent Roll'!$S5=Stop,DG61,
IF('Rent Roll'!$S5=CAM_Fixed,DG86,
IF('Rent Roll'!$S5=FSG,"-","-")))),"-"),"-")</f>
        <v>-</v>
      </c>
      <c r="DH9" s="715" t="str">
        <f>IF(DH$3='Rent Roll'!$U5,
IF(OR(AND(DH$5&gt;='Rent Roll'!$K5,DH$5&lt;='Rent Roll'!$L5),AND(DH$5&gt;='Rent Roll'!$M30,DH$5&lt;='Rent Roll'!$N30)),
IF('Rent Roll'!$S5=NNN,DH36,
IF('Rent Roll'!$S5=Stop,DH61,
IF('Rent Roll'!$S5=CAM_Fixed,DH86,
IF('Rent Roll'!$S5=FSG,"-","-")))),"-"),"-")</f>
        <v>-</v>
      </c>
      <c r="DI9" s="715" t="str">
        <f>IF(DI$3='Rent Roll'!$U5,
IF(OR(AND(DI$5&gt;='Rent Roll'!$K5,DI$5&lt;='Rent Roll'!$L5),AND(DI$5&gt;='Rent Roll'!$M30,DI$5&lt;='Rent Roll'!$N30)),
IF('Rent Roll'!$S5=NNN,DI36,
IF('Rent Roll'!$S5=Stop,DI61,
IF('Rent Roll'!$S5=CAM_Fixed,DI86,
IF('Rent Roll'!$S5=FSG,"-","-")))),"-"),"-")</f>
        <v>-</v>
      </c>
      <c r="DJ9" s="715" t="str">
        <f>IF(DJ$3='Rent Roll'!$U5,
IF(OR(AND(DJ$5&gt;='Rent Roll'!$K5,DJ$5&lt;='Rent Roll'!$L5),AND(DJ$5&gt;='Rent Roll'!$M30,DJ$5&lt;='Rent Roll'!$N30)),
IF('Rent Roll'!$S5=NNN,DJ36,
IF('Rent Roll'!$S5=Stop,DJ61,
IF('Rent Roll'!$S5=CAM_Fixed,DJ86,
IF('Rent Roll'!$S5=FSG,"-","-")))),"-"),"-")</f>
        <v>-</v>
      </c>
      <c r="DK9" s="715" t="str">
        <f>IF(DK$3='Rent Roll'!$U5,
IF(OR(AND(DK$5&gt;='Rent Roll'!$K5,DK$5&lt;='Rent Roll'!$L5),AND(DK$5&gt;='Rent Roll'!$M30,DK$5&lt;='Rent Roll'!$N30)),
IF('Rent Roll'!$S5=NNN,DK36,
IF('Rent Roll'!$S5=Stop,DK61,
IF('Rent Roll'!$S5=CAM_Fixed,DK86,
IF('Rent Roll'!$S5=FSG,"-","-")))),"-"),"-")</f>
        <v>-</v>
      </c>
      <c r="DL9" s="715" t="str">
        <f>IF(DL$3='Rent Roll'!$U5,
IF(OR(AND(DL$5&gt;='Rent Roll'!$K5,DL$5&lt;='Rent Roll'!$L5),AND(DL$5&gt;='Rent Roll'!$M30,DL$5&lt;='Rent Roll'!$N30)),
IF('Rent Roll'!$S5=NNN,DL36,
IF('Rent Roll'!$S5=Stop,DL61,
IF('Rent Roll'!$S5=CAM_Fixed,DL86,
IF('Rent Roll'!$S5=FSG,"-","-")))),"-"),"-")</f>
        <v>-</v>
      </c>
      <c r="DM9" s="715" t="str">
        <f>IF(DM$3='Rent Roll'!$U5,
IF(OR(AND(DM$5&gt;='Rent Roll'!$K5,DM$5&lt;='Rent Roll'!$L5),AND(DM$5&gt;='Rent Roll'!$M30,DM$5&lt;='Rent Roll'!$N30)),
IF('Rent Roll'!$S5=NNN,DM36,
IF('Rent Roll'!$S5=Stop,DM61,
IF('Rent Roll'!$S5=CAM_Fixed,DM86,
IF('Rent Roll'!$S5=FSG,"-","-")))),"-"),"-")</f>
        <v>-</v>
      </c>
      <c r="DN9" s="715" t="str">
        <f>IF(DN$3='Rent Roll'!$U5,
IF(OR(AND(DN$5&gt;='Rent Roll'!$K5,DN$5&lt;='Rent Roll'!$L5),AND(DN$5&gt;='Rent Roll'!$M30,DN$5&lt;='Rent Roll'!$N30)),
IF('Rent Roll'!$S5=NNN,DN36,
IF('Rent Roll'!$S5=Stop,DN61,
IF('Rent Roll'!$S5=CAM_Fixed,DN86,
IF('Rent Roll'!$S5=FSG,"-","-")))),"-"),"-")</f>
        <v>-</v>
      </c>
      <c r="DO9" s="715" t="str">
        <f>IF(DO$3='Rent Roll'!$U5,
IF(OR(AND(DO$5&gt;='Rent Roll'!$K5,DO$5&lt;='Rent Roll'!$L5),AND(DO$5&gt;='Rent Roll'!$M30,DO$5&lt;='Rent Roll'!$N30)),
IF('Rent Roll'!$S5=NNN,DO36,
IF('Rent Roll'!$S5=Stop,DO61,
IF('Rent Roll'!$S5=CAM_Fixed,DO86,
IF('Rent Roll'!$S5=FSG,"-","-")))),"-"),"-")</f>
        <v>-</v>
      </c>
      <c r="DP9" s="715" t="str">
        <f>IF(DP$3='Rent Roll'!$U5,
IF(OR(AND(DP$5&gt;='Rent Roll'!$K5,DP$5&lt;='Rent Roll'!$L5),AND(DP$5&gt;='Rent Roll'!$M30,DP$5&lt;='Rent Roll'!$N30)),
IF('Rent Roll'!$S5=NNN,DP36,
IF('Rent Roll'!$S5=Stop,DP61,
IF('Rent Roll'!$S5=CAM_Fixed,DP86,
IF('Rent Roll'!$S5=FSG,"-","-")))),"-"),"-")</f>
        <v>-</v>
      </c>
      <c r="DQ9" s="715" t="str">
        <f>IF(DQ$3='Rent Roll'!$U5,
IF(OR(AND(DQ$5&gt;='Rent Roll'!$K5,DQ$5&lt;='Rent Roll'!$L5),AND(DQ$5&gt;='Rent Roll'!$M30,DQ$5&lt;='Rent Roll'!$N30)),
IF('Rent Roll'!$S5=NNN,DQ36,
IF('Rent Roll'!$S5=Stop,DQ61,
IF('Rent Roll'!$S5=CAM_Fixed,DQ86,
IF('Rent Roll'!$S5=FSG,"-","-")))),"-"),"-")</f>
        <v>-</v>
      </c>
      <c r="DR9" s="715">
        <f ca="1">IF(DR$3='Rent Roll'!$U5,
IF(OR(AND(DR$5&gt;='Rent Roll'!$K5,DR$5&lt;='Rent Roll'!$L5),AND(DR$5&gt;='Rent Roll'!$M30,DR$5&lt;='Rent Roll'!$N30)),
IF('Rent Roll'!$S5=NNN,DR36,
IF('Rent Roll'!$S5=Stop,DR61,
IF('Rent Roll'!$S5=CAM_Fixed,DR86,
IF('Rent Roll'!$S5=FSG,"-","-")))),"-"),"-")</f>
        <v>115898.69766823748</v>
      </c>
      <c r="DS9" s="715" t="str">
        <f>IF(DS$3='Rent Roll'!$U5,
IF(OR(AND(DS$5&gt;='Rent Roll'!$K5,DS$5&lt;='Rent Roll'!$L5),AND(DS$5&gt;='Rent Roll'!$M30,DS$5&lt;='Rent Roll'!$N30)),
IF('Rent Roll'!$S5=NNN,DS36,
IF('Rent Roll'!$S5=Stop,DS61,
IF('Rent Roll'!$S5=CAM_Fixed,DS86,
IF('Rent Roll'!$S5=FSG,"-","-")))),"-"),"-")</f>
        <v>-</v>
      </c>
      <c r="DT9" s="715" t="str">
        <f>IF(DT$3='Rent Roll'!$U5,
IF(OR(AND(DT$5&gt;='Rent Roll'!$K5,DT$5&lt;='Rent Roll'!$L5),AND(DT$5&gt;='Rent Roll'!$M30,DT$5&lt;='Rent Roll'!$N30)),
IF('Rent Roll'!$S5=NNN,DT36,
IF('Rent Roll'!$S5=Stop,DT61,
IF('Rent Roll'!$S5=CAM_Fixed,DT86,
IF('Rent Roll'!$S5=FSG,"-","-")))),"-"),"-")</f>
        <v>-</v>
      </c>
      <c r="DU9" s="715" t="str">
        <f>IF(DU$3='Rent Roll'!$U5,
IF(OR(AND(DU$5&gt;='Rent Roll'!$K5,DU$5&lt;='Rent Roll'!$L5),AND(DU$5&gt;='Rent Roll'!$M30,DU$5&lt;='Rent Roll'!$N30)),
IF('Rent Roll'!$S5=NNN,DU36,
IF('Rent Roll'!$S5=Stop,DU61,
IF('Rent Roll'!$S5=CAM_Fixed,DU86,
IF('Rent Roll'!$S5=FSG,"-","-")))),"-"),"-")</f>
        <v>-</v>
      </c>
      <c r="DV9" s="715" t="str">
        <f>IF(DV$3='Rent Roll'!$U5,
IF(OR(AND(DV$5&gt;='Rent Roll'!$K5,DV$5&lt;='Rent Roll'!$L5),AND(DV$5&gt;='Rent Roll'!$M30,DV$5&lt;='Rent Roll'!$N30)),
IF('Rent Roll'!$S5=NNN,DV36,
IF('Rent Roll'!$S5=Stop,DV61,
IF('Rent Roll'!$S5=CAM_Fixed,DV86,
IF('Rent Roll'!$S5=FSG,"-","-")))),"-"),"-")</f>
        <v>-</v>
      </c>
      <c r="DW9" s="715" t="str">
        <f>IF(DW$3='Rent Roll'!$U5,
IF(OR(AND(DW$5&gt;='Rent Roll'!$K5,DW$5&lt;='Rent Roll'!$L5),AND(DW$5&gt;='Rent Roll'!$M30,DW$5&lt;='Rent Roll'!$N30)),
IF('Rent Roll'!$S5=NNN,DW36,
IF('Rent Roll'!$S5=Stop,DW61,
IF('Rent Roll'!$S5=CAM_Fixed,DW86,
IF('Rent Roll'!$S5=FSG,"-","-")))),"-"),"-")</f>
        <v>-</v>
      </c>
      <c r="DX9" s="715" t="str">
        <f>IF(DX$3='Rent Roll'!$U5,
IF(OR(AND(DX$5&gt;='Rent Roll'!$K5,DX$5&lt;='Rent Roll'!$L5),AND(DX$5&gt;='Rent Roll'!$M30,DX$5&lt;='Rent Roll'!$N30)),
IF('Rent Roll'!$S5=NNN,DX36,
IF('Rent Roll'!$S5=Stop,DX61,
IF('Rent Roll'!$S5=CAM_Fixed,DX86,
IF('Rent Roll'!$S5=FSG,"-","-")))),"-"),"-")</f>
        <v>-</v>
      </c>
      <c r="DY9" s="715" t="str">
        <f>IF(DY$3='Rent Roll'!$U5,
IF(OR(AND(DY$5&gt;='Rent Roll'!$K5,DY$5&lt;='Rent Roll'!$L5),AND(DY$5&gt;='Rent Roll'!$M30,DY$5&lt;='Rent Roll'!$N30)),
IF('Rent Roll'!$S5=NNN,DY36,
IF('Rent Roll'!$S5=Stop,DY61,
IF('Rent Roll'!$S5=CAM_Fixed,DY86,
IF('Rent Roll'!$S5=FSG,"-","-")))),"-"),"-")</f>
        <v>-</v>
      </c>
      <c r="DZ9" s="715" t="str">
        <f>IF(DZ$3='Rent Roll'!$U5,
IF(OR(AND(DZ$5&gt;='Rent Roll'!$K5,DZ$5&lt;='Rent Roll'!$L5),AND(DZ$5&gt;='Rent Roll'!$M30,DZ$5&lt;='Rent Roll'!$N30)),
IF('Rent Roll'!$S5=NNN,DZ36,
IF('Rent Roll'!$S5=Stop,DZ61,
IF('Rent Roll'!$S5=CAM_Fixed,DZ86,
IF('Rent Roll'!$S5=FSG,"-","-")))),"-"),"-")</f>
        <v>-</v>
      </c>
      <c r="EA9" s="715" t="str">
        <f>IF(EA$3='Rent Roll'!$U5,
IF(OR(AND(EA$5&gt;='Rent Roll'!$K5,EA$5&lt;='Rent Roll'!$L5),AND(EA$5&gt;='Rent Roll'!$M30,EA$5&lt;='Rent Roll'!$N30)),
IF('Rent Roll'!$S5=NNN,EA36,
IF('Rent Roll'!$S5=Stop,EA61,
IF('Rent Roll'!$S5=CAM_Fixed,EA86,
IF('Rent Roll'!$S5=FSG,"-","-")))),"-"),"-")</f>
        <v>-</v>
      </c>
      <c r="EB9" s="715" t="str">
        <f>IF(EB$3='Rent Roll'!$U5,
IF(OR(AND(EB$5&gt;='Rent Roll'!$K5,EB$5&lt;='Rent Roll'!$L5),AND(EB$5&gt;='Rent Roll'!$M30,EB$5&lt;='Rent Roll'!$N30)),
IF('Rent Roll'!$S5=NNN,EB36,
IF('Rent Roll'!$S5=Stop,EB61,
IF('Rent Roll'!$S5=CAM_Fixed,EB86,
IF('Rent Roll'!$S5=FSG,"-","-")))),"-"),"-")</f>
        <v>-</v>
      </c>
      <c r="EC9" s="715" t="str">
        <f>IF(EC$3='Rent Roll'!$U5,
IF(OR(AND(EC$5&gt;='Rent Roll'!$K5,EC$5&lt;='Rent Roll'!$L5),AND(EC$5&gt;='Rent Roll'!$M30,EC$5&lt;='Rent Roll'!$N30)),
IF('Rent Roll'!$S5=NNN,EC36,
IF('Rent Roll'!$S5=Stop,EC61,
IF('Rent Roll'!$S5=CAM_Fixed,EC86,
IF('Rent Roll'!$S5=FSG,"-","-")))),"-"),"-")</f>
        <v>-</v>
      </c>
      <c r="ED9" s="715" t="str">
        <f>IF(ED$3='Rent Roll'!$U5,
IF(OR(AND(ED$5&gt;='Rent Roll'!$K5,ED$5&lt;='Rent Roll'!$L5),AND(ED$5&gt;='Rent Roll'!$M30,ED$5&lt;='Rent Roll'!$N30)),
IF('Rent Roll'!$S5=NNN,ED36,
IF('Rent Roll'!$S5=Stop,ED61,
IF('Rent Roll'!$S5=CAM_Fixed,ED86,
IF('Rent Roll'!$S5=FSG,"-","-")))),"-"),"-")</f>
        <v>-</v>
      </c>
      <c r="EE9" s="715" t="str">
        <f>IF(EE$3='Rent Roll'!$U5,
IF(OR(AND(EE$5&gt;='Rent Roll'!$K5,EE$5&lt;='Rent Roll'!$L5),AND(EE$5&gt;='Rent Roll'!$M30,EE$5&lt;='Rent Roll'!$N30)),
IF('Rent Roll'!$S5=NNN,EE36,
IF('Rent Roll'!$S5=Stop,EE61,
IF('Rent Roll'!$S5=CAM_Fixed,EE86,
IF('Rent Roll'!$S5=FSG,"-","-")))),"-"),"-")</f>
        <v>-</v>
      </c>
      <c r="EF9" s="361" t="str">
        <f>IF(EF$3='Rent Roll'!$U5,
IF(OR(AND(EF$5&gt;='Rent Roll'!$K5,EF$5&lt;='Rent Roll'!$L5),AND(EF$5&gt;='Rent Roll'!$M30,EF$5&lt;='Rent Roll'!$N30)),
IF('Rent Roll'!$S5=NNN,EF36,
IF('Rent Roll'!$S5=Stop,EF61,
IF('Rent Roll'!$S5=CAM_Fixed,EF86,
IF('Rent Roll'!$S5=FSG,"-","-")))),"-"),"-")</f>
        <v>-</v>
      </c>
      <c r="EG9" s="693" t="s">
        <v>109</v>
      </c>
    </row>
    <row r="10" spans="2:137" x14ac:dyDescent="0.25">
      <c r="B10" s="716" t="str">
        <f>IF('Rent Roll'!S6&gt;0,'Rent Roll'!S6,"")</f>
        <v>Stop</v>
      </c>
      <c r="C10" s="714" t="str">
        <f>CONCATENATE('Rent Roll'!B6&amp;" - "&amp;'Rent Roll'!C6)</f>
        <v>3 - Office</v>
      </c>
      <c r="D10" s="361">
        <f t="shared" si="11"/>
        <v>11107.074196642145</v>
      </c>
      <c r="E10" s="715" t="str">
        <f>IF(E$3='Rent Roll'!$U6,
IF(OR(AND(E$5&gt;='Rent Roll'!$K6,E$5&lt;='Rent Roll'!$L6),AND(E$5&gt;='Rent Roll'!$M31,E$5&lt;='Rent Roll'!$N31)),
IF('Rent Roll'!$S6=NNN,E37,
IF('Rent Roll'!$S6=Stop,E62,
IF('Rent Roll'!$S6=CAM_Fixed,E87,
IF('Rent Roll'!$S6=FSG,"-","-")))),"-"),"-")</f>
        <v>-</v>
      </c>
      <c r="F10" s="715" t="str">
        <f>IF(F$3='Rent Roll'!$U6,
IF(OR(AND(F$5&gt;='Rent Roll'!$K6,F$5&lt;='Rent Roll'!$L6),AND(F$5&gt;='Rent Roll'!$M31,F$5&lt;='Rent Roll'!$N31)),
IF('Rent Roll'!$S6=NNN,F37,
IF('Rent Roll'!$S6=Stop,F62,
IF('Rent Roll'!$S6=CAM_Fixed,F87,
IF('Rent Roll'!$S6=FSG,"-","-")))),"-"),"-")</f>
        <v>-</v>
      </c>
      <c r="G10" s="715" t="str">
        <f>IF(G$3='Rent Roll'!$U6,
IF(OR(AND(G$5&gt;='Rent Roll'!$K6,G$5&lt;='Rent Roll'!$L6),AND(G$5&gt;='Rent Roll'!$M31,G$5&lt;='Rent Roll'!$N31)),
IF('Rent Roll'!$S6=NNN,G37,
IF('Rent Roll'!$S6=Stop,G62,
IF('Rent Roll'!$S6=CAM_Fixed,G87,
IF('Rent Roll'!$S6=FSG,"-","-")))),"-"),"-")</f>
        <v>-</v>
      </c>
      <c r="H10" s="715" t="str">
        <f>IF(H$3='Rent Roll'!$U6,
IF(OR(AND(H$5&gt;='Rent Roll'!$K6,H$5&lt;='Rent Roll'!$L6),AND(H$5&gt;='Rent Roll'!$M31,H$5&lt;='Rent Roll'!$N31)),
IF('Rent Roll'!$S6=NNN,H37,
IF('Rent Roll'!$S6=Stop,H62,
IF('Rent Roll'!$S6=CAM_Fixed,H87,
IF('Rent Roll'!$S6=FSG,"-","-")))),"-"),"-")</f>
        <v>-</v>
      </c>
      <c r="I10" s="715" t="str">
        <f>IF(I$3='Rent Roll'!$U6,
IF(OR(AND(I$5&gt;='Rent Roll'!$K6,I$5&lt;='Rent Roll'!$L6),AND(I$5&gt;='Rent Roll'!$M31,I$5&lt;='Rent Roll'!$N31)),
IF('Rent Roll'!$S6=NNN,I37,
IF('Rent Roll'!$S6=Stop,I62,
IF('Rent Roll'!$S6=CAM_Fixed,I87,
IF('Rent Roll'!$S6=FSG,"-","-")))),"-"),"-")</f>
        <v>-</v>
      </c>
      <c r="J10" s="715" t="str">
        <f>IF(J$3='Rent Roll'!$U6,
IF(OR(AND(J$5&gt;='Rent Roll'!$K6,J$5&lt;='Rent Roll'!$L6),AND(J$5&gt;='Rent Roll'!$M31,J$5&lt;='Rent Roll'!$N31)),
IF('Rent Roll'!$S6=NNN,J37,
IF('Rent Roll'!$S6=Stop,J62,
IF('Rent Roll'!$S6=CAM_Fixed,J87,
IF('Rent Roll'!$S6=FSG,"-","-")))),"-"),"-")</f>
        <v>-</v>
      </c>
      <c r="K10" s="715" t="str">
        <f>IF(K$3='Rent Roll'!$U6,
IF(OR(AND(K$5&gt;='Rent Roll'!$K6,K$5&lt;='Rent Roll'!$L6),AND(K$5&gt;='Rent Roll'!$M31,K$5&lt;='Rent Roll'!$N31)),
IF('Rent Roll'!$S6=NNN,K37,
IF('Rent Roll'!$S6=Stop,K62,
IF('Rent Roll'!$S6=CAM_Fixed,K87,
IF('Rent Roll'!$S6=FSG,"-","-")))),"-"),"-")</f>
        <v>-</v>
      </c>
      <c r="L10" s="715" t="str">
        <f>IF(L$3='Rent Roll'!$U6,
IF(OR(AND(L$5&gt;='Rent Roll'!$K6,L$5&lt;='Rent Roll'!$L6),AND(L$5&gt;='Rent Roll'!$M31,L$5&lt;='Rent Roll'!$N31)),
IF('Rent Roll'!$S6=NNN,L37,
IF('Rent Roll'!$S6=Stop,L62,
IF('Rent Roll'!$S6=CAM_Fixed,L87,
IF('Rent Roll'!$S6=FSG,"-","-")))),"-"),"-")</f>
        <v>-</v>
      </c>
      <c r="M10" s="715" t="str">
        <f>IF(M$3='Rent Roll'!$U6,
IF(OR(AND(M$5&gt;='Rent Roll'!$K6,M$5&lt;='Rent Roll'!$L6),AND(M$5&gt;='Rent Roll'!$M31,M$5&lt;='Rent Roll'!$N31)),
IF('Rent Roll'!$S6=NNN,M37,
IF('Rent Roll'!$S6=Stop,M62,
IF('Rent Roll'!$S6=CAM_Fixed,M87,
IF('Rent Roll'!$S6=FSG,"-","-")))),"-"),"-")</f>
        <v>-</v>
      </c>
      <c r="N10" s="715">
        <f>IF(N$3='Rent Roll'!$U6,
IF(OR(AND(N$5&gt;='Rent Roll'!$K6,N$5&lt;='Rent Roll'!$L6),AND(N$5&gt;='Rent Roll'!$M31,N$5&lt;='Rent Roll'!$N31)),
IF('Rent Roll'!$S6=NNN,N37,
IF('Rent Roll'!$S6=Stop,N62,
IF('Rent Roll'!$S6=CAM_Fixed,N87,
IF('Rent Roll'!$S6=FSG,"-","-")))),"-"),"-")</f>
        <v>0</v>
      </c>
      <c r="O10" s="715" t="str">
        <f>IF(O$3='Rent Roll'!$U6,
IF(OR(AND(O$5&gt;='Rent Roll'!$K6,O$5&lt;='Rent Roll'!$L6),AND(O$5&gt;='Rent Roll'!$M31,O$5&lt;='Rent Roll'!$N31)),
IF('Rent Roll'!$S6=NNN,O37,
IF('Rent Roll'!$S6=Stop,O62,
IF('Rent Roll'!$S6=CAM_Fixed,O87,
IF('Rent Roll'!$S6=FSG,"-","-")))),"-"),"-")</f>
        <v>-</v>
      </c>
      <c r="P10" s="715" t="str">
        <f>IF(P$3='Rent Roll'!$U6,
IF(OR(AND(P$5&gt;='Rent Roll'!$K6,P$5&lt;='Rent Roll'!$L6),AND(P$5&gt;='Rent Roll'!$M31,P$5&lt;='Rent Roll'!$N31)),
IF('Rent Roll'!$S6=NNN,P37,
IF('Rent Roll'!$S6=Stop,P62,
IF('Rent Roll'!$S6=CAM_Fixed,P87,
IF('Rent Roll'!$S6=FSG,"-","-")))),"-"),"-")</f>
        <v>-</v>
      </c>
      <c r="Q10" s="715" t="str">
        <f>IF(Q$3='Rent Roll'!$U6,
IF(OR(AND(Q$5&gt;='Rent Roll'!$K6,Q$5&lt;='Rent Roll'!$L6),AND(Q$5&gt;='Rent Roll'!$M31,Q$5&lt;='Rent Roll'!$N31)),
IF('Rent Roll'!$S6=NNN,Q37,
IF('Rent Roll'!$S6=Stop,Q62,
IF('Rent Roll'!$S6=CAM_Fixed,Q87,
IF('Rent Roll'!$S6=FSG,"-","-")))),"-"),"-")</f>
        <v>-</v>
      </c>
      <c r="R10" s="715" t="str">
        <f>IF(R$3='Rent Roll'!$U6,
IF(OR(AND(R$5&gt;='Rent Roll'!$K6,R$5&lt;='Rent Roll'!$L6),AND(R$5&gt;='Rent Roll'!$M31,R$5&lt;='Rent Roll'!$N31)),
IF('Rent Roll'!$S6=NNN,R37,
IF('Rent Roll'!$S6=Stop,R62,
IF('Rent Roll'!$S6=CAM_Fixed,R87,
IF('Rent Roll'!$S6=FSG,"-","-")))),"-"),"-")</f>
        <v>-</v>
      </c>
      <c r="S10" s="715" t="str">
        <f>IF(S$3='Rent Roll'!$U6,
IF(OR(AND(S$5&gt;='Rent Roll'!$K6,S$5&lt;='Rent Roll'!$L6),AND(S$5&gt;='Rent Roll'!$M31,S$5&lt;='Rent Roll'!$N31)),
IF('Rent Roll'!$S6=NNN,S37,
IF('Rent Roll'!$S6=Stop,S62,
IF('Rent Roll'!$S6=CAM_Fixed,S87,
IF('Rent Roll'!$S6=FSG,"-","-")))),"-"),"-")</f>
        <v>-</v>
      </c>
      <c r="T10" s="715" t="str">
        <f>IF(T$3='Rent Roll'!$U6,
IF(OR(AND(T$5&gt;='Rent Roll'!$K6,T$5&lt;='Rent Roll'!$L6),AND(T$5&gt;='Rent Roll'!$M31,T$5&lt;='Rent Roll'!$N31)),
IF('Rent Roll'!$S6=NNN,T37,
IF('Rent Roll'!$S6=Stop,T62,
IF('Rent Roll'!$S6=CAM_Fixed,T87,
IF('Rent Roll'!$S6=FSG,"-","-")))),"-"),"-")</f>
        <v>-</v>
      </c>
      <c r="U10" s="715" t="str">
        <f>IF(U$3='Rent Roll'!$U6,
IF(OR(AND(U$5&gt;='Rent Roll'!$K6,U$5&lt;='Rent Roll'!$L6),AND(U$5&gt;='Rent Roll'!$M31,U$5&lt;='Rent Roll'!$N31)),
IF('Rent Roll'!$S6=NNN,U37,
IF('Rent Roll'!$S6=Stop,U62,
IF('Rent Roll'!$S6=CAM_Fixed,U87,
IF('Rent Roll'!$S6=FSG,"-","-")))),"-"),"-")</f>
        <v>-</v>
      </c>
      <c r="V10" s="715" t="str">
        <f>IF(V$3='Rent Roll'!$U6,
IF(OR(AND(V$5&gt;='Rent Roll'!$K6,V$5&lt;='Rent Roll'!$L6),AND(V$5&gt;='Rent Roll'!$M31,V$5&lt;='Rent Roll'!$N31)),
IF('Rent Roll'!$S6=NNN,V37,
IF('Rent Roll'!$S6=Stop,V62,
IF('Rent Roll'!$S6=CAM_Fixed,V87,
IF('Rent Roll'!$S6=FSG,"-","-")))),"-"),"-")</f>
        <v>-</v>
      </c>
      <c r="W10" s="715" t="str">
        <f>IF(W$3='Rent Roll'!$U6,
IF(OR(AND(W$5&gt;='Rent Roll'!$K6,W$5&lt;='Rent Roll'!$L6),AND(W$5&gt;='Rent Roll'!$M31,W$5&lt;='Rent Roll'!$N31)),
IF('Rent Roll'!$S6=NNN,W37,
IF('Rent Roll'!$S6=Stop,W62,
IF('Rent Roll'!$S6=CAM_Fixed,W87,
IF('Rent Roll'!$S6=FSG,"-","-")))),"-"),"-")</f>
        <v>-</v>
      </c>
      <c r="X10" s="715" t="str">
        <f>IF(X$3='Rent Roll'!$U6,
IF(OR(AND(X$5&gt;='Rent Roll'!$K6,X$5&lt;='Rent Roll'!$L6),AND(X$5&gt;='Rent Roll'!$M31,X$5&lt;='Rent Roll'!$N31)),
IF('Rent Roll'!$S6=NNN,X37,
IF('Rent Roll'!$S6=Stop,X62,
IF('Rent Roll'!$S6=CAM_Fixed,X87,
IF('Rent Roll'!$S6=FSG,"-","-")))),"-"),"-")</f>
        <v>-</v>
      </c>
      <c r="Y10" s="715" t="str">
        <f>IF(Y$3='Rent Roll'!$U6,
IF(OR(AND(Y$5&gt;='Rent Roll'!$K6,Y$5&lt;='Rent Roll'!$L6),AND(Y$5&gt;='Rent Roll'!$M31,Y$5&lt;='Rent Roll'!$N31)),
IF('Rent Roll'!$S6=NNN,Y37,
IF('Rent Roll'!$S6=Stop,Y62,
IF('Rent Roll'!$S6=CAM_Fixed,Y87,
IF('Rent Roll'!$S6=FSG,"-","-")))),"-"),"-")</f>
        <v>-</v>
      </c>
      <c r="Z10" s="715">
        <f>IF(Z$3='Rent Roll'!$U6,
IF(OR(AND(Z$5&gt;='Rent Roll'!$K6,Z$5&lt;='Rent Roll'!$L6),AND(Z$5&gt;='Rent Roll'!$M31,Z$5&lt;='Rent Roll'!$N31)),
IF('Rent Roll'!$S6=NNN,Z37,
IF('Rent Roll'!$S6=Stop,Z62,
IF('Rent Roll'!$S6=CAM_Fixed,Z87,
IF('Rent Roll'!$S6=FSG,"-","-")))),"-"),"-")</f>
        <v>237.08691570932311</v>
      </c>
      <c r="AA10" s="715" t="str">
        <f>IF(AA$3='Rent Roll'!$U6,
IF(OR(AND(AA$5&gt;='Rent Roll'!$K6,AA$5&lt;='Rent Roll'!$L6),AND(AA$5&gt;='Rent Roll'!$M31,AA$5&lt;='Rent Roll'!$N31)),
IF('Rent Roll'!$S6=NNN,AA37,
IF('Rent Roll'!$S6=Stop,AA62,
IF('Rent Roll'!$S6=CAM_Fixed,AA87,
IF('Rent Roll'!$S6=FSG,"-","-")))),"-"),"-")</f>
        <v>-</v>
      </c>
      <c r="AB10" s="715" t="str">
        <f>IF(AB$3='Rent Roll'!$U6,
IF(OR(AND(AB$5&gt;='Rent Roll'!$K6,AB$5&lt;='Rent Roll'!$L6),AND(AB$5&gt;='Rent Roll'!$M31,AB$5&lt;='Rent Roll'!$N31)),
IF('Rent Roll'!$S6=NNN,AB37,
IF('Rent Roll'!$S6=Stop,AB62,
IF('Rent Roll'!$S6=CAM_Fixed,AB87,
IF('Rent Roll'!$S6=FSG,"-","-")))),"-"),"-")</f>
        <v>-</v>
      </c>
      <c r="AC10" s="715" t="str">
        <f>IF(AC$3='Rent Roll'!$U6,
IF(OR(AND(AC$5&gt;='Rent Roll'!$K6,AC$5&lt;='Rent Roll'!$L6),AND(AC$5&gt;='Rent Roll'!$M31,AC$5&lt;='Rent Roll'!$N31)),
IF('Rent Roll'!$S6=NNN,AC37,
IF('Rent Roll'!$S6=Stop,AC62,
IF('Rent Roll'!$S6=CAM_Fixed,AC87,
IF('Rent Roll'!$S6=FSG,"-","-")))),"-"),"-")</f>
        <v>-</v>
      </c>
      <c r="AD10" s="715" t="str">
        <f>IF(AD$3='Rent Roll'!$U6,
IF(OR(AND(AD$5&gt;='Rent Roll'!$K6,AD$5&lt;='Rent Roll'!$L6),AND(AD$5&gt;='Rent Roll'!$M31,AD$5&lt;='Rent Roll'!$N31)),
IF('Rent Roll'!$S6=NNN,AD37,
IF('Rent Roll'!$S6=Stop,AD62,
IF('Rent Roll'!$S6=CAM_Fixed,AD87,
IF('Rent Roll'!$S6=FSG,"-","-")))),"-"),"-")</f>
        <v>-</v>
      </c>
      <c r="AE10" s="715" t="str">
        <f>IF(AE$3='Rent Roll'!$U6,
IF(OR(AND(AE$5&gt;='Rent Roll'!$K6,AE$5&lt;='Rent Roll'!$L6),AND(AE$5&gt;='Rent Roll'!$M31,AE$5&lt;='Rent Roll'!$N31)),
IF('Rent Roll'!$S6=NNN,AE37,
IF('Rent Roll'!$S6=Stop,AE62,
IF('Rent Roll'!$S6=CAM_Fixed,AE87,
IF('Rent Roll'!$S6=FSG,"-","-")))),"-"),"-")</f>
        <v>-</v>
      </c>
      <c r="AF10" s="715" t="str">
        <f>IF(AF$3='Rent Roll'!$U6,
IF(OR(AND(AF$5&gt;='Rent Roll'!$K6,AF$5&lt;='Rent Roll'!$L6),AND(AF$5&gt;='Rent Roll'!$M31,AF$5&lt;='Rent Roll'!$N31)),
IF('Rent Roll'!$S6=NNN,AF37,
IF('Rent Roll'!$S6=Stop,AF62,
IF('Rent Roll'!$S6=CAM_Fixed,AF87,
IF('Rent Roll'!$S6=FSG,"-","-")))),"-"),"-")</f>
        <v>-</v>
      </c>
      <c r="AG10" s="715" t="str">
        <f>IF(AG$3='Rent Roll'!$U6,
IF(OR(AND(AG$5&gt;='Rent Roll'!$K6,AG$5&lt;='Rent Roll'!$L6),AND(AG$5&gt;='Rent Roll'!$M31,AG$5&lt;='Rent Roll'!$N31)),
IF('Rent Roll'!$S6=NNN,AG37,
IF('Rent Roll'!$S6=Stop,AG62,
IF('Rent Roll'!$S6=CAM_Fixed,AG87,
IF('Rent Roll'!$S6=FSG,"-","-")))),"-"),"-")</f>
        <v>-</v>
      </c>
      <c r="AH10" s="715" t="str">
        <f>IF(AH$3='Rent Roll'!$U6,
IF(OR(AND(AH$5&gt;='Rent Roll'!$K6,AH$5&lt;='Rent Roll'!$L6),AND(AH$5&gt;='Rent Roll'!$M31,AH$5&lt;='Rent Roll'!$N31)),
IF('Rent Roll'!$S6=NNN,AH37,
IF('Rent Roll'!$S6=Stop,AH62,
IF('Rent Roll'!$S6=CAM_Fixed,AH87,
IF('Rent Roll'!$S6=FSG,"-","-")))),"-"),"-")</f>
        <v>-</v>
      </c>
      <c r="AI10" s="715" t="str">
        <f>IF(AI$3='Rent Roll'!$U6,
IF(OR(AND(AI$5&gt;='Rent Roll'!$K6,AI$5&lt;='Rent Roll'!$L6),AND(AI$5&gt;='Rent Roll'!$M31,AI$5&lt;='Rent Roll'!$N31)),
IF('Rent Roll'!$S6=NNN,AI37,
IF('Rent Roll'!$S6=Stop,AI62,
IF('Rent Roll'!$S6=CAM_Fixed,AI87,
IF('Rent Roll'!$S6=FSG,"-","-")))),"-"),"-")</f>
        <v>-</v>
      </c>
      <c r="AJ10" s="715" t="str">
        <f>IF(AJ$3='Rent Roll'!$U6,
IF(OR(AND(AJ$5&gt;='Rent Roll'!$K6,AJ$5&lt;='Rent Roll'!$L6),AND(AJ$5&gt;='Rent Roll'!$M31,AJ$5&lt;='Rent Roll'!$N31)),
IF('Rent Roll'!$S6=NNN,AJ37,
IF('Rent Roll'!$S6=Stop,AJ62,
IF('Rent Roll'!$S6=CAM_Fixed,AJ87,
IF('Rent Roll'!$S6=FSG,"-","-")))),"-"),"-")</f>
        <v>-</v>
      </c>
      <c r="AK10" s="715" t="str">
        <f>IF(AK$3='Rent Roll'!$U6,
IF(OR(AND(AK$5&gt;='Rent Roll'!$K6,AK$5&lt;='Rent Roll'!$L6),AND(AK$5&gt;='Rent Roll'!$M31,AK$5&lt;='Rent Roll'!$N31)),
IF('Rent Roll'!$S6=NNN,AK37,
IF('Rent Roll'!$S6=Stop,AK62,
IF('Rent Roll'!$S6=CAM_Fixed,AK87,
IF('Rent Roll'!$S6=FSG,"-","-")))),"-"),"-")</f>
        <v>-</v>
      </c>
      <c r="AL10" s="715">
        <f>IF(AL$3='Rent Roll'!$U6,
IF(OR(AND(AL$5&gt;='Rent Roll'!$K6,AL$5&lt;='Rent Roll'!$L6),AND(AL$5&gt;='Rent Roll'!$M31,AL$5&lt;='Rent Roll'!$N31)),
IF('Rent Roll'!$S6=NNN,AL37,
IF('Rent Roll'!$S6=Stop,AL62,
IF('Rent Roll'!$S6=CAM_Fixed,AL87,
IF('Rent Roll'!$S6=FSG,"-","-")))),"-"),"-")</f>
        <v>477.73013515428579</v>
      </c>
      <c r="AM10" s="715" t="str">
        <f>IF(AM$3='Rent Roll'!$U6,
IF(OR(AND(AM$5&gt;='Rent Roll'!$K6,AM$5&lt;='Rent Roll'!$L6),AND(AM$5&gt;='Rent Roll'!$M31,AM$5&lt;='Rent Roll'!$N31)),
IF('Rent Roll'!$S6=NNN,AM37,
IF('Rent Roll'!$S6=Stop,AM62,
IF('Rent Roll'!$S6=CAM_Fixed,AM87,
IF('Rent Roll'!$S6=FSG,"-","-")))),"-"),"-")</f>
        <v>-</v>
      </c>
      <c r="AN10" s="715" t="str">
        <f>IF(AN$3='Rent Roll'!$U6,
IF(OR(AND(AN$5&gt;='Rent Roll'!$K6,AN$5&lt;='Rent Roll'!$L6),AND(AN$5&gt;='Rent Roll'!$M31,AN$5&lt;='Rent Roll'!$N31)),
IF('Rent Roll'!$S6=NNN,AN37,
IF('Rent Roll'!$S6=Stop,AN62,
IF('Rent Roll'!$S6=CAM_Fixed,AN87,
IF('Rent Roll'!$S6=FSG,"-","-")))),"-"),"-")</f>
        <v>-</v>
      </c>
      <c r="AO10" s="715" t="str">
        <f>IF(AO$3='Rent Roll'!$U6,
IF(OR(AND(AO$5&gt;='Rent Roll'!$K6,AO$5&lt;='Rent Roll'!$L6),AND(AO$5&gt;='Rent Roll'!$M31,AO$5&lt;='Rent Roll'!$N31)),
IF('Rent Roll'!$S6=NNN,AO37,
IF('Rent Roll'!$S6=Stop,AO62,
IF('Rent Roll'!$S6=CAM_Fixed,AO87,
IF('Rent Roll'!$S6=FSG,"-","-")))),"-"),"-")</f>
        <v>-</v>
      </c>
      <c r="AP10" s="715" t="str">
        <f>IF(AP$3='Rent Roll'!$U6,
IF(OR(AND(AP$5&gt;='Rent Roll'!$K6,AP$5&lt;='Rent Roll'!$L6),AND(AP$5&gt;='Rent Roll'!$M31,AP$5&lt;='Rent Roll'!$N31)),
IF('Rent Roll'!$S6=NNN,AP37,
IF('Rent Roll'!$S6=Stop,AP62,
IF('Rent Roll'!$S6=CAM_Fixed,AP87,
IF('Rent Roll'!$S6=FSG,"-","-")))),"-"),"-")</f>
        <v>-</v>
      </c>
      <c r="AQ10" s="715" t="str">
        <f>IF(AQ$3='Rent Roll'!$U6,
IF(OR(AND(AQ$5&gt;='Rent Roll'!$K6,AQ$5&lt;='Rent Roll'!$L6),AND(AQ$5&gt;='Rent Roll'!$M31,AQ$5&lt;='Rent Roll'!$N31)),
IF('Rent Roll'!$S6=NNN,AQ37,
IF('Rent Roll'!$S6=Stop,AQ62,
IF('Rent Roll'!$S6=CAM_Fixed,AQ87,
IF('Rent Roll'!$S6=FSG,"-","-")))),"-"),"-")</f>
        <v>-</v>
      </c>
      <c r="AR10" s="715" t="str">
        <f>IF(AR$3='Rent Roll'!$U6,
IF(OR(AND(AR$5&gt;='Rent Roll'!$K6,AR$5&lt;='Rent Roll'!$L6),AND(AR$5&gt;='Rent Roll'!$M31,AR$5&lt;='Rent Roll'!$N31)),
IF('Rent Roll'!$S6=NNN,AR37,
IF('Rent Roll'!$S6=Stop,AR62,
IF('Rent Roll'!$S6=CAM_Fixed,AR87,
IF('Rent Roll'!$S6=FSG,"-","-")))),"-"),"-")</f>
        <v>-</v>
      </c>
      <c r="AS10" s="715" t="str">
        <f>IF(AS$3='Rent Roll'!$U6,
IF(OR(AND(AS$5&gt;='Rent Roll'!$K6,AS$5&lt;='Rent Roll'!$L6),AND(AS$5&gt;='Rent Roll'!$M31,AS$5&lt;='Rent Roll'!$N31)),
IF('Rent Roll'!$S6=NNN,AS37,
IF('Rent Roll'!$S6=Stop,AS62,
IF('Rent Roll'!$S6=CAM_Fixed,AS87,
IF('Rent Roll'!$S6=FSG,"-","-")))),"-"),"-")</f>
        <v>-</v>
      </c>
      <c r="AT10" s="715" t="str">
        <f>IF(AT$3='Rent Roll'!$U6,
IF(OR(AND(AT$5&gt;='Rent Roll'!$K6,AT$5&lt;='Rent Roll'!$L6),AND(AT$5&gt;='Rent Roll'!$M31,AT$5&lt;='Rent Roll'!$N31)),
IF('Rent Roll'!$S6=NNN,AT37,
IF('Rent Roll'!$S6=Stop,AT62,
IF('Rent Roll'!$S6=CAM_Fixed,AT87,
IF('Rent Roll'!$S6=FSG,"-","-")))),"-"),"-")</f>
        <v>-</v>
      </c>
      <c r="AU10" s="715" t="str">
        <f>IF(AU$3='Rent Roll'!$U6,
IF(OR(AND(AU$5&gt;='Rent Roll'!$K6,AU$5&lt;='Rent Roll'!$L6),AND(AU$5&gt;='Rent Roll'!$M31,AU$5&lt;='Rent Roll'!$N31)),
IF('Rent Roll'!$S6=NNN,AU37,
IF('Rent Roll'!$S6=Stop,AU62,
IF('Rent Roll'!$S6=CAM_Fixed,AU87,
IF('Rent Roll'!$S6=FSG,"-","-")))),"-"),"-")</f>
        <v>-</v>
      </c>
      <c r="AV10" s="715" t="str">
        <f>IF(AV$3='Rent Roll'!$U6,
IF(OR(AND(AV$5&gt;='Rent Roll'!$K6,AV$5&lt;='Rent Roll'!$L6),AND(AV$5&gt;='Rent Roll'!$M31,AV$5&lt;='Rent Roll'!$N31)),
IF('Rent Roll'!$S6=NNN,AV37,
IF('Rent Roll'!$S6=Stop,AV62,
IF('Rent Roll'!$S6=CAM_Fixed,AV87,
IF('Rent Roll'!$S6=FSG,"-","-")))),"-"),"-")</f>
        <v>-</v>
      </c>
      <c r="AW10" s="715" t="str">
        <f>IF(AW$3='Rent Roll'!$U6,
IF(OR(AND(AW$5&gt;='Rent Roll'!$K6,AW$5&lt;='Rent Roll'!$L6),AND(AW$5&gt;='Rent Roll'!$M31,AW$5&lt;='Rent Roll'!$N31)),
IF('Rent Roll'!$S6=NNN,AW37,
IF('Rent Roll'!$S6=Stop,AW62,
IF('Rent Roll'!$S6=CAM_Fixed,AW87,
IF('Rent Roll'!$S6=FSG,"-","-")))),"-"),"-")</f>
        <v>-</v>
      </c>
      <c r="AX10" s="715">
        <f>IF(AX$3='Rent Roll'!$U6,
IF(OR(AND(AX$5&gt;='Rent Roll'!$K6,AX$5&lt;='Rent Roll'!$L6),AND(AX$5&gt;='Rent Roll'!$M31,AX$5&lt;='Rent Roll'!$N31)),
IF('Rent Roll'!$S6=NNN,AX37,
IF('Rent Roll'!$S6=Stop,AX62,
IF('Rent Roll'!$S6=CAM_Fixed,AX87,
IF('Rent Roll'!$S6=FSG,"-","-")))),"-"),"-")</f>
        <v>721.98300289092299</v>
      </c>
      <c r="AY10" s="715" t="str">
        <f>IF(AY$3='Rent Roll'!$U6,
IF(OR(AND(AY$5&gt;='Rent Roll'!$K6,AY$5&lt;='Rent Roll'!$L6),AND(AY$5&gt;='Rent Roll'!$M31,AY$5&lt;='Rent Roll'!$N31)),
IF('Rent Roll'!$S6=NNN,AY37,
IF('Rent Roll'!$S6=Stop,AY62,
IF('Rent Roll'!$S6=CAM_Fixed,AY87,
IF('Rent Roll'!$S6=FSG,"-","-")))),"-"),"-")</f>
        <v>-</v>
      </c>
      <c r="AZ10" s="715" t="str">
        <f>IF(AZ$3='Rent Roll'!$U6,
IF(OR(AND(AZ$5&gt;='Rent Roll'!$K6,AZ$5&lt;='Rent Roll'!$L6),AND(AZ$5&gt;='Rent Roll'!$M31,AZ$5&lt;='Rent Roll'!$N31)),
IF('Rent Roll'!$S6=NNN,AZ37,
IF('Rent Roll'!$S6=Stop,AZ62,
IF('Rent Roll'!$S6=CAM_Fixed,AZ87,
IF('Rent Roll'!$S6=FSG,"-","-")))),"-"),"-")</f>
        <v>-</v>
      </c>
      <c r="BA10" s="715" t="str">
        <f>IF(BA$3='Rent Roll'!$U6,
IF(OR(AND(BA$5&gt;='Rent Roll'!$K6,BA$5&lt;='Rent Roll'!$L6),AND(BA$5&gt;='Rent Roll'!$M31,BA$5&lt;='Rent Roll'!$N31)),
IF('Rent Roll'!$S6=NNN,BA37,
IF('Rent Roll'!$S6=Stop,BA62,
IF('Rent Roll'!$S6=CAM_Fixed,BA87,
IF('Rent Roll'!$S6=FSG,"-","-")))),"-"),"-")</f>
        <v>-</v>
      </c>
      <c r="BB10" s="715" t="str">
        <f>IF(BB$3='Rent Roll'!$U6,
IF(OR(AND(BB$5&gt;='Rent Roll'!$K6,BB$5&lt;='Rent Roll'!$L6),AND(BB$5&gt;='Rent Roll'!$M31,BB$5&lt;='Rent Roll'!$N31)),
IF('Rent Roll'!$S6=NNN,BB37,
IF('Rent Roll'!$S6=Stop,BB62,
IF('Rent Roll'!$S6=CAM_Fixed,BB87,
IF('Rent Roll'!$S6=FSG,"-","-")))),"-"),"-")</f>
        <v>-</v>
      </c>
      <c r="BC10" s="715" t="str">
        <f>IF(BC$3='Rent Roll'!$U6,
IF(OR(AND(BC$5&gt;='Rent Roll'!$K6,BC$5&lt;='Rent Roll'!$L6),AND(BC$5&gt;='Rent Roll'!$M31,BC$5&lt;='Rent Roll'!$N31)),
IF('Rent Roll'!$S6=NNN,BC37,
IF('Rent Roll'!$S6=Stop,BC62,
IF('Rent Roll'!$S6=CAM_Fixed,BC87,
IF('Rent Roll'!$S6=FSG,"-","-")))),"-"),"-")</f>
        <v>-</v>
      </c>
      <c r="BD10" s="715" t="str">
        <f>IF(BD$3='Rent Roll'!$U6,
IF(OR(AND(BD$5&gt;='Rent Roll'!$K6,BD$5&lt;='Rent Roll'!$L6),AND(BD$5&gt;='Rent Roll'!$M31,BD$5&lt;='Rent Roll'!$N31)),
IF('Rent Roll'!$S6=NNN,BD37,
IF('Rent Roll'!$S6=Stop,BD62,
IF('Rent Roll'!$S6=CAM_Fixed,BD87,
IF('Rent Roll'!$S6=FSG,"-","-")))),"-"),"-")</f>
        <v>-</v>
      </c>
      <c r="BE10" s="715" t="str">
        <f>IF(BE$3='Rent Roll'!$U6,
IF(OR(AND(BE$5&gt;='Rent Roll'!$K6,BE$5&lt;='Rent Roll'!$L6),AND(BE$5&gt;='Rent Roll'!$M31,BE$5&lt;='Rent Roll'!$N31)),
IF('Rent Roll'!$S6=NNN,BE37,
IF('Rent Roll'!$S6=Stop,BE62,
IF('Rent Roll'!$S6=CAM_Fixed,BE87,
IF('Rent Roll'!$S6=FSG,"-","-")))),"-"),"-")</f>
        <v>-</v>
      </c>
      <c r="BF10" s="715" t="str">
        <f>IF(BF$3='Rent Roll'!$U6,
IF(OR(AND(BF$5&gt;='Rent Roll'!$K6,BF$5&lt;='Rent Roll'!$L6),AND(BF$5&gt;='Rent Roll'!$M31,BF$5&lt;='Rent Roll'!$N31)),
IF('Rent Roll'!$S6=NNN,BF37,
IF('Rent Roll'!$S6=Stop,BF62,
IF('Rent Roll'!$S6=CAM_Fixed,BF87,
IF('Rent Roll'!$S6=FSG,"-","-")))),"-"),"-")</f>
        <v>-</v>
      </c>
      <c r="BG10" s="715" t="str">
        <f>IF(BG$3='Rent Roll'!$U6,
IF(OR(AND(BG$5&gt;='Rent Roll'!$K6,BG$5&lt;='Rent Roll'!$L6),AND(BG$5&gt;='Rent Roll'!$M31,BG$5&lt;='Rent Roll'!$N31)),
IF('Rent Roll'!$S6=NNN,BG37,
IF('Rent Roll'!$S6=Stop,BG62,
IF('Rent Roll'!$S6=CAM_Fixed,BG87,
IF('Rent Roll'!$S6=FSG,"-","-")))),"-"),"-")</f>
        <v>-</v>
      </c>
      <c r="BH10" s="715" t="str">
        <f>IF(BH$3='Rent Roll'!$U6,
IF(OR(AND(BH$5&gt;='Rent Roll'!$K6,BH$5&lt;='Rent Roll'!$L6),AND(BH$5&gt;='Rent Roll'!$M31,BH$5&lt;='Rent Roll'!$N31)),
IF('Rent Roll'!$S6=NNN,BH37,
IF('Rent Roll'!$S6=Stop,BH62,
IF('Rent Roll'!$S6=CAM_Fixed,BH87,
IF('Rent Roll'!$S6=FSG,"-","-")))),"-"),"-")</f>
        <v>-</v>
      </c>
      <c r="BI10" s="715" t="str">
        <f>IF(BI$3='Rent Roll'!$U6,
IF(OR(AND(BI$5&gt;='Rent Roll'!$K6,BI$5&lt;='Rent Roll'!$L6),AND(BI$5&gt;='Rent Roll'!$M31,BI$5&lt;='Rent Roll'!$N31)),
IF('Rent Roll'!$S6=NNN,BI37,
IF('Rent Roll'!$S6=Stop,BI62,
IF('Rent Roll'!$S6=CAM_Fixed,BI87,
IF('Rent Roll'!$S6=FSG,"-","-")))),"-"),"-")</f>
        <v>-</v>
      </c>
      <c r="BJ10" s="715">
        <f>IF(BJ$3='Rent Roll'!$U6,
IF(OR(AND(BJ$5&gt;='Rent Roll'!$K6,BJ$5&lt;='Rent Roll'!$L6),AND(BJ$5&gt;='Rent Roll'!$M31,BJ$5&lt;='Rent Roll'!$N31)),
IF('Rent Roll'!$S6=NNN,BJ37,
IF('Rent Roll'!$S6=Stop,BJ62,
IF('Rent Roll'!$S6=CAM_Fixed,BJ87,
IF('Rent Roll'!$S6=FSG,"-","-")))),"-"),"-")</f>
        <v>969.89966364361214</v>
      </c>
      <c r="BK10" s="715" t="str">
        <f>IF(BK$3='Rent Roll'!$U6,
IF(OR(AND(BK$5&gt;='Rent Roll'!$K6,BK$5&lt;='Rent Roll'!$L6),AND(BK$5&gt;='Rent Roll'!$M31,BK$5&lt;='Rent Roll'!$N31)),
IF('Rent Roll'!$S6=NNN,BK37,
IF('Rent Roll'!$S6=Stop,BK62,
IF('Rent Roll'!$S6=CAM_Fixed,BK87,
IF('Rent Roll'!$S6=FSG,"-","-")))),"-"),"-")</f>
        <v>-</v>
      </c>
      <c r="BL10" s="715" t="str">
        <f>IF(BL$3='Rent Roll'!$U6,
IF(OR(AND(BL$5&gt;='Rent Roll'!$K6,BL$5&lt;='Rent Roll'!$L6),AND(BL$5&gt;='Rent Roll'!$M31,BL$5&lt;='Rent Roll'!$N31)),
IF('Rent Roll'!$S6=NNN,BL37,
IF('Rent Roll'!$S6=Stop,BL62,
IF('Rent Roll'!$S6=CAM_Fixed,BL87,
IF('Rent Roll'!$S6=FSG,"-","-")))),"-"),"-")</f>
        <v>-</v>
      </c>
      <c r="BM10" s="715" t="str">
        <f>IF(BM$3='Rent Roll'!$U6,
IF(OR(AND(BM$5&gt;='Rent Roll'!$K6,BM$5&lt;='Rent Roll'!$L6),AND(BM$5&gt;='Rent Roll'!$M31,BM$5&lt;='Rent Roll'!$N31)),
IF('Rent Roll'!$S6=NNN,BM37,
IF('Rent Roll'!$S6=Stop,BM62,
IF('Rent Roll'!$S6=CAM_Fixed,BM87,
IF('Rent Roll'!$S6=FSG,"-","-")))),"-"),"-")</f>
        <v>-</v>
      </c>
      <c r="BN10" s="715" t="str">
        <f>IF(BN$3='Rent Roll'!$U6,
IF(OR(AND(BN$5&gt;='Rent Roll'!$K6,BN$5&lt;='Rent Roll'!$L6),AND(BN$5&gt;='Rent Roll'!$M31,BN$5&lt;='Rent Roll'!$N31)),
IF('Rent Roll'!$S6=NNN,BN37,
IF('Rent Roll'!$S6=Stop,BN62,
IF('Rent Roll'!$S6=CAM_Fixed,BN87,
IF('Rent Roll'!$S6=FSG,"-","-")))),"-"),"-")</f>
        <v>-</v>
      </c>
      <c r="BO10" s="715" t="str">
        <f>IF(BO$3='Rent Roll'!$U6,
IF(OR(AND(BO$5&gt;='Rent Roll'!$K6,BO$5&lt;='Rent Roll'!$L6),AND(BO$5&gt;='Rent Roll'!$M31,BO$5&lt;='Rent Roll'!$N31)),
IF('Rent Roll'!$S6=NNN,BO37,
IF('Rent Roll'!$S6=Stop,BO62,
IF('Rent Roll'!$S6=CAM_Fixed,BO87,
IF('Rent Roll'!$S6=FSG,"-","-")))),"-"),"-")</f>
        <v>-</v>
      </c>
      <c r="BP10" s="715" t="str">
        <f>IF(BP$3='Rent Roll'!$U6,
IF(OR(AND(BP$5&gt;='Rent Roll'!$K6,BP$5&lt;='Rent Roll'!$L6),AND(BP$5&gt;='Rent Roll'!$M31,BP$5&lt;='Rent Roll'!$N31)),
IF('Rent Roll'!$S6=NNN,BP37,
IF('Rent Roll'!$S6=Stop,BP62,
IF('Rent Roll'!$S6=CAM_Fixed,BP87,
IF('Rent Roll'!$S6=FSG,"-","-")))),"-"),"-")</f>
        <v>-</v>
      </c>
      <c r="BQ10" s="715" t="str">
        <f>IF(BQ$3='Rent Roll'!$U6,
IF(OR(AND(BQ$5&gt;='Rent Roll'!$K6,BQ$5&lt;='Rent Roll'!$L6),AND(BQ$5&gt;='Rent Roll'!$M31,BQ$5&lt;='Rent Roll'!$N31)),
IF('Rent Roll'!$S6=NNN,BQ37,
IF('Rent Roll'!$S6=Stop,BQ62,
IF('Rent Roll'!$S6=CAM_Fixed,BQ87,
IF('Rent Roll'!$S6=FSG,"-","-")))),"-"),"-")</f>
        <v>-</v>
      </c>
      <c r="BR10" s="715" t="str">
        <f>IF(BR$3='Rent Roll'!$U6,
IF(OR(AND(BR$5&gt;='Rent Roll'!$K6,BR$5&lt;='Rent Roll'!$L6),AND(BR$5&gt;='Rent Roll'!$M31,BR$5&lt;='Rent Roll'!$N31)),
IF('Rent Roll'!$S6=NNN,BR37,
IF('Rent Roll'!$S6=Stop,BR62,
IF('Rent Roll'!$S6=CAM_Fixed,BR87,
IF('Rent Roll'!$S6=FSG,"-","-")))),"-"),"-")</f>
        <v>-</v>
      </c>
      <c r="BS10" s="715" t="str">
        <f>IF(BS$3='Rent Roll'!$U6,
IF(OR(AND(BS$5&gt;='Rent Roll'!$K6,BS$5&lt;='Rent Roll'!$L6),AND(BS$5&gt;='Rent Roll'!$M31,BS$5&lt;='Rent Roll'!$N31)),
IF('Rent Roll'!$S6=NNN,BS37,
IF('Rent Roll'!$S6=Stop,BS62,
IF('Rent Roll'!$S6=CAM_Fixed,BS87,
IF('Rent Roll'!$S6=FSG,"-","-")))),"-"),"-")</f>
        <v>-</v>
      </c>
      <c r="BT10" s="715" t="str">
        <f>IF(BT$3='Rent Roll'!$U6,
IF(OR(AND(BT$5&gt;='Rent Roll'!$K6,BT$5&lt;='Rent Roll'!$L6),AND(BT$5&gt;='Rent Roll'!$M31,BT$5&lt;='Rent Roll'!$N31)),
IF('Rent Roll'!$S6=NNN,BT37,
IF('Rent Roll'!$S6=Stop,BT62,
IF('Rent Roll'!$S6=CAM_Fixed,BT87,
IF('Rent Roll'!$S6=FSG,"-","-")))),"-"),"-")</f>
        <v>-</v>
      </c>
      <c r="BU10" s="715" t="str">
        <f>IF(BU$3='Rent Roll'!$U6,
IF(OR(AND(BU$5&gt;='Rent Roll'!$K6,BU$5&lt;='Rent Roll'!$L6),AND(BU$5&gt;='Rent Roll'!$M31,BU$5&lt;='Rent Roll'!$N31)),
IF('Rent Roll'!$S6=NNN,BU37,
IF('Rent Roll'!$S6=Stop,BU62,
IF('Rent Roll'!$S6=CAM_Fixed,BU87,
IF('Rent Roll'!$S6=FSG,"-","-")))),"-"),"-")</f>
        <v>-</v>
      </c>
      <c r="BV10" s="715">
        <f>IF(BV$3='Rent Roll'!$U6,
IF(OR(AND(BV$5&gt;='Rent Roll'!$K6,BV$5&lt;='Rent Roll'!$L6),AND(BV$5&gt;='Rent Roll'!$M31,BV$5&lt;='Rent Roll'!$N31)),
IF('Rent Roll'!$S6=NNN,BV37,
IF('Rent Roll'!$S6=Stop,BV62,
IF('Rent Roll'!$S6=CAM_Fixed,BV87,
IF('Rent Roll'!$S6=FSG,"-","-")))),"-"),"-")</f>
        <v>1221.535074307589</v>
      </c>
      <c r="BW10" s="715" t="str">
        <f>IF(BW$3='Rent Roll'!$U6,
IF(OR(AND(BW$5&gt;='Rent Roll'!$K6,BW$5&lt;='Rent Roll'!$L6),AND(BW$5&gt;='Rent Roll'!$M31,BW$5&lt;='Rent Roll'!$N31)),
IF('Rent Roll'!$S6=NNN,BW37,
IF('Rent Roll'!$S6=Stop,BW62,
IF('Rent Roll'!$S6=CAM_Fixed,BW87,
IF('Rent Roll'!$S6=FSG,"-","-")))),"-"),"-")</f>
        <v>-</v>
      </c>
      <c r="BX10" s="715" t="str">
        <f>IF(BX$3='Rent Roll'!$U6,
IF(OR(AND(BX$5&gt;='Rent Roll'!$K6,BX$5&lt;='Rent Roll'!$L6),AND(BX$5&gt;='Rent Roll'!$M31,BX$5&lt;='Rent Roll'!$N31)),
IF('Rent Roll'!$S6=NNN,BX37,
IF('Rent Roll'!$S6=Stop,BX62,
IF('Rent Roll'!$S6=CAM_Fixed,BX87,
IF('Rent Roll'!$S6=FSG,"-","-")))),"-"),"-")</f>
        <v>-</v>
      </c>
      <c r="BY10" s="715" t="str">
        <f>IF(BY$3='Rent Roll'!$U6,
IF(OR(AND(BY$5&gt;='Rent Roll'!$K6,BY$5&lt;='Rent Roll'!$L6),AND(BY$5&gt;='Rent Roll'!$M31,BY$5&lt;='Rent Roll'!$N31)),
IF('Rent Roll'!$S6=NNN,BY37,
IF('Rent Roll'!$S6=Stop,BY62,
IF('Rent Roll'!$S6=CAM_Fixed,BY87,
IF('Rent Roll'!$S6=FSG,"-","-")))),"-"),"-")</f>
        <v>-</v>
      </c>
      <c r="BZ10" s="715" t="str">
        <f>IF(BZ$3='Rent Roll'!$U6,
IF(OR(AND(BZ$5&gt;='Rent Roll'!$K6,BZ$5&lt;='Rent Roll'!$L6),AND(BZ$5&gt;='Rent Roll'!$M31,BZ$5&lt;='Rent Roll'!$N31)),
IF('Rent Roll'!$S6=NNN,BZ37,
IF('Rent Roll'!$S6=Stop,BZ62,
IF('Rent Roll'!$S6=CAM_Fixed,BZ87,
IF('Rent Roll'!$S6=FSG,"-","-")))),"-"),"-")</f>
        <v>-</v>
      </c>
      <c r="CA10" s="715" t="str">
        <f>IF(CA$3='Rent Roll'!$U6,
IF(OR(AND(CA$5&gt;='Rent Roll'!$K6,CA$5&lt;='Rent Roll'!$L6),AND(CA$5&gt;='Rent Roll'!$M31,CA$5&lt;='Rent Roll'!$N31)),
IF('Rent Roll'!$S6=NNN,CA37,
IF('Rent Roll'!$S6=Stop,CA62,
IF('Rent Roll'!$S6=CAM_Fixed,CA87,
IF('Rent Roll'!$S6=FSG,"-","-")))),"-"),"-")</f>
        <v>-</v>
      </c>
      <c r="CB10" s="715" t="str">
        <f>IF(CB$3='Rent Roll'!$U6,
IF(OR(AND(CB$5&gt;='Rent Roll'!$K6,CB$5&lt;='Rent Roll'!$L6),AND(CB$5&gt;='Rent Roll'!$M31,CB$5&lt;='Rent Roll'!$N31)),
IF('Rent Roll'!$S6=NNN,CB37,
IF('Rent Roll'!$S6=Stop,CB62,
IF('Rent Roll'!$S6=CAM_Fixed,CB87,
IF('Rent Roll'!$S6=FSG,"-","-")))),"-"),"-")</f>
        <v>-</v>
      </c>
      <c r="CC10" s="715" t="str">
        <f>IF(CC$3='Rent Roll'!$U6,
IF(OR(AND(CC$5&gt;='Rent Roll'!$K6,CC$5&lt;='Rent Roll'!$L6),AND(CC$5&gt;='Rent Roll'!$M31,CC$5&lt;='Rent Roll'!$N31)),
IF('Rent Roll'!$S6=NNN,CC37,
IF('Rent Roll'!$S6=Stop,CC62,
IF('Rent Roll'!$S6=CAM_Fixed,CC87,
IF('Rent Roll'!$S6=FSG,"-","-")))),"-"),"-")</f>
        <v>-</v>
      </c>
      <c r="CD10" s="715" t="str">
        <f>IF(CD$3='Rent Roll'!$U6,
IF(OR(AND(CD$5&gt;='Rent Roll'!$K6,CD$5&lt;='Rent Roll'!$L6),AND(CD$5&gt;='Rent Roll'!$M31,CD$5&lt;='Rent Roll'!$N31)),
IF('Rent Roll'!$S6=NNN,CD37,
IF('Rent Roll'!$S6=Stop,CD62,
IF('Rent Roll'!$S6=CAM_Fixed,CD87,
IF('Rent Roll'!$S6=FSG,"-","-")))),"-"),"-")</f>
        <v>-</v>
      </c>
      <c r="CE10" s="715" t="str">
        <f>IF(CE$3='Rent Roll'!$U6,
IF(OR(AND(CE$5&gt;='Rent Roll'!$K6,CE$5&lt;='Rent Roll'!$L6),AND(CE$5&gt;='Rent Roll'!$M31,CE$5&lt;='Rent Roll'!$N31)),
IF('Rent Roll'!$S6=NNN,CE37,
IF('Rent Roll'!$S6=Stop,CE62,
IF('Rent Roll'!$S6=CAM_Fixed,CE87,
IF('Rent Roll'!$S6=FSG,"-","-")))),"-"),"-")</f>
        <v>-</v>
      </c>
      <c r="CF10" s="715" t="str">
        <f>IF(CF$3='Rent Roll'!$U6,
IF(OR(AND(CF$5&gt;='Rent Roll'!$K6,CF$5&lt;='Rent Roll'!$L6),AND(CF$5&gt;='Rent Roll'!$M31,CF$5&lt;='Rent Roll'!$N31)),
IF('Rent Roll'!$S6=NNN,CF37,
IF('Rent Roll'!$S6=Stop,CF62,
IF('Rent Roll'!$S6=CAM_Fixed,CF87,
IF('Rent Roll'!$S6=FSG,"-","-")))),"-"),"-")</f>
        <v>-</v>
      </c>
      <c r="CG10" s="715" t="str">
        <f>IF(CG$3='Rent Roll'!$U6,
IF(OR(AND(CG$5&gt;='Rent Roll'!$K6,CG$5&lt;='Rent Roll'!$L6),AND(CG$5&gt;='Rent Roll'!$M31,CG$5&lt;='Rent Roll'!$N31)),
IF('Rent Roll'!$S6=NNN,CG37,
IF('Rent Roll'!$S6=Stop,CG62,
IF('Rent Roll'!$S6=CAM_Fixed,CG87,
IF('Rent Roll'!$S6=FSG,"-","-")))),"-"),"-")</f>
        <v>-</v>
      </c>
      <c r="CH10" s="715">
        <f>IF(CH$3='Rent Roll'!$U6,
IF(OR(AND(CH$5&gt;='Rent Roll'!$K6,CH$5&lt;='Rent Roll'!$L6),AND(CH$5&gt;='Rent Roll'!$M31,CH$5&lt;='Rent Roll'!$N31)),
IF('Rent Roll'!$S6=NNN,CH37,
IF('Rent Roll'!$S6=Stop,CH62,
IF('Rent Roll'!$S6=CAM_Fixed,CH87,
IF('Rent Roll'!$S6=FSG,"-","-")))),"-"),"-")</f>
        <v>1476.9450161315228</v>
      </c>
      <c r="CI10" s="715" t="str">
        <f>IF(CI$3='Rent Roll'!$U6,
IF(OR(AND(CI$5&gt;='Rent Roll'!$K6,CI$5&lt;='Rent Roll'!$L6),AND(CI$5&gt;='Rent Roll'!$M31,CI$5&lt;='Rent Roll'!$N31)),
IF('Rent Roll'!$S6=NNN,CI37,
IF('Rent Roll'!$S6=Stop,CI62,
IF('Rent Roll'!$S6=CAM_Fixed,CI87,
IF('Rent Roll'!$S6=FSG,"-","-")))),"-"),"-")</f>
        <v>-</v>
      </c>
      <c r="CJ10" s="715" t="str">
        <f>IF(CJ$3='Rent Roll'!$U6,
IF(OR(AND(CJ$5&gt;='Rent Roll'!$K6,CJ$5&lt;='Rent Roll'!$L6),AND(CJ$5&gt;='Rent Roll'!$M31,CJ$5&lt;='Rent Roll'!$N31)),
IF('Rent Roll'!$S6=NNN,CJ37,
IF('Rent Roll'!$S6=Stop,CJ62,
IF('Rent Roll'!$S6=CAM_Fixed,CJ87,
IF('Rent Roll'!$S6=FSG,"-","-")))),"-"),"-")</f>
        <v>-</v>
      </c>
      <c r="CK10" s="715" t="str">
        <f>IF(CK$3='Rent Roll'!$U6,
IF(OR(AND(CK$5&gt;='Rent Roll'!$K6,CK$5&lt;='Rent Roll'!$L6),AND(CK$5&gt;='Rent Roll'!$M31,CK$5&lt;='Rent Roll'!$N31)),
IF('Rent Roll'!$S6=NNN,CK37,
IF('Rent Roll'!$S6=Stop,CK62,
IF('Rent Roll'!$S6=CAM_Fixed,CK87,
IF('Rent Roll'!$S6=FSG,"-","-")))),"-"),"-")</f>
        <v>-</v>
      </c>
      <c r="CL10" s="715" t="str">
        <f>IF(CL$3='Rent Roll'!$U6,
IF(OR(AND(CL$5&gt;='Rent Roll'!$K6,CL$5&lt;='Rent Roll'!$L6),AND(CL$5&gt;='Rent Roll'!$M31,CL$5&lt;='Rent Roll'!$N31)),
IF('Rent Roll'!$S6=NNN,CL37,
IF('Rent Roll'!$S6=Stop,CL62,
IF('Rent Roll'!$S6=CAM_Fixed,CL87,
IF('Rent Roll'!$S6=FSG,"-","-")))),"-"),"-")</f>
        <v>-</v>
      </c>
      <c r="CM10" s="715" t="str">
        <f>IF(CM$3='Rent Roll'!$U6,
IF(OR(AND(CM$5&gt;='Rent Roll'!$K6,CM$5&lt;='Rent Roll'!$L6),AND(CM$5&gt;='Rent Roll'!$M31,CM$5&lt;='Rent Roll'!$N31)),
IF('Rent Roll'!$S6=NNN,CM37,
IF('Rent Roll'!$S6=Stop,CM62,
IF('Rent Roll'!$S6=CAM_Fixed,CM87,
IF('Rent Roll'!$S6=FSG,"-","-")))),"-"),"-")</f>
        <v>-</v>
      </c>
      <c r="CN10" s="715" t="str">
        <f>IF(CN$3='Rent Roll'!$U6,
IF(OR(AND(CN$5&gt;='Rent Roll'!$K6,CN$5&lt;='Rent Roll'!$L6),AND(CN$5&gt;='Rent Roll'!$M31,CN$5&lt;='Rent Roll'!$N31)),
IF('Rent Roll'!$S6=NNN,CN37,
IF('Rent Roll'!$S6=Stop,CN62,
IF('Rent Roll'!$S6=CAM_Fixed,CN87,
IF('Rent Roll'!$S6=FSG,"-","-")))),"-"),"-")</f>
        <v>-</v>
      </c>
      <c r="CO10" s="715" t="str">
        <f>IF(CO$3='Rent Roll'!$U6,
IF(OR(AND(CO$5&gt;='Rent Roll'!$K6,CO$5&lt;='Rent Roll'!$L6),AND(CO$5&gt;='Rent Roll'!$M31,CO$5&lt;='Rent Roll'!$N31)),
IF('Rent Roll'!$S6=NNN,CO37,
IF('Rent Roll'!$S6=Stop,CO62,
IF('Rent Roll'!$S6=CAM_Fixed,CO87,
IF('Rent Roll'!$S6=FSG,"-","-")))),"-"),"-")</f>
        <v>-</v>
      </c>
      <c r="CP10" s="715" t="str">
        <f>IF(CP$3='Rent Roll'!$U6,
IF(OR(AND(CP$5&gt;='Rent Roll'!$K6,CP$5&lt;='Rent Roll'!$L6),AND(CP$5&gt;='Rent Roll'!$M31,CP$5&lt;='Rent Roll'!$N31)),
IF('Rent Roll'!$S6=NNN,CP37,
IF('Rent Roll'!$S6=Stop,CP62,
IF('Rent Roll'!$S6=CAM_Fixed,CP87,
IF('Rent Roll'!$S6=FSG,"-","-")))),"-"),"-")</f>
        <v>-</v>
      </c>
      <c r="CQ10" s="715" t="str">
        <f>IF(CQ$3='Rent Roll'!$U6,
IF(OR(AND(CQ$5&gt;='Rent Roll'!$K6,CQ$5&lt;='Rent Roll'!$L6),AND(CQ$5&gt;='Rent Roll'!$M31,CQ$5&lt;='Rent Roll'!$N31)),
IF('Rent Roll'!$S6=NNN,CQ37,
IF('Rent Roll'!$S6=Stop,CQ62,
IF('Rent Roll'!$S6=CAM_Fixed,CQ87,
IF('Rent Roll'!$S6=FSG,"-","-")))),"-"),"-")</f>
        <v>-</v>
      </c>
      <c r="CR10" s="715" t="str">
        <f>IF(CR$3='Rent Roll'!$U6,
IF(OR(AND(CR$5&gt;='Rent Roll'!$K6,CR$5&lt;='Rent Roll'!$L6),AND(CR$5&gt;='Rent Roll'!$M31,CR$5&lt;='Rent Roll'!$N31)),
IF('Rent Roll'!$S6=NNN,CR37,
IF('Rent Roll'!$S6=Stop,CR62,
IF('Rent Roll'!$S6=CAM_Fixed,CR87,
IF('Rent Roll'!$S6=FSG,"-","-")))),"-"),"-")</f>
        <v>-</v>
      </c>
      <c r="CS10" s="715" t="str">
        <f>IF(CS$3='Rent Roll'!$U6,
IF(OR(AND(CS$5&gt;='Rent Roll'!$K6,CS$5&lt;='Rent Roll'!$L6),AND(CS$5&gt;='Rent Roll'!$M31,CS$5&lt;='Rent Roll'!$N31)),
IF('Rent Roll'!$S6=NNN,CS37,
IF('Rent Roll'!$S6=Stop,CS62,
IF('Rent Roll'!$S6=CAM_Fixed,CS87,
IF('Rent Roll'!$S6=FSG,"-","-")))),"-"),"-")</f>
        <v>-</v>
      </c>
      <c r="CT10" s="715">
        <f>IF(CT$3='Rent Roll'!$U6,
IF(OR(AND(CT$5&gt;='Rent Roll'!$K6,CT$5&lt;='Rent Roll'!$L6),AND(CT$5&gt;='Rent Roll'!$M31,CT$5&lt;='Rent Roll'!$N31)),
IF('Rent Roll'!$S6=NNN,CT37,
IF('Rent Roll'!$S6=Stop,CT62,
IF('Rent Roll'!$S6=CAM_Fixed,CT87,
IF('Rent Roll'!$S6=FSG,"-","-")))),"-"),"-")</f>
        <v>1736.1861070828195</v>
      </c>
      <c r="CU10" s="715" t="str">
        <f>IF(CU$3='Rent Roll'!$U6,
IF(OR(AND(CU$5&gt;='Rent Roll'!$K6,CU$5&lt;='Rent Roll'!$L6),AND(CU$5&gt;='Rent Roll'!$M31,CU$5&lt;='Rent Roll'!$N31)),
IF('Rent Roll'!$S6=NNN,CU37,
IF('Rent Roll'!$S6=Stop,CU62,
IF('Rent Roll'!$S6=CAM_Fixed,CU87,
IF('Rent Roll'!$S6=FSG,"-","-")))),"-"),"-")</f>
        <v>-</v>
      </c>
      <c r="CV10" s="715" t="str">
        <f>IF(CV$3='Rent Roll'!$U6,
IF(OR(AND(CV$5&gt;='Rent Roll'!$K6,CV$5&lt;='Rent Roll'!$L6),AND(CV$5&gt;='Rent Roll'!$M31,CV$5&lt;='Rent Roll'!$N31)),
IF('Rent Roll'!$S6=NNN,CV37,
IF('Rent Roll'!$S6=Stop,CV62,
IF('Rent Roll'!$S6=CAM_Fixed,CV87,
IF('Rent Roll'!$S6=FSG,"-","-")))),"-"),"-")</f>
        <v>-</v>
      </c>
      <c r="CW10" s="715" t="str">
        <f>IF(CW$3='Rent Roll'!$U6,
IF(OR(AND(CW$5&gt;='Rent Roll'!$K6,CW$5&lt;='Rent Roll'!$L6),AND(CW$5&gt;='Rent Roll'!$M31,CW$5&lt;='Rent Roll'!$N31)),
IF('Rent Roll'!$S6=NNN,CW37,
IF('Rent Roll'!$S6=Stop,CW62,
IF('Rent Roll'!$S6=CAM_Fixed,CW87,
IF('Rent Roll'!$S6=FSG,"-","-")))),"-"),"-")</f>
        <v>-</v>
      </c>
      <c r="CX10" s="715" t="str">
        <f>IF(CX$3='Rent Roll'!$U6,
IF(OR(AND(CX$5&gt;='Rent Roll'!$K6,CX$5&lt;='Rent Roll'!$L6),AND(CX$5&gt;='Rent Roll'!$M31,CX$5&lt;='Rent Roll'!$N31)),
IF('Rent Roll'!$S6=NNN,CX37,
IF('Rent Roll'!$S6=Stop,CX62,
IF('Rent Roll'!$S6=CAM_Fixed,CX87,
IF('Rent Roll'!$S6=FSG,"-","-")))),"-"),"-")</f>
        <v>-</v>
      </c>
      <c r="CY10" s="715" t="str">
        <f>IF(CY$3='Rent Roll'!$U6,
IF(OR(AND(CY$5&gt;='Rent Roll'!$K6,CY$5&lt;='Rent Roll'!$L6),AND(CY$5&gt;='Rent Roll'!$M31,CY$5&lt;='Rent Roll'!$N31)),
IF('Rent Roll'!$S6=NNN,CY37,
IF('Rent Roll'!$S6=Stop,CY62,
IF('Rent Roll'!$S6=CAM_Fixed,CY87,
IF('Rent Roll'!$S6=FSG,"-","-")))),"-"),"-")</f>
        <v>-</v>
      </c>
      <c r="CZ10" s="715" t="str">
        <f>IF(CZ$3='Rent Roll'!$U6,
IF(OR(AND(CZ$5&gt;='Rent Roll'!$K6,CZ$5&lt;='Rent Roll'!$L6),AND(CZ$5&gt;='Rent Roll'!$M31,CZ$5&lt;='Rent Roll'!$N31)),
IF('Rent Roll'!$S6=NNN,CZ37,
IF('Rent Roll'!$S6=Stop,CZ62,
IF('Rent Roll'!$S6=CAM_Fixed,CZ87,
IF('Rent Roll'!$S6=FSG,"-","-")))),"-"),"-")</f>
        <v>-</v>
      </c>
      <c r="DA10" s="715" t="str">
        <f>IF(DA$3='Rent Roll'!$U6,
IF(OR(AND(DA$5&gt;='Rent Roll'!$K6,DA$5&lt;='Rent Roll'!$L6),AND(DA$5&gt;='Rent Roll'!$M31,DA$5&lt;='Rent Roll'!$N31)),
IF('Rent Roll'!$S6=NNN,DA37,
IF('Rent Roll'!$S6=Stop,DA62,
IF('Rent Roll'!$S6=CAM_Fixed,DA87,
IF('Rent Roll'!$S6=FSG,"-","-")))),"-"),"-")</f>
        <v>-</v>
      </c>
      <c r="DB10" s="715" t="str">
        <f>IF(DB$3='Rent Roll'!$U6,
IF(OR(AND(DB$5&gt;='Rent Roll'!$K6,DB$5&lt;='Rent Roll'!$L6),AND(DB$5&gt;='Rent Roll'!$M31,DB$5&lt;='Rent Roll'!$N31)),
IF('Rent Roll'!$S6=NNN,DB37,
IF('Rent Roll'!$S6=Stop,DB62,
IF('Rent Roll'!$S6=CAM_Fixed,DB87,
IF('Rent Roll'!$S6=FSG,"-","-")))),"-"),"-")</f>
        <v>-</v>
      </c>
      <c r="DC10" s="715" t="str">
        <f>IF(DC$3='Rent Roll'!$U6,
IF(OR(AND(DC$5&gt;='Rent Roll'!$K6,DC$5&lt;='Rent Roll'!$L6),AND(DC$5&gt;='Rent Roll'!$M31,DC$5&lt;='Rent Roll'!$N31)),
IF('Rent Roll'!$S6=NNN,DC37,
IF('Rent Roll'!$S6=Stop,DC62,
IF('Rent Roll'!$S6=CAM_Fixed,DC87,
IF('Rent Roll'!$S6=FSG,"-","-")))),"-"),"-")</f>
        <v>-</v>
      </c>
      <c r="DD10" s="715" t="str">
        <f>IF(DD$3='Rent Roll'!$U6,
IF(OR(AND(DD$5&gt;='Rent Roll'!$K6,DD$5&lt;='Rent Roll'!$L6),AND(DD$5&gt;='Rent Roll'!$M31,DD$5&lt;='Rent Roll'!$N31)),
IF('Rent Roll'!$S6=NNN,DD37,
IF('Rent Roll'!$S6=Stop,DD62,
IF('Rent Roll'!$S6=CAM_Fixed,DD87,
IF('Rent Roll'!$S6=FSG,"-","-")))),"-"),"-")</f>
        <v>-</v>
      </c>
      <c r="DE10" s="715" t="str">
        <f>IF(DE$3='Rent Roll'!$U6,
IF(OR(AND(DE$5&gt;='Rent Roll'!$K6,DE$5&lt;='Rent Roll'!$L6),AND(DE$5&gt;='Rent Roll'!$M31,DE$5&lt;='Rent Roll'!$N31)),
IF('Rent Roll'!$S6=NNN,DE37,
IF('Rent Roll'!$S6=Stop,DE62,
IF('Rent Roll'!$S6=CAM_Fixed,DE87,
IF('Rent Roll'!$S6=FSG,"-","-")))),"-"),"-")</f>
        <v>-</v>
      </c>
      <c r="DF10" s="715">
        <f>IF(DF$3='Rent Roll'!$U6,
IF(OR(AND(DF$5&gt;='Rent Roll'!$K6,DF$5&lt;='Rent Roll'!$L6),AND(DF$5&gt;='Rent Roll'!$M31,DF$5&lt;='Rent Roll'!$N31)),
IF('Rent Roll'!$S6=NNN,DF37,
IF('Rent Roll'!$S6=Stop,DF62,
IF('Rent Roll'!$S6=CAM_Fixed,DF87,
IF('Rent Roll'!$S6=FSG,"-","-")))),"-"),"-")</f>
        <v>1999.3158143983849</v>
      </c>
      <c r="DG10" s="715" t="str">
        <f>IF(DG$3='Rent Roll'!$U6,
IF(OR(AND(DG$5&gt;='Rent Roll'!$K6,DG$5&lt;='Rent Roll'!$L6),AND(DG$5&gt;='Rent Roll'!$M31,DG$5&lt;='Rent Roll'!$N31)),
IF('Rent Roll'!$S6=NNN,DG37,
IF('Rent Roll'!$S6=Stop,DG62,
IF('Rent Roll'!$S6=CAM_Fixed,DG87,
IF('Rent Roll'!$S6=FSG,"-","-")))),"-"),"-")</f>
        <v>-</v>
      </c>
      <c r="DH10" s="715" t="str">
        <f>IF(DH$3='Rent Roll'!$U6,
IF(OR(AND(DH$5&gt;='Rent Roll'!$K6,DH$5&lt;='Rent Roll'!$L6),AND(DH$5&gt;='Rent Roll'!$M31,DH$5&lt;='Rent Roll'!$N31)),
IF('Rent Roll'!$S6=NNN,DH37,
IF('Rent Roll'!$S6=Stop,DH62,
IF('Rent Roll'!$S6=CAM_Fixed,DH87,
IF('Rent Roll'!$S6=FSG,"-","-")))),"-"),"-")</f>
        <v>-</v>
      </c>
      <c r="DI10" s="715" t="str">
        <f>IF(DI$3='Rent Roll'!$U6,
IF(OR(AND(DI$5&gt;='Rent Roll'!$K6,DI$5&lt;='Rent Roll'!$L6),AND(DI$5&gt;='Rent Roll'!$M31,DI$5&lt;='Rent Roll'!$N31)),
IF('Rent Roll'!$S6=NNN,DI37,
IF('Rent Roll'!$S6=Stop,DI62,
IF('Rent Roll'!$S6=CAM_Fixed,DI87,
IF('Rent Roll'!$S6=FSG,"-","-")))),"-"),"-")</f>
        <v>-</v>
      </c>
      <c r="DJ10" s="715" t="str">
        <f>IF(DJ$3='Rent Roll'!$U6,
IF(OR(AND(DJ$5&gt;='Rent Roll'!$K6,DJ$5&lt;='Rent Roll'!$L6),AND(DJ$5&gt;='Rent Roll'!$M31,DJ$5&lt;='Rent Roll'!$N31)),
IF('Rent Roll'!$S6=NNN,DJ37,
IF('Rent Roll'!$S6=Stop,DJ62,
IF('Rent Roll'!$S6=CAM_Fixed,DJ87,
IF('Rent Roll'!$S6=FSG,"-","-")))),"-"),"-")</f>
        <v>-</v>
      </c>
      <c r="DK10" s="715" t="str">
        <f>IF(DK$3='Rent Roll'!$U6,
IF(OR(AND(DK$5&gt;='Rent Roll'!$K6,DK$5&lt;='Rent Roll'!$L6),AND(DK$5&gt;='Rent Roll'!$M31,DK$5&lt;='Rent Roll'!$N31)),
IF('Rent Roll'!$S6=NNN,DK37,
IF('Rent Roll'!$S6=Stop,DK62,
IF('Rent Roll'!$S6=CAM_Fixed,DK87,
IF('Rent Roll'!$S6=FSG,"-","-")))),"-"),"-")</f>
        <v>-</v>
      </c>
      <c r="DL10" s="715" t="str">
        <f>IF(DL$3='Rent Roll'!$U6,
IF(OR(AND(DL$5&gt;='Rent Roll'!$K6,DL$5&lt;='Rent Roll'!$L6),AND(DL$5&gt;='Rent Roll'!$M31,DL$5&lt;='Rent Roll'!$N31)),
IF('Rent Roll'!$S6=NNN,DL37,
IF('Rent Roll'!$S6=Stop,DL62,
IF('Rent Roll'!$S6=CAM_Fixed,DL87,
IF('Rent Roll'!$S6=FSG,"-","-")))),"-"),"-")</f>
        <v>-</v>
      </c>
      <c r="DM10" s="715" t="str">
        <f>IF(DM$3='Rent Roll'!$U6,
IF(OR(AND(DM$5&gt;='Rent Roll'!$K6,DM$5&lt;='Rent Roll'!$L6),AND(DM$5&gt;='Rent Roll'!$M31,DM$5&lt;='Rent Roll'!$N31)),
IF('Rent Roll'!$S6=NNN,DM37,
IF('Rent Roll'!$S6=Stop,DM62,
IF('Rent Roll'!$S6=CAM_Fixed,DM87,
IF('Rent Roll'!$S6=FSG,"-","-")))),"-"),"-")</f>
        <v>-</v>
      </c>
      <c r="DN10" s="715" t="str">
        <f>IF(DN$3='Rent Roll'!$U6,
IF(OR(AND(DN$5&gt;='Rent Roll'!$K6,DN$5&lt;='Rent Roll'!$L6),AND(DN$5&gt;='Rent Roll'!$M31,DN$5&lt;='Rent Roll'!$N31)),
IF('Rent Roll'!$S6=NNN,DN37,
IF('Rent Roll'!$S6=Stop,DN62,
IF('Rent Roll'!$S6=CAM_Fixed,DN87,
IF('Rent Roll'!$S6=FSG,"-","-")))),"-"),"-")</f>
        <v>-</v>
      </c>
      <c r="DO10" s="715" t="str">
        <f>IF(DO$3='Rent Roll'!$U6,
IF(OR(AND(DO$5&gt;='Rent Roll'!$K6,DO$5&lt;='Rent Roll'!$L6),AND(DO$5&gt;='Rent Roll'!$M31,DO$5&lt;='Rent Roll'!$N31)),
IF('Rent Roll'!$S6=NNN,DO37,
IF('Rent Roll'!$S6=Stop,DO62,
IF('Rent Roll'!$S6=CAM_Fixed,DO87,
IF('Rent Roll'!$S6=FSG,"-","-")))),"-"),"-")</f>
        <v>-</v>
      </c>
      <c r="DP10" s="715" t="str">
        <f>IF(DP$3='Rent Roll'!$U6,
IF(OR(AND(DP$5&gt;='Rent Roll'!$K6,DP$5&lt;='Rent Roll'!$L6),AND(DP$5&gt;='Rent Roll'!$M31,DP$5&lt;='Rent Roll'!$N31)),
IF('Rent Roll'!$S6=NNN,DP37,
IF('Rent Roll'!$S6=Stop,DP62,
IF('Rent Roll'!$S6=CAM_Fixed,DP87,
IF('Rent Roll'!$S6=FSG,"-","-")))),"-"),"-")</f>
        <v>-</v>
      </c>
      <c r="DQ10" s="715" t="str">
        <f>IF(DQ$3='Rent Roll'!$U6,
IF(OR(AND(DQ$5&gt;='Rent Roll'!$K6,DQ$5&lt;='Rent Roll'!$L6),AND(DQ$5&gt;='Rent Roll'!$M31,DQ$5&lt;='Rent Roll'!$N31)),
IF('Rent Roll'!$S6=NNN,DQ37,
IF('Rent Roll'!$S6=Stop,DQ62,
IF('Rent Roll'!$S6=CAM_Fixed,DQ87,
IF('Rent Roll'!$S6=FSG,"-","-")))),"-"),"-")</f>
        <v>-</v>
      </c>
      <c r="DR10" s="715">
        <f>IF(DR$3='Rent Roll'!$U6,
IF(OR(AND(DR$5&gt;='Rent Roll'!$K6,DR$5&lt;='Rent Roll'!$L6),AND(DR$5&gt;='Rent Roll'!$M31,DR$5&lt;='Rent Roll'!$N31)),
IF('Rent Roll'!$S6=NNN,DR37,
IF('Rent Roll'!$S6=Stop,DR62,
IF('Rent Roll'!$S6=CAM_Fixed,DR87,
IF('Rent Roll'!$S6=FSG,"-","-")))),"-"),"-")</f>
        <v>2266.3924673236825</v>
      </c>
      <c r="DS10" s="715" t="str">
        <f>IF(DS$3='Rent Roll'!$U6,
IF(OR(AND(DS$5&gt;='Rent Roll'!$K6,DS$5&lt;='Rent Roll'!$L6),AND(DS$5&gt;='Rent Roll'!$M31,DS$5&lt;='Rent Roll'!$N31)),
IF('Rent Roll'!$S6=NNN,DS37,
IF('Rent Roll'!$S6=Stop,DS62,
IF('Rent Roll'!$S6=CAM_Fixed,DS87,
IF('Rent Roll'!$S6=FSG,"-","-")))),"-"),"-")</f>
        <v>-</v>
      </c>
      <c r="DT10" s="715" t="str">
        <f>IF(DT$3='Rent Roll'!$U6,
IF(OR(AND(DT$5&gt;='Rent Roll'!$K6,DT$5&lt;='Rent Roll'!$L6),AND(DT$5&gt;='Rent Roll'!$M31,DT$5&lt;='Rent Roll'!$N31)),
IF('Rent Roll'!$S6=NNN,DT37,
IF('Rent Roll'!$S6=Stop,DT62,
IF('Rent Roll'!$S6=CAM_Fixed,DT87,
IF('Rent Roll'!$S6=FSG,"-","-")))),"-"),"-")</f>
        <v>-</v>
      </c>
      <c r="DU10" s="715" t="str">
        <f>IF(DU$3='Rent Roll'!$U6,
IF(OR(AND(DU$5&gt;='Rent Roll'!$K6,DU$5&lt;='Rent Roll'!$L6),AND(DU$5&gt;='Rent Roll'!$M31,DU$5&lt;='Rent Roll'!$N31)),
IF('Rent Roll'!$S6=NNN,DU37,
IF('Rent Roll'!$S6=Stop,DU62,
IF('Rent Roll'!$S6=CAM_Fixed,DU87,
IF('Rent Roll'!$S6=FSG,"-","-")))),"-"),"-")</f>
        <v>-</v>
      </c>
      <c r="DV10" s="715" t="str">
        <f>IF(DV$3='Rent Roll'!$U6,
IF(OR(AND(DV$5&gt;='Rent Roll'!$K6,DV$5&lt;='Rent Roll'!$L6),AND(DV$5&gt;='Rent Roll'!$M31,DV$5&lt;='Rent Roll'!$N31)),
IF('Rent Roll'!$S6=NNN,DV37,
IF('Rent Roll'!$S6=Stop,DV62,
IF('Rent Roll'!$S6=CAM_Fixed,DV87,
IF('Rent Roll'!$S6=FSG,"-","-")))),"-"),"-")</f>
        <v>-</v>
      </c>
      <c r="DW10" s="715" t="str">
        <f>IF(DW$3='Rent Roll'!$U6,
IF(OR(AND(DW$5&gt;='Rent Roll'!$K6,DW$5&lt;='Rent Roll'!$L6),AND(DW$5&gt;='Rent Roll'!$M31,DW$5&lt;='Rent Roll'!$N31)),
IF('Rent Roll'!$S6=NNN,DW37,
IF('Rent Roll'!$S6=Stop,DW62,
IF('Rent Roll'!$S6=CAM_Fixed,DW87,
IF('Rent Roll'!$S6=FSG,"-","-")))),"-"),"-")</f>
        <v>-</v>
      </c>
      <c r="DX10" s="715" t="str">
        <f>IF(DX$3='Rent Roll'!$U6,
IF(OR(AND(DX$5&gt;='Rent Roll'!$K6,DX$5&lt;='Rent Roll'!$L6),AND(DX$5&gt;='Rent Roll'!$M31,DX$5&lt;='Rent Roll'!$N31)),
IF('Rent Roll'!$S6=NNN,DX37,
IF('Rent Roll'!$S6=Stop,DX62,
IF('Rent Roll'!$S6=CAM_Fixed,DX87,
IF('Rent Roll'!$S6=FSG,"-","-")))),"-"),"-")</f>
        <v>-</v>
      </c>
      <c r="DY10" s="715" t="str">
        <f>IF(DY$3='Rent Roll'!$U6,
IF(OR(AND(DY$5&gt;='Rent Roll'!$K6,DY$5&lt;='Rent Roll'!$L6),AND(DY$5&gt;='Rent Roll'!$M31,DY$5&lt;='Rent Roll'!$N31)),
IF('Rent Roll'!$S6=NNN,DY37,
IF('Rent Roll'!$S6=Stop,DY62,
IF('Rent Roll'!$S6=CAM_Fixed,DY87,
IF('Rent Roll'!$S6=FSG,"-","-")))),"-"),"-")</f>
        <v>-</v>
      </c>
      <c r="DZ10" s="715" t="str">
        <f>IF(DZ$3='Rent Roll'!$U6,
IF(OR(AND(DZ$5&gt;='Rent Roll'!$K6,DZ$5&lt;='Rent Roll'!$L6),AND(DZ$5&gt;='Rent Roll'!$M31,DZ$5&lt;='Rent Roll'!$N31)),
IF('Rent Roll'!$S6=NNN,DZ37,
IF('Rent Roll'!$S6=Stop,DZ62,
IF('Rent Roll'!$S6=CAM_Fixed,DZ87,
IF('Rent Roll'!$S6=FSG,"-","-")))),"-"),"-")</f>
        <v>-</v>
      </c>
      <c r="EA10" s="715" t="str">
        <f>IF(EA$3='Rent Roll'!$U6,
IF(OR(AND(EA$5&gt;='Rent Roll'!$K6,EA$5&lt;='Rent Roll'!$L6),AND(EA$5&gt;='Rent Roll'!$M31,EA$5&lt;='Rent Roll'!$N31)),
IF('Rent Roll'!$S6=NNN,EA37,
IF('Rent Roll'!$S6=Stop,EA62,
IF('Rent Roll'!$S6=CAM_Fixed,EA87,
IF('Rent Roll'!$S6=FSG,"-","-")))),"-"),"-")</f>
        <v>-</v>
      </c>
      <c r="EB10" s="715" t="str">
        <f>IF(EB$3='Rent Roll'!$U6,
IF(OR(AND(EB$5&gt;='Rent Roll'!$K6,EB$5&lt;='Rent Roll'!$L6),AND(EB$5&gt;='Rent Roll'!$M31,EB$5&lt;='Rent Roll'!$N31)),
IF('Rent Roll'!$S6=NNN,EB37,
IF('Rent Roll'!$S6=Stop,EB62,
IF('Rent Roll'!$S6=CAM_Fixed,EB87,
IF('Rent Roll'!$S6=FSG,"-","-")))),"-"),"-")</f>
        <v>-</v>
      </c>
      <c r="EC10" s="715" t="str">
        <f>IF(EC$3='Rent Roll'!$U6,
IF(OR(AND(EC$5&gt;='Rent Roll'!$K6,EC$5&lt;='Rent Roll'!$L6),AND(EC$5&gt;='Rent Roll'!$M31,EC$5&lt;='Rent Roll'!$N31)),
IF('Rent Roll'!$S6=NNN,EC37,
IF('Rent Roll'!$S6=Stop,EC62,
IF('Rent Roll'!$S6=CAM_Fixed,EC87,
IF('Rent Roll'!$S6=FSG,"-","-")))),"-"),"-")</f>
        <v>-</v>
      </c>
      <c r="ED10" s="715" t="str">
        <f>IF(ED$3='Rent Roll'!$U6,
IF(OR(AND(ED$5&gt;='Rent Roll'!$K6,ED$5&lt;='Rent Roll'!$L6),AND(ED$5&gt;='Rent Roll'!$M31,ED$5&lt;='Rent Roll'!$N31)),
IF('Rent Roll'!$S6=NNN,ED37,
IF('Rent Roll'!$S6=Stop,ED62,
IF('Rent Roll'!$S6=CAM_Fixed,ED87,
IF('Rent Roll'!$S6=FSG,"-","-")))),"-"),"-")</f>
        <v>-</v>
      </c>
      <c r="EE10" s="715" t="str">
        <f>IF(EE$3='Rent Roll'!$U6,
IF(OR(AND(EE$5&gt;='Rent Roll'!$K6,EE$5&lt;='Rent Roll'!$L6),AND(EE$5&gt;='Rent Roll'!$M31,EE$5&lt;='Rent Roll'!$N31)),
IF('Rent Roll'!$S6=NNN,EE37,
IF('Rent Roll'!$S6=Stop,EE62,
IF('Rent Roll'!$S6=CAM_Fixed,EE87,
IF('Rent Roll'!$S6=FSG,"-","-")))),"-"),"-")</f>
        <v>-</v>
      </c>
      <c r="EF10" s="361" t="str">
        <f>IF(EF$3='Rent Roll'!$U6,
IF(OR(AND(EF$5&gt;='Rent Roll'!$K6,EF$5&lt;='Rent Roll'!$L6),AND(EF$5&gt;='Rent Roll'!$M31,EF$5&lt;='Rent Roll'!$N31)),
IF('Rent Roll'!$S6=NNN,EF37,
IF('Rent Roll'!$S6=Stop,EF62,
IF('Rent Roll'!$S6=CAM_Fixed,EF87,
IF('Rent Roll'!$S6=FSG,"-","-")))),"-"),"-")</f>
        <v>-</v>
      </c>
      <c r="EG10" s="693" t="s">
        <v>109</v>
      </c>
    </row>
    <row r="11" spans="2:137" x14ac:dyDescent="0.25">
      <c r="B11" s="716" t="str">
        <f>IF('Rent Roll'!S7&gt;0,'Rent Roll'!S7,"")</f>
        <v>CAM/Fixed Amount</v>
      </c>
      <c r="C11" s="714" t="str">
        <f>CONCATENATE('Rent Roll'!B7&amp;" - "&amp;'Rent Roll'!C7)</f>
        <v>4 - Office</v>
      </c>
      <c r="D11" s="361">
        <f t="shared" si="11"/>
        <v>37283.800004107397</v>
      </c>
      <c r="E11" s="715" t="str">
        <f>IF(E$3='Rent Roll'!$U7,
IF(OR(AND(E$5&gt;='Rent Roll'!$K7,E$5&lt;='Rent Roll'!$L7),AND(E$5&gt;='Rent Roll'!$M32,E$5&lt;='Rent Roll'!$N32)),
IF('Rent Roll'!$S7=NNN,E38,
IF('Rent Roll'!$S7=Stop,E63,
IF('Rent Roll'!$S7=CAM_Fixed,E88,
IF('Rent Roll'!$S7=FSG,"-","-")))),"-"),"-")</f>
        <v>-</v>
      </c>
      <c r="F11" s="715" t="str">
        <f>IF(F$3='Rent Roll'!$U7,
IF(OR(AND(F$5&gt;='Rent Roll'!$K7,F$5&lt;='Rent Roll'!$L7),AND(F$5&gt;='Rent Roll'!$M32,F$5&lt;='Rent Roll'!$N32)),
IF('Rent Roll'!$S7=NNN,F38,
IF('Rent Roll'!$S7=Stop,F63,
IF('Rent Roll'!$S7=CAM_Fixed,F88,
IF('Rent Roll'!$S7=FSG,"-","-")))),"-"),"-")</f>
        <v>-</v>
      </c>
      <c r="G11" s="715" t="str">
        <f>IF(G$3='Rent Roll'!$U7,
IF(OR(AND(G$5&gt;='Rent Roll'!$K7,G$5&lt;='Rent Roll'!$L7),AND(G$5&gt;='Rent Roll'!$M32,G$5&lt;='Rent Roll'!$N32)),
IF('Rent Roll'!$S7=NNN,G38,
IF('Rent Roll'!$S7=Stop,G63,
IF('Rent Roll'!$S7=CAM_Fixed,G88,
IF('Rent Roll'!$S7=FSG,"-","-")))),"-"),"-")</f>
        <v>-</v>
      </c>
      <c r="H11" s="715" t="str">
        <f>IF(H$3='Rent Roll'!$U7,
IF(OR(AND(H$5&gt;='Rent Roll'!$K7,H$5&lt;='Rent Roll'!$L7),AND(H$5&gt;='Rent Roll'!$M32,H$5&lt;='Rent Roll'!$N32)),
IF('Rent Roll'!$S7=NNN,H38,
IF('Rent Roll'!$S7=Stop,H63,
IF('Rent Roll'!$S7=CAM_Fixed,H88,
IF('Rent Roll'!$S7=FSG,"-","-")))),"-"),"-")</f>
        <v>-</v>
      </c>
      <c r="I11" s="715" t="str">
        <f>IF(I$3='Rent Roll'!$U7,
IF(OR(AND(I$5&gt;='Rent Roll'!$K7,I$5&lt;='Rent Roll'!$L7),AND(I$5&gt;='Rent Roll'!$M32,I$5&lt;='Rent Roll'!$N32)),
IF('Rent Roll'!$S7=NNN,I38,
IF('Rent Roll'!$S7=Stop,I63,
IF('Rent Roll'!$S7=CAM_Fixed,I88,
IF('Rent Roll'!$S7=FSG,"-","-")))),"-"),"-")</f>
        <v>-</v>
      </c>
      <c r="J11" s="715" t="str">
        <f>IF(J$3='Rent Roll'!$U7,
IF(OR(AND(J$5&gt;='Rent Roll'!$K7,J$5&lt;='Rent Roll'!$L7),AND(J$5&gt;='Rent Roll'!$M32,J$5&lt;='Rent Roll'!$N32)),
IF('Rent Roll'!$S7=NNN,J38,
IF('Rent Roll'!$S7=Stop,J63,
IF('Rent Roll'!$S7=CAM_Fixed,J88,
IF('Rent Roll'!$S7=FSG,"-","-")))),"-"),"-")</f>
        <v>-</v>
      </c>
      <c r="K11" s="715" t="str">
        <f>IF(K$3='Rent Roll'!$U7,
IF(OR(AND(K$5&gt;='Rent Roll'!$K7,K$5&lt;='Rent Roll'!$L7),AND(K$5&gt;='Rent Roll'!$M32,K$5&lt;='Rent Roll'!$N32)),
IF('Rent Roll'!$S7=NNN,K38,
IF('Rent Roll'!$S7=Stop,K63,
IF('Rent Roll'!$S7=CAM_Fixed,K88,
IF('Rent Roll'!$S7=FSG,"-","-")))),"-"),"-")</f>
        <v>-</v>
      </c>
      <c r="L11" s="715" t="str">
        <f>IF(L$3='Rent Roll'!$U7,
IF(OR(AND(L$5&gt;='Rent Roll'!$K7,L$5&lt;='Rent Roll'!$L7),AND(L$5&gt;='Rent Roll'!$M32,L$5&lt;='Rent Roll'!$N32)),
IF('Rent Roll'!$S7=NNN,L38,
IF('Rent Roll'!$S7=Stop,L63,
IF('Rent Roll'!$S7=CAM_Fixed,L88,
IF('Rent Roll'!$S7=FSG,"-","-")))),"-"),"-")</f>
        <v>-</v>
      </c>
      <c r="M11" s="715" t="str">
        <f>IF(M$3='Rent Roll'!$U7,
IF(OR(AND(M$5&gt;='Rent Roll'!$K7,M$5&lt;='Rent Roll'!$L7),AND(M$5&gt;='Rent Roll'!$M32,M$5&lt;='Rent Roll'!$N32)),
IF('Rent Roll'!$S7=NNN,M38,
IF('Rent Roll'!$S7=Stop,M63,
IF('Rent Roll'!$S7=CAM_Fixed,M88,
IF('Rent Roll'!$S7=FSG,"-","-")))),"-"),"-")</f>
        <v>-</v>
      </c>
      <c r="N11" s="715">
        <f>IF(N$3='Rent Roll'!$U7,
IF(OR(AND(N$5&gt;='Rent Roll'!$K7,N$5&lt;='Rent Roll'!$L7),AND(N$5&gt;='Rent Roll'!$M32,N$5&lt;='Rent Roll'!$N32)),
IF('Rent Roll'!$S7=NNN,N38,
IF('Rent Roll'!$S7=Stop,N63,
IF('Rent Roll'!$S7=CAM_Fixed,N88,
IF('Rent Roll'!$S7=FSG,"-","-")))),"-"),"-")</f>
        <v>3405</v>
      </c>
      <c r="O11" s="715" t="str">
        <f>IF(O$3='Rent Roll'!$U7,
IF(OR(AND(O$5&gt;='Rent Roll'!$K7,O$5&lt;='Rent Roll'!$L7),AND(O$5&gt;='Rent Roll'!$M32,O$5&lt;='Rent Roll'!$N32)),
IF('Rent Roll'!$S7=NNN,O38,
IF('Rent Roll'!$S7=Stop,O63,
IF('Rent Roll'!$S7=CAM_Fixed,O88,
IF('Rent Roll'!$S7=FSG,"-","-")))),"-"),"-")</f>
        <v>-</v>
      </c>
      <c r="P11" s="715" t="str">
        <f>IF(P$3='Rent Roll'!$U7,
IF(OR(AND(P$5&gt;='Rent Roll'!$K7,P$5&lt;='Rent Roll'!$L7),AND(P$5&gt;='Rent Roll'!$M32,P$5&lt;='Rent Roll'!$N32)),
IF('Rent Roll'!$S7=NNN,P38,
IF('Rent Roll'!$S7=Stop,P63,
IF('Rent Roll'!$S7=CAM_Fixed,P88,
IF('Rent Roll'!$S7=FSG,"-","-")))),"-"),"-")</f>
        <v>-</v>
      </c>
      <c r="Q11" s="715" t="str">
        <f>IF(Q$3='Rent Roll'!$U7,
IF(OR(AND(Q$5&gt;='Rent Roll'!$K7,Q$5&lt;='Rent Roll'!$L7),AND(Q$5&gt;='Rent Roll'!$M32,Q$5&lt;='Rent Roll'!$N32)),
IF('Rent Roll'!$S7=NNN,Q38,
IF('Rent Roll'!$S7=Stop,Q63,
IF('Rent Roll'!$S7=CAM_Fixed,Q88,
IF('Rent Roll'!$S7=FSG,"-","-")))),"-"),"-")</f>
        <v>-</v>
      </c>
      <c r="R11" s="715" t="str">
        <f>IF(R$3='Rent Roll'!$U7,
IF(OR(AND(R$5&gt;='Rent Roll'!$K7,R$5&lt;='Rent Roll'!$L7),AND(R$5&gt;='Rent Roll'!$M32,R$5&lt;='Rent Roll'!$N32)),
IF('Rent Roll'!$S7=NNN,R38,
IF('Rent Roll'!$S7=Stop,R63,
IF('Rent Roll'!$S7=CAM_Fixed,R88,
IF('Rent Roll'!$S7=FSG,"-","-")))),"-"),"-")</f>
        <v>-</v>
      </c>
      <c r="S11" s="715" t="str">
        <f>IF(S$3='Rent Roll'!$U7,
IF(OR(AND(S$5&gt;='Rent Roll'!$K7,S$5&lt;='Rent Roll'!$L7),AND(S$5&gt;='Rent Roll'!$M32,S$5&lt;='Rent Roll'!$N32)),
IF('Rent Roll'!$S7=NNN,S38,
IF('Rent Roll'!$S7=Stop,S63,
IF('Rent Roll'!$S7=CAM_Fixed,S88,
IF('Rent Roll'!$S7=FSG,"-","-")))),"-"),"-")</f>
        <v>-</v>
      </c>
      <c r="T11" s="715" t="str">
        <f>IF(T$3='Rent Roll'!$U7,
IF(OR(AND(T$5&gt;='Rent Roll'!$K7,T$5&lt;='Rent Roll'!$L7),AND(T$5&gt;='Rent Roll'!$M32,T$5&lt;='Rent Roll'!$N32)),
IF('Rent Roll'!$S7=NNN,T38,
IF('Rent Roll'!$S7=Stop,T63,
IF('Rent Roll'!$S7=CAM_Fixed,T88,
IF('Rent Roll'!$S7=FSG,"-","-")))),"-"),"-")</f>
        <v>-</v>
      </c>
      <c r="U11" s="715" t="str">
        <f>IF(U$3='Rent Roll'!$U7,
IF(OR(AND(U$5&gt;='Rent Roll'!$K7,U$5&lt;='Rent Roll'!$L7),AND(U$5&gt;='Rent Roll'!$M32,U$5&lt;='Rent Roll'!$N32)),
IF('Rent Roll'!$S7=NNN,U38,
IF('Rent Roll'!$S7=Stop,U63,
IF('Rent Roll'!$S7=CAM_Fixed,U88,
IF('Rent Roll'!$S7=FSG,"-","-")))),"-"),"-")</f>
        <v>-</v>
      </c>
      <c r="V11" s="715" t="str">
        <f>IF(V$3='Rent Roll'!$U7,
IF(OR(AND(V$5&gt;='Rent Roll'!$K7,V$5&lt;='Rent Roll'!$L7),AND(V$5&gt;='Rent Roll'!$M32,V$5&lt;='Rent Roll'!$N32)),
IF('Rent Roll'!$S7=NNN,V38,
IF('Rent Roll'!$S7=Stop,V63,
IF('Rent Roll'!$S7=CAM_Fixed,V88,
IF('Rent Roll'!$S7=FSG,"-","-")))),"-"),"-")</f>
        <v>-</v>
      </c>
      <c r="W11" s="715" t="str">
        <f>IF(W$3='Rent Roll'!$U7,
IF(OR(AND(W$5&gt;='Rent Roll'!$K7,W$5&lt;='Rent Roll'!$L7),AND(W$5&gt;='Rent Roll'!$M32,W$5&lt;='Rent Roll'!$N32)),
IF('Rent Roll'!$S7=NNN,W38,
IF('Rent Roll'!$S7=Stop,W63,
IF('Rent Roll'!$S7=CAM_Fixed,W88,
IF('Rent Roll'!$S7=FSG,"-","-")))),"-"),"-")</f>
        <v>-</v>
      </c>
      <c r="X11" s="715" t="str">
        <f>IF(X$3='Rent Roll'!$U7,
IF(OR(AND(X$5&gt;='Rent Roll'!$K7,X$5&lt;='Rent Roll'!$L7),AND(X$5&gt;='Rent Roll'!$M32,X$5&lt;='Rent Roll'!$N32)),
IF('Rent Roll'!$S7=NNN,X38,
IF('Rent Roll'!$S7=Stop,X63,
IF('Rent Roll'!$S7=CAM_Fixed,X88,
IF('Rent Roll'!$S7=FSG,"-","-")))),"-"),"-")</f>
        <v>-</v>
      </c>
      <c r="Y11" s="715" t="str">
        <f>IF(Y$3='Rent Roll'!$U7,
IF(OR(AND(Y$5&gt;='Rent Roll'!$K7,Y$5&lt;='Rent Roll'!$L7),AND(Y$5&gt;='Rent Roll'!$M32,Y$5&lt;='Rent Roll'!$N32)),
IF('Rent Roll'!$S7=NNN,Y38,
IF('Rent Roll'!$S7=Stop,Y63,
IF('Rent Roll'!$S7=CAM_Fixed,Y88,
IF('Rent Roll'!$S7=FSG,"-","-")))),"-"),"-")</f>
        <v>-</v>
      </c>
      <c r="Z11" s="715">
        <f>IF(Z$3='Rent Roll'!$U7,
IF(OR(AND(Z$5&gt;='Rent Roll'!$K7,Z$5&lt;='Rent Roll'!$L7),AND(Z$5&gt;='Rent Roll'!$M32,Z$5&lt;='Rent Roll'!$N32)),
IF('Rent Roll'!$S7=NNN,Z38,
IF('Rent Roll'!$S7=Stop,Z63,
IF('Rent Roll'!$S7=CAM_Fixed,Z88,
IF('Rent Roll'!$S7=FSG,"-","-")))),"-"),"-")</f>
        <v>3473.1</v>
      </c>
      <c r="AA11" s="715" t="str">
        <f>IF(AA$3='Rent Roll'!$U7,
IF(OR(AND(AA$5&gt;='Rent Roll'!$K7,AA$5&lt;='Rent Roll'!$L7),AND(AA$5&gt;='Rent Roll'!$M32,AA$5&lt;='Rent Roll'!$N32)),
IF('Rent Roll'!$S7=NNN,AA38,
IF('Rent Roll'!$S7=Stop,AA63,
IF('Rent Roll'!$S7=CAM_Fixed,AA88,
IF('Rent Roll'!$S7=FSG,"-","-")))),"-"),"-")</f>
        <v>-</v>
      </c>
      <c r="AB11" s="715" t="str">
        <f>IF(AB$3='Rent Roll'!$U7,
IF(OR(AND(AB$5&gt;='Rent Roll'!$K7,AB$5&lt;='Rent Roll'!$L7),AND(AB$5&gt;='Rent Roll'!$M32,AB$5&lt;='Rent Roll'!$N32)),
IF('Rent Roll'!$S7=NNN,AB38,
IF('Rent Roll'!$S7=Stop,AB63,
IF('Rent Roll'!$S7=CAM_Fixed,AB88,
IF('Rent Roll'!$S7=FSG,"-","-")))),"-"),"-")</f>
        <v>-</v>
      </c>
      <c r="AC11" s="715" t="str">
        <f>IF(AC$3='Rent Roll'!$U7,
IF(OR(AND(AC$5&gt;='Rent Roll'!$K7,AC$5&lt;='Rent Roll'!$L7),AND(AC$5&gt;='Rent Roll'!$M32,AC$5&lt;='Rent Roll'!$N32)),
IF('Rent Roll'!$S7=NNN,AC38,
IF('Rent Roll'!$S7=Stop,AC63,
IF('Rent Roll'!$S7=CAM_Fixed,AC88,
IF('Rent Roll'!$S7=FSG,"-","-")))),"-"),"-")</f>
        <v>-</v>
      </c>
      <c r="AD11" s="715" t="str">
        <f>IF(AD$3='Rent Roll'!$U7,
IF(OR(AND(AD$5&gt;='Rent Roll'!$K7,AD$5&lt;='Rent Roll'!$L7),AND(AD$5&gt;='Rent Roll'!$M32,AD$5&lt;='Rent Roll'!$N32)),
IF('Rent Roll'!$S7=NNN,AD38,
IF('Rent Roll'!$S7=Stop,AD63,
IF('Rent Roll'!$S7=CAM_Fixed,AD88,
IF('Rent Roll'!$S7=FSG,"-","-")))),"-"),"-")</f>
        <v>-</v>
      </c>
      <c r="AE11" s="715" t="str">
        <f>IF(AE$3='Rent Roll'!$U7,
IF(OR(AND(AE$5&gt;='Rent Roll'!$K7,AE$5&lt;='Rent Roll'!$L7),AND(AE$5&gt;='Rent Roll'!$M32,AE$5&lt;='Rent Roll'!$N32)),
IF('Rent Roll'!$S7=NNN,AE38,
IF('Rent Roll'!$S7=Stop,AE63,
IF('Rent Roll'!$S7=CAM_Fixed,AE88,
IF('Rent Roll'!$S7=FSG,"-","-")))),"-"),"-")</f>
        <v>-</v>
      </c>
      <c r="AF11" s="715" t="str">
        <f>IF(AF$3='Rent Roll'!$U7,
IF(OR(AND(AF$5&gt;='Rent Roll'!$K7,AF$5&lt;='Rent Roll'!$L7),AND(AF$5&gt;='Rent Roll'!$M32,AF$5&lt;='Rent Roll'!$N32)),
IF('Rent Roll'!$S7=NNN,AF38,
IF('Rent Roll'!$S7=Stop,AF63,
IF('Rent Roll'!$S7=CAM_Fixed,AF88,
IF('Rent Roll'!$S7=FSG,"-","-")))),"-"),"-")</f>
        <v>-</v>
      </c>
      <c r="AG11" s="715" t="str">
        <f>IF(AG$3='Rent Roll'!$U7,
IF(OR(AND(AG$5&gt;='Rent Roll'!$K7,AG$5&lt;='Rent Roll'!$L7),AND(AG$5&gt;='Rent Roll'!$M32,AG$5&lt;='Rent Roll'!$N32)),
IF('Rent Roll'!$S7=NNN,AG38,
IF('Rent Roll'!$S7=Stop,AG63,
IF('Rent Roll'!$S7=CAM_Fixed,AG88,
IF('Rent Roll'!$S7=FSG,"-","-")))),"-"),"-")</f>
        <v>-</v>
      </c>
      <c r="AH11" s="715" t="str">
        <f>IF(AH$3='Rent Roll'!$U7,
IF(OR(AND(AH$5&gt;='Rent Roll'!$K7,AH$5&lt;='Rent Roll'!$L7),AND(AH$5&gt;='Rent Roll'!$M32,AH$5&lt;='Rent Roll'!$N32)),
IF('Rent Roll'!$S7=NNN,AH38,
IF('Rent Roll'!$S7=Stop,AH63,
IF('Rent Roll'!$S7=CAM_Fixed,AH88,
IF('Rent Roll'!$S7=FSG,"-","-")))),"-"),"-")</f>
        <v>-</v>
      </c>
      <c r="AI11" s="715" t="str">
        <f>IF(AI$3='Rent Roll'!$U7,
IF(OR(AND(AI$5&gt;='Rent Roll'!$K7,AI$5&lt;='Rent Roll'!$L7),AND(AI$5&gt;='Rent Roll'!$M32,AI$5&lt;='Rent Roll'!$N32)),
IF('Rent Roll'!$S7=NNN,AI38,
IF('Rent Roll'!$S7=Stop,AI63,
IF('Rent Roll'!$S7=CAM_Fixed,AI88,
IF('Rent Roll'!$S7=FSG,"-","-")))),"-"),"-")</f>
        <v>-</v>
      </c>
      <c r="AJ11" s="715" t="str">
        <f>IF(AJ$3='Rent Roll'!$U7,
IF(OR(AND(AJ$5&gt;='Rent Roll'!$K7,AJ$5&lt;='Rent Roll'!$L7),AND(AJ$5&gt;='Rent Roll'!$M32,AJ$5&lt;='Rent Roll'!$N32)),
IF('Rent Roll'!$S7=NNN,AJ38,
IF('Rent Roll'!$S7=Stop,AJ63,
IF('Rent Roll'!$S7=CAM_Fixed,AJ88,
IF('Rent Roll'!$S7=FSG,"-","-")))),"-"),"-")</f>
        <v>-</v>
      </c>
      <c r="AK11" s="715" t="str">
        <f>IF(AK$3='Rent Roll'!$U7,
IF(OR(AND(AK$5&gt;='Rent Roll'!$K7,AK$5&lt;='Rent Roll'!$L7),AND(AK$5&gt;='Rent Roll'!$M32,AK$5&lt;='Rent Roll'!$N32)),
IF('Rent Roll'!$S7=NNN,AK38,
IF('Rent Roll'!$S7=Stop,AK63,
IF('Rent Roll'!$S7=CAM_Fixed,AK88,
IF('Rent Roll'!$S7=FSG,"-","-")))),"-"),"-")</f>
        <v>-</v>
      </c>
      <c r="AL11" s="715">
        <f>IF(AL$3='Rent Roll'!$U7,
IF(OR(AND(AL$5&gt;='Rent Roll'!$K7,AL$5&lt;='Rent Roll'!$L7),AND(AL$5&gt;='Rent Roll'!$M32,AL$5&lt;='Rent Roll'!$N32)),
IF('Rent Roll'!$S7=NNN,AL38,
IF('Rent Roll'!$S7=Stop,AL63,
IF('Rent Roll'!$S7=CAM_Fixed,AL88,
IF('Rent Roll'!$S7=FSG,"-","-")))),"-"),"-")</f>
        <v>3542.5619999999999</v>
      </c>
      <c r="AM11" s="715" t="str">
        <f>IF(AM$3='Rent Roll'!$U7,
IF(OR(AND(AM$5&gt;='Rent Roll'!$K7,AM$5&lt;='Rent Roll'!$L7),AND(AM$5&gt;='Rent Roll'!$M32,AM$5&lt;='Rent Roll'!$N32)),
IF('Rent Roll'!$S7=NNN,AM38,
IF('Rent Roll'!$S7=Stop,AM63,
IF('Rent Roll'!$S7=CAM_Fixed,AM88,
IF('Rent Roll'!$S7=FSG,"-","-")))),"-"),"-")</f>
        <v>-</v>
      </c>
      <c r="AN11" s="715" t="str">
        <f>IF(AN$3='Rent Roll'!$U7,
IF(OR(AND(AN$5&gt;='Rent Roll'!$K7,AN$5&lt;='Rent Roll'!$L7),AND(AN$5&gt;='Rent Roll'!$M32,AN$5&lt;='Rent Roll'!$N32)),
IF('Rent Roll'!$S7=NNN,AN38,
IF('Rent Roll'!$S7=Stop,AN63,
IF('Rent Roll'!$S7=CAM_Fixed,AN88,
IF('Rent Roll'!$S7=FSG,"-","-")))),"-"),"-")</f>
        <v>-</v>
      </c>
      <c r="AO11" s="715" t="str">
        <f>IF(AO$3='Rent Roll'!$U7,
IF(OR(AND(AO$5&gt;='Rent Roll'!$K7,AO$5&lt;='Rent Roll'!$L7),AND(AO$5&gt;='Rent Roll'!$M32,AO$5&lt;='Rent Roll'!$N32)),
IF('Rent Roll'!$S7=NNN,AO38,
IF('Rent Roll'!$S7=Stop,AO63,
IF('Rent Roll'!$S7=CAM_Fixed,AO88,
IF('Rent Roll'!$S7=FSG,"-","-")))),"-"),"-")</f>
        <v>-</v>
      </c>
      <c r="AP11" s="715" t="str">
        <f>IF(AP$3='Rent Roll'!$U7,
IF(OR(AND(AP$5&gt;='Rent Roll'!$K7,AP$5&lt;='Rent Roll'!$L7),AND(AP$5&gt;='Rent Roll'!$M32,AP$5&lt;='Rent Roll'!$N32)),
IF('Rent Roll'!$S7=NNN,AP38,
IF('Rent Roll'!$S7=Stop,AP63,
IF('Rent Roll'!$S7=CAM_Fixed,AP88,
IF('Rent Roll'!$S7=FSG,"-","-")))),"-"),"-")</f>
        <v>-</v>
      </c>
      <c r="AQ11" s="715" t="str">
        <f>IF(AQ$3='Rent Roll'!$U7,
IF(OR(AND(AQ$5&gt;='Rent Roll'!$K7,AQ$5&lt;='Rent Roll'!$L7),AND(AQ$5&gt;='Rent Roll'!$M32,AQ$5&lt;='Rent Roll'!$N32)),
IF('Rent Roll'!$S7=NNN,AQ38,
IF('Rent Roll'!$S7=Stop,AQ63,
IF('Rent Roll'!$S7=CAM_Fixed,AQ88,
IF('Rent Roll'!$S7=FSG,"-","-")))),"-"),"-")</f>
        <v>-</v>
      </c>
      <c r="AR11" s="715" t="str">
        <f>IF(AR$3='Rent Roll'!$U7,
IF(OR(AND(AR$5&gt;='Rent Roll'!$K7,AR$5&lt;='Rent Roll'!$L7),AND(AR$5&gt;='Rent Roll'!$M32,AR$5&lt;='Rent Roll'!$N32)),
IF('Rent Roll'!$S7=NNN,AR38,
IF('Rent Roll'!$S7=Stop,AR63,
IF('Rent Roll'!$S7=CAM_Fixed,AR88,
IF('Rent Roll'!$S7=FSG,"-","-")))),"-"),"-")</f>
        <v>-</v>
      </c>
      <c r="AS11" s="715" t="str">
        <f>IF(AS$3='Rent Roll'!$U7,
IF(OR(AND(AS$5&gt;='Rent Roll'!$K7,AS$5&lt;='Rent Roll'!$L7),AND(AS$5&gt;='Rent Roll'!$M32,AS$5&lt;='Rent Roll'!$N32)),
IF('Rent Roll'!$S7=NNN,AS38,
IF('Rent Roll'!$S7=Stop,AS63,
IF('Rent Roll'!$S7=CAM_Fixed,AS88,
IF('Rent Roll'!$S7=FSG,"-","-")))),"-"),"-")</f>
        <v>-</v>
      </c>
      <c r="AT11" s="715" t="str">
        <f>IF(AT$3='Rent Roll'!$U7,
IF(OR(AND(AT$5&gt;='Rent Roll'!$K7,AT$5&lt;='Rent Roll'!$L7),AND(AT$5&gt;='Rent Roll'!$M32,AT$5&lt;='Rent Roll'!$N32)),
IF('Rent Roll'!$S7=NNN,AT38,
IF('Rent Roll'!$S7=Stop,AT63,
IF('Rent Roll'!$S7=CAM_Fixed,AT88,
IF('Rent Roll'!$S7=FSG,"-","-")))),"-"),"-")</f>
        <v>-</v>
      </c>
      <c r="AU11" s="715" t="str">
        <f>IF(AU$3='Rent Roll'!$U7,
IF(OR(AND(AU$5&gt;='Rent Roll'!$K7,AU$5&lt;='Rent Roll'!$L7),AND(AU$5&gt;='Rent Roll'!$M32,AU$5&lt;='Rent Roll'!$N32)),
IF('Rent Roll'!$S7=NNN,AU38,
IF('Rent Roll'!$S7=Stop,AU63,
IF('Rent Roll'!$S7=CAM_Fixed,AU88,
IF('Rent Roll'!$S7=FSG,"-","-")))),"-"),"-")</f>
        <v>-</v>
      </c>
      <c r="AV11" s="715" t="str">
        <f>IF(AV$3='Rent Roll'!$U7,
IF(OR(AND(AV$5&gt;='Rent Roll'!$K7,AV$5&lt;='Rent Roll'!$L7),AND(AV$5&gt;='Rent Roll'!$M32,AV$5&lt;='Rent Roll'!$N32)),
IF('Rent Roll'!$S7=NNN,AV38,
IF('Rent Roll'!$S7=Stop,AV63,
IF('Rent Roll'!$S7=CAM_Fixed,AV88,
IF('Rent Roll'!$S7=FSG,"-","-")))),"-"),"-")</f>
        <v>-</v>
      </c>
      <c r="AW11" s="715" t="str">
        <f>IF(AW$3='Rent Roll'!$U7,
IF(OR(AND(AW$5&gt;='Rent Roll'!$K7,AW$5&lt;='Rent Roll'!$L7),AND(AW$5&gt;='Rent Roll'!$M32,AW$5&lt;='Rent Roll'!$N32)),
IF('Rent Roll'!$S7=NNN,AW38,
IF('Rent Roll'!$S7=Stop,AW63,
IF('Rent Roll'!$S7=CAM_Fixed,AW88,
IF('Rent Roll'!$S7=FSG,"-","-")))),"-"),"-")</f>
        <v>-</v>
      </c>
      <c r="AX11" s="715">
        <f>IF(AX$3='Rent Roll'!$U7,
IF(OR(AND(AX$5&gt;='Rent Roll'!$K7,AX$5&lt;='Rent Roll'!$L7),AND(AX$5&gt;='Rent Roll'!$M32,AX$5&lt;='Rent Roll'!$N32)),
IF('Rent Roll'!$S7=NNN,AX38,
IF('Rent Roll'!$S7=Stop,AX63,
IF('Rent Roll'!$S7=CAM_Fixed,AX88,
IF('Rent Roll'!$S7=FSG,"-","-")))),"-"),"-")</f>
        <v>3613.4132399999999</v>
      </c>
      <c r="AY11" s="715" t="str">
        <f>IF(AY$3='Rent Roll'!$U7,
IF(OR(AND(AY$5&gt;='Rent Roll'!$K7,AY$5&lt;='Rent Roll'!$L7),AND(AY$5&gt;='Rent Roll'!$M32,AY$5&lt;='Rent Roll'!$N32)),
IF('Rent Roll'!$S7=NNN,AY38,
IF('Rent Roll'!$S7=Stop,AY63,
IF('Rent Roll'!$S7=CAM_Fixed,AY88,
IF('Rent Roll'!$S7=FSG,"-","-")))),"-"),"-")</f>
        <v>-</v>
      </c>
      <c r="AZ11" s="715" t="str">
        <f>IF(AZ$3='Rent Roll'!$U7,
IF(OR(AND(AZ$5&gt;='Rent Roll'!$K7,AZ$5&lt;='Rent Roll'!$L7),AND(AZ$5&gt;='Rent Roll'!$M32,AZ$5&lt;='Rent Roll'!$N32)),
IF('Rent Roll'!$S7=NNN,AZ38,
IF('Rent Roll'!$S7=Stop,AZ63,
IF('Rent Roll'!$S7=CAM_Fixed,AZ88,
IF('Rent Roll'!$S7=FSG,"-","-")))),"-"),"-")</f>
        <v>-</v>
      </c>
      <c r="BA11" s="715" t="str">
        <f>IF(BA$3='Rent Roll'!$U7,
IF(OR(AND(BA$5&gt;='Rent Roll'!$K7,BA$5&lt;='Rent Roll'!$L7),AND(BA$5&gt;='Rent Roll'!$M32,BA$5&lt;='Rent Roll'!$N32)),
IF('Rent Roll'!$S7=NNN,BA38,
IF('Rent Roll'!$S7=Stop,BA63,
IF('Rent Roll'!$S7=CAM_Fixed,BA88,
IF('Rent Roll'!$S7=FSG,"-","-")))),"-"),"-")</f>
        <v>-</v>
      </c>
      <c r="BB11" s="715" t="str">
        <f>IF(BB$3='Rent Roll'!$U7,
IF(OR(AND(BB$5&gt;='Rent Roll'!$K7,BB$5&lt;='Rent Roll'!$L7),AND(BB$5&gt;='Rent Roll'!$M32,BB$5&lt;='Rent Roll'!$N32)),
IF('Rent Roll'!$S7=NNN,BB38,
IF('Rent Roll'!$S7=Stop,BB63,
IF('Rent Roll'!$S7=CAM_Fixed,BB88,
IF('Rent Roll'!$S7=FSG,"-","-")))),"-"),"-")</f>
        <v>-</v>
      </c>
      <c r="BC11" s="715" t="str">
        <f>IF(BC$3='Rent Roll'!$U7,
IF(OR(AND(BC$5&gt;='Rent Roll'!$K7,BC$5&lt;='Rent Roll'!$L7),AND(BC$5&gt;='Rent Roll'!$M32,BC$5&lt;='Rent Roll'!$N32)),
IF('Rent Roll'!$S7=NNN,BC38,
IF('Rent Roll'!$S7=Stop,BC63,
IF('Rent Roll'!$S7=CAM_Fixed,BC88,
IF('Rent Roll'!$S7=FSG,"-","-")))),"-"),"-")</f>
        <v>-</v>
      </c>
      <c r="BD11" s="715" t="str">
        <f>IF(BD$3='Rent Roll'!$U7,
IF(OR(AND(BD$5&gt;='Rent Roll'!$K7,BD$5&lt;='Rent Roll'!$L7),AND(BD$5&gt;='Rent Roll'!$M32,BD$5&lt;='Rent Roll'!$N32)),
IF('Rent Roll'!$S7=NNN,BD38,
IF('Rent Roll'!$S7=Stop,BD63,
IF('Rent Roll'!$S7=CAM_Fixed,BD88,
IF('Rent Roll'!$S7=FSG,"-","-")))),"-"),"-")</f>
        <v>-</v>
      </c>
      <c r="BE11" s="715" t="str">
        <f>IF(BE$3='Rent Roll'!$U7,
IF(OR(AND(BE$5&gt;='Rent Roll'!$K7,BE$5&lt;='Rent Roll'!$L7),AND(BE$5&gt;='Rent Roll'!$M32,BE$5&lt;='Rent Roll'!$N32)),
IF('Rent Roll'!$S7=NNN,BE38,
IF('Rent Roll'!$S7=Stop,BE63,
IF('Rent Roll'!$S7=CAM_Fixed,BE88,
IF('Rent Roll'!$S7=FSG,"-","-")))),"-"),"-")</f>
        <v>-</v>
      </c>
      <c r="BF11" s="715" t="str">
        <f>IF(BF$3='Rent Roll'!$U7,
IF(OR(AND(BF$5&gt;='Rent Roll'!$K7,BF$5&lt;='Rent Roll'!$L7),AND(BF$5&gt;='Rent Roll'!$M32,BF$5&lt;='Rent Roll'!$N32)),
IF('Rent Roll'!$S7=NNN,BF38,
IF('Rent Roll'!$S7=Stop,BF63,
IF('Rent Roll'!$S7=CAM_Fixed,BF88,
IF('Rent Roll'!$S7=FSG,"-","-")))),"-"),"-")</f>
        <v>-</v>
      </c>
      <c r="BG11" s="715" t="str">
        <f>IF(BG$3='Rent Roll'!$U7,
IF(OR(AND(BG$5&gt;='Rent Roll'!$K7,BG$5&lt;='Rent Roll'!$L7),AND(BG$5&gt;='Rent Roll'!$M32,BG$5&lt;='Rent Roll'!$N32)),
IF('Rent Roll'!$S7=NNN,BG38,
IF('Rent Roll'!$S7=Stop,BG63,
IF('Rent Roll'!$S7=CAM_Fixed,BG88,
IF('Rent Roll'!$S7=FSG,"-","-")))),"-"),"-")</f>
        <v>-</v>
      </c>
      <c r="BH11" s="715" t="str">
        <f>IF(BH$3='Rent Roll'!$U7,
IF(OR(AND(BH$5&gt;='Rent Roll'!$K7,BH$5&lt;='Rent Roll'!$L7),AND(BH$5&gt;='Rent Roll'!$M32,BH$5&lt;='Rent Roll'!$N32)),
IF('Rent Roll'!$S7=NNN,BH38,
IF('Rent Roll'!$S7=Stop,BH63,
IF('Rent Roll'!$S7=CAM_Fixed,BH88,
IF('Rent Roll'!$S7=FSG,"-","-")))),"-"),"-")</f>
        <v>-</v>
      </c>
      <c r="BI11" s="715" t="str">
        <f>IF(BI$3='Rent Roll'!$U7,
IF(OR(AND(BI$5&gt;='Rent Roll'!$K7,BI$5&lt;='Rent Roll'!$L7),AND(BI$5&gt;='Rent Roll'!$M32,BI$5&lt;='Rent Roll'!$N32)),
IF('Rent Roll'!$S7=NNN,BI38,
IF('Rent Roll'!$S7=Stop,BI63,
IF('Rent Roll'!$S7=CAM_Fixed,BI88,
IF('Rent Roll'!$S7=FSG,"-","-")))),"-"),"-")</f>
        <v>-</v>
      </c>
      <c r="BJ11" s="715">
        <f>IF(BJ$3='Rent Roll'!$U7,
IF(OR(AND(BJ$5&gt;='Rent Roll'!$K7,BJ$5&lt;='Rent Roll'!$L7),AND(BJ$5&gt;='Rent Roll'!$M32,BJ$5&lt;='Rent Roll'!$N32)),
IF('Rent Roll'!$S7=NNN,BJ38,
IF('Rent Roll'!$S7=Stop,BJ63,
IF('Rent Roll'!$S7=CAM_Fixed,BJ88,
IF('Rent Roll'!$S7=FSG,"-","-")))),"-"),"-")</f>
        <v>3685.6815047999999</v>
      </c>
      <c r="BK11" s="715" t="str">
        <f>IF(BK$3='Rent Roll'!$U7,
IF(OR(AND(BK$5&gt;='Rent Roll'!$K7,BK$5&lt;='Rent Roll'!$L7),AND(BK$5&gt;='Rent Roll'!$M32,BK$5&lt;='Rent Roll'!$N32)),
IF('Rent Roll'!$S7=NNN,BK38,
IF('Rent Roll'!$S7=Stop,BK63,
IF('Rent Roll'!$S7=CAM_Fixed,BK88,
IF('Rent Roll'!$S7=FSG,"-","-")))),"-"),"-")</f>
        <v>-</v>
      </c>
      <c r="BL11" s="715" t="str">
        <f>IF(BL$3='Rent Roll'!$U7,
IF(OR(AND(BL$5&gt;='Rent Roll'!$K7,BL$5&lt;='Rent Roll'!$L7),AND(BL$5&gt;='Rent Roll'!$M32,BL$5&lt;='Rent Roll'!$N32)),
IF('Rent Roll'!$S7=NNN,BL38,
IF('Rent Roll'!$S7=Stop,BL63,
IF('Rent Roll'!$S7=CAM_Fixed,BL88,
IF('Rent Roll'!$S7=FSG,"-","-")))),"-"),"-")</f>
        <v>-</v>
      </c>
      <c r="BM11" s="715" t="str">
        <f>IF(BM$3='Rent Roll'!$U7,
IF(OR(AND(BM$5&gt;='Rent Roll'!$K7,BM$5&lt;='Rent Roll'!$L7),AND(BM$5&gt;='Rent Roll'!$M32,BM$5&lt;='Rent Roll'!$N32)),
IF('Rent Roll'!$S7=NNN,BM38,
IF('Rent Roll'!$S7=Stop,BM63,
IF('Rent Roll'!$S7=CAM_Fixed,BM88,
IF('Rent Roll'!$S7=FSG,"-","-")))),"-"),"-")</f>
        <v>-</v>
      </c>
      <c r="BN11" s="715" t="str">
        <f>IF(BN$3='Rent Roll'!$U7,
IF(OR(AND(BN$5&gt;='Rent Roll'!$K7,BN$5&lt;='Rent Roll'!$L7),AND(BN$5&gt;='Rent Roll'!$M32,BN$5&lt;='Rent Roll'!$N32)),
IF('Rent Roll'!$S7=NNN,BN38,
IF('Rent Roll'!$S7=Stop,BN63,
IF('Rent Roll'!$S7=CAM_Fixed,BN88,
IF('Rent Roll'!$S7=FSG,"-","-")))),"-"),"-")</f>
        <v>-</v>
      </c>
      <c r="BO11" s="715" t="str">
        <f>IF(BO$3='Rent Roll'!$U7,
IF(OR(AND(BO$5&gt;='Rent Roll'!$K7,BO$5&lt;='Rent Roll'!$L7),AND(BO$5&gt;='Rent Roll'!$M32,BO$5&lt;='Rent Roll'!$N32)),
IF('Rent Roll'!$S7=NNN,BO38,
IF('Rent Roll'!$S7=Stop,BO63,
IF('Rent Roll'!$S7=CAM_Fixed,BO88,
IF('Rent Roll'!$S7=FSG,"-","-")))),"-"),"-")</f>
        <v>-</v>
      </c>
      <c r="BP11" s="715" t="str">
        <f>IF(BP$3='Rent Roll'!$U7,
IF(OR(AND(BP$5&gt;='Rent Roll'!$K7,BP$5&lt;='Rent Roll'!$L7),AND(BP$5&gt;='Rent Roll'!$M32,BP$5&lt;='Rent Roll'!$N32)),
IF('Rent Roll'!$S7=NNN,BP38,
IF('Rent Roll'!$S7=Stop,BP63,
IF('Rent Roll'!$S7=CAM_Fixed,BP88,
IF('Rent Roll'!$S7=FSG,"-","-")))),"-"),"-")</f>
        <v>-</v>
      </c>
      <c r="BQ11" s="715" t="str">
        <f>IF(BQ$3='Rent Roll'!$U7,
IF(OR(AND(BQ$5&gt;='Rent Roll'!$K7,BQ$5&lt;='Rent Roll'!$L7),AND(BQ$5&gt;='Rent Roll'!$M32,BQ$5&lt;='Rent Roll'!$N32)),
IF('Rent Roll'!$S7=NNN,BQ38,
IF('Rent Roll'!$S7=Stop,BQ63,
IF('Rent Roll'!$S7=CAM_Fixed,BQ88,
IF('Rent Roll'!$S7=FSG,"-","-")))),"-"),"-")</f>
        <v>-</v>
      </c>
      <c r="BR11" s="715" t="str">
        <f>IF(BR$3='Rent Roll'!$U7,
IF(OR(AND(BR$5&gt;='Rent Roll'!$K7,BR$5&lt;='Rent Roll'!$L7),AND(BR$5&gt;='Rent Roll'!$M32,BR$5&lt;='Rent Roll'!$N32)),
IF('Rent Roll'!$S7=NNN,BR38,
IF('Rent Roll'!$S7=Stop,BR63,
IF('Rent Roll'!$S7=CAM_Fixed,BR88,
IF('Rent Roll'!$S7=FSG,"-","-")))),"-"),"-")</f>
        <v>-</v>
      </c>
      <c r="BS11" s="715" t="str">
        <f>IF(BS$3='Rent Roll'!$U7,
IF(OR(AND(BS$5&gt;='Rent Roll'!$K7,BS$5&lt;='Rent Roll'!$L7),AND(BS$5&gt;='Rent Roll'!$M32,BS$5&lt;='Rent Roll'!$N32)),
IF('Rent Roll'!$S7=NNN,BS38,
IF('Rent Roll'!$S7=Stop,BS63,
IF('Rent Roll'!$S7=CAM_Fixed,BS88,
IF('Rent Roll'!$S7=FSG,"-","-")))),"-"),"-")</f>
        <v>-</v>
      </c>
      <c r="BT11" s="715" t="str">
        <f>IF(BT$3='Rent Roll'!$U7,
IF(OR(AND(BT$5&gt;='Rent Roll'!$K7,BT$5&lt;='Rent Roll'!$L7),AND(BT$5&gt;='Rent Roll'!$M32,BT$5&lt;='Rent Roll'!$N32)),
IF('Rent Roll'!$S7=NNN,BT38,
IF('Rent Roll'!$S7=Stop,BT63,
IF('Rent Roll'!$S7=CAM_Fixed,BT88,
IF('Rent Roll'!$S7=FSG,"-","-")))),"-"),"-")</f>
        <v>-</v>
      </c>
      <c r="BU11" s="715" t="str">
        <f>IF(BU$3='Rent Roll'!$U7,
IF(OR(AND(BU$5&gt;='Rent Roll'!$K7,BU$5&lt;='Rent Roll'!$L7),AND(BU$5&gt;='Rent Roll'!$M32,BU$5&lt;='Rent Roll'!$N32)),
IF('Rent Roll'!$S7=NNN,BU38,
IF('Rent Roll'!$S7=Stop,BU63,
IF('Rent Roll'!$S7=CAM_Fixed,BU88,
IF('Rent Roll'!$S7=FSG,"-","-")))),"-"),"-")</f>
        <v>-</v>
      </c>
      <c r="BV11" s="715">
        <f>IF(BV$3='Rent Roll'!$U7,
IF(OR(AND(BV$5&gt;='Rent Roll'!$K7,BV$5&lt;='Rent Roll'!$L7),AND(BV$5&gt;='Rent Roll'!$M32,BV$5&lt;='Rent Roll'!$N32)),
IF('Rent Roll'!$S7=NNN,BV38,
IF('Rent Roll'!$S7=Stop,BV63,
IF('Rent Roll'!$S7=CAM_Fixed,BV88,
IF('Rent Roll'!$S7=FSG,"-","-")))),"-"),"-")</f>
        <v>3759.3951348959999</v>
      </c>
      <c r="BW11" s="715" t="str">
        <f>IF(BW$3='Rent Roll'!$U7,
IF(OR(AND(BW$5&gt;='Rent Roll'!$K7,BW$5&lt;='Rent Roll'!$L7),AND(BW$5&gt;='Rent Roll'!$M32,BW$5&lt;='Rent Roll'!$N32)),
IF('Rent Roll'!$S7=NNN,BW38,
IF('Rent Roll'!$S7=Stop,BW63,
IF('Rent Roll'!$S7=CAM_Fixed,BW88,
IF('Rent Roll'!$S7=FSG,"-","-")))),"-"),"-")</f>
        <v>-</v>
      </c>
      <c r="BX11" s="715" t="str">
        <f>IF(BX$3='Rent Roll'!$U7,
IF(OR(AND(BX$5&gt;='Rent Roll'!$K7,BX$5&lt;='Rent Roll'!$L7),AND(BX$5&gt;='Rent Roll'!$M32,BX$5&lt;='Rent Roll'!$N32)),
IF('Rent Roll'!$S7=NNN,BX38,
IF('Rent Roll'!$S7=Stop,BX63,
IF('Rent Roll'!$S7=CAM_Fixed,BX88,
IF('Rent Roll'!$S7=FSG,"-","-")))),"-"),"-")</f>
        <v>-</v>
      </c>
      <c r="BY11" s="715" t="str">
        <f>IF(BY$3='Rent Roll'!$U7,
IF(OR(AND(BY$5&gt;='Rent Roll'!$K7,BY$5&lt;='Rent Roll'!$L7),AND(BY$5&gt;='Rent Roll'!$M32,BY$5&lt;='Rent Roll'!$N32)),
IF('Rent Roll'!$S7=NNN,BY38,
IF('Rent Roll'!$S7=Stop,BY63,
IF('Rent Roll'!$S7=CAM_Fixed,BY88,
IF('Rent Roll'!$S7=FSG,"-","-")))),"-"),"-")</f>
        <v>-</v>
      </c>
      <c r="BZ11" s="715" t="str">
        <f>IF(BZ$3='Rent Roll'!$U7,
IF(OR(AND(BZ$5&gt;='Rent Roll'!$K7,BZ$5&lt;='Rent Roll'!$L7),AND(BZ$5&gt;='Rent Roll'!$M32,BZ$5&lt;='Rent Roll'!$N32)),
IF('Rent Roll'!$S7=NNN,BZ38,
IF('Rent Roll'!$S7=Stop,BZ63,
IF('Rent Roll'!$S7=CAM_Fixed,BZ88,
IF('Rent Roll'!$S7=FSG,"-","-")))),"-"),"-")</f>
        <v>-</v>
      </c>
      <c r="CA11" s="715" t="str">
        <f>IF(CA$3='Rent Roll'!$U7,
IF(OR(AND(CA$5&gt;='Rent Roll'!$K7,CA$5&lt;='Rent Roll'!$L7),AND(CA$5&gt;='Rent Roll'!$M32,CA$5&lt;='Rent Roll'!$N32)),
IF('Rent Roll'!$S7=NNN,CA38,
IF('Rent Roll'!$S7=Stop,CA63,
IF('Rent Roll'!$S7=CAM_Fixed,CA88,
IF('Rent Roll'!$S7=FSG,"-","-")))),"-"),"-")</f>
        <v>-</v>
      </c>
      <c r="CB11" s="715" t="str">
        <f>IF(CB$3='Rent Roll'!$U7,
IF(OR(AND(CB$5&gt;='Rent Roll'!$K7,CB$5&lt;='Rent Roll'!$L7),AND(CB$5&gt;='Rent Roll'!$M32,CB$5&lt;='Rent Roll'!$N32)),
IF('Rent Roll'!$S7=NNN,CB38,
IF('Rent Roll'!$S7=Stop,CB63,
IF('Rent Roll'!$S7=CAM_Fixed,CB88,
IF('Rent Roll'!$S7=FSG,"-","-")))),"-"),"-")</f>
        <v>-</v>
      </c>
      <c r="CC11" s="715" t="str">
        <f>IF(CC$3='Rent Roll'!$U7,
IF(OR(AND(CC$5&gt;='Rent Roll'!$K7,CC$5&lt;='Rent Roll'!$L7),AND(CC$5&gt;='Rent Roll'!$M32,CC$5&lt;='Rent Roll'!$N32)),
IF('Rent Roll'!$S7=NNN,CC38,
IF('Rent Roll'!$S7=Stop,CC63,
IF('Rent Roll'!$S7=CAM_Fixed,CC88,
IF('Rent Roll'!$S7=FSG,"-","-")))),"-"),"-")</f>
        <v>-</v>
      </c>
      <c r="CD11" s="715" t="str">
        <f>IF(CD$3='Rent Roll'!$U7,
IF(OR(AND(CD$5&gt;='Rent Roll'!$K7,CD$5&lt;='Rent Roll'!$L7),AND(CD$5&gt;='Rent Roll'!$M32,CD$5&lt;='Rent Roll'!$N32)),
IF('Rent Roll'!$S7=NNN,CD38,
IF('Rent Roll'!$S7=Stop,CD63,
IF('Rent Roll'!$S7=CAM_Fixed,CD88,
IF('Rent Roll'!$S7=FSG,"-","-")))),"-"),"-")</f>
        <v>-</v>
      </c>
      <c r="CE11" s="715" t="str">
        <f>IF(CE$3='Rent Roll'!$U7,
IF(OR(AND(CE$5&gt;='Rent Roll'!$K7,CE$5&lt;='Rent Roll'!$L7),AND(CE$5&gt;='Rent Roll'!$M32,CE$5&lt;='Rent Roll'!$N32)),
IF('Rent Roll'!$S7=NNN,CE38,
IF('Rent Roll'!$S7=Stop,CE63,
IF('Rent Roll'!$S7=CAM_Fixed,CE88,
IF('Rent Roll'!$S7=FSG,"-","-")))),"-"),"-")</f>
        <v>-</v>
      </c>
      <c r="CF11" s="715" t="str">
        <f>IF(CF$3='Rent Roll'!$U7,
IF(OR(AND(CF$5&gt;='Rent Roll'!$K7,CF$5&lt;='Rent Roll'!$L7),AND(CF$5&gt;='Rent Roll'!$M32,CF$5&lt;='Rent Roll'!$N32)),
IF('Rent Roll'!$S7=NNN,CF38,
IF('Rent Roll'!$S7=Stop,CF63,
IF('Rent Roll'!$S7=CAM_Fixed,CF88,
IF('Rent Roll'!$S7=FSG,"-","-")))),"-"),"-")</f>
        <v>-</v>
      </c>
      <c r="CG11" s="715" t="str">
        <f>IF(CG$3='Rent Roll'!$U7,
IF(OR(AND(CG$5&gt;='Rent Roll'!$K7,CG$5&lt;='Rent Roll'!$L7),AND(CG$5&gt;='Rent Roll'!$M32,CG$5&lt;='Rent Roll'!$N32)),
IF('Rent Roll'!$S7=NNN,CG38,
IF('Rent Roll'!$S7=Stop,CG63,
IF('Rent Roll'!$S7=CAM_Fixed,CG88,
IF('Rent Roll'!$S7=FSG,"-","-")))),"-"),"-")</f>
        <v>-</v>
      </c>
      <c r="CH11" s="715">
        <f>IF(CH$3='Rent Roll'!$U7,
IF(OR(AND(CH$5&gt;='Rent Roll'!$K7,CH$5&lt;='Rent Roll'!$L7),AND(CH$5&gt;='Rent Roll'!$M32,CH$5&lt;='Rent Roll'!$N32)),
IF('Rent Roll'!$S7=NNN,CH38,
IF('Rent Roll'!$S7=Stop,CH63,
IF('Rent Roll'!$S7=CAM_Fixed,CH88,
IF('Rent Roll'!$S7=FSG,"-","-")))),"-"),"-")</f>
        <v>3834.5830375939204</v>
      </c>
      <c r="CI11" s="715" t="str">
        <f>IF(CI$3='Rent Roll'!$U7,
IF(OR(AND(CI$5&gt;='Rent Roll'!$K7,CI$5&lt;='Rent Roll'!$L7),AND(CI$5&gt;='Rent Roll'!$M32,CI$5&lt;='Rent Roll'!$N32)),
IF('Rent Roll'!$S7=NNN,CI38,
IF('Rent Roll'!$S7=Stop,CI63,
IF('Rent Roll'!$S7=CAM_Fixed,CI88,
IF('Rent Roll'!$S7=FSG,"-","-")))),"-"),"-")</f>
        <v>-</v>
      </c>
      <c r="CJ11" s="715" t="str">
        <f>IF(CJ$3='Rent Roll'!$U7,
IF(OR(AND(CJ$5&gt;='Rent Roll'!$K7,CJ$5&lt;='Rent Roll'!$L7),AND(CJ$5&gt;='Rent Roll'!$M32,CJ$5&lt;='Rent Roll'!$N32)),
IF('Rent Roll'!$S7=NNN,CJ38,
IF('Rent Roll'!$S7=Stop,CJ63,
IF('Rent Roll'!$S7=CAM_Fixed,CJ88,
IF('Rent Roll'!$S7=FSG,"-","-")))),"-"),"-")</f>
        <v>-</v>
      </c>
      <c r="CK11" s="715" t="str">
        <f>IF(CK$3='Rent Roll'!$U7,
IF(OR(AND(CK$5&gt;='Rent Roll'!$K7,CK$5&lt;='Rent Roll'!$L7),AND(CK$5&gt;='Rent Roll'!$M32,CK$5&lt;='Rent Roll'!$N32)),
IF('Rent Roll'!$S7=NNN,CK38,
IF('Rent Roll'!$S7=Stop,CK63,
IF('Rent Roll'!$S7=CAM_Fixed,CK88,
IF('Rent Roll'!$S7=FSG,"-","-")))),"-"),"-")</f>
        <v>-</v>
      </c>
      <c r="CL11" s="715" t="str">
        <f>IF(CL$3='Rent Roll'!$U7,
IF(OR(AND(CL$5&gt;='Rent Roll'!$K7,CL$5&lt;='Rent Roll'!$L7),AND(CL$5&gt;='Rent Roll'!$M32,CL$5&lt;='Rent Roll'!$N32)),
IF('Rent Roll'!$S7=NNN,CL38,
IF('Rent Roll'!$S7=Stop,CL63,
IF('Rent Roll'!$S7=CAM_Fixed,CL88,
IF('Rent Roll'!$S7=FSG,"-","-")))),"-"),"-")</f>
        <v>-</v>
      </c>
      <c r="CM11" s="715" t="str">
        <f>IF(CM$3='Rent Roll'!$U7,
IF(OR(AND(CM$5&gt;='Rent Roll'!$K7,CM$5&lt;='Rent Roll'!$L7),AND(CM$5&gt;='Rent Roll'!$M32,CM$5&lt;='Rent Roll'!$N32)),
IF('Rent Roll'!$S7=NNN,CM38,
IF('Rent Roll'!$S7=Stop,CM63,
IF('Rent Roll'!$S7=CAM_Fixed,CM88,
IF('Rent Roll'!$S7=FSG,"-","-")))),"-"),"-")</f>
        <v>-</v>
      </c>
      <c r="CN11" s="715" t="str">
        <f>IF(CN$3='Rent Roll'!$U7,
IF(OR(AND(CN$5&gt;='Rent Roll'!$K7,CN$5&lt;='Rent Roll'!$L7),AND(CN$5&gt;='Rent Roll'!$M32,CN$5&lt;='Rent Roll'!$N32)),
IF('Rent Roll'!$S7=NNN,CN38,
IF('Rent Roll'!$S7=Stop,CN63,
IF('Rent Roll'!$S7=CAM_Fixed,CN88,
IF('Rent Roll'!$S7=FSG,"-","-")))),"-"),"-")</f>
        <v>-</v>
      </c>
      <c r="CO11" s="715" t="str">
        <f>IF(CO$3='Rent Roll'!$U7,
IF(OR(AND(CO$5&gt;='Rent Roll'!$K7,CO$5&lt;='Rent Roll'!$L7),AND(CO$5&gt;='Rent Roll'!$M32,CO$5&lt;='Rent Roll'!$N32)),
IF('Rent Roll'!$S7=NNN,CO38,
IF('Rent Roll'!$S7=Stop,CO63,
IF('Rent Roll'!$S7=CAM_Fixed,CO88,
IF('Rent Roll'!$S7=FSG,"-","-")))),"-"),"-")</f>
        <v>-</v>
      </c>
      <c r="CP11" s="715" t="str">
        <f>IF(CP$3='Rent Roll'!$U7,
IF(OR(AND(CP$5&gt;='Rent Roll'!$K7,CP$5&lt;='Rent Roll'!$L7),AND(CP$5&gt;='Rent Roll'!$M32,CP$5&lt;='Rent Roll'!$N32)),
IF('Rent Roll'!$S7=NNN,CP38,
IF('Rent Roll'!$S7=Stop,CP63,
IF('Rent Roll'!$S7=CAM_Fixed,CP88,
IF('Rent Roll'!$S7=FSG,"-","-")))),"-"),"-")</f>
        <v>-</v>
      </c>
      <c r="CQ11" s="715" t="str">
        <f>IF(CQ$3='Rent Roll'!$U7,
IF(OR(AND(CQ$5&gt;='Rent Roll'!$K7,CQ$5&lt;='Rent Roll'!$L7),AND(CQ$5&gt;='Rent Roll'!$M32,CQ$5&lt;='Rent Roll'!$N32)),
IF('Rent Roll'!$S7=NNN,CQ38,
IF('Rent Roll'!$S7=Stop,CQ63,
IF('Rent Roll'!$S7=CAM_Fixed,CQ88,
IF('Rent Roll'!$S7=FSG,"-","-")))),"-"),"-")</f>
        <v>-</v>
      </c>
      <c r="CR11" s="715" t="str">
        <f>IF(CR$3='Rent Roll'!$U7,
IF(OR(AND(CR$5&gt;='Rent Roll'!$K7,CR$5&lt;='Rent Roll'!$L7),AND(CR$5&gt;='Rent Roll'!$M32,CR$5&lt;='Rent Roll'!$N32)),
IF('Rent Roll'!$S7=NNN,CR38,
IF('Rent Roll'!$S7=Stop,CR63,
IF('Rent Roll'!$S7=CAM_Fixed,CR88,
IF('Rent Roll'!$S7=FSG,"-","-")))),"-"),"-")</f>
        <v>-</v>
      </c>
      <c r="CS11" s="715" t="str">
        <f>IF(CS$3='Rent Roll'!$U7,
IF(OR(AND(CS$5&gt;='Rent Roll'!$K7,CS$5&lt;='Rent Roll'!$L7),AND(CS$5&gt;='Rent Roll'!$M32,CS$5&lt;='Rent Roll'!$N32)),
IF('Rent Roll'!$S7=NNN,CS38,
IF('Rent Roll'!$S7=Stop,CS63,
IF('Rent Roll'!$S7=CAM_Fixed,CS88,
IF('Rent Roll'!$S7=FSG,"-","-")))),"-"),"-")</f>
        <v>-</v>
      </c>
      <c r="CT11" s="715">
        <f>IF(CT$3='Rent Roll'!$U7,
IF(OR(AND(CT$5&gt;='Rent Roll'!$K7,CT$5&lt;='Rent Roll'!$L7),AND(CT$5&gt;='Rent Roll'!$M32,CT$5&lt;='Rent Roll'!$N32)),
IF('Rent Roll'!$S7=NNN,CT38,
IF('Rent Roll'!$S7=Stop,CT63,
IF('Rent Roll'!$S7=CAM_Fixed,CT88,
IF('Rent Roll'!$S7=FSG,"-","-")))),"-"),"-")</f>
        <v>3911.2746983457978</v>
      </c>
      <c r="CU11" s="715" t="str">
        <f>IF(CU$3='Rent Roll'!$U7,
IF(OR(AND(CU$5&gt;='Rent Roll'!$K7,CU$5&lt;='Rent Roll'!$L7),AND(CU$5&gt;='Rent Roll'!$M32,CU$5&lt;='Rent Roll'!$N32)),
IF('Rent Roll'!$S7=NNN,CU38,
IF('Rent Roll'!$S7=Stop,CU63,
IF('Rent Roll'!$S7=CAM_Fixed,CU88,
IF('Rent Roll'!$S7=FSG,"-","-")))),"-"),"-")</f>
        <v>-</v>
      </c>
      <c r="CV11" s="715" t="str">
        <f>IF(CV$3='Rent Roll'!$U7,
IF(OR(AND(CV$5&gt;='Rent Roll'!$K7,CV$5&lt;='Rent Roll'!$L7),AND(CV$5&gt;='Rent Roll'!$M32,CV$5&lt;='Rent Roll'!$N32)),
IF('Rent Roll'!$S7=NNN,CV38,
IF('Rent Roll'!$S7=Stop,CV63,
IF('Rent Roll'!$S7=CAM_Fixed,CV88,
IF('Rent Roll'!$S7=FSG,"-","-")))),"-"),"-")</f>
        <v>-</v>
      </c>
      <c r="CW11" s="715" t="str">
        <f>IF(CW$3='Rent Roll'!$U7,
IF(OR(AND(CW$5&gt;='Rent Roll'!$K7,CW$5&lt;='Rent Roll'!$L7),AND(CW$5&gt;='Rent Roll'!$M32,CW$5&lt;='Rent Roll'!$N32)),
IF('Rent Roll'!$S7=NNN,CW38,
IF('Rent Roll'!$S7=Stop,CW63,
IF('Rent Roll'!$S7=CAM_Fixed,CW88,
IF('Rent Roll'!$S7=FSG,"-","-")))),"-"),"-")</f>
        <v>-</v>
      </c>
      <c r="CX11" s="715" t="str">
        <f>IF(CX$3='Rent Roll'!$U7,
IF(OR(AND(CX$5&gt;='Rent Roll'!$K7,CX$5&lt;='Rent Roll'!$L7),AND(CX$5&gt;='Rent Roll'!$M32,CX$5&lt;='Rent Roll'!$N32)),
IF('Rent Roll'!$S7=NNN,CX38,
IF('Rent Roll'!$S7=Stop,CX63,
IF('Rent Roll'!$S7=CAM_Fixed,CX88,
IF('Rent Roll'!$S7=FSG,"-","-")))),"-"),"-")</f>
        <v>-</v>
      </c>
      <c r="CY11" s="715" t="str">
        <f>IF(CY$3='Rent Roll'!$U7,
IF(OR(AND(CY$5&gt;='Rent Roll'!$K7,CY$5&lt;='Rent Roll'!$L7),AND(CY$5&gt;='Rent Roll'!$M32,CY$5&lt;='Rent Roll'!$N32)),
IF('Rent Roll'!$S7=NNN,CY38,
IF('Rent Roll'!$S7=Stop,CY63,
IF('Rent Roll'!$S7=CAM_Fixed,CY88,
IF('Rent Roll'!$S7=FSG,"-","-")))),"-"),"-")</f>
        <v>-</v>
      </c>
      <c r="CZ11" s="715" t="str">
        <f>IF(CZ$3='Rent Roll'!$U7,
IF(OR(AND(CZ$5&gt;='Rent Roll'!$K7,CZ$5&lt;='Rent Roll'!$L7),AND(CZ$5&gt;='Rent Roll'!$M32,CZ$5&lt;='Rent Roll'!$N32)),
IF('Rent Roll'!$S7=NNN,CZ38,
IF('Rent Roll'!$S7=Stop,CZ63,
IF('Rent Roll'!$S7=CAM_Fixed,CZ88,
IF('Rent Roll'!$S7=FSG,"-","-")))),"-"),"-")</f>
        <v>-</v>
      </c>
      <c r="DA11" s="715" t="str">
        <f>IF(DA$3='Rent Roll'!$U7,
IF(OR(AND(DA$5&gt;='Rent Roll'!$K7,DA$5&lt;='Rent Roll'!$L7),AND(DA$5&gt;='Rent Roll'!$M32,DA$5&lt;='Rent Roll'!$N32)),
IF('Rent Roll'!$S7=NNN,DA38,
IF('Rent Roll'!$S7=Stop,DA63,
IF('Rent Roll'!$S7=CAM_Fixed,DA88,
IF('Rent Roll'!$S7=FSG,"-","-")))),"-"),"-")</f>
        <v>-</v>
      </c>
      <c r="DB11" s="715" t="str">
        <f>IF(DB$3='Rent Roll'!$U7,
IF(OR(AND(DB$5&gt;='Rent Roll'!$K7,DB$5&lt;='Rent Roll'!$L7),AND(DB$5&gt;='Rent Roll'!$M32,DB$5&lt;='Rent Roll'!$N32)),
IF('Rent Roll'!$S7=NNN,DB38,
IF('Rent Roll'!$S7=Stop,DB63,
IF('Rent Roll'!$S7=CAM_Fixed,DB88,
IF('Rent Roll'!$S7=FSG,"-","-")))),"-"),"-")</f>
        <v>-</v>
      </c>
      <c r="DC11" s="715" t="str">
        <f>IF(DC$3='Rent Roll'!$U7,
IF(OR(AND(DC$5&gt;='Rent Roll'!$K7,DC$5&lt;='Rent Roll'!$L7),AND(DC$5&gt;='Rent Roll'!$M32,DC$5&lt;='Rent Roll'!$N32)),
IF('Rent Roll'!$S7=NNN,DC38,
IF('Rent Roll'!$S7=Stop,DC63,
IF('Rent Roll'!$S7=CAM_Fixed,DC88,
IF('Rent Roll'!$S7=FSG,"-","-")))),"-"),"-")</f>
        <v>-</v>
      </c>
      <c r="DD11" s="715" t="str">
        <f>IF(DD$3='Rent Roll'!$U7,
IF(OR(AND(DD$5&gt;='Rent Roll'!$K7,DD$5&lt;='Rent Roll'!$L7),AND(DD$5&gt;='Rent Roll'!$M32,DD$5&lt;='Rent Roll'!$N32)),
IF('Rent Roll'!$S7=NNN,DD38,
IF('Rent Roll'!$S7=Stop,DD63,
IF('Rent Roll'!$S7=CAM_Fixed,DD88,
IF('Rent Roll'!$S7=FSG,"-","-")))),"-"),"-")</f>
        <v>-</v>
      </c>
      <c r="DE11" s="715" t="str">
        <f>IF(DE$3='Rent Roll'!$U7,
IF(OR(AND(DE$5&gt;='Rent Roll'!$K7,DE$5&lt;='Rent Roll'!$L7),AND(DE$5&gt;='Rent Roll'!$M32,DE$5&lt;='Rent Roll'!$N32)),
IF('Rent Roll'!$S7=NNN,DE38,
IF('Rent Roll'!$S7=Stop,DE63,
IF('Rent Roll'!$S7=CAM_Fixed,DE88,
IF('Rent Roll'!$S7=FSG,"-","-")))),"-"),"-")</f>
        <v>-</v>
      </c>
      <c r="DF11" s="715">
        <f>IF(DF$3='Rent Roll'!$U7,
IF(OR(AND(DF$5&gt;='Rent Roll'!$K7,DF$5&lt;='Rent Roll'!$L7),AND(DF$5&gt;='Rent Roll'!$M32,DF$5&lt;='Rent Roll'!$N32)),
IF('Rent Roll'!$S7=NNN,DF38,
IF('Rent Roll'!$S7=Stop,DF63,
IF('Rent Roll'!$S7=CAM_Fixed,DF88,
IF('Rent Roll'!$S7=FSG,"-","-")))),"-"),"-")</f>
        <v>3989.5001923127143</v>
      </c>
      <c r="DG11" s="715" t="str">
        <f>IF(DG$3='Rent Roll'!$U7,
IF(OR(AND(DG$5&gt;='Rent Roll'!$K7,DG$5&lt;='Rent Roll'!$L7),AND(DG$5&gt;='Rent Roll'!$M32,DG$5&lt;='Rent Roll'!$N32)),
IF('Rent Roll'!$S7=NNN,DG38,
IF('Rent Roll'!$S7=Stop,DG63,
IF('Rent Roll'!$S7=CAM_Fixed,DG88,
IF('Rent Roll'!$S7=FSG,"-","-")))),"-"),"-")</f>
        <v>-</v>
      </c>
      <c r="DH11" s="715" t="str">
        <f>IF(DH$3='Rent Roll'!$U7,
IF(OR(AND(DH$5&gt;='Rent Roll'!$K7,DH$5&lt;='Rent Roll'!$L7),AND(DH$5&gt;='Rent Roll'!$M32,DH$5&lt;='Rent Roll'!$N32)),
IF('Rent Roll'!$S7=NNN,DH38,
IF('Rent Roll'!$S7=Stop,DH63,
IF('Rent Roll'!$S7=CAM_Fixed,DH88,
IF('Rent Roll'!$S7=FSG,"-","-")))),"-"),"-")</f>
        <v>-</v>
      </c>
      <c r="DI11" s="715" t="str">
        <f>IF(DI$3='Rent Roll'!$U7,
IF(OR(AND(DI$5&gt;='Rent Roll'!$K7,DI$5&lt;='Rent Roll'!$L7),AND(DI$5&gt;='Rent Roll'!$M32,DI$5&lt;='Rent Roll'!$N32)),
IF('Rent Roll'!$S7=NNN,DI38,
IF('Rent Roll'!$S7=Stop,DI63,
IF('Rent Roll'!$S7=CAM_Fixed,DI88,
IF('Rent Roll'!$S7=FSG,"-","-")))),"-"),"-")</f>
        <v>-</v>
      </c>
      <c r="DJ11" s="715" t="str">
        <f>IF(DJ$3='Rent Roll'!$U7,
IF(OR(AND(DJ$5&gt;='Rent Roll'!$K7,DJ$5&lt;='Rent Roll'!$L7),AND(DJ$5&gt;='Rent Roll'!$M32,DJ$5&lt;='Rent Roll'!$N32)),
IF('Rent Roll'!$S7=NNN,DJ38,
IF('Rent Roll'!$S7=Stop,DJ63,
IF('Rent Roll'!$S7=CAM_Fixed,DJ88,
IF('Rent Roll'!$S7=FSG,"-","-")))),"-"),"-")</f>
        <v>-</v>
      </c>
      <c r="DK11" s="715" t="str">
        <f>IF(DK$3='Rent Roll'!$U7,
IF(OR(AND(DK$5&gt;='Rent Roll'!$K7,DK$5&lt;='Rent Roll'!$L7),AND(DK$5&gt;='Rent Roll'!$M32,DK$5&lt;='Rent Roll'!$N32)),
IF('Rent Roll'!$S7=NNN,DK38,
IF('Rent Roll'!$S7=Stop,DK63,
IF('Rent Roll'!$S7=CAM_Fixed,DK88,
IF('Rent Roll'!$S7=FSG,"-","-")))),"-"),"-")</f>
        <v>-</v>
      </c>
      <c r="DL11" s="715" t="str">
        <f>IF(DL$3='Rent Roll'!$U7,
IF(OR(AND(DL$5&gt;='Rent Roll'!$K7,DL$5&lt;='Rent Roll'!$L7),AND(DL$5&gt;='Rent Roll'!$M32,DL$5&lt;='Rent Roll'!$N32)),
IF('Rent Roll'!$S7=NNN,DL38,
IF('Rent Roll'!$S7=Stop,DL63,
IF('Rent Roll'!$S7=CAM_Fixed,DL88,
IF('Rent Roll'!$S7=FSG,"-","-")))),"-"),"-")</f>
        <v>-</v>
      </c>
      <c r="DM11" s="715" t="str">
        <f>IF(DM$3='Rent Roll'!$U7,
IF(OR(AND(DM$5&gt;='Rent Roll'!$K7,DM$5&lt;='Rent Roll'!$L7),AND(DM$5&gt;='Rent Roll'!$M32,DM$5&lt;='Rent Roll'!$N32)),
IF('Rent Roll'!$S7=NNN,DM38,
IF('Rent Roll'!$S7=Stop,DM63,
IF('Rent Roll'!$S7=CAM_Fixed,DM88,
IF('Rent Roll'!$S7=FSG,"-","-")))),"-"),"-")</f>
        <v>-</v>
      </c>
      <c r="DN11" s="715" t="str">
        <f>IF(DN$3='Rent Roll'!$U7,
IF(OR(AND(DN$5&gt;='Rent Roll'!$K7,DN$5&lt;='Rent Roll'!$L7),AND(DN$5&gt;='Rent Roll'!$M32,DN$5&lt;='Rent Roll'!$N32)),
IF('Rent Roll'!$S7=NNN,DN38,
IF('Rent Roll'!$S7=Stop,DN63,
IF('Rent Roll'!$S7=CAM_Fixed,DN88,
IF('Rent Roll'!$S7=FSG,"-","-")))),"-"),"-")</f>
        <v>-</v>
      </c>
      <c r="DO11" s="715" t="str">
        <f>IF(DO$3='Rent Roll'!$U7,
IF(OR(AND(DO$5&gt;='Rent Roll'!$K7,DO$5&lt;='Rent Roll'!$L7),AND(DO$5&gt;='Rent Roll'!$M32,DO$5&lt;='Rent Roll'!$N32)),
IF('Rent Roll'!$S7=NNN,DO38,
IF('Rent Roll'!$S7=Stop,DO63,
IF('Rent Roll'!$S7=CAM_Fixed,DO88,
IF('Rent Roll'!$S7=FSG,"-","-")))),"-"),"-")</f>
        <v>-</v>
      </c>
      <c r="DP11" s="715" t="str">
        <f>IF(DP$3='Rent Roll'!$U7,
IF(OR(AND(DP$5&gt;='Rent Roll'!$K7,DP$5&lt;='Rent Roll'!$L7),AND(DP$5&gt;='Rent Roll'!$M32,DP$5&lt;='Rent Roll'!$N32)),
IF('Rent Roll'!$S7=NNN,DP38,
IF('Rent Roll'!$S7=Stop,DP63,
IF('Rent Roll'!$S7=CAM_Fixed,DP88,
IF('Rent Roll'!$S7=FSG,"-","-")))),"-"),"-")</f>
        <v>-</v>
      </c>
      <c r="DQ11" s="715" t="str">
        <f>IF(DQ$3='Rent Roll'!$U7,
IF(OR(AND(DQ$5&gt;='Rent Roll'!$K7,DQ$5&lt;='Rent Roll'!$L7),AND(DQ$5&gt;='Rent Roll'!$M32,DQ$5&lt;='Rent Roll'!$N32)),
IF('Rent Roll'!$S7=NNN,DQ38,
IF('Rent Roll'!$S7=Stop,DQ63,
IF('Rent Roll'!$S7=CAM_Fixed,DQ88,
IF('Rent Roll'!$S7=FSG,"-","-")))),"-"),"-")</f>
        <v>-</v>
      </c>
      <c r="DR11" s="715">
        <f>IF(DR$3='Rent Roll'!$U7,
IF(OR(AND(DR$5&gt;='Rent Roll'!$K7,DR$5&lt;='Rent Roll'!$L7),AND(DR$5&gt;='Rent Roll'!$M32,DR$5&lt;='Rent Roll'!$N32)),
IF('Rent Roll'!$S7=NNN,DR38,
IF('Rent Roll'!$S7=Stop,DR63,
IF('Rent Roll'!$S7=CAM_Fixed,DR88,
IF('Rent Roll'!$S7=FSG,"-","-")))),"-"),"-")</f>
        <v>4069.2901961589682</v>
      </c>
      <c r="DS11" s="715" t="str">
        <f>IF(DS$3='Rent Roll'!$U7,
IF(OR(AND(DS$5&gt;='Rent Roll'!$K7,DS$5&lt;='Rent Roll'!$L7),AND(DS$5&gt;='Rent Roll'!$M32,DS$5&lt;='Rent Roll'!$N32)),
IF('Rent Roll'!$S7=NNN,DS38,
IF('Rent Roll'!$S7=Stop,DS63,
IF('Rent Roll'!$S7=CAM_Fixed,DS88,
IF('Rent Roll'!$S7=FSG,"-","-")))),"-"),"-")</f>
        <v>-</v>
      </c>
      <c r="DT11" s="715" t="str">
        <f>IF(DT$3='Rent Roll'!$U7,
IF(OR(AND(DT$5&gt;='Rent Roll'!$K7,DT$5&lt;='Rent Roll'!$L7),AND(DT$5&gt;='Rent Roll'!$M32,DT$5&lt;='Rent Roll'!$N32)),
IF('Rent Roll'!$S7=NNN,DT38,
IF('Rent Roll'!$S7=Stop,DT63,
IF('Rent Roll'!$S7=CAM_Fixed,DT88,
IF('Rent Roll'!$S7=FSG,"-","-")))),"-"),"-")</f>
        <v>-</v>
      </c>
      <c r="DU11" s="715" t="str">
        <f>IF(DU$3='Rent Roll'!$U7,
IF(OR(AND(DU$5&gt;='Rent Roll'!$K7,DU$5&lt;='Rent Roll'!$L7),AND(DU$5&gt;='Rent Roll'!$M32,DU$5&lt;='Rent Roll'!$N32)),
IF('Rent Roll'!$S7=NNN,DU38,
IF('Rent Roll'!$S7=Stop,DU63,
IF('Rent Roll'!$S7=CAM_Fixed,DU88,
IF('Rent Roll'!$S7=FSG,"-","-")))),"-"),"-")</f>
        <v>-</v>
      </c>
      <c r="DV11" s="715" t="str">
        <f>IF(DV$3='Rent Roll'!$U7,
IF(OR(AND(DV$5&gt;='Rent Roll'!$K7,DV$5&lt;='Rent Roll'!$L7),AND(DV$5&gt;='Rent Roll'!$M32,DV$5&lt;='Rent Roll'!$N32)),
IF('Rent Roll'!$S7=NNN,DV38,
IF('Rent Roll'!$S7=Stop,DV63,
IF('Rent Roll'!$S7=CAM_Fixed,DV88,
IF('Rent Roll'!$S7=FSG,"-","-")))),"-"),"-")</f>
        <v>-</v>
      </c>
      <c r="DW11" s="715" t="str">
        <f>IF(DW$3='Rent Roll'!$U7,
IF(OR(AND(DW$5&gt;='Rent Roll'!$K7,DW$5&lt;='Rent Roll'!$L7),AND(DW$5&gt;='Rent Roll'!$M32,DW$5&lt;='Rent Roll'!$N32)),
IF('Rent Roll'!$S7=NNN,DW38,
IF('Rent Roll'!$S7=Stop,DW63,
IF('Rent Roll'!$S7=CAM_Fixed,DW88,
IF('Rent Roll'!$S7=FSG,"-","-")))),"-"),"-")</f>
        <v>-</v>
      </c>
      <c r="DX11" s="715" t="str">
        <f>IF(DX$3='Rent Roll'!$U7,
IF(OR(AND(DX$5&gt;='Rent Roll'!$K7,DX$5&lt;='Rent Roll'!$L7),AND(DX$5&gt;='Rent Roll'!$M32,DX$5&lt;='Rent Roll'!$N32)),
IF('Rent Roll'!$S7=NNN,DX38,
IF('Rent Roll'!$S7=Stop,DX63,
IF('Rent Roll'!$S7=CAM_Fixed,DX88,
IF('Rent Roll'!$S7=FSG,"-","-")))),"-"),"-")</f>
        <v>-</v>
      </c>
      <c r="DY11" s="715" t="str">
        <f>IF(DY$3='Rent Roll'!$U7,
IF(OR(AND(DY$5&gt;='Rent Roll'!$K7,DY$5&lt;='Rent Roll'!$L7),AND(DY$5&gt;='Rent Roll'!$M32,DY$5&lt;='Rent Roll'!$N32)),
IF('Rent Roll'!$S7=NNN,DY38,
IF('Rent Roll'!$S7=Stop,DY63,
IF('Rent Roll'!$S7=CAM_Fixed,DY88,
IF('Rent Roll'!$S7=FSG,"-","-")))),"-"),"-")</f>
        <v>-</v>
      </c>
      <c r="DZ11" s="715" t="str">
        <f>IF(DZ$3='Rent Roll'!$U7,
IF(OR(AND(DZ$5&gt;='Rent Roll'!$K7,DZ$5&lt;='Rent Roll'!$L7),AND(DZ$5&gt;='Rent Roll'!$M32,DZ$5&lt;='Rent Roll'!$N32)),
IF('Rent Roll'!$S7=NNN,DZ38,
IF('Rent Roll'!$S7=Stop,DZ63,
IF('Rent Roll'!$S7=CAM_Fixed,DZ88,
IF('Rent Roll'!$S7=FSG,"-","-")))),"-"),"-")</f>
        <v>-</v>
      </c>
      <c r="EA11" s="715" t="str">
        <f>IF(EA$3='Rent Roll'!$U7,
IF(OR(AND(EA$5&gt;='Rent Roll'!$K7,EA$5&lt;='Rent Roll'!$L7),AND(EA$5&gt;='Rent Roll'!$M32,EA$5&lt;='Rent Roll'!$N32)),
IF('Rent Roll'!$S7=NNN,EA38,
IF('Rent Roll'!$S7=Stop,EA63,
IF('Rent Roll'!$S7=CAM_Fixed,EA88,
IF('Rent Roll'!$S7=FSG,"-","-")))),"-"),"-")</f>
        <v>-</v>
      </c>
      <c r="EB11" s="715" t="str">
        <f>IF(EB$3='Rent Roll'!$U7,
IF(OR(AND(EB$5&gt;='Rent Roll'!$K7,EB$5&lt;='Rent Roll'!$L7),AND(EB$5&gt;='Rent Roll'!$M32,EB$5&lt;='Rent Roll'!$N32)),
IF('Rent Roll'!$S7=NNN,EB38,
IF('Rent Roll'!$S7=Stop,EB63,
IF('Rent Roll'!$S7=CAM_Fixed,EB88,
IF('Rent Roll'!$S7=FSG,"-","-")))),"-"),"-")</f>
        <v>-</v>
      </c>
      <c r="EC11" s="715" t="str">
        <f>IF(EC$3='Rent Roll'!$U7,
IF(OR(AND(EC$5&gt;='Rent Roll'!$K7,EC$5&lt;='Rent Roll'!$L7),AND(EC$5&gt;='Rent Roll'!$M32,EC$5&lt;='Rent Roll'!$N32)),
IF('Rent Roll'!$S7=NNN,EC38,
IF('Rent Roll'!$S7=Stop,EC63,
IF('Rent Roll'!$S7=CAM_Fixed,EC88,
IF('Rent Roll'!$S7=FSG,"-","-")))),"-"),"-")</f>
        <v>-</v>
      </c>
      <c r="ED11" s="715" t="str">
        <f>IF(ED$3='Rent Roll'!$U7,
IF(OR(AND(ED$5&gt;='Rent Roll'!$K7,ED$5&lt;='Rent Roll'!$L7),AND(ED$5&gt;='Rent Roll'!$M32,ED$5&lt;='Rent Roll'!$N32)),
IF('Rent Roll'!$S7=NNN,ED38,
IF('Rent Roll'!$S7=Stop,ED63,
IF('Rent Roll'!$S7=CAM_Fixed,ED88,
IF('Rent Roll'!$S7=FSG,"-","-")))),"-"),"-")</f>
        <v>-</v>
      </c>
      <c r="EE11" s="715" t="str">
        <f>IF(EE$3='Rent Roll'!$U7,
IF(OR(AND(EE$5&gt;='Rent Roll'!$K7,EE$5&lt;='Rent Roll'!$L7),AND(EE$5&gt;='Rent Roll'!$M32,EE$5&lt;='Rent Roll'!$N32)),
IF('Rent Roll'!$S7=NNN,EE38,
IF('Rent Roll'!$S7=Stop,EE63,
IF('Rent Roll'!$S7=CAM_Fixed,EE88,
IF('Rent Roll'!$S7=FSG,"-","-")))),"-"),"-")</f>
        <v>-</v>
      </c>
      <c r="EF11" s="361" t="str">
        <f>IF(EF$3='Rent Roll'!$U7,
IF(OR(AND(EF$5&gt;='Rent Roll'!$K7,EF$5&lt;='Rent Roll'!$L7),AND(EF$5&gt;='Rent Roll'!$M32,EF$5&lt;='Rent Roll'!$N32)),
IF('Rent Roll'!$S7=NNN,EF38,
IF('Rent Roll'!$S7=Stop,EF63,
IF('Rent Roll'!$S7=CAM_Fixed,EF88,
IF('Rent Roll'!$S7=FSG,"-","-")))),"-"),"-")</f>
        <v>-</v>
      </c>
      <c r="EG11" s="693" t="s">
        <v>109</v>
      </c>
    </row>
    <row r="12" spans="2:137" x14ac:dyDescent="0.25">
      <c r="B12" s="716" t="str">
        <f>IF('Rent Roll'!S8&gt;0,'Rent Roll'!S8,"")</f>
        <v>NNN</v>
      </c>
      <c r="C12" s="714" t="str">
        <f>CONCATENATE('Rent Roll'!B8&amp;" - "&amp;'Rent Roll'!C8)</f>
        <v>5 - Office</v>
      </c>
      <c r="D12" s="361">
        <f t="shared" ca="1" si="11"/>
        <v>618270.25779344002</v>
      </c>
      <c r="E12" s="715" t="str">
        <f>IF(E$3='Rent Roll'!$U8,
IF(OR(AND(E$5&gt;='Rent Roll'!$K8,E$5&lt;='Rent Roll'!$L8),AND(E$5&gt;='Rent Roll'!$M33,E$5&lt;='Rent Roll'!$N33)),
IF('Rent Roll'!$S8=NNN,E39,
IF('Rent Roll'!$S8=Stop,E64,
IF('Rent Roll'!$S8=CAM_Fixed,E89,
IF('Rent Roll'!$S8=FSG,"-","-")))),"-"),"-")</f>
        <v>-</v>
      </c>
      <c r="F12" s="715" t="str">
        <f>IF(F$3='Rent Roll'!$U8,
IF(OR(AND(F$5&gt;='Rent Roll'!$K8,F$5&lt;='Rent Roll'!$L8),AND(F$5&gt;='Rent Roll'!$M33,F$5&lt;='Rent Roll'!$N33)),
IF('Rent Roll'!$S8=NNN,F39,
IF('Rent Roll'!$S8=Stop,F64,
IF('Rent Roll'!$S8=CAM_Fixed,F89,
IF('Rent Roll'!$S8=FSG,"-","-")))),"-"),"-")</f>
        <v>-</v>
      </c>
      <c r="G12" s="715" t="str">
        <f>IF(G$3='Rent Roll'!$U8,
IF(OR(AND(G$5&gt;='Rent Roll'!$K8,G$5&lt;='Rent Roll'!$L8),AND(G$5&gt;='Rent Roll'!$M33,G$5&lt;='Rent Roll'!$N33)),
IF('Rent Roll'!$S8=NNN,G39,
IF('Rent Roll'!$S8=Stop,G64,
IF('Rent Roll'!$S8=CAM_Fixed,G89,
IF('Rent Roll'!$S8=FSG,"-","-")))),"-"),"-")</f>
        <v>-</v>
      </c>
      <c r="H12" s="715" t="str">
        <f>IF(H$3='Rent Roll'!$U8,
IF(OR(AND(H$5&gt;='Rent Roll'!$K8,H$5&lt;='Rent Roll'!$L8),AND(H$5&gt;='Rent Roll'!$M33,H$5&lt;='Rent Roll'!$N33)),
IF('Rent Roll'!$S8=NNN,H39,
IF('Rent Roll'!$S8=Stop,H64,
IF('Rent Roll'!$S8=CAM_Fixed,H89,
IF('Rent Roll'!$S8=FSG,"-","-")))),"-"),"-")</f>
        <v>-</v>
      </c>
      <c r="I12" s="715" t="str">
        <f>IF(I$3='Rent Roll'!$U8,
IF(OR(AND(I$5&gt;='Rent Roll'!$K8,I$5&lt;='Rent Roll'!$L8),AND(I$5&gt;='Rent Roll'!$M33,I$5&lt;='Rent Roll'!$N33)),
IF('Rent Roll'!$S8=NNN,I39,
IF('Rent Roll'!$S8=Stop,I64,
IF('Rent Roll'!$S8=CAM_Fixed,I89,
IF('Rent Roll'!$S8=FSG,"-","-")))),"-"),"-")</f>
        <v>-</v>
      </c>
      <c r="J12" s="715" t="str">
        <f>IF(J$3='Rent Roll'!$U8,
IF(OR(AND(J$5&gt;='Rent Roll'!$K8,J$5&lt;='Rent Roll'!$L8),AND(J$5&gt;='Rent Roll'!$M33,J$5&lt;='Rent Roll'!$N33)),
IF('Rent Roll'!$S8=NNN,J39,
IF('Rent Roll'!$S8=Stop,J64,
IF('Rent Roll'!$S8=CAM_Fixed,J89,
IF('Rent Roll'!$S8=FSG,"-","-")))),"-"),"-")</f>
        <v>-</v>
      </c>
      <c r="K12" s="715" t="str">
        <f>IF(K$3='Rent Roll'!$U8,
IF(OR(AND(K$5&gt;='Rent Roll'!$K8,K$5&lt;='Rent Roll'!$L8),AND(K$5&gt;='Rent Roll'!$M33,K$5&lt;='Rent Roll'!$N33)),
IF('Rent Roll'!$S8=NNN,K39,
IF('Rent Roll'!$S8=Stop,K64,
IF('Rent Roll'!$S8=CAM_Fixed,K89,
IF('Rent Roll'!$S8=FSG,"-","-")))),"-"),"-")</f>
        <v>-</v>
      </c>
      <c r="L12" s="715" t="str">
        <f>IF(L$3='Rent Roll'!$U8,
IF(OR(AND(L$5&gt;='Rent Roll'!$K8,L$5&lt;='Rent Roll'!$L8),AND(L$5&gt;='Rent Roll'!$M33,L$5&lt;='Rent Roll'!$N33)),
IF('Rent Roll'!$S8=NNN,L39,
IF('Rent Roll'!$S8=Stop,L64,
IF('Rent Roll'!$S8=CAM_Fixed,L89,
IF('Rent Roll'!$S8=FSG,"-","-")))),"-"),"-")</f>
        <v>-</v>
      </c>
      <c r="M12" s="715" t="str">
        <f>IF(M$3='Rent Roll'!$U8,
IF(OR(AND(M$5&gt;='Rent Roll'!$K8,M$5&lt;='Rent Roll'!$L8),AND(M$5&gt;='Rent Roll'!$M33,M$5&lt;='Rent Roll'!$N33)),
IF('Rent Roll'!$S8=NNN,M39,
IF('Rent Roll'!$S8=Stop,M64,
IF('Rent Roll'!$S8=CAM_Fixed,M89,
IF('Rent Roll'!$S8=FSG,"-","-")))),"-"),"-")</f>
        <v>-</v>
      </c>
      <c r="N12" s="715">
        <f>IF(N$3='Rent Roll'!$U8,
IF(OR(AND(N$5&gt;='Rent Roll'!$K8,N$5&lt;='Rent Roll'!$L8),AND(N$5&gt;='Rent Roll'!$M33,N$5&lt;='Rent Roll'!$N33)),
IF('Rent Roll'!$S8=NNN,N39,
IF('Rent Roll'!$S8=Stop,N64,
IF('Rent Roll'!$S8=CAM_Fixed,N89,
IF('Rent Roll'!$S8=FSG,"-","-")))),"-"),"-")</f>
        <v>34421.997394607053</v>
      </c>
      <c r="O12" s="715" t="str">
        <f>IF(O$3='Rent Roll'!$U8,
IF(OR(AND(O$5&gt;='Rent Roll'!$K8,O$5&lt;='Rent Roll'!$L8),AND(O$5&gt;='Rent Roll'!$M33,O$5&lt;='Rent Roll'!$N33)),
IF('Rent Roll'!$S8=NNN,O39,
IF('Rent Roll'!$S8=Stop,O64,
IF('Rent Roll'!$S8=CAM_Fixed,O89,
IF('Rent Roll'!$S8=FSG,"-","-")))),"-"),"-")</f>
        <v>-</v>
      </c>
      <c r="P12" s="715" t="str">
        <f>IF(P$3='Rent Roll'!$U8,
IF(OR(AND(P$5&gt;='Rent Roll'!$K8,P$5&lt;='Rent Roll'!$L8),AND(P$5&gt;='Rent Roll'!$M33,P$5&lt;='Rent Roll'!$N33)),
IF('Rent Roll'!$S8=NNN,P39,
IF('Rent Roll'!$S8=Stop,P64,
IF('Rent Roll'!$S8=CAM_Fixed,P89,
IF('Rent Roll'!$S8=FSG,"-","-")))),"-"),"-")</f>
        <v>-</v>
      </c>
      <c r="Q12" s="715" t="str">
        <f>IF(Q$3='Rent Roll'!$U8,
IF(OR(AND(Q$5&gt;='Rent Roll'!$K8,Q$5&lt;='Rent Roll'!$L8),AND(Q$5&gt;='Rent Roll'!$M33,Q$5&lt;='Rent Roll'!$N33)),
IF('Rent Roll'!$S8=NNN,Q39,
IF('Rent Roll'!$S8=Stop,Q64,
IF('Rent Roll'!$S8=CAM_Fixed,Q89,
IF('Rent Roll'!$S8=FSG,"-","-")))),"-"),"-")</f>
        <v>-</v>
      </c>
      <c r="R12" s="715" t="str">
        <f>IF(R$3='Rent Roll'!$U8,
IF(OR(AND(R$5&gt;='Rent Roll'!$K8,R$5&lt;='Rent Roll'!$L8),AND(R$5&gt;='Rent Roll'!$M33,R$5&lt;='Rent Roll'!$N33)),
IF('Rent Roll'!$S8=NNN,R39,
IF('Rent Roll'!$S8=Stop,R64,
IF('Rent Roll'!$S8=CAM_Fixed,R89,
IF('Rent Roll'!$S8=FSG,"-","-")))),"-"),"-")</f>
        <v>-</v>
      </c>
      <c r="S12" s="715" t="str">
        <f>IF(S$3='Rent Roll'!$U8,
IF(OR(AND(S$5&gt;='Rent Roll'!$K8,S$5&lt;='Rent Roll'!$L8),AND(S$5&gt;='Rent Roll'!$M33,S$5&lt;='Rent Roll'!$N33)),
IF('Rent Roll'!$S8=NNN,S39,
IF('Rent Roll'!$S8=Stop,S64,
IF('Rent Roll'!$S8=CAM_Fixed,S89,
IF('Rent Roll'!$S8=FSG,"-","-")))),"-"),"-")</f>
        <v>-</v>
      </c>
      <c r="T12" s="715" t="str">
        <f>IF(T$3='Rent Roll'!$U8,
IF(OR(AND(T$5&gt;='Rent Roll'!$K8,T$5&lt;='Rent Roll'!$L8),AND(T$5&gt;='Rent Roll'!$M33,T$5&lt;='Rent Roll'!$N33)),
IF('Rent Roll'!$S8=NNN,T39,
IF('Rent Roll'!$S8=Stop,T64,
IF('Rent Roll'!$S8=CAM_Fixed,T89,
IF('Rent Roll'!$S8=FSG,"-","-")))),"-"),"-")</f>
        <v>-</v>
      </c>
      <c r="U12" s="715" t="str">
        <f>IF(U$3='Rent Roll'!$U8,
IF(OR(AND(U$5&gt;='Rent Roll'!$K8,U$5&lt;='Rent Roll'!$L8),AND(U$5&gt;='Rent Roll'!$M33,U$5&lt;='Rent Roll'!$N33)),
IF('Rent Roll'!$S8=NNN,U39,
IF('Rent Roll'!$S8=Stop,U64,
IF('Rent Roll'!$S8=CAM_Fixed,U89,
IF('Rent Roll'!$S8=FSG,"-","-")))),"-"),"-")</f>
        <v>-</v>
      </c>
      <c r="V12" s="715" t="str">
        <f>IF(V$3='Rent Roll'!$U8,
IF(OR(AND(V$5&gt;='Rent Roll'!$K8,V$5&lt;='Rent Roll'!$L8),AND(V$5&gt;='Rent Roll'!$M33,V$5&lt;='Rent Roll'!$N33)),
IF('Rent Roll'!$S8=NNN,V39,
IF('Rent Roll'!$S8=Stop,V64,
IF('Rent Roll'!$S8=CAM_Fixed,V89,
IF('Rent Roll'!$S8=FSG,"-","-")))),"-"),"-")</f>
        <v>-</v>
      </c>
      <c r="W12" s="715" t="str">
        <f>IF(W$3='Rent Roll'!$U8,
IF(OR(AND(W$5&gt;='Rent Roll'!$K8,W$5&lt;='Rent Roll'!$L8),AND(W$5&gt;='Rent Roll'!$M33,W$5&lt;='Rent Roll'!$N33)),
IF('Rent Roll'!$S8=NNN,W39,
IF('Rent Roll'!$S8=Stop,W64,
IF('Rent Roll'!$S8=CAM_Fixed,W89,
IF('Rent Roll'!$S8=FSG,"-","-")))),"-"),"-")</f>
        <v>-</v>
      </c>
      <c r="X12" s="715" t="str">
        <f>IF(X$3='Rent Roll'!$U8,
IF(OR(AND(X$5&gt;='Rent Roll'!$K8,X$5&lt;='Rent Roll'!$L8),AND(X$5&gt;='Rent Roll'!$M33,X$5&lt;='Rent Roll'!$N33)),
IF('Rent Roll'!$S8=NNN,X39,
IF('Rent Roll'!$S8=Stop,X64,
IF('Rent Roll'!$S8=CAM_Fixed,X89,
IF('Rent Roll'!$S8=FSG,"-","-")))),"-"),"-")</f>
        <v>-</v>
      </c>
      <c r="Y12" s="715" t="str">
        <f>IF(Y$3='Rent Roll'!$U8,
IF(OR(AND(Y$5&gt;='Rent Roll'!$K8,Y$5&lt;='Rent Roll'!$L8),AND(Y$5&gt;='Rent Roll'!$M33,Y$5&lt;='Rent Roll'!$N33)),
IF('Rent Roll'!$S8=NNN,Y39,
IF('Rent Roll'!$S8=Stop,Y64,
IF('Rent Roll'!$S8=CAM_Fixed,Y89,
IF('Rent Roll'!$S8=FSG,"-","-")))),"-"),"-")</f>
        <v>-</v>
      </c>
      <c r="Z12" s="715">
        <f>IF(Z$3='Rent Roll'!$U8,
IF(OR(AND(Z$5&gt;='Rent Roll'!$K8,Z$5&lt;='Rent Roll'!$L8),AND(Z$5&gt;='Rent Roll'!$M33,Z$5&lt;='Rent Roll'!$N33)),
IF('Rent Roll'!$S8=NNN,Z39,
IF('Rent Roll'!$S8=Stop,Z64,
IF('Rent Roll'!$S8=CAM_Fixed,Z89,
IF('Rent Roll'!$S8=FSG,"-","-")))),"-"),"-")</f>
        <v>34974.066822376597</v>
      </c>
      <c r="AA12" s="715" t="str">
        <f>IF(AA$3='Rent Roll'!$U8,
IF(OR(AND(AA$5&gt;='Rent Roll'!$K8,AA$5&lt;='Rent Roll'!$L8),AND(AA$5&gt;='Rent Roll'!$M33,AA$5&lt;='Rent Roll'!$N33)),
IF('Rent Roll'!$S8=NNN,AA39,
IF('Rent Roll'!$S8=Stop,AA64,
IF('Rent Roll'!$S8=CAM_Fixed,AA89,
IF('Rent Roll'!$S8=FSG,"-","-")))),"-"),"-")</f>
        <v>-</v>
      </c>
      <c r="AB12" s="715" t="str">
        <f>IF(AB$3='Rent Roll'!$U8,
IF(OR(AND(AB$5&gt;='Rent Roll'!$K8,AB$5&lt;='Rent Roll'!$L8),AND(AB$5&gt;='Rent Roll'!$M33,AB$5&lt;='Rent Roll'!$N33)),
IF('Rent Roll'!$S8=NNN,AB39,
IF('Rent Roll'!$S8=Stop,AB64,
IF('Rent Roll'!$S8=CAM_Fixed,AB89,
IF('Rent Roll'!$S8=FSG,"-","-")))),"-"),"-")</f>
        <v>-</v>
      </c>
      <c r="AC12" s="715" t="str">
        <f>IF(AC$3='Rent Roll'!$U8,
IF(OR(AND(AC$5&gt;='Rent Roll'!$K8,AC$5&lt;='Rent Roll'!$L8),AND(AC$5&gt;='Rent Roll'!$M33,AC$5&lt;='Rent Roll'!$N33)),
IF('Rent Roll'!$S8=NNN,AC39,
IF('Rent Roll'!$S8=Stop,AC64,
IF('Rent Roll'!$S8=CAM_Fixed,AC89,
IF('Rent Roll'!$S8=FSG,"-","-")))),"-"),"-")</f>
        <v>-</v>
      </c>
      <c r="AD12" s="715" t="str">
        <f>IF(AD$3='Rent Roll'!$U8,
IF(OR(AND(AD$5&gt;='Rent Roll'!$K8,AD$5&lt;='Rent Roll'!$L8),AND(AD$5&gt;='Rent Roll'!$M33,AD$5&lt;='Rent Roll'!$N33)),
IF('Rent Roll'!$S8=NNN,AD39,
IF('Rent Roll'!$S8=Stop,AD64,
IF('Rent Roll'!$S8=CAM_Fixed,AD89,
IF('Rent Roll'!$S8=FSG,"-","-")))),"-"),"-")</f>
        <v>-</v>
      </c>
      <c r="AE12" s="715" t="str">
        <f>IF(AE$3='Rent Roll'!$U8,
IF(OR(AND(AE$5&gt;='Rent Roll'!$K8,AE$5&lt;='Rent Roll'!$L8),AND(AE$5&gt;='Rent Roll'!$M33,AE$5&lt;='Rent Roll'!$N33)),
IF('Rent Roll'!$S8=NNN,AE39,
IF('Rent Roll'!$S8=Stop,AE64,
IF('Rent Roll'!$S8=CAM_Fixed,AE89,
IF('Rent Roll'!$S8=FSG,"-","-")))),"-"),"-")</f>
        <v>-</v>
      </c>
      <c r="AF12" s="715" t="str">
        <f>IF(AF$3='Rent Roll'!$U8,
IF(OR(AND(AF$5&gt;='Rent Roll'!$K8,AF$5&lt;='Rent Roll'!$L8),AND(AF$5&gt;='Rent Roll'!$M33,AF$5&lt;='Rent Roll'!$N33)),
IF('Rent Roll'!$S8=NNN,AF39,
IF('Rent Roll'!$S8=Stop,AF64,
IF('Rent Roll'!$S8=CAM_Fixed,AF89,
IF('Rent Roll'!$S8=FSG,"-","-")))),"-"),"-")</f>
        <v>-</v>
      </c>
      <c r="AG12" s="715" t="str">
        <f>IF(AG$3='Rent Roll'!$U8,
IF(OR(AND(AG$5&gt;='Rent Roll'!$K8,AG$5&lt;='Rent Roll'!$L8),AND(AG$5&gt;='Rent Roll'!$M33,AG$5&lt;='Rent Roll'!$N33)),
IF('Rent Roll'!$S8=NNN,AG39,
IF('Rent Roll'!$S8=Stop,AG64,
IF('Rent Roll'!$S8=CAM_Fixed,AG89,
IF('Rent Roll'!$S8=FSG,"-","-")))),"-"),"-")</f>
        <v>-</v>
      </c>
      <c r="AH12" s="715" t="str">
        <f>IF(AH$3='Rent Roll'!$U8,
IF(OR(AND(AH$5&gt;='Rent Roll'!$K8,AH$5&lt;='Rent Roll'!$L8),AND(AH$5&gt;='Rent Roll'!$M33,AH$5&lt;='Rent Roll'!$N33)),
IF('Rent Roll'!$S8=NNN,AH39,
IF('Rent Roll'!$S8=Stop,AH64,
IF('Rent Roll'!$S8=CAM_Fixed,AH89,
IF('Rent Roll'!$S8=FSG,"-","-")))),"-"),"-")</f>
        <v>-</v>
      </c>
      <c r="AI12" s="715" t="str">
        <f>IF(AI$3='Rent Roll'!$U8,
IF(OR(AND(AI$5&gt;='Rent Roll'!$K8,AI$5&lt;='Rent Roll'!$L8),AND(AI$5&gt;='Rent Roll'!$M33,AI$5&lt;='Rent Roll'!$N33)),
IF('Rent Roll'!$S8=NNN,AI39,
IF('Rent Roll'!$S8=Stop,AI64,
IF('Rent Roll'!$S8=CAM_Fixed,AI89,
IF('Rent Roll'!$S8=FSG,"-","-")))),"-"),"-")</f>
        <v>-</v>
      </c>
      <c r="AJ12" s="715" t="str">
        <f>IF(AJ$3='Rent Roll'!$U8,
IF(OR(AND(AJ$5&gt;='Rent Roll'!$K8,AJ$5&lt;='Rent Roll'!$L8),AND(AJ$5&gt;='Rent Roll'!$M33,AJ$5&lt;='Rent Roll'!$N33)),
IF('Rent Roll'!$S8=NNN,AJ39,
IF('Rent Roll'!$S8=Stop,AJ64,
IF('Rent Roll'!$S8=CAM_Fixed,AJ89,
IF('Rent Roll'!$S8=FSG,"-","-")))),"-"),"-")</f>
        <v>-</v>
      </c>
      <c r="AK12" s="715" t="str">
        <f>IF(AK$3='Rent Roll'!$U8,
IF(OR(AND(AK$5&gt;='Rent Roll'!$K8,AK$5&lt;='Rent Roll'!$L8),AND(AK$5&gt;='Rent Roll'!$M33,AK$5&lt;='Rent Roll'!$N33)),
IF('Rent Roll'!$S8=NNN,AK39,
IF('Rent Roll'!$S8=Stop,AK64,
IF('Rent Roll'!$S8=CAM_Fixed,AK89,
IF('Rent Roll'!$S8=FSG,"-","-")))),"-"),"-")</f>
        <v>-</v>
      </c>
      <c r="AL12" s="715">
        <f ca="1">IF(AL$3='Rent Roll'!$U8,
IF(OR(AND(AL$5&gt;='Rent Roll'!$K8,AL$5&lt;='Rent Roll'!$L8),AND(AL$5&gt;='Rent Roll'!$M33,AL$5&lt;='Rent Roll'!$N33)),
IF('Rent Roll'!$S8=NNN,AL39,
IF('Rent Roll'!$S8=Stop,AL64,
IF('Rent Roll'!$S8=CAM_Fixed,AL89,
IF('Rent Roll'!$S8=FSG,"-","-")))),"-"),"-")</f>
        <v>63982.188039348221</v>
      </c>
      <c r="AM12" s="715" t="str">
        <f>IF(AM$3='Rent Roll'!$U8,
IF(OR(AND(AM$5&gt;='Rent Roll'!$K8,AM$5&lt;='Rent Roll'!$L8),AND(AM$5&gt;='Rent Roll'!$M33,AM$5&lt;='Rent Roll'!$N33)),
IF('Rent Roll'!$S8=NNN,AM39,
IF('Rent Roll'!$S8=Stop,AM64,
IF('Rent Roll'!$S8=CAM_Fixed,AM89,
IF('Rent Roll'!$S8=FSG,"-","-")))),"-"),"-")</f>
        <v>-</v>
      </c>
      <c r="AN12" s="715" t="str">
        <f>IF(AN$3='Rent Roll'!$U8,
IF(OR(AND(AN$5&gt;='Rent Roll'!$K8,AN$5&lt;='Rent Roll'!$L8),AND(AN$5&gt;='Rent Roll'!$M33,AN$5&lt;='Rent Roll'!$N33)),
IF('Rent Roll'!$S8=NNN,AN39,
IF('Rent Roll'!$S8=Stop,AN64,
IF('Rent Roll'!$S8=CAM_Fixed,AN89,
IF('Rent Roll'!$S8=FSG,"-","-")))),"-"),"-")</f>
        <v>-</v>
      </c>
      <c r="AO12" s="715" t="str">
        <f>IF(AO$3='Rent Roll'!$U8,
IF(OR(AND(AO$5&gt;='Rent Roll'!$K8,AO$5&lt;='Rent Roll'!$L8),AND(AO$5&gt;='Rent Roll'!$M33,AO$5&lt;='Rent Roll'!$N33)),
IF('Rent Roll'!$S8=NNN,AO39,
IF('Rent Roll'!$S8=Stop,AO64,
IF('Rent Roll'!$S8=CAM_Fixed,AO89,
IF('Rent Roll'!$S8=FSG,"-","-")))),"-"),"-")</f>
        <v>-</v>
      </c>
      <c r="AP12" s="715" t="str">
        <f>IF(AP$3='Rent Roll'!$U8,
IF(OR(AND(AP$5&gt;='Rent Roll'!$K8,AP$5&lt;='Rent Roll'!$L8),AND(AP$5&gt;='Rent Roll'!$M33,AP$5&lt;='Rent Roll'!$N33)),
IF('Rent Roll'!$S8=NNN,AP39,
IF('Rent Roll'!$S8=Stop,AP64,
IF('Rent Roll'!$S8=CAM_Fixed,AP89,
IF('Rent Roll'!$S8=FSG,"-","-")))),"-"),"-")</f>
        <v>-</v>
      </c>
      <c r="AQ12" s="715" t="str">
        <f>IF(AQ$3='Rent Roll'!$U8,
IF(OR(AND(AQ$5&gt;='Rent Roll'!$K8,AQ$5&lt;='Rent Roll'!$L8),AND(AQ$5&gt;='Rent Roll'!$M33,AQ$5&lt;='Rent Roll'!$N33)),
IF('Rent Roll'!$S8=NNN,AQ39,
IF('Rent Roll'!$S8=Stop,AQ64,
IF('Rent Roll'!$S8=CAM_Fixed,AQ89,
IF('Rent Roll'!$S8=FSG,"-","-")))),"-"),"-")</f>
        <v>-</v>
      </c>
      <c r="AR12" s="715" t="str">
        <f>IF(AR$3='Rent Roll'!$U8,
IF(OR(AND(AR$5&gt;='Rent Roll'!$K8,AR$5&lt;='Rent Roll'!$L8),AND(AR$5&gt;='Rent Roll'!$M33,AR$5&lt;='Rent Roll'!$N33)),
IF('Rent Roll'!$S8=NNN,AR39,
IF('Rent Roll'!$S8=Stop,AR64,
IF('Rent Roll'!$S8=CAM_Fixed,AR89,
IF('Rent Roll'!$S8=FSG,"-","-")))),"-"),"-")</f>
        <v>-</v>
      </c>
      <c r="AS12" s="715" t="str">
        <f>IF(AS$3='Rent Roll'!$U8,
IF(OR(AND(AS$5&gt;='Rent Roll'!$K8,AS$5&lt;='Rent Roll'!$L8),AND(AS$5&gt;='Rent Roll'!$M33,AS$5&lt;='Rent Roll'!$N33)),
IF('Rent Roll'!$S8=NNN,AS39,
IF('Rent Roll'!$S8=Stop,AS64,
IF('Rent Roll'!$S8=CAM_Fixed,AS89,
IF('Rent Roll'!$S8=FSG,"-","-")))),"-"),"-")</f>
        <v>-</v>
      </c>
      <c r="AT12" s="715" t="str">
        <f>IF(AT$3='Rent Roll'!$U8,
IF(OR(AND(AT$5&gt;='Rent Roll'!$K8,AT$5&lt;='Rent Roll'!$L8),AND(AT$5&gt;='Rent Roll'!$M33,AT$5&lt;='Rent Roll'!$N33)),
IF('Rent Roll'!$S8=NNN,AT39,
IF('Rent Roll'!$S8=Stop,AT64,
IF('Rent Roll'!$S8=CAM_Fixed,AT89,
IF('Rent Roll'!$S8=FSG,"-","-")))),"-"),"-")</f>
        <v>-</v>
      </c>
      <c r="AU12" s="715" t="str">
        <f>IF(AU$3='Rent Roll'!$U8,
IF(OR(AND(AU$5&gt;='Rent Roll'!$K8,AU$5&lt;='Rent Roll'!$L8),AND(AU$5&gt;='Rent Roll'!$M33,AU$5&lt;='Rent Roll'!$N33)),
IF('Rent Roll'!$S8=NNN,AU39,
IF('Rent Roll'!$S8=Stop,AU64,
IF('Rent Roll'!$S8=CAM_Fixed,AU89,
IF('Rent Roll'!$S8=FSG,"-","-")))),"-"),"-")</f>
        <v>-</v>
      </c>
      <c r="AV12" s="715" t="str">
        <f>IF(AV$3='Rent Roll'!$U8,
IF(OR(AND(AV$5&gt;='Rent Roll'!$K8,AV$5&lt;='Rent Roll'!$L8),AND(AV$5&gt;='Rent Roll'!$M33,AV$5&lt;='Rent Roll'!$N33)),
IF('Rent Roll'!$S8=NNN,AV39,
IF('Rent Roll'!$S8=Stop,AV64,
IF('Rent Roll'!$S8=CAM_Fixed,AV89,
IF('Rent Roll'!$S8=FSG,"-","-")))),"-"),"-")</f>
        <v>-</v>
      </c>
      <c r="AW12" s="715" t="str">
        <f>IF(AW$3='Rent Roll'!$U8,
IF(OR(AND(AW$5&gt;='Rent Roll'!$K8,AW$5&lt;='Rent Roll'!$L8),AND(AW$5&gt;='Rent Roll'!$M33,AW$5&lt;='Rent Roll'!$N33)),
IF('Rent Roll'!$S8=NNN,AW39,
IF('Rent Roll'!$S8=Stop,AW64,
IF('Rent Roll'!$S8=CAM_Fixed,AW89,
IF('Rent Roll'!$S8=FSG,"-","-")))),"-"),"-")</f>
        <v>-</v>
      </c>
      <c r="AX12" s="715">
        <f ca="1">IF(AX$3='Rent Roll'!$U8,
IF(OR(AND(AX$5&gt;='Rent Roll'!$K8,AX$5&lt;='Rent Roll'!$L8),AND(AX$5&gt;='Rent Roll'!$M33,AX$5&lt;='Rent Roll'!$N33)),
IF('Rent Roll'!$S8=NNN,AX39,
IF('Rent Roll'!$S8=Stop,AX64,
IF('Rent Roll'!$S8=CAM_Fixed,AX89,
IF('Rent Roll'!$S8=FSG,"-","-")))),"-"),"-")</f>
        <v>65374.922310718175</v>
      </c>
      <c r="AY12" s="715" t="str">
        <f>IF(AY$3='Rent Roll'!$U8,
IF(OR(AND(AY$5&gt;='Rent Roll'!$K8,AY$5&lt;='Rent Roll'!$L8),AND(AY$5&gt;='Rent Roll'!$M33,AY$5&lt;='Rent Roll'!$N33)),
IF('Rent Roll'!$S8=NNN,AY39,
IF('Rent Roll'!$S8=Stop,AY64,
IF('Rent Roll'!$S8=CAM_Fixed,AY89,
IF('Rent Roll'!$S8=FSG,"-","-")))),"-"),"-")</f>
        <v>-</v>
      </c>
      <c r="AZ12" s="715" t="str">
        <f>IF(AZ$3='Rent Roll'!$U8,
IF(OR(AND(AZ$5&gt;='Rent Roll'!$K8,AZ$5&lt;='Rent Roll'!$L8),AND(AZ$5&gt;='Rent Roll'!$M33,AZ$5&lt;='Rent Roll'!$N33)),
IF('Rent Roll'!$S8=NNN,AZ39,
IF('Rent Roll'!$S8=Stop,AZ64,
IF('Rent Roll'!$S8=CAM_Fixed,AZ89,
IF('Rent Roll'!$S8=FSG,"-","-")))),"-"),"-")</f>
        <v>-</v>
      </c>
      <c r="BA12" s="715" t="str">
        <f>IF(BA$3='Rent Roll'!$U8,
IF(OR(AND(BA$5&gt;='Rent Roll'!$K8,BA$5&lt;='Rent Roll'!$L8),AND(BA$5&gt;='Rent Roll'!$M33,BA$5&lt;='Rent Roll'!$N33)),
IF('Rent Roll'!$S8=NNN,BA39,
IF('Rent Roll'!$S8=Stop,BA64,
IF('Rent Roll'!$S8=CAM_Fixed,BA89,
IF('Rent Roll'!$S8=FSG,"-","-")))),"-"),"-")</f>
        <v>-</v>
      </c>
      <c r="BB12" s="715" t="str">
        <f>IF(BB$3='Rent Roll'!$U8,
IF(OR(AND(BB$5&gt;='Rent Roll'!$K8,BB$5&lt;='Rent Roll'!$L8),AND(BB$5&gt;='Rent Roll'!$M33,BB$5&lt;='Rent Roll'!$N33)),
IF('Rent Roll'!$S8=NNN,BB39,
IF('Rent Roll'!$S8=Stop,BB64,
IF('Rent Roll'!$S8=CAM_Fixed,BB89,
IF('Rent Roll'!$S8=FSG,"-","-")))),"-"),"-")</f>
        <v>-</v>
      </c>
      <c r="BC12" s="715" t="str">
        <f>IF(BC$3='Rent Roll'!$U8,
IF(OR(AND(BC$5&gt;='Rent Roll'!$K8,BC$5&lt;='Rent Roll'!$L8),AND(BC$5&gt;='Rent Roll'!$M33,BC$5&lt;='Rent Roll'!$N33)),
IF('Rent Roll'!$S8=NNN,BC39,
IF('Rent Roll'!$S8=Stop,BC64,
IF('Rent Roll'!$S8=CAM_Fixed,BC89,
IF('Rent Roll'!$S8=FSG,"-","-")))),"-"),"-")</f>
        <v>-</v>
      </c>
      <c r="BD12" s="715" t="str">
        <f>IF(BD$3='Rent Roll'!$U8,
IF(OR(AND(BD$5&gt;='Rent Roll'!$K8,BD$5&lt;='Rent Roll'!$L8),AND(BD$5&gt;='Rent Roll'!$M33,BD$5&lt;='Rent Roll'!$N33)),
IF('Rent Roll'!$S8=NNN,BD39,
IF('Rent Roll'!$S8=Stop,BD64,
IF('Rent Roll'!$S8=CAM_Fixed,BD89,
IF('Rent Roll'!$S8=FSG,"-","-")))),"-"),"-")</f>
        <v>-</v>
      </c>
      <c r="BE12" s="715" t="str">
        <f>IF(BE$3='Rent Roll'!$U8,
IF(OR(AND(BE$5&gt;='Rent Roll'!$K8,BE$5&lt;='Rent Roll'!$L8),AND(BE$5&gt;='Rent Roll'!$M33,BE$5&lt;='Rent Roll'!$N33)),
IF('Rent Roll'!$S8=NNN,BE39,
IF('Rent Roll'!$S8=Stop,BE64,
IF('Rent Roll'!$S8=CAM_Fixed,BE89,
IF('Rent Roll'!$S8=FSG,"-","-")))),"-"),"-")</f>
        <v>-</v>
      </c>
      <c r="BF12" s="715" t="str">
        <f>IF(BF$3='Rent Roll'!$U8,
IF(OR(AND(BF$5&gt;='Rent Roll'!$K8,BF$5&lt;='Rent Roll'!$L8),AND(BF$5&gt;='Rent Roll'!$M33,BF$5&lt;='Rent Roll'!$N33)),
IF('Rent Roll'!$S8=NNN,BF39,
IF('Rent Roll'!$S8=Stop,BF64,
IF('Rent Roll'!$S8=CAM_Fixed,BF89,
IF('Rent Roll'!$S8=FSG,"-","-")))),"-"),"-")</f>
        <v>-</v>
      </c>
      <c r="BG12" s="715" t="str">
        <f>IF(BG$3='Rent Roll'!$U8,
IF(OR(AND(BG$5&gt;='Rent Roll'!$K8,BG$5&lt;='Rent Roll'!$L8),AND(BG$5&gt;='Rent Roll'!$M33,BG$5&lt;='Rent Roll'!$N33)),
IF('Rent Roll'!$S8=NNN,BG39,
IF('Rent Roll'!$S8=Stop,BG64,
IF('Rent Roll'!$S8=CAM_Fixed,BG89,
IF('Rent Roll'!$S8=FSG,"-","-")))),"-"),"-")</f>
        <v>-</v>
      </c>
      <c r="BH12" s="715" t="str">
        <f>IF(BH$3='Rent Roll'!$U8,
IF(OR(AND(BH$5&gt;='Rent Roll'!$K8,BH$5&lt;='Rent Roll'!$L8),AND(BH$5&gt;='Rent Roll'!$M33,BH$5&lt;='Rent Roll'!$N33)),
IF('Rent Roll'!$S8=NNN,BH39,
IF('Rent Roll'!$S8=Stop,BH64,
IF('Rent Roll'!$S8=CAM_Fixed,BH89,
IF('Rent Roll'!$S8=FSG,"-","-")))),"-"),"-")</f>
        <v>-</v>
      </c>
      <c r="BI12" s="715" t="str">
        <f>IF(BI$3='Rent Roll'!$U8,
IF(OR(AND(BI$5&gt;='Rent Roll'!$K8,BI$5&lt;='Rent Roll'!$L8),AND(BI$5&gt;='Rent Roll'!$M33,BI$5&lt;='Rent Roll'!$N33)),
IF('Rent Roll'!$S8=NNN,BI39,
IF('Rent Roll'!$S8=Stop,BI64,
IF('Rent Roll'!$S8=CAM_Fixed,BI89,
IF('Rent Roll'!$S8=FSG,"-","-")))),"-"),"-")</f>
        <v>-</v>
      </c>
      <c r="BJ12" s="715">
        <f ca="1">IF(BJ$3='Rent Roll'!$U8,
IF(OR(AND(BJ$5&gt;='Rent Roll'!$K8,BJ$5&lt;='Rent Roll'!$L8),AND(BJ$5&gt;='Rent Roll'!$M33,BJ$5&lt;='Rent Roll'!$N33)),
IF('Rent Roll'!$S8=NNN,BJ39,
IF('Rent Roll'!$S8=Stop,BJ64,
IF('Rent Roll'!$S8=CAM_Fixed,BJ89,
IF('Rent Roll'!$S8=FSG,"-","-")))),"-"),"-")</f>
        <v>66629.623053982068</v>
      </c>
      <c r="BK12" s="715" t="str">
        <f>IF(BK$3='Rent Roll'!$U8,
IF(OR(AND(BK$5&gt;='Rent Roll'!$K8,BK$5&lt;='Rent Roll'!$L8),AND(BK$5&gt;='Rent Roll'!$M33,BK$5&lt;='Rent Roll'!$N33)),
IF('Rent Roll'!$S8=NNN,BK39,
IF('Rent Roll'!$S8=Stop,BK64,
IF('Rent Roll'!$S8=CAM_Fixed,BK89,
IF('Rent Roll'!$S8=FSG,"-","-")))),"-"),"-")</f>
        <v>-</v>
      </c>
      <c r="BL12" s="715" t="str">
        <f>IF(BL$3='Rent Roll'!$U8,
IF(OR(AND(BL$5&gt;='Rent Roll'!$K8,BL$5&lt;='Rent Roll'!$L8),AND(BL$5&gt;='Rent Roll'!$M33,BL$5&lt;='Rent Roll'!$N33)),
IF('Rent Roll'!$S8=NNN,BL39,
IF('Rent Roll'!$S8=Stop,BL64,
IF('Rent Roll'!$S8=CAM_Fixed,BL89,
IF('Rent Roll'!$S8=FSG,"-","-")))),"-"),"-")</f>
        <v>-</v>
      </c>
      <c r="BM12" s="715" t="str">
        <f>IF(BM$3='Rent Roll'!$U8,
IF(OR(AND(BM$5&gt;='Rent Roll'!$K8,BM$5&lt;='Rent Roll'!$L8),AND(BM$5&gt;='Rent Roll'!$M33,BM$5&lt;='Rent Roll'!$N33)),
IF('Rent Roll'!$S8=NNN,BM39,
IF('Rent Roll'!$S8=Stop,BM64,
IF('Rent Roll'!$S8=CAM_Fixed,BM89,
IF('Rent Roll'!$S8=FSG,"-","-")))),"-"),"-")</f>
        <v>-</v>
      </c>
      <c r="BN12" s="715" t="str">
        <f>IF(BN$3='Rent Roll'!$U8,
IF(OR(AND(BN$5&gt;='Rent Roll'!$K8,BN$5&lt;='Rent Roll'!$L8),AND(BN$5&gt;='Rent Roll'!$M33,BN$5&lt;='Rent Roll'!$N33)),
IF('Rent Roll'!$S8=NNN,BN39,
IF('Rent Roll'!$S8=Stop,BN64,
IF('Rent Roll'!$S8=CAM_Fixed,BN89,
IF('Rent Roll'!$S8=FSG,"-","-")))),"-"),"-")</f>
        <v>-</v>
      </c>
      <c r="BO12" s="715" t="str">
        <f>IF(BO$3='Rent Roll'!$U8,
IF(OR(AND(BO$5&gt;='Rent Roll'!$K8,BO$5&lt;='Rent Roll'!$L8),AND(BO$5&gt;='Rent Roll'!$M33,BO$5&lt;='Rent Roll'!$N33)),
IF('Rent Roll'!$S8=NNN,BO39,
IF('Rent Roll'!$S8=Stop,BO64,
IF('Rent Roll'!$S8=CAM_Fixed,BO89,
IF('Rent Roll'!$S8=FSG,"-","-")))),"-"),"-")</f>
        <v>-</v>
      </c>
      <c r="BP12" s="715" t="str">
        <f>IF(BP$3='Rent Roll'!$U8,
IF(OR(AND(BP$5&gt;='Rent Roll'!$K8,BP$5&lt;='Rent Roll'!$L8),AND(BP$5&gt;='Rent Roll'!$M33,BP$5&lt;='Rent Roll'!$N33)),
IF('Rent Roll'!$S8=NNN,BP39,
IF('Rent Roll'!$S8=Stop,BP64,
IF('Rent Roll'!$S8=CAM_Fixed,BP89,
IF('Rent Roll'!$S8=FSG,"-","-")))),"-"),"-")</f>
        <v>-</v>
      </c>
      <c r="BQ12" s="715" t="str">
        <f>IF(BQ$3='Rent Roll'!$U8,
IF(OR(AND(BQ$5&gt;='Rent Roll'!$K8,BQ$5&lt;='Rent Roll'!$L8),AND(BQ$5&gt;='Rent Roll'!$M33,BQ$5&lt;='Rent Roll'!$N33)),
IF('Rent Roll'!$S8=NNN,BQ39,
IF('Rent Roll'!$S8=Stop,BQ64,
IF('Rent Roll'!$S8=CAM_Fixed,BQ89,
IF('Rent Roll'!$S8=FSG,"-","-")))),"-"),"-")</f>
        <v>-</v>
      </c>
      <c r="BR12" s="715" t="str">
        <f>IF(BR$3='Rent Roll'!$U8,
IF(OR(AND(BR$5&gt;='Rent Roll'!$K8,BR$5&lt;='Rent Roll'!$L8),AND(BR$5&gt;='Rent Roll'!$M33,BR$5&lt;='Rent Roll'!$N33)),
IF('Rent Roll'!$S8=NNN,BR39,
IF('Rent Roll'!$S8=Stop,BR64,
IF('Rent Roll'!$S8=CAM_Fixed,BR89,
IF('Rent Roll'!$S8=FSG,"-","-")))),"-"),"-")</f>
        <v>-</v>
      </c>
      <c r="BS12" s="715" t="str">
        <f>IF(BS$3='Rent Roll'!$U8,
IF(OR(AND(BS$5&gt;='Rent Roll'!$K8,BS$5&lt;='Rent Roll'!$L8),AND(BS$5&gt;='Rent Roll'!$M33,BS$5&lt;='Rent Roll'!$N33)),
IF('Rent Roll'!$S8=NNN,BS39,
IF('Rent Roll'!$S8=Stop,BS64,
IF('Rent Roll'!$S8=CAM_Fixed,BS89,
IF('Rent Roll'!$S8=FSG,"-","-")))),"-"),"-")</f>
        <v>-</v>
      </c>
      <c r="BT12" s="715" t="str">
        <f>IF(BT$3='Rent Roll'!$U8,
IF(OR(AND(BT$5&gt;='Rent Roll'!$K8,BT$5&lt;='Rent Roll'!$L8),AND(BT$5&gt;='Rent Roll'!$M33,BT$5&lt;='Rent Roll'!$N33)),
IF('Rent Roll'!$S8=NNN,BT39,
IF('Rent Roll'!$S8=Stop,BT64,
IF('Rent Roll'!$S8=CAM_Fixed,BT89,
IF('Rent Roll'!$S8=FSG,"-","-")))),"-"),"-")</f>
        <v>-</v>
      </c>
      <c r="BU12" s="715" t="str">
        <f>IF(BU$3='Rent Roll'!$U8,
IF(OR(AND(BU$5&gt;='Rent Roll'!$K8,BU$5&lt;='Rent Roll'!$L8),AND(BU$5&gt;='Rent Roll'!$M33,BU$5&lt;='Rent Roll'!$N33)),
IF('Rent Roll'!$S8=NNN,BU39,
IF('Rent Roll'!$S8=Stop,BU64,
IF('Rent Roll'!$S8=CAM_Fixed,BU89,
IF('Rent Roll'!$S8=FSG,"-","-")))),"-"),"-")</f>
        <v>-</v>
      </c>
      <c r="BV12" s="715">
        <f ca="1">IF(BV$3='Rent Roll'!$U8,
IF(OR(AND(BV$5&gt;='Rent Roll'!$K8,BV$5&lt;='Rent Roll'!$L8),AND(BV$5&gt;='Rent Roll'!$M33,BV$5&lt;='Rent Roll'!$N33)),
IF('Rent Roll'!$S8=NNN,BV39,
IF('Rent Roll'!$S8=Stop,BV64,
IF('Rent Roll'!$S8=CAM_Fixed,BV89,
IF('Rent Roll'!$S8=FSG,"-","-")))),"-"),"-")</f>
        <v>67910.004862842979</v>
      </c>
      <c r="BW12" s="715" t="str">
        <f>IF(BW$3='Rent Roll'!$U8,
IF(OR(AND(BW$5&gt;='Rent Roll'!$K8,BW$5&lt;='Rent Roll'!$L8),AND(BW$5&gt;='Rent Roll'!$M33,BW$5&lt;='Rent Roll'!$N33)),
IF('Rent Roll'!$S8=NNN,BW39,
IF('Rent Roll'!$S8=Stop,BW64,
IF('Rent Roll'!$S8=CAM_Fixed,BW89,
IF('Rent Roll'!$S8=FSG,"-","-")))),"-"),"-")</f>
        <v>-</v>
      </c>
      <c r="BX12" s="715" t="str">
        <f>IF(BX$3='Rent Roll'!$U8,
IF(OR(AND(BX$5&gt;='Rent Roll'!$K8,BX$5&lt;='Rent Roll'!$L8),AND(BX$5&gt;='Rent Roll'!$M33,BX$5&lt;='Rent Roll'!$N33)),
IF('Rent Roll'!$S8=NNN,BX39,
IF('Rent Roll'!$S8=Stop,BX64,
IF('Rent Roll'!$S8=CAM_Fixed,BX89,
IF('Rent Roll'!$S8=FSG,"-","-")))),"-"),"-")</f>
        <v>-</v>
      </c>
      <c r="BY12" s="715" t="str">
        <f>IF(BY$3='Rent Roll'!$U8,
IF(OR(AND(BY$5&gt;='Rent Roll'!$K8,BY$5&lt;='Rent Roll'!$L8),AND(BY$5&gt;='Rent Roll'!$M33,BY$5&lt;='Rent Roll'!$N33)),
IF('Rent Roll'!$S8=NNN,BY39,
IF('Rent Roll'!$S8=Stop,BY64,
IF('Rent Roll'!$S8=CAM_Fixed,BY89,
IF('Rent Roll'!$S8=FSG,"-","-")))),"-"),"-")</f>
        <v>-</v>
      </c>
      <c r="BZ12" s="715" t="str">
        <f>IF(BZ$3='Rent Roll'!$U8,
IF(OR(AND(BZ$5&gt;='Rent Roll'!$K8,BZ$5&lt;='Rent Roll'!$L8),AND(BZ$5&gt;='Rent Roll'!$M33,BZ$5&lt;='Rent Roll'!$N33)),
IF('Rent Roll'!$S8=NNN,BZ39,
IF('Rent Roll'!$S8=Stop,BZ64,
IF('Rent Roll'!$S8=CAM_Fixed,BZ89,
IF('Rent Roll'!$S8=FSG,"-","-")))),"-"),"-")</f>
        <v>-</v>
      </c>
      <c r="CA12" s="715" t="str">
        <f>IF(CA$3='Rent Roll'!$U8,
IF(OR(AND(CA$5&gt;='Rent Roll'!$K8,CA$5&lt;='Rent Roll'!$L8),AND(CA$5&gt;='Rent Roll'!$M33,CA$5&lt;='Rent Roll'!$N33)),
IF('Rent Roll'!$S8=NNN,CA39,
IF('Rent Roll'!$S8=Stop,CA64,
IF('Rent Roll'!$S8=CAM_Fixed,CA89,
IF('Rent Roll'!$S8=FSG,"-","-")))),"-"),"-")</f>
        <v>-</v>
      </c>
      <c r="CB12" s="715" t="str">
        <f>IF(CB$3='Rent Roll'!$U8,
IF(OR(AND(CB$5&gt;='Rent Roll'!$K8,CB$5&lt;='Rent Roll'!$L8),AND(CB$5&gt;='Rent Roll'!$M33,CB$5&lt;='Rent Roll'!$N33)),
IF('Rent Roll'!$S8=NNN,CB39,
IF('Rent Roll'!$S8=Stop,CB64,
IF('Rent Roll'!$S8=CAM_Fixed,CB89,
IF('Rent Roll'!$S8=FSG,"-","-")))),"-"),"-")</f>
        <v>-</v>
      </c>
      <c r="CC12" s="715" t="str">
        <f>IF(CC$3='Rent Roll'!$U8,
IF(OR(AND(CC$5&gt;='Rent Roll'!$K8,CC$5&lt;='Rent Roll'!$L8),AND(CC$5&gt;='Rent Roll'!$M33,CC$5&lt;='Rent Roll'!$N33)),
IF('Rent Roll'!$S8=NNN,CC39,
IF('Rent Roll'!$S8=Stop,CC64,
IF('Rent Roll'!$S8=CAM_Fixed,CC89,
IF('Rent Roll'!$S8=FSG,"-","-")))),"-"),"-")</f>
        <v>-</v>
      </c>
      <c r="CD12" s="715" t="str">
        <f>IF(CD$3='Rent Roll'!$U8,
IF(OR(AND(CD$5&gt;='Rent Roll'!$K8,CD$5&lt;='Rent Roll'!$L8),AND(CD$5&gt;='Rent Roll'!$M33,CD$5&lt;='Rent Roll'!$N33)),
IF('Rent Roll'!$S8=NNN,CD39,
IF('Rent Roll'!$S8=Stop,CD64,
IF('Rent Roll'!$S8=CAM_Fixed,CD89,
IF('Rent Roll'!$S8=FSG,"-","-")))),"-"),"-")</f>
        <v>-</v>
      </c>
      <c r="CE12" s="715" t="str">
        <f>IF(CE$3='Rent Roll'!$U8,
IF(OR(AND(CE$5&gt;='Rent Roll'!$K8,CE$5&lt;='Rent Roll'!$L8),AND(CE$5&gt;='Rent Roll'!$M33,CE$5&lt;='Rent Roll'!$N33)),
IF('Rent Roll'!$S8=NNN,CE39,
IF('Rent Roll'!$S8=Stop,CE64,
IF('Rent Roll'!$S8=CAM_Fixed,CE89,
IF('Rent Roll'!$S8=FSG,"-","-")))),"-"),"-")</f>
        <v>-</v>
      </c>
      <c r="CF12" s="715" t="str">
        <f>IF(CF$3='Rent Roll'!$U8,
IF(OR(AND(CF$5&gt;='Rent Roll'!$K8,CF$5&lt;='Rent Roll'!$L8),AND(CF$5&gt;='Rent Roll'!$M33,CF$5&lt;='Rent Roll'!$N33)),
IF('Rent Roll'!$S8=NNN,CF39,
IF('Rent Roll'!$S8=Stop,CF64,
IF('Rent Roll'!$S8=CAM_Fixed,CF89,
IF('Rent Roll'!$S8=FSG,"-","-")))),"-"),"-")</f>
        <v>-</v>
      </c>
      <c r="CG12" s="715" t="str">
        <f>IF(CG$3='Rent Roll'!$U8,
IF(OR(AND(CG$5&gt;='Rent Roll'!$K8,CG$5&lt;='Rent Roll'!$L8),AND(CG$5&gt;='Rent Roll'!$M33,CG$5&lt;='Rent Roll'!$N33)),
IF('Rent Roll'!$S8=NNN,CG39,
IF('Rent Roll'!$S8=Stop,CG64,
IF('Rent Roll'!$S8=CAM_Fixed,CG89,
IF('Rent Roll'!$S8=FSG,"-","-")))),"-"),"-")</f>
        <v>-</v>
      </c>
      <c r="CH12" s="715">
        <f ca="1">IF(CH$3='Rent Roll'!$U8,
IF(OR(AND(CH$5&gt;='Rent Roll'!$K8,CH$5&lt;='Rent Roll'!$L8),AND(CH$5&gt;='Rent Roll'!$M33,CH$5&lt;='Rent Roll'!$N33)),
IF('Rent Roll'!$S8=NNN,CH39,
IF('Rent Roll'!$S8=Stop,CH64,
IF('Rent Roll'!$S8=CAM_Fixed,CH89,
IF('Rent Roll'!$S8=FSG,"-","-")))),"-"),"-")</f>
        <v>69216.631055068225</v>
      </c>
      <c r="CI12" s="715" t="str">
        <f>IF(CI$3='Rent Roll'!$U8,
IF(OR(AND(CI$5&gt;='Rent Roll'!$K8,CI$5&lt;='Rent Roll'!$L8),AND(CI$5&gt;='Rent Roll'!$M33,CI$5&lt;='Rent Roll'!$N33)),
IF('Rent Roll'!$S8=NNN,CI39,
IF('Rent Roll'!$S8=Stop,CI64,
IF('Rent Roll'!$S8=CAM_Fixed,CI89,
IF('Rent Roll'!$S8=FSG,"-","-")))),"-"),"-")</f>
        <v>-</v>
      </c>
      <c r="CJ12" s="715" t="str">
        <f>IF(CJ$3='Rent Roll'!$U8,
IF(OR(AND(CJ$5&gt;='Rent Roll'!$K8,CJ$5&lt;='Rent Roll'!$L8),AND(CJ$5&gt;='Rent Roll'!$M33,CJ$5&lt;='Rent Roll'!$N33)),
IF('Rent Roll'!$S8=NNN,CJ39,
IF('Rent Roll'!$S8=Stop,CJ64,
IF('Rent Roll'!$S8=CAM_Fixed,CJ89,
IF('Rent Roll'!$S8=FSG,"-","-")))),"-"),"-")</f>
        <v>-</v>
      </c>
      <c r="CK12" s="715" t="str">
        <f>IF(CK$3='Rent Roll'!$U8,
IF(OR(AND(CK$5&gt;='Rent Roll'!$K8,CK$5&lt;='Rent Roll'!$L8),AND(CK$5&gt;='Rent Roll'!$M33,CK$5&lt;='Rent Roll'!$N33)),
IF('Rent Roll'!$S8=NNN,CK39,
IF('Rent Roll'!$S8=Stop,CK64,
IF('Rent Roll'!$S8=CAM_Fixed,CK89,
IF('Rent Roll'!$S8=FSG,"-","-")))),"-"),"-")</f>
        <v>-</v>
      </c>
      <c r="CL12" s="715" t="str">
        <f>IF(CL$3='Rent Roll'!$U8,
IF(OR(AND(CL$5&gt;='Rent Roll'!$K8,CL$5&lt;='Rent Roll'!$L8),AND(CL$5&gt;='Rent Roll'!$M33,CL$5&lt;='Rent Roll'!$N33)),
IF('Rent Roll'!$S8=NNN,CL39,
IF('Rent Roll'!$S8=Stop,CL64,
IF('Rent Roll'!$S8=CAM_Fixed,CL89,
IF('Rent Roll'!$S8=FSG,"-","-")))),"-"),"-")</f>
        <v>-</v>
      </c>
      <c r="CM12" s="715" t="str">
        <f>IF(CM$3='Rent Roll'!$U8,
IF(OR(AND(CM$5&gt;='Rent Roll'!$K8,CM$5&lt;='Rent Roll'!$L8),AND(CM$5&gt;='Rent Roll'!$M33,CM$5&lt;='Rent Roll'!$N33)),
IF('Rent Roll'!$S8=NNN,CM39,
IF('Rent Roll'!$S8=Stop,CM64,
IF('Rent Roll'!$S8=CAM_Fixed,CM89,
IF('Rent Roll'!$S8=FSG,"-","-")))),"-"),"-")</f>
        <v>-</v>
      </c>
      <c r="CN12" s="715" t="str">
        <f>IF(CN$3='Rent Roll'!$U8,
IF(OR(AND(CN$5&gt;='Rent Roll'!$K8,CN$5&lt;='Rent Roll'!$L8),AND(CN$5&gt;='Rent Roll'!$M33,CN$5&lt;='Rent Roll'!$N33)),
IF('Rent Roll'!$S8=NNN,CN39,
IF('Rent Roll'!$S8=Stop,CN64,
IF('Rent Roll'!$S8=CAM_Fixed,CN89,
IF('Rent Roll'!$S8=FSG,"-","-")))),"-"),"-")</f>
        <v>-</v>
      </c>
      <c r="CO12" s="715" t="str">
        <f>IF(CO$3='Rent Roll'!$U8,
IF(OR(AND(CO$5&gt;='Rent Roll'!$K8,CO$5&lt;='Rent Roll'!$L8),AND(CO$5&gt;='Rent Roll'!$M33,CO$5&lt;='Rent Roll'!$N33)),
IF('Rent Roll'!$S8=NNN,CO39,
IF('Rent Roll'!$S8=Stop,CO64,
IF('Rent Roll'!$S8=CAM_Fixed,CO89,
IF('Rent Roll'!$S8=FSG,"-","-")))),"-"),"-")</f>
        <v>-</v>
      </c>
      <c r="CP12" s="715" t="str">
        <f>IF(CP$3='Rent Roll'!$U8,
IF(OR(AND(CP$5&gt;='Rent Roll'!$K8,CP$5&lt;='Rent Roll'!$L8),AND(CP$5&gt;='Rent Roll'!$M33,CP$5&lt;='Rent Roll'!$N33)),
IF('Rent Roll'!$S8=NNN,CP39,
IF('Rent Roll'!$S8=Stop,CP64,
IF('Rent Roll'!$S8=CAM_Fixed,CP89,
IF('Rent Roll'!$S8=FSG,"-","-")))),"-"),"-")</f>
        <v>-</v>
      </c>
      <c r="CQ12" s="715" t="str">
        <f>IF(CQ$3='Rent Roll'!$U8,
IF(OR(AND(CQ$5&gt;='Rent Roll'!$K8,CQ$5&lt;='Rent Roll'!$L8),AND(CQ$5&gt;='Rent Roll'!$M33,CQ$5&lt;='Rent Roll'!$N33)),
IF('Rent Roll'!$S8=NNN,CQ39,
IF('Rent Roll'!$S8=Stop,CQ64,
IF('Rent Roll'!$S8=CAM_Fixed,CQ89,
IF('Rent Roll'!$S8=FSG,"-","-")))),"-"),"-")</f>
        <v>-</v>
      </c>
      <c r="CR12" s="715" t="str">
        <f>IF(CR$3='Rent Roll'!$U8,
IF(OR(AND(CR$5&gt;='Rent Roll'!$K8,CR$5&lt;='Rent Roll'!$L8),AND(CR$5&gt;='Rent Roll'!$M33,CR$5&lt;='Rent Roll'!$N33)),
IF('Rent Roll'!$S8=NNN,CR39,
IF('Rent Roll'!$S8=Stop,CR64,
IF('Rent Roll'!$S8=CAM_Fixed,CR89,
IF('Rent Roll'!$S8=FSG,"-","-")))),"-"),"-")</f>
        <v>-</v>
      </c>
      <c r="CS12" s="715" t="str">
        <f>IF(CS$3='Rent Roll'!$U8,
IF(OR(AND(CS$5&gt;='Rent Roll'!$K8,CS$5&lt;='Rent Roll'!$L8),AND(CS$5&gt;='Rent Roll'!$M33,CS$5&lt;='Rent Roll'!$N33)),
IF('Rent Roll'!$S8=NNN,CS39,
IF('Rent Roll'!$S8=Stop,CS64,
IF('Rent Roll'!$S8=CAM_Fixed,CS89,
IF('Rent Roll'!$S8=FSG,"-","-")))),"-"),"-")</f>
        <v>-</v>
      </c>
      <c r="CT12" s="715">
        <f ca="1">IF(CT$3='Rent Roll'!$U8,
IF(OR(AND(CT$5&gt;='Rent Roll'!$K8,CT$5&lt;='Rent Roll'!$L8),AND(CT$5&gt;='Rent Roll'!$M33,CT$5&lt;='Rent Roll'!$N33)),
IF('Rent Roll'!$S8=NNN,CT39,
IF('Rent Roll'!$S8=Stop,CT64,
IF('Rent Roll'!$S8=CAM_Fixed,CT89,
IF('Rent Roll'!$S8=FSG,"-","-")))),"-"),"-")</f>
        <v>70550.078186948085</v>
      </c>
      <c r="CU12" s="715" t="str">
        <f>IF(CU$3='Rent Roll'!$U8,
IF(OR(AND(CU$5&gt;='Rent Roll'!$K8,CU$5&lt;='Rent Roll'!$L8),AND(CU$5&gt;='Rent Roll'!$M33,CU$5&lt;='Rent Roll'!$N33)),
IF('Rent Roll'!$S8=NNN,CU39,
IF('Rent Roll'!$S8=Stop,CU64,
IF('Rent Roll'!$S8=CAM_Fixed,CU89,
IF('Rent Roll'!$S8=FSG,"-","-")))),"-"),"-")</f>
        <v>-</v>
      </c>
      <c r="CV12" s="715" t="str">
        <f>IF(CV$3='Rent Roll'!$U8,
IF(OR(AND(CV$5&gt;='Rent Roll'!$K8,CV$5&lt;='Rent Roll'!$L8),AND(CV$5&gt;='Rent Roll'!$M33,CV$5&lt;='Rent Roll'!$N33)),
IF('Rent Roll'!$S8=NNN,CV39,
IF('Rent Roll'!$S8=Stop,CV64,
IF('Rent Roll'!$S8=CAM_Fixed,CV89,
IF('Rent Roll'!$S8=FSG,"-","-")))),"-"),"-")</f>
        <v>-</v>
      </c>
      <c r="CW12" s="715" t="str">
        <f>IF(CW$3='Rent Roll'!$U8,
IF(OR(AND(CW$5&gt;='Rent Roll'!$K8,CW$5&lt;='Rent Roll'!$L8),AND(CW$5&gt;='Rent Roll'!$M33,CW$5&lt;='Rent Roll'!$N33)),
IF('Rent Roll'!$S8=NNN,CW39,
IF('Rent Roll'!$S8=Stop,CW64,
IF('Rent Roll'!$S8=CAM_Fixed,CW89,
IF('Rent Roll'!$S8=FSG,"-","-")))),"-"),"-")</f>
        <v>-</v>
      </c>
      <c r="CX12" s="715" t="str">
        <f>IF(CX$3='Rent Roll'!$U8,
IF(OR(AND(CX$5&gt;='Rent Roll'!$K8,CX$5&lt;='Rent Roll'!$L8),AND(CX$5&gt;='Rent Roll'!$M33,CX$5&lt;='Rent Roll'!$N33)),
IF('Rent Roll'!$S8=NNN,CX39,
IF('Rent Roll'!$S8=Stop,CX64,
IF('Rent Roll'!$S8=CAM_Fixed,CX89,
IF('Rent Roll'!$S8=FSG,"-","-")))),"-"),"-")</f>
        <v>-</v>
      </c>
      <c r="CY12" s="715" t="str">
        <f>IF(CY$3='Rent Roll'!$U8,
IF(OR(AND(CY$5&gt;='Rent Roll'!$K8,CY$5&lt;='Rent Roll'!$L8),AND(CY$5&gt;='Rent Roll'!$M33,CY$5&lt;='Rent Roll'!$N33)),
IF('Rent Roll'!$S8=NNN,CY39,
IF('Rent Roll'!$S8=Stop,CY64,
IF('Rent Roll'!$S8=CAM_Fixed,CY89,
IF('Rent Roll'!$S8=FSG,"-","-")))),"-"),"-")</f>
        <v>-</v>
      </c>
      <c r="CZ12" s="715" t="str">
        <f>IF(CZ$3='Rent Roll'!$U8,
IF(OR(AND(CZ$5&gt;='Rent Roll'!$K8,CZ$5&lt;='Rent Roll'!$L8),AND(CZ$5&gt;='Rent Roll'!$M33,CZ$5&lt;='Rent Roll'!$N33)),
IF('Rent Roll'!$S8=NNN,CZ39,
IF('Rent Roll'!$S8=Stop,CZ64,
IF('Rent Roll'!$S8=CAM_Fixed,CZ89,
IF('Rent Roll'!$S8=FSG,"-","-")))),"-"),"-")</f>
        <v>-</v>
      </c>
      <c r="DA12" s="715" t="str">
        <f>IF(DA$3='Rent Roll'!$U8,
IF(OR(AND(DA$5&gt;='Rent Roll'!$K8,DA$5&lt;='Rent Roll'!$L8),AND(DA$5&gt;='Rent Roll'!$M33,DA$5&lt;='Rent Roll'!$N33)),
IF('Rent Roll'!$S8=NNN,DA39,
IF('Rent Roll'!$S8=Stop,DA64,
IF('Rent Roll'!$S8=CAM_Fixed,DA89,
IF('Rent Roll'!$S8=FSG,"-","-")))),"-"),"-")</f>
        <v>-</v>
      </c>
      <c r="DB12" s="715" t="str">
        <f>IF(DB$3='Rent Roll'!$U8,
IF(OR(AND(DB$5&gt;='Rent Roll'!$K8,DB$5&lt;='Rent Roll'!$L8),AND(DB$5&gt;='Rent Roll'!$M33,DB$5&lt;='Rent Roll'!$N33)),
IF('Rent Roll'!$S8=NNN,DB39,
IF('Rent Roll'!$S8=Stop,DB64,
IF('Rent Roll'!$S8=CAM_Fixed,DB89,
IF('Rent Roll'!$S8=FSG,"-","-")))),"-"),"-")</f>
        <v>-</v>
      </c>
      <c r="DC12" s="715" t="str">
        <f>IF(DC$3='Rent Roll'!$U8,
IF(OR(AND(DC$5&gt;='Rent Roll'!$K8,DC$5&lt;='Rent Roll'!$L8),AND(DC$5&gt;='Rent Roll'!$M33,DC$5&lt;='Rent Roll'!$N33)),
IF('Rent Roll'!$S8=NNN,DC39,
IF('Rent Roll'!$S8=Stop,DC64,
IF('Rent Roll'!$S8=CAM_Fixed,DC89,
IF('Rent Roll'!$S8=FSG,"-","-")))),"-"),"-")</f>
        <v>-</v>
      </c>
      <c r="DD12" s="715" t="str">
        <f>IF(DD$3='Rent Roll'!$U8,
IF(OR(AND(DD$5&gt;='Rent Roll'!$K8,DD$5&lt;='Rent Roll'!$L8),AND(DD$5&gt;='Rent Roll'!$M33,DD$5&lt;='Rent Roll'!$N33)),
IF('Rent Roll'!$S8=NNN,DD39,
IF('Rent Roll'!$S8=Stop,DD64,
IF('Rent Roll'!$S8=CAM_Fixed,DD89,
IF('Rent Roll'!$S8=FSG,"-","-")))),"-"),"-")</f>
        <v>-</v>
      </c>
      <c r="DE12" s="715" t="str">
        <f>IF(DE$3='Rent Roll'!$U8,
IF(OR(AND(DE$5&gt;='Rent Roll'!$K8,DE$5&lt;='Rent Roll'!$L8),AND(DE$5&gt;='Rent Roll'!$M33,DE$5&lt;='Rent Roll'!$N33)),
IF('Rent Roll'!$S8=NNN,DE39,
IF('Rent Roll'!$S8=Stop,DE64,
IF('Rent Roll'!$S8=CAM_Fixed,DE89,
IF('Rent Roll'!$S8=FSG,"-","-")))),"-"),"-")</f>
        <v>-</v>
      </c>
      <c r="DF12" s="715">
        <f ca="1">IF(DF$3='Rent Roll'!$U8,
IF(OR(AND(DF$5&gt;='Rent Roll'!$K8,DF$5&lt;='Rent Roll'!$L8),AND(DF$5&gt;='Rent Roll'!$M33,DF$5&lt;='Rent Roll'!$N33)),
IF('Rent Roll'!$S8=NNN,DF39,
IF('Rent Roll'!$S8=Stop,DF64,
IF('Rent Roll'!$S8=CAM_Fixed,DF89,
IF('Rent Roll'!$S8=FSG,"-","-")))),"-"),"-")</f>
        <v>71910.936384450426</v>
      </c>
      <c r="DG12" s="715" t="str">
        <f>IF(DG$3='Rent Roll'!$U8,
IF(OR(AND(DG$5&gt;='Rent Roll'!$K8,DG$5&lt;='Rent Roll'!$L8),AND(DG$5&gt;='Rent Roll'!$M33,DG$5&lt;='Rent Roll'!$N33)),
IF('Rent Roll'!$S8=NNN,DG39,
IF('Rent Roll'!$S8=Stop,DG64,
IF('Rent Roll'!$S8=CAM_Fixed,DG89,
IF('Rent Roll'!$S8=FSG,"-","-")))),"-"),"-")</f>
        <v>-</v>
      </c>
      <c r="DH12" s="715" t="str">
        <f>IF(DH$3='Rent Roll'!$U8,
IF(OR(AND(DH$5&gt;='Rent Roll'!$K8,DH$5&lt;='Rent Roll'!$L8),AND(DH$5&gt;='Rent Roll'!$M33,DH$5&lt;='Rent Roll'!$N33)),
IF('Rent Roll'!$S8=NNN,DH39,
IF('Rent Roll'!$S8=Stop,DH64,
IF('Rent Roll'!$S8=CAM_Fixed,DH89,
IF('Rent Roll'!$S8=FSG,"-","-")))),"-"),"-")</f>
        <v>-</v>
      </c>
      <c r="DI12" s="715" t="str">
        <f>IF(DI$3='Rent Roll'!$U8,
IF(OR(AND(DI$5&gt;='Rent Roll'!$K8,DI$5&lt;='Rent Roll'!$L8),AND(DI$5&gt;='Rent Roll'!$M33,DI$5&lt;='Rent Roll'!$N33)),
IF('Rent Roll'!$S8=NNN,DI39,
IF('Rent Roll'!$S8=Stop,DI64,
IF('Rent Roll'!$S8=CAM_Fixed,DI89,
IF('Rent Roll'!$S8=FSG,"-","-")))),"-"),"-")</f>
        <v>-</v>
      </c>
      <c r="DJ12" s="715" t="str">
        <f>IF(DJ$3='Rent Roll'!$U8,
IF(OR(AND(DJ$5&gt;='Rent Roll'!$K8,DJ$5&lt;='Rent Roll'!$L8),AND(DJ$5&gt;='Rent Roll'!$M33,DJ$5&lt;='Rent Roll'!$N33)),
IF('Rent Roll'!$S8=NNN,DJ39,
IF('Rent Roll'!$S8=Stop,DJ64,
IF('Rent Roll'!$S8=CAM_Fixed,DJ89,
IF('Rent Roll'!$S8=FSG,"-","-")))),"-"),"-")</f>
        <v>-</v>
      </c>
      <c r="DK12" s="715" t="str">
        <f>IF(DK$3='Rent Roll'!$U8,
IF(OR(AND(DK$5&gt;='Rent Roll'!$K8,DK$5&lt;='Rent Roll'!$L8),AND(DK$5&gt;='Rent Roll'!$M33,DK$5&lt;='Rent Roll'!$N33)),
IF('Rent Roll'!$S8=NNN,DK39,
IF('Rent Roll'!$S8=Stop,DK64,
IF('Rent Roll'!$S8=CAM_Fixed,DK89,
IF('Rent Roll'!$S8=FSG,"-","-")))),"-"),"-")</f>
        <v>-</v>
      </c>
      <c r="DL12" s="715" t="str">
        <f>IF(DL$3='Rent Roll'!$U8,
IF(OR(AND(DL$5&gt;='Rent Roll'!$K8,DL$5&lt;='Rent Roll'!$L8),AND(DL$5&gt;='Rent Roll'!$M33,DL$5&lt;='Rent Roll'!$N33)),
IF('Rent Roll'!$S8=NNN,DL39,
IF('Rent Roll'!$S8=Stop,DL64,
IF('Rent Roll'!$S8=CAM_Fixed,DL89,
IF('Rent Roll'!$S8=FSG,"-","-")))),"-"),"-")</f>
        <v>-</v>
      </c>
      <c r="DM12" s="715" t="str">
        <f>IF(DM$3='Rent Roll'!$U8,
IF(OR(AND(DM$5&gt;='Rent Roll'!$K8,DM$5&lt;='Rent Roll'!$L8),AND(DM$5&gt;='Rent Roll'!$M33,DM$5&lt;='Rent Roll'!$N33)),
IF('Rent Roll'!$S8=NNN,DM39,
IF('Rent Roll'!$S8=Stop,DM64,
IF('Rent Roll'!$S8=CAM_Fixed,DM89,
IF('Rent Roll'!$S8=FSG,"-","-")))),"-"),"-")</f>
        <v>-</v>
      </c>
      <c r="DN12" s="715" t="str">
        <f>IF(DN$3='Rent Roll'!$U8,
IF(OR(AND(DN$5&gt;='Rent Roll'!$K8,DN$5&lt;='Rent Roll'!$L8),AND(DN$5&gt;='Rent Roll'!$M33,DN$5&lt;='Rent Roll'!$N33)),
IF('Rent Roll'!$S8=NNN,DN39,
IF('Rent Roll'!$S8=Stop,DN64,
IF('Rent Roll'!$S8=CAM_Fixed,DN89,
IF('Rent Roll'!$S8=FSG,"-","-")))),"-"),"-")</f>
        <v>-</v>
      </c>
      <c r="DO12" s="715" t="str">
        <f>IF(DO$3='Rent Roll'!$U8,
IF(OR(AND(DO$5&gt;='Rent Roll'!$K8,DO$5&lt;='Rent Roll'!$L8),AND(DO$5&gt;='Rent Roll'!$M33,DO$5&lt;='Rent Roll'!$N33)),
IF('Rent Roll'!$S8=NNN,DO39,
IF('Rent Roll'!$S8=Stop,DO64,
IF('Rent Roll'!$S8=CAM_Fixed,DO89,
IF('Rent Roll'!$S8=FSG,"-","-")))),"-"),"-")</f>
        <v>-</v>
      </c>
      <c r="DP12" s="715" t="str">
        <f>IF(DP$3='Rent Roll'!$U8,
IF(OR(AND(DP$5&gt;='Rent Roll'!$K8,DP$5&lt;='Rent Roll'!$L8),AND(DP$5&gt;='Rent Roll'!$M33,DP$5&lt;='Rent Roll'!$N33)),
IF('Rent Roll'!$S8=NNN,DP39,
IF('Rent Roll'!$S8=Stop,DP64,
IF('Rent Roll'!$S8=CAM_Fixed,DP89,
IF('Rent Roll'!$S8=FSG,"-","-")))),"-"),"-")</f>
        <v>-</v>
      </c>
      <c r="DQ12" s="715" t="str">
        <f>IF(DQ$3='Rent Roll'!$U8,
IF(OR(AND(DQ$5&gt;='Rent Roll'!$K8,DQ$5&lt;='Rent Roll'!$L8),AND(DQ$5&gt;='Rent Roll'!$M33,DQ$5&lt;='Rent Roll'!$N33)),
IF('Rent Roll'!$S8=NNN,DQ39,
IF('Rent Roll'!$S8=Stop,DQ64,
IF('Rent Roll'!$S8=CAM_Fixed,DQ89,
IF('Rent Roll'!$S8=FSG,"-","-")))),"-"),"-")</f>
        <v>-</v>
      </c>
      <c r="DR12" s="715">
        <f ca="1">IF(DR$3='Rent Roll'!$U8,
IF(OR(AND(DR$5&gt;='Rent Roll'!$K8,DR$5&lt;='Rent Roll'!$L8),AND(DR$5&gt;='Rent Roll'!$M33,DR$5&lt;='Rent Roll'!$N33)),
IF('Rent Roll'!$S8=NNN,DR39,
IF('Rent Roll'!$S8=Stop,DR64,
IF('Rent Roll'!$S8=CAM_Fixed,DR89,
IF('Rent Roll'!$S8=FSG,"-","-")))),"-"),"-")</f>
        <v>73299.809683098239</v>
      </c>
      <c r="DS12" s="715" t="str">
        <f>IF(DS$3='Rent Roll'!$U8,
IF(OR(AND(DS$5&gt;='Rent Roll'!$K8,DS$5&lt;='Rent Roll'!$L8),AND(DS$5&gt;='Rent Roll'!$M33,DS$5&lt;='Rent Roll'!$N33)),
IF('Rent Roll'!$S8=NNN,DS39,
IF('Rent Roll'!$S8=Stop,DS64,
IF('Rent Roll'!$S8=CAM_Fixed,DS89,
IF('Rent Roll'!$S8=FSG,"-","-")))),"-"),"-")</f>
        <v>-</v>
      </c>
      <c r="DT12" s="715" t="str">
        <f>IF(DT$3='Rent Roll'!$U8,
IF(OR(AND(DT$5&gt;='Rent Roll'!$K8,DT$5&lt;='Rent Roll'!$L8),AND(DT$5&gt;='Rent Roll'!$M33,DT$5&lt;='Rent Roll'!$N33)),
IF('Rent Roll'!$S8=NNN,DT39,
IF('Rent Roll'!$S8=Stop,DT64,
IF('Rent Roll'!$S8=CAM_Fixed,DT89,
IF('Rent Roll'!$S8=FSG,"-","-")))),"-"),"-")</f>
        <v>-</v>
      </c>
      <c r="DU12" s="715" t="str">
        <f>IF(DU$3='Rent Roll'!$U8,
IF(OR(AND(DU$5&gt;='Rent Roll'!$K8,DU$5&lt;='Rent Roll'!$L8),AND(DU$5&gt;='Rent Roll'!$M33,DU$5&lt;='Rent Roll'!$N33)),
IF('Rent Roll'!$S8=NNN,DU39,
IF('Rent Roll'!$S8=Stop,DU64,
IF('Rent Roll'!$S8=CAM_Fixed,DU89,
IF('Rent Roll'!$S8=FSG,"-","-")))),"-"),"-")</f>
        <v>-</v>
      </c>
      <c r="DV12" s="715" t="str">
        <f>IF(DV$3='Rent Roll'!$U8,
IF(OR(AND(DV$5&gt;='Rent Roll'!$K8,DV$5&lt;='Rent Roll'!$L8),AND(DV$5&gt;='Rent Roll'!$M33,DV$5&lt;='Rent Roll'!$N33)),
IF('Rent Roll'!$S8=NNN,DV39,
IF('Rent Roll'!$S8=Stop,DV64,
IF('Rent Roll'!$S8=CAM_Fixed,DV89,
IF('Rent Roll'!$S8=FSG,"-","-")))),"-"),"-")</f>
        <v>-</v>
      </c>
      <c r="DW12" s="715" t="str">
        <f>IF(DW$3='Rent Roll'!$U8,
IF(OR(AND(DW$5&gt;='Rent Roll'!$K8,DW$5&lt;='Rent Roll'!$L8),AND(DW$5&gt;='Rent Roll'!$M33,DW$5&lt;='Rent Roll'!$N33)),
IF('Rent Roll'!$S8=NNN,DW39,
IF('Rent Roll'!$S8=Stop,DW64,
IF('Rent Roll'!$S8=CAM_Fixed,DW89,
IF('Rent Roll'!$S8=FSG,"-","-")))),"-"),"-")</f>
        <v>-</v>
      </c>
      <c r="DX12" s="715" t="str">
        <f>IF(DX$3='Rent Roll'!$U8,
IF(OR(AND(DX$5&gt;='Rent Roll'!$K8,DX$5&lt;='Rent Roll'!$L8),AND(DX$5&gt;='Rent Roll'!$M33,DX$5&lt;='Rent Roll'!$N33)),
IF('Rent Roll'!$S8=NNN,DX39,
IF('Rent Roll'!$S8=Stop,DX64,
IF('Rent Roll'!$S8=CAM_Fixed,DX89,
IF('Rent Roll'!$S8=FSG,"-","-")))),"-"),"-")</f>
        <v>-</v>
      </c>
      <c r="DY12" s="715" t="str">
        <f>IF(DY$3='Rent Roll'!$U8,
IF(OR(AND(DY$5&gt;='Rent Roll'!$K8,DY$5&lt;='Rent Roll'!$L8),AND(DY$5&gt;='Rent Roll'!$M33,DY$5&lt;='Rent Roll'!$N33)),
IF('Rent Roll'!$S8=NNN,DY39,
IF('Rent Roll'!$S8=Stop,DY64,
IF('Rent Roll'!$S8=CAM_Fixed,DY89,
IF('Rent Roll'!$S8=FSG,"-","-")))),"-"),"-")</f>
        <v>-</v>
      </c>
      <c r="DZ12" s="715" t="str">
        <f>IF(DZ$3='Rent Roll'!$U8,
IF(OR(AND(DZ$5&gt;='Rent Roll'!$K8,DZ$5&lt;='Rent Roll'!$L8),AND(DZ$5&gt;='Rent Roll'!$M33,DZ$5&lt;='Rent Roll'!$N33)),
IF('Rent Roll'!$S8=NNN,DZ39,
IF('Rent Roll'!$S8=Stop,DZ64,
IF('Rent Roll'!$S8=CAM_Fixed,DZ89,
IF('Rent Roll'!$S8=FSG,"-","-")))),"-"),"-")</f>
        <v>-</v>
      </c>
      <c r="EA12" s="715" t="str">
        <f>IF(EA$3='Rent Roll'!$U8,
IF(OR(AND(EA$5&gt;='Rent Roll'!$K8,EA$5&lt;='Rent Roll'!$L8),AND(EA$5&gt;='Rent Roll'!$M33,EA$5&lt;='Rent Roll'!$N33)),
IF('Rent Roll'!$S8=NNN,EA39,
IF('Rent Roll'!$S8=Stop,EA64,
IF('Rent Roll'!$S8=CAM_Fixed,EA89,
IF('Rent Roll'!$S8=FSG,"-","-")))),"-"),"-")</f>
        <v>-</v>
      </c>
      <c r="EB12" s="715" t="str">
        <f>IF(EB$3='Rent Roll'!$U8,
IF(OR(AND(EB$5&gt;='Rent Roll'!$K8,EB$5&lt;='Rent Roll'!$L8),AND(EB$5&gt;='Rent Roll'!$M33,EB$5&lt;='Rent Roll'!$N33)),
IF('Rent Roll'!$S8=NNN,EB39,
IF('Rent Roll'!$S8=Stop,EB64,
IF('Rent Roll'!$S8=CAM_Fixed,EB89,
IF('Rent Roll'!$S8=FSG,"-","-")))),"-"),"-")</f>
        <v>-</v>
      </c>
      <c r="EC12" s="715" t="str">
        <f>IF(EC$3='Rent Roll'!$U8,
IF(OR(AND(EC$5&gt;='Rent Roll'!$K8,EC$5&lt;='Rent Roll'!$L8),AND(EC$5&gt;='Rent Roll'!$M33,EC$5&lt;='Rent Roll'!$N33)),
IF('Rent Roll'!$S8=NNN,EC39,
IF('Rent Roll'!$S8=Stop,EC64,
IF('Rent Roll'!$S8=CAM_Fixed,EC89,
IF('Rent Roll'!$S8=FSG,"-","-")))),"-"),"-")</f>
        <v>-</v>
      </c>
      <c r="ED12" s="715" t="str">
        <f>IF(ED$3='Rent Roll'!$U8,
IF(OR(AND(ED$5&gt;='Rent Roll'!$K8,ED$5&lt;='Rent Roll'!$L8),AND(ED$5&gt;='Rent Roll'!$M33,ED$5&lt;='Rent Roll'!$N33)),
IF('Rent Roll'!$S8=NNN,ED39,
IF('Rent Roll'!$S8=Stop,ED64,
IF('Rent Roll'!$S8=CAM_Fixed,ED89,
IF('Rent Roll'!$S8=FSG,"-","-")))),"-"),"-")</f>
        <v>-</v>
      </c>
      <c r="EE12" s="715" t="str">
        <f>IF(EE$3='Rent Roll'!$U8,
IF(OR(AND(EE$5&gt;='Rent Roll'!$K8,EE$5&lt;='Rent Roll'!$L8),AND(EE$5&gt;='Rent Roll'!$M33,EE$5&lt;='Rent Roll'!$N33)),
IF('Rent Roll'!$S8=NNN,EE39,
IF('Rent Roll'!$S8=Stop,EE64,
IF('Rent Roll'!$S8=CAM_Fixed,EE89,
IF('Rent Roll'!$S8=FSG,"-","-")))),"-"),"-")</f>
        <v>-</v>
      </c>
      <c r="EF12" s="361" t="str">
        <f>IF(EF$3='Rent Roll'!$U8,
IF(OR(AND(EF$5&gt;='Rent Roll'!$K8,EF$5&lt;='Rent Roll'!$L8),AND(EF$5&gt;='Rent Roll'!$M33,EF$5&lt;='Rent Roll'!$N33)),
IF('Rent Roll'!$S8=NNN,EF39,
IF('Rent Roll'!$S8=Stop,EF64,
IF('Rent Roll'!$S8=CAM_Fixed,EF89,
IF('Rent Roll'!$S8=FSG,"-","-")))),"-"),"-")</f>
        <v>-</v>
      </c>
      <c r="EG12" s="693" t="s">
        <v>109</v>
      </c>
    </row>
    <row r="13" spans="2:137" x14ac:dyDescent="0.25">
      <c r="B13" s="716" t="str">
        <f>IF('Rent Roll'!S9&gt;0,'Rent Roll'!S9,"")</f>
        <v>Stop</v>
      </c>
      <c r="C13" s="714" t="str">
        <f>CONCATENATE('Rent Roll'!B9&amp;" - "&amp;'Rent Roll'!C9)</f>
        <v>6 - Office</v>
      </c>
      <c r="D13" s="361">
        <f t="shared" si="11"/>
        <v>37227.945868365605</v>
      </c>
      <c r="E13" s="715" t="str">
        <f>IF(E$3='Rent Roll'!$U9,
IF(OR(AND(E$5&gt;='Rent Roll'!$K9,E$5&lt;='Rent Roll'!$L9),AND(E$5&gt;='Rent Roll'!$M34,E$5&lt;='Rent Roll'!$N34)),
IF('Rent Roll'!$S9=NNN,E40,
IF('Rent Roll'!$S9=Stop,E65,
IF('Rent Roll'!$S9=CAM_Fixed,E90,
IF('Rent Roll'!$S9=FSG,"-","-")))),"-"),"-")</f>
        <v>-</v>
      </c>
      <c r="F13" s="715" t="str">
        <f>IF(F$3='Rent Roll'!$U9,
IF(OR(AND(F$5&gt;='Rent Roll'!$K9,F$5&lt;='Rent Roll'!$L9),AND(F$5&gt;='Rent Roll'!$M34,F$5&lt;='Rent Roll'!$N34)),
IF('Rent Roll'!$S9=NNN,F40,
IF('Rent Roll'!$S9=Stop,F65,
IF('Rent Roll'!$S9=CAM_Fixed,F90,
IF('Rent Roll'!$S9=FSG,"-","-")))),"-"),"-")</f>
        <v>-</v>
      </c>
      <c r="G13" s="715" t="str">
        <f>IF(G$3='Rent Roll'!$U9,
IF(OR(AND(G$5&gt;='Rent Roll'!$K9,G$5&lt;='Rent Roll'!$L9),AND(G$5&gt;='Rent Roll'!$M34,G$5&lt;='Rent Roll'!$N34)),
IF('Rent Roll'!$S9=NNN,G40,
IF('Rent Roll'!$S9=Stop,G65,
IF('Rent Roll'!$S9=CAM_Fixed,G90,
IF('Rent Roll'!$S9=FSG,"-","-")))),"-"),"-")</f>
        <v>-</v>
      </c>
      <c r="H13" s="715" t="str">
        <f>IF(H$3='Rent Roll'!$U9,
IF(OR(AND(H$5&gt;='Rent Roll'!$K9,H$5&lt;='Rent Roll'!$L9),AND(H$5&gt;='Rent Roll'!$M34,H$5&lt;='Rent Roll'!$N34)),
IF('Rent Roll'!$S9=NNN,H40,
IF('Rent Roll'!$S9=Stop,H65,
IF('Rent Roll'!$S9=CAM_Fixed,H90,
IF('Rent Roll'!$S9=FSG,"-","-")))),"-"),"-")</f>
        <v>-</v>
      </c>
      <c r="I13" s="715" t="str">
        <f>IF(I$3='Rent Roll'!$U9,
IF(OR(AND(I$5&gt;='Rent Roll'!$K9,I$5&lt;='Rent Roll'!$L9),AND(I$5&gt;='Rent Roll'!$M34,I$5&lt;='Rent Roll'!$N34)),
IF('Rent Roll'!$S9=NNN,I40,
IF('Rent Roll'!$S9=Stop,I65,
IF('Rent Roll'!$S9=CAM_Fixed,I90,
IF('Rent Roll'!$S9=FSG,"-","-")))),"-"),"-")</f>
        <v>-</v>
      </c>
      <c r="J13" s="715" t="str">
        <f>IF(J$3='Rent Roll'!$U9,
IF(OR(AND(J$5&gt;='Rent Roll'!$K9,J$5&lt;='Rent Roll'!$L9),AND(J$5&gt;='Rent Roll'!$M34,J$5&lt;='Rent Roll'!$N34)),
IF('Rent Roll'!$S9=NNN,J40,
IF('Rent Roll'!$S9=Stop,J65,
IF('Rent Roll'!$S9=CAM_Fixed,J90,
IF('Rent Roll'!$S9=FSG,"-","-")))),"-"),"-")</f>
        <v>-</v>
      </c>
      <c r="K13" s="715" t="str">
        <f>IF(K$3='Rent Roll'!$U9,
IF(OR(AND(K$5&gt;='Rent Roll'!$K9,K$5&lt;='Rent Roll'!$L9),AND(K$5&gt;='Rent Roll'!$M34,K$5&lt;='Rent Roll'!$N34)),
IF('Rent Roll'!$S9=NNN,K40,
IF('Rent Roll'!$S9=Stop,K65,
IF('Rent Roll'!$S9=CAM_Fixed,K90,
IF('Rent Roll'!$S9=FSG,"-","-")))),"-"),"-")</f>
        <v>-</v>
      </c>
      <c r="L13" s="715" t="str">
        <f>IF(L$3='Rent Roll'!$U9,
IF(OR(AND(L$5&gt;='Rent Roll'!$K9,L$5&lt;='Rent Roll'!$L9),AND(L$5&gt;='Rent Roll'!$M34,L$5&lt;='Rent Roll'!$N34)),
IF('Rent Roll'!$S9=NNN,L40,
IF('Rent Roll'!$S9=Stop,L65,
IF('Rent Roll'!$S9=CAM_Fixed,L90,
IF('Rent Roll'!$S9=FSG,"-","-")))),"-"),"-")</f>
        <v>-</v>
      </c>
      <c r="M13" s="715" t="str">
        <f>IF(M$3='Rent Roll'!$U9,
IF(OR(AND(M$5&gt;='Rent Roll'!$K9,M$5&lt;='Rent Roll'!$L9),AND(M$5&gt;='Rent Roll'!$M34,M$5&lt;='Rent Roll'!$N34)),
IF('Rent Roll'!$S9=NNN,M40,
IF('Rent Roll'!$S9=Stop,M65,
IF('Rent Roll'!$S9=CAM_Fixed,M90,
IF('Rent Roll'!$S9=FSG,"-","-")))),"-"),"-")</f>
        <v>-</v>
      </c>
      <c r="N13" s="715" t="str">
        <f>IF(N$3='Rent Roll'!$U9,
IF(OR(AND(N$5&gt;='Rent Roll'!$K9,N$5&lt;='Rent Roll'!$L9),AND(N$5&gt;='Rent Roll'!$M34,N$5&lt;='Rent Roll'!$N34)),
IF('Rent Roll'!$S9=NNN,N40,
IF('Rent Roll'!$S9=Stop,N65,
IF('Rent Roll'!$S9=CAM_Fixed,N90,
IF('Rent Roll'!$S9=FSG,"-","-")))),"-"),"-")</f>
        <v>-</v>
      </c>
      <c r="O13" s="715" t="str">
        <f>IF(O$3='Rent Roll'!$U9,
IF(OR(AND(O$5&gt;='Rent Roll'!$K9,O$5&lt;='Rent Roll'!$L9),AND(O$5&gt;='Rent Roll'!$M34,O$5&lt;='Rent Roll'!$N34)),
IF('Rent Roll'!$S9=NNN,O40,
IF('Rent Roll'!$S9=Stop,O65,
IF('Rent Roll'!$S9=CAM_Fixed,O90,
IF('Rent Roll'!$S9=FSG,"-","-")))),"-"),"-")</f>
        <v>-</v>
      </c>
      <c r="P13" s="715" t="str">
        <f>IF(P$3='Rent Roll'!$U9,
IF(OR(AND(P$5&gt;='Rent Roll'!$K9,P$5&lt;='Rent Roll'!$L9),AND(P$5&gt;='Rent Roll'!$M34,P$5&lt;='Rent Roll'!$N34)),
IF('Rent Roll'!$S9=NNN,P40,
IF('Rent Roll'!$S9=Stop,P65,
IF('Rent Roll'!$S9=CAM_Fixed,P90,
IF('Rent Roll'!$S9=FSG,"-","-")))),"-"),"-")</f>
        <v>-</v>
      </c>
      <c r="Q13" s="715" t="str">
        <f>IF(Q$3='Rent Roll'!$U9,
IF(OR(AND(Q$5&gt;='Rent Roll'!$K9,Q$5&lt;='Rent Roll'!$L9),AND(Q$5&gt;='Rent Roll'!$M34,Q$5&lt;='Rent Roll'!$N34)),
IF('Rent Roll'!$S9=NNN,Q40,
IF('Rent Roll'!$S9=Stop,Q65,
IF('Rent Roll'!$S9=CAM_Fixed,Q90,
IF('Rent Roll'!$S9=FSG,"-","-")))),"-"),"-")</f>
        <v>-</v>
      </c>
      <c r="R13" s="715" t="str">
        <f>IF(R$3='Rent Roll'!$U9,
IF(OR(AND(R$5&gt;='Rent Roll'!$K9,R$5&lt;='Rent Roll'!$L9),AND(R$5&gt;='Rent Roll'!$M34,R$5&lt;='Rent Roll'!$N34)),
IF('Rent Roll'!$S9=NNN,R40,
IF('Rent Roll'!$S9=Stop,R65,
IF('Rent Roll'!$S9=CAM_Fixed,R90,
IF('Rent Roll'!$S9=FSG,"-","-")))),"-"),"-")</f>
        <v>-</v>
      </c>
      <c r="S13" s="715" t="str">
        <f>IF(S$3='Rent Roll'!$U9,
IF(OR(AND(S$5&gt;='Rent Roll'!$K9,S$5&lt;='Rent Roll'!$L9),AND(S$5&gt;='Rent Roll'!$M34,S$5&lt;='Rent Roll'!$N34)),
IF('Rent Roll'!$S9=NNN,S40,
IF('Rent Roll'!$S9=Stop,S65,
IF('Rent Roll'!$S9=CAM_Fixed,S90,
IF('Rent Roll'!$S9=FSG,"-","-")))),"-"),"-")</f>
        <v>-</v>
      </c>
      <c r="T13" s="715" t="str">
        <f>IF(T$3='Rent Roll'!$U9,
IF(OR(AND(T$5&gt;='Rent Roll'!$K9,T$5&lt;='Rent Roll'!$L9),AND(T$5&gt;='Rent Roll'!$M34,T$5&lt;='Rent Roll'!$N34)),
IF('Rent Roll'!$S9=NNN,T40,
IF('Rent Roll'!$S9=Stop,T65,
IF('Rent Roll'!$S9=CAM_Fixed,T90,
IF('Rent Roll'!$S9=FSG,"-","-")))),"-"),"-")</f>
        <v>-</v>
      </c>
      <c r="U13" s="715" t="str">
        <f>IF(U$3='Rent Roll'!$U9,
IF(OR(AND(U$5&gt;='Rent Roll'!$K9,U$5&lt;='Rent Roll'!$L9),AND(U$5&gt;='Rent Roll'!$M34,U$5&lt;='Rent Roll'!$N34)),
IF('Rent Roll'!$S9=NNN,U40,
IF('Rent Roll'!$S9=Stop,U65,
IF('Rent Roll'!$S9=CAM_Fixed,U90,
IF('Rent Roll'!$S9=FSG,"-","-")))),"-"),"-")</f>
        <v>-</v>
      </c>
      <c r="V13" s="715" t="str">
        <f>IF(V$3='Rent Roll'!$U9,
IF(OR(AND(V$5&gt;='Rent Roll'!$K9,V$5&lt;='Rent Roll'!$L9),AND(V$5&gt;='Rent Roll'!$M34,V$5&lt;='Rent Roll'!$N34)),
IF('Rent Roll'!$S9=NNN,V40,
IF('Rent Roll'!$S9=Stop,V65,
IF('Rent Roll'!$S9=CAM_Fixed,V90,
IF('Rent Roll'!$S9=FSG,"-","-")))),"-"),"-")</f>
        <v>-</v>
      </c>
      <c r="W13" s="715" t="str">
        <f>IF(W$3='Rent Roll'!$U9,
IF(OR(AND(W$5&gt;='Rent Roll'!$K9,W$5&lt;='Rent Roll'!$L9),AND(W$5&gt;='Rent Roll'!$M34,W$5&lt;='Rent Roll'!$N34)),
IF('Rent Roll'!$S9=NNN,W40,
IF('Rent Roll'!$S9=Stop,W65,
IF('Rent Roll'!$S9=CAM_Fixed,W90,
IF('Rent Roll'!$S9=FSG,"-","-")))),"-"),"-")</f>
        <v>-</v>
      </c>
      <c r="X13" s="715" t="str">
        <f>IF(X$3='Rent Roll'!$U9,
IF(OR(AND(X$5&gt;='Rent Roll'!$K9,X$5&lt;='Rent Roll'!$L9),AND(X$5&gt;='Rent Roll'!$M34,X$5&lt;='Rent Roll'!$N34)),
IF('Rent Roll'!$S9=NNN,X40,
IF('Rent Roll'!$S9=Stop,X65,
IF('Rent Roll'!$S9=CAM_Fixed,X90,
IF('Rent Roll'!$S9=FSG,"-","-")))),"-"),"-")</f>
        <v>-</v>
      </c>
      <c r="Y13" s="715" t="str">
        <f>IF(Y$3='Rent Roll'!$U9,
IF(OR(AND(Y$5&gt;='Rent Roll'!$K9,Y$5&lt;='Rent Roll'!$L9),AND(Y$5&gt;='Rent Roll'!$M34,Y$5&lt;='Rent Roll'!$N34)),
IF('Rent Roll'!$S9=NNN,Y40,
IF('Rent Roll'!$S9=Stop,Y65,
IF('Rent Roll'!$S9=CAM_Fixed,Y90,
IF('Rent Roll'!$S9=FSG,"-","-")))),"-"),"-")</f>
        <v>-</v>
      </c>
      <c r="Z13" s="715">
        <f>IF(Z$3='Rent Roll'!$U9,
IF(OR(AND(Z$5&gt;='Rent Roll'!$K9,Z$5&lt;='Rent Roll'!$L9),AND(Z$5&gt;='Rent Roll'!$M34,Z$5&lt;='Rent Roll'!$N34)),
IF('Rent Roll'!$S9=NNN,Z40,
IF('Rent Roll'!$S9=Stop,Z65,
IF('Rent Roll'!$S9=CAM_Fixed,Z90,
IF('Rent Roll'!$S9=FSG,"-","-")))),"-"),"-")</f>
        <v>646.8706706421442</v>
      </c>
      <c r="AA13" s="715" t="str">
        <f>IF(AA$3='Rent Roll'!$U9,
IF(OR(AND(AA$5&gt;='Rent Roll'!$K9,AA$5&lt;='Rent Roll'!$L9),AND(AA$5&gt;='Rent Roll'!$M34,AA$5&lt;='Rent Roll'!$N34)),
IF('Rent Roll'!$S9=NNN,AA40,
IF('Rent Roll'!$S9=Stop,AA65,
IF('Rent Roll'!$S9=CAM_Fixed,AA90,
IF('Rent Roll'!$S9=FSG,"-","-")))),"-"),"-")</f>
        <v>-</v>
      </c>
      <c r="AB13" s="715" t="str">
        <f>IF(AB$3='Rent Roll'!$U9,
IF(OR(AND(AB$5&gt;='Rent Roll'!$K9,AB$5&lt;='Rent Roll'!$L9),AND(AB$5&gt;='Rent Roll'!$M34,AB$5&lt;='Rent Roll'!$N34)),
IF('Rent Roll'!$S9=NNN,AB40,
IF('Rent Roll'!$S9=Stop,AB65,
IF('Rent Roll'!$S9=CAM_Fixed,AB90,
IF('Rent Roll'!$S9=FSG,"-","-")))),"-"),"-")</f>
        <v>-</v>
      </c>
      <c r="AC13" s="715" t="str">
        <f>IF(AC$3='Rent Roll'!$U9,
IF(OR(AND(AC$5&gt;='Rent Roll'!$K9,AC$5&lt;='Rent Roll'!$L9),AND(AC$5&gt;='Rent Roll'!$M34,AC$5&lt;='Rent Roll'!$N34)),
IF('Rent Roll'!$S9=NNN,AC40,
IF('Rent Roll'!$S9=Stop,AC65,
IF('Rent Roll'!$S9=CAM_Fixed,AC90,
IF('Rent Roll'!$S9=FSG,"-","-")))),"-"),"-")</f>
        <v>-</v>
      </c>
      <c r="AD13" s="715" t="str">
        <f>IF(AD$3='Rent Roll'!$U9,
IF(OR(AND(AD$5&gt;='Rent Roll'!$K9,AD$5&lt;='Rent Roll'!$L9),AND(AD$5&gt;='Rent Roll'!$M34,AD$5&lt;='Rent Roll'!$N34)),
IF('Rent Roll'!$S9=NNN,AD40,
IF('Rent Roll'!$S9=Stop,AD65,
IF('Rent Roll'!$S9=CAM_Fixed,AD90,
IF('Rent Roll'!$S9=FSG,"-","-")))),"-"),"-")</f>
        <v>-</v>
      </c>
      <c r="AE13" s="715" t="str">
        <f>IF(AE$3='Rent Roll'!$U9,
IF(OR(AND(AE$5&gt;='Rent Roll'!$K9,AE$5&lt;='Rent Roll'!$L9),AND(AE$5&gt;='Rent Roll'!$M34,AE$5&lt;='Rent Roll'!$N34)),
IF('Rent Roll'!$S9=NNN,AE40,
IF('Rent Roll'!$S9=Stop,AE65,
IF('Rent Roll'!$S9=CAM_Fixed,AE90,
IF('Rent Roll'!$S9=FSG,"-","-")))),"-"),"-")</f>
        <v>-</v>
      </c>
      <c r="AF13" s="715" t="str">
        <f>IF(AF$3='Rent Roll'!$U9,
IF(OR(AND(AF$5&gt;='Rent Roll'!$K9,AF$5&lt;='Rent Roll'!$L9),AND(AF$5&gt;='Rent Roll'!$M34,AF$5&lt;='Rent Roll'!$N34)),
IF('Rent Roll'!$S9=NNN,AF40,
IF('Rent Roll'!$S9=Stop,AF65,
IF('Rent Roll'!$S9=CAM_Fixed,AF90,
IF('Rent Roll'!$S9=FSG,"-","-")))),"-"),"-")</f>
        <v>-</v>
      </c>
      <c r="AG13" s="715" t="str">
        <f>IF(AG$3='Rent Roll'!$U9,
IF(OR(AND(AG$5&gt;='Rent Roll'!$K9,AG$5&lt;='Rent Roll'!$L9),AND(AG$5&gt;='Rent Roll'!$M34,AG$5&lt;='Rent Roll'!$N34)),
IF('Rent Roll'!$S9=NNN,AG40,
IF('Rent Roll'!$S9=Stop,AG65,
IF('Rent Roll'!$S9=CAM_Fixed,AG90,
IF('Rent Roll'!$S9=FSG,"-","-")))),"-"),"-")</f>
        <v>-</v>
      </c>
      <c r="AH13" s="715" t="str">
        <f>IF(AH$3='Rent Roll'!$U9,
IF(OR(AND(AH$5&gt;='Rent Roll'!$K9,AH$5&lt;='Rent Roll'!$L9),AND(AH$5&gt;='Rent Roll'!$M34,AH$5&lt;='Rent Roll'!$N34)),
IF('Rent Roll'!$S9=NNN,AH40,
IF('Rent Roll'!$S9=Stop,AH65,
IF('Rent Roll'!$S9=CAM_Fixed,AH90,
IF('Rent Roll'!$S9=FSG,"-","-")))),"-"),"-")</f>
        <v>-</v>
      </c>
      <c r="AI13" s="715" t="str">
        <f>IF(AI$3='Rent Roll'!$U9,
IF(OR(AND(AI$5&gt;='Rent Roll'!$K9,AI$5&lt;='Rent Roll'!$L9),AND(AI$5&gt;='Rent Roll'!$M34,AI$5&lt;='Rent Roll'!$N34)),
IF('Rent Roll'!$S9=NNN,AI40,
IF('Rent Roll'!$S9=Stop,AI65,
IF('Rent Roll'!$S9=CAM_Fixed,AI90,
IF('Rent Roll'!$S9=FSG,"-","-")))),"-"),"-")</f>
        <v>-</v>
      </c>
      <c r="AJ13" s="715" t="str">
        <f>IF(AJ$3='Rent Roll'!$U9,
IF(OR(AND(AJ$5&gt;='Rent Roll'!$K9,AJ$5&lt;='Rent Roll'!$L9),AND(AJ$5&gt;='Rent Roll'!$M34,AJ$5&lt;='Rent Roll'!$N34)),
IF('Rent Roll'!$S9=NNN,AJ40,
IF('Rent Roll'!$S9=Stop,AJ65,
IF('Rent Roll'!$S9=CAM_Fixed,AJ90,
IF('Rent Roll'!$S9=FSG,"-","-")))),"-"),"-")</f>
        <v>-</v>
      </c>
      <c r="AK13" s="715" t="str">
        <f>IF(AK$3='Rent Roll'!$U9,
IF(OR(AND(AK$5&gt;='Rent Roll'!$K9,AK$5&lt;='Rent Roll'!$L9),AND(AK$5&gt;='Rent Roll'!$M34,AK$5&lt;='Rent Roll'!$N34)),
IF('Rent Roll'!$S9=NNN,AK40,
IF('Rent Roll'!$S9=Stop,AK65,
IF('Rent Roll'!$S9=CAM_Fixed,AK90,
IF('Rent Roll'!$S9=FSG,"-","-")))),"-"),"-")</f>
        <v>-</v>
      </c>
      <c r="AL13" s="715">
        <f>IF(AL$3='Rent Roll'!$U9,
IF(OR(AND(AL$5&gt;='Rent Roll'!$K9,AL$5&lt;='Rent Roll'!$L9),AND(AL$5&gt;='Rent Roll'!$M34,AL$5&lt;='Rent Roll'!$N34)),
IF('Rent Roll'!$S9=NNN,AL40,
IF('Rent Roll'!$S9=Stop,AL65,
IF('Rent Roll'!$S9=CAM_Fixed,AL90,
IF('Rent Roll'!$S9=FSG,"-","-")))),"-"),"-")</f>
        <v>1303.4444013439197</v>
      </c>
      <c r="AM13" s="715" t="str">
        <f>IF(AM$3='Rent Roll'!$U9,
IF(OR(AND(AM$5&gt;='Rent Roll'!$K9,AM$5&lt;='Rent Roll'!$L9),AND(AM$5&gt;='Rent Roll'!$M34,AM$5&lt;='Rent Roll'!$N34)),
IF('Rent Roll'!$S9=NNN,AM40,
IF('Rent Roll'!$S9=Stop,AM65,
IF('Rent Roll'!$S9=CAM_Fixed,AM90,
IF('Rent Roll'!$S9=FSG,"-","-")))),"-"),"-")</f>
        <v>-</v>
      </c>
      <c r="AN13" s="715" t="str">
        <f>IF(AN$3='Rent Roll'!$U9,
IF(OR(AND(AN$5&gt;='Rent Roll'!$K9,AN$5&lt;='Rent Roll'!$L9),AND(AN$5&gt;='Rent Roll'!$M34,AN$5&lt;='Rent Roll'!$N34)),
IF('Rent Roll'!$S9=NNN,AN40,
IF('Rent Roll'!$S9=Stop,AN65,
IF('Rent Roll'!$S9=CAM_Fixed,AN90,
IF('Rent Roll'!$S9=FSG,"-","-")))),"-"),"-")</f>
        <v>-</v>
      </c>
      <c r="AO13" s="715" t="str">
        <f>IF(AO$3='Rent Roll'!$U9,
IF(OR(AND(AO$5&gt;='Rent Roll'!$K9,AO$5&lt;='Rent Roll'!$L9),AND(AO$5&gt;='Rent Roll'!$M34,AO$5&lt;='Rent Roll'!$N34)),
IF('Rent Roll'!$S9=NNN,AO40,
IF('Rent Roll'!$S9=Stop,AO65,
IF('Rent Roll'!$S9=CAM_Fixed,AO90,
IF('Rent Roll'!$S9=FSG,"-","-")))),"-"),"-")</f>
        <v>-</v>
      </c>
      <c r="AP13" s="715" t="str">
        <f>IF(AP$3='Rent Roll'!$U9,
IF(OR(AND(AP$5&gt;='Rent Roll'!$K9,AP$5&lt;='Rent Roll'!$L9),AND(AP$5&gt;='Rent Roll'!$M34,AP$5&lt;='Rent Roll'!$N34)),
IF('Rent Roll'!$S9=NNN,AP40,
IF('Rent Roll'!$S9=Stop,AP65,
IF('Rent Roll'!$S9=CAM_Fixed,AP90,
IF('Rent Roll'!$S9=FSG,"-","-")))),"-"),"-")</f>
        <v>-</v>
      </c>
      <c r="AQ13" s="715" t="str">
        <f>IF(AQ$3='Rent Roll'!$U9,
IF(OR(AND(AQ$5&gt;='Rent Roll'!$K9,AQ$5&lt;='Rent Roll'!$L9),AND(AQ$5&gt;='Rent Roll'!$M34,AQ$5&lt;='Rent Roll'!$N34)),
IF('Rent Roll'!$S9=NNN,AQ40,
IF('Rent Roll'!$S9=Stop,AQ65,
IF('Rent Roll'!$S9=CAM_Fixed,AQ90,
IF('Rent Roll'!$S9=FSG,"-","-")))),"-"),"-")</f>
        <v>-</v>
      </c>
      <c r="AR13" s="715" t="str">
        <f>IF(AR$3='Rent Roll'!$U9,
IF(OR(AND(AR$5&gt;='Rent Roll'!$K9,AR$5&lt;='Rent Roll'!$L9),AND(AR$5&gt;='Rent Roll'!$M34,AR$5&lt;='Rent Roll'!$N34)),
IF('Rent Roll'!$S9=NNN,AR40,
IF('Rent Roll'!$S9=Stop,AR65,
IF('Rent Roll'!$S9=CAM_Fixed,AR90,
IF('Rent Roll'!$S9=FSG,"-","-")))),"-"),"-")</f>
        <v>-</v>
      </c>
      <c r="AS13" s="715" t="str">
        <f>IF(AS$3='Rent Roll'!$U9,
IF(OR(AND(AS$5&gt;='Rent Roll'!$K9,AS$5&lt;='Rent Roll'!$L9),AND(AS$5&gt;='Rent Roll'!$M34,AS$5&lt;='Rent Roll'!$N34)),
IF('Rent Roll'!$S9=NNN,AS40,
IF('Rent Roll'!$S9=Stop,AS65,
IF('Rent Roll'!$S9=CAM_Fixed,AS90,
IF('Rent Roll'!$S9=FSG,"-","-")))),"-"),"-")</f>
        <v>-</v>
      </c>
      <c r="AT13" s="715" t="str">
        <f>IF(AT$3='Rent Roll'!$U9,
IF(OR(AND(AT$5&gt;='Rent Roll'!$K9,AT$5&lt;='Rent Roll'!$L9),AND(AT$5&gt;='Rent Roll'!$M34,AT$5&lt;='Rent Roll'!$N34)),
IF('Rent Roll'!$S9=NNN,AT40,
IF('Rent Roll'!$S9=Stop,AT65,
IF('Rent Roll'!$S9=CAM_Fixed,AT90,
IF('Rent Roll'!$S9=FSG,"-","-")))),"-"),"-")</f>
        <v>-</v>
      </c>
      <c r="AU13" s="715" t="str">
        <f>IF(AU$3='Rent Roll'!$U9,
IF(OR(AND(AU$5&gt;='Rent Roll'!$K9,AU$5&lt;='Rent Roll'!$L9),AND(AU$5&gt;='Rent Roll'!$M34,AU$5&lt;='Rent Roll'!$N34)),
IF('Rent Roll'!$S9=NNN,AU40,
IF('Rent Roll'!$S9=Stop,AU65,
IF('Rent Roll'!$S9=CAM_Fixed,AU90,
IF('Rent Roll'!$S9=FSG,"-","-")))),"-"),"-")</f>
        <v>-</v>
      </c>
      <c r="AV13" s="715" t="str">
        <f>IF(AV$3='Rent Roll'!$U9,
IF(OR(AND(AV$5&gt;='Rent Roll'!$K9,AV$5&lt;='Rent Roll'!$L9),AND(AV$5&gt;='Rent Roll'!$M34,AV$5&lt;='Rent Roll'!$N34)),
IF('Rent Roll'!$S9=NNN,AV40,
IF('Rent Roll'!$S9=Stop,AV65,
IF('Rent Roll'!$S9=CAM_Fixed,AV90,
IF('Rent Roll'!$S9=FSG,"-","-")))),"-"),"-")</f>
        <v>-</v>
      </c>
      <c r="AW13" s="715" t="str">
        <f>IF(AW$3='Rent Roll'!$U9,
IF(OR(AND(AW$5&gt;='Rent Roll'!$K9,AW$5&lt;='Rent Roll'!$L9),AND(AW$5&gt;='Rent Roll'!$M34,AW$5&lt;='Rent Roll'!$N34)),
IF('Rent Roll'!$S9=NNN,AW40,
IF('Rent Roll'!$S9=Stop,AW65,
IF('Rent Roll'!$S9=CAM_Fixed,AW90,
IF('Rent Roll'!$S9=FSG,"-","-")))),"-"),"-")</f>
        <v>-</v>
      </c>
      <c r="AX13" s="715">
        <f>IF(AX$3='Rent Roll'!$U9,
IF(OR(AND(AX$5&gt;='Rent Roll'!$K9,AX$5&lt;='Rent Roll'!$L9),AND(AX$5&gt;='Rent Roll'!$M34,AX$5&lt;='Rent Roll'!$N34)),
IF('Rent Roll'!$S9=NNN,AX40,
IF('Rent Roll'!$S9=Stop,AX65,
IF('Rent Roll'!$S9=CAM_Fixed,AX90,
IF('Rent Roll'!$S9=FSG,"-","-")))),"-"),"-")</f>
        <v>1969.866738006222</v>
      </c>
      <c r="AY13" s="715" t="str">
        <f>IF(AY$3='Rent Roll'!$U9,
IF(OR(AND(AY$5&gt;='Rent Roll'!$K9,AY$5&lt;='Rent Roll'!$L9),AND(AY$5&gt;='Rent Roll'!$M34,AY$5&lt;='Rent Roll'!$N34)),
IF('Rent Roll'!$S9=NNN,AY40,
IF('Rent Roll'!$S9=Stop,AY65,
IF('Rent Roll'!$S9=CAM_Fixed,AY90,
IF('Rent Roll'!$S9=FSG,"-","-")))),"-"),"-")</f>
        <v>-</v>
      </c>
      <c r="AZ13" s="715" t="str">
        <f>IF(AZ$3='Rent Roll'!$U9,
IF(OR(AND(AZ$5&gt;='Rent Roll'!$K9,AZ$5&lt;='Rent Roll'!$L9),AND(AZ$5&gt;='Rent Roll'!$M34,AZ$5&lt;='Rent Roll'!$N34)),
IF('Rent Roll'!$S9=NNN,AZ40,
IF('Rent Roll'!$S9=Stop,AZ65,
IF('Rent Roll'!$S9=CAM_Fixed,AZ90,
IF('Rent Roll'!$S9=FSG,"-","-")))),"-"),"-")</f>
        <v>-</v>
      </c>
      <c r="BA13" s="715" t="str">
        <f>IF(BA$3='Rent Roll'!$U9,
IF(OR(AND(BA$5&gt;='Rent Roll'!$K9,BA$5&lt;='Rent Roll'!$L9),AND(BA$5&gt;='Rent Roll'!$M34,BA$5&lt;='Rent Roll'!$N34)),
IF('Rent Roll'!$S9=NNN,BA40,
IF('Rent Roll'!$S9=Stop,BA65,
IF('Rent Roll'!$S9=CAM_Fixed,BA90,
IF('Rent Roll'!$S9=FSG,"-","-")))),"-"),"-")</f>
        <v>-</v>
      </c>
      <c r="BB13" s="715" t="str">
        <f>IF(BB$3='Rent Roll'!$U9,
IF(OR(AND(BB$5&gt;='Rent Roll'!$K9,BB$5&lt;='Rent Roll'!$L9),AND(BB$5&gt;='Rent Roll'!$M34,BB$5&lt;='Rent Roll'!$N34)),
IF('Rent Roll'!$S9=NNN,BB40,
IF('Rent Roll'!$S9=Stop,BB65,
IF('Rent Roll'!$S9=CAM_Fixed,BB90,
IF('Rent Roll'!$S9=FSG,"-","-")))),"-"),"-")</f>
        <v>-</v>
      </c>
      <c r="BC13" s="715" t="str">
        <f>IF(BC$3='Rent Roll'!$U9,
IF(OR(AND(BC$5&gt;='Rent Roll'!$K9,BC$5&lt;='Rent Roll'!$L9),AND(BC$5&gt;='Rent Roll'!$M34,BC$5&lt;='Rent Roll'!$N34)),
IF('Rent Roll'!$S9=NNN,BC40,
IF('Rent Roll'!$S9=Stop,BC65,
IF('Rent Roll'!$S9=CAM_Fixed,BC90,
IF('Rent Roll'!$S9=FSG,"-","-")))),"-"),"-")</f>
        <v>-</v>
      </c>
      <c r="BD13" s="715" t="str">
        <f>IF(BD$3='Rent Roll'!$U9,
IF(OR(AND(BD$5&gt;='Rent Roll'!$K9,BD$5&lt;='Rent Roll'!$L9),AND(BD$5&gt;='Rent Roll'!$M34,BD$5&lt;='Rent Roll'!$N34)),
IF('Rent Roll'!$S9=NNN,BD40,
IF('Rent Roll'!$S9=Stop,BD65,
IF('Rent Roll'!$S9=CAM_Fixed,BD90,
IF('Rent Roll'!$S9=FSG,"-","-")))),"-"),"-")</f>
        <v>-</v>
      </c>
      <c r="BE13" s="715" t="str">
        <f>IF(BE$3='Rent Roll'!$U9,
IF(OR(AND(BE$5&gt;='Rent Roll'!$K9,BE$5&lt;='Rent Roll'!$L9),AND(BE$5&gt;='Rent Roll'!$M34,BE$5&lt;='Rent Roll'!$N34)),
IF('Rent Roll'!$S9=NNN,BE40,
IF('Rent Roll'!$S9=Stop,BE65,
IF('Rent Roll'!$S9=CAM_Fixed,BE90,
IF('Rent Roll'!$S9=FSG,"-","-")))),"-"),"-")</f>
        <v>-</v>
      </c>
      <c r="BF13" s="715" t="str">
        <f>IF(BF$3='Rent Roll'!$U9,
IF(OR(AND(BF$5&gt;='Rent Roll'!$K9,BF$5&lt;='Rent Roll'!$L9),AND(BF$5&gt;='Rent Roll'!$M34,BF$5&lt;='Rent Roll'!$N34)),
IF('Rent Roll'!$S9=NNN,BF40,
IF('Rent Roll'!$S9=Stop,BF65,
IF('Rent Roll'!$S9=CAM_Fixed,BF90,
IF('Rent Roll'!$S9=FSG,"-","-")))),"-"),"-")</f>
        <v>-</v>
      </c>
      <c r="BG13" s="715" t="str">
        <f>IF(BG$3='Rent Roll'!$U9,
IF(OR(AND(BG$5&gt;='Rent Roll'!$K9,BG$5&lt;='Rent Roll'!$L9),AND(BG$5&gt;='Rent Roll'!$M34,BG$5&lt;='Rent Roll'!$N34)),
IF('Rent Roll'!$S9=NNN,BG40,
IF('Rent Roll'!$S9=Stop,BG65,
IF('Rent Roll'!$S9=CAM_Fixed,BG90,
IF('Rent Roll'!$S9=FSG,"-","-")))),"-"),"-")</f>
        <v>-</v>
      </c>
      <c r="BH13" s="715" t="str">
        <f>IF(BH$3='Rent Roll'!$U9,
IF(OR(AND(BH$5&gt;='Rent Roll'!$K9,BH$5&lt;='Rent Roll'!$L9),AND(BH$5&gt;='Rent Roll'!$M34,BH$5&lt;='Rent Roll'!$N34)),
IF('Rent Roll'!$S9=NNN,BH40,
IF('Rent Roll'!$S9=Stop,BH65,
IF('Rent Roll'!$S9=CAM_Fixed,BH90,
IF('Rent Roll'!$S9=FSG,"-","-")))),"-"),"-")</f>
        <v>-</v>
      </c>
      <c r="BI13" s="715" t="str">
        <f>IF(BI$3='Rent Roll'!$U9,
IF(OR(AND(BI$5&gt;='Rent Roll'!$K9,BI$5&lt;='Rent Roll'!$L9),AND(BI$5&gt;='Rent Roll'!$M34,BI$5&lt;='Rent Roll'!$N34)),
IF('Rent Roll'!$S9=NNN,BI40,
IF('Rent Roll'!$S9=Stop,BI65,
IF('Rent Roll'!$S9=CAM_Fixed,BI90,
IF('Rent Roll'!$S9=FSG,"-","-")))),"-"),"-")</f>
        <v>-</v>
      </c>
      <c r="BJ13" s="715">
        <f>IF(BJ$3='Rent Roll'!$U9,
IF(OR(AND(BJ$5&gt;='Rent Roll'!$K9,BJ$5&lt;='Rent Roll'!$L9),AND(BJ$5&gt;='Rent Roll'!$M34,BJ$5&lt;='Rent Roll'!$N34)),
IF('Rent Roll'!$S9=NNN,BJ40,
IF('Rent Roll'!$S9=Stop,BJ65,
IF('Rent Roll'!$S9=CAM_Fixed,BJ90,
IF('Rent Roll'!$S9=FSG,"-","-")))),"-"),"-")</f>
        <v>2646.2854097184654</v>
      </c>
      <c r="BK13" s="715" t="str">
        <f>IF(BK$3='Rent Roll'!$U9,
IF(OR(AND(BK$5&gt;='Rent Roll'!$K9,BK$5&lt;='Rent Roll'!$L9),AND(BK$5&gt;='Rent Roll'!$M34,BK$5&lt;='Rent Roll'!$N34)),
IF('Rent Roll'!$S9=NNN,BK40,
IF('Rent Roll'!$S9=Stop,BK65,
IF('Rent Roll'!$S9=CAM_Fixed,BK90,
IF('Rent Roll'!$S9=FSG,"-","-")))),"-"),"-")</f>
        <v>-</v>
      </c>
      <c r="BL13" s="715" t="str">
        <f>IF(BL$3='Rent Roll'!$U9,
IF(OR(AND(BL$5&gt;='Rent Roll'!$K9,BL$5&lt;='Rent Roll'!$L9),AND(BL$5&gt;='Rent Roll'!$M34,BL$5&lt;='Rent Roll'!$N34)),
IF('Rent Roll'!$S9=NNN,BL40,
IF('Rent Roll'!$S9=Stop,BL65,
IF('Rent Roll'!$S9=CAM_Fixed,BL90,
IF('Rent Roll'!$S9=FSG,"-","-")))),"-"),"-")</f>
        <v>-</v>
      </c>
      <c r="BM13" s="715" t="str">
        <f>IF(BM$3='Rent Roll'!$U9,
IF(OR(AND(BM$5&gt;='Rent Roll'!$K9,BM$5&lt;='Rent Roll'!$L9),AND(BM$5&gt;='Rent Roll'!$M34,BM$5&lt;='Rent Roll'!$N34)),
IF('Rent Roll'!$S9=NNN,BM40,
IF('Rent Roll'!$S9=Stop,BM65,
IF('Rent Roll'!$S9=CAM_Fixed,BM90,
IF('Rent Roll'!$S9=FSG,"-","-")))),"-"),"-")</f>
        <v>-</v>
      </c>
      <c r="BN13" s="715" t="str">
        <f>IF(BN$3='Rent Roll'!$U9,
IF(OR(AND(BN$5&gt;='Rent Roll'!$K9,BN$5&lt;='Rent Roll'!$L9),AND(BN$5&gt;='Rent Roll'!$M34,BN$5&lt;='Rent Roll'!$N34)),
IF('Rent Roll'!$S9=NNN,BN40,
IF('Rent Roll'!$S9=Stop,BN65,
IF('Rent Roll'!$S9=CAM_Fixed,BN90,
IF('Rent Roll'!$S9=FSG,"-","-")))),"-"),"-")</f>
        <v>-</v>
      </c>
      <c r="BO13" s="715" t="str">
        <f>IF(BO$3='Rent Roll'!$U9,
IF(OR(AND(BO$5&gt;='Rent Roll'!$K9,BO$5&lt;='Rent Roll'!$L9),AND(BO$5&gt;='Rent Roll'!$M34,BO$5&lt;='Rent Roll'!$N34)),
IF('Rent Roll'!$S9=NNN,BO40,
IF('Rent Roll'!$S9=Stop,BO65,
IF('Rent Roll'!$S9=CAM_Fixed,BO90,
IF('Rent Roll'!$S9=FSG,"-","-")))),"-"),"-")</f>
        <v>-</v>
      </c>
      <c r="BP13" s="715" t="str">
        <f>IF(BP$3='Rent Roll'!$U9,
IF(OR(AND(BP$5&gt;='Rent Roll'!$K9,BP$5&lt;='Rent Roll'!$L9),AND(BP$5&gt;='Rent Roll'!$M34,BP$5&lt;='Rent Roll'!$N34)),
IF('Rent Roll'!$S9=NNN,BP40,
IF('Rent Roll'!$S9=Stop,BP65,
IF('Rent Roll'!$S9=CAM_Fixed,BP90,
IF('Rent Roll'!$S9=FSG,"-","-")))),"-"),"-")</f>
        <v>-</v>
      </c>
      <c r="BQ13" s="715" t="str">
        <f>IF(BQ$3='Rent Roll'!$U9,
IF(OR(AND(BQ$5&gt;='Rent Roll'!$K9,BQ$5&lt;='Rent Roll'!$L9),AND(BQ$5&gt;='Rent Roll'!$M34,BQ$5&lt;='Rent Roll'!$N34)),
IF('Rent Roll'!$S9=NNN,BQ40,
IF('Rent Roll'!$S9=Stop,BQ65,
IF('Rent Roll'!$S9=CAM_Fixed,BQ90,
IF('Rent Roll'!$S9=FSG,"-","-")))),"-"),"-")</f>
        <v>-</v>
      </c>
      <c r="BR13" s="715" t="str">
        <f>IF(BR$3='Rent Roll'!$U9,
IF(OR(AND(BR$5&gt;='Rent Roll'!$K9,BR$5&lt;='Rent Roll'!$L9),AND(BR$5&gt;='Rent Roll'!$M34,BR$5&lt;='Rent Roll'!$N34)),
IF('Rent Roll'!$S9=NNN,BR40,
IF('Rent Roll'!$S9=Stop,BR65,
IF('Rent Roll'!$S9=CAM_Fixed,BR90,
IF('Rent Roll'!$S9=FSG,"-","-")))),"-"),"-")</f>
        <v>-</v>
      </c>
      <c r="BS13" s="715" t="str">
        <f>IF(BS$3='Rent Roll'!$U9,
IF(OR(AND(BS$5&gt;='Rent Roll'!$K9,BS$5&lt;='Rent Roll'!$L9),AND(BS$5&gt;='Rent Roll'!$M34,BS$5&lt;='Rent Roll'!$N34)),
IF('Rent Roll'!$S9=NNN,BS40,
IF('Rent Roll'!$S9=Stop,BS65,
IF('Rent Roll'!$S9=CAM_Fixed,BS90,
IF('Rent Roll'!$S9=FSG,"-","-")))),"-"),"-")</f>
        <v>-</v>
      </c>
      <c r="BT13" s="715" t="str">
        <f>IF(BT$3='Rent Roll'!$U9,
IF(OR(AND(BT$5&gt;='Rent Roll'!$K9,BT$5&lt;='Rent Roll'!$L9),AND(BT$5&gt;='Rent Roll'!$M34,BT$5&lt;='Rent Roll'!$N34)),
IF('Rent Roll'!$S9=NNN,BT40,
IF('Rent Roll'!$S9=Stop,BT65,
IF('Rent Roll'!$S9=CAM_Fixed,BT90,
IF('Rent Roll'!$S9=FSG,"-","-")))),"-"),"-")</f>
        <v>-</v>
      </c>
      <c r="BU13" s="715" t="str">
        <f>IF(BU$3='Rent Roll'!$U9,
IF(OR(AND(BU$5&gt;='Rent Roll'!$K9,BU$5&lt;='Rent Roll'!$L9),AND(BU$5&gt;='Rent Roll'!$M34,BU$5&lt;='Rent Roll'!$N34)),
IF('Rent Roll'!$S9=NNN,BU40,
IF('Rent Roll'!$S9=Stop,BU65,
IF('Rent Roll'!$S9=CAM_Fixed,BU90,
IF('Rent Roll'!$S9=FSG,"-","-")))),"-"),"-")</f>
        <v>-</v>
      </c>
      <c r="BV13" s="715">
        <f>IF(BV$3='Rent Roll'!$U9,
IF(OR(AND(BV$5&gt;='Rent Roll'!$K9,BV$5&lt;='Rent Roll'!$L9),AND(BV$5&gt;='Rent Roll'!$M34,BV$5&lt;='Rent Roll'!$N34)),
IF('Rent Roll'!$S9=NNN,BV40,
IF('Rent Roll'!$S9=Stop,BV65,
IF('Rent Roll'!$S9=CAM_Fixed,BV90,
IF('Rent Roll'!$S9=FSG,"-","-")))),"-"),"-")</f>
        <v>3332.8503615063855</v>
      </c>
      <c r="BW13" s="715" t="str">
        <f>IF(BW$3='Rent Roll'!$U9,
IF(OR(AND(BW$5&gt;='Rent Roll'!$K9,BW$5&lt;='Rent Roll'!$L9),AND(BW$5&gt;='Rent Roll'!$M34,BW$5&lt;='Rent Roll'!$N34)),
IF('Rent Roll'!$S9=NNN,BW40,
IF('Rent Roll'!$S9=Stop,BW65,
IF('Rent Roll'!$S9=CAM_Fixed,BW90,
IF('Rent Roll'!$S9=FSG,"-","-")))),"-"),"-")</f>
        <v>-</v>
      </c>
      <c r="BX13" s="715" t="str">
        <f>IF(BX$3='Rent Roll'!$U9,
IF(OR(AND(BX$5&gt;='Rent Roll'!$K9,BX$5&lt;='Rent Roll'!$L9),AND(BX$5&gt;='Rent Roll'!$M34,BX$5&lt;='Rent Roll'!$N34)),
IF('Rent Roll'!$S9=NNN,BX40,
IF('Rent Roll'!$S9=Stop,BX65,
IF('Rent Roll'!$S9=CAM_Fixed,BX90,
IF('Rent Roll'!$S9=FSG,"-","-")))),"-"),"-")</f>
        <v>-</v>
      </c>
      <c r="BY13" s="715" t="str">
        <f>IF(BY$3='Rent Roll'!$U9,
IF(OR(AND(BY$5&gt;='Rent Roll'!$K9,BY$5&lt;='Rent Roll'!$L9),AND(BY$5&gt;='Rent Roll'!$M34,BY$5&lt;='Rent Roll'!$N34)),
IF('Rent Roll'!$S9=NNN,BY40,
IF('Rent Roll'!$S9=Stop,BY65,
IF('Rent Roll'!$S9=CAM_Fixed,BY90,
IF('Rent Roll'!$S9=FSG,"-","-")))),"-"),"-")</f>
        <v>-</v>
      </c>
      <c r="BZ13" s="715" t="str">
        <f>IF(BZ$3='Rent Roll'!$U9,
IF(OR(AND(BZ$5&gt;='Rent Roll'!$K9,BZ$5&lt;='Rent Roll'!$L9),AND(BZ$5&gt;='Rent Roll'!$M34,BZ$5&lt;='Rent Roll'!$N34)),
IF('Rent Roll'!$S9=NNN,BZ40,
IF('Rent Roll'!$S9=Stop,BZ65,
IF('Rent Roll'!$S9=CAM_Fixed,BZ90,
IF('Rent Roll'!$S9=FSG,"-","-")))),"-"),"-")</f>
        <v>-</v>
      </c>
      <c r="CA13" s="715" t="str">
        <f>IF(CA$3='Rent Roll'!$U9,
IF(OR(AND(CA$5&gt;='Rent Roll'!$K9,CA$5&lt;='Rent Roll'!$L9),AND(CA$5&gt;='Rent Roll'!$M34,CA$5&lt;='Rent Roll'!$N34)),
IF('Rent Roll'!$S9=NNN,CA40,
IF('Rent Roll'!$S9=Stop,CA65,
IF('Rent Roll'!$S9=CAM_Fixed,CA90,
IF('Rent Roll'!$S9=FSG,"-","-")))),"-"),"-")</f>
        <v>-</v>
      </c>
      <c r="CB13" s="715" t="str">
        <f>IF(CB$3='Rent Roll'!$U9,
IF(OR(AND(CB$5&gt;='Rent Roll'!$K9,CB$5&lt;='Rent Roll'!$L9),AND(CB$5&gt;='Rent Roll'!$M34,CB$5&lt;='Rent Roll'!$N34)),
IF('Rent Roll'!$S9=NNN,CB40,
IF('Rent Roll'!$S9=Stop,CB65,
IF('Rent Roll'!$S9=CAM_Fixed,CB90,
IF('Rent Roll'!$S9=FSG,"-","-")))),"-"),"-")</f>
        <v>-</v>
      </c>
      <c r="CC13" s="715" t="str">
        <f>IF(CC$3='Rent Roll'!$U9,
IF(OR(AND(CC$5&gt;='Rent Roll'!$K9,CC$5&lt;='Rent Roll'!$L9),AND(CC$5&gt;='Rent Roll'!$M34,CC$5&lt;='Rent Roll'!$N34)),
IF('Rent Roll'!$S9=NNN,CC40,
IF('Rent Roll'!$S9=Stop,CC65,
IF('Rent Roll'!$S9=CAM_Fixed,CC90,
IF('Rent Roll'!$S9=FSG,"-","-")))),"-"),"-")</f>
        <v>-</v>
      </c>
      <c r="CD13" s="715" t="str">
        <f>IF(CD$3='Rent Roll'!$U9,
IF(OR(AND(CD$5&gt;='Rent Roll'!$K9,CD$5&lt;='Rent Roll'!$L9),AND(CD$5&gt;='Rent Roll'!$M34,CD$5&lt;='Rent Roll'!$N34)),
IF('Rent Roll'!$S9=NNN,CD40,
IF('Rent Roll'!$S9=Stop,CD65,
IF('Rent Roll'!$S9=CAM_Fixed,CD90,
IF('Rent Roll'!$S9=FSG,"-","-")))),"-"),"-")</f>
        <v>-</v>
      </c>
      <c r="CE13" s="715" t="str">
        <f>IF(CE$3='Rent Roll'!$U9,
IF(OR(AND(CE$5&gt;='Rent Roll'!$K9,CE$5&lt;='Rent Roll'!$L9),AND(CE$5&gt;='Rent Roll'!$M34,CE$5&lt;='Rent Roll'!$N34)),
IF('Rent Roll'!$S9=NNN,CE40,
IF('Rent Roll'!$S9=Stop,CE65,
IF('Rent Roll'!$S9=CAM_Fixed,CE90,
IF('Rent Roll'!$S9=FSG,"-","-")))),"-"),"-")</f>
        <v>-</v>
      </c>
      <c r="CF13" s="715" t="str">
        <f>IF(CF$3='Rent Roll'!$U9,
IF(OR(AND(CF$5&gt;='Rent Roll'!$K9,CF$5&lt;='Rent Roll'!$L9),AND(CF$5&gt;='Rent Roll'!$M34,CF$5&lt;='Rent Roll'!$N34)),
IF('Rent Roll'!$S9=NNN,CF40,
IF('Rent Roll'!$S9=Stop,CF65,
IF('Rent Roll'!$S9=CAM_Fixed,CF90,
IF('Rent Roll'!$S9=FSG,"-","-")))),"-"),"-")</f>
        <v>-</v>
      </c>
      <c r="CG13" s="715" t="str">
        <f>IF(CG$3='Rent Roll'!$U9,
IF(OR(AND(CG$5&gt;='Rent Roll'!$K9,CG$5&lt;='Rent Roll'!$L9),AND(CG$5&gt;='Rent Roll'!$M34,CG$5&lt;='Rent Roll'!$N34)),
IF('Rent Roll'!$S9=NNN,CG40,
IF('Rent Roll'!$S9=Stop,CG65,
IF('Rent Roll'!$S9=CAM_Fixed,CG90,
IF('Rent Roll'!$S9=FSG,"-","-")))),"-"),"-")</f>
        <v>-</v>
      </c>
      <c r="CH13" s="715">
        <f>IF(CH$3='Rent Roll'!$U9,
IF(OR(AND(CH$5&gt;='Rent Roll'!$K9,CH$5&lt;='Rent Roll'!$L9),AND(CH$5&gt;='Rent Roll'!$M34,CH$5&lt;='Rent Roll'!$N34)),
IF('Rent Roll'!$S9=NNN,CH40,
IF('Rent Roll'!$S9=Stop,CH65,
IF('Rent Roll'!$S9=CAM_Fixed,CH90,
IF('Rent Roll'!$S9=FSG,"-","-")))),"-"),"-")</f>
        <v>4029.7137875711169</v>
      </c>
      <c r="CI13" s="715" t="str">
        <f>IF(CI$3='Rent Roll'!$U9,
IF(OR(AND(CI$5&gt;='Rent Roll'!$K9,CI$5&lt;='Rent Roll'!$L9),AND(CI$5&gt;='Rent Roll'!$M34,CI$5&lt;='Rent Roll'!$N34)),
IF('Rent Roll'!$S9=NNN,CI40,
IF('Rent Roll'!$S9=Stop,CI65,
IF('Rent Roll'!$S9=CAM_Fixed,CI90,
IF('Rent Roll'!$S9=FSG,"-","-")))),"-"),"-")</f>
        <v>-</v>
      </c>
      <c r="CJ13" s="715" t="str">
        <f>IF(CJ$3='Rent Roll'!$U9,
IF(OR(AND(CJ$5&gt;='Rent Roll'!$K9,CJ$5&lt;='Rent Roll'!$L9),AND(CJ$5&gt;='Rent Roll'!$M34,CJ$5&lt;='Rent Roll'!$N34)),
IF('Rent Roll'!$S9=NNN,CJ40,
IF('Rent Roll'!$S9=Stop,CJ65,
IF('Rent Roll'!$S9=CAM_Fixed,CJ90,
IF('Rent Roll'!$S9=FSG,"-","-")))),"-"),"-")</f>
        <v>-</v>
      </c>
      <c r="CK13" s="715" t="str">
        <f>IF(CK$3='Rent Roll'!$U9,
IF(OR(AND(CK$5&gt;='Rent Roll'!$K9,CK$5&lt;='Rent Roll'!$L9),AND(CK$5&gt;='Rent Roll'!$M34,CK$5&lt;='Rent Roll'!$N34)),
IF('Rent Roll'!$S9=NNN,CK40,
IF('Rent Roll'!$S9=Stop,CK65,
IF('Rent Roll'!$S9=CAM_Fixed,CK90,
IF('Rent Roll'!$S9=FSG,"-","-")))),"-"),"-")</f>
        <v>-</v>
      </c>
      <c r="CL13" s="715" t="str">
        <f>IF(CL$3='Rent Roll'!$U9,
IF(OR(AND(CL$5&gt;='Rent Roll'!$K9,CL$5&lt;='Rent Roll'!$L9),AND(CL$5&gt;='Rent Roll'!$M34,CL$5&lt;='Rent Roll'!$N34)),
IF('Rent Roll'!$S9=NNN,CL40,
IF('Rent Roll'!$S9=Stop,CL65,
IF('Rent Roll'!$S9=CAM_Fixed,CL90,
IF('Rent Roll'!$S9=FSG,"-","-")))),"-"),"-")</f>
        <v>-</v>
      </c>
      <c r="CM13" s="715" t="str">
        <f>IF(CM$3='Rent Roll'!$U9,
IF(OR(AND(CM$5&gt;='Rent Roll'!$K9,CM$5&lt;='Rent Roll'!$L9),AND(CM$5&gt;='Rent Roll'!$M34,CM$5&lt;='Rent Roll'!$N34)),
IF('Rent Roll'!$S9=NNN,CM40,
IF('Rent Roll'!$S9=Stop,CM65,
IF('Rent Roll'!$S9=CAM_Fixed,CM90,
IF('Rent Roll'!$S9=FSG,"-","-")))),"-"),"-")</f>
        <v>-</v>
      </c>
      <c r="CN13" s="715" t="str">
        <f>IF(CN$3='Rent Roll'!$U9,
IF(OR(AND(CN$5&gt;='Rent Roll'!$K9,CN$5&lt;='Rent Roll'!$L9),AND(CN$5&gt;='Rent Roll'!$M34,CN$5&lt;='Rent Roll'!$N34)),
IF('Rent Roll'!$S9=NNN,CN40,
IF('Rent Roll'!$S9=Stop,CN65,
IF('Rent Roll'!$S9=CAM_Fixed,CN90,
IF('Rent Roll'!$S9=FSG,"-","-")))),"-"),"-")</f>
        <v>-</v>
      </c>
      <c r="CO13" s="715" t="str">
        <f>IF(CO$3='Rent Roll'!$U9,
IF(OR(AND(CO$5&gt;='Rent Roll'!$K9,CO$5&lt;='Rent Roll'!$L9),AND(CO$5&gt;='Rent Roll'!$M34,CO$5&lt;='Rent Roll'!$N34)),
IF('Rent Roll'!$S9=NNN,CO40,
IF('Rent Roll'!$S9=Stop,CO65,
IF('Rent Roll'!$S9=CAM_Fixed,CO90,
IF('Rent Roll'!$S9=FSG,"-","-")))),"-"),"-")</f>
        <v>-</v>
      </c>
      <c r="CP13" s="715" t="str">
        <f>IF(CP$3='Rent Roll'!$U9,
IF(OR(AND(CP$5&gt;='Rent Roll'!$K9,CP$5&lt;='Rent Roll'!$L9),AND(CP$5&gt;='Rent Roll'!$M34,CP$5&lt;='Rent Roll'!$N34)),
IF('Rent Roll'!$S9=NNN,CP40,
IF('Rent Roll'!$S9=Stop,CP65,
IF('Rent Roll'!$S9=CAM_Fixed,CP90,
IF('Rent Roll'!$S9=FSG,"-","-")))),"-"),"-")</f>
        <v>-</v>
      </c>
      <c r="CQ13" s="715" t="str">
        <f>IF(CQ$3='Rent Roll'!$U9,
IF(OR(AND(CQ$5&gt;='Rent Roll'!$K9,CQ$5&lt;='Rent Roll'!$L9),AND(CQ$5&gt;='Rent Roll'!$M34,CQ$5&lt;='Rent Roll'!$N34)),
IF('Rent Roll'!$S9=NNN,CQ40,
IF('Rent Roll'!$S9=Stop,CQ65,
IF('Rent Roll'!$S9=CAM_Fixed,CQ90,
IF('Rent Roll'!$S9=FSG,"-","-")))),"-"),"-")</f>
        <v>-</v>
      </c>
      <c r="CR13" s="715" t="str">
        <f>IF(CR$3='Rent Roll'!$U9,
IF(OR(AND(CR$5&gt;='Rent Roll'!$K9,CR$5&lt;='Rent Roll'!$L9),AND(CR$5&gt;='Rent Roll'!$M34,CR$5&lt;='Rent Roll'!$N34)),
IF('Rent Roll'!$S9=NNN,CR40,
IF('Rent Roll'!$S9=Stop,CR65,
IF('Rent Roll'!$S9=CAM_Fixed,CR90,
IF('Rent Roll'!$S9=FSG,"-","-")))),"-"),"-")</f>
        <v>-</v>
      </c>
      <c r="CS13" s="715" t="str">
        <f>IF(CS$3='Rent Roll'!$U9,
IF(OR(AND(CS$5&gt;='Rent Roll'!$K9,CS$5&lt;='Rent Roll'!$L9),AND(CS$5&gt;='Rent Roll'!$M34,CS$5&lt;='Rent Roll'!$N34)),
IF('Rent Roll'!$S9=NNN,CS40,
IF('Rent Roll'!$S9=Stop,CS65,
IF('Rent Roll'!$S9=CAM_Fixed,CS90,
IF('Rent Roll'!$S9=FSG,"-","-")))),"-"),"-")</f>
        <v>-</v>
      </c>
      <c r="CT13" s="715">
        <f>IF(CT$3='Rent Roll'!$U9,
IF(OR(AND(CT$5&gt;='Rent Roll'!$K9,CT$5&lt;='Rent Roll'!$L9),AND(CT$5&gt;='Rent Roll'!$M34,CT$5&lt;='Rent Roll'!$N34)),
IF('Rent Roll'!$S9=NNN,CT40,
IF('Rent Roll'!$S9=Stop,CT65,
IF('Rent Roll'!$S9=CAM_Fixed,CT90,
IF('Rent Roll'!$S9=FSG,"-","-")))),"-"),"-")</f>
        <v>4737.0301650268302</v>
      </c>
      <c r="CU13" s="715" t="str">
        <f>IF(CU$3='Rent Roll'!$U9,
IF(OR(AND(CU$5&gt;='Rent Roll'!$K9,CU$5&lt;='Rent Roll'!$L9),AND(CU$5&gt;='Rent Roll'!$M34,CU$5&lt;='Rent Roll'!$N34)),
IF('Rent Roll'!$S9=NNN,CU40,
IF('Rent Roll'!$S9=Stop,CU65,
IF('Rent Roll'!$S9=CAM_Fixed,CU90,
IF('Rent Roll'!$S9=FSG,"-","-")))),"-"),"-")</f>
        <v>-</v>
      </c>
      <c r="CV13" s="715" t="str">
        <f>IF(CV$3='Rent Roll'!$U9,
IF(OR(AND(CV$5&gt;='Rent Roll'!$K9,CV$5&lt;='Rent Roll'!$L9),AND(CV$5&gt;='Rent Roll'!$M34,CV$5&lt;='Rent Roll'!$N34)),
IF('Rent Roll'!$S9=NNN,CV40,
IF('Rent Roll'!$S9=Stop,CV65,
IF('Rent Roll'!$S9=CAM_Fixed,CV90,
IF('Rent Roll'!$S9=FSG,"-","-")))),"-"),"-")</f>
        <v>-</v>
      </c>
      <c r="CW13" s="715" t="str">
        <f>IF(CW$3='Rent Roll'!$U9,
IF(OR(AND(CW$5&gt;='Rent Roll'!$K9,CW$5&lt;='Rent Roll'!$L9),AND(CW$5&gt;='Rent Roll'!$M34,CW$5&lt;='Rent Roll'!$N34)),
IF('Rent Roll'!$S9=NNN,CW40,
IF('Rent Roll'!$S9=Stop,CW65,
IF('Rent Roll'!$S9=CAM_Fixed,CW90,
IF('Rent Roll'!$S9=FSG,"-","-")))),"-"),"-")</f>
        <v>-</v>
      </c>
      <c r="CX13" s="715" t="str">
        <f>IF(CX$3='Rent Roll'!$U9,
IF(OR(AND(CX$5&gt;='Rent Roll'!$K9,CX$5&lt;='Rent Roll'!$L9),AND(CX$5&gt;='Rent Roll'!$M34,CX$5&lt;='Rent Roll'!$N34)),
IF('Rent Roll'!$S9=NNN,CX40,
IF('Rent Roll'!$S9=Stop,CX65,
IF('Rent Roll'!$S9=CAM_Fixed,CX90,
IF('Rent Roll'!$S9=FSG,"-","-")))),"-"),"-")</f>
        <v>-</v>
      </c>
      <c r="CY13" s="715" t="str">
        <f>IF(CY$3='Rent Roll'!$U9,
IF(OR(AND(CY$5&gt;='Rent Roll'!$K9,CY$5&lt;='Rent Roll'!$L9),AND(CY$5&gt;='Rent Roll'!$M34,CY$5&lt;='Rent Roll'!$N34)),
IF('Rent Roll'!$S9=NNN,CY40,
IF('Rent Roll'!$S9=Stop,CY65,
IF('Rent Roll'!$S9=CAM_Fixed,CY90,
IF('Rent Roll'!$S9=FSG,"-","-")))),"-"),"-")</f>
        <v>-</v>
      </c>
      <c r="CZ13" s="715" t="str">
        <f>IF(CZ$3='Rent Roll'!$U9,
IF(OR(AND(CZ$5&gt;='Rent Roll'!$K9,CZ$5&lt;='Rent Roll'!$L9),AND(CZ$5&gt;='Rent Roll'!$M34,CZ$5&lt;='Rent Roll'!$N34)),
IF('Rent Roll'!$S9=NNN,CZ40,
IF('Rent Roll'!$S9=Stop,CZ65,
IF('Rent Roll'!$S9=CAM_Fixed,CZ90,
IF('Rent Roll'!$S9=FSG,"-","-")))),"-"),"-")</f>
        <v>-</v>
      </c>
      <c r="DA13" s="715" t="str">
        <f>IF(DA$3='Rent Roll'!$U9,
IF(OR(AND(DA$5&gt;='Rent Roll'!$K9,DA$5&lt;='Rent Roll'!$L9),AND(DA$5&gt;='Rent Roll'!$M34,DA$5&lt;='Rent Roll'!$N34)),
IF('Rent Roll'!$S9=NNN,DA40,
IF('Rent Roll'!$S9=Stop,DA65,
IF('Rent Roll'!$S9=CAM_Fixed,DA90,
IF('Rent Roll'!$S9=FSG,"-","-")))),"-"),"-")</f>
        <v>-</v>
      </c>
      <c r="DB13" s="715" t="str">
        <f>IF(DB$3='Rent Roll'!$U9,
IF(OR(AND(DB$5&gt;='Rent Roll'!$K9,DB$5&lt;='Rent Roll'!$L9),AND(DB$5&gt;='Rent Roll'!$M34,DB$5&lt;='Rent Roll'!$N34)),
IF('Rent Roll'!$S9=NNN,DB40,
IF('Rent Roll'!$S9=Stop,DB65,
IF('Rent Roll'!$S9=CAM_Fixed,DB90,
IF('Rent Roll'!$S9=FSG,"-","-")))),"-"),"-")</f>
        <v>-</v>
      </c>
      <c r="DC13" s="715" t="str">
        <f>IF(DC$3='Rent Roll'!$U9,
IF(OR(AND(DC$5&gt;='Rent Roll'!$K9,DC$5&lt;='Rent Roll'!$L9),AND(DC$5&gt;='Rent Roll'!$M34,DC$5&lt;='Rent Roll'!$N34)),
IF('Rent Roll'!$S9=NNN,DC40,
IF('Rent Roll'!$S9=Stop,DC65,
IF('Rent Roll'!$S9=CAM_Fixed,DC90,
IF('Rent Roll'!$S9=FSG,"-","-")))),"-"),"-")</f>
        <v>-</v>
      </c>
      <c r="DD13" s="715" t="str">
        <f>IF(DD$3='Rent Roll'!$U9,
IF(OR(AND(DD$5&gt;='Rent Roll'!$K9,DD$5&lt;='Rent Roll'!$L9),AND(DD$5&gt;='Rent Roll'!$M34,DD$5&lt;='Rent Roll'!$N34)),
IF('Rent Roll'!$S9=NNN,DD40,
IF('Rent Roll'!$S9=Stop,DD65,
IF('Rent Roll'!$S9=CAM_Fixed,DD90,
IF('Rent Roll'!$S9=FSG,"-","-")))),"-"),"-")</f>
        <v>-</v>
      </c>
      <c r="DE13" s="715" t="str">
        <f>IF(DE$3='Rent Roll'!$U9,
IF(OR(AND(DE$5&gt;='Rent Roll'!$K9,DE$5&lt;='Rent Roll'!$L9),AND(DE$5&gt;='Rent Roll'!$M34,DE$5&lt;='Rent Roll'!$N34)),
IF('Rent Roll'!$S9=NNN,DE40,
IF('Rent Roll'!$S9=Stop,DE65,
IF('Rent Roll'!$S9=CAM_Fixed,DE90,
IF('Rent Roll'!$S9=FSG,"-","-")))),"-"),"-")</f>
        <v>-</v>
      </c>
      <c r="DF13" s="715">
        <f>IF(DF$3='Rent Roll'!$U9,
IF(OR(AND(DF$5&gt;='Rent Roll'!$K9,DF$5&lt;='Rent Roll'!$L9),AND(DF$5&gt;='Rent Roll'!$M34,DF$5&lt;='Rent Roll'!$N34)),
IF('Rent Roll'!$S9=NNN,DF40,
IF('Rent Roll'!$S9=Stop,DF65,
IF('Rent Roll'!$S9=CAM_Fixed,DF90,
IF('Rent Roll'!$S9=FSG,"-","-")))),"-"),"-")</f>
        <v>5454.9562881443762</v>
      </c>
      <c r="DG13" s="715" t="str">
        <f>IF(DG$3='Rent Roll'!$U9,
IF(OR(AND(DG$5&gt;='Rent Roll'!$K9,DG$5&lt;='Rent Roll'!$L9),AND(DG$5&gt;='Rent Roll'!$M34,DG$5&lt;='Rent Roll'!$N34)),
IF('Rent Roll'!$S9=NNN,DG40,
IF('Rent Roll'!$S9=Stop,DG65,
IF('Rent Roll'!$S9=CAM_Fixed,DG90,
IF('Rent Roll'!$S9=FSG,"-","-")))),"-"),"-")</f>
        <v>-</v>
      </c>
      <c r="DH13" s="715" t="str">
        <f>IF(DH$3='Rent Roll'!$U9,
IF(OR(AND(DH$5&gt;='Rent Roll'!$K9,DH$5&lt;='Rent Roll'!$L9),AND(DH$5&gt;='Rent Roll'!$M34,DH$5&lt;='Rent Roll'!$N34)),
IF('Rent Roll'!$S9=NNN,DH40,
IF('Rent Roll'!$S9=Stop,DH65,
IF('Rent Roll'!$S9=CAM_Fixed,DH90,
IF('Rent Roll'!$S9=FSG,"-","-")))),"-"),"-")</f>
        <v>-</v>
      </c>
      <c r="DI13" s="715" t="str">
        <f>IF(DI$3='Rent Roll'!$U9,
IF(OR(AND(DI$5&gt;='Rent Roll'!$K9,DI$5&lt;='Rent Roll'!$L9),AND(DI$5&gt;='Rent Roll'!$M34,DI$5&lt;='Rent Roll'!$N34)),
IF('Rent Roll'!$S9=NNN,DI40,
IF('Rent Roll'!$S9=Stop,DI65,
IF('Rent Roll'!$S9=CAM_Fixed,DI90,
IF('Rent Roll'!$S9=FSG,"-","-")))),"-"),"-")</f>
        <v>-</v>
      </c>
      <c r="DJ13" s="715" t="str">
        <f>IF(DJ$3='Rent Roll'!$U9,
IF(OR(AND(DJ$5&gt;='Rent Roll'!$K9,DJ$5&lt;='Rent Roll'!$L9),AND(DJ$5&gt;='Rent Roll'!$M34,DJ$5&lt;='Rent Roll'!$N34)),
IF('Rent Roll'!$S9=NNN,DJ40,
IF('Rent Roll'!$S9=Stop,DJ65,
IF('Rent Roll'!$S9=CAM_Fixed,DJ90,
IF('Rent Roll'!$S9=FSG,"-","-")))),"-"),"-")</f>
        <v>-</v>
      </c>
      <c r="DK13" s="715" t="str">
        <f>IF(DK$3='Rent Roll'!$U9,
IF(OR(AND(DK$5&gt;='Rent Roll'!$K9,DK$5&lt;='Rent Roll'!$L9),AND(DK$5&gt;='Rent Roll'!$M34,DK$5&lt;='Rent Roll'!$N34)),
IF('Rent Roll'!$S9=NNN,DK40,
IF('Rent Roll'!$S9=Stop,DK65,
IF('Rent Roll'!$S9=CAM_Fixed,DK90,
IF('Rent Roll'!$S9=FSG,"-","-")))),"-"),"-")</f>
        <v>-</v>
      </c>
      <c r="DL13" s="715" t="str">
        <f>IF(DL$3='Rent Roll'!$U9,
IF(OR(AND(DL$5&gt;='Rent Roll'!$K9,DL$5&lt;='Rent Roll'!$L9),AND(DL$5&gt;='Rent Roll'!$M34,DL$5&lt;='Rent Roll'!$N34)),
IF('Rent Roll'!$S9=NNN,DL40,
IF('Rent Roll'!$S9=Stop,DL65,
IF('Rent Roll'!$S9=CAM_Fixed,DL90,
IF('Rent Roll'!$S9=FSG,"-","-")))),"-"),"-")</f>
        <v>-</v>
      </c>
      <c r="DM13" s="715" t="str">
        <f>IF(DM$3='Rent Roll'!$U9,
IF(OR(AND(DM$5&gt;='Rent Roll'!$K9,DM$5&lt;='Rent Roll'!$L9),AND(DM$5&gt;='Rent Roll'!$M34,DM$5&lt;='Rent Roll'!$N34)),
IF('Rent Roll'!$S9=NNN,DM40,
IF('Rent Roll'!$S9=Stop,DM65,
IF('Rent Roll'!$S9=CAM_Fixed,DM90,
IF('Rent Roll'!$S9=FSG,"-","-")))),"-"),"-")</f>
        <v>-</v>
      </c>
      <c r="DN13" s="715" t="str">
        <f>IF(DN$3='Rent Roll'!$U9,
IF(OR(AND(DN$5&gt;='Rent Roll'!$K9,DN$5&lt;='Rent Roll'!$L9),AND(DN$5&gt;='Rent Roll'!$M34,DN$5&lt;='Rent Roll'!$N34)),
IF('Rent Roll'!$S9=NNN,DN40,
IF('Rent Roll'!$S9=Stop,DN65,
IF('Rent Roll'!$S9=CAM_Fixed,DN90,
IF('Rent Roll'!$S9=FSG,"-","-")))),"-"),"-")</f>
        <v>-</v>
      </c>
      <c r="DO13" s="715" t="str">
        <f>IF(DO$3='Rent Roll'!$U9,
IF(OR(AND(DO$5&gt;='Rent Roll'!$K9,DO$5&lt;='Rent Roll'!$L9),AND(DO$5&gt;='Rent Roll'!$M34,DO$5&lt;='Rent Roll'!$N34)),
IF('Rent Roll'!$S9=NNN,DO40,
IF('Rent Roll'!$S9=Stop,DO65,
IF('Rent Roll'!$S9=CAM_Fixed,DO90,
IF('Rent Roll'!$S9=FSG,"-","-")))),"-"),"-")</f>
        <v>-</v>
      </c>
      <c r="DP13" s="715" t="str">
        <f>IF(DP$3='Rent Roll'!$U9,
IF(OR(AND(DP$5&gt;='Rent Roll'!$K9,DP$5&lt;='Rent Roll'!$L9),AND(DP$5&gt;='Rent Roll'!$M34,DP$5&lt;='Rent Roll'!$N34)),
IF('Rent Roll'!$S9=NNN,DP40,
IF('Rent Roll'!$S9=Stop,DP65,
IF('Rent Roll'!$S9=CAM_Fixed,DP90,
IF('Rent Roll'!$S9=FSG,"-","-")))),"-"),"-")</f>
        <v>-</v>
      </c>
      <c r="DQ13" s="715" t="str">
        <f>IF(DQ$3='Rent Roll'!$U9,
IF(OR(AND(DQ$5&gt;='Rent Roll'!$K9,DQ$5&lt;='Rent Roll'!$L9),AND(DQ$5&gt;='Rent Roll'!$M34,DQ$5&lt;='Rent Roll'!$N34)),
IF('Rent Roll'!$S9=NNN,DQ40,
IF('Rent Roll'!$S9=Stop,DQ65,
IF('Rent Roll'!$S9=CAM_Fixed,DQ90,
IF('Rent Roll'!$S9=FSG,"-","-")))),"-"),"-")</f>
        <v>-</v>
      </c>
      <c r="DR13" s="715">
        <f>IF(DR$3='Rent Roll'!$U9,
IF(OR(AND(DR$5&gt;='Rent Roll'!$K9,DR$5&lt;='Rent Roll'!$L9),AND(DR$5&gt;='Rent Roll'!$M34,DR$5&lt;='Rent Roll'!$N34)),
IF('Rent Roll'!$S9=NNN,DR40,
IF('Rent Roll'!$S9=Stop,DR65,
IF('Rent Roll'!$S9=CAM_Fixed,DR90,
IF('Rent Roll'!$S9=FSG,"-","-")))),"-"),"-")</f>
        <v>6183.6513031086834</v>
      </c>
      <c r="DS13" s="715" t="str">
        <f>IF(DS$3='Rent Roll'!$U9,
IF(OR(AND(DS$5&gt;='Rent Roll'!$K9,DS$5&lt;='Rent Roll'!$L9),AND(DS$5&gt;='Rent Roll'!$M34,DS$5&lt;='Rent Roll'!$N34)),
IF('Rent Roll'!$S9=NNN,DS40,
IF('Rent Roll'!$S9=Stop,DS65,
IF('Rent Roll'!$S9=CAM_Fixed,DS90,
IF('Rent Roll'!$S9=FSG,"-","-")))),"-"),"-")</f>
        <v>-</v>
      </c>
      <c r="DT13" s="715" t="str">
        <f>IF(DT$3='Rent Roll'!$U9,
IF(OR(AND(DT$5&gt;='Rent Roll'!$K9,DT$5&lt;='Rent Roll'!$L9),AND(DT$5&gt;='Rent Roll'!$M34,DT$5&lt;='Rent Roll'!$N34)),
IF('Rent Roll'!$S9=NNN,DT40,
IF('Rent Roll'!$S9=Stop,DT65,
IF('Rent Roll'!$S9=CAM_Fixed,DT90,
IF('Rent Roll'!$S9=FSG,"-","-")))),"-"),"-")</f>
        <v>-</v>
      </c>
      <c r="DU13" s="715" t="str">
        <f>IF(DU$3='Rent Roll'!$U9,
IF(OR(AND(DU$5&gt;='Rent Roll'!$K9,DU$5&lt;='Rent Roll'!$L9),AND(DU$5&gt;='Rent Roll'!$M34,DU$5&lt;='Rent Roll'!$N34)),
IF('Rent Roll'!$S9=NNN,DU40,
IF('Rent Roll'!$S9=Stop,DU65,
IF('Rent Roll'!$S9=CAM_Fixed,DU90,
IF('Rent Roll'!$S9=FSG,"-","-")))),"-"),"-")</f>
        <v>-</v>
      </c>
      <c r="DV13" s="715" t="str">
        <f>IF(DV$3='Rent Roll'!$U9,
IF(OR(AND(DV$5&gt;='Rent Roll'!$K9,DV$5&lt;='Rent Roll'!$L9),AND(DV$5&gt;='Rent Roll'!$M34,DV$5&lt;='Rent Roll'!$N34)),
IF('Rent Roll'!$S9=NNN,DV40,
IF('Rent Roll'!$S9=Stop,DV65,
IF('Rent Roll'!$S9=CAM_Fixed,DV90,
IF('Rent Roll'!$S9=FSG,"-","-")))),"-"),"-")</f>
        <v>-</v>
      </c>
      <c r="DW13" s="715" t="str">
        <f>IF(DW$3='Rent Roll'!$U9,
IF(OR(AND(DW$5&gt;='Rent Roll'!$K9,DW$5&lt;='Rent Roll'!$L9),AND(DW$5&gt;='Rent Roll'!$M34,DW$5&lt;='Rent Roll'!$N34)),
IF('Rent Roll'!$S9=NNN,DW40,
IF('Rent Roll'!$S9=Stop,DW65,
IF('Rent Roll'!$S9=CAM_Fixed,DW90,
IF('Rent Roll'!$S9=FSG,"-","-")))),"-"),"-")</f>
        <v>-</v>
      </c>
      <c r="DX13" s="715" t="str">
        <f>IF(DX$3='Rent Roll'!$U9,
IF(OR(AND(DX$5&gt;='Rent Roll'!$K9,DX$5&lt;='Rent Roll'!$L9),AND(DX$5&gt;='Rent Roll'!$M34,DX$5&lt;='Rent Roll'!$N34)),
IF('Rent Roll'!$S9=NNN,DX40,
IF('Rent Roll'!$S9=Stop,DX65,
IF('Rent Roll'!$S9=CAM_Fixed,DX90,
IF('Rent Roll'!$S9=FSG,"-","-")))),"-"),"-")</f>
        <v>-</v>
      </c>
      <c r="DY13" s="715" t="str">
        <f>IF(DY$3='Rent Roll'!$U9,
IF(OR(AND(DY$5&gt;='Rent Roll'!$K9,DY$5&lt;='Rent Roll'!$L9),AND(DY$5&gt;='Rent Roll'!$M34,DY$5&lt;='Rent Roll'!$N34)),
IF('Rent Roll'!$S9=NNN,DY40,
IF('Rent Roll'!$S9=Stop,DY65,
IF('Rent Roll'!$S9=CAM_Fixed,DY90,
IF('Rent Roll'!$S9=FSG,"-","-")))),"-"),"-")</f>
        <v>-</v>
      </c>
      <c r="DZ13" s="715" t="str">
        <f>IF(DZ$3='Rent Roll'!$U9,
IF(OR(AND(DZ$5&gt;='Rent Roll'!$K9,DZ$5&lt;='Rent Roll'!$L9),AND(DZ$5&gt;='Rent Roll'!$M34,DZ$5&lt;='Rent Roll'!$N34)),
IF('Rent Roll'!$S9=NNN,DZ40,
IF('Rent Roll'!$S9=Stop,DZ65,
IF('Rent Roll'!$S9=CAM_Fixed,DZ90,
IF('Rent Roll'!$S9=FSG,"-","-")))),"-"),"-")</f>
        <v>-</v>
      </c>
      <c r="EA13" s="715" t="str">
        <f>IF(EA$3='Rent Roll'!$U9,
IF(OR(AND(EA$5&gt;='Rent Roll'!$K9,EA$5&lt;='Rent Roll'!$L9),AND(EA$5&gt;='Rent Roll'!$M34,EA$5&lt;='Rent Roll'!$N34)),
IF('Rent Roll'!$S9=NNN,EA40,
IF('Rent Roll'!$S9=Stop,EA65,
IF('Rent Roll'!$S9=CAM_Fixed,EA90,
IF('Rent Roll'!$S9=FSG,"-","-")))),"-"),"-")</f>
        <v>-</v>
      </c>
      <c r="EB13" s="715" t="str">
        <f>IF(EB$3='Rent Roll'!$U9,
IF(OR(AND(EB$5&gt;='Rent Roll'!$K9,EB$5&lt;='Rent Roll'!$L9),AND(EB$5&gt;='Rent Roll'!$M34,EB$5&lt;='Rent Roll'!$N34)),
IF('Rent Roll'!$S9=NNN,EB40,
IF('Rent Roll'!$S9=Stop,EB65,
IF('Rent Roll'!$S9=CAM_Fixed,EB90,
IF('Rent Roll'!$S9=FSG,"-","-")))),"-"),"-")</f>
        <v>-</v>
      </c>
      <c r="EC13" s="715" t="str">
        <f>IF(EC$3='Rent Roll'!$U9,
IF(OR(AND(EC$5&gt;='Rent Roll'!$K9,EC$5&lt;='Rent Roll'!$L9),AND(EC$5&gt;='Rent Roll'!$M34,EC$5&lt;='Rent Roll'!$N34)),
IF('Rent Roll'!$S9=NNN,EC40,
IF('Rent Roll'!$S9=Stop,EC65,
IF('Rent Roll'!$S9=CAM_Fixed,EC90,
IF('Rent Roll'!$S9=FSG,"-","-")))),"-"),"-")</f>
        <v>-</v>
      </c>
      <c r="ED13" s="715">
        <f>IF(ED$3='Rent Roll'!$U9,
IF(OR(AND(ED$5&gt;='Rent Roll'!$K9,ED$5&lt;='Rent Roll'!$L9),AND(ED$5&gt;='Rent Roll'!$M34,ED$5&lt;='Rent Roll'!$N34)),
IF('Rent Roll'!$S9=NNN,ED40,
IF('Rent Roll'!$S9=Stop,ED65,
IF('Rent Roll'!$S9=CAM_Fixed,ED90,
IF('Rent Roll'!$S9=FSG,"-","-")))),"-"),"-")</f>
        <v>6923.2767432974642</v>
      </c>
      <c r="EE13" s="715" t="str">
        <f>IF(EE$3='Rent Roll'!$U9,
IF(OR(AND(EE$5&gt;='Rent Roll'!$K9,EE$5&lt;='Rent Roll'!$L9),AND(EE$5&gt;='Rent Roll'!$M34,EE$5&lt;='Rent Roll'!$N34)),
IF('Rent Roll'!$S9=NNN,EE40,
IF('Rent Roll'!$S9=Stop,EE65,
IF('Rent Roll'!$S9=CAM_Fixed,EE90,
IF('Rent Roll'!$S9=FSG,"-","-")))),"-"),"-")</f>
        <v>-</v>
      </c>
      <c r="EF13" s="361" t="str">
        <f>IF(EF$3='Rent Roll'!$U9,
IF(OR(AND(EF$5&gt;='Rent Roll'!$K9,EF$5&lt;='Rent Roll'!$L9),AND(EF$5&gt;='Rent Roll'!$M34,EF$5&lt;='Rent Roll'!$N34)),
IF('Rent Roll'!$S9=NNN,EF40,
IF('Rent Roll'!$S9=Stop,EF65,
IF('Rent Roll'!$S9=CAM_Fixed,EF90,
IF('Rent Roll'!$S9=FSG,"-","-")))),"-"),"-")</f>
        <v>-</v>
      </c>
      <c r="EG13" s="693" t="s">
        <v>109</v>
      </c>
    </row>
    <row r="14" spans="2:137" x14ac:dyDescent="0.25">
      <c r="B14" s="716" t="str">
        <f>IF('Rent Roll'!S10&gt;0,'Rent Roll'!S10,"")</f>
        <v>CAM/Fixed Amount</v>
      </c>
      <c r="C14" s="714" t="str">
        <f>CONCATENATE('Rent Roll'!B10&amp;" - "&amp;'Rent Roll'!C10)</f>
        <v>7 - Office - Penthouse</v>
      </c>
      <c r="D14" s="361">
        <f t="shared" si="11"/>
        <v>114088.42801256863</v>
      </c>
      <c r="E14" s="715" t="str">
        <f>IF(E$3='Rent Roll'!$U10,
IF(OR(AND(E$5&gt;='Rent Roll'!$K10,E$5&lt;='Rent Roll'!$L10),AND(E$5&gt;='Rent Roll'!$M35,E$5&lt;='Rent Roll'!$N35)),
IF('Rent Roll'!$S10=NNN,E41,
IF('Rent Roll'!$S10=Stop,E66,
IF('Rent Roll'!$S10=CAM_Fixed,E91,
IF('Rent Roll'!$S10=FSG,"-","-")))),"-"),"-")</f>
        <v>-</v>
      </c>
      <c r="F14" s="715" t="str">
        <f>IF(F$3='Rent Roll'!$U10,
IF(OR(AND(F$5&gt;='Rent Roll'!$K10,F$5&lt;='Rent Roll'!$L10),AND(F$5&gt;='Rent Roll'!$M35,F$5&lt;='Rent Roll'!$N35)),
IF('Rent Roll'!$S10=NNN,F41,
IF('Rent Roll'!$S10=Stop,F66,
IF('Rent Roll'!$S10=CAM_Fixed,F91,
IF('Rent Roll'!$S10=FSG,"-","-")))),"-"),"-")</f>
        <v>-</v>
      </c>
      <c r="G14" s="715" t="str">
        <f>IF(G$3='Rent Roll'!$U10,
IF(OR(AND(G$5&gt;='Rent Roll'!$K10,G$5&lt;='Rent Roll'!$L10),AND(G$5&gt;='Rent Roll'!$M35,G$5&lt;='Rent Roll'!$N35)),
IF('Rent Roll'!$S10=NNN,G41,
IF('Rent Roll'!$S10=Stop,G66,
IF('Rent Roll'!$S10=CAM_Fixed,G91,
IF('Rent Roll'!$S10=FSG,"-","-")))),"-"),"-")</f>
        <v>-</v>
      </c>
      <c r="H14" s="715" t="str">
        <f>IF(H$3='Rent Roll'!$U10,
IF(OR(AND(H$5&gt;='Rent Roll'!$K10,H$5&lt;='Rent Roll'!$L10),AND(H$5&gt;='Rent Roll'!$M35,H$5&lt;='Rent Roll'!$N35)),
IF('Rent Roll'!$S10=NNN,H41,
IF('Rent Roll'!$S10=Stop,H66,
IF('Rent Roll'!$S10=CAM_Fixed,H91,
IF('Rent Roll'!$S10=FSG,"-","-")))),"-"),"-")</f>
        <v>-</v>
      </c>
      <c r="I14" s="715" t="str">
        <f>IF(I$3='Rent Roll'!$U10,
IF(OR(AND(I$5&gt;='Rent Roll'!$K10,I$5&lt;='Rent Roll'!$L10),AND(I$5&gt;='Rent Roll'!$M35,I$5&lt;='Rent Roll'!$N35)),
IF('Rent Roll'!$S10=NNN,I41,
IF('Rent Roll'!$S10=Stop,I66,
IF('Rent Roll'!$S10=CAM_Fixed,I91,
IF('Rent Roll'!$S10=FSG,"-","-")))),"-"),"-")</f>
        <v>-</v>
      </c>
      <c r="J14" s="715" t="str">
        <f>IF(J$3='Rent Roll'!$U10,
IF(OR(AND(J$5&gt;='Rent Roll'!$K10,J$5&lt;='Rent Roll'!$L10),AND(J$5&gt;='Rent Roll'!$M35,J$5&lt;='Rent Roll'!$N35)),
IF('Rent Roll'!$S10=NNN,J41,
IF('Rent Roll'!$S10=Stop,J66,
IF('Rent Roll'!$S10=CAM_Fixed,J91,
IF('Rent Roll'!$S10=FSG,"-","-")))),"-"),"-")</f>
        <v>-</v>
      </c>
      <c r="K14" s="715" t="str">
        <f>IF(K$3='Rent Roll'!$U10,
IF(OR(AND(K$5&gt;='Rent Roll'!$K10,K$5&lt;='Rent Roll'!$L10),AND(K$5&gt;='Rent Roll'!$M35,K$5&lt;='Rent Roll'!$N35)),
IF('Rent Roll'!$S10=NNN,K41,
IF('Rent Roll'!$S10=Stop,K66,
IF('Rent Roll'!$S10=CAM_Fixed,K91,
IF('Rent Roll'!$S10=FSG,"-","-")))),"-"),"-")</f>
        <v>-</v>
      </c>
      <c r="L14" s="715" t="str">
        <f>IF(L$3='Rent Roll'!$U10,
IF(OR(AND(L$5&gt;='Rent Roll'!$K10,L$5&lt;='Rent Roll'!$L10),AND(L$5&gt;='Rent Roll'!$M35,L$5&lt;='Rent Roll'!$N35)),
IF('Rent Roll'!$S10=NNN,L41,
IF('Rent Roll'!$S10=Stop,L66,
IF('Rent Roll'!$S10=CAM_Fixed,L91,
IF('Rent Roll'!$S10=FSG,"-","-")))),"-"),"-")</f>
        <v>-</v>
      </c>
      <c r="M14" s="715" t="str">
        <f>IF(M$3='Rent Roll'!$U10,
IF(OR(AND(M$5&gt;='Rent Roll'!$K10,M$5&lt;='Rent Roll'!$L10),AND(M$5&gt;='Rent Roll'!$M35,M$5&lt;='Rent Roll'!$N35)),
IF('Rent Roll'!$S10=NNN,M41,
IF('Rent Roll'!$S10=Stop,M66,
IF('Rent Roll'!$S10=CAM_Fixed,M91,
IF('Rent Roll'!$S10=FSG,"-","-")))),"-"),"-")</f>
        <v>-</v>
      </c>
      <c r="N14" s="715" t="str">
        <f>IF(N$3='Rent Roll'!$U10,
IF(OR(AND(N$5&gt;='Rent Roll'!$K10,N$5&lt;='Rent Roll'!$L10),AND(N$5&gt;='Rent Roll'!$M35,N$5&lt;='Rent Roll'!$N35)),
IF('Rent Roll'!$S10=NNN,N41,
IF('Rent Roll'!$S10=Stop,N66,
IF('Rent Roll'!$S10=CAM_Fixed,N91,
IF('Rent Roll'!$S10=FSG,"-","-")))),"-"),"-")</f>
        <v>-</v>
      </c>
      <c r="O14" s="715" t="str">
        <f>IF(O$3='Rent Roll'!$U10,
IF(OR(AND(O$5&gt;='Rent Roll'!$K10,O$5&lt;='Rent Roll'!$L10),AND(O$5&gt;='Rent Roll'!$M35,O$5&lt;='Rent Roll'!$N35)),
IF('Rent Roll'!$S10=NNN,O41,
IF('Rent Roll'!$S10=Stop,O66,
IF('Rent Roll'!$S10=CAM_Fixed,O91,
IF('Rent Roll'!$S10=FSG,"-","-")))),"-"),"-")</f>
        <v>-</v>
      </c>
      <c r="P14" s="715" t="str">
        <f>IF(P$3='Rent Roll'!$U10,
IF(OR(AND(P$5&gt;='Rent Roll'!$K10,P$5&lt;='Rent Roll'!$L10),AND(P$5&gt;='Rent Roll'!$M35,P$5&lt;='Rent Roll'!$N35)),
IF('Rent Roll'!$S10=NNN,P41,
IF('Rent Roll'!$S10=Stop,P66,
IF('Rent Roll'!$S10=CAM_Fixed,P91,
IF('Rent Roll'!$S10=FSG,"-","-")))),"-"),"-")</f>
        <v>-</v>
      </c>
      <c r="Q14" s="715" t="str">
        <f>IF(Q$3='Rent Roll'!$U10,
IF(OR(AND(Q$5&gt;='Rent Roll'!$K10,Q$5&lt;='Rent Roll'!$L10),AND(Q$5&gt;='Rent Roll'!$M35,Q$5&lt;='Rent Roll'!$N35)),
IF('Rent Roll'!$S10=NNN,Q41,
IF('Rent Roll'!$S10=Stop,Q66,
IF('Rent Roll'!$S10=CAM_Fixed,Q91,
IF('Rent Roll'!$S10=FSG,"-","-")))),"-"),"-")</f>
        <v>-</v>
      </c>
      <c r="R14" s="715" t="str">
        <f>IF(R$3='Rent Roll'!$U10,
IF(OR(AND(R$5&gt;='Rent Roll'!$K10,R$5&lt;='Rent Roll'!$L10),AND(R$5&gt;='Rent Roll'!$M35,R$5&lt;='Rent Roll'!$N35)),
IF('Rent Roll'!$S10=NNN,R41,
IF('Rent Roll'!$S10=Stop,R66,
IF('Rent Roll'!$S10=CAM_Fixed,R91,
IF('Rent Roll'!$S10=FSG,"-","-")))),"-"),"-")</f>
        <v>-</v>
      </c>
      <c r="S14" s="715" t="str">
        <f>IF(S$3='Rent Roll'!$U10,
IF(OR(AND(S$5&gt;='Rent Roll'!$K10,S$5&lt;='Rent Roll'!$L10),AND(S$5&gt;='Rent Roll'!$M35,S$5&lt;='Rent Roll'!$N35)),
IF('Rent Roll'!$S10=NNN,S41,
IF('Rent Roll'!$S10=Stop,S66,
IF('Rent Roll'!$S10=CAM_Fixed,S91,
IF('Rent Roll'!$S10=FSG,"-","-")))),"-"),"-")</f>
        <v>-</v>
      </c>
      <c r="T14" s="715" t="str">
        <f>IF(T$3='Rent Roll'!$U10,
IF(OR(AND(T$5&gt;='Rent Roll'!$K10,T$5&lt;='Rent Roll'!$L10),AND(T$5&gt;='Rent Roll'!$M35,T$5&lt;='Rent Roll'!$N35)),
IF('Rent Roll'!$S10=NNN,T41,
IF('Rent Roll'!$S10=Stop,T66,
IF('Rent Roll'!$S10=CAM_Fixed,T91,
IF('Rent Roll'!$S10=FSG,"-","-")))),"-"),"-")</f>
        <v>-</v>
      </c>
      <c r="U14" s="715" t="str">
        <f>IF(U$3='Rent Roll'!$U10,
IF(OR(AND(U$5&gt;='Rent Roll'!$K10,U$5&lt;='Rent Roll'!$L10),AND(U$5&gt;='Rent Roll'!$M35,U$5&lt;='Rent Roll'!$N35)),
IF('Rent Roll'!$S10=NNN,U41,
IF('Rent Roll'!$S10=Stop,U66,
IF('Rent Roll'!$S10=CAM_Fixed,U91,
IF('Rent Roll'!$S10=FSG,"-","-")))),"-"),"-")</f>
        <v>-</v>
      </c>
      <c r="V14" s="715" t="str">
        <f>IF(V$3='Rent Roll'!$U10,
IF(OR(AND(V$5&gt;='Rent Roll'!$K10,V$5&lt;='Rent Roll'!$L10),AND(V$5&gt;='Rent Roll'!$M35,V$5&lt;='Rent Roll'!$N35)),
IF('Rent Roll'!$S10=NNN,V41,
IF('Rent Roll'!$S10=Stop,V66,
IF('Rent Roll'!$S10=CAM_Fixed,V91,
IF('Rent Roll'!$S10=FSG,"-","-")))),"-"),"-")</f>
        <v>-</v>
      </c>
      <c r="W14" s="715" t="str">
        <f>IF(W$3='Rent Roll'!$U10,
IF(OR(AND(W$5&gt;='Rent Roll'!$K10,W$5&lt;='Rent Roll'!$L10),AND(W$5&gt;='Rent Roll'!$M35,W$5&lt;='Rent Roll'!$N35)),
IF('Rent Roll'!$S10=NNN,W41,
IF('Rent Roll'!$S10=Stop,W66,
IF('Rent Roll'!$S10=CAM_Fixed,W91,
IF('Rent Roll'!$S10=FSG,"-","-")))),"-"),"-")</f>
        <v>-</v>
      </c>
      <c r="X14" s="715" t="str">
        <f>IF(X$3='Rent Roll'!$U10,
IF(OR(AND(X$5&gt;='Rent Roll'!$K10,X$5&lt;='Rent Roll'!$L10),AND(X$5&gt;='Rent Roll'!$M35,X$5&lt;='Rent Roll'!$N35)),
IF('Rent Roll'!$S10=NNN,X41,
IF('Rent Roll'!$S10=Stop,X66,
IF('Rent Roll'!$S10=CAM_Fixed,X91,
IF('Rent Roll'!$S10=FSG,"-","-")))),"-"),"-")</f>
        <v>-</v>
      </c>
      <c r="Y14" s="715" t="str">
        <f>IF(Y$3='Rent Roll'!$U10,
IF(OR(AND(Y$5&gt;='Rent Roll'!$K10,Y$5&lt;='Rent Roll'!$L10),AND(Y$5&gt;='Rent Roll'!$M35,Y$5&lt;='Rent Roll'!$N35)),
IF('Rent Roll'!$S10=NNN,Y41,
IF('Rent Roll'!$S10=Stop,Y66,
IF('Rent Roll'!$S10=CAM_Fixed,Y91,
IF('Rent Roll'!$S10=FSG,"-","-")))),"-"),"-")</f>
        <v>-</v>
      </c>
      <c r="Z14" s="715">
        <f>IF(Z$3='Rent Roll'!$U10,
IF(OR(AND(Z$5&gt;='Rent Roll'!$K10,Z$5&lt;='Rent Roll'!$L10),AND(Z$5&gt;='Rent Roll'!$M35,Z$5&lt;='Rent Roll'!$N35)),
IF('Rent Roll'!$S10=NNN,Z41,
IF('Rent Roll'!$S10=Stop,Z66,
IF('Rent Roll'!$S10=CAM_Fixed,Z91,
IF('Rent Roll'!$S10=FSG,"-","-")))),"-"),"-")</f>
        <v>10419.299999999999</v>
      </c>
      <c r="AA14" s="715" t="str">
        <f>IF(AA$3='Rent Roll'!$U10,
IF(OR(AND(AA$5&gt;='Rent Roll'!$K10,AA$5&lt;='Rent Roll'!$L10),AND(AA$5&gt;='Rent Roll'!$M35,AA$5&lt;='Rent Roll'!$N35)),
IF('Rent Roll'!$S10=NNN,AA41,
IF('Rent Roll'!$S10=Stop,AA66,
IF('Rent Roll'!$S10=CAM_Fixed,AA91,
IF('Rent Roll'!$S10=FSG,"-","-")))),"-"),"-")</f>
        <v>-</v>
      </c>
      <c r="AB14" s="715" t="str">
        <f>IF(AB$3='Rent Roll'!$U10,
IF(OR(AND(AB$5&gt;='Rent Roll'!$K10,AB$5&lt;='Rent Roll'!$L10),AND(AB$5&gt;='Rent Roll'!$M35,AB$5&lt;='Rent Roll'!$N35)),
IF('Rent Roll'!$S10=NNN,AB41,
IF('Rent Roll'!$S10=Stop,AB66,
IF('Rent Roll'!$S10=CAM_Fixed,AB91,
IF('Rent Roll'!$S10=FSG,"-","-")))),"-"),"-")</f>
        <v>-</v>
      </c>
      <c r="AC14" s="715" t="str">
        <f>IF(AC$3='Rent Roll'!$U10,
IF(OR(AND(AC$5&gt;='Rent Roll'!$K10,AC$5&lt;='Rent Roll'!$L10),AND(AC$5&gt;='Rent Roll'!$M35,AC$5&lt;='Rent Roll'!$N35)),
IF('Rent Roll'!$S10=NNN,AC41,
IF('Rent Roll'!$S10=Stop,AC66,
IF('Rent Roll'!$S10=CAM_Fixed,AC91,
IF('Rent Roll'!$S10=FSG,"-","-")))),"-"),"-")</f>
        <v>-</v>
      </c>
      <c r="AD14" s="715" t="str">
        <f>IF(AD$3='Rent Roll'!$U10,
IF(OR(AND(AD$5&gt;='Rent Roll'!$K10,AD$5&lt;='Rent Roll'!$L10),AND(AD$5&gt;='Rent Roll'!$M35,AD$5&lt;='Rent Roll'!$N35)),
IF('Rent Roll'!$S10=NNN,AD41,
IF('Rent Roll'!$S10=Stop,AD66,
IF('Rent Roll'!$S10=CAM_Fixed,AD91,
IF('Rent Roll'!$S10=FSG,"-","-")))),"-"),"-")</f>
        <v>-</v>
      </c>
      <c r="AE14" s="715" t="str">
        <f>IF(AE$3='Rent Roll'!$U10,
IF(OR(AND(AE$5&gt;='Rent Roll'!$K10,AE$5&lt;='Rent Roll'!$L10),AND(AE$5&gt;='Rent Roll'!$M35,AE$5&lt;='Rent Roll'!$N35)),
IF('Rent Roll'!$S10=NNN,AE41,
IF('Rent Roll'!$S10=Stop,AE66,
IF('Rent Roll'!$S10=CAM_Fixed,AE91,
IF('Rent Roll'!$S10=FSG,"-","-")))),"-"),"-")</f>
        <v>-</v>
      </c>
      <c r="AF14" s="715" t="str">
        <f>IF(AF$3='Rent Roll'!$U10,
IF(OR(AND(AF$5&gt;='Rent Roll'!$K10,AF$5&lt;='Rent Roll'!$L10),AND(AF$5&gt;='Rent Roll'!$M35,AF$5&lt;='Rent Roll'!$N35)),
IF('Rent Roll'!$S10=NNN,AF41,
IF('Rent Roll'!$S10=Stop,AF66,
IF('Rent Roll'!$S10=CAM_Fixed,AF91,
IF('Rent Roll'!$S10=FSG,"-","-")))),"-"),"-")</f>
        <v>-</v>
      </c>
      <c r="AG14" s="715" t="str">
        <f>IF(AG$3='Rent Roll'!$U10,
IF(OR(AND(AG$5&gt;='Rent Roll'!$K10,AG$5&lt;='Rent Roll'!$L10),AND(AG$5&gt;='Rent Roll'!$M35,AG$5&lt;='Rent Roll'!$N35)),
IF('Rent Roll'!$S10=NNN,AG41,
IF('Rent Roll'!$S10=Stop,AG66,
IF('Rent Roll'!$S10=CAM_Fixed,AG91,
IF('Rent Roll'!$S10=FSG,"-","-")))),"-"),"-")</f>
        <v>-</v>
      </c>
      <c r="AH14" s="715" t="str">
        <f>IF(AH$3='Rent Roll'!$U10,
IF(OR(AND(AH$5&gt;='Rent Roll'!$K10,AH$5&lt;='Rent Roll'!$L10),AND(AH$5&gt;='Rent Roll'!$M35,AH$5&lt;='Rent Roll'!$N35)),
IF('Rent Roll'!$S10=NNN,AH41,
IF('Rent Roll'!$S10=Stop,AH66,
IF('Rent Roll'!$S10=CAM_Fixed,AH91,
IF('Rent Roll'!$S10=FSG,"-","-")))),"-"),"-")</f>
        <v>-</v>
      </c>
      <c r="AI14" s="715" t="str">
        <f>IF(AI$3='Rent Roll'!$U10,
IF(OR(AND(AI$5&gt;='Rent Roll'!$K10,AI$5&lt;='Rent Roll'!$L10),AND(AI$5&gt;='Rent Roll'!$M35,AI$5&lt;='Rent Roll'!$N35)),
IF('Rent Roll'!$S10=NNN,AI41,
IF('Rent Roll'!$S10=Stop,AI66,
IF('Rent Roll'!$S10=CAM_Fixed,AI91,
IF('Rent Roll'!$S10=FSG,"-","-")))),"-"),"-")</f>
        <v>-</v>
      </c>
      <c r="AJ14" s="715" t="str">
        <f>IF(AJ$3='Rent Roll'!$U10,
IF(OR(AND(AJ$5&gt;='Rent Roll'!$K10,AJ$5&lt;='Rent Roll'!$L10),AND(AJ$5&gt;='Rent Roll'!$M35,AJ$5&lt;='Rent Roll'!$N35)),
IF('Rent Roll'!$S10=NNN,AJ41,
IF('Rent Roll'!$S10=Stop,AJ66,
IF('Rent Roll'!$S10=CAM_Fixed,AJ91,
IF('Rent Roll'!$S10=FSG,"-","-")))),"-"),"-")</f>
        <v>-</v>
      </c>
      <c r="AK14" s="715" t="str">
        <f>IF(AK$3='Rent Roll'!$U10,
IF(OR(AND(AK$5&gt;='Rent Roll'!$K10,AK$5&lt;='Rent Roll'!$L10),AND(AK$5&gt;='Rent Roll'!$M35,AK$5&lt;='Rent Roll'!$N35)),
IF('Rent Roll'!$S10=NNN,AK41,
IF('Rent Roll'!$S10=Stop,AK66,
IF('Rent Roll'!$S10=CAM_Fixed,AK91,
IF('Rent Roll'!$S10=FSG,"-","-")))),"-"),"-")</f>
        <v>-</v>
      </c>
      <c r="AL14" s="715">
        <f>IF(AL$3='Rent Roll'!$U10,
IF(OR(AND(AL$5&gt;='Rent Roll'!$K10,AL$5&lt;='Rent Roll'!$L10),AND(AL$5&gt;='Rent Roll'!$M35,AL$5&lt;='Rent Roll'!$N35)),
IF('Rent Roll'!$S10=NNN,AL41,
IF('Rent Roll'!$S10=Stop,AL66,
IF('Rent Roll'!$S10=CAM_Fixed,AL91,
IF('Rent Roll'!$S10=FSG,"-","-")))),"-"),"-")</f>
        <v>10627.686</v>
      </c>
      <c r="AM14" s="715" t="str">
        <f>IF(AM$3='Rent Roll'!$U10,
IF(OR(AND(AM$5&gt;='Rent Roll'!$K10,AM$5&lt;='Rent Roll'!$L10),AND(AM$5&gt;='Rent Roll'!$M35,AM$5&lt;='Rent Roll'!$N35)),
IF('Rent Roll'!$S10=NNN,AM41,
IF('Rent Roll'!$S10=Stop,AM66,
IF('Rent Roll'!$S10=CAM_Fixed,AM91,
IF('Rent Roll'!$S10=FSG,"-","-")))),"-"),"-")</f>
        <v>-</v>
      </c>
      <c r="AN14" s="715" t="str">
        <f>IF(AN$3='Rent Roll'!$U10,
IF(OR(AND(AN$5&gt;='Rent Roll'!$K10,AN$5&lt;='Rent Roll'!$L10),AND(AN$5&gt;='Rent Roll'!$M35,AN$5&lt;='Rent Roll'!$N35)),
IF('Rent Roll'!$S10=NNN,AN41,
IF('Rent Roll'!$S10=Stop,AN66,
IF('Rent Roll'!$S10=CAM_Fixed,AN91,
IF('Rent Roll'!$S10=FSG,"-","-")))),"-"),"-")</f>
        <v>-</v>
      </c>
      <c r="AO14" s="715" t="str">
        <f>IF(AO$3='Rent Roll'!$U10,
IF(OR(AND(AO$5&gt;='Rent Roll'!$K10,AO$5&lt;='Rent Roll'!$L10),AND(AO$5&gt;='Rent Roll'!$M35,AO$5&lt;='Rent Roll'!$N35)),
IF('Rent Roll'!$S10=NNN,AO41,
IF('Rent Roll'!$S10=Stop,AO66,
IF('Rent Roll'!$S10=CAM_Fixed,AO91,
IF('Rent Roll'!$S10=FSG,"-","-")))),"-"),"-")</f>
        <v>-</v>
      </c>
      <c r="AP14" s="715" t="str">
        <f>IF(AP$3='Rent Roll'!$U10,
IF(OR(AND(AP$5&gt;='Rent Roll'!$K10,AP$5&lt;='Rent Roll'!$L10),AND(AP$5&gt;='Rent Roll'!$M35,AP$5&lt;='Rent Roll'!$N35)),
IF('Rent Roll'!$S10=NNN,AP41,
IF('Rent Roll'!$S10=Stop,AP66,
IF('Rent Roll'!$S10=CAM_Fixed,AP91,
IF('Rent Roll'!$S10=FSG,"-","-")))),"-"),"-")</f>
        <v>-</v>
      </c>
      <c r="AQ14" s="715" t="str">
        <f>IF(AQ$3='Rent Roll'!$U10,
IF(OR(AND(AQ$5&gt;='Rent Roll'!$K10,AQ$5&lt;='Rent Roll'!$L10),AND(AQ$5&gt;='Rent Roll'!$M35,AQ$5&lt;='Rent Roll'!$N35)),
IF('Rent Roll'!$S10=NNN,AQ41,
IF('Rent Roll'!$S10=Stop,AQ66,
IF('Rent Roll'!$S10=CAM_Fixed,AQ91,
IF('Rent Roll'!$S10=FSG,"-","-")))),"-"),"-")</f>
        <v>-</v>
      </c>
      <c r="AR14" s="715" t="str">
        <f>IF(AR$3='Rent Roll'!$U10,
IF(OR(AND(AR$5&gt;='Rent Roll'!$K10,AR$5&lt;='Rent Roll'!$L10),AND(AR$5&gt;='Rent Roll'!$M35,AR$5&lt;='Rent Roll'!$N35)),
IF('Rent Roll'!$S10=NNN,AR41,
IF('Rent Roll'!$S10=Stop,AR66,
IF('Rent Roll'!$S10=CAM_Fixed,AR91,
IF('Rent Roll'!$S10=FSG,"-","-")))),"-"),"-")</f>
        <v>-</v>
      </c>
      <c r="AS14" s="715" t="str">
        <f>IF(AS$3='Rent Roll'!$U10,
IF(OR(AND(AS$5&gt;='Rent Roll'!$K10,AS$5&lt;='Rent Roll'!$L10),AND(AS$5&gt;='Rent Roll'!$M35,AS$5&lt;='Rent Roll'!$N35)),
IF('Rent Roll'!$S10=NNN,AS41,
IF('Rent Roll'!$S10=Stop,AS66,
IF('Rent Roll'!$S10=CAM_Fixed,AS91,
IF('Rent Roll'!$S10=FSG,"-","-")))),"-"),"-")</f>
        <v>-</v>
      </c>
      <c r="AT14" s="715" t="str">
        <f>IF(AT$3='Rent Roll'!$U10,
IF(OR(AND(AT$5&gt;='Rent Roll'!$K10,AT$5&lt;='Rent Roll'!$L10),AND(AT$5&gt;='Rent Roll'!$M35,AT$5&lt;='Rent Roll'!$N35)),
IF('Rent Roll'!$S10=NNN,AT41,
IF('Rent Roll'!$S10=Stop,AT66,
IF('Rent Roll'!$S10=CAM_Fixed,AT91,
IF('Rent Roll'!$S10=FSG,"-","-")))),"-"),"-")</f>
        <v>-</v>
      </c>
      <c r="AU14" s="715" t="str">
        <f>IF(AU$3='Rent Roll'!$U10,
IF(OR(AND(AU$5&gt;='Rent Roll'!$K10,AU$5&lt;='Rent Roll'!$L10),AND(AU$5&gt;='Rent Roll'!$M35,AU$5&lt;='Rent Roll'!$N35)),
IF('Rent Roll'!$S10=NNN,AU41,
IF('Rent Roll'!$S10=Stop,AU66,
IF('Rent Roll'!$S10=CAM_Fixed,AU91,
IF('Rent Roll'!$S10=FSG,"-","-")))),"-"),"-")</f>
        <v>-</v>
      </c>
      <c r="AV14" s="715" t="str">
        <f>IF(AV$3='Rent Roll'!$U10,
IF(OR(AND(AV$5&gt;='Rent Roll'!$K10,AV$5&lt;='Rent Roll'!$L10),AND(AV$5&gt;='Rent Roll'!$M35,AV$5&lt;='Rent Roll'!$N35)),
IF('Rent Roll'!$S10=NNN,AV41,
IF('Rent Roll'!$S10=Stop,AV66,
IF('Rent Roll'!$S10=CAM_Fixed,AV91,
IF('Rent Roll'!$S10=FSG,"-","-")))),"-"),"-")</f>
        <v>-</v>
      </c>
      <c r="AW14" s="715" t="str">
        <f>IF(AW$3='Rent Roll'!$U10,
IF(OR(AND(AW$5&gt;='Rent Roll'!$K10,AW$5&lt;='Rent Roll'!$L10),AND(AW$5&gt;='Rent Roll'!$M35,AW$5&lt;='Rent Roll'!$N35)),
IF('Rent Roll'!$S10=NNN,AW41,
IF('Rent Roll'!$S10=Stop,AW66,
IF('Rent Roll'!$S10=CAM_Fixed,AW91,
IF('Rent Roll'!$S10=FSG,"-","-")))),"-"),"-")</f>
        <v>-</v>
      </c>
      <c r="AX14" s="715">
        <f>IF(AX$3='Rent Roll'!$U10,
IF(OR(AND(AX$5&gt;='Rent Roll'!$K10,AX$5&lt;='Rent Roll'!$L10),AND(AX$5&gt;='Rent Roll'!$M35,AX$5&lt;='Rent Roll'!$N35)),
IF('Rent Roll'!$S10=NNN,AX41,
IF('Rent Roll'!$S10=Stop,AX66,
IF('Rent Roll'!$S10=CAM_Fixed,AX91,
IF('Rent Roll'!$S10=FSG,"-","-")))),"-"),"-")</f>
        <v>10840.23972</v>
      </c>
      <c r="AY14" s="715" t="str">
        <f>IF(AY$3='Rent Roll'!$U10,
IF(OR(AND(AY$5&gt;='Rent Roll'!$K10,AY$5&lt;='Rent Roll'!$L10),AND(AY$5&gt;='Rent Roll'!$M35,AY$5&lt;='Rent Roll'!$N35)),
IF('Rent Roll'!$S10=NNN,AY41,
IF('Rent Roll'!$S10=Stop,AY66,
IF('Rent Roll'!$S10=CAM_Fixed,AY91,
IF('Rent Roll'!$S10=FSG,"-","-")))),"-"),"-")</f>
        <v>-</v>
      </c>
      <c r="AZ14" s="715" t="str">
        <f>IF(AZ$3='Rent Roll'!$U10,
IF(OR(AND(AZ$5&gt;='Rent Roll'!$K10,AZ$5&lt;='Rent Roll'!$L10),AND(AZ$5&gt;='Rent Roll'!$M35,AZ$5&lt;='Rent Roll'!$N35)),
IF('Rent Roll'!$S10=NNN,AZ41,
IF('Rent Roll'!$S10=Stop,AZ66,
IF('Rent Roll'!$S10=CAM_Fixed,AZ91,
IF('Rent Roll'!$S10=FSG,"-","-")))),"-"),"-")</f>
        <v>-</v>
      </c>
      <c r="BA14" s="715" t="str">
        <f>IF(BA$3='Rent Roll'!$U10,
IF(OR(AND(BA$5&gt;='Rent Roll'!$K10,BA$5&lt;='Rent Roll'!$L10),AND(BA$5&gt;='Rent Roll'!$M35,BA$5&lt;='Rent Roll'!$N35)),
IF('Rent Roll'!$S10=NNN,BA41,
IF('Rent Roll'!$S10=Stop,BA66,
IF('Rent Roll'!$S10=CAM_Fixed,BA91,
IF('Rent Roll'!$S10=FSG,"-","-")))),"-"),"-")</f>
        <v>-</v>
      </c>
      <c r="BB14" s="715" t="str">
        <f>IF(BB$3='Rent Roll'!$U10,
IF(OR(AND(BB$5&gt;='Rent Roll'!$K10,BB$5&lt;='Rent Roll'!$L10),AND(BB$5&gt;='Rent Roll'!$M35,BB$5&lt;='Rent Roll'!$N35)),
IF('Rent Roll'!$S10=NNN,BB41,
IF('Rent Roll'!$S10=Stop,BB66,
IF('Rent Roll'!$S10=CAM_Fixed,BB91,
IF('Rent Roll'!$S10=FSG,"-","-")))),"-"),"-")</f>
        <v>-</v>
      </c>
      <c r="BC14" s="715" t="str">
        <f>IF(BC$3='Rent Roll'!$U10,
IF(OR(AND(BC$5&gt;='Rent Roll'!$K10,BC$5&lt;='Rent Roll'!$L10),AND(BC$5&gt;='Rent Roll'!$M35,BC$5&lt;='Rent Roll'!$N35)),
IF('Rent Roll'!$S10=NNN,BC41,
IF('Rent Roll'!$S10=Stop,BC66,
IF('Rent Roll'!$S10=CAM_Fixed,BC91,
IF('Rent Roll'!$S10=FSG,"-","-")))),"-"),"-")</f>
        <v>-</v>
      </c>
      <c r="BD14" s="715" t="str">
        <f>IF(BD$3='Rent Roll'!$U10,
IF(OR(AND(BD$5&gt;='Rent Roll'!$K10,BD$5&lt;='Rent Roll'!$L10),AND(BD$5&gt;='Rent Roll'!$M35,BD$5&lt;='Rent Roll'!$N35)),
IF('Rent Roll'!$S10=NNN,BD41,
IF('Rent Roll'!$S10=Stop,BD66,
IF('Rent Roll'!$S10=CAM_Fixed,BD91,
IF('Rent Roll'!$S10=FSG,"-","-")))),"-"),"-")</f>
        <v>-</v>
      </c>
      <c r="BE14" s="715" t="str">
        <f>IF(BE$3='Rent Roll'!$U10,
IF(OR(AND(BE$5&gt;='Rent Roll'!$K10,BE$5&lt;='Rent Roll'!$L10),AND(BE$5&gt;='Rent Roll'!$M35,BE$5&lt;='Rent Roll'!$N35)),
IF('Rent Roll'!$S10=NNN,BE41,
IF('Rent Roll'!$S10=Stop,BE66,
IF('Rent Roll'!$S10=CAM_Fixed,BE91,
IF('Rent Roll'!$S10=FSG,"-","-")))),"-"),"-")</f>
        <v>-</v>
      </c>
      <c r="BF14" s="715" t="str">
        <f>IF(BF$3='Rent Roll'!$U10,
IF(OR(AND(BF$5&gt;='Rent Roll'!$K10,BF$5&lt;='Rent Roll'!$L10),AND(BF$5&gt;='Rent Roll'!$M35,BF$5&lt;='Rent Roll'!$N35)),
IF('Rent Roll'!$S10=NNN,BF41,
IF('Rent Roll'!$S10=Stop,BF66,
IF('Rent Roll'!$S10=CAM_Fixed,BF91,
IF('Rent Roll'!$S10=FSG,"-","-")))),"-"),"-")</f>
        <v>-</v>
      </c>
      <c r="BG14" s="715" t="str">
        <f>IF(BG$3='Rent Roll'!$U10,
IF(OR(AND(BG$5&gt;='Rent Roll'!$K10,BG$5&lt;='Rent Roll'!$L10),AND(BG$5&gt;='Rent Roll'!$M35,BG$5&lt;='Rent Roll'!$N35)),
IF('Rent Roll'!$S10=NNN,BG41,
IF('Rent Roll'!$S10=Stop,BG66,
IF('Rent Roll'!$S10=CAM_Fixed,BG91,
IF('Rent Roll'!$S10=FSG,"-","-")))),"-"),"-")</f>
        <v>-</v>
      </c>
      <c r="BH14" s="715" t="str">
        <f>IF(BH$3='Rent Roll'!$U10,
IF(OR(AND(BH$5&gt;='Rent Roll'!$K10,BH$5&lt;='Rent Roll'!$L10),AND(BH$5&gt;='Rent Roll'!$M35,BH$5&lt;='Rent Roll'!$N35)),
IF('Rent Roll'!$S10=NNN,BH41,
IF('Rent Roll'!$S10=Stop,BH66,
IF('Rent Roll'!$S10=CAM_Fixed,BH91,
IF('Rent Roll'!$S10=FSG,"-","-")))),"-"),"-")</f>
        <v>-</v>
      </c>
      <c r="BI14" s="715" t="str">
        <f>IF(BI$3='Rent Roll'!$U10,
IF(OR(AND(BI$5&gt;='Rent Roll'!$K10,BI$5&lt;='Rent Roll'!$L10),AND(BI$5&gt;='Rent Roll'!$M35,BI$5&lt;='Rent Roll'!$N35)),
IF('Rent Roll'!$S10=NNN,BI41,
IF('Rent Roll'!$S10=Stop,BI66,
IF('Rent Roll'!$S10=CAM_Fixed,BI91,
IF('Rent Roll'!$S10=FSG,"-","-")))),"-"),"-")</f>
        <v>-</v>
      </c>
      <c r="BJ14" s="715">
        <f>IF(BJ$3='Rent Roll'!$U10,
IF(OR(AND(BJ$5&gt;='Rent Roll'!$K10,BJ$5&lt;='Rent Roll'!$L10),AND(BJ$5&gt;='Rent Roll'!$M35,BJ$5&lt;='Rent Roll'!$N35)),
IF('Rent Roll'!$S10=NNN,BJ41,
IF('Rent Roll'!$S10=Stop,BJ66,
IF('Rent Roll'!$S10=CAM_Fixed,BJ91,
IF('Rent Roll'!$S10=FSG,"-","-")))),"-"),"-")</f>
        <v>11057.0445144</v>
      </c>
      <c r="BK14" s="715" t="str">
        <f>IF(BK$3='Rent Roll'!$U10,
IF(OR(AND(BK$5&gt;='Rent Roll'!$K10,BK$5&lt;='Rent Roll'!$L10),AND(BK$5&gt;='Rent Roll'!$M35,BK$5&lt;='Rent Roll'!$N35)),
IF('Rent Roll'!$S10=NNN,BK41,
IF('Rent Roll'!$S10=Stop,BK66,
IF('Rent Roll'!$S10=CAM_Fixed,BK91,
IF('Rent Roll'!$S10=FSG,"-","-")))),"-"),"-")</f>
        <v>-</v>
      </c>
      <c r="BL14" s="715" t="str">
        <f>IF(BL$3='Rent Roll'!$U10,
IF(OR(AND(BL$5&gt;='Rent Roll'!$K10,BL$5&lt;='Rent Roll'!$L10),AND(BL$5&gt;='Rent Roll'!$M35,BL$5&lt;='Rent Roll'!$N35)),
IF('Rent Roll'!$S10=NNN,BL41,
IF('Rent Roll'!$S10=Stop,BL66,
IF('Rent Roll'!$S10=CAM_Fixed,BL91,
IF('Rent Roll'!$S10=FSG,"-","-")))),"-"),"-")</f>
        <v>-</v>
      </c>
      <c r="BM14" s="715" t="str">
        <f>IF(BM$3='Rent Roll'!$U10,
IF(OR(AND(BM$5&gt;='Rent Roll'!$K10,BM$5&lt;='Rent Roll'!$L10),AND(BM$5&gt;='Rent Roll'!$M35,BM$5&lt;='Rent Roll'!$N35)),
IF('Rent Roll'!$S10=NNN,BM41,
IF('Rent Roll'!$S10=Stop,BM66,
IF('Rent Roll'!$S10=CAM_Fixed,BM91,
IF('Rent Roll'!$S10=FSG,"-","-")))),"-"),"-")</f>
        <v>-</v>
      </c>
      <c r="BN14" s="715" t="str">
        <f>IF(BN$3='Rent Roll'!$U10,
IF(OR(AND(BN$5&gt;='Rent Roll'!$K10,BN$5&lt;='Rent Roll'!$L10),AND(BN$5&gt;='Rent Roll'!$M35,BN$5&lt;='Rent Roll'!$N35)),
IF('Rent Roll'!$S10=NNN,BN41,
IF('Rent Roll'!$S10=Stop,BN66,
IF('Rent Roll'!$S10=CAM_Fixed,BN91,
IF('Rent Roll'!$S10=FSG,"-","-")))),"-"),"-")</f>
        <v>-</v>
      </c>
      <c r="BO14" s="715" t="str">
        <f>IF(BO$3='Rent Roll'!$U10,
IF(OR(AND(BO$5&gt;='Rent Roll'!$K10,BO$5&lt;='Rent Roll'!$L10),AND(BO$5&gt;='Rent Roll'!$M35,BO$5&lt;='Rent Roll'!$N35)),
IF('Rent Roll'!$S10=NNN,BO41,
IF('Rent Roll'!$S10=Stop,BO66,
IF('Rent Roll'!$S10=CAM_Fixed,BO91,
IF('Rent Roll'!$S10=FSG,"-","-")))),"-"),"-")</f>
        <v>-</v>
      </c>
      <c r="BP14" s="715" t="str">
        <f>IF(BP$3='Rent Roll'!$U10,
IF(OR(AND(BP$5&gt;='Rent Roll'!$K10,BP$5&lt;='Rent Roll'!$L10),AND(BP$5&gt;='Rent Roll'!$M35,BP$5&lt;='Rent Roll'!$N35)),
IF('Rent Roll'!$S10=NNN,BP41,
IF('Rent Roll'!$S10=Stop,BP66,
IF('Rent Roll'!$S10=CAM_Fixed,BP91,
IF('Rent Roll'!$S10=FSG,"-","-")))),"-"),"-")</f>
        <v>-</v>
      </c>
      <c r="BQ14" s="715" t="str">
        <f>IF(BQ$3='Rent Roll'!$U10,
IF(OR(AND(BQ$5&gt;='Rent Roll'!$K10,BQ$5&lt;='Rent Roll'!$L10),AND(BQ$5&gt;='Rent Roll'!$M35,BQ$5&lt;='Rent Roll'!$N35)),
IF('Rent Roll'!$S10=NNN,BQ41,
IF('Rent Roll'!$S10=Stop,BQ66,
IF('Rent Roll'!$S10=CAM_Fixed,BQ91,
IF('Rent Roll'!$S10=FSG,"-","-")))),"-"),"-")</f>
        <v>-</v>
      </c>
      <c r="BR14" s="715" t="str">
        <f>IF(BR$3='Rent Roll'!$U10,
IF(OR(AND(BR$5&gt;='Rent Roll'!$K10,BR$5&lt;='Rent Roll'!$L10),AND(BR$5&gt;='Rent Roll'!$M35,BR$5&lt;='Rent Roll'!$N35)),
IF('Rent Roll'!$S10=NNN,BR41,
IF('Rent Roll'!$S10=Stop,BR66,
IF('Rent Roll'!$S10=CAM_Fixed,BR91,
IF('Rent Roll'!$S10=FSG,"-","-")))),"-"),"-")</f>
        <v>-</v>
      </c>
      <c r="BS14" s="715" t="str">
        <f>IF(BS$3='Rent Roll'!$U10,
IF(OR(AND(BS$5&gt;='Rent Roll'!$K10,BS$5&lt;='Rent Roll'!$L10),AND(BS$5&gt;='Rent Roll'!$M35,BS$5&lt;='Rent Roll'!$N35)),
IF('Rent Roll'!$S10=NNN,BS41,
IF('Rent Roll'!$S10=Stop,BS66,
IF('Rent Roll'!$S10=CAM_Fixed,BS91,
IF('Rent Roll'!$S10=FSG,"-","-")))),"-"),"-")</f>
        <v>-</v>
      </c>
      <c r="BT14" s="715" t="str">
        <f>IF(BT$3='Rent Roll'!$U10,
IF(OR(AND(BT$5&gt;='Rent Roll'!$K10,BT$5&lt;='Rent Roll'!$L10),AND(BT$5&gt;='Rent Roll'!$M35,BT$5&lt;='Rent Roll'!$N35)),
IF('Rent Roll'!$S10=NNN,BT41,
IF('Rent Roll'!$S10=Stop,BT66,
IF('Rent Roll'!$S10=CAM_Fixed,BT91,
IF('Rent Roll'!$S10=FSG,"-","-")))),"-"),"-")</f>
        <v>-</v>
      </c>
      <c r="BU14" s="715" t="str">
        <f>IF(BU$3='Rent Roll'!$U10,
IF(OR(AND(BU$5&gt;='Rent Roll'!$K10,BU$5&lt;='Rent Roll'!$L10),AND(BU$5&gt;='Rent Roll'!$M35,BU$5&lt;='Rent Roll'!$N35)),
IF('Rent Roll'!$S10=NNN,BU41,
IF('Rent Roll'!$S10=Stop,BU66,
IF('Rent Roll'!$S10=CAM_Fixed,BU91,
IF('Rent Roll'!$S10=FSG,"-","-")))),"-"),"-")</f>
        <v>-</v>
      </c>
      <c r="BV14" s="715">
        <f>IF(BV$3='Rent Roll'!$U10,
IF(OR(AND(BV$5&gt;='Rent Roll'!$K10,BV$5&lt;='Rent Roll'!$L10),AND(BV$5&gt;='Rent Roll'!$M35,BV$5&lt;='Rent Roll'!$N35)),
IF('Rent Roll'!$S10=NNN,BV41,
IF('Rent Roll'!$S10=Stop,BV66,
IF('Rent Roll'!$S10=CAM_Fixed,BV91,
IF('Rent Roll'!$S10=FSG,"-","-")))),"-"),"-")</f>
        <v>11278.185404688</v>
      </c>
      <c r="BW14" s="715" t="str">
        <f>IF(BW$3='Rent Roll'!$U10,
IF(OR(AND(BW$5&gt;='Rent Roll'!$K10,BW$5&lt;='Rent Roll'!$L10),AND(BW$5&gt;='Rent Roll'!$M35,BW$5&lt;='Rent Roll'!$N35)),
IF('Rent Roll'!$S10=NNN,BW41,
IF('Rent Roll'!$S10=Stop,BW66,
IF('Rent Roll'!$S10=CAM_Fixed,BW91,
IF('Rent Roll'!$S10=FSG,"-","-")))),"-"),"-")</f>
        <v>-</v>
      </c>
      <c r="BX14" s="715" t="str">
        <f>IF(BX$3='Rent Roll'!$U10,
IF(OR(AND(BX$5&gt;='Rent Roll'!$K10,BX$5&lt;='Rent Roll'!$L10),AND(BX$5&gt;='Rent Roll'!$M35,BX$5&lt;='Rent Roll'!$N35)),
IF('Rent Roll'!$S10=NNN,BX41,
IF('Rent Roll'!$S10=Stop,BX66,
IF('Rent Roll'!$S10=CAM_Fixed,BX91,
IF('Rent Roll'!$S10=FSG,"-","-")))),"-"),"-")</f>
        <v>-</v>
      </c>
      <c r="BY14" s="715" t="str">
        <f>IF(BY$3='Rent Roll'!$U10,
IF(OR(AND(BY$5&gt;='Rent Roll'!$K10,BY$5&lt;='Rent Roll'!$L10),AND(BY$5&gt;='Rent Roll'!$M35,BY$5&lt;='Rent Roll'!$N35)),
IF('Rent Roll'!$S10=NNN,BY41,
IF('Rent Roll'!$S10=Stop,BY66,
IF('Rent Roll'!$S10=CAM_Fixed,BY91,
IF('Rent Roll'!$S10=FSG,"-","-")))),"-"),"-")</f>
        <v>-</v>
      </c>
      <c r="BZ14" s="715" t="str">
        <f>IF(BZ$3='Rent Roll'!$U10,
IF(OR(AND(BZ$5&gt;='Rent Roll'!$K10,BZ$5&lt;='Rent Roll'!$L10),AND(BZ$5&gt;='Rent Roll'!$M35,BZ$5&lt;='Rent Roll'!$N35)),
IF('Rent Roll'!$S10=NNN,BZ41,
IF('Rent Roll'!$S10=Stop,BZ66,
IF('Rent Roll'!$S10=CAM_Fixed,BZ91,
IF('Rent Roll'!$S10=FSG,"-","-")))),"-"),"-")</f>
        <v>-</v>
      </c>
      <c r="CA14" s="715" t="str">
        <f>IF(CA$3='Rent Roll'!$U10,
IF(OR(AND(CA$5&gt;='Rent Roll'!$K10,CA$5&lt;='Rent Roll'!$L10),AND(CA$5&gt;='Rent Roll'!$M35,CA$5&lt;='Rent Roll'!$N35)),
IF('Rent Roll'!$S10=NNN,CA41,
IF('Rent Roll'!$S10=Stop,CA66,
IF('Rent Roll'!$S10=CAM_Fixed,CA91,
IF('Rent Roll'!$S10=FSG,"-","-")))),"-"),"-")</f>
        <v>-</v>
      </c>
      <c r="CB14" s="715" t="str">
        <f>IF(CB$3='Rent Roll'!$U10,
IF(OR(AND(CB$5&gt;='Rent Roll'!$K10,CB$5&lt;='Rent Roll'!$L10),AND(CB$5&gt;='Rent Roll'!$M35,CB$5&lt;='Rent Roll'!$N35)),
IF('Rent Roll'!$S10=NNN,CB41,
IF('Rent Roll'!$S10=Stop,CB66,
IF('Rent Roll'!$S10=CAM_Fixed,CB91,
IF('Rent Roll'!$S10=FSG,"-","-")))),"-"),"-")</f>
        <v>-</v>
      </c>
      <c r="CC14" s="715" t="str">
        <f>IF(CC$3='Rent Roll'!$U10,
IF(OR(AND(CC$5&gt;='Rent Roll'!$K10,CC$5&lt;='Rent Roll'!$L10),AND(CC$5&gt;='Rent Roll'!$M35,CC$5&lt;='Rent Roll'!$N35)),
IF('Rent Roll'!$S10=NNN,CC41,
IF('Rent Roll'!$S10=Stop,CC66,
IF('Rent Roll'!$S10=CAM_Fixed,CC91,
IF('Rent Roll'!$S10=FSG,"-","-")))),"-"),"-")</f>
        <v>-</v>
      </c>
      <c r="CD14" s="715" t="str">
        <f>IF(CD$3='Rent Roll'!$U10,
IF(OR(AND(CD$5&gt;='Rent Roll'!$K10,CD$5&lt;='Rent Roll'!$L10),AND(CD$5&gt;='Rent Roll'!$M35,CD$5&lt;='Rent Roll'!$N35)),
IF('Rent Roll'!$S10=NNN,CD41,
IF('Rent Roll'!$S10=Stop,CD66,
IF('Rent Roll'!$S10=CAM_Fixed,CD91,
IF('Rent Roll'!$S10=FSG,"-","-")))),"-"),"-")</f>
        <v>-</v>
      </c>
      <c r="CE14" s="715" t="str">
        <f>IF(CE$3='Rent Roll'!$U10,
IF(OR(AND(CE$5&gt;='Rent Roll'!$K10,CE$5&lt;='Rent Roll'!$L10),AND(CE$5&gt;='Rent Roll'!$M35,CE$5&lt;='Rent Roll'!$N35)),
IF('Rent Roll'!$S10=NNN,CE41,
IF('Rent Roll'!$S10=Stop,CE66,
IF('Rent Roll'!$S10=CAM_Fixed,CE91,
IF('Rent Roll'!$S10=FSG,"-","-")))),"-"),"-")</f>
        <v>-</v>
      </c>
      <c r="CF14" s="715" t="str">
        <f>IF(CF$3='Rent Roll'!$U10,
IF(OR(AND(CF$5&gt;='Rent Roll'!$K10,CF$5&lt;='Rent Roll'!$L10),AND(CF$5&gt;='Rent Roll'!$M35,CF$5&lt;='Rent Roll'!$N35)),
IF('Rent Roll'!$S10=NNN,CF41,
IF('Rent Roll'!$S10=Stop,CF66,
IF('Rent Roll'!$S10=CAM_Fixed,CF91,
IF('Rent Roll'!$S10=FSG,"-","-")))),"-"),"-")</f>
        <v>-</v>
      </c>
      <c r="CG14" s="715" t="str">
        <f>IF(CG$3='Rent Roll'!$U10,
IF(OR(AND(CG$5&gt;='Rent Roll'!$K10,CG$5&lt;='Rent Roll'!$L10),AND(CG$5&gt;='Rent Roll'!$M35,CG$5&lt;='Rent Roll'!$N35)),
IF('Rent Roll'!$S10=NNN,CG41,
IF('Rent Roll'!$S10=Stop,CG66,
IF('Rent Roll'!$S10=CAM_Fixed,CG91,
IF('Rent Roll'!$S10=FSG,"-","-")))),"-"),"-")</f>
        <v>-</v>
      </c>
      <c r="CH14" s="715">
        <f>IF(CH$3='Rent Roll'!$U10,
IF(OR(AND(CH$5&gt;='Rent Roll'!$K10,CH$5&lt;='Rent Roll'!$L10),AND(CH$5&gt;='Rent Roll'!$M35,CH$5&lt;='Rent Roll'!$N35)),
IF('Rent Roll'!$S10=NNN,CH41,
IF('Rent Roll'!$S10=Stop,CH66,
IF('Rent Roll'!$S10=CAM_Fixed,CH91,
IF('Rent Roll'!$S10=FSG,"-","-")))),"-"),"-")</f>
        <v>11503.749112781761</v>
      </c>
      <c r="CI14" s="715" t="str">
        <f>IF(CI$3='Rent Roll'!$U10,
IF(OR(AND(CI$5&gt;='Rent Roll'!$K10,CI$5&lt;='Rent Roll'!$L10),AND(CI$5&gt;='Rent Roll'!$M35,CI$5&lt;='Rent Roll'!$N35)),
IF('Rent Roll'!$S10=NNN,CI41,
IF('Rent Roll'!$S10=Stop,CI66,
IF('Rent Roll'!$S10=CAM_Fixed,CI91,
IF('Rent Roll'!$S10=FSG,"-","-")))),"-"),"-")</f>
        <v>-</v>
      </c>
      <c r="CJ14" s="715" t="str">
        <f>IF(CJ$3='Rent Roll'!$U10,
IF(OR(AND(CJ$5&gt;='Rent Roll'!$K10,CJ$5&lt;='Rent Roll'!$L10),AND(CJ$5&gt;='Rent Roll'!$M35,CJ$5&lt;='Rent Roll'!$N35)),
IF('Rent Roll'!$S10=NNN,CJ41,
IF('Rent Roll'!$S10=Stop,CJ66,
IF('Rent Roll'!$S10=CAM_Fixed,CJ91,
IF('Rent Roll'!$S10=FSG,"-","-")))),"-"),"-")</f>
        <v>-</v>
      </c>
      <c r="CK14" s="715" t="str">
        <f>IF(CK$3='Rent Roll'!$U10,
IF(OR(AND(CK$5&gt;='Rent Roll'!$K10,CK$5&lt;='Rent Roll'!$L10),AND(CK$5&gt;='Rent Roll'!$M35,CK$5&lt;='Rent Roll'!$N35)),
IF('Rent Roll'!$S10=NNN,CK41,
IF('Rent Roll'!$S10=Stop,CK66,
IF('Rent Roll'!$S10=CAM_Fixed,CK91,
IF('Rent Roll'!$S10=FSG,"-","-")))),"-"),"-")</f>
        <v>-</v>
      </c>
      <c r="CL14" s="715" t="str">
        <f>IF(CL$3='Rent Roll'!$U10,
IF(OR(AND(CL$5&gt;='Rent Roll'!$K10,CL$5&lt;='Rent Roll'!$L10),AND(CL$5&gt;='Rent Roll'!$M35,CL$5&lt;='Rent Roll'!$N35)),
IF('Rent Roll'!$S10=NNN,CL41,
IF('Rent Roll'!$S10=Stop,CL66,
IF('Rent Roll'!$S10=CAM_Fixed,CL91,
IF('Rent Roll'!$S10=FSG,"-","-")))),"-"),"-")</f>
        <v>-</v>
      </c>
      <c r="CM14" s="715" t="str">
        <f>IF(CM$3='Rent Roll'!$U10,
IF(OR(AND(CM$5&gt;='Rent Roll'!$K10,CM$5&lt;='Rent Roll'!$L10),AND(CM$5&gt;='Rent Roll'!$M35,CM$5&lt;='Rent Roll'!$N35)),
IF('Rent Roll'!$S10=NNN,CM41,
IF('Rent Roll'!$S10=Stop,CM66,
IF('Rent Roll'!$S10=CAM_Fixed,CM91,
IF('Rent Roll'!$S10=FSG,"-","-")))),"-"),"-")</f>
        <v>-</v>
      </c>
      <c r="CN14" s="715" t="str">
        <f>IF(CN$3='Rent Roll'!$U10,
IF(OR(AND(CN$5&gt;='Rent Roll'!$K10,CN$5&lt;='Rent Roll'!$L10),AND(CN$5&gt;='Rent Roll'!$M35,CN$5&lt;='Rent Roll'!$N35)),
IF('Rent Roll'!$S10=NNN,CN41,
IF('Rent Roll'!$S10=Stop,CN66,
IF('Rent Roll'!$S10=CAM_Fixed,CN91,
IF('Rent Roll'!$S10=FSG,"-","-")))),"-"),"-")</f>
        <v>-</v>
      </c>
      <c r="CO14" s="715" t="str">
        <f>IF(CO$3='Rent Roll'!$U10,
IF(OR(AND(CO$5&gt;='Rent Roll'!$K10,CO$5&lt;='Rent Roll'!$L10),AND(CO$5&gt;='Rent Roll'!$M35,CO$5&lt;='Rent Roll'!$N35)),
IF('Rent Roll'!$S10=NNN,CO41,
IF('Rent Roll'!$S10=Stop,CO66,
IF('Rent Roll'!$S10=CAM_Fixed,CO91,
IF('Rent Roll'!$S10=FSG,"-","-")))),"-"),"-")</f>
        <v>-</v>
      </c>
      <c r="CP14" s="715" t="str">
        <f>IF(CP$3='Rent Roll'!$U10,
IF(OR(AND(CP$5&gt;='Rent Roll'!$K10,CP$5&lt;='Rent Roll'!$L10),AND(CP$5&gt;='Rent Roll'!$M35,CP$5&lt;='Rent Roll'!$N35)),
IF('Rent Roll'!$S10=NNN,CP41,
IF('Rent Roll'!$S10=Stop,CP66,
IF('Rent Roll'!$S10=CAM_Fixed,CP91,
IF('Rent Roll'!$S10=FSG,"-","-")))),"-"),"-")</f>
        <v>-</v>
      </c>
      <c r="CQ14" s="715" t="str">
        <f>IF(CQ$3='Rent Roll'!$U10,
IF(OR(AND(CQ$5&gt;='Rent Roll'!$K10,CQ$5&lt;='Rent Roll'!$L10),AND(CQ$5&gt;='Rent Roll'!$M35,CQ$5&lt;='Rent Roll'!$N35)),
IF('Rent Roll'!$S10=NNN,CQ41,
IF('Rent Roll'!$S10=Stop,CQ66,
IF('Rent Roll'!$S10=CAM_Fixed,CQ91,
IF('Rent Roll'!$S10=FSG,"-","-")))),"-"),"-")</f>
        <v>-</v>
      </c>
      <c r="CR14" s="715" t="str">
        <f>IF(CR$3='Rent Roll'!$U10,
IF(OR(AND(CR$5&gt;='Rent Roll'!$K10,CR$5&lt;='Rent Roll'!$L10),AND(CR$5&gt;='Rent Roll'!$M35,CR$5&lt;='Rent Roll'!$N35)),
IF('Rent Roll'!$S10=NNN,CR41,
IF('Rent Roll'!$S10=Stop,CR66,
IF('Rent Roll'!$S10=CAM_Fixed,CR91,
IF('Rent Roll'!$S10=FSG,"-","-")))),"-"),"-")</f>
        <v>-</v>
      </c>
      <c r="CS14" s="715" t="str">
        <f>IF(CS$3='Rent Roll'!$U10,
IF(OR(AND(CS$5&gt;='Rent Roll'!$K10,CS$5&lt;='Rent Roll'!$L10),AND(CS$5&gt;='Rent Roll'!$M35,CS$5&lt;='Rent Roll'!$N35)),
IF('Rent Roll'!$S10=NNN,CS41,
IF('Rent Roll'!$S10=Stop,CS66,
IF('Rent Roll'!$S10=CAM_Fixed,CS91,
IF('Rent Roll'!$S10=FSG,"-","-")))),"-"),"-")</f>
        <v>-</v>
      </c>
      <c r="CT14" s="715">
        <f>IF(CT$3='Rent Roll'!$U10,
IF(OR(AND(CT$5&gt;='Rent Roll'!$K10,CT$5&lt;='Rent Roll'!$L10),AND(CT$5&gt;='Rent Roll'!$M35,CT$5&lt;='Rent Roll'!$N35)),
IF('Rent Roll'!$S10=NNN,CT41,
IF('Rent Roll'!$S10=Stop,CT66,
IF('Rent Roll'!$S10=CAM_Fixed,CT91,
IF('Rent Roll'!$S10=FSG,"-","-")))),"-"),"-")</f>
        <v>11733.824095037393</v>
      </c>
      <c r="CU14" s="715" t="str">
        <f>IF(CU$3='Rent Roll'!$U10,
IF(OR(AND(CU$5&gt;='Rent Roll'!$K10,CU$5&lt;='Rent Roll'!$L10),AND(CU$5&gt;='Rent Roll'!$M35,CU$5&lt;='Rent Roll'!$N35)),
IF('Rent Roll'!$S10=NNN,CU41,
IF('Rent Roll'!$S10=Stop,CU66,
IF('Rent Roll'!$S10=CAM_Fixed,CU91,
IF('Rent Roll'!$S10=FSG,"-","-")))),"-"),"-")</f>
        <v>-</v>
      </c>
      <c r="CV14" s="715" t="str">
        <f>IF(CV$3='Rent Roll'!$U10,
IF(OR(AND(CV$5&gt;='Rent Roll'!$K10,CV$5&lt;='Rent Roll'!$L10),AND(CV$5&gt;='Rent Roll'!$M35,CV$5&lt;='Rent Roll'!$N35)),
IF('Rent Roll'!$S10=NNN,CV41,
IF('Rent Roll'!$S10=Stop,CV66,
IF('Rent Roll'!$S10=CAM_Fixed,CV91,
IF('Rent Roll'!$S10=FSG,"-","-")))),"-"),"-")</f>
        <v>-</v>
      </c>
      <c r="CW14" s="715" t="str">
        <f>IF(CW$3='Rent Roll'!$U10,
IF(OR(AND(CW$5&gt;='Rent Roll'!$K10,CW$5&lt;='Rent Roll'!$L10),AND(CW$5&gt;='Rent Roll'!$M35,CW$5&lt;='Rent Roll'!$N35)),
IF('Rent Roll'!$S10=NNN,CW41,
IF('Rent Roll'!$S10=Stop,CW66,
IF('Rent Roll'!$S10=CAM_Fixed,CW91,
IF('Rent Roll'!$S10=FSG,"-","-")))),"-"),"-")</f>
        <v>-</v>
      </c>
      <c r="CX14" s="715" t="str">
        <f>IF(CX$3='Rent Roll'!$U10,
IF(OR(AND(CX$5&gt;='Rent Roll'!$K10,CX$5&lt;='Rent Roll'!$L10),AND(CX$5&gt;='Rent Roll'!$M35,CX$5&lt;='Rent Roll'!$N35)),
IF('Rent Roll'!$S10=NNN,CX41,
IF('Rent Roll'!$S10=Stop,CX66,
IF('Rent Roll'!$S10=CAM_Fixed,CX91,
IF('Rent Roll'!$S10=FSG,"-","-")))),"-"),"-")</f>
        <v>-</v>
      </c>
      <c r="CY14" s="715" t="str">
        <f>IF(CY$3='Rent Roll'!$U10,
IF(OR(AND(CY$5&gt;='Rent Roll'!$K10,CY$5&lt;='Rent Roll'!$L10),AND(CY$5&gt;='Rent Roll'!$M35,CY$5&lt;='Rent Roll'!$N35)),
IF('Rent Roll'!$S10=NNN,CY41,
IF('Rent Roll'!$S10=Stop,CY66,
IF('Rent Roll'!$S10=CAM_Fixed,CY91,
IF('Rent Roll'!$S10=FSG,"-","-")))),"-"),"-")</f>
        <v>-</v>
      </c>
      <c r="CZ14" s="715" t="str">
        <f>IF(CZ$3='Rent Roll'!$U10,
IF(OR(AND(CZ$5&gt;='Rent Roll'!$K10,CZ$5&lt;='Rent Roll'!$L10),AND(CZ$5&gt;='Rent Roll'!$M35,CZ$5&lt;='Rent Roll'!$N35)),
IF('Rent Roll'!$S10=NNN,CZ41,
IF('Rent Roll'!$S10=Stop,CZ66,
IF('Rent Roll'!$S10=CAM_Fixed,CZ91,
IF('Rent Roll'!$S10=FSG,"-","-")))),"-"),"-")</f>
        <v>-</v>
      </c>
      <c r="DA14" s="715" t="str">
        <f>IF(DA$3='Rent Roll'!$U10,
IF(OR(AND(DA$5&gt;='Rent Roll'!$K10,DA$5&lt;='Rent Roll'!$L10),AND(DA$5&gt;='Rent Roll'!$M35,DA$5&lt;='Rent Roll'!$N35)),
IF('Rent Roll'!$S10=NNN,DA41,
IF('Rent Roll'!$S10=Stop,DA66,
IF('Rent Roll'!$S10=CAM_Fixed,DA91,
IF('Rent Roll'!$S10=FSG,"-","-")))),"-"),"-")</f>
        <v>-</v>
      </c>
      <c r="DB14" s="715" t="str">
        <f>IF(DB$3='Rent Roll'!$U10,
IF(OR(AND(DB$5&gt;='Rent Roll'!$K10,DB$5&lt;='Rent Roll'!$L10),AND(DB$5&gt;='Rent Roll'!$M35,DB$5&lt;='Rent Roll'!$N35)),
IF('Rent Roll'!$S10=NNN,DB41,
IF('Rent Roll'!$S10=Stop,DB66,
IF('Rent Roll'!$S10=CAM_Fixed,DB91,
IF('Rent Roll'!$S10=FSG,"-","-")))),"-"),"-")</f>
        <v>-</v>
      </c>
      <c r="DC14" s="715" t="str">
        <f>IF(DC$3='Rent Roll'!$U10,
IF(OR(AND(DC$5&gt;='Rent Roll'!$K10,DC$5&lt;='Rent Roll'!$L10),AND(DC$5&gt;='Rent Roll'!$M35,DC$5&lt;='Rent Roll'!$N35)),
IF('Rent Roll'!$S10=NNN,DC41,
IF('Rent Roll'!$S10=Stop,DC66,
IF('Rent Roll'!$S10=CAM_Fixed,DC91,
IF('Rent Roll'!$S10=FSG,"-","-")))),"-"),"-")</f>
        <v>-</v>
      </c>
      <c r="DD14" s="715" t="str">
        <f>IF(DD$3='Rent Roll'!$U10,
IF(OR(AND(DD$5&gt;='Rent Roll'!$K10,DD$5&lt;='Rent Roll'!$L10),AND(DD$5&gt;='Rent Roll'!$M35,DD$5&lt;='Rent Roll'!$N35)),
IF('Rent Roll'!$S10=NNN,DD41,
IF('Rent Roll'!$S10=Stop,DD66,
IF('Rent Roll'!$S10=CAM_Fixed,DD91,
IF('Rent Roll'!$S10=FSG,"-","-")))),"-"),"-")</f>
        <v>-</v>
      </c>
      <c r="DE14" s="715" t="str">
        <f>IF(DE$3='Rent Roll'!$U10,
IF(OR(AND(DE$5&gt;='Rent Roll'!$K10,DE$5&lt;='Rent Roll'!$L10),AND(DE$5&gt;='Rent Roll'!$M35,DE$5&lt;='Rent Roll'!$N35)),
IF('Rent Roll'!$S10=NNN,DE41,
IF('Rent Roll'!$S10=Stop,DE66,
IF('Rent Roll'!$S10=CAM_Fixed,DE91,
IF('Rent Roll'!$S10=FSG,"-","-")))),"-"),"-")</f>
        <v>-</v>
      </c>
      <c r="DF14" s="715">
        <f>IF(DF$3='Rent Roll'!$U10,
IF(OR(AND(DF$5&gt;='Rent Roll'!$K10,DF$5&lt;='Rent Roll'!$L10),AND(DF$5&gt;='Rent Roll'!$M35,DF$5&lt;='Rent Roll'!$N35)),
IF('Rent Roll'!$S10=NNN,DF41,
IF('Rent Roll'!$S10=Stop,DF66,
IF('Rent Roll'!$S10=CAM_Fixed,DF91,
IF('Rent Roll'!$S10=FSG,"-","-")))),"-"),"-")</f>
        <v>11968.500576938142</v>
      </c>
      <c r="DG14" s="715" t="str">
        <f>IF(DG$3='Rent Roll'!$U10,
IF(OR(AND(DG$5&gt;='Rent Roll'!$K10,DG$5&lt;='Rent Roll'!$L10),AND(DG$5&gt;='Rent Roll'!$M35,DG$5&lt;='Rent Roll'!$N35)),
IF('Rent Roll'!$S10=NNN,DG41,
IF('Rent Roll'!$S10=Stop,DG66,
IF('Rent Roll'!$S10=CAM_Fixed,DG91,
IF('Rent Roll'!$S10=FSG,"-","-")))),"-"),"-")</f>
        <v>-</v>
      </c>
      <c r="DH14" s="715" t="str">
        <f>IF(DH$3='Rent Roll'!$U10,
IF(OR(AND(DH$5&gt;='Rent Roll'!$K10,DH$5&lt;='Rent Roll'!$L10),AND(DH$5&gt;='Rent Roll'!$M35,DH$5&lt;='Rent Roll'!$N35)),
IF('Rent Roll'!$S10=NNN,DH41,
IF('Rent Roll'!$S10=Stop,DH66,
IF('Rent Roll'!$S10=CAM_Fixed,DH91,
IF('Rent Roll'!$S10=FSG,"-","-")))),"-"),"-")</f>
        <v>-</v>
      </c>
      <c r="DI14" s="715" t="str">
        <f>IF(DI$3='Rent Roll'!$U10,
IF(OR(AND(DI$5&gt;='Rent Roll'!$K10,DI$5&lt;='Rent Roll'!$L10),AND(DI$5&gt;='Rent Roll'!$M35,DI$5&lt;='Rent Roll'!$N35)),
IF('Rent Roll'!$S10=NNN,DI41,
IF('Rent Roll'!$S10=Stop,DI66,
IF('Rent Roll'!$S10=CAM_Fixed,DI91,
IF('Rent Roll'!$S10=FSG,"-","-")))),"-"),"-")</f>
        <v>-</v>
      </c>
      <c r="DJ14" s="715" t="str">
        <f>IF(DJ$3='Rent Roll'!$U10,
IF(OR(AND(DJ$5&gt;='Rent Roll'!$K10,DJ$5&lt;='Rent Roll'!$L10),AND(DJ$5&gt;='Rent Roll'!$M35,DJ$5&lt;='Rent Roll'!$N35)),
IF('Rent Roll'!$S10=NNN,DJ41,
IF('Rent Roll'!$S10=Stop,DJ66,
IF('Rent Roll'!$S10=CAM_Fixed,DJ91,
IF('Rent Roll'!$S10=FSG,"-","-")))),"-"),"-")</f>
        <v>-</v>
      </c>
      <c r="DK14" s="715" t="str">
        <f>IF(DK$3='Rent Roll'!$U10,
IF(OR(AND(DK$5&gt;='Rent Roll'!$K10,DK$5&lt;='Rent Roll'!$L10),AND(DK$5&gt;='Rent Roll'!$M35,DK$5&lt;='Rent Roll'!$N35)),
IF('Rent Roll'!$S10=NNN,DK41,
IF('Rent Roll'!$S10=Stop,DK66,
IF('Rent Roll'!$S10=CAM_Fixed,DK91,
IF('Rent Roll'!$S10=FSG,"-","-")))),"-"),"-")</f>
        <v>-</v>
      </c>
      <c r="DL14" s="715" t="str">
        <f>IF(DL$3='Rent Roll'!$U10,
IF(OR(AND(DL$5&gt;='Rent Roll'!$K10,DL$5&lt;='Rent Roll'!$L10),AND(DL$5&gt;='Rent Roll'!$M35,DL$5&lt;='Rent Roll'!$N35)),
IF('Rent Roll'!$S10=NNN,DL41,
IF('Rent Roll'!$S10=Stop,DL66,
IF('Rent Roll'!$S10=CAM_Fixed,DL91,
IF('Rent Roll'!$S10=FSG,"-","-")))),"-"),"-")</f>
        <v>-</v>
      </c>
      <c r="DM14" s="715" t="str">
        <f>IF(DM$3='Rent Roll'!$U10,
IF(OR(AND(DM$5&gt;='Rent Roll'!$K10,DM$5&lt;='Rent Roll'!$L10),AND(DM$5&gt;='Rent Roll'!$M35,DM$5&lt;='Rent Roll'!$N35)),
IF('Rent Roll'!$S10=NNN,DM41,
IF('Rent Roll'!$S10=Stop,DM66,
IF('Rent Roll'!$S10=CAM_Fixed,DM91,
IF('Rent Roll'!$S10=FSG,"-","-")))),"-"),"-")</f>
        <v>-</v>
      </c>
      <c r="DN14" s="715" t="str">
        <f>IF(DN$3='Rent Roll'!$U10,
IF(OR(AND(DN$5&gt;='Rent Roll'!$K10,DN$5&lt;='Rent Roll'!$L10),AND(DN$5&gt;='Rent Roll'!$M35,DN$5&lt;='Rent Roll'!$N35)),
IF('Rent Roll'!$S10=NNN,DN41,
IF('Rent Roll'!$S10=Stop,DN66,
IF('Rent Roll'!$S10=CAM_Fixed,DN91,
IF('Rent Roll'!$S10=FSG,"-","-")))),"-"),"-")</f>
        <v>-</v>
      </c>
      <c r="DO14" s="715" t="str">
        <f>IF(DO$3='Rent Roll'!$U10,
IF(OR(AND(DO$5&gt;='Rent Roll'!$K10,DO$5&lt;='Rent Roll'!$L10),AND(DO$5&gt;='Rent Roll'!$M35,DO$5&lt;='Rent Roll'!$N35)),
IF('Rent Roll'!$S10=NNN,DO41,
IF('Rent Roll'!$S10=Stop,DO66,
IF('Rent Roll'!$S10=CAM_Fixed,DO91,
IF('Rent Roll'!$S10=FSG,"-","-")))),"-"),"-")</f>
        <v>-</v>
      </c>
      <c r="DP14" s="715" t="str">
        <f>IF(DP$3='Rent Roll'!$U10,
IF(OR(AND(DP$5&gt;='Rent Roll'!$K10,DP$5&lt;='Rent Roll'!$L10),AND(DP$5&gt;='Rent Roll'!$M35,DP$5&lt;='Rent Roll'!$N35)),
IF('Rent Roll'!$S10=NNN,DP41,
IF('Rent Roll'!$S10=Stop,DP66,
IF('Rent Roll'!$S10=CAM_Fixed,DP91,
IF('Rent Roll'!$S10=FSG,"-","-")))),"-"),"-")</f>
        <v>-</v>
      </c>
      <c r="DQ14" s="715" t="str">
        <f>IF(DQ$3='Rent Roll'!$U10,
IF(OR(AND(DQ$5&gt;='Rent Roll'!$K10,DQ$5&lt;='Rent Roll'!$L10),AND(DQ$5&gt;='Rent Roll'!$M35,DQ$5&lt;='Rent Roll'!$N35)),
IF('Rent Roll'!$S10=NNN,DQ41,
IF('Rent Roll'!$S10=Stop,DQ66,
IF('Rent Roll'!$S10=CAM_Fixed,DQ91,
IF('Rent Roll'!$S10=FSG,"-","-")))),"-"),"-")</f>
        <v>-</v>
      </c>
      <c r="DR14" s="715">
        <f>IF(DR$3='Rent Roll'!$U10,
IF(OR(AND(DR$5&gt;='Rent Roll'!$K10,DR$5&lt;='Rent Roll'!$L10),AND(DR$5&gt;='Rent Roll'!$M35,DR$5&lt;='Rent Roll'!$N35)),
IF('Rent Roll'!$S10=NNN,DR41,
IF('Rent Roll'!$S10=Stop,DR66,
IF('Rent Roll'!$S10=CAM_Fixed,DR91,
IF('Rent Roll'!$S10=FSG,"-","-")))),"-"),"-")</f>
        <v>12207.870588476906</v>
      </c>
      <c r="DS14" s="715" t="str">
        <f>IF(DS$3='Rent Roll'!$U10,
IF(OR(AND(DS$5&gt;='Rent Roll'!$K10,DS$5&lt;='Rent Roll'!$L10),AND(DS$5&gt;='Rent Roll'!$M35,DS$5&lt;='Rent Roll'!$N35)),
IF('Rent Roll'!$S10=NNN,DS41,
IF('Rent Roll'!$S10=Stop,DS66,
IF('Rent Roll'!$S10=CAM_Fixed,DS91,
IF('Rent Roll'!$S10=FSG,"-","-")))),"-"),"-")</f>
        <v>-</v>
      </c>
      <c r="DT14" s="715" t="str">
        <f>IF(DT$3='Rent Roll'!$U10,
IF(OR(AND(DT$5&gt;='Rent Roll'!$K10,DT$5&lt;='Rent Roll'!$L10),AND(DT$5&gt;='Rent Roll'!$M35,DT$5&lt;='Rent Roll'!$N35)),
IF('Rent Roll'!$S10=NNN,DT41,
IF('Rent Roll'!$S10=Stop,DT66,
IF('Rent Roll'!$S10=CAM_Fixed,DT91,
IF('Rent Roll'!$S10=FSG,"-","-")))),"-"),"-")</f>
        <v>-</v>
      </c>
      <c r="DU14" s="715" t="str">
        <f>IF(DU$3='Rent Roll'!$U10,
IF(OR(AND(DU$5&gt;='Rent Roll'!$K10,DU$5&lt;='Rent Roll'!$L10),AND(DU$5&gt;='Rent Roll'!$M35,DU$5&lt;='Rent Roll'!$N35)),
IF('Rent Roll'!$S10=NNN,DU41,
IF('Rent Roll'!$S10=Stop,DU66,
IF('Rent Roll'!$S10=CAM_Fixed,DU91,
IF('Rent Roll'!$S10=FSG,"-","-")))),"-"),"-")</f>
        <v>-</v>
      </c>
      <c r="DV14" s="715" t="str">
        <f>IF(DV$3='Rent Roll'!$U10,
IF(OR(AND(DV$5&gt;='Rent Roll'!$K10,DV$5&lt;='Rent Roll'!$L10),AND(DV$5&gt;='Rent Roll'!$M35,DV$5&lt;='Rent Roll'!$N35)),
IF('Rent Roll'!$S10=NNN,DV41,
IF('Rent Roll'!$S10=Stop,DV66,
IF('Rent Roll'!$S10=CAM_Fixed,DV91,
IF('Rent Roll'!$S10=FSG,"-","-")))),"-"),"-")</f>
        <v>-</v>
      </c>
      <c r="DW14" s="715" t="str">
        <f>IF(DW$3='Rent Roll'!$U10,
IF(OR(AND(DW$5&gt;='Rent Roll'!$K10,DW$5&lt;='Rent Roll'!$L10),AND(DW$5&gt;='Rent Roll'!$M35,DW$5&lt;='Rent Roll'!$N35)),
IF('Rent Roll'!$S10=NNN,DW41,
IF('Rent Roll'!$S10=Stop,DW66,
IF('Rent Roll'!$S10=CAM_Fixed,DW91,
IF('Rent Roll'!$S10=FSG,"-","-")))),"-"),"-")</f>
        <v>-</v>
      </c>
      <c r="DX14" s="715" t="str">
        <f>IF(DX$3='Rent Roll'!$U10,
IF(OR(AND(DX$5&gt;='Rent Roll'!$K10,DX$5&lt;='Rent Roll'!$L10),AND(DX$5&gt;='Rent Roll'!$M35,DX$5&lt;='Rent Roll'!$N35)),
IF('Rent Roll'!$S10=NNN,DX41,
IF('Rent Roll'!$S10=Stop,DX66,
IF('Rent Roll'!$S10=CAM_Fixed,DX91,
IF('Rent Roll'!$S10=FSG,"-","-")))),"-"),"-")</f>
        <v>-</v>
      </c>
      <c r="DY14" s="715" t="str">
        <f>IF(DY$3='Rent Roll'!$U10,
IF(OR(AND(DY$5&gt;='Rent Roll'!$K10,DY$5&lt;='Rent Roll'!$L10),AND(DY$5&gt;='Rent Roll'!$M35,DY$5&lt;='Rent Roll'!$N35)),
IF('Rent Roll'!$S10=NNN,DY41,
IF('Rent Roll'!$S10=Stop,DY66,
IF('Rent Roll'!$S10=CAM_Fixed,DY91,
IF('Rent Roll'!$S10=FSG,"-","-")))),"-"),"-")</f>
        <v>-</v>
      </c>
      <c r="DZ14" s="715" t="str">
        <f>IF(DZ$3='Rent Roll'!$U10,
IF(OR(AND(DZ$5&gt;='Rent Roll'!$K10,DZ$5&lt;='Rent Roll'!$L10),AND(DZ$5&gt;='Rent Roll'!$M35,DZ$5&lt;='Rent Roll'!$N35)),
IF('Rent Roll'!$S10=NNN,DZ41,
IF('Rent Roll'!$S10=Stop,DZ66,
IF('Rent Roll'!$S10=CAM_Fixed,DZ91,
IF('Rent Roll'!$S10=FSG,"-","-")))),"-"),"-")</f>
        <v>-</v>
      </c>
      <c r="EA14" s="715" t="str">
        <f>IF(EA$3='Rent Roll'!$U10,
IF(OR(AND(EA$5&gt;='Rent Roll'!$K10,EA$5&lt;='Rent Roll'!$L10),AND(EA$5&gt;='Rent Roll'!$M35,EA$5&lt;='Rent Roll'!$N35)),
IF('Rent Roll'!$S10=NNN,EA41,
IF('Rent Roll'!$S10=Stop,EA66,
IF('Rent Roll'!$S10=CAM_Fixed,EA91,
IF('Rent Roll'!$S10=FSG,"-","-")))),"-"),"-")</f>
        <v>-</v>
      </c>
      <c r="EB14" s="715" t="str">
        <f>IF(EB$3='Rent Roll'!$U10,
IF(OR(AND(EB$5&gt;='Rent Roll'!$K10,EB$5&lt;='Rent Roll'!$L10),AND(EB$5&gt;='Rent Roll'!$M35,EB$5&lt;='Rent Roll'!$N35)),
IF('Rent Roll'!$S10=NNN,EB41,
IF('Rent Roll'!$S10=Stop,EB66,
IF('Rent Roll'!$S10=CAM_Fixed,EB91,
IF('Rent Roll'!$S10=FSG,"-","-")))),"-"),"-")</f>
        <v>-</v>
      </c>
      <c r="EC14" s="715" t="str">
        <f>IF(EC$3='Rent Roll'!$U10,
IF(OR(AND(EC$5&gt;='Rent Roll'!$K10,EC$5&lt;='Rent Roll'!$L10),AND(EC$5&gt;='Rent Roll'!$M35,EC$5&lt;='Rent Roll'!$N35)),
IF('Rent Roll'!$S10=NNN,EC41,
IF('Rent Roll'!$S10=Stop,EC66,
IF('Rent Roll'!$S10=CAM_Fixed,EC91,
IF('Rent Roll'!$S10=FSG,"-","-")))),"-"),"-")</f>
        <v>-</v>
      </c>
      <c r="ED14" s="715">
        <f>IF(ED$3='Rent Roll'!$U10,
IF(OR(AND(ED$5&gt;='Rent Roll'!$K10,ED$5&lt;='Rent Roll'!$L10),AND(ED$5&gt;='Rent Roll'!$M35,ED$5&lt;='Rent Roll'!$N35)),
IF('Rent Roll'!$S10=NNN,ED41,
IF('Rent Roll'!$S10=Stop,ED66,
IF('Rent Roll'!$S10=CAM_Fixed,ED91,
IF('Rent Roll'!$S10=FSG,"-","-")))),"-"),"-")</f>
        <v>12452.028000246444</v>
      </c>
      <c r="EE14" s="715" t="str">
        <f>IF(EE$3='Rent Roll'!$U10,
IF(OR(AND(EE$5&gt;='Rent Roll'!$K10,EE$5&lt;='Rent Roll'!$L10),AND(EE$5&gt;='Rent Roll'!$M35,EE$5&lt;='Rent Roll'!$N35)),
IF('Rent Roll'!$S10=NNN,EE41,
IF('Rent Roll'!$S10=Stop,EE66,
IF('Rent Roll'!$S10=CAM_Fixed,EE91,
IF('Rent Roll'!$S10=FSG,"-","-")))),"-"),"-")</f>
        <v>-</v>
      </c>
      <c r="EF14" s="361" t="str">
        <f>IF(EF$3='Rent Roll'!$U10,
IF(OR(AND(EF$5&gt;='Rent Roll'!$K10,EF$5&lt;='Rent Roll'!$L10),AND(EF$5&gt;='Rent Roll'!$M35,EF$5&lt;='Rent Roll'!$N35)),
IF('Rent Roll'!$S10=NNN,EF41,
IF('Rent Roll'!$S10=Stop,EF66,
IF('Rent Roll'!$S10=CAM_Fixed,EF91,
IF('Rent Roll'!$S10=FSG,"-","-")))),"-"),"-")</f>
        <v>-</v>
      </c>
      <c r="EG14" s="693" t="s">
        <v>109</v>
      </c>
    </row>
    <row r="15" spans="2:137" x14ac:dyDescent="0.25">
      <c r="B15" s="716" t="str">
        <f>IF('Rent Roll'!S11&gt;0,'Rent Roll'!S11,"")</f>
        <v/>
      </c>
      <c r="C15" s="714" t="str">
        <f>CONCATENATE('Rent Roll'!B11&amp;" - "&amp;'Rent Roll'!C11)</f>
        <v>3R - IMD</v>
      </c>
      <c r="D15" s="361">
        <f t="shared" si="11"/>
        <v>0</v>
      </c>
      <c r="E15" s="715" t="str">
        <f>IF(E$3='Rent Roll'!$U11,
IF(OR(AND(E$5&gt;='Rent Roll'!$K11,E$5&lt;='Rent Roll'!$L11),AND(E$5&gt;='Rent Roll'!$M36,E$5&lt;='Rent Roll'!$N36)),
IF('Rent Roll'!$S11=NNN,E42,
IF('Rent Roll'!$S11=Stop,E67,
IF('Rent Roll'!$S11=CAM_Fixed,E92,
IF('Rent Roll'!$S11=FSG,"-","-")))),"-"),"-")</f>
        <v>-</v>
      </c>
      <c r="F15" s="715" t="str">
        <f>IF(F$3='Rent Roll'!$U11,
IF(OR(AND(F$5&gt;='Rent Roll'!$K11,F$5&lt;='Rent Roll'!$L11),AND(F$5&gt;='Rent Roll'!$M36,F$5&lt;='Rent Roll'!$N36)),
IF('Rent Roll'!$S11=NNN,F42,
IF('Rent Roll'!$S11=Stop,F67,
IF('Rent Roll'!$S11=CAM_Fixed,F92,
IF('Rent Roll'!$S11=FSG,"-","-")))),"-"),"-")</f>
        <v>-</v>
      </c>
      <c r="G15" s="715" t="str">
        <f>IF(G$3='Rent Roll'!$U11,
IF(OR(AND(G$5&gt;='Rent Roll'!$K11,G$5&lt;='Rent Roll'!$L11),AND(G$5&gt;='Rent Roll'!$M36,G$5&lt;='Rent Roll'!$N36)),
IF('Rent Roll'!$S11=NNN,G42,
IF('Rent Roll'!$S11=Stop,G67,
IF('Rent Roll'!$S11=CAM_Fixed,G92,
IF('Rent Roll'!$S11=FSG,"-","-")))),"-"),"-")</f>
        <v>-</v>
      </c>
      <c r="H15" s="715" t="str">
        <f>IF(H$3='Rent Roll'!$U11,
IF(OR(AND(H$5&gt;='Rent Roll'!$K11,H$5&lt;='Rent Roll'!$L11),AND(H$5&gt;='Rent Roll'!$M36,H$5&lt;='Rent Roll'!$N36)),
IF('Rent Roll'!$S11=NNN,H42,
IF('Rent Roll'!$S11=Stop,H67,
IF('Rent Roll'!$S11=CAM_Fixed,H92,
IF('Rent Roll'!$S11=FSG,"-","-")))),"-"),"-")</f>
        <v>-</v>
      </c>
      <c r="I15" s="715" t="str">
        <f>IF(I$3='Rent Roll'!$U11,
IF(OR(AND(I$5&gt;='Rent Roll'!$K11,I$5&lt;='Rent Roll'!$L11),AND(I$5&gt;='Rent Roll'!$M36,I$5&lt;='Rent Roll'!$N36)),
IF('Rent Roll'!$S11=NNN,I42,
IF('Rent Roll'!$S11=Stop,I67,
IF('Rent Roll'!$S11=CAM_Fixed,I92,
IF('Rent Roll'!$S11=FSG,"-","-")))),"-"),"-")</f>
        <v>-</v>
      </c>
      <c r="J15" s="715" t="str">
        <f>IF(J$3='Rent Roll'!$U11,
IF(OR(AND(J$5&gt;='Rent Roll'!$K11,J$5&lt;='Rent Roll'!$L11),AND(J$5&gt;='Rent Roll'!$M36,J$5&lt;='Rent Roll'!$N36)),
IF('Rent Roll'!$S11=NNN,J42,
IF('Rent Roll'!$S11=Stop,J67,
IF('Rent Roll'!$S11=CAM_Fixed,J92,
IF('Rent Roll'!$S11=FSG,"-","-")))),"-"),"-")</f>
        <v>-</v>
      </c>
      <c r="K15" s="715" t="str">
        <f>IF(K$3='Rent Roll'!$U11,
IF(OR(AND(K$5&gt;='Rent Roll'!$K11,K$5&lt;='Rent Roll'!$L11),AND(K$5&gt;='Rent Roll'!$M36,K$5&lt;='Rent Roll'!$N36)),
IF('Rent Roll'!$S11=NNN,K42,
IF('Rent Roll'!$S11=Stop,K67,
IF('Rent Roll'!$S11=CAM_Fixed,K92,
IF('Rent Roll'!$S11=FSG,"-","-")))),"-"),"-")</f>
        <v>-</v>
      </c>
      <c r="L15" s="715" t="str">
        <f>IF(L$3='Rent Roll'!$U11,
IF(OR(AND(L$5&gt;='Rent Roll'!$K11,L$5&lt;='Rent Roll'!$L11),AND(L$5&gt;='Rent Roll'!$M36,L$5&lt;='Rent Roll'!$N36)),
IF('Rent Roll'!$S11=NNN,L42,
IF('Rent Roll'!$S11=Stop,L67,
IF('Rent Roll'!$S11=CAM_Fixed,L92,
IF('Rent Roll'!$S11=FSG,"-","-")))),"-"),"-")</f>
        <v>-</v>
      </c>
      <c r="M15" s="715" t="str">
        <f>IF(M$3='Rent Roll'!$U11,
IF(OR(AND(M$5&gt;='Rent Roll'!$K11,M$5&lt;='Rent Roll'!$L11),AND(M$5&gt;='Rent Roll'!$M36,M$5&lt;='Rent Roll'!$N36)),
IF('Rent Roll'!$S11=NNN,M42,
IF('Rent Roll'!$S11=Stop,M67,
IF('Rent Roll'!$S11=CAM_Fixed,M92,
IF('Rent Roll'!$S11=FSG,"-","-")))),"-"),"-")</f>
        <v>-</v>
      </c>
      <c r="N15" s="715" t="str">
        <f>IF(N$3='Rent Roll'!$U11,
IF(OR(AND(N$5&gt;='Rent Roll'!$K11,N$5&lt;='Rent Roll'!$L11),AND(N$5&gt;='Rent Roll'!$M36,N$5&lt;='Rent Roll'!$N36)),
IF('Rent Roll'!$S11=NNN,N42,
IF('Rent Roll'!$S11=Stop,N67,
IF('Rent Roll'!$S11=CAM_Fixed,N92,
IF('Rent Roll'!$S11=FSG,"-","-")))),"-"),"-")</f>
        <v>-</v>
      </c>
      <c r="O15" s="715" t="str">
        <f>IF(O$3='Rent Roll'!$U11,
IF(OR(AND(O$5&gt;='Rent Roll'!$K11,O$5&lt;='Rent Roll'!$L11),AND(O$5&gt;='Rent Roll'!$M36,O$5&lt;='Rent Roll'!$N36)),
IF('Rent Roll'!$S11=NNN,O42,
IF('Rent Roll'!$S11=Stop,O67,
IF('Rent Roll'!$S11=CAM_Fixed,O92,
IF('Rent Roll'!$S11=FSG,"-","-")))),"-"),"-")</f>
        <v>-</v>
      </c>
      <c r="P15" s="715" t="str">
        <f>IF(P$3='Rent Roll'!$U11,
IF(OR(AND(P$5&gt;='Rent Roll'!$K11,P$5&lt;='Rent Roll'!$L11),AND(P$5&gt;='Rent Roll'!$M36,P$5&lt;='Rent Roll'!$N36)),
IF('Rent Roll'!$S11=NNN,P42,
IF('Rent Roll'!$S11=Stop,P67,
IF('Rent Roll'!$S11=CAM_Fixed,P92,
IF('Rent Roll'!$S11=FSG,"-","-")))),"-"),"-")</f>
        <v>-</v>
      </c>
      <c r="Q15" s="715" t="str">
        <f>IF(Q$3='Rent Roll'!$U11,
IF(OR(AND(Q$5&gt;='Rent Roll'!$K11,Q$5&lt;='Rent Roll'!$L11),AND(Q$5&gt;='Rent Roll'!$M36,Q$5&lt;='Rent Roll'!$N36)),
IF('Rent Roll'!$S11=NNN,Q42,
IF('Rent Roll'!$S11=Stop,Q67,
IF('Rent Roll'!$S11=CAM_Fixed,Q92,
IF('Rent Roll'!$S11=FSG,"-","-")))),"-"),"-")</f>
        <v>-</v>
      </c>
      <c r="R15" s="715" t="str">
        <f>IF(R$3='Rent Roll'!$U11,
IF(OR(AND(R$5&gt;='Rent Roll'!$K11,R$5&lt;='Rent Roll'!$L11),AND(R$5&gt;='Rent Roll'!$M36,R$5&lt;='Rent Roll'!$N36)),
IF('Rent Roll'!$S11=NNN,R42,
IF('Rent Roll'!$S11=Stop,R67,
IF('Rent Roll'!$S11=CAM_Fixed,R92,
IF('Rent Roll'!$S11=FSG,"-","-")))),"-"),"-")</f>
        <v>-</v>
      </c>
      <c r="S15" s="715" t="str">
        <f>IF(S$3='Rent Roll'!$U11,
IF(OR(AND(S$5&gt;='Rent Roll'!$K11,S$5&lt;='Rent Roll'!$L11),AND(S$5&gt;='Rent Roll'!$M36,S$5&lt;='Rent Roll'!$N36)),
IF('Rent Roll'!$S11=NNN,S42,
IF('Rent Roll'!$S11=Stop,S67,
IF('Rent Roll'!$S11=CAM_Fixed,S92,
IF('Rent Roll'!$S11=FSG,"-","-")))),"-"),"-")</f>
        <v>-</v>
      </c>
      <c r="T15" s="715" t="str">
        <f>IF(T$3='Rent Roll'!$U11,
IF(OR(AND(T$5&gt;='Rent Roll'!$K11,T$5&lt;='Rent Roll'!$L11),AND(T$5&gt;='Rent Roll'!$M36,T$5&lt;='Rent Roll'!$N36)),
IF('Rent Roll'!$S11=NNN,T42,
IF('Rent Roll'!$S11=Stop,T67,
IF('Rent Roll'!$S11=CAM_Fixed,T92,
IF('Rent Roll'!$S11=FSG,"-","-")))),"-"),"-")</f>
        <v>-</v>
      </c>
      <c r="U15" s="715" t="str">
        <f>IF(U$3='Rent Roll'!$U11,
IF(OR(AND(U$5&gt;='Rent Roll'!$K11,U$5&lt;='Rent Roll'!$L11),AND(U$5&gt;='Rent Roll'!$M36,U$5&lt;='Rent Roll'!$N36)),
IF('Rent Roll'!$S11=NNN,U42,
IF('Rent Roll'!$S11=Stop,U67,
IF('Rent Roll'!$S11=CAM_Fixed,U92,
IF('Rent Roll'!$S11=FSG,"-","-")))),"-"),"-")</f>
        <v>-</v>
      </c>
      <c r="V15" s="715" t="str">
        <f>IF(V$3='Rent Roll'!$U11,
IF(OR(AND(V$5&gt;='Rent Roll'!$K11,V$5&lt;='Rent Roll'!$L11),AND(V$5&gt;='Rent Roll'!$M36,V$5&lt;='Rent Roll'!$N36)),
IF('Rent Roll'!$S11=NNN,V42,
IF('Rent Roll'!$S11=Stop,V67,
IF('Rent Roll'!$S11=CAM_Fixed,V92,
IF('Rent Roll'!$S11=FSG,"-","-")))),"-"),"-")</f>
        <v>-</v>
      </c>
      <c r="W15" s="715" t="str">
        <f>IF(W$3='Rent Roll'!$U11,
IF(OR(AND(W$5&gt;='Rent Roll'!$K11,W$5&lt;='Rent Roll'!$L11),AND(W$5&gt;='Rent Roll'!$M36,W$5&lt;='Rent Roll'!$N36)),
IF('Rent Roll'!$S11=NNN,W42,
IF('Rent Roll'!$S11=Stop,W67,
IF('Rent Roll'!$S11=CAM_Fixed,W92,
IF('Rent Roll'!$S11=FSG,"-","-")))),"-"),"-")</f>
        <v>-</v>
      </c>
      <c r="X15" s="715" t="str">
        <f>IF(X$3='Rent Roll'!$U11,
IF(OR(AND(X$5&gt;='Rent Roll'!$K11,X$5&lt;='Rent Roll'!$L11),AND(X$5&gt;='Rent Roll'!$M36,X$5&lt;='Rent Roll'!$N36)),
IF('Rent Roll'!$S11=NNN,X42,
IF('Rent Roll'!$S11=Stop,X67,
IF('Rent Roll'!$S11=CAM_Fixed,X92,
IF('Rent Roll'!$S11=FSG,"-","-")))),"-"),"-")</f>
        <v>-</v>
      </c>
      <c r="Y15" s="715" t="str">
        <f>IF(Y$3='Rent Roll'!$U11,
IF(OR(AND(Y$5&gt;='Rent Roll'!$K11,Y$5&lt;='Rent Roll'!$L11),AND(Y$5&gt;='Rent Roll'!$M36,Y$5&lt;='Rent Roll'!$N36)),
IF('Rent Roll'!$S11=NNN,Y42,
IF('Rent Roll'!$S11=Stop,Y67,
IF('Rent Roll'!$S11=CAM_Fixed,Y92,
IF('Rent Roll'!$S11=FSG,"-","-")))),"-"),"-")</f>
        <v>-</v>
      </c>
      <c r="Z15" s="715" t="str">
        <f>IF(Z$3='Rent Roll'!$U11,
IF(OR(AND(Z$5&gt;='Rent Roll'!$K11,Z$5&lt;='Rent Roll'!$L11),AND(Z$5&gt;='Rent Roll'!$M36,Z$5&lt;='Rent Roll'!$N36)),
IF('Rent Roll'!$S11=NNN,Z42,
IF('Rent Roll'!$S11=Stop,Z67,
IF('Rent Roll'!$S11=CAM_Fixed,Z92,
IF('Rent Roll'!$S11=FSG,"-","-")))),"-"),"-")</f>
        <v>-</v>
      </c>
      <c r="AA15" s="715" t="str">
        <f>IF(AA$3='Rent Roll'!$U11,
IF(OR(AND(AA$5&gt;='Rent Roll'!$K11,AA$5&lt;='Rent Roll'!$L11),AND(AA$5&gt;='Rent Roll'!$M36,AA$5&lt;='Rent Roll'!$N36)),
IF('Rent Roll'!$S11=NNN,AA42,
IF('Rent Roll'!$S11=Stop,AA67,
IF('Rent Roll'!$S11=CAM_Fixed,AA92,
IF('Rent Roll'!$S11=FSG,"-","-")))),"-"),"-")</f>
        <v>-</v>
      </c>
      <c r="AB15" s="715" t="str">
        <f>IF(AB$3='Rent Roll'!$U11,
IF(OR(AND(AB$5&gt;='Rent Roll'!$K11,AB$5&lt;='Rent Roll'!$L11),AND(AB$5&gt;='Rent Roll'!$M36,AB$5&lt;='Rent Roll'!$N36)),
IF('Rent Roll'!$S11=NNN,AB42,
IF('Rent Roll'!$S11=Stop,AB67,
IF('Rent Roll'!$S11=CAM_Fixed,AB92,
IF('Rent Roll'!$S11=FSG,"-","-")))),"-"),"-")</f>
        <v>-</v>
      </c>
      <c r="AC15" s="715" t="str">
        <f>IF(AC$3='Rent Roll'!$U11,
IF(OR(AND(AC$5&gt;='Rent Roll'!$K11,AC$5&lt;='Rent Roll'!$L11),AND(AC$5&gt;='Rent Roll'!$M36,AC$5&lt;='Rent Roll'!$N36)),
IF('Rent Roll'!$S11=NNN,AC42,
IF('Rent Roll'!$S11=Stop,AC67,
IF('Rent Roll'!$S11=CAM_Fixed,AC92,
IF('Rent Roll'!$S11=FSG,"-","-")))),"-"),"-")</f>
        <v>-</v>
      </c>
      <c r="AD15" s="715" t="str">
        <f>IF(AD$3='Rent Roll'!$U11,
IF(OR(AND(AD$5&gt;='Rent Roll'!$K11,AD$5&lt;='Rent Roll'!$L11),AND(AD$5&gt;='Rent Roll'!$M36,AD$5&lt;='Rent Roll'!$N36)),
IF('Rent Roll'!$S11=NNN,AD42,
IF('Rent Roll'!$S11=Stop,AD67,
IF('Rent Roll'!$S11=CAM_Fixed,AD92,
IF('Rent Roll'!$S11=FSG,"-","-")))),"-"),"-")</f>
        <v>-</v>
      </c>
      <c r="AE15" s="715" t="str">
        <f>IF(AE$3='Rent Roll'!$U11,
IF(OR(AND(AE$5&gt;='Rent Roll'!$K11,AE$5&lt;='Rent Roll'!$L11),AND(AE$5&gt;='Rent Roll'!$M36,AE$5&lt;='Rent Roll'!$N36)),
IF('Rent Roll'!$S11=NNN,AE42,
IF('Rent Roll'!$S11=Stop,AE67,
IF('Rent Roll'!$S11=CAM_Fixed,AE92,
IF('Rent Roll'!$S11=FSG,"-","-")))),"-"),"-")</f>
        <v>-</v>
      </c>
      <c r="AF15" s="715" t="str">
        <f>IF(AF$3='Rent Roll'!$U11,
IF(OR(AND(AF$5&gt;='Rent Roll'!$K11,AF$5&lt;='Rent Roll'!$L11),AND(AF$5&gt;='Rent Roll'!$M36,AF$5&lt;='Rent Roll'!$N36)),
IF('Rent Roll'!$S11=NNN,AF42,
IF('Rent Roll'!$S11=Stop,AF67,
IF('Rent Roll'!$S11=CAM_Fixed,AF92,
IF('Rent Roll'!$S11=FSG,"-","-")))),"-"),"-")</f>
        <v>-</v>
      </c>
      <c r="AG15" s="715" t="str">
        <f>IF(AG$3='Rent Roll'!$U11,
IF(OR(AND(AG$5&gt;='Rent Roll'!$K11,AG$5&lt;='Rent Roll'!$L11),AND(AG$5&gt;='Rent Roll'!$M36,AG$5&lt;='Rent Roll'!$N36)),
IF('Rent Roll'!$S11=NNN,AG42,
IF('Rent Roll'!$S11=Stop,AG67,
IF('Rent Roll'!$S11=CAM_Fixed,AG92,
IF('Rent Roll'!$S11=FSG,"-","-")))),"-"),"-")</f>
        <v>-</v>
      </c>
      <c r="AH15" s="715" t="str">
        <f>IF(AH$3='Rent Roll'!$U11,
IF(OR(AND(AH$5&gt;='Rent Roll'!$K11,AH$5&lt;='Rent Roll'!$L11),AND(AH$5&gt;='Rent Roll'!$M36,AH$5&lt;='Rent Roll'!$N36)),
IF('Rent Roll'!$S11=NNN,AH42,
IF('Rent Roll'!$S11=Stop,AH67,
IF('Rent Roll'!$S11=CAM_Fixed,AH92,
IF('Rent Roll'!$S11=FSG,"-","-")))),"-"),"-")</f>
        <v>-</v>
      </c>
      <c r="AI15" s="715" t="str">
        <f>IF(AI$3='Rent Roll'!$U11,
IF(OR(AND(AI$5&gt;='Rent Roll'!$K11,AI$5&lt;='Rent Roll'!$L11),AND(AI$5&gt;='Rent Roll'!$M36,AI$5&lt;='Rent Roll'!$N36)),
IF('Rent Roll'!$S11=NNN,AI42,
IF('Rent Roll'!$S11=Stop,AI67,
IF('Rent Roll'!$S11=CAM_Fixed,AI92,
IF('Rent Roll'!$S11=FSG,"-","-")))),"-"),"-")</f>
        <v>-</v>
      </c>
      <c r="AJ15" s="715" t="str">
        <f>IF(AJ$3='Rent Roll'!$U11,
IF(OR(AND(AJ$5&gt;='Rent Roll'!$K11,AJ$5&lt;='Rent Roll'!$L11),AND(AJ$5&gt;='Rent Roll'!$M36,AJ$5&lt;='Rent Roll'!$N36)),
IF('Rent Roll'!$S11=NNN,AJ42,
IF('Rent Roll'!$S11=Stop,AJ67,
IF('Rent Roll'!$S11=CAM_Fixed,AJ92,
IF('Rent Roll'!$S11=FSG,"-","-")))),"-"),"-")</f>
        <v>-</v>
      </c>
      <c r="AK15" s="715" t="str">
        <f>IF(AK$3='Rent Roll'!$U11,
IF(OR(AND(AK$5&gt;='Rent Roll'!$K11,AK$5&lt;='Rent Roll'!$L11),AND(AK$5&gt;='Rent Roll'!$M36,AK$5&lt;='Rent Roll'!$N36)),
IF('Rent Roll'!$S11=NNN,AK42,
IF('Rent Roll'!$S11=Stop,AK67,
IF('Rent Roll'!$S11=CAM_Fixed,AK92,
IF('Rent Roll'!$S11=FSG,"-","-")))),"-"),"-")</f>
        <v>-</v>
      </c>
      <c r="AL15" s="715" t="str">
        <f>IF(AL$3='Rent Roll'!$U11,
IF(OR(AND(AL$5&gt;='Rent Roll'!$K11,AL$5&lt;='Rent Roll'!$L11),AND(AL$5&gt;='Rent Roll'!$M36,AL$5&lt;='Rent Roll'!$N36)),
IF('Rent Roll'!$S11=NNN,AL42,
IF('Rent Roll'!$S11=Stop,AL67,
IF('Rent Roll'!$S11=CAM_Fixed,AL92,
IF('Rent Roll'!$S11=FSG,"-","-")))),"-"),"-")</f>
        <v>-</v>
      </c>
      <c r="AM15" s="715" t="str">
        <f>IF(AM$3='Rent Roll'!$U11,
IF(OR(AND(AM$5&gt;='Rent Roll'!$K11,AM$5&lt;='Rent Roll'!$L11),AND(AM$5&gt;='Rent Roll'!$M36,AM$5&lt;='Rent Roll'!$N36)),
IF('Rent Roll'!$S11=NNN,AM42,
IF('Rent Roll'!$S11=Stop,AM67,
IF('Rent Roll'!$S11=CAM_Fixed,AM92,
IF('Rent Roll'!$S11=FSG,"-","-")))),"-"),"-")</f>
        <v>-</v>
      </c>
      <c r="AN15" s="715" t="str">
        <f>IF(AN$3='Rent Roll'!$U11,
IF(OR(AND(AN$5&gt;='Rent Roll'!$K11,AN$5&lt;='Rent Roll'!$L11),AND(AN$5&gt;='Rent Roll'!$M36,AN$5&lt;='Rent Roll'!$N36)),
IF('Rent Roll'!$S11=NNN,AN42,
IF('Rent Roll'!$S11=Stop,AN67,
IF('Rent Roll'!$S11=CAM_Fixed,AN92,
IF('Rent Roll'!$S11=FSG,"-","-")))),"-"),"-")</f>
        <v>-</v>
      </c>
      <c r="AO15" s="715" t="str">
        <f>IF(AO$3='Rent Roll'!$U11,
IF(OR(AND(AO$5&gt;='Rent Roll'!$K11,AO$5&lt;='Rent Roll'!$L11),AND(AO$5&gt;='Rent Roll'!$M36,AO$5&lt;='Rent Roll'!$N36)),
IF('Rent Roll'!$S11=NNN,AO42,
IF('Rent Roll'!$S11=Stop,AO67,
IF('Rent Roll'!$S11=CAM_Fixed,AO92,
IF('Rent Roll'!$S11=FSG,"-","-")))),"-"),"-")</f>
        <v>-</v>
      </c>
      <c r="AP15" s="715" t="str">
        <f>IF(AP$3='Rent Roll'!$U11,
IF(OR(AND(AP$5&gt;='Rent Roll'!$K11,AP$5&lt;='Rent Roll'!$L11),AND(AP$5&gt;='Rent Roll'!$M36,AP$5&lt;='Rent Roll'!$N36)),
IF('Rent Roll'!$S11=NNN,AP42,
IF('Rent Roll'!$S11=Stop,AP67,
IF('Rent Roll'!$S11=CAM_Fixed,AP92,
IF('Rent Roll'!$S11=FSG,"-","-")))),"-"),"-")</f>
        <v>-</v>
      </c>
      <c r="AQ15" s="715" t="str">
        <f>IF(AQ$3='Rent Roll'!$U11,
IF(OR(AND(AQ$5&gt;='Rent Roll'!$K11,AQ$5&lt;='Rent Roll'!$L11),AND(AQ$5&gt;='Rent Roll'!$M36,AQ$5&lt;='Rent Roll'!$N36)),
IF('Rent Roll'!$S11=NNN,AQ42,
IF('Rent Roll'!$S11=Stop,AQ67,
IF('Rent Roll'!$S11=CAM_Fixed,AQ92,
IF('Rent Roll'!$S11=FSG,"-","-")))),"-"),"-")</f>
        <v>-</v>
      </c>
      <c r="AR15" s="715" t="str">
        <f>IF(AR$3='Rent Roll'!$U11,
IF(OR(AND(AR$5&gt;='Rent Roll'!$K11,AR$5&lt;='Rent Roll'!$L11),AND(AR$5&gt;='Rent Roll'!$M36,AR$5&lt;='Rent Roll'!$N36)),
IF('Rent Roll'!$S11=NNN,AR42,
IF('Rent Roll'!$S11=Stop,AR67,
IF('Rent Roll'!$S11=CAM_Fixed,AR92,
IF('Rent Roll'!$S11=FSG,"-","-")))),"-"),"-")</f>
        <v>-</v>
      </c>
      <c r="AS15" s="715" t="str">
        <f>IF(AS$3='Rent Roll'!$U11,
IF(OR(AND(AS$5&gt;='Rent Roll'!$K11,AS$5&lt;='Rent Roll'!$L11),AND(AS$5&gt;='Rent Roll'!$M36,AS$5&lt;='Rent Roll'!$N36)),
IF('Rent Roll'!$S11=NNN,AS42,
IF('Rent Roll'!$S11=Stop,AS67,
IF('Rent Roll'!$S11=CAM_Fixed,AS92,
IF('Rent Roll'!$S11=FSG,"-","-")))),"-"),"-")</f>
        <v>-</v>
      </c>
      <c r="AT15" s="715" t="str">
        <f>IF(AT$3='Rent Roll'!$U11,
IF(OR(AND(AT$5&gt;='Rent Roll'!$K11,AT$5&lt;='Rent Roll'!$L11),AND(AT$5&gt;='Rent Roll'!$M36,AT$5&lt;='Rent Roll'!$N36)),
IF('Rent Roll'!$S11=NNN,AT42,
IF('Rent Roll'!$S11=Stop,AT67,
IF('Rent Roll'!$S11=CAM_Fixed,AT92,
IF('Rent Roll'!$S11=FSG,"-","-")))),"-"),"-")</f>
        <v>-</v>
      </c>
      <c r="AU15" s="715" t="str">
        <f>IF(AU$3='Rent Roll'!$U11,
IF(OR(AND(AU$5&gt;='Rent Roll'!$K11,AU$5&lt;='Rent Roll'!$L11),AND(AU$5&gt;='Rent Roll'!$M36,AU$5&lt;='Rent Roll'!$N36)),
IF('Rent Roll'!$S11=NNN,AU42,
IF('Rent Roll'!$S11=Stop,AU67,
IF('Rent Roll'!$S11=CAM_Fixed,AU92,
IF('Rent Roll'!$S11=FSG,"-","-")))),"-"),"-")</f>
        <v>-</v>
      </c>
      <c r="AV15" s="715" t="str">
        <f>IF(AV$3='Rent Roll'!$U11,
IF(OR(AND(AV$5&gt;='Rent Roll'!$K11,AV$5&lt;='Rent Roll'!$L11),AND(AV$5&gt;='Rent Roll'!$M36,AV$5&lt;='Rent Roll'!$N36)),
IF('Rent Roll'!$S11=NNN,AV42,
IF('Rent Roll'!$S11=Stop,AV67,
IF('Rent Roll'!$S11=CAM_Fixed,AV92,
IF('Rent Roll'!$S11=FSG,"-","-")))),"-"),"-")</f>
        <v>-</v>
      </c>
      <c r="AW15" s="715" t="str">
        <f>IF(AW$3='Rent Roll'!$U11,
IF(OR(AND(AW$5&gt;='Rent Roll'!$K11,AW$5&lt;='Rent Roll'!$L11),AND(AW$5&gt;='Rent Roll'!$M36,AW$5&lt;='Rent Roll'!$N36)),
IF('Rent Roll'!$S11=NNN,AW42,
IF('Rent Roll'!$S11=Stop,AW67,
IF('Rent Roll'!$S11=CAM_Fixed,AW92,
IF('Rent Roll'!$S11=FSG,"-","-")))),"-"),"-")</f>
        <v>-</v>
      </c>
      <c r="AX15" s="715" t="str">
        <f>IF(AX$3='Rent Roll'!$U11,
IF(OR(AND(AX$5&gt;='Rent Roll'!$K11,AX$5&lt;='Rent Roll'!$L11),AND(AX$5&gt;='Rent Roll'!$M36,AX$5&lt;='Rent Roll'!$N36)),
IF('Rent Roll'!$S11=NNN,AX42,
IF('Rent Roll'!$S11=Stop,AX67,
IF('Rent Roll'!$S11=CAM_Fixed,AX92,
IF('Rent Roll'!$S11=FSG,"-","-")))),"-"),"-")</f>
        <v>-</v>
      </c>
      <c r="AY15" s="715" t="str">
        <f>IF(AY$3='Rent Roll'!$U11,
IF(OR(AND(AY$5&gt;='Rent Roll'!$K11,AY$5&lt;='Rent Roll'!$L11),AND(AY$5&gt;='Rent Roll'!$M36,AY$5&lt;='Rent Roll'!$N36)),
IF('Rent Roll'!$S11=NNN,AY42,
IF('Rent Roll'!$S11=Stop,AY67,
IF('Rent Roll'!$S11=CAM_Fixed,AY92,
IF('Rent Roll'!$S11=FSG,"-","-")))),"-"),"-")</f>
        <v>-</v>
      </c>
      <c r="AZ15" s="715" t="str">
        <f>IF(AZ$3='Rent Roll'!$U11,
IF(OR(AND(AZ$5&gt;='Rent Roll'!$K11,AZ$5&lt;='Rent Roll'!$L11),AND(AZ$5&gt;='Rent Roll'!$M36,AZ$5&lt;='Rent Roll'!$N36)),
IF('Rent Roll'!$S11=NNN,AZ42,
IF('Rent Roll'!$S11=Stop,AZ67,
IF('Rent Roll'!$S11=CAM_Fixed,AZ92,
IF('Rent Roll'!$S11=FSG,"-","-")))),"-"),"-")</f>
        <v>-</v>
      </c>
      <c r="BA15" s="715" t="str">
        <f>IF(BA$3='Rent Roll'!$U11,
IF(OR(AND(BA$5&gt;='Rent Roll'!$K11,BA$5&lt;='Rent Roll'!$L11),AND(BA$5&gt;='Rent Roll'!$M36,BA$5&lt;='Rent Roll'!$N36)),
IF('Rent Roll'!$S11=NNN,BA42,
IF('Rent Roll'!$S11=Stop,BA67,
IF('Rent Roll'!$S11=CAM_Fixed,BA92,
IF('Rent Roll'!$S11=FSG,"-","-")))),"-"),"-")</f>
        <v>-</v>
      </c>
      <c r="BB15" s="715" t="str">
        <f>IF(BB$3='Rent Roll'!$U11,
IF(OR(AND(BB$5&gt;='Rent Roll'!$K11,BB$5&lt;='Rent Roll'!$L11),AND(BB$5&gt;='Rent Roll'!$M36,BB$5&lt;='Rent Roll'!$N36)),
IF('Rent Roll'!$S11=NNN,BB42,
IF('Rent Roll'!$S11=Stop,BB67,
IF('Rent Roll'!$S11=CAM_Fixed,BB92,
IF('Rent Roll'!$S11=FSG,"-","-")))),"-"),"-")</f>
        <v>-</v>
      </c>
      <c r="BC15" s="715" t="str">
        <f>IF(BC$3='Rent Roll'!$U11,
IF(OR(AND(BC$5&gt;='Rent Roll'!$K11,BC$5&lt;='Rent Roll'!$L11),AND(BC$5&gt;='Rent Roll'!$M36,BC$5&lt;='Rent Roll'!$N36)),
IF('Rent Roll'!$S11=NNN,BC42,
IF('Rent Roll'!$S11=Stop,BC67,
IF('Rent Roll'!$S11=CAM_Fixed,BC92,
IF('Rent Roll'!$S11=FSG,"-","-")))),"-"),"-")</f>
        <v>-</v>
      </c>
      <c r="BD15" s="715" t="str">
        <f>IF(BD$3='Rent Roll'!$U11,
IF(OR(AND(BD$5&gt;='Rent Roll'!$K11,BD$5&lt;='Rent Roll'!$L11),AND(BD$5&gt;='Rent Roll'!$M36,BD$5&lt;='Rent Roll'!$N36)),
IF('Rent Roll'!$S11=NNN,BD42,
IF('Rent Roll'!$S11=Stop,BD67,
IF('Rent Roll'!$S11=CAM_Fixed,BD92,
IF('Rent Roll'!$S11=FSG,"-","-")))),"-"),"-")</f>
        <v>-</v>
      </c>
      <c r="BE15" s="715" t="str">
        <f>IF(BE$3='Rent Roll'!$U11,
IF(OR(AND(BE$5&gt;='Rent Roll'!$K11,BE$5&lt;='Rent Roll'!$L11),AND(BE$5&gt;='Rent Roll'!$M36,BE$5&lt;='Rent Roll'!$N36)),
IF('Rent Roll'!$S11=NNN,BE42,
IF('Rent Roll'!$S11=Stop,BE67,
IF('Rent Roll'!$S11=CAM_Fixed,BE92,
IF('Rent Roll'!$S11=FSG,"-","-")))),"-"),"-")</f>
        <v>-</v>
      </c>
      <c r="BF15" s="715" t="str">
        <f>IF(BF$3='Rent Roll'!$U11,
IF(OR(AND(BF$5&gt;='Rent Roll'!$K11,BF$5&lt;='Rent Roll'!$L11),AND(BF$5&gt;='Rent Roll'!$M36,BF$5&lt;='Rent Roll'!$N36)),
IF('Rent Roll'!$S11=NNN,BF42,
IF('Rent Roll'!$S11=Stop,BF67,
IF('Rent Roll'!$S11=CAM_Fixed,BF92,
IF('Rent Roll'!$S11=FSG,"-","-")))),"-"),"-")</f>
        <v>-</v>
      </c>
      <c r="BG15" s="715" t="str">
        <f>IF(BG$3='Rent Roll'!$U11,
IF(OR(AND(BG$5&gt;='Rent Roll'!$K11,BG$5&lt;='Rent Roll'!$L11),AND(BG$5&gt;='Rent Roll'!$M36,BG$5&lt;='Rent Roll'!$N36)),
IF('Rent Roll'!$S11=NNN,BG42,
IF('Rent Roll'!$S11=Stop,BG67,
IF('Rent Roll'!$S11=CAM_Fixed,BG92,
IF('Rent Roll'!$S11=FSG,"-","-")))),"-"),"-")</f>
        <v>-</v>
      </c>
      <c r="BH15" s="715" t="str">
        <f>IF(BH$3='Rent Roll'!$U11,
IF(OR(AND(BH$5&gt;='Rent Roll'!$K11,BH$5&lt;='Rent Roll'!$L11),AND(BH$5&gt;='Rent Roll'!$M36,BH$5&lt;='Rent Roll'!$N36)),
IF('Rent Roll'!$S11=NNN,BH42,
IF('Rent Roll'!$S11=Stop,BH67,
IF('Rent Roll'!$S11=CAM_Fixed,BH92,
IF('Rent Roll'!$S11=FSG,"-","-")))),"-"),"-")</f>
        <v>-</v>
      </c>
      <c r="BI15" s="715" t="str">
        <f>IF(BI$3='Rent Roll'!$U11,
IF(OR(AND(BI$5&gt;='Rent Roll'!$K11,BI$5&lt;='Rent Roll'!$L11),AND(BI$5&gt;='Rent Roll'!$M36,BI$5&lt;='Rent Roll'!$N36)),
IF('Rent Roll'!$S11=NNN,BI42,
IF('Rent Roll'!$S11=Stop,BI67,
IF('Rent Roll'!$S11=CAM_Fixed,BI92,
IF('Rent Roll'!$S11=FSG,"-","-")))),"-"),"-")</f>
        <v>-</v>
      </c>
      <c r="BJ15" s="715" t="str">
        <f>IF(BJ$3='Rent Roll'!$U11,
IF(OR(AND(BJ$5&gt;='Rent Roll'!$K11,BJ$5&lt;='Rent Roll'!$L11),AND(BJ$5&gt;='Rent Roll'!$M36,BJ$5&lt;='Rent Roll'!$N36)),
IF('Rent Roll'!$S11=NNN,BJ42,
IF('Rent Roll'!$S11=Stop,BJ67,
IF('Rent Roll'!$S11=CAM_Fixed,BJ92,
IF('Rent Roll'!$S11=FSG,"-","-")))),"-"),"-")</f>
        <v>-</v>
      </c>
      <c r="BK15" s="715" t="str">
        <f>IF(BK$3='Rent Roll'!$U11,
IF(OR(AND(BK$5&gt;='Rent Roll'!$K11,BK$5&lt;='Rent Roll'!$L11),AND(BK$5&gt;='Rent Roll'!$M36,BK$5&lt;='Rent Roll'!$N36)),
IF('Rent Roll'!$S11=NNN,BK42,
IF('Rent Roll'!$S11=Stop,BK67,
IF('Rent Roll'!$S11=CAM_Fixed,BK92,
IF('Rent Roll'!$S11=FSG,"-","-")))),"-"),"-")</f>
        <v>-</v>
      </c>
      <c r="BL15" s="715" t="str">
        <f>IF(BL$3='Rent Roll'!$U11,
IF(OR(AND(BL$5&gt;='Rent Roll'!$K11,BL$5&lt;='Rent Roll'!$L11),AND(BL$5&gt;='Rent Roll'!$M36,BL$5&lt;='Rent Roll'!$N36)),
IF('Rent Roll'!$S11=NNN,BL42,
IF('Rent Roll'!$S11=Stop,BL67,
IF('Rent Roll'!$S11=CAM_Fixed,BL92,
IF('Rent Roll'!$S11=FSG,"-","-")))),"-"),"-")</f>
        <v>-</v>
      </c>
      <c r="BM15" s="715" t="str">
        <f>IF(BM$3='Rent Roll'!$U11,
IF(OR(AND(BM$5&gt;='Rent Roll'!$K11,BM$5&lt;='Rent Roll'!$L11),AND(BM$5&gt;='Rent Roll'!$M36,BM$5&lt;='Rent Roll'!$N36)),
IF('Rent Roll'!$S11=NNN,BM42,
IF('Rent Roll'!$S11=Stop,BM67,
IF('Rent Roll'!$S11=CAM_Fixed,BM92,
IF('Rent Roll'!$S11=FSG,"-","-")))),"-"),"-")</f>
        <v>-</v>
      </c>
      <c r="BN15" s="715" t="str">
        <f>IF(BN$3='Rent Roll'!$U11,
IF(OR(AND(BN$5&gt;='Rent Roll'!$K11,BN$5&lt;='Rent Roll'!$L11),AND(BN$5&gt;='Rent Roll'!$M36,BN$5&lt;='Rent Roll'!$N36)),
IF('Rent Roll'!$S11=NNN,BN42,
IF('Rent Roll'!$S11=Stop,BN67,
IF('Rent Roll'!$S11=CAM_Fixed,BN92,
IF('Rent Roll'!$S11=FSG,"-","-")))),"-"),"-")</f>
        <v>-</v>
      </c>
      <c r="BO15" s="715" t="str">
        <f>IF(BO$3='Rent Roll'!$U11,
IF(OR(AND(BO$5&gt;='Rent Roll'!$K11,BO$5&lt;='Rent Roll'!$L11),AND(BO$5&gt;='Rent Roll'!$M36,BO$5&lt;='Rent Roll'!$N36)),
IF('Rent Roll'!$S11=NNN,BO42,
IF('Rent Roll'!$S11=Stop,BO67,
IF('Rent Roll'!$S11=CAM_Fixed,BO92,
IF('Rent Roll'!$S11=FSG,"-","-")))),"-"),"-")</f>
        <v>-</v>
      </c>
      <c r="BP15" s="715" t="str">
        <f>IF(BP$3='Rent Roll'!$U11,
IF(OR(AND(BP$5&gt;='Rent Roll'!$K11,BP$5&lt;='Rent Roll'!$L11),AND(BP$5&gt;='Rent Roll'!$M36,BP$5&lt;='Rent Roll'!$N36)),
IF('Rent Roll'!$S11=NNN,BP42,
IF('Rent Roll'!$S11=Stop,BP67,
IF('Rent Roll'!$S11=CAM_Fixed,BP92,
IF('Rent Roll'!$S11=FSG,"-","-")))),"-"),"-")</f>
        <v>-</v>
      </c>
      <c r="BQ15" s="715" t="str">
        <f>IF(BQ$3='Rent Roll'!$U11,
IF(OR(AND(BQ$5&gt;='Rent Roll'!$K11,BQ$5&lt;='Rent Roll'!$L11),AND(BQ$5&gt;='Rent Roll'!$M36,BQ$5&lt;='Rent Roll'!$N36)),
IF('Rent Roll'!$S11=NNN,BQ42,
IF('Rent Roll'!$S11=Stop,BQ67,
IF('Rent Roll'!$S11=CAM_Fixed,BQ92,
IF('Rent Roll'!$S11=FSG,"-","-")))),"-"),"-")</f>
        <v>-</v>
      </c>
      <c r="BR15" s="715" t="str">
        <f>IF(BR$3='Rent Roll'!$U11,
IF(OR(AND(BR$5&gt;='Rent Roll'!$K11,BR$5&lt;='Rent Roll'!$L11),AND(BR$5&gt;='Rent Roll'!$M36,BR$5&lt;='Rent Roll'!$N36)),
IF('Rent Roll'!$S11=NNN,BR42,
IF('Rent Roll'!$S11=Stop,BR67,
IF('Rent Roll'!$S11=CAM_Fixed,BR92,
IF('Rent Roll'!$S11=FSG,"-","-")))),"-"),"-")</f>
        <v>-</v>
      </c>
      <c r="BS15" s="715" t="str">
        <f>IF(BS$3='Rent Roll'!$U11,
IF(OR(AND(BS$5&gt;='Rent Roll'!$K11,BS$5&lt;='Rent Roll'!$L11),AND(BS$5&gt;='Rent Roll'!$M36,BS$5&lt;='Rent Roll'!$N36)),
IF('Rent Roll'!$S11=NNN,BS42,
IF('Rent Roll'!$S11=Stop,BS67,
IF('Rent Roll'!$S11=CAM_Fixed,BS92,
IF('Rent Roll'!$S11=FSG,"-","-")))),"-"),"-")</f>
        <v>-</v>
      </c>
      <c r="BT15" s="715" t="str">
        <f>IF(BT$3='Rent Roll'!$U11,
IF(OR(AND(BT$5&gt;='Rent Roll'!$K11,BT$5&lt;='Rent Roll'!$L11),AND(BT$5&gt;='Rent Roll'!$M36,BT$5&lt;='Rent Roll'!$N36)),
IF('Rent Roll'!$S11=NNN,BT42,
IF('Rent Roll'!$S11=Stop,BT67,
IF('Rent Roll'!$S11=CAM_Fixed,BT92,
IF('Rent Roll'!$S11=FSG,"-","-")))),"-"),"-")</f>
        <v>-</v>
      </c>
      <c r="BU15" s="715" t="str">
        <f>IF(BU$3='Rent Roll'!$U11,
IF(OR(AND(BU$5&gt;='Rent Roll'!$K11,BU$5&lt;='Rent Roll'!$L11),AND(BU$5&gt;='Rent Roll'!$M36,BU$5&lt;='Rent Roll'!$N36)),
IF('Rent Roll'!$S11=NNN,BU42,
IF('Rent Roll'!$S11=Stop,BU67,
IF('Rent Roll'!$S11=CAM_Fixed,BU92,
IF('Rent Roll'!$S11=FSG,"-","-")))),"-"),"-")</f>
        <v>-</v>
      </c>
      <c r="BV15" s="715" t="str">
        <f>IF(BV$3='Rent Roll'!$U11,
IF(OR(AND(BV$5&gt;='Rent Roll'!$K11,BV$5&lt;='Rent Roll'!$L11),AND(BV$5&gt;='Rent Roll'!$M36,BV$5&lt;='Rent Roll'!$N36)),
IF('Rent Roll'!$S11=NNN,BV42,
IF('Rent Roll'!$S11=Stop,BV67,
IF('Rent Roll'!$S11=CAM_Fixed,BV92,
IF('Rent Roll'!$S11=FSG,"-","-")))),"-"),"-")</f>
        <v>-</v>
      </c>
      <c r="BW15" s="715" t="str">
        <f>IF(BW$3='Rent Roll'!$U11,
IF(OR(AND(BW$5&gt;='Rent Roll'!$K11,BW$5&lt;='Rent Roll'!$L11),AND(BW$5&gt;='Rent Roll'!$M36,BW$5&lt;='Rent Roll'!$N36)),
IF('Rent Roll'!$S11=NNN,BW42,
IF('Rent Roll'!$S11=Stop,BW67,
IF('Rent Roll'!$S11=CAM_Fixed,BW92,
IF('Rent Roll'!$S11=FSG,"-","-")))),"-"),"-")</f>
        <v>-</v>
      </c>
      <c r="BX15" s="715" t="str">
        <f>IF(BX$3='Rent Roll'!$U11,
IF(OR(AND(BX$5&gt;='Rent Roll'!$K11,BX$5&lt;='Rent Roll'!$L11),AND(BX$5&gt;='Rent Roll'!$M36,BX$5&lt;='Rent Roll'!$N36)),
IF('Rent Roll'!$S11=NNN,BX42,
IF('Rent Roll'!$S11=Stop,BX67,
IF('Rent Roll'!$S11=CAM_Fixed,BX92,
IF('Rent Roll'!$S11=FSG,"-","-")))),"-"),"-")</f>
        <v>-</v>
      </c>
      <c r="BY15" s="715" t="str">
        <f>IF(BY$3='Rent Roll'!$U11,
IF(OR(AND(BY$5&gt;='Rent Roll'!$K11,BY$5&lt;='Rent Roll'!$L11),AND(BY$5&gt;='Rent Roll'!$M36,BY$5&lt;='Rent Roll'!$N36)),
IF('Rent Roll'!$S11=NNN,BY42,
IF('Rent Roll'!$S11=Stop,BY67,
IF('Rent Roll'!$S11=CAM_Fixed,BY92,
IF('Rent Roll'!$S11=FSG,"-","-")))),"-"),"-")</f>
        <v>-</v>
      </c>
      <c r="BZ15" s="715" t="str">
        <f>IF(BZ$3='Rent Roll'!$U11,
IF(OR(AND(BZ$5&gt;='Rent Roll'!$K11,BZ$5&lt;='Rent Roll'!$L11),AND(BZ$5&gt;='Rent Roll'!$M36,BZ$5&lt;='Rent Roll'!$N36)),
IF('Rent Roll'!$S11=NNN,BZ42,
IF('Rent Roll'!$S11=Stop,BZ67,
IF('Rent Roll'!$S11=CAM_Fixed,BZ92,
IF('Rent Roll'!$S11=FSG,"-","-")))),"-"),"-")</f>
        <v>-</v>
      </c>
      <c r="CA15" s="715" t="str">
        <f>IF(CA$3='Rent Roll'!$U11,
IF(OR(AND(CA$5&gt;='Rent Roll'!$K11,CA$5&lt;='Rent Roll'!$L11),AND(CA$5&gt;='Rent Roll'!$M36,CA$5&lt;='Rent Roll'!$N36)),
IF('Rent Roll'!$S11=NNN,CA42,
IF('Rent Roll'!$S11=Stop,CA67,
IF('Rent Roll'!$S11=CAM_Fixed,CA92,
IF('Rent Roll'!$S11=FSG,"-","-")))),"-"),"-")</f>
        <v>-</v>
      </c>
      <c r="CB15" s="715" t="str">
        <f>IF(CB$3='Rent Roll'!$U11,
IF(OR(AND(CB$5&gt;='Rent Roll'!$K11,CB$5&lt;='Rent Roll'!$L11),AND(CB$5&gt;='Rent Roll'!$M36,CB$5&lt;='Rent Roll'!$N36)),
IF('Rent Roll'!$S11=NNN,CB42,
IF('Rent Roll'!$S11=Stop,CB67,
IF('Rent Roll'!$S11=CAM_Fixed,CB92,
IF('Rent Roll'!$S11=FSG,"-","-")))),"-"),"-")</f>
        <v>-</v>
      </c>
      <c r="CC15" s="715" t="str">
        <f>IF(CC$3='Rent Roll'!$U11,
IF(OR(AND(CC$5&gt;='Rent Roll'!$K11,CC$5&lt;='Rent Roll'!$L11),AND(CC$5&gt;='Rent Roll'!$M36,CC$5&lt;='Rent Roll'!$N36)),
IF('Rent Roll'!$S11=NNN,CC42,
IF('Rent Roll'!$S11=Stop,CC67,
IF('Rent Roll'!$S11=CAM_Fixed,CC92,
IF('Rent Roll'!$S11=FSG,"-","-")))),"-"),"-")</f>
        <v>-</v>
      </c>
      <c r="CD15" s="715" t="str">
        <f>IF(CD$3='Rent Roll'!$U11,
IF(OR(AND(CD$5&gt;='Rent Roll'!$K11,CD$5&lt;='Rent Roll'!$L11),AND(CD$5&gt;='Rent Roll'!$M36,CD$5&lt;='Rent Roll'!$N36)),
IF('Rent Roll'!$S11=NNN,CD42,
IF('Rent Roll'!$S11=Stop,CD67,
IF('Rent Roll'!$S11=CAM_Fixed,CD92,
IF('Rent Roll'!$S11=FSG,"-","-")))),"-"),"-")</f>
        <v>-</v>
      </c>
      <c r="CE15" s="715" t="str">
        <f>IF(CE$3='Rent Roll'!$U11,
IF(OR(AND(CE$5&gt;='Rent Roll'!$K11,CE$5&lt;='Rent Roll'!$L11),AND(CE$5&gt;='Rent Roll'!$M36,CE$5&lt;='Rent Roll'!$N36)),
IF('Rent Roll'!$S11=NNN,CE42,
IF('Rent Roll'!$S11=Stop,CE67,
IF('Rent Roll'!$S11=CAM_Fixed,CE92,
IF('Rent Roll'!$S11=FSG,"-","-")))),"-"),"-")</f>
        <v>-</v>
      </c>
      <c r="CF15" s="715" t="str">
        <f>IF(CF$3='Rent Roll'!$U11,
IF(OR(AND(CF$5&gt;='Rent Roll'!$K11,CF$5&lt;='Rent Roll'!$L11),AND(CF$5&gt;='Rent Roll'!$M36,CF$5&lt;='Rent Roll'!$N36)),
IF('Rent Roll'!$S11=NNN,CF42,
IF('Rent Roll'!$S11=Stop,CF67,
IF('Rent Roll'!$S11=CAM_Fixed,CF92,
IF('Rent Roll'!$S11=FSG,"-","-")))),"-"),"-")</f>
        <v>-</v>
      </c>
      <c r="CG15" s="715" t="str">
        <f>IF(CG$3='Rent Roll'!$U11,
IF(OR(AND(CG$5&gt;='Rent Roll'!$K11,CG$5&lt;='Rent Roll'!$L11),AND(CG$5&gt;='Rent Roll'!$M36,CG$5&lt;='Rent Roll'!$N36)),
IF('Rent Roll'!$S11=NNN,CG42,
IF('Rent Roll'!$S11=Stop,CG67,
IF('Rent Roll'!$S11=CAM_Fixed,CG92,
IF('Rent Roll'!$S11=FSG,"-","-")))),"-"),"-")</f>
        <v>-</v>
      </c>
      <c r="CH15" s="715" t="str">
        <f>IF(CH$3='Rent Roll'!$U11,
IF(OR(AND(CH$5&gt;='Rent Roll'!$K11,CH$5&lt;='Rent Roll'!$L11),AND(CH$5&gt;='Rent Roll'!$M36,CH$5&lt;='Rent Roll'!$N36)),
IF('Rent Roll'!$S11=NNN,CH42,
IF('Rent Roll'!$S11=Stop,CH67,
IF('Rent Roll'!$S11=CAM_Fixed,CH92,
IF('Rent Roll'!$S11=FSG,"-","-")))),"-"),"-")</f>
        <v>-</v>
      </c>
      <c r="CI15" s="715" t="str">
        <f>IF(CI$3='Rent Roll'!$U11,
IF(OR(AND(CI$5&gt;='Rent Roll'!$K11,CI$5&lt;='Rent Roll'!$L11),AND(CI$5&gt;='Rent Roll'!$M36,CI$5&lt;='Rent Roll'!$N36)),
IF('Rent Roll'!$S11=NNN,CI42,
IF('Rent Roll'!$S11=Stop,CI67,
IF('Rent Roll'!$S11=CAM_Fixed,CI92,
IF('Rent Roll'!$S11=FSG,"-","-")))),"-"),"-")</f>
        <v>-</v>
      </c>
      <c r="CJ15" s="715" t="str">
        <f>IF(CJ$3='Rent Roll'!$U11,
IF(OR(AND(CJ$5&gt;='Rent Roll'!$K11,CJ$5&lt;='Rent Roll'!$L11),AND(CJ$5&gt;='Rent Roll'!$M36,CJ$5&lt;='Rent Roll'!$N36)),
IF('Rent Roll'!$S11=NNN,CJ42,
IF('Rent Roll'!$S11=Stop,CJ67,
IF('Rent Roll'!$S11=CAM_Fixed,CJ92,
IF('Rent Roll'!$S11=FSG,"-","-")))),"-"),"-")</f>
        <v>-</v>
      </c>
      <c r="CK15" s="715" t="str">
        <f>IF(CK$3='Rent Roll'!$U11,
IF(OR(AND(CK$5&gt;='Rent Roll'!$K11,CK$5&lt;='Rent Roll'!$L11),AND(CK$5&gt;='Rent Roll'!$M36,CK$5&lt;='Rent Roll'!$N36)),
IF('Rent Roll'!$S11=NNN,CK42,
IF('Rent Roll'!$S11=Stop,CK67,
IF('Rent Roll'!$S11=CAM_Fixed,CK92,
IF('Rent Roll'!$S11=FSG,"-","-")))),"-"),"-")</f>
        <v>-</v>
      </c>
      <c r="CL15" s="715" t="str">
        <f>IF(CL$3='Rent Roll'!$U11,
IF(OR(AND(CL$5&gt;='Rent Roll'!$K11,CL$5&lt;='Rent Roll'!$L11),AND(CL$5&gt;='Rent Roll'!$M36,CL$5&lt;='Rent Roll'!$N36)),
IF('Rent Roll'!$S11=NNN,CL42,
IF('Rent Roll'!$S11=Stop,CL67,
IF('Rent Roll'!$S11=CAM_Fixed,CL92,
IF('Rent Roll'!$S11=FSG,"-","-")))),"-"),"-")</f>
        <v>-</v>
      </c>
      <c r="CM15" s="715" t="str">
        <f>IF(CM$3='Rent Roll'!$U11,
IF(OR(AND(CM$5&gt;='Rent Roll'!$K11,CM$5&lt;='Rent Roll'!$L11),AND(CM$5&gt;='Rent Roll'!$M36,CM$5&lt;='Rent Roll'!$N36)),
IF('Rent Roll'!$S11=NNN,CM42,
IF('Rent Roll'!$S11=Stop,CM67,
IF('Rent Roll'!$S11=CAM_Fixed,CM92,
IF('Rent Roll'!$S11=FSG,"-","-")))),"-"),"-")</f>
        <v>-</v>
      </c>
      <c r="CN15" s="715" t="str">
        <f>IF(CN$3='Rent Roll'!$U11,
IF(OR(AND(CN$5&gt;='Rent Roll'!$K11,CN$5&lt;='Rent Roll'!$L11),AND(CN$5&gt;='Rent Roll'!$M36,CN$5&lt;='Rent Roll'!$N36)),
IF('Rent Roll'!$S11=NNN,CN42,
IF('Rent Roll'!$S11=Stop,CN67,
IF('Rent Roll'!$S11=CAM_Fixed,CN92,
IF('Rent Roll'!$S11=FSG,"-","-")))),"-"),"-")</f>
        <v>-</v>
      </c>
      <c r="CO15" s="715" t="str">
        <f>IF(CO$3='Rent Roll'!$U11,
IF(OR(AND(CO$5&gt;='Rent Roll'!$K11,CO$5&lt;='Rent Roll'!$L11),AND(CO$5&gt;='Rent Roll'!$M36,CO$5&lt;='Rent Roll'!$N36)),
IF('Rent Roll'!$S11=NNN,CO42,
IF('Rent Roll'!$S11=Stop,CO67,
IF('Rent Roll'!$S11=CAM_Fixed,CO92,
IF('Rent Roll'!$S11=FSG,"-","-")))),"-"),"-")</f>
        <v>-</v>
      </c>
      <c r="CP15" s="715" t="str">
        <f>IF(CP$3='Rent Roll'!$U11,
IF(OR(AND(CP$5&gt;='Rent Roll'!$K11,CP$5&lt;='Rent Roll'!$L11),AND(CP$5&gt;='Rent Roll'!$M36,CP$5&lt;='Rent Roll'!$N36)),
IF('Rent Roll'!$S11=NNN,CP42,
IF('Rent Roll'!$S11=Stop,CP67,
IF('Rent Roll'!$S11=CAM_Fixed,CP92,
IF('Rent Roll'!$S11=FSG,"-","-")))),"-"),"-")</f>
        <v>-</v>
      </c>
      <c r="CQ15" s="715" t="str">
        <f>IF(CQ$3='Rent Roll'!$U11,
IF(OR(AND(CQ$5&gt;='Rent Roll'!$K11,CQ$5&lt;='Rent Roll'!$L11),AND(CQ$5&gt;='Rent Roll'!$M36,CQ$5&lt;='Rent Roll'!$N36)),
IF('Rent Roll'!$S11=NNN,CQ42,
IF('Rent Roll'!$S11=Stop,CQ67,
IF('Rent Roll'!$S11=CAM_Fixed,CQ92,
IF('Rent Roll'!$S11=FSG,"-","-")))),"-"),"-")</f>
        <v>-</v>
      </c>
      <c r="CR15" s="715" t="str">
        <f>IF(CR$3='Rent Roll'!$U11,
IF(OR(AND(CR$5&gt;='Rent Roll'!$K11,CR$5&lt;='Rent Roll'!$L11),AND(CR$5&gt;='Rent Roll'!$M36,CR$5&lt;='Rent Roll'!$N36)),
IF('Rent Roll'!$S11=NNN,CR42,
IF('Rent Roll'!$S11=Stop,CR67,
IF('Rent Roll'!$S11=CAM_Fixed,CR92,
IF('Rent Roll'!$S11=FSG,"-","-")))),"-"),"-")</f>
        <v>-</v>
      </c>
      <c r="CS15" s="715" t="str">
        <f>IF(CS$3='Rent Roll'!$U11,
IF(OR(AND(CS$5&gt;='Rent Roll'!$K11,CS$5&lt;='Rent Roll'!$L11),AND(CS$5&gt;='Rent Roll'!$M36,CS$5&lt;='Rent Roll'!$N36)),
IF('Rent Roll'!$S11=NNN,CS42,
IF('Rent Roll'!$S11=Stop,CS67,
IF('Rent Roll'!$S11=CAM_Fixed,CS92,
IF('Rent Roll'!$S11=FSG,"-","-")))),"-"),"-")</f>
        <v>-</v>
      </c>
      <c r="CT15" s="715" t="str">
        <f>IF(CT$3='Rent Roll'!$U11,
IF(OR(AND(CT$5&gt;='Rent Roll'!$K11,CT$5&lt;='Rent Roll'!$L11),AND(CT$5&gt;='Rent Roll'!$M36,CT$5&lt;='Rent Roll'!$N36)),
IF('Rent Roll'!$S11=NNN,CT42,
IF('Rent Roll'!$S11=Stop,CT67,
IF('Rent Roll'!$S11=CAM_Fixed,CT92,
IF('Rent Roll'!$S11=FSG,"-","-")))),"-"),"-")</f>
        <v>-</v>
      </c>
      <c r="CU15" s="715" t="str">
        <f>IF(CU$3='Rent Roll'!$U11,
IF(OR(AND(CU$5&gt;='Rent Roll'!$K11,CU$5&lt;='Rent Roll'!$L11),AND(CU$5&gt;='Rent Roll'!$M36,CU$5&lt;='Rent Roll'!$N36)),
IF('Rent Roll'!$S11=NNN,CU42,
IF('Rent Roll'!$S11=Stop,CU67,
IF('Rent Roll'!$S11=CAM_Fixed,CU92,
IF('Rent Roll'!$S11=FSG,"-","-")))),"-"),"-")</f>
        <v>-</v>
      </c>
      <c r="CV15" s="715" t="str">
        <f>IF(CV$3='Rent Roll'!$U11,
IF(OR(AND(CV$5&gt;='Rent Roll'!$K11,CV$5&lt;='Rent Roll'!$L11),AND(CV$5&gt;='Rent Roll'!$M36,CV$5&lt;='Rent Roll'!$N36)),
IF('Rent Roll'!$S11=NNN,CV42,
IF('Rent Roll'!$S11=Stop,CV67,
IF('Rent Roll'!$S11=CAM_Fixed,CV92,
IF('Rent Roll'!$S11=FSG,"-","-")))),"-"),"-")</f>
        <v>-</v>
      </c>
      <c r="CW15" s="715" t="str">
        <f>IF(CW$3='Rent Roll'!$U11,
IF(OR(AND(CW$5&gt;='Rent Roll'!$K11,CW$5&lt;='Rent Roll'!$L11),AND(CW$5&gt;='Rent Roll'!$M36,CW$5&lt;='Rent Roll'!$N36)),
IF('Rent Roll'!$S11=NNN,CW42,
IF('Rent Roll'!$S11=Stop,CW67,
IF('Rent Roll'!$S11=CAM_Fixed,CW92,
IF('Rent Roll'!$S11=FSG,"-","-")))),"-"),"-")</f>
        <v>-</v>
      </c>
      <c r="CX15" s="715" t="str">
        <f>IF(CX$3='Rent Roll'!$U11,
IF(OR(AND(CX$5&gt;='Rent Roll'!$K11,CX$5&lt;='Rent Roll'!$L11),AND(CX$5&gt;='Rent Roll'!$M36,CX$5&lt;='Rent Roll'!$N36)),
IF('Rent Roll'!$S11=NNN,CX42,
IF('Rent Roll'!$S11=Stop,CX67,
IF('Rent Roll'!$S11=CAM_Fixed,CX92,
IF('Rent Roll'!$S11=FSG,"-","-")))),"-"),"-")</f>
        <v>-</v>
      </c>
      <c r="CY15" s="715" t="str">
        <f>IF(CY$3='Rent Roll'!$U11,
IF(OR(AND(CY$5&gt;='Rent Roll'!$K11,CY$5&lt;='Rent Roll'!$L11),AND(CY$5&gt;='Rent Roll'!$M36,CY$5&lt;='Rent Roll'!$N36)),
IF('Rent Roll'!$S11=NNN,CY42,
IF('Rent Roll'!$S11=Stop,CY67,
IF('Rent Roll'!$S11=CAM_Fixed,CY92,
IF('Rent Roll'!$S11=FSG,"-","-")))),"-"),"-")</f>
        <v>-</v>
      </c>
      <c r="CZ15" s="715" t="str">
        <f>IF(CZ$3='Rent Roll'!$U11,
IF(OR(AND(CZ$5&gt;='Rent Roll'!$K11,CZ$5&lt;='Rent Roll'!$L11),AND(CZ$5&gt;='Rent Roll'!$M36,CZ$5&lt;='Rent Roll'!$N36)),
IF('Rent Roll'!$S11=NNN,CZ42,
IF('Rent Roll'!$S11=Stop,CZ67,
IF('Rent Roll'!$S11=CAM_Fixed,CZ92,
IF('Rent Roll'!$S11=FSG,"-","-")))),"-"),"-")</f>
        <v>-</v>
      </c>
      <c r="DA15" s="715" t="str">
        <f>IF(DA$3='Rent Roll'!$U11,
IF(OR(AND(DA$5&gt;='Rent Roll'!$K11,DA$5&lt;='Rent Roll'!$L11),AND(DA$5&gt;='Rent Roll'!$M36,DA$5&lt;='Rent Roll'!$N36)),
IF('Rent Roll'!$S11=NNN,DA42,
IF('Rent Roll'!$S11=Stop,DA67,
IF('Rent Roll'!$S11=CAM_Fixed,DA92,
IF('Rent Roll'!$S11=FSG,"-","-")))),"-"),"-")</f>
        <v>-</v>
      </c>
      <c r="DB15" s="715" t="str">
        <f>IF(DB$3='Rent Roll'!$U11,
IF(OR(AND(DB$5&gt;='Rent Roll'!$K11,DB$5&lt;='Rent Roll'!$L11),AND(DB$5&gt;='Rent Roll'!$M36,DB$5&lt;='Rent Roll'!$N36)),
IF('Rent Roll'!$S11=NNN,DB42,
IF('Rent Roll'!$S11=Stop,DB67,
IF('Rent Roll'!$S11=CAM_Fixed,DB92,
IF('Rent Roll'!$S11=FSG,"-","-")))),"-"),"-")</f>
        <v>-</v>
      </c>
      <c r="DC15" s="715" t="str">
        <f>IF(DC$3='Rent Roll'!$U11,
IF(OR(AND(DC$5&gt;='Rent Roll'!$K11,DC$5&lt;='Rent Roll'!$L11),AND(DC$5&gt;='Rent Roll'!$M36,DC$5&lt;='Rent Roll'!$N36)),
IF('Rent Roll'!$S11=NNN,DC42,
IF('Rent Roll'!$S11=Stop,DC67,
IF('Rent Roll'!$S11=CAM_Fixed,DC92,
IF('Rent Roll'!$S11=FSG,"-","-")))),"-"),"-")</f>
        <v>-</v>
      </c>
      <c r="DD15" s="715" t="str">
        <f>IF(DD$3='Rent Roll'!$U11,
IF(OR(AND(DD$5&gt;='Rent Roll'!$K11,DD$5&lt;='Rent Roll'!$L11),AND(DD$5&gt;='Rent Roll'!$M36,DD$5&lt;='Rent Roll'!$N36)),
IF('Rent Roll'!$S11=NNN,DD42,
IF('Rent Roll'!$S11=Stop,DD67,
IF('Rent Roll'!$S11=CAM_Fixed,DD92,
IF('Rent Roll'!$S11=FSG,"-","-")))),"-"),"-")</f>
        <v>-</v>
      </c>
      <c r="DE15" s="715" t="str">
        <f>IF(DE$3='Rent Roll'!$U11,
IF(OR(AND(DE$5&gt;='Rent Roll'!$K11,DE$5&lt;='Rent Roll'!$L11),AND(DE$5&gt;='Rent Roll'!$M36,DE$5&lt;='Rent Roll'!$N36)),
IF('Rent Roll'!$S11=NNN,DE42,
IF('Rent Roll'!$S11=Stop,DE67,
IF('Rent Roll'!$S11=CAM_Fixed,DE92,
IF('Rent Roll'!$S11=FSG,"-","-")))),"-"),"-")</f>
        <v>-</v>
      </c>
      <c r="DF15" s="715" t="str">
        <f>IF(DF$3='Rent Roll'!$U11,
IF(OR(AND(DF$5&gt;='Rent Roll'!$K11,DF$5&lt;='Rent Roll'!$L11),AND(DF$5&gt;='Rent Roll'!$M36,DF$5&lt;='Rent Roll'!$N36)),
IF('Rent Roll'!$S11=NNN,DF42,
IF('Rent Roll'!$S11=Stop,DF67,
IF('Rent Roll'!$S11=CAM_Fixed,DF92,
IF('Rent Roll'!$S11=FSG,"-","-")))),"-"),"-")</f>
        <v>-</v>
      </c>
      <c r="DG15" s="715" t="str">
        <f>IF(DG$3='Rent Roll'!$U11,
IF(OR(AND(DG$5&gt;='Rent Roll'!$K11,DG$5&lt;='Rent Roll'!$L11),AND(DG$5&gt;='Rent Roll'!$M36,DG$5&lt;='Rent Roll'!$N36)),
IF('Rent Roll'!$S11=NNN,DG42,
IF('Rent Roll'!$S11=Stop,DG67,
IF('Rent Roll'!$S11=CAM_Fixed,DG92,
IF('Rent Roll'!$S11=FSG,"-","-")))),"-"),"-")</f>
        <v>-</v>
      </c>
      <c r="DH15" s="715" t="str">
        <f>IF(DH$3='Rent Roll'!$U11,
IF(OR(AND(DH$5&gt;='Rent Roll'!$K11,DH$5&lt;='Rent Roll'!$L11),AND(DH$5&gt;='Rent Roll'!$M36,DH$5&lt;='Rent Roll'!$N36)),
IF('Rent Roll'!$S11=NNN,DH42,
IF('Rent Roll'!$S11=Stop,DH67,
IF('Rent Roll'!$S11=CAM_Fixed,DH92,
IF('Rent Roll'!$S11=FSG,"-","-")))),"-"),"-")</f>
        <v>-</v>
      </c>
      <c r="DI15" s="715" t="str">
        <f>IF(DI$3='Rent Roll'!$U11,
IF(OR(AND(DI$5&gt;='Rent Roll'!$K11,DI$5&lt;='Rent Roll'!$L11),AND(DI$5&gt;='Rent Roll'!$M36,DI$5&lt;='Rent Roll'!$N36)),
IF('Rent Roll'!$S11=NNN,DI42,
IF('Rent Roll'!$S11=Stop,DI67,
IF('Rent Roll'!$S11=CAM_Fixed,DI92,
IF('Rent Roll'!$S11=FSG,"-","-")))),"-"),"-")</f>
        <v>-</v>
      </c>
      <c r="DJ15" s="715" t="str">
        <f>IF(DJ$3='Rent Roll'!$U11,
IF(OR(AND(DJ$5&gt;='Rent Roll'!$K11,DJ$5&lt;='Rent Roll'!$L11),AND(DJ$5&gt;='Rent Roll'!$M36,DJ$5&lt;='Rent Roll'!$N36)),
IF('Rent Roll'!$S11=NNN,DJ42,
IF('Rent Roll'!$S11=Stop,DJ67,
IF('Rent Roll'!$S11=CAM_Fixed,DJ92,
IF('Rent Roll'!$S11=FSG,"-","-")))),"-"),"-")</f>
        <v>-</v>
      </c>
      <c r="DK15" s="715" t="str">
        <f>IF(DK$3='Rent Roll'!$U11,
IF(OR(AND(DK$5&gt;='Rent Roll'!$K11,DK$5&lt;='Rent Roll'!$L11),AND(DK$5&gt;='Rent Roll'!$M36,DK$5&lt;='Rent Roll'!$N36)),
IF('Rent Roll'!$S11=NNN,DK42,
IF('Rent Roll'!$S11=Stop,DK67,
IF('Rent Roll'!$S11=CAM_Fixed,DK92,
IF('Rent Roll'!$S11=FSG,"-","-")))),"-"),"-")</f>
        <v>-</v>
      </c>
      <c r="DL15" s="715" t="str">
        <f>IF(DL$3='Rent Roll'!$U11,
IF(OR(AND(DL$5&gt;='Rent Roll'!$K11,DL$5&lt;='Rent Roll'!$L11),AND(DL$5&gt;='Rent Roll'!$M36,DL$5&lt;='Rent Roll'!$N36)),
IF('Rent Roll'!$S11=NNN,DL42,
IF('Rent Roll'!$S11=Stop,DL67,
IF('Rent Roll'!$S11=CAM_Fixed,DL92,
IF('Rent Roll'!$S11=FSG,"-","-")))),"-"),"-")</f>
        <v>-</v>
      </c>
      <c r="DM15" s="715" t="str">
        <f>IF(DM$3='Rent Roll'!$U11,
IF(OR(AND(DM$5&gt;='Rent Roll'!$K11,DM$5&lt;='Rent Roll'!$L11),AND(DM$5&gt;='Rent Roll'!$M36,DM$5&lt;='Rent Roll'!$N36)),
IF('Rent Roll'!$S11=NNN,DM42,
IF('Rent Roll'!$S11=Stop,DM67,
IF('Rent Roll'!$S11=CAM_Fixed,DM92,
IF('Rent Roll'!$S11=FSG,"-","-")))),"-"),"-")</f>
        <v>-</v>
      </c>
      <c r="DN15" s="715" t="str">
        <f>IF(DN$3='Rent Roll'!$U11,
IF(OR(AND(DN$5&gt;='Rent Roll'!$K11,DN$5&lt;='Rent Roll'!$L11),AND(DN$5&gt;='Rent Roll'!$M36,DN$5&lt;='Rent Roll'!$N36)),
IF('Rent Roll'!$S11=NNN,DN42,
IF('Rent Roll'!$S11=Stop,DN67,
IF('Rent Roll'!$S11=CAM_Fixed,DN92,
IF('Rent Roll'!$S11=FSG,"-","-")))),"-"),"-")</f>
        <v>-</v>
      </c>
      <c r="DO15" s="715" t="str">
        <f>IF(DO$3='Rent Roll'!$U11,
IF(OR(AND(DO$5&gt;='Rent Roll'!$K11,DO$5&lt;='Rent Roll'!$L11),AND(DO$5&gt;='Rent Roll'!$M36,DO$5&lt;='Rent Roll'!$N36)),
IF('Rent Roll'!$S11=NNN,DO42,
IF('Rent Roll'!$S11=Stop,DO67,
IF('Rent Roll'!$S11=CAM_Fixed,DO92,
IF('Rent Roll'!$S11=FSG,"-","-")))),"-"),"-")</f>
        <v>-</v>
      </c>
      <c r="DP15" s="715" t="str">
        <f>IF(DP$3='Rent Roll'!$U11,
IF(OR(AND(DP$5&gt;='Rent Roll'!$K11,DP$5&lt;='Rent Roll'!$L11),AND(DP$5&gt;='Rent Roll'!$M36,DP$5&lt;='Rent Roll'!$N36)),
IF('Rent Roll'!$S11=NNN,DP42,
IF('Rent Roll'!$S11=Stop,DP67,
IF('Rent Roll'!$S11=CAM_Fixed,DP92,
IF('Rent Roll'!$S11=FSG,"-","-")))),"-"),"-")</f>
        <v>-</v>
      </c>
      <c r="DQ15" s="715" t="str">
        <f>IF(DQ$3='Rent Roll'!$U11,
IF(OR(AND(DQ$5&gt;='Rent Roll'!$K11,DQ$5&lt;='Rent Roll'!$L11),AND(DQ$5&gt;='Rent Roll'!$M36,DQ$5&lt;='Rent Roll'!$N36)),
IF('Rent Roll'!$S11=NNN,DQ42,
IF('Rent Roll'!$S11=Stop,DQ67,
IF('Rent Roll'!$S11=CAM_Fixed,DQ92,
IF('Rent Roll'!$S11=FSG,"-","-")))),"-"),"-")</f>
        <v>-</v>
      </c>
      <c r="DR15" s="715" t="str">
        <f>IF(DR$3='Rent Roll'!$U11,
IF(OR(AND(DR$5&gt;='Rent Roll'!$K11,DR$5&lt;='Rent Roll'!$L11),AND(DR$5&gt;='Rent Roll'!$M36,DR$5&lt;='Rent Roll'!$N36)),
IF('Rent Roll'!$S11=NNN,DR42,
IF('Rent Roll'!$S11=Stop,DR67,
IF('Rent Roll'!$S11=CAM_Fixed,DR92,
IF('Rent Roll'!$S11=FSG,"-","-")))),"-"),"-")</f>
        <v>-</v>
      </c>
      <c r="DS15" s="715" t="str">
        <f>IF(DS$3='Rent Roll'!$U11,
IF(OR(AND(DS$5&gt;='Rent Roll'!$K11,DS$5&lt;='Rent Roll'!$L11),AND(DS$5&gt;='Rent Roll'!$M36,DS$5&lt;='Rent Roll'!$N36)),
IF('Rent Roll'!$S11=NNN,DS42,
IF('Rent Roll'!$S11=Stop,DS67,
IF('Rent Roll'!$S11=CAM_Fixed,DS92,
IF('Rent Roll'!$S11=FSG,"-","-")))),"-"),"-")</f>
        <v>-</v>
      </c>
      <c r="DT15" s="715" t="str">
        <f>IF(DT$3='Rent Roll'!$U11,
IF(OR(AND(DT$5&gt;='Rent Roll'!$K11,DT$5&lt;='Rent Roll'!$L11),AND(DT$5&gt;='Rent Roll'!$M36,DT$5&lt;='Rent Roll'!$N36)),
IF('Rent Roll'!$S11=NNN,DT42,
IF('Rent Roll'!$S11=Stop,DT67,
IF('Rent Roll'!$S11=CAM_Fixed,DT92,
IF('Rent Roll'!$S11=FSG,"-","-")))),"-"),"-")</f>
        <v>-</v>
      </c>
      <c r="DU15" s="715" t="str">
        <f>IF(DU$3='Rent Roll'!$U11,
IF(OR(AND(DU$5&gt;='Rent Roll'!$K11,DU$5&lt;='Rent Roll'!$L11),AND(DU$5&gt;='Rent Roll'!$M36,DU$5&lt;='Rent Roll'!$N36)),
IF('Rent Roll'!$S11=NNN,DU42,
IF('Rent Roll'!$S11=Stop,DU67,
IF('Rent Roll'!$S11=CAM_Fixed,DU92,
IF('Rent Roll'!$S11=FSG,"-","-")))),"-"),"-")</f>
        <v>-</v>
      </c>
      <c r="DV15" s="715" t="str">
        <f>IF(DV$3='Rent Roll'!$U11,
IF(OR(AND(DV$5&gt;='Rent Roll'!$K11,DV$5&lt;='Rent Roll'!$L11),AND(DV$5&gt;='Rent Roll'!$M36,DV$5&lt;='Rent Roll'!$N36)),
IF('Rent Roll'!$S11=NNN,DV42,
IF('Rent Roll'!$S11=Stop,DV67,
IF('Rent Roll'!$S11=CAM_Fixed,DV92,
IF('Rent Roll'!$S11=FSG,"-","-")))),"-"),"-")</f>
        <v>-</v>
      </c>
      <c r="DW15" s="715" t="str">
        <f>IF(DW$3='Rent Roll'!$U11,
IF(OR(AND(DW$5&gt;='Rent Roll'!$K11,DW$5&lt;='Rent Roll'!$L11),AND(DW$5&gt;='Rent Roll'!$M36,DW$5&lt;='Rent Roll'!$N36)),
IF('Rent Roll'!$S11=NNN,DW42,
IF('Rent Roll'!$S11=Stop,DW67,
IF('Rent Roll'!$S11=CAM_Fixed,DW92,
IF('Rent Roll'!$S11=FSG,"-","-")))),"-"),"-")</f>
        <v>-</v>
      </c>
      <c r="DX15" s="715" t="str">
        <f>IF(DX$3='Rent Roll'!$U11,
IF(OR(AND(DX$5&gt;='Rent Roll'!$K11,DX$5&lt;='Rent Roll'!$L11),AND(DX$5&gt;='Rent Roll'!$M36,DX$5&lt;='Rent Roll'!$N36)),
IF('Rent Roll'!$S11=NNN,DX42,
IF('Rent Roll'!$S11=Stop,DX67,
IF('Rent Roll'!$S11=CAM_Fixed,DX92,
IF('Rent Roll'!$S11=FSG,"-","-")))),"-"),"-")</f>
        <v>-</v>
      </c>
      <c r="DY15" s="715" t="str">
        <f>IF(DY$3='Rent Roll'!$U11,
IF(OR(AND(DY$5&gt;='Rent Roll'!$K11,DY$5&lt;='Rent Roll'!$L11),AND(DY$5&gt;='Rent Roll'!$M36,DY$5&lt;='Rent Roll'!$N36)),
IF('Rent Roll'!$S11=NNN,DY42,
IF('Rent Roll'!$S11=Stop,DY67,
IF('Rent Roll'!$S11=CAM_Fixed,DY92,
IF('Rent Roll'!$S11=FSG,"-","-")))),"-"),"-")</f>
        <v>-</v>
      </c>
      <c r="DZ15" s="715" t="str">
        <f>IF(DZ$3='Rent Roll'!$U11,
IF(OR(AND(DZ$5&gt;='Rent Roll'!$K11,DZ$5&lt;='Rent Roll'!$L11),AND(DZ$5&gt;='Rent Roll'!$M36,DZ$5&lt;='Rent Roll'!$N36)),
IF('Rent Roll'!$S11=NNN,DZ42,
IF('Rent Roll'!$S11=Stop,DZ67,
IF('Rent Roll'!$S11=CAM_Fixed,DZ92,
IF('Rent Roll'!$S11=FSG,"-","-")))),"-"),"-")</f>
        <v>-</v>
      </c>
      <c r="EA15" s="715" t="str">
        <f>IF(EA$3='Rent Roll'!$U11,
IF(OR(AND(EA$5&gt;='Rent Roll'!$K11,EA$5&lt;='Rent Roll'!$L11),AND(EA$5&gt;='Rent Roll'!$M36,EA$5&lt;='Rent Roll'!$N36)),
IF('Rent Roll'!$S11=NNN,EA42,
IF('Rent Roll'!$S11=Stop,EA67,
IF('Rent Roll'!$S11=CAM_Fixed,EA92,
IF('Rent Roll'!$S11=FSG,"-","-")))),"-"),"-")</f>
        <v>-</v>
      </c>
      <c r="EB15" s="715" t="str">
        <f>IF(EB$3='Rent Roll'!$U11,
IF(OR(AND(EB$5&gt;='Rent Roll'!$K11,EB$5&lt;='Rent Roll'!$L11),AND(EB$5&gt;='Rent Roll'!$M36,EB$5&lt;='Rent Roll'!$N36)),
IF('Rent Roll'!$S11=NNN,EB42,
IF('Rent Roll'!$S11=Stop,EB67,
IF('Rent Roll'!$S11=CAM_Fixed,EB92,
IF('Rent Roll'!$S11=FSG,"-","-")))),"-"),"-")</f>
        <v>-</v>
      </c>
      <c r="EC15" s="715" t="str">
        <f>IF(EC$3='Rent Roll'!$U11,
IF(OR(AND(EC$5&gt;='Rent Roll'!$K11,EC$5&lt;='Rent Roll'!$L11),AND(EC$5&gt;='Rent Roll'!$M36,EC$5&lt;='Rent Roll'!$N36)),
IF('Rent Roll'!$S11=NNN,EC42,
IF('Rent Roll'!$S11=Stop,EC67,
IF('Rent Roll'!$S11=CAM_Fixed,EC92,
IF('Rent Roll'!$S11=FSG,"-","-")))),"-"),"-")</f>
        <v>-</v>
      </c>
      <c r="ED15" s="715" t="str">
        <f>IF(ED$3='Rent Roll'!$U11,
IF(OR(AND(ED$5&gt;='Rent Roll'!$K11,ED$5&lt;='Rent Roll'!$L11),AND(ED$5&gt;='Rent Roll'!$M36,ED$5&lt;='Rent Roll'!$N36)),
IF('Rent Roll'!$S11=NNN,ED42,
IF('Rent Roll'!$S11=Stop,ED67,
IF('Rent Roll'!$S11=CAM_Fixed,ED92,
IF('Rent Roll'!$S11=FSG,"-","-")))),"-"),"-")</f>
        <v>-</v>
      </c>
      <c r="EE15" s="715" t="str">
        <f>IF(EE$3='Rent Roll'!$U11,
IF(OR(AND(EE$5&gt;='Rent Roll'!$K11,EE$5&lt;='Rent Roll'!$L11),AND(EE$5&gt;='Rent Roll'!$M36,EE$5&lt;='Rent Roll'!$N36)),
IF('Rent Roll'!$S11=NNN,EE42,
IF('Rent Roll'!$S11=Stop,EE67,
IF('Rent Roll'!$S11=CAM_Fixed,EE92,
IF('Rent Roll'!$S11=FSG,"-","-")))),"-"),"-")</f>
        <v>-</v>
      </c>
      <c r="EF15" s="361" t="str">
        <f>IF(EF$3='Rent Roll'!$U11,
IF(OR(AND(EF$5&gt;='Rent Roll'!$K11,EF$5&lt;='Rent Roll'!$L11),AND(EF$5&gt;='Rent Roll'!$M36,EF$5&lt;='Rent Roll'!$N36)),
IF('Rent Roll'!$S11=NNN,EF42,
IF('Rent Roll'!$S11=Stop,EF67,
IF('Rent Roll'!$S11=CAM_Fixed,EF92,
IF('Rent Roll'!$S11=FSG,"-","-")))),"-"),"-")</f>
        <v>-</v>
      </c>
      <c r="EG15" s="693" t="s">
        <v>109</v>
      </c>
    </row>
    <row r="16" spans="2:137" x14ac:dyDescent="0.25">
      <c r="B16" s="716" t="str">
        <f>IF('Rent Roll'!S12&gt;0,'Rent Roll'!S12,"")</f>
        <v/>
      </c>
      <c r="C16" s="714" t="str">
        <f>CONCATENATE('Rent Roll'!B12&amp;" - "&amp;'Rent Roll'!C12)</f>
        <v>5F - IMD</v>
      </c>
      <c r="D16" s="361">
        <f t="shared" si="11"/>
        <v>0</v>
      </c>
      <c r="E16" s="715" t="str">
        <f>IF(E$3='Rent Roll'!$U12,
IF(OR(AND(E$5&gt;='Rent Roll'!$K12,E$5&lt;='Rent Roll'!$L12),AND(E$5&gt;='Rent Roll'!$M37,E$5&lt;='Rent Roll'!$N37)),
IF('Rent Roll'!$S12=NNN,E43,
IF('Rent Roll'!$S12=Stop,E68,
IF('Rent Roll'!$S12=CAM_Fixed,E93,
IF('Rent Roll'!$S12=FSG,"-","-")))),"-"),"-")</f>
        <v>-</v>
      </c>
      <c r="F16" s="715" t="str">
        <f>IF(F$3='Rent Roll'!$U12,
IF(OR(AND(F$5&gt;='Rent Roll'!$K12,F$5&lt;='Rent Roll'!$L12),AND(F$5&gt;='Rent Roll'!$M37,F$5&lt;='Rent Roll'!$N37)),
IF('Rent Roll'!$S12=NNN,F43,
IF('Rent Roll'!$S12=Stop,F68,
IF('Rent Roll'!$S12=CAM_Fixed,F93,
IF('Rent Roll'!$S12=FSG,"-","-")))),"-"),"-")</f>
        <v>-</v>
      </c>
      <c r="G16" s="715" t="str">
        <f>IF(G$3='Rent Roll'!$U12,
IF(OR(AND(G$5&gt;='Rent Roll'!$K12,G$5&lt;='Rent Roll'!$L12),AND(G$5&gt;='Rent Roll'!$M37,G$5&lt;='Rent Roll'!$N37)),
IF('Rent Roll'!$S12=NNN,G43,
IF('Rent Roll'!$S12=Stop,G68,
IF('Rent Roll'!$S12=CAM_Fixed,G93,
IF('Rent Roll'!$S12=FSG,"-","-")))),"-"),"-")</f>
        <v>-</v>
      </c>
      <c r="H16" s="715" t="str">
        <f>IF(H$3='Rent Roll'!$U12,
IF(OR(AND(H$5&gt;='Rent Roll'!$K12,H$5&lt;='Rent Roll'!$L12),AND(H$5&gt;='Rent Roll'!$M37,H$5&lt;='Rent Roll'!$N37)),
IF('Rent Roll'!$S12=NNN,H43,
IF('Rent Roll'!$S12=Stop,H68,
IF('Rent Roll'!$S12=CAM_Fixed,H93,
IF('Rent Roll'!$S12=FSG,"-","-")))),"-"),"-")</f>
        <v>-</v>
      </c>
      <c r="I16" s="715" t="str">
        <f>IF(I$3='Rent Roll'!$U12,
IF(OR(AND(I$5&gt;='Rent Roll'!$K12,I$5&lt;='Rent Roll'!$L12),AND(I$5&gt;='Rent Roll'!$M37,I$5&lt;='Rent Roll'!$N37)),
IF('Rent Roll'!$S12=NNN,I43,
IF('Rent Roll'!$S12=Stop,I68,
IF('Rent Roll'!$S12=CAM_Fixed,I93,
IF('Rent Roll'!$S12=FSG,"-","-")))),"-"),"-")</f>
        <v>-</v>
      </c>
      <c r="J16" s="715" t="str">
        <f>IF(J$3='Rent Roll'!$U12,
IF(OR(AND(J$5&gt;='Rent Roll'!$K12,J$5&lt;='Rent Roll'!$L12),AND(J$5&gt;='Rent Roll'!$M37,J$5&lt;='Rent Roll'!$N37)),
IF('Rent Roll'!$S12=NNN,J43,
IF('Rent Roll'!$S12=Stop,J68,
IF('Rent Roll'!$S12=CAM_Fixed,J93,
IF('Rent Roll'!$S12=FSG,"-","-")))),"-"),"-")</f>
        <v>-</v>
      </c>
      <c r="K16" s="715" t="str">
        <f>IF(K$3='Rent Roll'!$U12,
IF(OR(AND(K$5&gt;='Rent Roll'!$K12,K$5&lt;='Rent Roll'!$L12),AND(K$5&gt;='Rent Roll'!$M37,K$5&lt;='Rent Roll'!$N37)),
IF('Rent Roll'!$S12=NNN,K43,
IF('Rent Roll'!$S12=Stop,K68,
IF('Rent Roll'!$S12=CAM_Fixed,K93,
IF('Rent Roll'!$S12=FSG,"-","-")))),"-"),"-")</f>
        <v>-</v>
      </c>
      <c r="L16" s="715" t="str">
        <f>IF(L$3='Rent Roll'!$U12,
IF(OR(AND(L$5&gt;='Rent Roll'!$K12,L$5&lt;='Rent Roll'!$L12),AND(L$5&gt;='Rent Roll'!$M37,L$5&lt;='Rent Roll'!$N37)),
IF('Rent Roll'!$S12=NNN,L43,
IF('Rent Roll'!$S12=Stop,L68,
IF('Rent Roll'!$S12=CAM_Fixed,L93,
IF('Rent Roll'!$S12=FSG,"-","-")))),"-"),"-")</f>
        <v>-</v>
      </c>
      <c r="M16" s="715" t="str">
        <f>IF(M$3='Rent Roll'!$U12,
IF(OR(AND(M$5&gt;='Rent Roll'!$K12,M$5&lt;='Rent Roll'!$L12),AND(M$5&gt;='Rent Roll'!$M37,M$5&lt;='Rent Roll'!$N37)),
IF('Rent Roll'!$S12=NNN,M43,
IF('Rent Roll'!$S12=Stop,M68,
IF('Rent Roll'!$S12=CAM_Fixed,M93,
IF('Rent Roll'!$S12=FSG,"-","-")))),"-"),"-")</f>
        <v>-</v>
      </c>
      <c r="N16" s="715" t="str">
        <f>IF(N$3='Rent Roll'!$U12,
IF(OR(AND(N$5&gt;='Rent Roll'!$K12,N$5&lt;='Rent Roll'!$L12),AND(N$5&gt;='Rent Roll'!$M37,N$5&lt;='Rent Roll'!$N37)),
IF('Rent Roll'!$S12=NNN,N43,
IF('Rent Roll'!$S12=Stop,N68,
IF('Rent Roll'!$S12=CAM_Fixed,N93,
IF('Rent Roll'!$S12=FSG,"-","-")))),"-"),"-")</f>
        <v>-</v>
      </c>
      <c r="O16" s="715" t="str">
        <f>IF(O$3='Rent Roll'!$U12,
IF(OR(AND(O$5&gt;='Rent Roll'!$K12,O$5&lt;='Rent Roll'!$L12),AND(O$5&gt;='Rent Roll'!$M37,O$5&lt;='Rent Roll'!$N37)),
IF('Rent Roll'!$S12=NNN,O43,
IF('Rent Roll'!$S12=Stop,O68,
IF('Rent Roll'!$S12=CAM_Fixed,O93,
IF('Rent Roll'!$S12=FSG,"-","-")))),"-"),"-")</f>
        <v>-</v>
      </c>
      <c r="P16" s="715" t="str">
        <f>IF(P$3='Rent Roll'!$U12,
IF(OR(AND(P$5&gt;='Rent Roll'!$K12,P$5&lt;='Rent Roll'!$L12),AND(P$5&gt;='Rent Roll'!$M37,P$5&lt;='Rent Roll'!$N37)),
IF('Rent Roll'!$S12=NNN,P43,
IF('Rent Roll'!$S12=Stop,P68,
IF('Rent Roll'!$S12=CAM_Fixed,P93,
IF('Rent Roll'!$S12=FSG,"-","-")))),"-"),"-")</f>
        <v>-</v>
      </c>
      <c r="Q16" s="715" t="str">
        <f>IF(Q$3='Rent Roll'!$U12,
IF(OR(AND(Q$5&gt;='Rent Roll'!$K12,Q$5&lt;='Rent Roll'!$L12),AND(Q$5&gt;='Rent Roll'!$M37,Q$5&lt;='Rent Roll'!$N37)),
IF('Rent Roll'!$S12=NNN,Q43,
IF('Rent Roll'!$S12=Stop,Q68,
IF('Rent Roll'!$S12=CAM_Fixed,Q93,
IF('Rent Roll'!$S12=FSG,"-","-")))),"-"),"-")</f>
        <v>-</v>
      </c>
      <c r="R16" s="715" t="str">
        <f>IF(R$3='Rent Roll'!$U12,
IF(OR(AND(R$5&gt;='Rent Roll'!$K12,R$5&lt;='Rent Roll'!$L12),AND(R$5&gt;='Rent Roll'!$M37,R$5&lt;='Rent Roll'!$N37)),
IF('Rent Roll'!$S12=NNN,R43,
IF('Rent Roll'!$S12=Stop,R68,
IF('Rent Roll'!$S12=CAM_Fixed,R93,
IF('Rent Roll'!$S12=FSG,"-","-")))),"-"),"-")</f>
        <v>-</v>
      </c>
      <c r="S16" s="715" t="str">
        <f>IF(S$3='Rent Roll'!$U12,
IF(OR(AND(S$5&gt;='Rent Roll'!$K12,S$5&lt;='Rent Roll'!$L12),AND(S$5&gt;='Rent Roll'!$M37,S$5&lt;='Rent Roll'!$N37)),
IF('Rent Roll'!$S12=NNN,S43,
IF('Rent Roll'!$S12=Stop,S68,
IF('Rent Roll'!$S12=CAM_Fixed,S93,
IF('Rent Roll'!$S12=FSG,"-","-")))),"-"),"-")</f>
        <v>-</v>
      </c>
      <c r="T16" s="715" t="str">
        <f>IF(T$3='Rent Roll'!$U12,
IF(OR(AND(T$5&gt;='Rent Roll'!$K12,T$5&lt;='Rent Roll'!$L12),AND(T$5&gt;='Rent Roll'!$M37,T$5&lt;='Rent Roll'!$N37)),
IF('Rent Roll'!$S12=NNN,T43,
IF('Rent Roll'!$S12=Stop,T68,
IF('Rent Roll'!$S12=CAM_Fixed,T93,
IF('Rent Roll'!$S12=FSG,"-","-")))),"-"),"-")</f>
        <v>-</v>
      </c>
      <c r="U16" s="715" t="str">
        <f>IF(U$3='Rent Roll'!$U12,
IF(OR(AND(U$5&gt;='Rent Roll'!$K12,U$5&lt;='Rent Roll'!$L12),AND(U$5&gt;='Rent Roll'!$M37,U$5&lt;='Rent Roll'!$N37)),
IF('Rent Roll'!$S12=NNN,U43,
IF('Rent Roll'!$S12=Stop,U68,
IF('Rent Roll'!$S12=CAM_Fixed,U93,
IF('Rent Roll'!$S12=FSG,"-","-")))),"-"),"-")</f>
        <v>-</v>
      </c>
      <c r="V16" s="715" t="str">
        <f>IF(V$3='Rent Roll'!$U12,
IF(OR(AND(V$5&gt;='Rent Roll'!$K12,V$5&lt;='Rent Roll'!$L12),AND(V$5&gt;='Rent Roll'!$M37,V$5&lt;='Rent Roll'!$N37)),
IF('Rent Roll'!$S12=NNN,V43,
IF('Rent Roll'!$S12=Stop,V68,
IF('Rent Roll'!$S12=CAM_Fixed,V93,
IF('Rent Roll'!$S12=FSG,"-","-")))),"-"),"-")</f>
        <v>-</v>
      </c>
      <c r="W16" s="715" t="str">
        <f>IF(W$3='Rent Roll'!$U12,
IF(OR(AND(W$5&gt;='Rent Roll'!$K12,W$5&lt;='Rent Roll'!$L12),AND(W$5&gt;='Rent Roll'!$M37,W$5&lt;='Rent Roll'!$N37)),
IF('Rent Roll'!$S12=NNN,W43,
IF('Rent Roll'!$S12=Stop,W68,
IF('Rent Roll'!$S12=CAM_Fixed,W93,
IF('Rent Roll'!$S12=FSG,"-","-")))),"-"),"-")</f>
        <v>-</v>
      </c>
      <c r="X16" s="715" t="str">
        <f>IF(X$3='Rent Roll'!$U12,
IF(OR(AND(X$5&gt;='Rent Roll'!$K12,X$5&lt;='Rent Roll'!$L12),AND(X$5&gt;='Rent Roll'!$M37,X$5&lt;='Rent Roll'!$N37)),
IF('Rent Roll'!$S12=NNN,X43,
IF('Rent Roll'!$S12=Stop,X68,
IF('Rent Roll'!$S12=CAM_Fixed,X93,
IF('Rent Roll'!$S12=FSG,"-","-")))),"-"),"-")</f>
        <v>-</v>
      </c>
      <c r="Y16" s="715" t="str">
        <f>IF(Y$3='Rent Roll'!$U12,
IF(OR(AND(Y$5&gt;='Rent Roll'!$K12,Y$5&lt;='Rent Roll'!$L12),AND(Y$5&gt;='Rent Roll'!$M37,Y$5&lt;='Rent Roll'!$N37)),
IF('Rent Roll'!$S12=NNN,Y43,
IF('Rent Roll'!$S12=Stop,Y68,
IF('Rent Roll'!$S12=CAM_Fixed,Y93,
IF('Rent Roll'!$S12=FSG,"-","-")))),"-"),"-")</f>
        <v>-</v>
      </c>
      <c r="Z16" s="715" t="str">
        <f>IF(Z$3='Rent Roll'!$U12,
IF(OR(AND(Z$5&gt;='Rent Roll'!$K12,Z$5&lt;='Rent Roll'!$L12),AND(Z$5&gt;='Rent Roll'!$M37,Z$5&lt;='Rent Roll'!$N37)),
IF('Rent Roll'!$S12=NNN,Z43,
IF('Rent Roll'!$S12=Stop,Z68,
IF('Rent Roll'!$S12=CAM_Fixed,Z93,
IF('Rent Roll'!$S12=FSG,"-","-")))),"-"),"-")</f>
        <v>-</v>
      </c>
      <c r="AA16" s="715" t="str">
        <f>IF(AA$3='Rent Roll'!$U12,
IF(OR(AND(AA$5&gt;='Rent Roll'!$K12,AA$5&lt;='Rent Roll'!$L12),AND(AA$5&gt;='Rent Roll'!$M37,AA$5&lt;='Rent Roll'!$N37)),
IF('Rent Roll'!$S12=NNN,AA43,
IF('Rent Roll'!$S12=Stop,AA68,
IF('Rent Roll'!$S12=CAM_Fixed,AA93,
IF('Rent Roll'!$S12=FSG,"-","-")))),"-"),"-")</f>
        <v>-</v>
      </c>
      <c r="AB16" s="715" t="str">
        <f>IF(AB$3='Rent Roll'!$U12,
IF(OR(AND(AB$5&gt;='Rent Roll'!$K12,AB$5&lt;='Rent Roll'!$L12),AND(AB$5&gt;='Rent Roll'!$M37,AB$5&lt;='Rent Roll'!$N37)),
IF('Rent Roll'!$S12=NNN,AB43,
IF('Rent Roll'!$S12=Stop,AB68,
IF('Rent Roll'!$S12=CAM_Fixed,AB93,
IF('Rent Roll'!$S12=FSG,"-","-")))),"-"),"-")</f>
        <v>-</v>
      </c>
      <c r="AC16" s="715" t="str">
        <f>IF(AC$3='Rent Roll'!$U12,
IF(OR(AND(AC$5&gt;='Rent Roll'!$K12,AC$5&lt;='Rent Roll'!$L12),AND(AC$5&gt;='Rent Roll'!$M37,AC$5&lt;='Rent Roll'!$N37)),
IF('Rent Roll'!$S12=NNN,AC43,
IF('Rent Roll'!$S12=Stop,AC68,
IF('Rent Roll'!$S12=CAM_Fixed,AC93,
IF('Rent Roll'!$S12=FSG,"-","-")))),"-"),"-")</f>
        <v>-</v>
      </c>
      <c r="AD16" s="715" t="str">
        <f>IF(AD$3='Rent Roll'!$U12,
IF(OR(AND(AD$5&gt;='Rent Roll'!$K12,AD$5&lt;='Rent Roll'!$L12),AND(AD$5&gt;='Rent Roll'!$M37,AD$5&lt;='Rent Roll'!$N37)),
IF('Rent Roll'!$S12=NNN,AD43,
IF('Rent Roll'!$S12=Stop,AD68,
IF('Rent Roll'!$S12=CAM_Fixed,AD93,
IF('Rent Roll'!$S12=FSG,"-","-")))),"-"),"-")</f>
        <v>-</v>
      </c>
      <c r="AE16" s="715" t="str">
        <f>IF(AE$3='Rent Roll'!$U12,
IF(OR(AND(AE$5&gt;='Rent Roll'!$K12,AE$5&lt;='Rent Roll'!$L12),AND(AE$5&gt;='Rent Roll'!$M37,AE$5&lt;='Rent Roll'!$N37)),
IF('Rent Roll'!$S12=NNN,AE43,
IF('Rent Roll'!$S12=Stop,AE68,
IF('Rent Roll'!$S12=CAM_Fixed,AE93,
IF('Rent Roll'!$S12=FSG,"-","-")))),"-"),"-")</f>
        <v>-</v>
      </c>
      <c r="AF16" s="715" t="str">
        <f>IF(AF$3='Rent Roll'!$U12,
IF(OR(AND(AF$5&gt;='Rent Roll'!$K12,AF$5&lt;='Rent Roll'!$L12),AND(AF$5&gt;='Rent Roll'!$M37,AF$5&lt;='Rent Roll'!$N37)),
IF('Rent Roll'!$S12=NNN,AF43,
IF('Rent Roll'!$S12=Stop,AF68,
IF('Rent Roll'!$S12=CAM_Fixed,AF93,
IF('Rent Roll'!$S12=FSG,"-","-")))),"-"),"-")</f>
        <v>-</v>
      </c>
      <c r="AG16" s="715" t="str">
        <f>IF(AG$3='Rent Roll'!$U12,
IF(OR(AND(AG$5&gt;='Rent Roll'!$K12,AG$5&lt;='Rent Roll'!$L12),AND(AG$5&gt;='Rent Roll'!$M37,AG$5&lt;='Rent Roll'!$N37)),
IF('Rent Roll'!$S12=NNN,AG43,
IF('Rent Roll'!$S12=Stop,AG68,
IF('Rent Roll'!$S12=CAM_Fixed,AG93,
IF('Rent Roll'!$S12=FSG,"-","-")))),"-"),"-")</f>
        <v>-</v>
      </c>
      <c r="AH16" s="715" t="str">
        <f>IF(AH$3='Rent Roll'!$U12,
IF(OR(AND(AH$5&gt;='Rent Roll'!$K12,AH$5&lt;='Rent Roll'!$L12),AND(AH$5&gt;='Rent Roll'!$M37,AH$5&lt;='Rent Roll'!$N37)),
IF('Rent Roll'!$S12=NNN,AH43,
IF('Rent Roll'!$S12=Stop,AH68,
IF('Rent Roll'!$S12=CAM_Fixed,AH93,
IF('Rent Roll'!$S12=FSG,"-","-")))),"-"),"-")</f>
        <v>-</v>
      </c>
      <c r="AI16" s="715" t="str">
        <f>IF(AI$3='Rent Roll'!$U12,
IF(OR(AND(AI$5&gt;='Rent Roll'!$K12,AI$5&lt;='Rent Roll'!$L12),AND(AI$5&gt;='Rent Roll'!$M37,AI$5&lt;='Rent Roll'!$N37)),
IF('Rent Roll'!$S12=NNN,AI43,
IF('Rent Roll'!$S12=Stop,AI68,
IF('Rent Roll'!$S12=CAM_Fixed,AI93,
IF('Rent Roll'!$S12=FSG,"-","-")))),"-"),"-")</f>
        <v>-</v>
      </c>
      <c r="AJ16" s="715" t="str">
        <f>IF(AJ$3='Rent Roll'!$U12,
IF(OR(AND(AJ$5&gt;='Rent Roll'!$K12,AJ$5&lt;='Rent Roll'!$L12),AND(AJ$5&gt;='Rent Roll'!$M37,AJ$5&lt;='Rent Roll'!$N37)),
IF('Rent Roll'!$S12=NNN,AJ43,
IF('Rent Roll'!$S12=Stop,AJ68,
IF('Rent Roll'!$S12=CAM_Fixed,AJ93,
IF('Rent Roll'!$S12=FSG,"-","-")))),"-"),"-")</f>
        <v>-</v>
      </c>
      <c r="AK16" s="715" t="str">
        <f>IF(AK$3='Rent Roll'!$U12,
IF(OR(AND(AK$5&gt;='Rent Roll'!$K12,AK$5&lt;='Rent Roll'!$L12),AND(AK$5&gt;='Rent Roll'!$M37,AK$5&lt;='Rent Roll'!$N37)),
IF('Rent Roll'!$S12=NNN,AK43,
IF('Rent Roll'!$S12=Stop,AK68,
IF('Rent Roll'!$S12=CAM_Fixed,AK93,
IF('Rent Roll'!$S12=FSG,"-","-")))),"-"),"-")</f>
        <v>-</v>
      </c>
      <c r="AL16" s="715" t="str">
        <f>IF(AL$3='Rent Roll'!$U12,
IF(OR(AND(AL$5&gt;='Rent Roll'!$K12,AL$5&lt;='Rent Roll'!$L12),AND(AL$5&gt;='Rent Roll'!$M37,AL$5&lt;='Rent Roll'!$N37)),
IF('Rent Roll'!$S12=NNN,AL43,
IF('Rent Roll'!$S12=Stop,AL68,
IF('Rent Roll'!$S12=CAM_Fixed,AL93,
IF('Rent Roll'!$S12=FSG,"-","-")))),"-"),"-")</f>
        <v>-</v>
      </c>
      <c r="AM16" s="715" t="str">
        <f>IF(AM$3='Rent Roll'!$U12,
IF(OR(AND(AM$5&gt;='Rent Roll'!$K12,AM$5&lt;='Rent Roll'!$L12),AND(AM$5&gt;='Rent Roll'!$M37,AM$5&lt;='Rent Roll'!$N37)),
IF('Rent Roll'!$S12=NNN,AM43,
IF('Rent Roll'!$S12=Stop,AM68,
IF('Rent Roll'!$S12=CAM_Fixed,AM93,
IF('Rent Roll'!$S12=FSG,"-","-")))),"-"),"-")</f>
        <v>-</v>
      </c>
      <c r="AN16" s="715" t="str">
        <f>IF(AN$3='Rent Roll'!$U12,
IF(OR(AND(AN$5&gt;='Rent Roll'!$K12,AN$5&lt;='Rent Roll'!$L12),AND(AN$5&gt;='Rent Roll'!$M37,AN$5&lt;='Rent Roll'!$N37)),
IF('Rent Roll'!$S12=NNN,AN43,
IF('Rent Roll'!$S12=Stop,AN68,
IF('Rent Roll'!$S12=CAM_Fixed,AN93,
IF('Rent Roll'!$S12=FSG,"-","-")))),"-"),"-")</f>
        <v>-</v>
      </c>
      <c r="AO16" s="715" t="str">
        <f>IF(AO$3='Rent Roll'!$U12,
IF(OR(AND(AO$5&gt;='Rent Roll'!$K12,AO$5&lt;='Rent Roll'!$L12),AND(AO$5&gt;='Rent Roll'!$M37,AO$5&lt;='Rent Roll'!$N37)),
IF('Rent Roll'!$S12=NNN,AO43,
IF('Rent Roll'!$S12=Stop,AO68,
IF('Rent Roll'!$S12=CAM_Fixed,AO93,
IF('Rent Roll'!$S12=FSG,"-","-")))),"-"),"-")</f>
        <v>-</v>
      </c>
      <c r="AP16" s="715" t="str">
        <f>IF(AP$3='Rent Roll'!$U12,
IF(OR(AND(AP$5&gt;='Rent Roll'!$K12,AP$5&lt;='Rent Roll'!$L12),AND(AP$5&gt;='Rent Roll'!$M37,AP$5&lt;='Rent Roll'!$N37)),
IF('Rent Roll'!$S12=NNN,AP43,
IF('Rent Roll'!$S12=Stop,AP68,
IF('Rent Roll'!$S12=CAM_Fixed,AP93,
IF('Rent Roll'!$S12=FSG,"-","-")))),"-"),"-")</f>
        <v>-</v>
      </c>
      <c r="AQ16" s="715" t="str">
        <f>IF(AQ$3='Rent Roll'!$U12,
IF(OR(AND(AQ$5&gt;='Rent Roll'!$K12,AQ$5&lt;='Rent Roll'!$L12),AND(AQ$5&gt;='Rent Roll'!$M37,AQ$5&lt;='Rent Roll'!$N37)),
IF('Rent Roll'!$S12=NNN,AQ43,
IF('Rent Roll'!$S12=Stop,AQ68,
IF('Rent Roll'!$S12=CAM_Fixed,AQ93,
IF('Rent Roll'!$S12=FSG,"-","-")))),"-"),"-")</f>
        <v>-</v>
      </c>
      <c r="AR16" s="715" t="str">
        <f>IF(AR$3='Rent Roll'!$U12,
IF(OR(AND(AR$5&gt;='Rent Roll'!$K12,AR$5&lt;='Rent Roll'!$L12),AND(AR$5&gt;='Rent Roll'!$M37,AR$5&lt;='Rent Roll'!$N37)),
IF('Rent Roll'!$S12=NNN,AR43,
IF('Rent Roll'!$S12=Stop,AR68,
IF('Rent Roll'!$S12=CAM_Fixed,AR93,
IF('Rent Roll'!$S12=FSG,"-","-")))),"-"),"-")</f>
        <v>-</v>
      </c>
      <c r="AS16" s="715" t="str">
        <f>IF(AS$3='Rent Roll'!$U12,
IF(OR(AND(AS$5&gt;='Rent Roll'!$K12,AS$5&lt;='Rent Roll'!$L12),AND(AS$5&gt;='Rent Roll'!$M37,AS$5&lt;='Rent Roll'!$N37)),
IF('Rent Roll'!$S12=NNN,AS43,
IF('Rent Roll'!$S12=Stop,AS68,
IF('Rent Roll'!$S12=CAM_Fixed,AS93,
IF('Rent Roll'!$S12=FSG,"-","-")))),"-"),"-")</f>
        <v>-</v>
      </c>
      <c r="AT16" s="715" t="str">
        <f>IF(AT$3='Rent Roll'!$U12,
IF(OR(AND(AT$5&gt;='Rent Roll'!$K12,AT$5&lt;='Rent Roll'!$L12),AND(AT$5&gt;='Rent Roll'!$M37,AT$5&lt;='Rent Roll'!$N37)),
IF('Rent Roll'!$S12=NNN,AT43,
IF('Rent Roll'!$S12=Stop,AT68,
IF('Rent Roll'!$S12=CAM_Fixed,AT93,
IF('Rent Roll'!$S12=FSG,"-","-")))),"-"),"-")</f>
        <v>-</v>
      </c>
      <c r="AU16" s="715" t="str">
        <f>IF(AU$3='Rent Roll'!$U12,
IF(OR(AND(AU$5&gt;='Rent Roll'!$K12,AU$5&lt;='Rent Roll'!$L12),AND(AU$5&gt;='Rent Roll'!$M37,AU$5&lt;='Rent Roll'!$N37)),
IF('Rent Roll'!$S12=NNN,AU43,
IF('Rent Roll'!$S12=Stop,AU68,
IF('Rent Roll'!$S12=CAM_Fixed,AU93,
IF('Rent Roll'!$S12=FSG,"-","-")))),"-"),"-")</f>
        <v>-</v>
      </c>
      <c r="AV16" s="715" t="str">
        <f>IF(AV$3='Rent Roll'!$U12,
IF(OR(AND(AV$5&gt;='Rent Roll'!$K12,AV$5&lt;='Rent Roll'!$L12),AND(AV$5&gt;='Rent Roll'!$M37,AV$5&lt;='Rent Roll'!$N37)),
IF('Rent Roll'!$S12=NNN,AV43,
IF('Rent Roll'!$S12=Stop,AV68,
IF('Rent Roll'!$S12=CAM_Fixed,AV93,
IF('Rent Roll'!$S12=FSG,"-","-")))),"-"),"-")</f>
        <v>-</v>
      </c>
      <c r="AW16" s="715" t="str">
        <f>IF(AW$3='Rent Roll'!$U12,
IF(OR(AND(AW$5&gt;='Rent Roll'!$K12,AW$5&lt;='Rent Roll'!$L12),AND(AW$5&gt;='Rent Roll'!$M37,AW$5&lt;='Rent Roll'!$N37)),
IF('Rent Roll'!$S12=NNN,AW43,
IF('Rent Roll'!$S12=Stop,AW68,
IF('Rent Roll'!$S12=CAM_Fixed,AW93,
IF('Rent Roll'!$S12=FSG,"-","-")))),"-"),"-")</f>
        <v>-</v>
      </c>
      <c r="AX16" s="715" t="str">
        <f>IF(AX$3='Rent Roll'!$U12,
IF(OR(AND(AX$5&gt;='Rent Roll'!$K12,AX$5&lt;='Rent Roll'!$L12),AND(AX$5&gt;='Rent Roll'!$M37,AX$5&lt;='Rent Roll'!$N37)),
IF('Rent Roll'!$S12=NNN,AX43,
IF('Rent Roll'!$S12=Stop,AX68,
IF('Rent Roll'!$S12=CAM_Fixed,AX93,
IF('Rent Roll'!$S12=FSG,"-","-")))),"-"),"-")</f>
        <v>-</v>
      </c>
      <c r="AY16" s="715" t="str">
        <f>IF(AY$3='Rent Roll'!$U12,
IF(OR(AND(AY$5&gt;='Rent Roll'!$K12,AY$5&lt;='Rent Roll'!$L12),AND(AY$5&gt;='Rent Roll'!$M37,AY$5&lt;='Rent Roll'!$N37)),
IF('Rent Roll'!$S12=NNN,AY43,
IF('Rent Roll'!$S12=Stop,AY68,
IF('Rent Roll'!$S12=CAM_Fixed,AY93,
IF('Rent Roll'!$S12=FSG,"-","-")))),"-"),"-")</f>
        <v>-</v>
      </c>
      <c r="AZ16" s="715" t="str">
        <f>IF(AZ$3='Rent Roll'!$U12,
IF(OR(AND(AZ$5&gt;='Rent Roll'!$K12,AZ$5&lt;='Rent Roll'!$L12),AND(AZ$5&gt;='Rent Roll'!$M37,AZ$5&lt;='Rent Roll'!$N37)),
IF('Rent Roll'!$S12=NNN,AZ43,
IF('Rent Roll'!$S12=Stop,AZ68,
IF('Rent Roll'!$S12=CAM_Fixed,AZ93,
IF('Rent Roll'!$S12=FSG,"-","-")))),"-"),"-")</f>
        <v>-</v>
      </c>
      <c r="BA16" s="715" t="str">
        <f>IF(BA$3='Rent Roll'!$U12,
IF(OR(AND(BA$5&gt;='Rent Roll'!$K12,BA$5&lt;='Rent Roll'!$L12),AND(BA$5&gt;='Rent Roll'!$M37,BA$5&lt;='Rent Roll'!$N37)),
IF('Rent Roll'!$S12=NNN,BA43,
IF('Rent Roll'!$S12=Stop,BA68,
IF('Rent Roll'!$S12=CAM_Fixed,BA93,
IF('Rent Roll'!$S12=FSG,"-","-")))),"-"),"-")</f>
        <v>-</v>
      </c>
      <c r="BB16" s="715" t="str">
        <f>IF(BB$3='Rent Roll'!$U12,
IF(OR(AND(BB$5&gt;='Rent Roll'!$K12,BB$5&lt;='Rent Roll'!$L12),AND(BB$5&gt;='Rent Roll'!$M37,BB$5&lt;='Rent Roll'!$N37)),
IF('Rent Roll'!$S12=NNN,BB43,
IF('Rent Roll'!$S12=Stop,BB68,
IF('Rent Roll'!$S12=CAM_Fixed,BB93,
IF('Rent Roll'!$S12=FSG,"-","-")))),"-"),"-")</f>
        <v>-</v>
      </c>
      <c r="BC16" s="715" t="str">
        <f>IF(BC$3='Rent Roll'!$U12,
IF(OR(AND(BC$5&gt;='Rent Roll'!$K12,BC$5&lt;='Rent Roll'!$L12),AND(BC$5&gt;='Rent Roll'!$M37,BC$5&lt;='Rent Roll'!$N37)),
IF('Rent Roll'!$S12=NNN,BC43,
IF('Rent Roll'!$S12=Stop,BC68,
IF('Rent Roll'!$S12=CAM_Fixed,BC93,
IF('Rent Roll'!$S12=FSG,"-","-")))),"-"),"-")</f>
        <v>-</v>
      </c>
      <c r="BD16" s="715" t="str">
        <f>IF(BD$3='Rent Roll'!$U12,
IF(OR(AND(BD$5&gt;='Rent Roll'!$K12,BD$5&lt;='Rent Roll'!$L12),AND(BD$5&gt;='Rent Roll'!$M37,BD$5&lt;='Rent Roll'!$N37)),
IF('Rent Roll'!$S12=NNN,BD43,
IF('Rent Roll'!$S12=Stop,BD68,
IF('Rent Roll'!$S12=CAM_Fixed,BD93,
IF('Rent Roll'!$S12=FSG,"-","-")))),"-"),"-")</f>
        <v>-</v>
      </c>
      <c r="BE16" s="715" t="str">
        <f>IF(BE$3='Rent Roll'!$U12,
IF(OR(AND(BE$5&gt;='Rent Roll'!$K12,BE$5&lt;='Rent Roll'!$L12),AND(BE$5&gt;='Rent Roll'!$M37,BE$5&lt;='Rent Roll'!$N37)),
IF('Rent Roll'!$S12=NNN,BE43,
IF('Rent Roll'!$S12=Stop,BE68,
IF('Rent Roll'!$S12=CAM_Fixed,BE93,
IF('Rent Roll'!$S12=FSG,"-","-")))),"-"),"-")</f>
        <v>-</v>
      </c>
      <c r="BF16" s="715" t="str">
        <f>IF(BF$3='Rent Roll'!$U12,
IF(OR(AND(BF$5&gt;='Rent Roll'!$K12,BF$5&lt;='Rent Roll'!$L12),AND(BF$5&gt;='Rent Roll'!$M37,BF$5&lt;='Rent Roll'!$N37)),
IF('Rent Roll'!$S12=NNN,BF43,
IF('Rent Roll'!$S12=Stop,BF68,
IF('Rent Roll'!$S12=CAM_Fixed,BF93,
IF('Rent Roll'!$S12=FSG,"-","-")))),"-"),"-")</f>
        <v>-</v>
      </c>
      <c r="BG16" s="715" t="str">
        <f>IF(BG$3='Rent Roll'!$U12,
IF(OR(AND(BG$5&gt;='Rent Roll'!$K12,BG$5&lt;='Rent Roll'!$L12),AND(BG$5&gt;='Rent Roll'!$M37,BG$5&lt;='Rent Roll'!$N37)),
IF('Rent Roll'!$S12=NNN,BG43,
IF('Rent Roll'!$S12=Stop,BG68,
IF('Rent Roll'!$S12=CAM_Fixed,BG93,
IF('Rent Roll'!$S12=FSG,"-","-")))),"-"),"-")</f>
        <v>-</v>
      </c>
      <c r="BH16" s="715" t="str">
        <f>IF(BH$3='Rent Roll'!$U12,
IF(OR(AND(BH$5&gt;='Rent Roll'!$K12,BH$5&lt;='Rent Roll'!$L12),AND(BH$5&gt;='Rent Roll'!$M37,BH$5&lt;='Rent Roll'!$N37)),
IF('Rent Roll'!$S12=NNN,BH43,
IF('Rent Roll'!$S12=Stop,BH68,
IF('Rent Roll'!$S12=CAM_Fixed,BH93,
IF('Rent Roll'!$S12=FSG,"-","-")))),"-"),"-")</f>
        <v>-</v>
      </c>
      <c r="BI16" s="715" t="str">
        <f>IF(BI$3='Rent Roll'!$U12,
IF(OR(AND(BI$5&gt;='Rent Roll'!$K12,BI$5&lt;='Rent Roll'!$L12),AND(BI$5&gt;='Rent Roll'!$M37,BI$5&lt;='Rent Roll'!$N37)),
IF('Rent Roll'!$S12=NNN,BI43,
IF('Rent Roll'!$S12=Stop,BI68,
IF('Rent Roll'!$S12=CAM_Fixed,BI93,
IF('Rent Roll'!$S12=FSG,"-","-")))),"-"),"-")</f>
        <v>-</v>
      </c>
      <c r="BJ16" s="715" t="str">
        <f>IF(BJ$3='Rent Roll'!$U12,
IF(OR(AND(BJ$5&gt;='Rent Roll'!$K12,BJ$5&lt;='Rent Roll'!$L12),AND(BJ$5&gt;='Rent Roll'!$M37,BJ$5&lt;='Rent Roll'!$N37)),
IF('Rent Roll'!$S12=NNN,BJ43,
IF('Rent Roll'!$S12=Stop,BJ68,
IF('Rent Roll'!$S12=CAM_Fixed,BJ93,
IF('Rent Roll'!$S12=FSG,"-","-")))),"-"),"-")</f>
        <v>-</v>
      </c>
      <c r="BK16" s="715" t="str">
        <f>IF(BK$3='Rent Roll'!$U12,
IF(OR(AND(BK$5&gt;='Rent Roll'!$K12,BK$5&lt;='Rent Roll'!$L12),AND(BK$5&gt;='Rent Roll'!$M37,BK$5&lt;='Rent Roll'!$N37)),
IF('Rent Roll'!$S12=NNN,BK43,
IF('Rent Roll'!$S12=Stop,BK68,
IF('Rent Roll'!$S12=CAM_Fixed,BK93,
IF('Rent Roll'!$S12=FSG,"-","-")))),"-"),"-")</f>
        <v>-</v>
      </c>
      <c r="BL16" s="715" t="str">
        <f>IF(BL$3='Rent Roll'!$U12,
IF(OR(AND(BL$5&gt;='Rent Roll'!$K12,BL$5&lt;='Rent Roll'!$L12),AND(BL$5&gt;='Rent Roll'!$M37,BL$5&lt;='Rent Roll'!$N37)),
IF('Rent Roll'!$S12=NNN,BL43,
IF('Rent Roll'!$S12=Stop,BL68,
IF('Rent Roll'!$S12=CAM_Fixed,BL93,
IF('Rent Roll'!$S12=FSG,"-","-")))),"-"),"-")</f>
        <v>-</v>
      </c>
      <c r="BM16" s="715" t="str">
        <f>IF(BM$3='Rent Roll'!$U12,
IF(OR(AND(BM$5&gt;='Rent Roll'!$K12,BM$5&lt;='Rent Roll'!$L12),AND(BM$5&gt;='Rent Roll'!$M37,BM$5&lt;='Rent Roll'!$N37)),
IF('Rent Roll'!$S12=NNN,BM43,
IF('Rent Roll'!$S12=Stop,BM68,
IF('Rent Roll'!$S12=CAM_Fixed,BM93,
IF('Rent Roll'!$S12=FSG,"-","-")))),"-"),"-")</f>
        <v>-</v>
      </c>
      <c r="BN16" s="715" t="str">
        <f>IF(BN$3='Rent Roll'!$U12,
IF(OR(AND(BN$5&gt;='Rent Roll'!$K12,BN$5&lt;='Rent Roll'!$L12),AND(BN$5&gt;='Rent Roll'!$M37,BN$5&lt;='Rent Roll'!$N37)),
IF('Rent Roll'!$S12=NNN,BN43,
IF('Rent Roll'!$S12=Stop,BN68,
IF('Rent Roll'!$S12=CAM_Fixed,BN93,
IF('Rent Roll'!$S12=FSG,"-","-")))),"-"),"-")</f>
        <v>-</v>
      </c>
      <c r="BO16" s="715" t="str">
        <f>IF(BO$3='Rent Roll'!$U12,
IF(OR(AND(BO$5&gt;='Rent Roll'!$K12,BO$5&lt;='Rent Roll'!$L12),AND(BO$5&gt;='Rent Roll'!$M37,BO$5&lt;='Rent Roll'!$N37)),
IF('Rent Roll'!$S12=NNN,BO43,
IF('Rent Roll'!$S12=Stop,BO68,
IF('Rent Roll'!$S12=CAM_Fixed,BO93,
IF('Rent Roll'!$S12=FSG,"-","-")))),"-"),"-")</f>
        <v>-</v>
      </c>
      <c r="BP16" s="715" t="str">
        <f>IF(BP$3='Rent Roll'!$U12,
IF(OR(AND(BP$5&gt;='Rent Roll'!$K12,BP$5&lt;='Rent Roll'!$L12),AND(BP$5&gt;='Rent Roll'!$M37,BP$5&lt;='Rent Roll'!$N37)),
IF('Rent Roll'!$S12=NNN,BP43,
IF('Rent Roll'!$S12=Stop,BP68,
IF('Rent Roll'!$S12=CAM_Fixed,BP93,
IF('Rent Roll'!$S12=FSG,"-","-")))),"-"),"-")</f>
        <v>-</v>
      </c>
      <c r="BQ16" s="715" t="str">
        <f>IF(BQ$3='Rent Roll'!$U12,
IF(OR(AND(BQ$5&gt;='Rent Roll'!$K12,BQ$5&lt;='Rent Roll'!$L12),AND(BQ$5&gt;='Rent Roll'!$M37,BQ$5&lt;='Rent Roll'!$N37)),
IF('Rent Roll'!$S12=NNN,BQ43,
IF('Rent Roll'!$S12=Stop,BQ68,
IF('Rent Roll'!$S12=CAM_Fixed,BQ93,
IF('Rent Roll'!$S12=FSG,"-","-")))),"-"),"-")</f>
        <v>-</v>
      </c>
      <c r="BR16" s="715" t="str">
        <f>IF(BR$3='Rent Roll'!$U12,
IF(OR(AND(BR$5&gt;='Rent Roll'!$K12,BR$5&lt;='Rent Roll'!$L12),AND(BR$5&gt;='Rent Roll'!$M37,BR$5&lt;='Rent Roll'!$N37)),
IF('Rent Roll'!$S12=NNN,BR43,
IF('Rent Roll'!$S12=Stop,BR68,
IF('Rent Roll'!$S12=CAM_Fixed,BR93,
IF('Rent Roll'!$S12=FSG,"-","-")))),"-"),"-")</f>
        <v>-</v>
      </c>
      <c r="BS16" s="715" t="str">
        <f>IF(BS$3='Rent Roll'!$U12,
IF(OR(AND(BS$5&gt;='Rent Roll'!$K12,BS$5&lt;='Rent Roll'!$L12),AND(BS$5&gt;='Rent Roll'!$M37,BS$5&lt;='Rent Roll'!$N37)),
IF('Rent Roll'!$S12=NNN,BS43,
IF('Rent Roll'!$S12=Stop,BS68,
IF('Rent Roll'!$S12=CAM_Fixed,BS93,
IF('Rent Roll'!$S12=FSG,"-","-")))),"-"),"-")</f>
        <v>-</v>
      </c>
      <c r="BT16" s="715" t="str">
        <f>IF(BT$3='Rent Roll'!$U12,
IF(OR(AND(BT$5&gt;='Rent Roll'!$K12,BT$5&lt;='Rent Roll'!$L12),AND(BT$5&gt;='Rent Roll'!$M37,BT$5&lt;='Rent Roll'!$N37)),
IF('Rent Roll'!$S12=NNN,BT43,
IF('Rent Roll'!$S12=Stop,BT68,
IF('Rent Roll'!$S12=CAM_Fixed,BT93,
IF('Rent Roll'!$S12=FSG,"-","-")))),"-"),"-")</f>
        <v>-</v>
      </c>
      <c r="BU16" s="715" t="str">
        <f>IF(BU$3='Rent Roll'!$U12,
IF(OR(AND(BU$5&gt;='Rent Roll'!$K12,BU$5&lt;='Rent Roll'!$L12),AND(BU$5&gt;='Rent Roll'!$M37,BU$5&lt;='Rent Roll'!$N37)),
IF('Rent Roll'!$S12=NNN,BU43,
IF('Rent Roll'!$S12=Stop,BU68,
IF('Rent Roll'!$S12=CAM_Fixed,BU93,
IF('Rent Roll'!$S12=FSG,"-","-")))),"-"),"-")</f>
        <v>-</v>
      </c>
      <c r="BV16" s="715" t="str">
        <f>IF(BV$3='Rent Roll'!$U12,
IF(OR(AND(BV$5&gt;='Rent Roll'!$K12,BV$5&lt;='Rent Roll'!$L12),AND(BV$5&gt;='Rent Roll'!$M37,BV$5&lt;='Rent Roll'!$N37)),
IF('Rent Roll'!$S12=NNN,BV43,
IF('Rent Roll'!$S12=Stop,BV68,
IF('Rent Roll'!$S12=CAM_Fixed,BV93,
IF('Rent Roll'!$S12=FSG,"-","-")))),"-"),"-")</f>
        <v>-</v>
      </c>
      <c r="BW16" s="715" t="str">
        <f>IF(BW$3='Rent Roll'!$U12,
IF(OR(AND(BW$5&gt;='Rent Roll'!$K12,BW$5&lt;='Rent Roll'!$L12),AND(BW$5&gt;='Rent Roll'!$M37,BW$5&lt;='Rent Roll'!$N37)),
IF('Rent Roll'!$S12=NNN,BW43,
IF('Rent Roll'!$S12=Stop,BW68,
IF('Rent Roll'!$S12=CAM_Fixed,BW93,
IF('Rent Roll'!$S12=FSG,"-","-")))),"-"),"-")</f>
        <v>-</v>
      </c>
      <c r="BX16" s="715" t="str">
        <f>IF(BX$3='Rent Roll'!$U12,
IF(OR(AND(BX$5&gt;='Rent Roll'!$K12,BX$5&lt;='Rent Roll'!$L12),AND(BX$5&gt;='Rent Roll'!$M37,BX$5&lt;='Rent Roll'!$N37)),
IF('Rent Roll'!$S12=NNN,BX43,
IF('Rent Roll'!$S12=Stop,BX68,
IF('Rent Roll'!$S12=CAM_Fixed,BX93,
IF('Rent Roll'!$S12=FSG,"-","-")))),"-"),"-")</f>
        <v>-</v>
      </c>
      <c r="BY16" s="715" t="str">
        <f>IF(BY$3='Rent Roll'!$U12,
IF(OR(AND(BY$5&gt;='Rent Roll'!$K12,BY$5&lt;='Rent Roll'!$L12),AND(BY$5&gt;='Rent Roll'!$M37,BY$5&lt;='Rent Roll'!$N37)),
IF('Rent Roll'!$S12=NNN,BY43,
IF('Rent Roll'!$S12=Stop,BY68,
IF('Rent Roll'!$S12=CAM_Fixed,BY93,
IF('Rent Roll'!$S12=FSG,"-","-")))),"-"),"-")</f>
        <v>-</v>
      </c>
      <c r="BZ16" s="715" t="str">
        <f>IF(BZ$3='Rent Roll'!$U12,
IF(OR(AND(BZ$5&gt;='Rent Roll'!$K12,BZ$5&lt;='Rent Roll'!$L12),AND(BZ$5&gt;='Rent Roll'!$M37,BZ$5&lt;='Rent Roll'!$N37)),
IF('Rent Roll'!$S12=NNN,BZ43,
IF('Rent Roll'!$S12=Stop,BZ68,
IF('Rent Roll'!$S12=CAM_Fixed,BZ93,
IF('Rent Roll'!$S12=FSG,"-","-")))),"-"),"-")</f>
        <v>-</v>
      </c>
      <c r="CA16" s="715" t="str">
        <f>IF(CA$3='Rent Roll'!$U12,
IF(OR(AND(CA$5&gt;='Rent Roll'!$K12,CA$5&lt;='Rent Roll'!$L12),AND(CA$5&gt;='Rent Roll'!$M37,CA$5&lt;='Rent Roll'!$N37)),
IF('Rent Roll'!$S12=NNN,CA43,
IF('Rent Roll'!$S12=Stop,CA68,
IF('Rent Roll'!$S12=CAM_Fixed,CA93,
IF('Rent Roll'!$S12=FSG,"-","-")))),"-"),"-")</f>
        <v>-</v>
      </c>
      <c r="CB16" s="715" t="str">
        <f>IF(CB$3='Rent Roll'!$U12,
IF(OR(AND(CB$5&gt;='Rent Roll'!$K12,CB$5&lt;='Rent Roll'!$L12),AND(CB$5&gt;='Rent Roll'!$M37,CB$5&lt;='Rent Roll'!$N37)),
IF('Rent Roll'!$S12=NNN,CB43,
IF('Rent Roll'!$S12=Stop,CB68,
IF('Rent Roll'!$S12=CAM_Fixed,CB93,
IF('Rent Roll'!$S12=FSG,"-","-")))),"-"),"-")</f>
        <v>-</v>
      </c>
      <c r="CC16" s="715" t="str">
        <f>IF(CC$3='Rent Roll'!$U12,
IF(OR(AND(CC$5&gt;='Rent Roll'!$K12,CC$5&lt;='Rent Roll'!$L12),AND(CC$5&gt;='Rent Roll'!$M37,CC$5&lt;='Rent Roll'!$N37)),
IF('Rent Roll'!$S12=NNN,CC43,
IF('Rent Roll'!$S12=Stop,CC68,
IF('Rent Roll'!$S12=CAM_Fixed,CC93,
IF('Rent Roll'!$S12=FSG,"-","-")))),"-"),"-")</f>
        <v>-</v>
      </c>
      <c r="CD16" s="715" t="str">
        <f>IF(CD$3='Rent Roll'!$U12,
IF(OR(AND(CD$5&gt;='Rent Roll'!$K12,CD$5&lt;='Rent Roll'!$L12),AND(CD$5&gt;='Rent Roll'!$M37,CD$5&lt;='Rent Roll'!$N37)),
IF('Rent Roll'!$S12=NNN,CD43,
IF('Rent Roll'!$S12=Stop,CD68,
IF('Rent Roll'!$S12=CAM_Fixed,CD93,
IF('Rent Roll'!$S12=FSG,"-","-")))),"-"),"-")</f>
        <v>-</v>
      </c>
      <c r="CE16" s="715" t="str">
        <f>IF(CE$3='Rent Roll'!$U12,
IF(OR(AND(CE$5&gt;='Rent Roll'!$K12,CE$5&lt;='Rent Roll'!$L12),AND(CE$5&gt;='Rent Roll'!$M37,CE$5&lt;='Rent Roll'!$N37)),
IF('Rent Roll'!$S12=NNN,CE43,
IF('Rent Roll'!$S12=Stop,CE68,
IF('Rent Roll'!$S12=CAM_Fixed,CE93,
IF('Rent Roll'!$S12=FSG,"-","-")))),"-"),"-")</f>
        <v>-</v>
      </c>
      <c r="CF16" s="715" t="str">
        <f>IF(CF$3='Rent Roll'!$U12,
IF(OR(AND(CF$5&gt;='Rent Roll'!$K12,CF$5&lt;='Rent Roll'!$L12),AND(CF$5&gt;='Rent Roll'!$M37,CF$5&lt;='Rent Roll'!$N37)),
IF('Rent Roll'!$S12=NNN,CF43,
IF('Rent Roll'!$S12=Stop,CF68,
IF('Rent Roll'!$S12=CAM_Fixed,CF93,
IF('Rent Roll'!$S12=FSG,"-","-")))),"-"),"-")</f>
        <v>-</v>
      </c>
      <c r="CG16" s="715" t="str">
        <f>IF(CG$3='Rent Roll'!$U12,
IF(OR(AND(CG$5&gt;='Rent Roll'!$K12,CG$5&lt;='Rent Roll'!$L12),AND(CG$5&gt;='Rent Roll'!$M37,CG$5&lt;='Rent Roll'!$N37)),
IF('Rent Roll'!$S12=NNN,CG43,
IF('Rent Roll'!$S12=Stop,CG68,
IF('Rent Roll'!$S12=CAM_Fixed,CG93,
IF('Rent Roll'!$S12=FSG,"-","-")))),"-"),"-")</f>
        <v>-</v>
      </c>
      <c r="CH16" s="715" t="str">
        <f>IF(CH$3='Rent Roll'!$U12,
IF(OR(AND(CH$5&gt;='Rent Roll'!$K12,CH$5&lt;='Rent Roll'!$L12),AND(CH$5&gt;='Rent Roll'!$M37,CH$5&lt;='Rent Roll'!$N37)),
IF('Rent Roll'!$S12=NNN,CH43,
IF('Rent Roll'!$S12=Stop,CH68,
IF('Rent Roll'!$S12=CAM_Fixed,CH93,
IF('Rent Roll'!$S12=FSG,"-","-")))),"-"),"-")</f>
        <v>-</v>
      </c>
      <c r="CI16" s="715" t="str">
        <f>IF(CI$3='Rent Roll'!$U12,
IF(OR(AND(CI$5&gt;='Rent Roll'!$K12,CI$5&lt;='Rent Roll'!$L12),AND(CI$5&gt;='Rent Roll'!$M37,CI$5&lt;='Rent Roll'!$N37)),
IF('Rent Roll'!$S12=NNN,CI43,
IF('Rent Roll'!$S12=Stop,CI68,
IF('Rent Roll'!$S12=CAM_Fixed,CI93,
IF('Rent Roll'!$S12=FSG,"-","-")))),"-"),"-")</f>
        <v>-</v>
      </c>
      <c r="CJ16" s="715" t="str">
        <f>IF(CJ$3='Rent Roll'!$U12,
IF(OR(AND(CJ$5&gt;='Rent Roll'!$K12,CJ$5&lt;='Rent Roll'!$L12),AND(CJ$5&gt;='Rent Roll'!$M37,CJ$5&lt;='Rent Roll'!$N37)),
IF('Rent Roll'!$S12=NNN,CJ43,
IF('Rent Roll'!$S12=Stop,CJ68,
IF('Rent Roll'!$S12=CAM_Fixed,CJ93,
IF('Rent Roll'!$S12=FSG,"-","-")))),"-"),"-")</f>
        <v>-</v>
      </c>
      <c r="CK16" s="715" t="str">
        <f>IF(CK$3='Rent Roll'!$U12,
IF(OR(AND(CK$5&gt;='Rent Roll'!$K12,CK$5&lt;='Rent Roll'!$L12),AND(CK$5&gt;='Rent Roll'!$M37,CK$5&lt;='Rent Roll'!$N37)),
IF('Rent Roll'!$S12=NNN,CK43,
IF('Rent Roll'!$S12=Stop,CK68,
IF('Rent Roll'!$S12=CAM_Fixed,CK93,
IF('Rent Roll'!$S12=FSG,"-","-")))),"-"),"-")</f>
        <v>-</v>
      </c>
      <c r="CL16" s="715" t="str">
        <f>IF(CL$3='Rent Roll'!$U12,
IF(OR(AND(CL$5&gt;='Rent Roll'!$K12,CL$5&lt;='Rent Roll'!$L12),AND(CL$5&gt;='Rent Roll'!$M37,CL$5&lt;='Rent Roll'!$N37)),
IF('Rent Roll'!$S12=NNN,CL43,
IF('Rent Roll'!$S12=Stop,CL68,
IF('Rent Roll'!$S12=CAM_Fixed,CL93,
IF('Rent Roll'!$S12=FSG,"-","-")))),"-"),"-")</f>
        <v>-</v>
      </c>
      <c r="CM16" s="715" t="str">
        <f>IF(CM$3='Rent Roll'!$U12,
IF(OR(AND(CM$5&gt;='Rent Roll'!$K12,CM$5&lt;='Rent Roll'!$L12),AND(CM$5&gt;='Rent Roll'!$M37,CM$5&lt;='Rent Roll'!$N37)),
IF('Rent Roll'!$S12=NNN,CM43,
IF('Rent Roll'!$S12=Stop,CM68,
IF('Rent Roll'!$S12=CAM_Fixed,CM93,
IF('Rent Roll'!$S12=FSG,"-","-")))),"-"),"-")</f>
        <v>-</v>
      </c>
      <c r="CN16" s="715" t="str">
        <f>IF(CN$3='Rent Roll'!$U12,
IF(OR(AND(CN$5&gt;='Rent Roll'!$K12,CN$5&lt;='Rent Roll'!$L12),AND(CN$5&gt;='Rent Roll'!$M37,CN$5&lt;='Rent Roll'!$N37)),
IF('Rent Roll'!$S12=NNN,CN43,
IF('Rent Roll'!$S12=Stop,CN68,
IF('Rent Roll'!$S12=CAM_Fixed,CN93,
IF('Rent Roll'!$S12=FSG,"-","-")))),"-"),"-")</f>
        <v>-</v>
      </c>
      <c r="CO16" s="715" t="str">
        <f>IF(CO$3='Rent Roll'!$U12,
IF(OR(AND(CO$5&gt;='Rent Roll'!$K12,CO$5&lt;='Rent Roll'!$L12),AND(CO$5&gt;='Rent Roll'!$M37,CO$5&lt;='Rent Roll'!$N37)),
IF('Rent Roll'!$S12=NNN,CO43,
IF('Rent Roll'!$S12=Stop,CO68,
IF('Rent Roll'!$S12=CAM_Fixed,CO93,
IF('Rent Roll'!$S12=FSG,"-","-")))),"-"),"-")</f>
        <v>-</v>
      </c>
      <c r="CP16" s="715" t="str">
        <f>IF(CP$3='Rent Roll'!$U12,
IF(OR(AND(CP$5&gt;='Rent Roll'!$K12,CP$5&lt;='Rent Roll'!$L12),AND(CP$5&gt;='Rent Roll'!$M37,CP$5&lt;='Rent Roll'!$N37)),
IF('Rent Roll'!$S12=NNN,CP43,
IF('Rent Roll'!$S12=Stop,CP68,
IF('Rent Roll'!$S12=CAM_Fixed,CP93,
IF('Rent Roll'!$S12=FSG,"-","-")))),"-"),"-")</f>
        <v>-</v>
      </c>
      <c r="CQ16" s="715" t="str">
        <f>IF(CQ$3='Rent Roll'!$U12,
IF(OR(AND(CQ$5&gt;='Rent Roll'!$K12,CQ$5&lt;='Rent Roll'!$L12),AND(CQ$5&gt;='Rent Roll'!$M37,CQ$5&lt;='Rent Roll'!$N37)),
IF('Rent Roll'!$S12=NNN,CQ43,
IF('Rent Roll'!$S12=Stop,CQ68,
IF('Rent Roll'!$S12=CAM_Fixed,CQ93,
IF('Rent Roll'!$S12=FSG,"-","-")))),"-"),"-")</f>
        <v>-</v>
      </c>
      <c r="CR16" s="715" t="str">
        <f>IF(CR$3='Rent Roll'!$U12,
IF(OR(AND(CR$5&gt;='Rent Roll'!$K12,CR$5&lt;='Rent Roll'!$L12),AND(CR$5&gt;='Rent Roll'!$M37,CR$5&lt;='Rent Roll'!$N37)),
IF('Rent Roll'!$S12=NNN,CR43,
IF('Rent Roll'!$S12=Stop,CR68,
IF('Rent Roll'!$S12=CAM_Fixed,CR93,
IF('Rent Roll'!$S12=FSG,"-","-")))),"-"),"-")</f>
        <v>-</v>
      </c>
      <c r="CS16" s="715" t="str">
        <f>IF(CS$3='Rent Roll'!$U12,
IF(OR(AND(CS$5&gt;='Rent Roll'!$K12,CS$5&lt;='Rent Roll'!$L12),AND(CS$5&gt;='Rent Roll'!$M37,CS$5&lt;='Rent Roll'!$N37)),
IF('Rent Roll'!$S12=NNN,CS43,
IF('Rent Roll'!$S12=Stop,CS68,
IF('Rent Roll'!$S12=CAM_Fixed,CS93,
IF('Rent Roll'!$S12=FSG,"-","-")))),"-"),"-")</f>
        <v>-</v>
      </c>
      <c r="CT16" s="715" t="str">
        <f>IF(CT$3='Rent Roll'!$U12,
IF(OR(AND(CT$5&gt;='Rent Roll'!$K12,CT$5&lt;='Rent Roll'!$L12),AND(CT$5&gt;='Rent Roll'!$M37,CT$5&lt;='Rent Roll'!$N37)),
IF('Rent Roll'!$S12=NNN,CT43,
IF('Rent Roll'!$S12=Stop,CT68,
IF('Rent Roll'!$S12=CAM_Fixed,CT93,
IF('Rent Roll'!$S12=FSG,"-","-")))),"-"),"-")</f>
        <v>-</v>
      </c>
      <c r="CU16" s="715" t="str">
        <f>IF(CU$3='Rent Roll'!$U12,
IF(OR(AND(CU$5&gt;='Rent Roll'!$K12,CU$5&lt;='Rent Roll'!$L12),AND(CU$5&gt;='Rent Roll'!$M37,CU$5&lt;='Rent Roll'!$N37)),
IF('Rent Roll'!$S12=NNN,CU43,
IF('Rent Roll'!$S12=Stop,CU68,
IF('Rent Roll'!$S12=CAM_Fixed,CU93,
IF('Rent Roll'!$S12=FSG,"-","-")))),"-"),"-")</f>
        <v>-</v>
      </c>
      <c r="CV16" s="715" t="str">
        <f>IF(CV$3='Rent Roll'!$U12,
IF(OR(AND(CV$5&gt;='Rent Roll'!$K12,CV$5&lt;='Rent Roll'!$L12),AND(CV$5&gt;='Rent Roll'!$M37,CV$5&lt;='Rent Roll'!$N37)),
IF('Rent Roll'!$S12=NNN,CV43,
IF('Rent Roll'!$S12=Stop,CV68,
IF('Rent Roll'!$S12=CAM_Fixed,CV93,
IF('Rent Roll'!$S12=FSG,"-","-")))),"-"),"-")</f>
        <v>-</v>
      </c>
      <c r="CW16" s="715" t="str">
        <f>IF(CW$3='Rent Roll'!$U12,
IF(OR(AND(CW$5&gt;='Rent Roll'!$K12,CW$5&lt;='Rent Roll'!$L12),AND(CW$5&gt;='Rent Roll'!$M37,CW$5&lt;='Rent Roll'!$N37)),
IF('Rent Roll'!$S12=NNN,CW43,
IF('Rent Roll'!$S12=Stop,CW68,
IF('Rent Roll'!$S12=CAM_Fixed,CW93,
IF('Rent Roll'!$S12=FSG,"-","-")))),"-"),"-")</f>
        <v>-</v>
      </c>
      <c r="CX16" s="715" t="str">
        <f>IF(CX$3='Rent Roll'!$U12,
IF(OR(AND(CX$5&gt;='Rent Roll'!$K12,CX$5&lt;='Rent Roll'!$L12),AND(CX$5&gt;='Rent Roll'!$M37,CX$5&lt;='Rent Roll'!$N37)),
IF('Rent Roll'!$S12=NNN,CX43,
IF('Rent Roll'!$S12=Stop,CX68,
IF('Rent Roll'!$S12=CAM_Fixed,CX93,
IF('Rent Roll'!$S12=FSG,"-","-")))),"-"),"-")</f>
        <v>-</v>
      </c>
      <c r="CY16" s="715" t="str">
        <f>IF(CY$3='Rent Roll'!$U12,
IF(OR(AND(CY$5&gt;='Rent Roll'!$K12,CY$5&lt;='Rent Roll'!$L12),AND(CY$5&gt;='Rent Roll'!$M37,CY$5&lt;='Rent Roll'!$N37)),
IF('Rent Roll'!$S12=NNN,CY43,
IF('Rent Roll'!$S12=Stop,CY68,
IF('Rent Roll'!$S12=CAM_Fixed,CY93,
IF('Rent Roll'!$S12=FSG,"-","-")))),"-"),"-")</f>
        <v>-</v>
      </c>
      <c r="CZ16" s="715" t="str">
        <f>IF(CZ$3='Rent Roll'!$U12,
IF(OR(AND(CZ$5&gt;='Rent Roll'!$K12,CZ$5&lt;='Rent Roll'!$L12),AND(CZ$5&gt;='Rent Roll'!$M37,CZ$5&lt;='Rent Roll'!$N37)),
IF('Rent Roll'!$S12=NNN,CZ43,
IF('Rent Roll'!$S12=Stop,CZ68,
IF('Rent Roll'!$S12=CAM_Fixed,CZ93,
IF('Rent Roll'!$S12=FSG,"-","-")))),"-"),"-")</f>
        <v>-</v>
      </c>
      <c r="DA16" s="715" t="str">
        <f>IF(DA$3='Rent Roll'!$U12,
IF(OR(AND(DA$5&gt;='Rent Roll'!$K12,DA$5&lt;='Rent Roll'!$L12),AND(DA$5&gt;='Rent Roll'!$M37,DA$5&lt;='Rent Roll'!$N37)),
IF('Rent Roll'!$S12=NNN,DA43,
IF('Rent Roll'!$S12=Stop,DA68,
IF('Rent Roll'!$S12=CAM_Fixed,DA93,
IF('Rent Roll'!$S12=FSG,"-","-")))),"-"),"-")</f>
        <v>-</v>
      </c>
      <c r="DB16" s="715" t="str">
        <f>IF(DB$3='Rent Roll'!$U12,
IF(OR(AND(DB$5&gt;='Rent Roll'!$K12,DB$5&lt;='Rent Roll'!$L12),AND(DB$5&gt;='Rent Roll'!$M37,DB$5&lt;='Rent Roll'!$N37)),
IF('Rent Roll'!$S12=NNN,DB43,
IF('Rent Roll'!$S12=Stop,DB68,
IF('Rent Roll'!$S12=CAM_Fixed,DB93,
IF('Rent Roll'!$S12=FSG,"-","-")))),"-"),"-")</f>
        <v>-</v>
      </c>
      <c r="DC16" s="715" t="str">
        <f>IF(DC$3='Rent Roll'!$U12,
IF(OR(AND(DC$5&gt;='Rent Roll'!$K12,DC$5&lt;='Rent Roll'!$L12),AND(DC$5&gt;='Rent Roll'!$M37,DC$5&lt;='Rent Roll'!$N37)),
IF('Rent Roll'!$S12=NNN,DC43,
IF('Rent Roll'!$S12=Stop,DC68,
IF('Rent Roll'!$S12=CAM_Fixed,DC93,
IF('Rent Roll'!$S12=FSG,"-","-")))),"-"),"-")</f>
        <v>-</v>
      </c>
      <c r="DD16" s="715" t="str">
        <f>IF(DD$3='Rent Roll'!$U12,
IF(OR(AND(DD$5&gt;='Rent Roll'!$K12,DD$5&lt;='Rent Roll'!$L12),AND(DD$5&gt;='Rent Roll'!$M37,DD$5&lt;='Rent Roll'!$N37)),
IF('Rent Roll'!$S12=NNN,DD43,
IF('Rent Roll'!$S12=Stop,DD68,
IF('Rent Roll'!$S12=CAM_Fixed,DD93,
IF('Rent Roll'!$S12=FSG,"-","-")))),"-"),"-")</f>
        <v>-</v>
      </c>
      <c r="DE16" s="715" t="str">
        <f>IF(DE$3='Rent Roll'!$U12,
IF(OR(AND(DE$5&gt;='Rent Roll'!$K12,DE$5&lt;='Rent Roll'!$L12),AND(DE$5&gt;='Rent Roll'!$M37,DE$5&lt;='Rent Roll'!$N37)),
IF('Rent Roll'!$S12=NNN,DE43,
IF('Rent Roll'!$S12=Stop,DE68,
IF('Rent Roll'!$S12=CAM_Fixed,DE93,
IF('Rent Roll'!$S12=FSG,"-","-")))),"-"),"-")</f>
        <v>-</v>
      </c>
      <c r="DF16" s="715" t="str">
        <f>IF(DF$3='Rent Roll'!$U12,
IF(OR(AND(DF$5&gt;='Rent Roll'!$K12,DF$5&lt;='Rent Roll'!$L12),AND(DF$5&gt;='Rent Roll'!$M37,DF$5&lt;='Rent Roll'!$N37)),
IF('Rent Roll'!$S12=NNN,DF43,
IF('Rent Roll'!$S12=Stop,DF68,
IF('Rent Roll'!$S12=CAM_Fixed,DF93,
IF('Rent Roll'!$S12=FSG,"-","-")))),"-"),"-")</f>
        <v>-</v>
      </c>
      <c r="DG16" s="715" t="str">
        <f>IF(DG$3='Rent Roll'!$U12,
IF(OR(AND(DG$5&gt;='Rent Roll'!$K12,DG$5&lt;='Rent Roll'!$L12),AND(DG$5&gt;='Rent Roll'!$M37,DG$5&lt;='Rent Roll'!$N37)),
IF('Rent Roll'!$S12=NNN,DG43,
IF('Rent Roll'!$S12=Stop,DG68,
IF('Rent Roll'!$S12=CAM_Fixed,DG93,
IF('Rent Roll'!$S12=FSG,"-","-")))),"-"),"-")</f>
        <v>-</v>
      </c>
      <c r="DH16" s="715" t="str">
        <f>IF(DH$3='Rent Roll'!$U12,
IF(OR(AND(DH$5&gt;='Rent Roll'!$K12,DH$5&lt;='Rent Roll'!$L12),AND(DH$5&gt;='Rent Roll'!$M37,DH$5&lt;='Rent Roll'!$N37)),
IF('Rent Roll'!$S12=NNN,DH43,
IF('Rent Roll'!$S12=Stop,DH68,
IF('Rent Roll'!$S12=CAM_Fixed,DH93,
IF('Rent Roll'!$S12=FSG,"-","-")))),"-"),"-")</f>
        <v>-</v>
      </c>
      <c r="DI16" s="715" t="str">
        <f>IF(DI$3='Rent Roll'!$U12,
IF(OR(AND(DI$5&gt;='Rent Roll'!$K12,DI$5&lt;='Rent Roll'!$L12),AND(DI$5&gt;='Rent Roll'!$M37,DI$5&lt;='Rent Roll'!$N37)),
IF('Rent Roll'!$S12=NNN,DI43,
IF('Rent Roll'!$S12=Stop,DI68,
IF('Rent Roll'!$S12=CAM_Fixed,DI93,
IF('Rent Roll'!$S12=FSG,"-","-")))),"-"),"-")</f>
        <v>-</v>
      </c>
      <c r="DJ16" s="715" t="str">
        <f>IF(DJ$3='Rent Roll'!$U12,
IF(OR(AND(DJ$5&gt;='Rent Roll'!$K12,DJ$5&lt;='Rent Roll'!$L12),AND(DJ$5&gt;='Rent Roll'!$M37,DJ$5&lt;='Rent Roll'!$N37)),
IF('Rent Roll'!$S12=NNN,DJ43,
IF('Rent Roll'!$S12=Stop,DJ68,
IF('Rent Roll'!$S12=CAM_Fixed,DJ93,
IF('Rent Roll'!$S12=FSG,"-","-")))),"-"),"-")</f>
        <v>-</v>
      </c>
      <c r="DK16" s="715" t="str">
        <f>IF(DK$3='Rent Roll'!$U12,
IF(OR(AND(DK$5&gt;='Rent Roll'!$K12,DK$5&lt;='Rent Roll'!$L12),AND(DK$5&gt;='Rent Roll'!$M37,DK$5&lt;='Rent Roll'!$N37)),
IF('Rent Roll'!$S12=NNN,DK43,
IF('Rent Roll'!$S12=Stop,DK68,
IF('Rent Roll'!$S12=CAM_Fixed,DK93,
IF('Rent Roll'!$S12=FSG,"-","-")))),"-"),"-")</f>
        <v>-</v>
      </c>
      <c r="DL16" s="715" t="str">
        <f>IF(DL$3='Rent Roll'!$U12,
IF(OR(AND(DL$5&gt;='Rent Roll'!$K12,DL$5&lt;='Rent Roll'!$L12),AND(DL$5&gt;='Rent Roll'!$M37,DL$5&lt;='Rent Roll'!$N37)),
IF('Rent Roll'!$S12=NNN,DL43,
IF('Rent Roll'!$S12=Stop,DL68,
IF('Rent Roll'!$S12=CAM_Fixed,DL93,
IF('Rent Roll'!$S12=FSG,"-","-")))),"-"),"-")</f>
        <v>-</v>
      </c>
      <c r="DM16" s="715" t="str">
        <f>IF(DM$3='Rent Roll'!$U12,
IF(OR(AND(DM$5&gt;='Rent Roll'!$K12,DM$5&lt;='Rent Roll'!$L12),AND(DM$5&gt;='Rent Roll'!$M37,DM$5&lt;='Rent Roll'!$N37)),
IF('Rent Roll'!$S12=NNN,DM43,
IF('Rent Roll'!$S12=Stop,DM68,
IF('Rent Roll'!$S12=CAM_Fixed,DM93,
IF('Rent Roll'!$S12=FSG,"-","-")))),"-"),"-")</f>
        <v>-</v>
      </c>
      <c r="DN16" s="715" t="str">
        <f>IF(DN$3='Rent Roll'!$U12,
IF(OR(AND(DN$5&gt;='Rent Roll'!$K12,DN$5&lt;='Rent Roll'!$L12),AND(DN$5&gt;='Rent Roll'!$M37,DN$5&lt;='Rent Roll'!$N37)),
IF('Rent Roll'!$S12=NNN,DN43,
IF('Rent Roll'!$S12=Stop,DN68,
IF('Rent Roll'!$S12=CAM_Fixed,DN93,
IF('Rent Roll'!$S12=FSG,"-","-")))),"-"),"-")</f>
        <v>-</v>
      </c>
      <c r="DO16" s="715" t="str">
        <f>IF(DO$3='Rent Roll'!$U12,
IF(OR(AND(DO$5&gt;='Rent Roll'!$K12,DO$5&lt;='Rent Roll'!$L12),AND(DO$5&gt;='Rent Roll'!$M37,DO$5&lt;='Rent Roll'!$N37)),
IF('Rent Roll'!$S12=NNN,DO43,
IF('Rent Roll'!$S12=Stop,DO68,
IF('Rent Roll'!$S12=CAM_Fixed,DO93,
IF('Rent Roll'!$S12=FSG,"-","-")))),"-"),"-")</f>
        <v>-</v>
      </c>
      <c r="DP16" s="715" t="str">
        <f>IF(DP$3='Rent Roll'!$U12,
IF(OR(AND(DP$5&gt;='Rent Roll'!$K12,DP$5&lt;='Rent Roll'!$L12),AND(DP$5&gt;='Rent Roll'!$M37,DP$5&lt;='Rent Roll'!$N37)),
IF('Rent Roll'!$S12=NNN,DP43,
IF('Rent Roll'!$S12=Stop,DP68,
IF('Rent Roll'!$S12=CAM_Fixed,DP93,
IF('Rent Roll'!$S12=FSG,"-","-")))),"-"),"-")</f>
        <v>-</v>
      </c>
      <c r="DQ16" s="715" t="str">
        <f>IF(DQ$3='Rent Roll'!$U12,
IF(OR(AND(DQ$5&gt;='Rent Roll'!$K12,DQ$5&lt;='Rent Roll'!$L12),AND(DQ$5&gt;='Rent Roll'!$M37,DQ$5&lt;='Rent Roll'!$N37)),
IF('Rent Roll'!$S12=NNN,DQ43,
IF('Rent Roll'!$S12=Stop,DQ68,
IF('Rent Roll'!$S12=CAM_Fixed,DQ93,
IF('Rent Roll'!$S12=FSG,"-","-")))),"-"),"-")</f>
        <v>-</v>
      </c>
      <c r="DR16" s="715" t="str">
        <f>IF(DR$3='Rent Roll'!$U12,
IF(OR(AND(DR$5&gt;='Rent Roll'!$K12,DR$5&lt;='Rent Roll'!$L12),AND(DR$5&gt;='Rent Roll'!$M37,DR$5&lt;='Rent Roll'!$N37)),
IF('Rent Roll'!$S12=NNN,DR43,
IF('Rent Roll'!$S12=Stop,DR68,
IF('Rent Roll'!$S12=CAM_Fixed,DR93,
IF('Rent Roll'!$S12=FSG,"-","-")))),"-"),"-")</f>
        <v>-</v>
      </c>
      <c r="DS16" s="715" t="str">
        <f>IF(DS$3='Rent Roll'!$U12,
IF(OR(AND(DS$5&gt;='Rent Roll'!$K12,DS$5&lt;='Rent Roll'!$L12),AND(DS$5&gt;='Rent Roll'!$M37,DS$5&lt;='Rent Roll'!$N37)),
IF('Rent Roll'!$S12=NNN,DS43,
IF('Rent Roll'!$S12=Stop,DS68,
IF('Rent Roll'!$S12=CAM_Fixed,DS93,
IF('Rent Roll'!$S12=FSG,"-","-")))),"-"),"-")</f>
        <v>-</v>
      </c>
      <c r="DT16" s="715" t="str">
        <f>IF(DT$3='Rent Roll'!$U12,
IF(OR(AND(DT$5&gt;='Rent Roll'!$K12,DT$5&lt;='Rent Roll'!$L12),AND(DT$5&gt;='Rent Roll'!$M37,DT$5&lt;='Rent Roll'!$N37)),
IF('Rent Roll'!$S12=NNN,DT43,
IF('Rent Roll'!$S12=Stop,DT68,
IF('Rent Roll'!$S12=CAM_Fixed,DT93,
IF('Rent Roll'!$S12=FSG,"-","-")))),"-"),"-")</f>
        <v>-</v>
      </c>
      <c r="DU16" s="715" t="str">
        <f>IF(DU$3='Rent Roll'!$U12,
IF(OR(AND(DU$5&gt;='Rent Roll'!$K12,DU$5&lt;='Rent Roll'!$L12),AND(DU$5&gt;='Rent Roll'!$M37,DU$5&lt;='Rent Roll'!$N37)),
IF('Rent Roll'!$S12=NNN,DU43,
IF('Rent Roll'!$S12=Stop,DU68,
IF('Rent Roll'!$S12=CAM_Fixed,DU93,
IF('Rent Roll'!$S12=FSG,"-","-")))),"-"),"-")</f>
        <v>-</v>
      </c>
      <c r="DV16" s="715" t="str">
        <f>IF(DV$3='Rent Roll'!$U12,
IF(OR(AND(DV$5&gt;='Rent Roll'!$K12,DV$5&lt;='Rent Roll'!$L12),AND(DV$5&gt;='Rent Roll'!$M37,DV$5&lt;='Rent Roll'!$N37)),
IF('Rent Roll'!$S12=NNN,DV43,
IF('Rent Roll'!$S12=Stop,DV68,
IF('Rent Roll'!$S12=CAM_Fixed,DV93,
IF('Rent Roll'!$S12=FSG,"-","-")))),"-"),"-")</f>
        <v>-</v>
      </c>
      <c r="DW16" s="715" t="str">
        <f>IF(DW$3='Rent Roll'!$U12,
IF(OR(AND(DW$5&gt;='Rent Roll'!$K12,DW$5&lt;='Rent Roll'!$L12),AND(DW$5&gt;='Rent Roll'!$M37,DW$5&lt;='Rent Roll'!$N37)),
IF('Rent Roll'!$S12=NNN,DW43,
IF('Rent Roll'!$S12=Stop,DW68,
IF('Rent Roll'!$S12=CAM_Fixed,DW93,
IF('Rent Roll'!$S12=FSG,"-","-")))),"-"),"-")</f>
        <v>-</v>
      </c>
      <c r="DX16" s="715" t="str">
        <f>IF(DX$3='Rent Roll'!$U12,
IF(OR(AND(DX$5&gt;='Rent Roll'!$K12,DX$5&lt;='Rent Roll'!$L12),AND(DX$5&gt;='Rent Roll'!$M37,DX$5&lt;='Rent Roll'!$N37)),
IF('Rent Roll'!$S12=NNN,DX43,
IF('Rent Roll'!$S12=Stop,DX68,
IF('Rent Roll'!$S12=CAM_Fixed,DX93,
IF('Rent Roll'!$S12=FSG,"-","-")))),"-"),"-")</f>
        <v>-</v>
      </c>
      <c r="DY16" s="715" t="str">
        <f>IF(DY$3='Rent Roll'!$U12,
IF(OR(AND(DY$5&gt;='Rent Roll'!$K12,DY$5&lt;='Rent Roll'!$L12),AND(DY$5&gt;='Rent Roll'!$M37,DY$5&lt;='Rent Roll'!$N37)),
IF('Rent Roll'!$S12=NNN,DY43,
IF('Rent Roll'!$S12=Stop,DY68,
IF('Rent Roll'!$S12=CAM_Fixed,DY93,
IF('Rent Roll'!$S12=FSG,"-","-")))),"-"),"-")</f>
        <v>-</v>
      </c>
      <c r="DZ16" s="715" t="str">
        <f>IF(DZ$3='Rent Roll'!$U12,
IF(OR(AND(DZ$5&gt;='Rent Roll'!$K12,DZ$5&lt;='Rent Roll'!$L12),AND(DZ$5&gt;='Rent Roll'!$M37,DZ$5&lt;='Rent Roll'!$N37)),
IF('Rent Roll'!$S12=NNN,DZ43,
IF('Rent Roll'!$S12=Stop,DZ68,
IF('Rent Roll'!$S12=CAM_Fixed,DZ93,
IF('Rent Roll'!$S12=FSG,"-","-")))),"-"),"-")</f>
        <v>-</v>
      </c>
      <c r="EA16" s="715" t="str">
        <f>IF(EA$3='Rent Roll'!$U12,
IF(OR(AND(EA$5&gt;='Rent Roll'!$K12,EA$5&lt;='Rent Roll'!$L12),AND(EA$5&gt;='Rent Roll'!$M37,EA$5&lt;='Rent Roll'!$N37)),
IF('Rent Roll'!$S12=NNN,EA43,
IF('Rent Roll'!$S12=Stop,EA68,
IF('Rent Roll'!$S12=CAM_Fixed,EA93,
IF('Rent Roll'!$S12=FSG,"-","-")))),"-"),"-")</f>
        <v>-</v>
      </c>
      <c r="EB16" s="715" t="str">
        <f>IF(EB$3='Rent Roll'!$U12,
IF(OR(AND(EB$5&gt;='Rent Roll'!$K12,EB$5&lt;='Rent Roll'!$L12),AND(EB$5&gt;='Rent Roll'!$M37,EB$5&lt;='Rent Roll'!$N37)),
IF('Rent Roll'!$S12=NNN,EB43,
IF('Rent Roll'!$S12=Stop,EB68,
IF('Rent Roll'!$S12=CAM_Fixed,EB93,
IF('Rent Roll'!$S12=FSG,"-","-")))),"-"),"-")</f>
        <v>-</v>
      </c>
      <c r="EC16" s="715" t="str">
        <f>IF(EC$3='Rent Roll'!$U12,
IF(OR(AND(EC$5&gt;='Rent Roll'!$K12,EC$5&lt;='Rent Roll'!$L12),AND(EC$5&gt;='Rent Roll'!$M37,EC$5&lt;='Rent Roll'!$N37)),
IF('Rent Roll'!$S12=NNN,EC43,
IF('Rent Roll'!$S12=Stop,EC68,
IF('Rent Roll'!$S12=CAM_Fixed,EC93,
IF('Rent Roll'!$S12=FSG,"-","-")))),"-"),"-")</f>
        <v>-</v>
      </c>
      <c r="ED16" s="715" t="str">
        <f>IF(ED$3='Rent Roll'!$U12,
IF(OR(AND(ED$5&gt;='Rent Roll'!$K12,ED$5&lt;='Rent Roll'!$L12),AND(ED$5&gt;='Rent Roll'!$M37,ED$5&lt;='Rent Roll'!$N37)),
IF('Rent Roll'!$S12=NNN,ED43,
IF('Rent Roll'!$S12=Stop,ED68,
IF('Rent Roll'!$S12=CAM_Fixed,ED93,
IF('Rent Roll'!$S12=FSG,"-","-")))),"-"),"-")</f>
        <v>-</v>
      </c>
      <c r="EE16" s="715" t="str">
        <f>IF(EE$3='Rent Roll'!$U12,
IF(OR(AND(EE$5&gt;='Rent Roll'!$K12,EE$5&lt;='Rent Roll'!$L12),AND(EE$5&gt;='Rent Roll'!$M37,EE$5&lt;='Rent Roll'!$N37)),
IF('Rent Roll'!$S12=NNN,EE43,
IF('Rent Roll'!$S12=Stop,EE68,
IF('Rent Roll'!$S12=CAM_Fixed,EE93,
IF('Rent Roll'!$S12=FSG,"-","-")))),"-"),"-")</f>
        <v>-</v>
      </c>
      <c r="EF16" s="361" t="str">
        <f>IF(EF$3='Rent Roll'!$U12,
IF(OR(AND(EF$5&gt;='Rent Roll'!$K12,EF$5&lt;='Rent Roll'!$L12),AND(EF$5&gt;='Rent Roll'!$M37,EF$5&lt;='Rent Roll'!$N37)),
IF('Rent Roll'!$S12=NNN,EF43,
IF('Rent Roll'!$S12=Stop,EF68,
IF('Rent Roll'!$S12=CAM_Fixed,EF93,
IF('Rent Roll'!$S12=FSG,"-","-")))),"-"),"-")</f>
        <v>-</v>
      </c>
      <c r="EG16" s="693" t="s">
        <v>109</v>
      </c>
    </row>
    <row r="17" spans="2:137" x14ac:dyDescent="0.25">
      <c r="B17" s="716" t="str">
        <f>IF('Rent Roll'!S13&gt;0,'Rent Roll'!S13,"")</f>
        <v/>
      </c>
      <c r="C17" s="714" t="str">
        <f>CONCATENATE('Rent Roll'!B13&amp;" - "&amp;'Rent Roll'!C13)</f>
        <v xml:space="preserve"> - </v>
      </c>
      <c r="D17" s="361">
        <f t="shared" si="11"/>
        <v>0</v>
      </c>
      <c r="E17" s="715" t="str">
        <f>IF(E$3='Rent Roll'!$U13,
IF(OR(AND(E$5&gt;='Rent Roll'!$K13,E$5&lt;='Rent Roll'!$L13),AND(E$5&gt;='Rent Roll'!$M38,E$5&lt;='Rent Roll'!$N38)),
IF('Rent Roll'!$S13=NNN,E44,
IF('Rent Roll'!$S13=Stop,E69,
IF('Rent Roll'!$S13=CAM_Fixed,E94,
IF('Rent Roll'!$S13=FSG,"-","-")))),"-"),"-")</f>
        <v>-</v>
      </c>
      <c r="F17" s="715" t="str">
        <f>IF(F$3='Rent Roll'!$U13,
IF(OR(AND(F$5&gt;='Rent Roll'!$K13,F$5&lt;='Rent Roll'!$L13),AND(F$5&gt;='Rent Roll'!$M38,F$5&lt;='Rent Roll'!$N38)),
IF('Rent Roll'!$S13=NNN,F44,
IF('Rent Roll'!$S13=Stop,F69,
IF('Rent Roll'!$S13=CAM_Fixed,F94,
IF('Rent Roll'!$S13=FSG,"-","-")))),"-"),"-")</f>
        <v>-</v>
      </c>
      <c r="G17" s="715" t="str">
        <f>IF(G$3='Rent Roll'!$U13,
IF(OR(AND(G$5&gt;='Rent Roll'!$K13,G$5&lt;='Rent Roll'!$L13),AND(G$5&gt;='Rent Roll'!$M38,G$5&lt;='Rent Roll'!$N38)),
IF('Rent Roll'!$S13=NNN,G44,
IF('Rent Roll'!$S13=Stop,G69,
IF('Rent Roll'!$S13=CAM_Fixed,G94,
IF('Rent Roll'!$S13=FSG,"-","-")))),"-"),"-")</f>
        <v>-</v>
      </c>
      <c r="H17" s="715" t="str">
        <f>IF(H$3='Rent Roll'!$U13,
IF(OR(AND(H$5&gt;='Rent Roll'!$K13,H$5&lt;='Rent Roll'!$L13),AND(H$5&gt;='Rent Roll'!$M38,H$5&lt;='Rent Roll'!$N38)),
IF('Rent Roll'!$S13=NNN,H44,
IF('Rent Roll'!$S13=Stop,H69,
IF('Rent Roll'!$S13=CAM_Fixed,H94,
IF('Rent Roll'!$S13=FSG,"-","-")))),"-"),"-")</f>
        <v>-</v>
      </c>
      <c r="I17" s="715" t="str">
        <f>IF(I$3='Rent Roll'!$U13,
IF(OR(AND(I$5&gt;='Rent Roll'!$K13,I$5&lt;='Rent Roll'!$L13),AND(I$5&gt;='Rent Roll'!$M38,I$5&lt;='Rent Roll'!$N38)),
IF('Rent Roll'!$S13=NNN,I44,
IF('Rent Roll'!$S13=Stop,I69,
IF('Rent Roll'!$S13=CAM_Fixed,I94,
IF('Rent Roll'!$S13=FSG,"-","-")))),"-"),"-")</f>
        <v>-</v>
      </c>
      <c r="J17" s="715" t="str">
        <f>IF(J$3='Rent Roll'!$U13,
IF(OR(AND(J$5&gt;='Rent Roll'!$K13,J$5&lt;='Rent Roll'!$L13),AND(J$5&gt;='Rent Roll'!$M38,J$5&lt;='Rent Roll'!$N38)),
IF('Rent Roll'!$S13=NNN,J44,
IF('Rent Roll'!$S13=Stop,J69,
IF('Rent Roll'!$S13=CAM_Fixed,J94,
IF('Rent Roll'!$S13=FSG,"-","-")))),"-"),"-")</f>
        <v>-</v>
      </c>
      <c r="K17" s="715" t="str">
        <f>IF(K$3='Rent Roll'!$U13,
IF(OR(AND(K$5&gt;='Rent Roll'!$K13,K$5&lt;='Rent Roll'!$L13),AND(K$5&gt;='Rent Roll'!$M38,K$5&lt;='Rent Roll'!$N38)),
IF('Rent Roll'!$S13=NNN,K44,
IF('Rent Roll'!$S13=Stop,K69,
IF('Rent Roll'!$S13=CAM_Fixed,K94,
IF('Rent Roll'!$S13=FSG,"-","-")))),"-"),"-")</f>
        <v>-</v>
      </c>
      <c r="L17" s="715" t="str">
        <f>IF(L$3='Rent Roll'!$U13,
IF(OR(AND(L$5&gt;='Rent Roll'!$K13,L$5&lt;='Rent Roll'!$L13),AND(L$5&gt;='Rent Roll'!$M38,L$5&lt;='Rent Roll'!$N38)),
IF('Rent Roll'!$S13=NNN,L44,
IF('Rent Roll'!$S13=Stop,L69,
IF('Rent Roll'!$S13=CAM_Fixed,L94,
IF('Rent Roll'!$S13=FSG,"-","-")))),"-"),"-")</f>
        <v>-</v>
      </c>
      <c r="M17" s="715" t="str">
        <f>IF(M$3='Rent Roll'!$U13,
IF(OR(AND(M$5&gt;='Rent Roll'!$K13,M$5&lt;='Rent Roll'!$L13),AND(M$5&gt;='Rent Roll'!$M38,M$5&lt;='Rent Roll'!$N38)),
IF('Rent Roll'!$S13=NNN,M44,
IF('Rent Roll'!$S13=Stop,M69,
IF('Rent Roll'!$S13=CAM_Fixed,M94,
IF('Rent Roll'!$S13=FSG,"-","-")))),"-"),"-")</f>
        <v>-</v>
      </c>
      <c r="N17" s="715" t="str">
        <f>IF(N$3='Rent Roll'!$U13,
IF(OR(AND(N$5&gt;='Rent Roll'!$K13,N$5&lt;='Rent Roll'!$L13),AND(N$5&gt;='Rent Roll'!$M38,N$5&lt;='Rent Roll'!$N38)),
IF('Rent Roll'!$S13=NNN,N44,
IF('Rent Roll'!$S13=Stop,N69,
IF('Rent Roll'!$S13=CAM_Fixed,N94,
IF('Rent Roll'!$S13=FSG,"-","-")))),"-"),"-")</f>
        <v>-</v>
      </c>
      <c r="O17" s="715" t="str">
        <f>IF(O$3='Rent Roll'!$U13,
IF(OR(AND(O$5&gt;='Rent Roll'!$K13,O$5&lt;='Rent Roll'!$L13),AND(O$5&gt;='Rent Roll'!$M38,O$5&lt;='Rent Roll'!$N38)),
IF('Rent Roll'!$S13=NNN,O44,
IF('Rent Roll'!$S13=Stop,O69,
IF('Rent Roll'!$S13=CAM_Fixed,O94,
IF('Rent Roll'!$S13=FSG,"-","-")))),"-"),"-")</f>
        <v>-</v>
      </c>
      <c r="P17" s="715" t="str">
        <f>IF(P$3='Rent Roll'!$U13,
IF(OR(AND(P$5&gt;='Rent Roll'!$K13,P$5&lt;='Rent Roll'!$L13),AND(P$5&gt;='Rent Roll'!$M38,P$5&lt;='Rent Roll'!$N38)),
IF('Rent Roll'!$S13=NNN,P44,
IF('Rent Roll'!$S13=Stop,P69,
IF('Rent Roll'!$S13=CAM_Fixed,P94,
IF('Rent Roll'!$S13=FSG,"-","-")))),"-"),"-")</f>
        <v>-</v>
      </c>
      <c r="Q17" s="715" t="str">
        <f>IF(Q$3='Rent Roll'!$U13,
IF(OR(AND(Q$5&gt;='Rent Roll'!$K13,Q$5&lt;='Rent Roll'!$L13),AND(Q$5&gt;='Rent Roll'!$M38,Q$5&lt;='Rent Roll'!$N38)),
IF('Rent Roll'!$S13=NNN,Q44,
IF('Rent Roll'!$S13=Stop,Q69,
IF('Rent Roll'!$S13=CAM_Fixed,Q94,
IF('Rent Roll'!$S13=FSG,"-","-")))),"-"),"-")</f>
        <v>-</v>
      </c>
      <c r="R17" s="715" t="str">
        <f>IF(R$3='Rent Roll'!$U13,
IF(OR(AND(R$5&gt;='Rent Roll'!$K13,R$5&lt;='Rent Roll'!$L13),AND(R$5&gt;='Rent Roll'!$M38,R$5&lt;='Rent Roll'!$N38)),
IF('Rent Roll'!$S13=NNN,R44,
IF('Rent Roll'!$S13=Stop,R69,
IF('Rent Roll'!$S13=CAM_Fixed,R94,
IF('Rent Roll'!$S13=FSG,"-","-")))),"-"),"-")</f>
        <v>-</v>
      </c>
      <c r="S17" s="715" t="str">
        <f>IF(S$3='Rent Roll'!$U13,
IF(OR(AND(S$5&gt;='Rent Roll'!$K13,S$5&lt;='Rent Roll'!$L13),AND(S$5&gt;='Rent Roll'!$M38,S$5&lt;='Rent Roll'!$N38)),
IF('Rent Roll'!$S13=NNN,S44,
IF('Rent Roll'!$S13=Stop,S69,
IF('Rent Roll'!$S13=CAM_Fixed,S94,
IF('Rent Roll'!$S13=FSG,"-","-")))),"-"),"-")</f>
        <v>-</v>
      </c>
      <c r="T17" s="715" t="str">
        <f>IF(T$3='Rent Roll'!$U13,
IF(OR(AND(T$5&gt;='Rent Roll'!$K13,T$5&lt;='Rent Roll'!$L13),AND(T$5&gt;='Rent Roll'!$M38,T$5&lt;='Rent Roll'!$N38)),
IF('Rent Roll'!$S13=NNN,T44,
IF('Rent Roll'!$S13=Stop,T69,
IF('Rent Roll'!$S13=CAM_Fixed,T94,
IF('Rent Roll'!$S13=FSG,"-","-")))),"-"),"-")</f>
        <v>-</v>
      </c>
      <c r="U17" s="715" t="str">
        <f>IF(U$3='Rent Roll'!$U13,
IF(OR(AND(U$5&gt;='Rent Roll'!$K13,U$5&lt;='Rent Roll'!$L13),AND(U$5&gt;='Rent Roll'!$M38,U$5&lt;='Rent Roll'!$N38)),
IF('Rent Roll'!$S13=NNN,U44,
IF('Rent Roll'!$S13=Stop,U69,
IF('Rent Roll'!$S13=CAM_Fixed,U94,
IF('Rent Roll'!$S13=FSG,"-","-")))),"-"),"-")</f>
        <v>-</v>
      </c>
      <c r="V17" s="715" t="str">
        <f>IF(V$3='Rent Roll'!$U13,
IF(OR(AND(V$5&gt;='Rent Roll'!$K13,V$5&lt;='Rent Roll'!$L13),AND(V$5&gt;='Rent Roll'!$M38,V$5&lt;='Rent Roll'!$N38)),
IF('Rent Roll'!$S13=NNN,V44,
IF('Rent Roll'!$S13=Stop,V69,
IF('Rent Roll'!$S13=CAM_Fixed,V94,
IF('Rent Roll'!$S13=FSG,"-","-")))),"-"),"-")</f>
        <v>-</v>
      </c>
      <c r="W17" s="715" t="str">
        <f>IF(W$3='Rent Roll'!$U13,
IF(OR(AND(W$5&gt;='Rent Roll'!$K13,W$5&lt;='Rent Roll'!$L13),AND(W$5&gt;='Rent Roll'!$M38,W$5&lt;='Rent Roll'!$N38)),
IF('Rent Roll'!$S13=NNN,W44,
IF('Rent Roll'!$S13=Stop,W69,
IF('Rent Roll'!$S13=CAM_Fixed,W94,
IF('Rent Roll'!$S13=FSG,"-","-")))),"-"),"-")</f>
        <v>-</v>
      </c>
      <c r="X17" s="715" t="str">
        <f>IF(X$3='Rent Roll'!$U13,
IF(OR(AND(X$5&gt;='Rent Roll'!$K13,X$5&lt;='Rent Roll'!$L13),AND(X$5&gt;='Rent Roll'!$M38,X$5&lt;='Rent Roll'!$N38)),
IF('Rent Roll'!$S13=NNN,X44,
IF('Rent Roll'!$S13=Stop,X69,
IF('Rent Roll'!$S13=CAM_Fixed,X94,
IF('Rent Roll'!$S13=FSG,"-","-")))),"-"),"-")</f>
        <v>-</v>
      </c>
      <c r="Y17" s="715" t="str">
        <f>IF(Y$3='Rent Roll'!$U13,
IF(OR(AND(Y$5&gt;='Rent Roll'!$K13,Y$5&lt;='Rent Roll'!$L13),AND(Y$5&gt;='Rent Roll'!$M38,Y$5&lt;='Rent Roll'!$N38)),
IF('Rent Roll'!$S13=NNN,Y44,
IF('Rent Roll'!$S13=Stop,Y69,
IF('Rent Roll'!$S13=CAM_Fixed,Y94,
IF('Rent Roll'!$S13=FSG,"-","-")))),"-"),"-")</f>
        <v>-</v>
      </c>
      <c r="Z17" s="715" t="str">
        <f>IF(Z$3='Rent Roll'!$U13,
IF(OR(AND(Z$5&gt;='Rent Roll'!$K13,Z$5&lt;='Rent Roll'!$L13),AND(Z$5&gt;='Rent Roll'!$M38,Z$5&lt;='Rent Roll'!$N38)),
IF('Rent Roll'!$S13=NNN,Z44,
IF('Rent Roll'!$S13=Stop,Z69,
IF('Rent Roll'!$S13=CAM_Fixed,Z94,
IF('Rent Roll'!$S13=FSG,"-","-")))),"-"),"-")</f>
        <v>-</v>
      </c>
      <c r="AA17" s="715" t="str">
        <f>IF(AA$3='Rent Roll'!$U13,
IF(OR(AND(AA$5&gt;='Rent Roll'!$K13,AA$5&lt;='Rent Roll'!$L13),AND(AA$5&gt;='Rent Roll'!$M38,AA$5&lt;='Rent Roll'!$N38)),
IF('Rent Roll'!$S13=NNN,AA44,
IF('Rent Roll'!$S13=Stop,AA69,
IF('Rent Roll'!$S13=CAM_Fixed,AA94,
IF('Rent Roll'!$S13=FSG,"-","-")))),"-"),"-")</f>
        <v>-</v>
      </c>
      <c r="AB17" s="715" t="str">
        <f>IF(AB$3='Rent Roll'!$U13,
IF(OR(AND(AB$5&gt;='Rent Roll'!$K13,AB$5&lt;='Rent Roll'!$L13),AND(AB$5&gt;='Rent Roll'!$M38,AB$5&lt;='Rent Roll'!$N38)),
IF('Rent Roll'!$S13=NNN,AB44,
IF('Rent Roll'!$S13=Stop,AB69,
IF('Rent Roll'!$S13=CAM_Fixed,AB94,
IF('Rent Roll'!$S13=FSG,"-","-")))),"-"),"-")</f>
        <v>-</v>
      </c>
      <c r="AC17" s="715" t="str">
        <f>IF(AC$3='Rent Roll'!$U13,
IF(OR(AND(AC$5&gt;='Rent Roll'!$K13,AC$5&lt;='Rent Roll'!$L13),AND(AC$5&gt;='Rent Roll'!$M38,AC$5&lt;='Rent Roll'!$N38)),
IF('Rent Roll'!$S13=NNN,AC44,
IF('Rent Roll'!$S13=Stop,AC69,
IF('Rent Roll'!$S13=CAM_Fixed,AC94,
IF('Rent Roll'!$S13=FSG,"-","-")))),"-"),"-")</f>
        <v>-</v>
      </c>
      <c r="AD17" s="715" t="str">
        <f>IF(AD$3='Rent Roll'!$U13,
IF(OR(AND(AD$5&gt;='Rent Roll'!$K13,AD$5&lt;='Rent Roll'!$L13),AND(AD$5&gt;='Rent Roll'!$M38,AD$5&lt;='Rent Roll'!$N38)),
IF('Rent Roll'!$S13=NNN,AD44,
IF('Rent Roll'!$S13=Stop,AD69,
IF('Rent Roll'!$S13=CAM_Fixed,AD94,
IF('Rent Roll'!$S13=FSG,"-","-")))),"-"),"-")</f>
        <v>-</v>
      </c>
      <c r="AE17" s="715" t="str">
        <f>IF(AE$3='Rent Roll'!$U13,
IF(OR(AND(AE$5&gt;='Rent Roll'!$K13,AE$5&lt;='Rent Roll'!$L13),AND(AE$5&gt;='Rent Roll'!$M38,AE$5&lt;='Rent Roll'!$N38)),
IF('Rent Roll'!$S13=NNN,AE44,
IF('Rent Roll'!$S13=Stop,AE69,
IF('Rent Roll'!$S13=CAM_Fixed,AE94,
IF('Rent Roll'!$S13=FSG,"-","-")))),"-"),"-")</f>
        <v>-</v>
      </c>
      <c r="AF17" s="715" t="str">
        <f>IF(AF$3='Rent Roll'!$U13,
IF(OR(AND(AF$5&gt;='Rent Roll'!$K13,AF$5&lt;='Rent Roll'!$L13),AND(AF$5&gt;='Rent Roll'!$M38,AF$5&lt;='Rent Roll'!$N38)),
IF('Rent Roll'!$S13=NNN,AF44,
IF('Rent Roll'!$S13=Stop,AF69,
IF('Rent Roll'!$S13=CAM_Fixed,AF94,
IF('Rent Roll'!$S13=FSG,"-","-")))),"-"),"-")</f>
        <v>-</v>
      </c>
      <c r="AG17" s="715" t="str">
        <f>IF(AG$3='Rent Roll'!$U13,
IF(OR(AND(AG$5&gt;='Rent Roll'!$K13,AG$5&lt;='Rent Roll'!$L13),AND(AG$5&gt;='Rent Roll'!$M38,AG$5&lt;='Rent Roll'!$N38)),
IF('Rent Roll'!$S13=NNN,AG44,
IF('Rent Roll'!$S13=Stop,AG69,
IF('Rent Roll'!$S13=CAM_Fixed,AG94,
IF('Rent Roll'!$S13=FSG,"-","-")))),"-"),"-")</f>
        <v>-</v>
      </c>
      <c r="AH17" s="715" t="str">
        <f>IF(AH$3='Rent Roll'!$U13,
IF(OR(AND(AH$5&gt;='Rent Roll'!$K13,AH$5&lt;='Rent Roll'!$L13),AND(AH$5&gt;='Rent Roll'!$M38,AH$5&lt;='Rent Roll'!$N38)),
IF('Rent Roll'!$S13=NNN,AH44,
IF('Rent Roll'!$S13=Stop,AH69,
IF('Rent Roll'!$S13=CAM_Fixed,AH94,
IF('Rent Roll'!$S13=FSG,"-","-")))),"-"),"-")</f>
        <v>-</v>
      </c>
      <c r="AI17" s="715" t="str">
        <f>IF(AI$3='Rent Roll'!$U13,
IF(OR(AND(AI$5&gt;='Rent Roll'!$K13,AI$5&lt;='Rent Roll'!$L13),AND(AI$5&gt;='Rent Roll'!$M38,AI$5&lt;='Rent Roll'!$N38)),
IF('Rent Roll'!$S13=NNN,AI44,
IF('Rent Roll'!$S13=Stop,AI69,
IF('Rent Roll'!$S13=CAM_Fixed,AI94,
IF('Rent Roll'!$S13=FSG,"-","-")))),"-"),"-")</f>
        <v>-</v>
      </c>
      <c r="AJ17" s="715" t="str">
        <f>IF(AJ$3='Rent Roll'!$U13,
IF(OR(AND(AJ$5&gt;='Rent Roll'!$K13,AJ$5&lt;='Rent Roll'!$L13),AND(AJ$5&gt;='Rent Roll'!$M38,AJ$5&lt;='Rent Roll'!$N38)),
IF('Rent Roll'!$S13=NNN,AJ44,
IF('Rent Roll'!$S13=Stop,AJ69,
IF('Rent Roll'!$S13=CAM_Fixed,AJ94,
IF('Rent Roll'!$S13=FSG,"-","-")))),"-"),"-")</f>
        <v>-</v>
      </c>
      <c r="AK17" s="715" t="str">
        <f>IF(AK$3='Rent Roll'!$U13,
IF(OR(AND(AK$5&gt;='Rent Roll'!$K13,AK$5&lt;='Rent Roll'!$L13),AND(AK$5&gt;='Rent Roll'!$M38,AK$5&lt;='Rent Roll'!$N38)),
IF('Rent Roll'!$S13=NNN,AK44,
IF('Rent Roll'!$S13=Stop,AK69,
IF('Rent Roll'!$S13=CAM_Fixed,AK94,
IF('Rent Roll'!$S13=FSG,"-","-")))),"-"),"-")</f>
        <v>-</v>
      </c>
      <c r="AL17" s="715" t="str">
        <f>IF(AL$3='Rent Roll'!$U13,
IF(OR(AND(AL$5&gt;='Rent Roll'!$K13,AL$5&lt;='Rent Roll'!$L13),AND(AL$5&gt;='Rent Roll'!$M38,AL$5&lt;='Rent Roll'!$N38)),
IF('Rent Roll'!$S13=NNN,AL44,
IF('Rent Roll'!$S13=Stop,AL69,
IF('Rent Roll'!$S13=CAM_Fixed,AL94,
IF('Rent Roll'!$S13=FSG,"-","-")))),"-"),"-")</f>
        <v>-</v>
      </c>
      <c r="AM17" s="715" t="str">
        <f>IF(AM$3='Rent Roll'!$U13,
IF(OR(AND(AM$5&gt;='Rent Roll'!$K13,AM$5&lt;='Rent Roll'!$L13),AND(AM$5&gt;='Rent Roll'!$M38,AM$5&lt;='Rent Roll'!$N38)),
IF('Rent Roll'!$S13=NNN,AM44,
IF('Rent Roll'!$S13=Stop,AM69,
IF('Rent Roll'!$S13=CAM_Fixed,AM94,
IF('Rent Roll'!$S13=FSG,"-","-")))),"-"),"-")</f>
        <v>-</v>
      </c>
      <c r="AN17" s="715" t="str">
        <f>IF(AN$3='Rent Roll'!$U13,
IF(OR(AND(AN$5&gt;='Rent Roll'!$K13,AN$5&lt;='Rent Roll'!$L13),AND(AN$5&gt;='Rent Roll'!$M38,AN$5&lt;='Rent Roll'!$N38)),
IF('Rent Roll'!$S13=NNN,AN44,
IF('Rent Roll'!$S13=Stop,AN69,
IF('Rent Roll'!$S13=CAM_Fixed,AN94,
IF('Rent Roll'!$S13=FSG,"-","-")))),"-"),"-")</f>
        <v>-</v>
      </c>
      <c r="AO17" s="715" t="str">
        <f>IF(AO$3='Rent Roll'!$U13,
IF(OR(AND(AO$5&gt;='Rent Roll'!$K13,AO$5&lt;='Rent Roll'!$L13),AND(AO$5&gt;='Rent Roll'!$M38,AO$5&lt;='Rent Roll'!$N38)),
IF('Rent Roll'!$S13=NNN,AO44,
IF('Rent Roll'!$S13=Stop,AO69,
IF('Rent Roll'!$S13=CAM_Fixed,AO94,
IF('Rent Roll'!$S13=FSG,"-","-")))),"-"),"-")</f>
        <v>-</v>
      </c>
      <c r="AP17" s="715" t="str">
        <f>IF(AP$3='Rent Roll'!$U13,
IF(OR(AND(AP$5&gt;='Rent Roll'!$K13,AP$5&lt;='Rent Roll'!$L13),AND(AP$5&gt;='Rent Roll'!$M38,AP$5&lt;='Rent Roll'!$N38)),
IF('Rent Roll'!$S13=NNN,AP44,
IF('Rent Roll'!$S13=Stop,AP69,
IF('Rent Roll'!$S13=CAM_Fixed,AP94,
IF('Rent Roll'!$S13=FSG,"-","-")))),"-"),"-")</f>
        <v>-</v>
      </c>
      <c r="AQ17" s="715" t="str">
        <f>IF(AQ$3='Rent Roll'!$U13,
IF(OR(AND(AQ$5&gt;='Rent Roll'!$K13,AQ$5&lt;='Rent Roll'!$L13),AND(AQ$5&gt;='Rent Roll'!$M38,AQ$5&lt;='Rent Roll'!$N38)),
IF('Rent Roll'!$S13=NNN,AQ44,
IF('Rent Roll'!$S13=Stop,AQ69,
IF('Rent Roll'!$S13=CAM_Fixed,AQ94,
IF('Rent Roll'!$S13=FSG,"-","-")))),"-"),"-")</f>
        <v>-</v>
      </c>
      <c r="AR17" s="715" t="str">
        <f>IF(AR$3='Rent Roll'!$U13,
IF(OR(AND(AR$5&gt;='Rent Roll'!$K13,AR$5&lt;='Rent Roll'!$L13),AND(AR$5&gt;='Rent Roll'!$M38,AR$5&lt;='Rent Roll'!$N38)),
IF('Rent Roll'!$S13=NNN,AR44,
IF('Rent Roll'!$S13=Stop,AR69,
IF('Rent Roll'!$S13=CAM_Fixed,AR94,
IF('Rent Roll'!$S13=FSG,"-","-")))),"-"),"-")</f>
        <v>-</v>
      </c>
      <c r="AS17" s="715" t="str">
        <f>IF(AS$3='Rent Roll'!$U13,
IF(OR(AND(AS$5&gt;='Rent Roll'!$K13,AS$5&lt;='Rent Roll'!$L13),AND(AS$5&gt;='Rent Roll'!$M38,AS$5&lt;='Rent Roll'!$N38)),
IF('Rent Roll'!$S13=NNN,AS44,
IF('Rent Roll'!$S13=Stop,AS69,
IF('Rent Roll'!$S13=CAM_Fixed,AS94,
IF('Rent Roll'!$S13=FSG,"-","-")))),"-"),"-")</f>
        <v>-</v>
      </c>
      <c r="AT17" s="715" t="str">
        <f>IF(AT$3='Rent Roll'!$U13,
IF(OR(AND(AT$5&gt;='Rent Roll'!$K13,AT$5&lt;='Rent Roll'!$L13),AND(AT$5&gt;='Rent Roll'!$M38,AT$5&lt;='Rent Roll'!$N38)),
IF('Rent Roll'!$S13=NNN,AT44,
IF('Rent Roll'!$S13=Stop,AT69,
IF('Rent Roll'!$S13=CAM_Fixed,AT94,
IF('Rent Roll'!$S13=FSG,"-","-")))),"-"),"-")</f>
        <v>-</v>
      </c>
      <c r="AU17" s="715" t="str">
        <f>IF(AU$3='Rent Roll'!$U13,
IF(OR(AND(AU$5&gt;='Rent Roll'!$K13,AU$5&lt;='Rent Roll'!$L13),AND(AU$5&gt;='Rent Roll'!$M38,AU$5&lt;='Rent Roll'!$N38)),
IF('Rent Roll'!$S13=NNN,AU44,
IF('Rent Roll'!$S13=Stop,AU69,
IF('Rent Roll'!$S13=CAM_Fixed,AU94,
IF('Rent Roll'!$S13=FSG,"-","-")))),"-"),"-")</f>
        <v>-</v>
      </c>
      <c r="AV17" s="715" t="str">
        <f>IF(AV$3='Rent Roll'!$U13,
IF(OR(AND(AV$5&gt;='Rent Roll'!$K13,AV$5&lt;='Rent Roll'!$L13),AND(AV$5&gt;='Rent Roll'!$M38,AV$5&lt;='Rent Roll'!$N38)),
IF('Rent Roll'!$S13=NNN,AV44,
IF('Rent Roll'!$S13=Stop,AV69,
IF('Rent Roll'!$S13=CAM_Fixed,AV94,
IF('Rent Roll'!$S13=FSG,"-","-")))),"-"),"-")</f>
        <v>-</v>
      </c>
      <c r="AW17" s="715" t="str">
        <f>IF(AW$3='Rent Roll'!$U13,
IF(OR(AND(AW$5&gt;='Rent Roll'!$K13,AW$5&lt;='Rent Roll'!$L13),AND(AW$5&gt;='Rent Roll'!$M38,AW$5&lt;='Rent Roll'!$N38)),
IF('Rent Roll'!$S13=NNN,AW44,
IF('Rent Roll'!$S13=Stop,AW69,
IF('Rent Roll'!$S13=CAM_Fixed,AW94,
IF('Rent Roll'!$S13=FSG,"-","-")))),"-"),"-")</f>
        <v>-</v>
      </c>
      <c r="AX17" s="715" t="str">
        <f>IF(AX$3='Rent Roll'!$U13,
IF(OR(AND(AX$5&gt;='Rent Roll'!$K13,AX$5&lt;='Rent Roll'!$L13),AND(AX$5&gt;='Rent Roll'!$M38,AX$5&lt;='Rent Roll'!$N38)),
IF('Rent Roll'!$S13=NNN,AX44,
IF('Rent Roll'!$S13=Stop,AX69,
IF('Rent Roll'!$S13=CAM_Fixed,AX94,
IF('Rent Roll'!$S13=FSG,"-","-")))),"-"),"-")</f>
        <v>-</v>
      </c>
      <c r="AY17" s="715" t="str">
        <f>IF(AY$3='Rent Roll'!$U13,
IF(OR(AND(AY$5&gt;='Rent Roll'!$K13,AY$5&lt;='Rent Roll'!$L13),AND(AY$5&gt;='Rent Roll'!$M38,AY$5&lt;='Rent Roll'!$N38)),
IF('Rent Roll'!$S13=NNN,AY44,
IF('Rent Roll'!$S13=Stop,AY69,
IF('Rent Roll'!$S13=CAM_Fixed,AY94,
IF('Rent Roll'!$S13=FSG,"-","-")))),"-"),"-")</f>
        <v>-</v>
      </c>
      <c r="AZ17" s="715" t="str">
        <f>IF(AZ$3='Rent Roll'!$U13,
IF(OR(AND(AZ$5&gt;='Rent Roll'!$K13,AZ$5&lt;='Rent Roll'!$L13),AND(AZ$5&gt;='Rent Roll'!$M38,AZ$5&lt;='Rent Roll'!$N38)),
IF('Rent Roll'!$S13=NNN,AZ44,
IF('Rent Roll'!$S13=Stop,AZ69,
IF('Rent Roll'!$S13=CAM_Fixed,AZ94,
IF('Rent Roll'!$S13=FSG,"-","-")))),"-"),"-")</f>
        <v>-</v>
      </c>
      <c r="BA17" s="715" t="str">
        <f>IF(BA$3='Rent Roll'!$U13,
IF(OR(AND(BA$5&gt;='Rent Roll'!$K13,BA$5&lt;='Rent Roll'!$L13),AND(BA$5&gt;='Rent Roll'!$M38,BA$5&lt;='Rent Roll'!$N38)),
IF('Rent Roll'!$S13=NNN,BA44,
IF('Rent Roll'!$S13=Stop,BA69,
IF('Rent Roll'!$S13=CAM_Fixed,BA94,
IF('Rent Roll'!$S13=FSG,"-","-")))),"-"),"-")</f>
        <v>-</v>
      </c>
      <c r="BB17" s="715" t="str">
        <f>IF(BB$3='Rent Roll'!$U13,
IF(OR(AND(BB$5&gt;='Rent Roll'!$K13,BB$5&lt;='Rent Roll'!$L13),AND(BB$5&gt;='Rent Roll'!$M38,BB$5&lt;='Rent Roll'!$N38)),
IF('Rent Roll'!$S13=NNN,BB44,
IF('Rent Roll'!$S13=Stop,BB69,
IF('Rent Roll'!$S13=CAM_Fixed,BB94,
IF('Rent Roll'!$S13=FSG,"-","-")))),"-"),"-")</f>
        <v>-</v>
      </c>
      <c r="BC17" s="715" t="str">
        <f>IF(BC$3='Rent Roll'!$U13,
IF(OR(AND(BC$5&gt;='Rent Roll'!$K13,BC$5&lt;='Rent Roll'!$L13),AND(BC$5&gt;='Rent Roll'!$M38,BC$5&lt;='Rent Roll'!$N38)),
IF('Rent Roll'!$S13=NNN,BC44,
IF('Rent Roll'!$S13=Stop,BC69,
IF('Rent Roll'!$S13=CAM_Fixed,BC94,
IF('Rent Roll'!$S13=FSG,"-","-")))),"-"),"-")</f>
        <v>-</v>
      </c>
      <c r="BD17" s="715" t="str">
        <f>IF(BD$3='Rent Roll'!$U13,
IF(OR(AND(BD$5&gt;='Rent Roll'!$K13,BD$5&lt;='Rent Roll'!$L13),AND(BD$5&gt;='Rent Roll'!$M38,BD$5&lt;='Rent Roll'!$N38)),
IF('Rent Roll'!$S13=NNN,BD44,
IF('Rent Roll'!$S13=Stop,BD69,
IF('Rent Roll'!$S13=CAM_Fixed,BD94,
IF('Rent Roll'!$S13=FSG,"-","-")))),"-"),"-")</f>
        <v>-</v>
      </c>
      <c r="BE17" s="715" t="str">
        <f>IF(BE$3='Rent Roll'!$U13,
IF(OR(AND(BE$5&gt;='Rent Roll'!$K13,BE$5&lt;='Rent Roll'!$L13),AND(BE$5&gt;='Rent Roll'!$M38,BE$5&lt;='Rent Roll'!$N38)),
IF('Rent Roll'!$S13=NNN,BE44,
IF('Rent Roll'!$S13=Stop,BE69,
IF('Rent Roll'!$S13=CAM_Fixed,BE94,
IF('Rent Roll'!$S13=FSG,"-","-")))),"-"),"-")</f>
        <v>-</v>
      </c>
      <c r="BF17" s="715" t="str">
        <f>IF(BF$3='Rent Roll'!$U13,
IF(OR(AND(BF$5&gt;='Rent Roll'!$K13,BF$5&lt;='Rent Roll'!$L13),AND(BF$5&gt;='Rent Roll'!$M38,BF$5&lt;='Rent Roll'!$N38)),
IF('Rent Roll'!$S13=NNN,BF44,
IF('Rent Roll'!$S13=Stop,BF69,
IF('Rent Roll'!$S13=CAM_Fixed,BF94,
IF('Rent Roll'!$S13=FSG,"-","-")))),"-"),"-")</f>
        <v>-</v>
      </c>
      <c r="BG17" s="715" t="str">
        <f>IF(BG$3='Rent Roll'!$U13,
IF(OR(AND(BG$5&gt;='Rent Roll'!$K13,BG$5&lt;='Rent Roll'!$L13),AND(BG$5&gt;='Rent Roll'!$M38,BG$5&lt;='Rent Roll'!$N38)),
IF('Rent Roll'!$S13=NNN,BG44,
IF('Rent Roll'!$S13=Stop,BG69,
IF('Rent Roll'!$S13=CAM_Fixed,BG94,
IF('Rent Roll'!$S13=FSG,"-","-")))),"-"),"-")</f>
        <v>-</v>
      </c>
      <c r="BH17" s="715" t="str">
        <f>IF(BH$3='Rent Roll'!$U13,
IF(OR(AND(BH$5&gt;='Rent Roll'!$K13,BH$5&lt;='Rent Roll'!$L13),AND(BH$5&gt;='Rent Roll'!$M38,BH$5&lt;='Rent Roll'!$N38)),
IF('Rent Roll'!$S13=NNN,BH44,
IF('Rent Roll'!$S13=Stop,BH69,
IF('Rent Roll'!$S13=CAM_Fixed,BH94,
IF('Rent Roll'!$S13=FSG,"-","-")))),"-"),"-")</f>
        <v>-</v>
      </c>
      <c r="BI17" s="715" t="str">
        <f>IF(BI$3='Rent Roll'!$U13,
IF(OR(AND(BI$5&gt;='Rent Roll'!$K13,BI$5&lt;='Rent Roll'!$L13),AND(BI$5&gt;='Rent Roll'!$M38,BI$5&lt;='Rent Roll'!$N38)),
IF('Rent Roll'!$S13=NNN,BI44,
IF('Rent Roll'!$S13=Stop,BI69,
IF('Rent Roll'!$S13=CAM_Fixed,BI94,
IF('Rent Roll'!$S13=FSG,"-","-")))),"-"),"-")</f>
        <v>-</v>
      </c>
      <c r="BJ17" s="715" t="str">
        <f>IF(BJ$3='Rent Roll'!$U13,
IF(OR(AND(BJ$5&gt;='Rent Roll'!$K13,BJ$5&lt;='Rent Roll'!$L13),AND(BJ$5&gt;='Rent Roll'!$M38,BJ$5&lt;='Rent Roll'!$N38)),
IF('Rent Roll'!$S13=NNN,BJ44,
IF('Rent Roll'!$S13=Stop,BJ69,
IF('Rent Roll'!$S13=CAM_Fixed,BJ94,
IF('Rent Roll'!$S13=FSG,"-","-")))),"-"),"-")</f>
        <v>-</v>
      </c>
      <c r="BK17" s="715" t="str">
        <f>IF(BK$3='Rent Roll'!$U13,
IF(OR(AND(BK$5&gt;='Rent Roll'!$K13,BK$5&lt;='Rent Roll'!$L13),AND(BK$5&gt;='Rent Roll'!$M38,BK$5&lt;='Rent Roll'!$N38)),
IF('Rent Roll'!$S13=NNN,BK44,
IF('Rent Roll'!$S13=Stop,BK69,
IF('Rent Roll'!$S13=CAM_Fixed,BK94,
IF('Rent Roll'!$S13=FSG,"-","-")))),"-"),"-")</f>
        <v>-</v>
      </c>
      <c r="BL17" s="715" t="str">
        <f>IF(BL$3='Rent Roll'!$U13,
IF(OR(AND(BL$5&gt;='Rent Roll'!$K13,BL$5&lt;='Rent Roll'!$L13),AND(BL$5&gt;='Rent Roll'!$M38,BL$5&lt;='Rent Roll'!$N38)),
IF('Rent Roll'!$S13=NNN,BL44,
IF('Rent Roll'!$S13=Stop,BL69,
IF('Rent Roll'!$S13=CAM_Fixed,BL94,
IF('Rent Roll'!$S13=FSG,"-","-")))),"-"),"-")</f>
        <v>-</v>
      </c>
      <c r="BM17" s="715" t="str">
        <f>IF(BM$3='Rent Roll'!$U13,
IF(OR(AND(BM$5&gt;='Rent Roll'!$K13,BM$5&lt;='Rent Roll'!$L13),AND(BM$5&gt;='Rent Roll'!$M38,BM$5&lt;='Rent Roll'!$N38)),
IF('Rent Roll'!$S13=NNN,BM44,
IF('Rent Roll'!$S13=Stop,BM69,
IF('Rent Roll'!$S13=CAM_Fixed,BM94,
IF('Rent Roll'!$S13=FSG,"-","-")))),"-"),"-")</f>
        <v>-</v>
      </c>
      <c r="BN17" s="715" t="str">
        <f>IF(BN$3='Rent Roll'!$U13,
IF(OR(AND(BN$5&gt;='Rent Roll'!$K13,BN$5&lt;='Rent Roll'!$L13),AND(BN$5&gt;='Rent Roll'!$M38,BN$5&lt;='Rent Roll'!$N38)),
IF('Rent Roll'!$S13=NNN,BN44,
IF('Rent Roll'!$S13=Stop,BN69,
IF('Rent Roll'!$S13=CAM_Fixed,BN94,
IF('Rent Roll'!$S13=FSG,"-","-")))),"-"),"-")</f>
        <v>-</v>
      </c>
      <c r="BO17" s="715" t="str">
        <f>IF(BO$3='Rent Roll'!$U13,
IF(OR(AND(BO$5&gt;='Rent Roll'!$K13,BO$5&lt;='Rent Roll'!$L13),AND(BO$5&gt;='Rent Roll'!$M38,BO$5&lt;='Rent Roll'!$N38)),
IF('Rent Roll'!$S13=NNN,BO44,
IF('Rent Roll'!$S13=Stop,BO69,
IF('Rent Roll'!$S13=CAM_Fixed,BO94,
IF('Rent Roll'!$S13=FSG,"-","-")))),"-"),"-")</f>
        <v>-</v>
      </c>
      <c r="BP17" s="715" t="str">
        <f>IF(BP$3='Rent Roll'!$U13,
IF(OR(AND(BP$5&gt;='Rent Roll'!$K13,BP$5&lt;='Rent Roll'!$L13),AND(BP$5&gt;='Rent Roll'!$M38,BP$5&lt;='Rent Roll'!$N38)),
IF('Rent Roll'!$S13=NNN,BP44,
IF('Rent Roll'!$S13=Stop,BP69,
IF('Rent Roll'!$S13=CAM_Fixed,BP94,
IF('Rent Roll'!$S13=FSG,"-","-")))),"-"),"-")</f>
        <v>-</v>
      </c>
      <c r="BQ17" s="715" t="str">
        <f>IF(BQ$3='Rent Roll'!$U13,
IF(OR(AND(BQ$5&gt;='Rent Roll'!$K13,BQ$5&lt;='Rent Roll'!$L13),AND(BQ$5&gt;='Rent Roll'!$M38,BQ$5&lt;='Rent Roll'!$N38)),
IF('Rent Roll'!$S13=NNN,BQ44,
IF('Rent Roll'!$S13=Stop,BQ69,
IF('Rent Roll'!$S13=CAM_Fixed,BQ94,
IF('Rent Roll'!$S13=FSG,"-","-")))),"-"),"-")</f>
        <v>-</v>
      </c>
      <c r="BR17" s="715" t="str">
        <f>IF(BR$3='Rent Roll'!$U13,
IF(OR(AND(BR$5&gt;='Rent Roll'!$K13,BR$5&lt;='Rent Roll'!$L13),AND(BR$5&gt;='Rent Roll'!$M38,BR$5&lt;='Rent Roll'!$N38)),
IF('Rent Roll'!$S13=NNN,BR44,
IF('Rent Roll'!$S13=Stop,BR69,
IF('Rent Roll'!$S13=CAM_Fixed,BR94,
IF('Rent Roll'!$S13=FSG,"-","-")))),"-"),"-")</f>
        <v>-</v>
      </c>
      <c r="BS17" s="715" t="str">
        <f>IF(BS$3='Rent Roll'!$U13,
IF(OR(AND(BS$5&gt;='Rent Roll'!$K13,BS$5&lt;='Rent Roll'!$L13),AND(BS$5&gt;='Rent Roll'!$M38,BS$5&lt;='Rent Roll'!$N38)),
IF('Rent Roll'!$S13=NNN,BS44,
IF('Rent Roll'!$S13=Stop,BS69,
IF('Rent Roll'!$S13=CAM_Fixed,BS94,
IF('Rent Roll'!$S13=FSG,"-","-")))),"-"),"-")</f>
        <v>-</v>
      </c>
      <c r="BT17" s="715" t="str">
        <f>IF(BT$3='Rent Roll'!$U13,
IF(OR(AND(BT$5&gt;='Rent Roll'!$K13,BT$5&lt;='Rent Roll'!$L13),AND(BT$5&gt;='Rent Roll'!$M38,BT$5&lt;='Rent Roll'!$N38)),
IF('Rent Roll'!$S13=NNN,BT44,
IF('Rent Roll'!$S13=Stop,BT69,
IF('Rent Roll'!$S13=CAM_Fixed,BT94,
IF('Rent Roll'!$S13=FSG,"-","-")))),"-"),"-")</f>
        <v>-</v>
      </c>
      <c r="BU17" s="715" t="str">
        <f>IF(BU$3='Rent Roll'!$U13,
IF(OR(AND(BU$5&gt;='Rent Roll'!$K13,BU$5&lt;='Rent Roll'!$L13),AND(BU$5&gt;='Rent Roll'!$M38,BU$5&lt;='Rent Roll'!$N38)),
IF('Rent Roll'!$S13=NNN,BU44,
IF('Rent Roll'!$S13=Stop,BU69,
IF('Rent Roll'!$S13=CAM_Fixed,BU94,
IF('Rent Roll'!$S13=FSG,"-","-")))),"-"),"-")</f>
        <v>-</v>
      </c>
      <c r="BV17" s="715" t="str">
        <f>IF(BV$3='Rent Roll'!$U13,
IF(OR(AND(BV$5&gt;='Rent Roll'!$K13,BV$5&lt;='Rent Roll'!$L13),AND(BV$5&gt;='Rent Roll'!$M38,BV$5&lt;='Rent Roll'!$N38)),
IF('Rent Roll'!$S13=NNN,BV44,
IF('Rent Roll'!$S13=Stop,BV69,
IF('Rent Roll'!$S13=CAM_Fixed,BV94,
IF('Rent Roll'!$S13=FSG,"-","-")))),"-"),"-")</f>
        <v>-</v>
      </c>
      <c r="BW17" s="715" t="str">
        <f>IF(BW$3='Rent Roll'!$U13,
IF(OR(AND(BW$5&gt;='Rent Roll'!$K13,BW$5&lt;='Rent Roll'!$L13),AND(BW$5&gt;='Rent Roll'!$M38,BW$5&lt;='Rent Roll'!$N38)),
IF('Rent Roll'!$S13=NNN,BW44,
IF('Rent Roll'!$S13=Stop,BW69,
IF('Rent Roll'!$S13=CAM_Fixed,BW94,
IF('Rent Roll'!$S13=FSG,"-","-")))),"-"),"-")</f>
        <v>-</v>
      </c>
      <c r="BX17" s="715" t="str">
        <f>IF(BX$3='Rent Roll'!$U13,
IF(OR(AND(BX$5&gt;='Rent Roll'!$K13,BX$5&lt;='Rent Roll'!$L13),AND(BX$5&gt;='Rent Roll'!$M38,BX$5&lt;='Rent Roll'!$N38)),
IF('Rent Roll'!$S13=NNN,BX44,
IF('Rent Roll'!$S13=Stop,BX69,
IF('Rent Roll'!$S13=CAM_Fixed,BX94,
IF('Rent Roll'!$S13=FSG,"-","-")))),"-"),"-")</f>
        <v>-</v>
      </c>
      <c r="BY17" s="715" t="str">
        <f>IF(BY$3='Rent Roll'!$U13,
IF(OR(AND(BY$5&gt;='Rent Roll'!$K13,BY$5&lt;='Rent Roll'!$L13),AND(BY$5&gt;='Rent Roll'!$M38,BY$5&lt;='Rent Roll'!$N38)),
IF('Rent Roll'!$S13=NNN,BY44,
IF('Rent Roll'!$S13=Stop,BY69,
IF('Rent Roll'!$S13=CAM_Fixed,BY94,
IF('Rent Roll'!$S13=FSG,"-","-")))),"-"),"-")</f>
        <v>-</v>
      </c>
      <c r="BZ17" s="715" t="str">
        <f>IF(BZ$3='Rent Roll'!$U13,
IF(OR(AND(BZ$5&gt;='Rent Roll'!$K13,BZ$5&lt;='Rent Roll'!$L13),AND(BZ$5&gt;='Rent Roll'!$M38,BZ$5&lt;='Rent Roll'!$N38)),
IF('Rent Roll'!$S13=NNN,BZ44,
IF('Rent Roll'!$S13=Stop,BZ69,
IF('Rent Roll'!$S13=CAM_Fixed,BZ94,
IF('Rent Roll'!$S13=FSG,"-","-")))),"-"),"-")</f>
        <v>-</v>
      </c>
      <c r="CA17" s="715" t="str">
        <f>IF(CA$3='Rent Roll'!$U13,
IF(OR(AND(CA$5&gt;='Rent Roll'!$K13,CA$5&lt;='Rent Roll'!$L13),AND(CA$5&gt;='Rent Roll'!$M38,CA$5&lt;='Rent Roll'!$N38)),
IF('Rent Roll'!$S13=NNN,CA44,
IF('Rent Roll'!$S13=Stop,CA69,
IF('Rent Roll'!$S13=CAM_Fixed,CA94,
IF('Rent Roll'!$S13=FSG,"-","-")))),"-"),"-")</f>
        <v>-</v>
      </c>
      <c r="CB17" s="715" t="str">
        <f>IF(CB$3='Rent Roll'!$U13,
IF(OR(AND(CB$5&gt;='Rent Roll'!$K13,CB$5&lt;='Rent Roll'!$L13),AND(CB$5&gt;='Rent Roll'!$M38,CB$5&lt;='Rent Roll'!$N38)),
IF('Rent Roll'!$S13=NNN,CB44,
IF('Rent Roll'!$S13=Stop,CB69,
IF('Rent Roll'!$S13=CAM_Fixed,CB94,
IF('Rent Roll'!$S13=FSG,"-","-")))),"-"),"-")</f>
        <v>-</v>
      </c>
      <c r="CC17" s="715" t="str">
        <f>IF(CC$3='Rent Roll'!$U13,
IF(OR(AND(CC$5&gt;='Rent Roll'!$K13,CC$5&lt;='Rent Roll'!$L13),AND(CC$5&gt;='Rent Roll'!$M38,CC$5&lt;='Rent Roll'!$N38)),
IF('Rent Roll'!$S13=NNN,CC44,
IF('Rent Roll'!$S13=Stop,CC69,
IF('Rent Roll'!$S13=CAM_Fixed,CC94,
IF('Rent Roll'!$S13=FSG,"-","-")))),"-"),"-")</f>
        <v>-</v>
      </c>
      <c r="CD17" s="715" t="str">
        <f>IF(CD$3='Rent Roll'!$U13,
IF(OR(AND(CD$5&gt;='Rent Roll'!$K13,CD$5&lt;='Rent Roll'!$L13),AND(CD$5&gt;='Rent Roll'!$M38,CD$5&lt;='Rent Roll'!$N38)),
IF('Rent Roll'!$S13=NNN,CD44,
IF('Rent Roll'!$S13=Stop,CD69,
IF('Rent Roll'!$S13=CAM_Fixed,CD94,
IF('Rent Roll'!$S13=FSG,"-","-")))),"-"),"-")</f>
        <v>-</v>
      </c>
      <c r="CE17" s="715" t="str">
        <f>IF(CE$3='Rent Roll'!$U13,
IF(OR(AND(CE$5&gt;='Rent Roll'!$K13,CE$5&lt;='Rent Roll'!$L13),AND(CE$5&gt;='Rent Roll'!$M38,CE$5&lt;='Rent Roll'!$N38)),
IF('Rent Roll'!$S13=NNN,CE44,
IF('Rent Roll'!$S13=Stop,CE69,
IF('Rent Roll'!$S13=CAM_Fixed,CE94,
IF('Rent Roll'!$S13=FSG,"-","-")))),"-"),"-")</f>
        <v>-</v>
      </c>
      <c r="CF17" s="715" t="str">
        <f>IF(CF$3='Rent Roll'!$U13,
IF(OR(AND(CF$5&gt;='Rent Roll'!$K13,CF$5&lt;='Rent Roll'!$L13),AND(CF$5&gt;='Rent Roll'!$M38,CF$5&lt;='Rent Roll'!$N38)),
IF('Rent Roll'!$S13=NNN,CF44,
IF('Rent Roll'!$S13=Stop,CF69,
IF('Rent Roll'!$S13=CAM_Fixed,CF94,
IF('Rent Roll'!$S13=FSG,"-","-")))),"-"),"-")</f>
        <v>-</v>
      </c>
      <c r="CG17" s="715" t="str">
        <f>IF(CG$3='Rent Roll'!$U13,
IF(OR(AND(CG$5&gt;='Rent Roll'!$K13,CG$5&lt;='Rent Roll'!$L13),AND(CG$5&gt;='Rent Roll'!$M38,CG$5&lt;='Rent Roll'!$N38)),
IF('Rent Roll'!$S13=NNN,CG44,
IF('Rent Roll'!$S13=Stop,CG69,
IF('Rent Roll'!$S13=CAM_Fixed,CG94,
IF('Rent Roll'!$S13=FSG,"-","-")))),"-"),"-")</f>
        <v>-</v>
      </c>
      <c r="CH17" s="715" t="str">
        <f>IF(CH$3='Rent Roll'!$U13,
IF(OR(AND(CH$5&gt;='Rent Roll'!$K13,CH$5&lt;='Rent Roll'!$L13),AND(CH$5&gt;='Rent Roll'!$M38,CH$5&lt;='Rent Roll'!$N38)),
IF('Rent Roll'!$S13=NNN,CH44,
IF('Rent Roll'!$S13=Stop,CH69,
IF('Rent Roll'!$S13=CAM_Fixed,CH94,
IF('Rent Roll'!$S13=FSG,"-","-")))),"-"),"-")</f>
        <v>-</v>
      </c>
      <c r="CI17" s="715" t="str">
        <f>IF(CI$3='Rent Roll'!$U13,
IF(OR(AND(CI$5&gt;='Rent Roll'!$K13,CI$5&lt;='Rent Roll'!$L13),AND(CI$5&gt;='Rent Roll'!$M38,CI$5&lt;='Rent Roll'!$N38)),
IF('Rent Roll'!$S13=NNN,CI44,
IF('Rent Roll'!$S13=Stop,CI69,
IF('Rent Roll'!$S13=CAM_Fixed,CI94,
IF('Rent Roll'!$S13=FSG,"-","-")))),"-"),"-")</f>
        <v>-</v>
      </c>
      <c r="CJ17" s="715" t="str">
        <f>IF(CJ$3='Rent Roll'!$U13,
IF(OR(AND(CJ$5&gt;='Rent Roll'!$K13,CJ$5&lt;='Rent Roll'!$L13),AND(CJ$5&gt;='Rent Roll'!$M38,CJ$5&lt;='Rent Roll'!$N38)),
IF('Rent Roll'!$S13=NNN,CJ44,
IF('Rent Roll'!$S13=Stop,CJ69,
IF('Rent Roll'!$S13=CAM_Fixed,CJ94,
IF('Rent Roll'!$S13=FSG,"-","-")))),"-"),"-")</f>
        <v>-</v>
      </c>
      <c r="CK17" s="715" t="str">
        <f>IF(CK$3='Rent Roll'!$U13,
IF(OR(AND(CK$5&gt;='Rent Roll'!$K13,CK$5&lt;='Rent Roll'!$L13),AND(CK$5&gt;='Rent Roll'!$M38,CK$5&lt;='Rent Roll'!$N38)),
IF('Rent Roll'!$S13=NNN,CK44,
IF('Rent Roll'!$S13=Stop,CK69,
IF('Rent Roll'!$S13=CAM_Fixed,CK94,
IF('Rent Roll'!$S13=FSG,"-","-")))),"-"),"-")</f>
        <v>-</v>
      </c>
      <c r="CL17" s="715" t="str">
        <f>IF(CL$3='Rent Roll'!$U13,
IF(OR(AND(CL$5&gt;='Rent Roll'!$K13,CL$5&lt;='Rent Roll'!$L13),AND(CL$5&gt;='Rent Roll'!$M38,CL$5&lt;='Rent Roll'!$N38)),
IF('Rent Roll'!$S13=NNN,CL44,
IF('Rent Roll'!$S13=Stop,CL69,
IF('Rent Roll'!$S13=CAM_Fixed,CL94,
IF('Rent Roll'!$S13=FSG,"-","-")))),"-"),"-")</f>
        <v>-</v>
      </c>
      <c r="CM17" s="715" t="str">
        <f>IF(CM$3='Rent Roll'!$U13,
IF(OR(AND(CM$5&gt;='Rent Roll'!$K13,CM$5&lt;='Rent Roll'!$L13),AND(CM$5&gt;='Rent Roll'!$M38,CM$5&lt;='Rent Roll'!$N38)),
IF('Rent Roll'!$S13=NNN,CM44,
IF('Rent Roll'!$S13=Stop,CM69,
IF('Rent Roll'!$S13=CAM_Fixed,CM94,
IF('Rent Roll'!$S13=FSG,"-","-")))),"-"),"-")</f>
        <v>-</v>
      </c>
      <c r="CN17" s="715" t="str">
        <f>IF(CN$3='Rent Roll'!$U13,
IF(OR(AND(CN$5&gt;='Rent Roll'!$K13,CN$5&lt;='Rent Roll'!$L13),AND(CN$5&gt;='Rent Roll'!$M38,CN$5&lt;='Rent Roll'!$N38)),
IF('Rent Roll'!$S13=NNN,CN44,
IF('Rent Roll'!$S13=Stop,CN69,
IF('Rent Roll'!$S13=CAM_Fixed,CN94,
IF('Rent Roll'!$S13=FSG,"-","-")))),"-"),"-")</f>
        <v>-</v>
      </c>
      <c r="CO17" s="715" t="str">
        <f>IF(CO$3='Rent Roll'!$U13,
IF(OR(AND(CO$5&gt;='Rent Roll'!$K13,CO$5&lt;='Rent Roll'!$L13),AND(CO$5&gt;='Rent Roll'!$M38,CO$5&lt;='Rent Roll'!$N38)),
IF('Rent Roll'!$S13=NNN,CO44,
IF('Rent Roll'!$S13=Stop,CO69,
IF('Rent Roll'!$S13=CAM_Fixed,CO94,
IF('Rent Roll'!$S13=FSG,"-","-")))),"-"),"-")</f>
        <v>-</v>
      </c>
      <c r="CP17" s="715" t="str">
        <f>IF(CP$3='Rent Roll'!$U13,
IF(OR(AND(CP$5&gt;='Rent Roll'!$K13,CP$5&lt;='Rent Roll'!$L13),AND(CP$5&gt;='Rent Roll'!$M38,CP$5&lt;='Rent Roll'!$N38)),
IF('Rent Roll'!$S13=NNN,CP44,
IF('Rent Roll'!$S13=Stop,CP69,
IF('Rent Roll'!$S13=CAM_Fixed,CP94,
IF('Rent Roll'!$S13=FSG,"-","-")))),"-"),"-")</f>
        <v>-</v>
      </c>
      <c r="CQ17" s="715" t="str">
        <f>IF(CQ$3='Rent Roll'!$U13,
IF(OR(AND(CQ$5&gt;='Rent Roll'!$K13,CQ$5&lt;='Rent Roll'!$L13),AND(CQ$5&gt;='Rent Roll'!$M38,CQ$5&lt;='Rent Roll'!$N38)),
IF('Rent Roll'!$S13=NNN,CQ44,
IF('Rent Roll'!$S13=Stop,CQ69,
IF('Rent Roll'!$S13=CAM_Fixed,CQ94,
IF('Rent Roll'!$S13=FSG,"-","-")))),"-"),"-")</f>
        <v>-</v>
      </c>
      <c r="CR17" s="715" t="str">
        <f>IF(CR$3='Rent Roll'!$U13,
IF(OR(AND(CR$5&gt;='Rent Roll'!$K13,CR$5&lt;='Rent Roll'!$L13),AND(CR$5&gt;='Rent Roll'!$M38,CR$5&lt;='Rent Roll'!$N38)),
IF('Rent Roll'!$S13=NNN,CR44,
IF('Rent Roll'!$S13=Stop,CR69,
IF('Rent Roll'!$S13=CAM_Fixed,CR94,
IF('Rent Roll'!$S13=FSG,"-","-")))),"-"),"-")</f>
        <v>-</v>
      </c>
      <c r="CS17" s="715" t="str">
        <f>IF(CS$3='Rent Roll'!$U13,
IF(OR(AND(CS$5&gt;='Rent Roll'!$K13,CS$5&lt;='Rent Roll'!$L13),AND(CS$5&gt;='Rent Roll'!$M38,CS$5&lt;='Rent Roll'!$N38)),
IF('Rent Roll'!$S13=NNN,CS44,
IF('Rent Roll'!$S13=Stop,CS69,
IF('Rent Roll'!$S13=CAM_Fixed,CS94,
IF('Rent Roll'!$S13=FSG,"-","-")))),"-"),"-")</f>
        <v>-</v>
      </c>
      <c r="CT17" s="715" t="str">
        <f>IF(CT$3='Rent Roll'!$U13,
IF(OR(AND(CT$5&gt;='Rent Roll'!$K13,CT$5&lt;='Rent Roll'!$L13),AND(CT$5&gt;='Rent Roll'!$M38,CT$5&lt;='Rent Roll'!$N38)),
IF('Rent Roll'!$S13=NNN,CT44,
IF('Rent Roll'!$S13=Stop,CT69,
IF('Rent Roll'!$S13=CAM_Fixed,CT94,
IF('Rent Roll'!$S13=FSG,"-","-")))),"-"),"-")</f>
        <v>-</v>
      </c>
      <c r="CU17" s="715" t="str">
        <f>IF(CU$3='Rent Roll'!$U13,
IF(OR(AND(CU$5&gt;='Rent Roll'!$K13,CU$5&lt;='Rent Roll'!$L13),AND(CU$5&gt;='Rent Roll'!$M38,CU$5&lt;='Rent Roll'!$N38)),
IF('Rent Roll'!$S13=NNN,CU44,
IF('Rent Roll'!$S13=Stop,CU69,
IF('Rent Roll'!$S13=CAM_Fixed,CU94,
IF('Rent Roll'!$S13=FSG,"-","-")))),"-"),"-")</f>
        <v>-</v>
      </c>
      <c r="CV17" s="715" t="str">
        <f>IF(CV$3='Rent Roll'!$U13,
IF(OR(AND(CV$5&gt;='Rent Roll'!$K13,CV$5&lt;='Rent Roll'!$L13),AND(CV$5&gt;='Rent Roll'!$M38,CV$5&lt;='Rent Roll'!$N38)),
IF('Rent Roll'!$S13=NNN,CV44,
IF('Rent Roll'!$S13=Stop,CV69,
IF('Rent Roll'!$S13=CAM_Fixed,CV94,
IF('Rent Roll'!$S13=FSG,"-","-")))),"-"),"-")</f>
        <v>-</v>
      </c>
      <c r="CW17" s="715" t="str">
        <f>IF(CW$3='Rent Roll'!$U13,
IF(OR(AND(CW$5&gt;='Rent Roll'!$K13,CW$5&lt;='Rent Roll'!$L13),AND(CW$5&gt;='Rent Roll'!$M38,CW$5&lt;='Rent Roll'!$N38)),
IF('Rent Roll'!$S13=NNN,CW44,
IF('Rent Roll'!$S13=Stop,CW69,
IF('Rent Roll'!$S13=CAM_Fixed,CW94,
IF('Rent Roll'!$S13=FSG,"-","-")))),"-"),"-")</f>
        <v>-</v>
      </c>
      <c r="CX17" s="715" t="str">
        <f>IF(CX$3='Rent Roll'!$U13,
IF(OR(AND(CX$5&gt;='Rent Roll'!$K13,CX$5&lt;='Rent Roll'!$L13),AND(CX$5&gt;='Rent Roll'!$M38,CX$5&lt;='Rent Roll'!$N38)),
IF('Rent Roll'!$S13=NNN,CX44,
IF('Rent Roll'!$S13=Stop,CX69,
IF('Rent Roll'!$S13=CAM_Fixed,CX94,
IF('Rent Roll'!$S13=FSG,"-","-")))),"-"),"-")</f>
        <v>-</v>
      </c>
      <c r="CY17" s="715" t="str">
        <f>IF(CY$3='Rent Roll'!$U13,
IF(OR(AND(CY$5&gt;='Rent Roll'!$K13,CY$5&lt;='Rent Roll'!$L13),AND(CY$5&gt;='Rent Roll'!$M38,CY$5&lt;='Rent Roll'!$N38)),
IF('Rent Roll'!$S13=NNN,CY44,
IF('Rent Roll'!$S13=Stop,CY69,
IF('Rent Roll'!$S13=CAM_Fixed,CY94,
IF('Rent Roll'!$S13=FSG,"-","-")))),"-"),"-")</f>
        <v>-</v>
      </c>
      <c r="CZ17" s="715" t="str">
        <f>IF(CZ$3='Rent Roll'!$U13,
IF(OR(AND(CZ$5&gt;='Rent Roll'!$K13,CZ$5&lt;='Rent Roll'!$L13),AND(CZ$5&gt;='Rent Roll'!$M38,CZ$5&lt;='Rent Roll'!$N38)),
IF('Rent Roll'!$S13=NNN,CZ44,
IF('Rent Roll'!$S13=Stop,CZ69,
IF('Rent Roll'!$S13=CAM_Fixed,CZ94,
IF('Rent Roll'!$S13=FSG,"-","-")))),"-"),"-")</f>
        <v>-</v>
      </c>
      <c r="DA17" s="715" t="str">
        <f>IF(DA$3='Rent Roll'!$U13,
IF(OR(AND(DA$5&gt;='Rent Roll'!$K13,DA$5&lt;='Rent Roll'!$L13),AND(DA$5&gt;='Rent Roll'!$M38,DA$5&lt;='Rent Roll'!$N38)),
IF('Rent Roll'!$S13=NNN,DA44,
IF('Rent Roll'!$S13=Stop,DA69,
IF('Rent Roll'!$S13=CAM_Fixed,DA94,
IF('Rent Roll'!$S13=FSG,"-","-")))),"-"),"-")</f>
        <v>-</v>
      </c>
      <c r="DB17" s="715" t="str">
        <f>IF(DB$3='Rent Roll'!$U13,
IF(OR(AND(DB$5&gt;='Rent Roll'!$K13,DB$5&lt;='Rent Roll'!$L13),AND(DB$5&gt;='Rent Roll'!$M38,DB$5&lt;='Rent Roll'!$N38)),
IF('Rent Roll'!$S13=NNN,DB44,
IF('Rent Roll'!$S13=Stop,DB69,
IF('Rent Roll'!$S13=CAM_Fixed,DB94,
IF('Rent Roll'!$S13=FSG,"-","-")))),"-"),"-")</f>
        <v>-</v>
      </c>
      <c r="DC17" s="715" t="str">
        <f>IF(DC$3='Rent Roll'!$U13,
IF(OR(AND(DC$5&gt;='Rent Roll'!$K13,DC$5&lt;='Rent Roll'!$L13),AND(DC$5&gt;='Rent Roll'!$M38,DC$5&lt;='Rent Roll'!$N38)),
IF('Rent Roll'!$S13=NNN,DC44,
IF('Rent Roll'!$S13=Stop,DC69,
IF('Rent Roll'!$S13=CAM_Fixed,DC94,
IF('Rent Roll'!$S13=FSG,"-","-")))),"-"),"-")</f>
        <v>-</v>
      </c>
      <c r="DD17" s="715" t="str">
        <f>IF(DD$3='Rent Roll'!$U13,
IF(OR(AND(DD$5&gt;='Rent Roll'!$K13,DD$5&lt;='Rent Roll'!$L13),AND(DD$5&gt;='Rent Roll'!$M38,DD$5&lt;='Rent Roll'!$N38)),
IF('Rent Roll'!$S13=NNN,DD44,
IF('Rent Roll'!$S13=Stop,DD69,
IF('Rent Roll'!$S13=CAM_Fixed,DD94,
IF('Rent Roll'!$S13=FSG,"-","-")))),"-"),"-")</f>
        <v>-</v>
      </c>
      <c r="DE17" s="715" t="str">
        <f>IF(DE$3='Rent Roll'!$U13,
IF(OR(AND(DE$5&gt;='Rent Roll'!$K13,DE$5&lt;='Rent Roll'!$L13),AND(DE$5&gt;='Rent Roll'!$M38,DE$5&lt;='Rent Roll'!$N38)),
IF('Rent Roll'!$S13=NNN,DE44,
IF('Rent Roll'!$S13=Stop,DE69,
IF('Rent Roll'!$S13=CAM_Fixed,DE94,
IF('Rent Roll'!$S13=FSG,"-","-")))),"-"),"-")</f>
        <v>-</v>
      </c>
      <c r="DF17" s="715" t="str">
        <f>IF(DF$3='Rent Roll'!$U13,
IF(OR(AND(DF$5&gt;='Rent Roll'!$K13,DF$5&lt;='Rent Roll'!$L13),AND(DF$5&gt;='Rent Roll'!$M38,DF$5&lt;='Rent Roll'!$N38)),
IF('Rent Roll'!$S13=NNN,DF44,
IF('Rent Roll'!$S13=Stop,DF69,
IF('Rent Roll'!$S13=CAM_Fixed,DF94,
IF('Rent Roll'!$S13=FSG,"-","-")))),"-"),"-")</f>
        <v>-</v>
      </c>
      <c r="DG17" s="715" t="str">
        <f>IF(DG$3='Rent Roll'!$U13,
IF(OR(AND(DG$5&gt;='Rent Roll'!$K13,DG$5&lt;='Rent Roll'!$L13),AND(DG$5&gt;='Rent Roll'!$M38,DG$5&lt;='Rent Roll'!$N38)),
IF('Rent Roll'!$S13=NNN,DG44,
IF('Rent Roll'!$S13=Stop,DG69,
IF('Rent Roll'!$S13=CAM_Fixed,DG94,
IF('Rent Roll'!$S13=FSG,"-","-")))),"-"),"-")</f>
        <v>-</v>
      </c>
      <c r="DH17" s="715" t="str">
        <f>IF(DH$3='Rent Roll'!$U13,
IF(OR(AND(DH$5&gt;='Rent Roll'!$K13,DH$5&lt;='Rent Roll'!$L13),AND(DH$5&gt;='Rent Roll'!$M38,DH$5&lt;='Rent Roll'!$N38)),
IF('Rent Roll'!$S13=NNN,DH44,
IF('Rent Roll'!$S13=Stop,DH69,
IF('Rent Roll'!$S13=CAM_Fixed,DH94,
IF('Rent Roll'!$S13=FSG,"-","-")))),"-"),"-")</f>
        <v>-</v>
      </c>
      <c r="DI17" s="715" t="str">
        <f>IF(DI$3='Rent Roll'!$U13,
IF(OR(AND(DI$5&gt;='Rent Roll'!$K13,DI$5&lt;='Rent Roll'!$L13),AND(DI$5&gt;='Rent Roll'!$M38,DI$5&lt;='Rent Roll'!$N38)),
IF('Rent Roll'!$S13=NNN,DI44,
IF('Rent Roll'!$S13=Stop,DI69,
IF('Rent Roll'!$S13=CAM_Fixed,DI94,
IF('Rent Roll'!$S13=FSG,"-","-")))),"-"),"-")</f>
        <v>-</v>
      </c>
      <c r="DJ17" s="715" t="str">
        <f>IF(DJ$3='Rent Roll'!$U13,
IF(OR(AND(DJ$5&gt;='Rent Roll'!$K13,DJ$5&lt;='Rent Roll'!$L13),AND(DJ$5&gt;='Rent Roll'!$M38,DJ$5&lt;='Rent Roll'!$N38)),
IF('Rent Roll'!$S13=NNN,DJ44,
IF('Rent Roll'!$S13=Stop,DJ69,
IF('Rent Roll'!$S13=CAM_Fixed,DJ94,
IF('Rent Roll'!$S13=FSG,"-","-")))),"-"),"-")</f>
        <v>-</v>
      </c>
      <c r="DK17" s="715" t="str">
        <f>IF(DK$3='Rent Roll'!$U13,
IF(OR(AND(DK$5&gt;='Rent Roll'!$K13,DK$5&lt;='Rent Roll'!$L13),AND(DK$5&gt;='Rent Roll'!$M38,DK$5&lt;='Rent Roll'!$N38)),
IF('Rent Roll'!$S13=NNN,DK44,
IF('Rent Roll'!$S13=Stop,DK69,
IF('Rent Roll'!$S13=CAM_Fixed,DK94,
IF('Rent Roll'!$S13=FSG,"-","-")))),"-"),"-")</f>
        <v>-</v>
      </c>
      <c r="DL17" s="715" t="str">
        <f>IF(DL$3='Rent Roll'!$U13,
IF(OR(AND(DL$5&gt;='Rent Roll'!$K13,DL$5&lt;='Rent Roll'!$L13),AND(DL$5&gt;='Rent Roll'!$M38,DL$5&lt;='Rent Roll'!$N38)),
IF('Rent Roll'!$S13=NNN,DL44,
IF('Rent Roll'!$S13=Stop,DL69,
IF('Rent Roll'!$S13=CAM_Fixed,DL94,
IF('Rent Roll'!$S13=FSG,"-","-")))),"-"),"-")</f>
        <v>-</v>
      </c>
      <c r="DM17" s="715" t="str">
        <f>IF(DM$3='Rent Roll'!$U13,
IF(OR(AND(DM$5&gt;='Rent Roll'!$K13,DM$5&lt;='Rent Roll'!$L13),AND(DM$5&gt;='Rent Roll'!$M38,DM$5&lt;='Rent Roll'!$N38)),
IF('Rent Roll'!$S13=NNN,DM44,
IF('Rent Roll'!$S13=Stop,DM69,
IF('Rent Roll'!$S13=CAM_Fixed,DM94,
IF('Rent Roll'!$S13=FSG,"-","-")))),"-"),"-")</f>
        <v>-</v>
      </c>
      <c r="DN17" s="715" t="str">
        <f>IF(DN$3='Rent Roll'!$U13,
IF(OR(AND(DN$5&gt;='Rent Roll'!$K13,DN$5&lt;='Rent Roll'!$L13),AND(DN$5&gt;='Rent Roll'!$M38,DN$5&lt;='Rent Roll'!$N38)),
IF('Rent Roll'!$S13=NNN,DN44,
IF('Rent Roll'!$S13=Stop,DN69,
IF('Rent Roll'!$S13=CAM_Fixed,DN94,
IF('Rent Roll'!$S13=FSG,"-","-")))),"-"),"-")</f>
        <v>-</v>
      </c>
      <c r="DO17" s="715" t="str">
        <f>IF(DO$3='Rent Roll'!$U13,
IF(OR(AND(DO$5&gt;='Rent Roll'!$K13,DO$5&lt;='Rent Roll'!$L13),AND(DO$5&gt;='Rent Roll'!$M38,DO$5&lt;='Rent Roll'!$N38)),
IF('Rent Roll'!$S13=NNN,DO44,
IF('Rent Roll'!$S13=Stop,DO69,
IF('Rent Roll'!$S13=CAM_Fixed,DO94,
IF('Rent Roll'!$S13=FSG,"-","-")))),"-"),"-")</f>
        <v>-</v>
      </c>
      <c r="DP17" s="715" t="str">
        <f>IF(DP$3='Rent Roll'!$U13,
IF(OR(AND(DP$5&gt;='Rent Roll'!$K13,DP$5&lt;='Rent Roll'!$L13),AND(DP$5&gt;='Rent Roll'!$M38,DP$5&lt;='Rent Roll'!$N38)),
IF('Rent Roll'!$S13=NNN,DP44,
IF('Rent Roll'!$S13=Stop,DP69,
IF('Rent Roll'!$S13=CAM_Fixed,DP94,
IF('Rent Roll'!$S13=FSG,"-","-")))),"-"),"-")</f>
        <v>-</v>
      </c>
      <c r="DQ17" s="715" t="str">
        <f>IF(DQ$3='Rent Roll'!$U13,
IF(OR(AND(DQ$5&gt;='Rent Roll'!$K13,DQ$5&lt;='Rent Roll'!$L13),AND(DQ$5&gt;='Rent Roll'!$M38,DQ$5&lt;='Rent Roll'!$N38)),
IF('Rent Roll'!$S13=NNN,DQ44,
IF('Rent Roll'!$S13=Stop,DQ69,
IF('Rent Roll'!$S13=CAM_Fixed,DQ94,
IF('Rent Roll'!$S13=FSG,"-","-")))),"-"),"-")</f>
        <v>-</v>
      </c>
      <c r="DR17" s="715" t="str">
        <f>IF(DR$3='Rent Roll'!$U13,
IF(OR(AND(DR$5&gt;='Rent Roll'!$K13,DR$5&lt;='Rent Roll'!$L13),AND(DR$5&gt;='Rent Roll'!$M38,DR$5&lt;='Rent Roll'!$N38)),
IF('Rent Roll'!$S13=NNN,DR44,
IF('Rent Roll'!$S13=Stop,DR69,
IF('Rent Roll'!$S13=CAM_Fixed,DR94,
IF('Rent Roll'!$S13=FSG,"-","-")))),"-"),"-")</f>
        <v>-</v>
      </c>
      <c r="DS17" s="715" t="str">
        <f>IF(DS$3='Rent Roll'!$U13,
IF(OR(AND(DS$5&gt;='Rent Roll'!$K13,DS$5&lt;='Rent Roll'!$L13),AND(DS$5&gt;='Rent Roll'!$M38,DS$5&lt;='Rent Roll'!$N38)),
IF('Rent Roll'!$S13=NNN,DS44,
IF('Rent Roll'!$S13=Stop,DS69,
IF('Rent Roll'!$S13=CAM_Fixed,DS94,
IF('Rent Roll'!$S13=FSG,"-","-")))),"-"),"-")</f>
        <v>-</v>
      </c>
      <c r="DT17" s="715" t="str">
        <f>IF(DT$3='Rent Roll'!$U13,
IF(OR(AND(DT$5&gt;='Rent Roll'!$K13,DT$5&lt;='Rent Roll'!$L13),AND(DT$5&gt;='Rent Roll'!$M38,DT$5&lt;='Rent Roll'!$N38)),
IF('Rent Roll'!$S13=NNN,DT44,
IF('Rent Roll'!$S13=Stop,DT69,
IF('Rent Roll'!$S13=CAM_Fixed,DT94,
IF('Rent Roll'!$S13=FSG,"-","-")))),"-"),"-")</f>
        <v>-</v>
      </c>
      <c r="DU17" s="715" t="str">
        <f>IF(DU$3='Rent Roll'!$U13,
IF(OR(AND(DU$5&gt;='Rent Roll'!$K13,DU$5&lt;='Rent Roll'!$L13),AND(DU$5&gt;='Rent Roll'!$M38,DU$5&lt;='Rent Roll'!$N38)),
IF('Rent Roll'!$S13=NNN,DU44,
IF('Rent Roll'!$S13=Stop,DU69,
IF('Rent Roll'!$S13=CAM_Fixed,DU94,
IF('Rent Roll'!$S13=FSG,"-","-")))),"-"),"-")</f>
        <v>-</v>
      </c>
      <c r="DV17" s="715" t="str">
        <f>IF(DV$3='Rent Roll'!$U13,
IF(OR(AND(DV$5&gt;='Rent Roll'!$K13,DV$5&lt;='Rent Roll'!$L13),AND(DV$5&gt;='Rent Roll'!$M38,DV$5&lt;='Rent Roll'!$N38)),
IF('Rent Roll'!$S13=NNN,DV44,
IF('Rent Roll'!$S13=Stop,DV69,
IF('Rent Roll'!$S13=CAM_Fixed,DV94,
IF('Rent Roll'!$S13=FSG,"-","-")))),"-"),"-")</f>
        <v>-</v>
      </c>
      <c r="DW17" s="715" t="str">
        <f>IF(DW$3='Rent Roll'!$U13,
IF(OR(AND(DW$5&gt;='Rent Roll'!$K13,DW$5&lt;='Rent Roll'!$L13),AND(DW$5&gt;='Rent Roll'!$M38,DW$5&lt;='Rent Roll'!$N38)),
IF('Rent Roll'!$S13=NNN,DW44,
IF('Rent Roll'!$S13=Stop,DW69,
IF('Rent Roll'!$S13=CAM_Fixed,DW94,
IF('Rent Roll'!$S13=FSG,"-","-")))),"-"),"-")</f>
        <v>-</v>
      </c>
      <c r="DX17" s="715" t="str">
        <f>IF(DX$3='Rent Roll'!$U13,
IF(OR(AND(DX$5&gt;='Rent Roll'!$K13,DX$5&lt;='Rent Roll'!$L13),AND(DX$5&gt;='Rent Roll'!$M38,DX$5&lt;='Rent Roll'!$N38)),
IF('Rent Roll'!$S13=NNN,DX44,
IF('Rent Roll'!$S13=Stop,DX69,
IF('Rent Roll'!$S13=CAM_Fixed,DX94,
IF('Rent Roll'!$S13=FSG,"-","-")))),"-"),"-")</f>
        <v>-</v>
      </c>
      <c r="DY17" s="715" t="str">
        <f>IF(DY$3='Rent Roll'!$U13,
IF(OR(AND(DY$5&gt;='Rent Roll'!$K13,DY$5&lt;='Rent Roll'!$L13),AND(DY$5&gt;='Rent Roll'!$M38,DY$5&lt;='Rent Roll'!$N38)),
IF('Rent Roll'!$S13=NNN,DY44,
IF('Rent Roll'!$S13=Stop,DY69,
IF('Rent Roll'!$S13=CAM_Fixed,DY94,
IF('Rent Roll'!$S13=FSG,"-","-")))),"-"),"-")</f>
        <v>-</v>
      </c>
      <c r="DZ17" s="715" t="str">
        <f>IF(DZ$3='Rent Roll'!$U13,
IF(OR(AND(DZ$5&gt;='Rent Roll'!$K13,DZ$5&lt;='Rent Roll'!$L13),AND(DZ$5&gt;='Rent Roll'!$M38,DZ$5&lt;='Rent Roll'!$N38)),
IF('Rent Roll'!$S13=NNN,DZ44,
IF('Rent Roll'!$S13=Stop,DZ69,
IF('Rent Roll'!$S13=CAM_Fixed,DZ94,
IF('Rent Roll'!$S13=FSG,"-","-")))),"-"),"-")</f>
        <v>-</v>
      </c>
      <c r="EA17" s="715" t="str">
        <f>IF(EA$3='Rent Roll'!$U13,
IF(OR(AND(EA$5&gt;='Rent Roll'!$K13,EA$5&lt;='Rent Roll'!$L13),AND(EA$5&gt;='Rent Roll'!$M38,EA$5&lt;='Rent Roll'!$N38)),
IF('Rent Roll'!$S13=NNN,EA44,
IF('Rent Roll'!$S13=Stop,EA69,
IF('Rent Roll'!$S13=CAM_Fixed,EA94,
IF('Rent Roll'!$S13=FSG,"-","-")))),"-"),"-")</f>
        <v>-</v>
      </c>
      <c r="EB17" s="715" t="str">
        <f>IF(EB$3='Rent Roll'!$U13,
IF(OR(AND(EB$5&gt;='Rent Roll'!$K13,EB$5&lt;='Rent Roll'!$L13),AND(EB$5&gt;='Rent Roll'!$M38,EB$5&lt;='Rent Roll'!$N38)),
IF('Rent Roll'!$S13=NNN,EB44,
IF('Rent Roll'!$S13=Stop,EB69,
IF('Rent Roll'!$S13=CAM_Fixed,EB94,
IF('Rent Roll'!$S13=FSG,"-","-")))),"-"),"-")</f>
        <v>-</v>
      </c>
      <c r="EC17" s="715" t="str">
        <f>IF(EC$3='Rent Roll'!$U13,
IF(OR(AND(EC$5&gt;='Rent Roll'!$K13,EC$5&lt;='Rent Roll'!$L13),AND(EC$5&gt;='Rent Roll'!$M38,EC$5&lt;='Rent Roll'!$N38)),
IF('Rent Roll'!$S13=NNN,EC44,
IF('Rent Roll'!$S13=Stop,EC69,
IF('Rent Roll'!$S13=CAM_Fixed,EC94,
IF('Rent Roll'!$S13=FSG,"-","-")))),"-"),"-")</f>
        <v>-</v>
      </c>
      <c r="ED17" s="715" t="str">
        <f>IF(ED$3='Rent Roll'!$U13,
IF(OR(AND(ED$5&gt;='Rent Roll'!$K13,ED$5&lt;='Rent Roll'!$L13),AND(ED$5&gt;='Rent Roll'!$M38,ED$5&lt;='Rent Roll'!$N38)),
IF('Rent Roll'!$S13=NNN,ED44,
IF('Rent Roll'!$S13=Stop,ED69,
IF('Rent Roll'!$S13=CAM_Fixed,ED94,
IF('Rent Roll'!$S13=FSG,"-","-")))),"-"),"-")</f>
        <v>-</v>
      </c>
      <c r="EE17" s="715" t="str">
        <f>IF(EE$3='Rent Roll'!$U13,
IF(OR(AND(EE$5&gt;='Rent Roll'!$K13,EE$5&lt;='Rent Roll'!$L13),AND(EE$5&gt;='Rent Roll'!$M38,EE$5&lt;='Rent Roll'!$N38)),
IF('Rent Roll'!$S13=NNN,EE44,
IF('Rent Roll'!$S13=Stop,EE69,
IF('Rent Roll'!$S13=CAM_Fixed,EE94,
IF('Rent Roll'!$S13=FSG,"-","-")))),"-"),"-")</f>
        <v>-</v>
      </c>
      <c r="EF17" s="361" t="str">
        <f>IF(EF$3='Rent Roll'!$U13,
IF(OR(AND(EF$5&gt;='Rent Roll'!$K13,EF$5&lt;='Rent Roll'!$L13),AND(EF$5&gt;='Rent Roll'!$M38,EF$5&lt;='Rent Roll'!$N38)),
IF('Rent Roll'!$S13=NNN,EF44,
IF('Rent Roll'!$S13=Stop,EF69,
IF('Rent Roll'!$S13=CAM_Fixed,EF94,
IF('Rent Roll'!$S13=FSG,"-","-")))),"-"),"-")</f>
        <v>-</v>
      </c>
      <c r="EG17" s="693" t="s">
        <v>109</v>
      </c>
    </row>
    <row r="18" spans="2:137" x14ac:dyDescent="0.25">
      <c r="B18" s="716" t="str">
        <f>IF('Rent Roll'!S14&gt;0,'Rent Roll'!S14,"")</f>
        <v/>
      </c>
      <c r="C18" s="714" t="str">
        <f>CONCATENATE('Rent Roll'!B14&amp;" - "&amp;'Rent Roll'!C14)</f>
        <v xml:space="preserve"> - </v>
      </c>
      <c r="D18" s="361">
        <f t="shared" si="11"/>
        <v>0</v>
      </c>
      <c r="E18" s="715" t="str">
        <f>IF(E$3='Rent Roll'!$U14,
IF(OR(AND(E$5&gt;='Rent Roll'!$K14,E$5&lt;='Rent Roll'!$L14),AND(E$5&gt;='Rent Roll'!$M39,E$5&lt;='Rent Roll'!$N39)),
IF('Rent Roll'!$S14=NNN,E45,
IF('Rent Roll'!$S14=Stop,E70,
IF('Rent Roll'!$S14=CAM_Fixed,E95,
IF('Rent Roll'!$S14=FSG,"-","-")))),"-"),"-")</f>
        <v>-</v>
      </c>
      <c r="F18" s="715" t="str">
        <f>IF(F$3='Rent Roll'!$U14,
IF(OR(AND(F$5&gt;='Rent Roll'!$K14,F$5&lt;='Rent Roll'!$L14),AND(F$5&gt;='Rent Roll'!$M39,F$5&lt;='Rent Roll'!$N39)),
IF('Rent Roll'!$S14=NNN,F45,
IF('Rent Roll'!$S14=Stop,F70,
IF('Rent Roll'!$S14=CAM_Fixed,F95,
IF('Rent Roll'!$S14=FSG,"-","-")))),"-"),"-")</f>
        <v>-</v>
      </c>
      <c r="G18" s="715" t="str">
        <f>IF(G$3='Rent Roll'!$U14,
IF(OR(AND(G$5&gt;='Rent Roll'!$K14,G$5&lt;='Rent Roll'!$L14),AND(G$5&gt;='Rent Roll'!$M39,G$5&lt;='Rent Roll'!$N39)),
IF('Rent Roll'!$S14=NNN,G45,
IF('Rent Roll'!$S14=Stop,G70,
IF('Rent Roll'!$S14=CAM_Fixed,G95,
IF('Rent Roll'!$S14=FSG,"-","-")))),"-"),"-")</f>
        <v>-</v>
      </c>
      <c r="H18" s="715" t="str">
        <f>IF(H$3='Rent Roll'!$U14,
IF(OR(AND(H$5&gt;='Rent Roll'!$K14,H$5&lt;='Rent Roll'!$L14),AND(H$5&gt;='Rent Roll'!$M39,H$5&lt;='Rent Roll'!$N39)),
IF('Rent Roll'!$S14=NNN,H45,
IF('Rent Roll'!$S14=Stop,H70,
IF('Rent Roll'!$S14=CAM_Fixed,H95,
IF('Rent Roll'!$S14=FSG,"-","-")))),"-"),"-")</f>
        <v>-</v>
      </c>
      <c r="I18" s="715" t="str">
        <f>IF(I$3='Rent Roll'!$U14,
IF(OR(AND(I$5&gt;='Rent Roll'!$K14,I$5&lt;='Rent Roll'!$L14),AND(I$5&gt;='Rent Roll'!$M39,I$5&lt;='Rent Roll'!$N39)),
IF('Rent Roll'!$S14=NNN,I45,
IF('Rent Roll'!$S14=Stop,I70,
IF('Rent Roll'!$S14=CAM_Fixed,I95,
IF('Rent Roll'!$S14=FSG,"-","-")))),"-"),"-")</f>
        <v>-</v>
      </c>
      <c r="J18" s="715" t="str">
        <f>IF(J$3='Rent Roll'!$U14,
IF(OR(AND(J$5&gt;='Rent Roll'!$K14,J$5&lt;='Rent Roll'!$L14),AND(J$5&gt;='Rent Roll'!$M39,J$5&lt;='Rent Roll'!$N39)),
IF('Rent Roll'!$S14=NNN,J45,
IF('Rent Roll'!$S14=Stop,J70,
IF('Rent Roll'!$S14=CAM_Fixed,J95,
IF('Rent Roll'!$S14=FSG,"-","-")))),"-"),"-")</f>
        <v>-</v>
      </c>
      <c r="K18" s="715" t="str">
        <f>IF(K$3='Rent Roll'!$U14,
IF(OR(AND(K$5&gt;='Rent Roll'!$K14,K$5&lt;='Rent Roll'!$L14),AND(K$5&gt;='Rent Roll'!$M39,K$5&lt;='Rent Roll'!$N39)),
IF('Rent Roll'!$S14=NNN,K45,
IF('Rent Roll'!$S14=Stop,K70,
IF('Rent Roll'!$S14=CAM_Fixed,K95,
IF('Rent Roll'!$S14=FSG,"-","-")))),"-"),"-")</f>
        <v>-</v>
      </c>
      <c r="L18" s="715" t="str">
        <f>IF(L$3='Rent Roll'!$U14,
IF(OR(AND(L$5&gt;='Rent Roll'!$K14,L$5&lt;='Rent Roll'!$L14),AND(L$5&gt;='Rent Roll'!$M39,L$5&lt;='Rent Roll'!$N39)),
IF('Rent Roll'!$S14=NNN,L45,
IF('Rent Roll'!$S14=Stop,L70,
IF('Rent Roll'!$S14=CAM_Fixed,L95,
IF('Rent Roll'!$S14=FSG,"-","-")))),"-"),"-")</f>
        <v>-</v>
      </c>
      <c r="M18" s="715" t="str">
        <f>IF(M$3='Rent Roll'!$U14,
IF(OR(AND(M$5&gt;='Rent Roll'!$K14,M$5&lt;='Rent Roll'!$L14),AND(M$5&gt;='Rent Roll'!$M39,M$5&lt;='Rent Roll'!$N39)),
IF('Rent Roll'!$S14=NNN,M45,
IF('Rent Roll'!$S14=Stop,M70,
IF('Rent Roll'!$S14=CAM_Fixed,M95,
IF('Rent Roll'!$S14=FSG,"-","-")))),"-"),"-")</f>
        <v>-</v>
      </c>
      <c r="N18" s="715" t="str">
        <f>IF(N$3='Rent Roll'!$U14,
IF(OR(AND(N$5&gt;='Rent Roll'!$K14,N$5&lt;='Rent Roll'!$L14),AND(N$5&gt;='Rent Roll'!$M39,N$5&lt;='Rent Roll'!$N39)),
IF('Rent Roll'!$S14=NNN,N45,
IF('Rent Roll'!$S14=Stop,N70,
IF('Rent Roll'!$S14=CAM_Fixed,N95,
IF('Rent Roll'!$S14=FSG,"-","-")))),"-"),"-")</f>
        <v>-</v>
      </c>
      <c r="O18" s="715" t="str">
        <f>IF(O$3='Rent Roll'!$U14,
IF(OR(AND(O$5&gt;='Rent Roll'!$K14,O$5&lt;='Rent Roll'!$L14),AND(O$5&gt;='Rent Roll'!$M39,O$5&lt;='Rent Roll'!$N39)),
IF('Rent Roll'!$S14=NNN,O45,
IF('Rent Roll'!$S14=Stop,O70,
IF('Rent Roll'!$S14=CAM_Fixed,O95,
IF('Rent Roll'!$S14=FSG,"-","-")))),"-"),"-")</f>
        <v>-</v>
      </c>
      <c r="P18" s="715" t="str">
        <f>IF(P$3='Rent Roll'!$U14,
IF(OR(AND(P$5&gt;='Rent Roll'!$K14,P$5&lt;='Rent Roll'!$L14),AND(P$5&gt;='Rent Roll'!$M39,P$5&lt;='Rent Roll'!$N39)),
IF('Rent Roll'!$S14=NNN,P45,
IF('Rent Roll'!$S14=Stop,P70,
IF('Rent Roll'!$S14=CAM_Fixed,P95,
IF('Rent Roll'!$S14=FSG,"-","-")))),"-"),"-")</f>
        <v>-</v>
      </c>
      <c r="Q18" s="715" t="str">
        <f>IF(Q$3='Rent Roll'!$U14,
IF(OR(AND(Q$5&gt;='Rent Roll'!$K14,Q$5&lt;='Rent Roll'!$L14),AND(Q$5&gt;='Rent Roll'!$M39,Q$5&lt;='Rent Roll'!$N39)),
IF('Rent Roll'!$S14=NNN,Q45,
IF('Rent Roll'!$S14=Stop,Q70,
IF('Rent Roll'!$S14=CAM_Fixed,Q95,
IF('Rent Roll'!$S14=FSG,"-","-")))),"-"),"-")</f>
        <v>-</v>
      </c>
      <c r="R18" s="715" t="str">
        <f>IF(R$3='Rent Roll'!$U14,
IF(OR(AND(R$5&gt;='Rent Roll'!$K14,R$5&lt;='Rent Roll'!$L14),AND(R$5&gt;='Rent Roll'!$M39,R$5&lt;='Rent Roll'!$N39)),
IF('Rent Roll'!$S14=NNN,R45,
IF('Rent Roll'!$S14=Stop,R70,
IF('Rent Roll'!$S14=CAM_Fixed,R95,
IF('Rent Roll'!$S14=FSG,"-","-")))),"-"),"-")</f>
        <v>-</v>
      </c>
      <c r="S18" s="715" t="str">
        <f>IF(S$3='Rent Roll'!$U14,
IF(OR(AND(S$5&gt;='Rent Roll'!$K14,S$5&lt;='Rent Roll'!$L14),AND(S$5&gt;='Rent Roll'!$M39,S$5&lt;='Rent Roll'!$N39)),
IF('Rent Roll'!$S14=NNN,S45,
IF('Rent Roll'!$S14=Stop,S70,
IF('Rent Roll'!$S14=CAM_Fixed,S95,
IF('Rent Roll'!$S14=FSG,"-","-")))),"-"),"-")</f>
        <v>-</v>
      </c>
      <c r="T18" s="715" t="str">
        <f>IF(T$3='Rent Roll'!$U14,
IF(OR(AND(T$5&gt;='Rent Roll'!$K14,T$5&lt;='Rent Roll'!$L14),AND(T$5&gt;='Rent Roll'!$M39,T$5&lt;='Rent Roll'!$N39)),
IF('Rent Roll'!$S14=NNN,T45,
IF('Rent Roll'!$S14=Stop,T70,
IF('Rent Roll'!$S14=CAM_Fixed,T95,
IF('Rent Roll'!$S14=FSG,"-","-")))),"-"),"-")</f>
        <v>-</v>
      </c>
      <c r="U18" s="715" t="str">
        <f>IF(U$3='Rent Roll'!$U14,
IF(OR(AND(U$5&gt;='Rent Roll'!$K14,U$5&lt;='Rent Roll'!$L14),AND(U$5&gt;='Rent Roll'!$M39,U$5&lt;='Rent Roll'!$N39)),
IF('Rent Roll'!$S14=NNN,U45,
IF('Rent Roll'!$S14=Stop,U70,
IF('Rent Roll'!$S14=CAM_Fixed,U95,
IF('Rent Roll'!$S14=FSG,"-","-")))),"-"),"-")</f>
        <v>-</v>
      </c>
      <c r="V18" s="715" t="str">
        <f>IF(V$3='Rent Roll'!$U14,
IF(OR(AND(V$5&gt;='Rent Roll'!$K14,V$5&lt;='Rent Roll'!$L14),AND(V$5&gt;='Rent Roll'!$M39,V$5&lt;='Rent Roll'!$N39)),
IF('Rent Roll'!$S14=NNN,V45,
IF('Rent Roll'!$S14=Stop,V70,
IF('Rent Roll'!$S14=CAM_Fixed,V95,
IF('Rent Roll'!$S14=FSG,"-","-")))),"-"),"-")</f>
        <v>-</v>
      </c>
      <c r="W18" s="715" t="str">
        <f>IF(W$3='Rent Roll'!$U14,
IF(OR(AND(W$5&gt;='Rent Roll'!$K14,W$5&lt;='Rent Roll'!$L14),AND(W$5&gt;='Rent Roll'!$M39,W$5&lt;='Rent Roll'!$N39)),
IF('Rent Roll'!$S14=NNN,W45,
IF('Rent Roll'!$S14=Stop,W70,
IF('Rent Roll'!$S14=CAM_Fixed,W95,
IF('Rent Roll'!$S14=FSG,"-","-")))),"-"),"-")</f>
        <v>-</v>
      </c>
      <c r="X18" s="715" t="str">
        <f>IF(X$3='Rent Roll'!$U14,
IF(OR(AND(X$5&gt;='Rent Roll'!$K14,X$5&lt;='Rent Roll'!$L14),AND(X$5&gt;='Rent Roll'!$M39,X$5&lt;='Rent Roll'!$N39)),
IF('Rent Roll'!$S14=NNN,X45,
IF('Rent Roll'!$S14=Stop,X70,
IF('Rent Roll'!$S14=CAM_Fixed,X95,
IF('Rent Roll'!$S14=FSG,"-","-")))),"-"),"-")</f>
        <v>-</v>
      </c>
      <c r="Y18" s="715" t="str">
        <f>IF(Y$3='Rent Roll'!$U14,
IF(OR(AND(Y$5&gt;='Rent Roll'!$K14,Y$5&lt;='Rent Roll'!$L14),AND(Y$5&gt;='Rent Roll'!$M39,Y$5&lt;='Rent Roll'!$N39)),
IF('Rent Roll'!$S14=NNN,Y45,
IF('Rent Roll'!$S14=Stop,Y70,
IF('Rent Roll'!$S14=CAM_Fixed,Y95,
IF('Rent Roll'!$S14=FSG,"-","-")))),"-"),"-")</f>
        <v>-</v>
      </c>
      <c r="Z18" s="715" t="str">
        <f>IF(Z$3='Rent Roll'!$U14,
IF(OR(AND(Z$5&gt;='Rent Roll'!$K14,Z$5&lt;='Rent Roll'!$L14),AND(Z$5&gt;='Rent Roll'!$M39,Z$5&lt;='Rent Roll'!$N39)),
IF('Rent Roll'!$S14=NNN,Z45,
IF('Rent Roll'!$S14=Stop,Z70,
IF('Rent Roll'!$S14=CAM_Fixed,Z95,
IF('Rent Roll'!$S14=FSG,"-","-")))),"-"),"-")</f>
        <v>-</v>
      </c>
      <c r="AA18" s="715" t="str">
        <f>IF(AA$3='Rent Roll'!$U14,
IF(OR(AND(AA$5&gt;='Rent Roll'!$K14,AA$5&lt;='Rent Roll'!$L14),AND(AA$5&gt;='Rent Roll'!$M39,AA$5&lt;='Rent Roll'!$N39)),
IF('Rent Roll'!$S14=NNN,AA45,
IF('Rent Roll'!$S14=Stop,AA70,
IF('Rent Roll'!$S14=CAM_Fixed,AA95,
IF('Rent Roll'!$S14=FSG,"-","-")))),"-"),"-")</f>
        <v>-</v>
      </c>
      <c r="AB18" s="715" t="str">
        <f>IF(AB$3='Rent Roll'!$U14,
IF(OR(AND(AB$5&gt;='Rent Roll'!$K14,AB$5&lt;='Rent Roll'!$L14),AND(AB$5&gt;='Rent Roll'!$M39,AB$5&lt;='Rent Roll'!$N39)),
IF('Rent Roll'!$S14=NNN,AB45,
IF('Rent Roll'!$S14=Stop,AB70,
IF('Rent Roll'!$S14=CAM_Fixed,AB95,
IF('Rent Roll'!$S14=FSG,"-","-")))),"-"),"-")</f>
        <v>-</v>
      </c>
      <c r="AC18" s="715" t="str">
        <f>IF(AC$3='Rent Roll'!$U14,
IF(OR(AND(AC$5&gt;='Rent Roll'!$K14,AC$5&lt;='Rent Roll'!$L14),AND(AC$5&gt;='Rent Roll'!$M39,AC$5&lt;='Rent Roll'!$N39)),
IF('Rent Roll'!$S14=NNN,AC45,
IF('Rent Roll'!$S14=Stop,AC70,
IF('Rent Roll'!$S14=CAM_Fixed,AC95,
IF('Rent Roll'!$S14=FSG,"-","-")))),"-"),"-")</f>
        <v>-</v>
      </c>
      <c r="AD18" s="715" t="str">
        <f>IF(AD$3='Rent Roll'!$U14,
IF(OR(AND(AD$5&gt;='Rent Roll'!$K14,AD$5&lt;='Rent Roll'!$L14),AND(AD$5&gt;='Rent Roll'!$M39,AD$5&lt;='Rent Roll'!$N39)),
IF('Rent Roll'!$S14=NNN,AD45,
IF('Rent Roll'!$S14=Stop,AD70,
IF('Rent Roll'!$S14=CAM_Fixed,AD95,
IF('Rent Roll'!$S14=FSG,"-","-")))),"-"),"-")</f>
        <v>-</v>
      </c>
      <c r="AE18" s="715" t="str">
        <f>IF(AE$3='Rent Roll'!$U14,
IF(OR(AND(AE$5&gt;='Rent Roll'!$K14,AE$5&lt;='Rent Roll'!$L14),AND(AE$5&gt;='Rent Roll'!$M39,AE$5&lt;='Rent Roll'!$N39)),
IF('Rent Roll'!$S14=NNN,AE45,
IF('Rent Roll'!$S14=Stop,AE70,
IF('Rent Roll'!$S14=CAM_Fixed,AE95,
IF('Rent Roll'!$S14=FSG,"-","-")))),"-"),"-")</f>
        <v>-</v>
      </c>
      <c r="AF18" s="715" t="str">
        <f>IF(AF$3='Rent Roll'!$U14,
IF(OR(AND(AF$5&gt;='Rent Roll'!$K14,AF$5&lt;='Rent Roll'!$L14),AND(AF$5&gt;='Rent Roll'!$M39,AF$5&lt;='Rent Roll'!$N39)),
IF('Rent Roll'!$S14=NNN,AF45,
IF('Rent Roll'!$S14=Stop,AF70,
IF('Rent Roll'!$S14=CAM_Fixed,AF95,
IF('Rent Roll'!$S14=FSG,"-","-")))),"-"),"-")</f>
        <v>-</v>
      </c>
      <c r="AG18" s="715" t="str">
        <f>IF(AG$3='Rent Roll'!$U14,
IF(OR(AND(AG$5&gt;='Rent Roll'!$K14,AG$5&lt;='Rent Roll'!$L14),AND(AG$5&gt;='Rent Roll'!$M39,AG$5&lt;='Rent Roll'!$N39)),
IF('Rent Roll'!$S14=NNN,AG45,
IF('Rent Roll'!$S14=Stop,AG70,
IF('Rent Roll'!$S14=CAM_Fixed,AG95,
IF('Rent Roll'!$S14=FSG,"-","-")))),"-"),"-")</f>
        <v>-</v>
      </c>
      <c r="AH18" s="715" t="str">
        <f>IF(AH$3='Rent Roll'!$U14,
IF(OR(AND(AH$5&gt;='Rent Roll'!$K14,AH$5&lt;='Rent Roll'!$L14),AND(AH$5&gt;='Rent Roll'!$M39,AH$5&lt;='Rent Roll'!$N39)),
IF('Rent Roll'!$S14=NNN,AH45,
IF('Rent Roll'!$S14=Stop,AH70,
IF('Rent Roll'!$S14=CAM_Fixed,AH95,
IF('Rent Roll'!$S14=FSG,"-","-")))),"-"),"-")</f>
        <v>-</v>
      </c>
      <c r="AI18" s="715" t="str">
        <f>IF(AI$3='Rent Roll'!$U14,
IF(OR(AND(AI$5&gt;='Rent Roll'!$K14,AI$5&lt;='Rent Roll'!$L14),AND(AI$5&gt;='Rent Roll'!$M39,AI$5&lt;='Rent Roll'!$N39)),
IF('Rent Roll'!$S14=NNN,AI45,
IF('Rent Roll'!$S14=Stop,AI70,
IF('Rent Roll'!$S14=CAM_Fixed,AI95,
IF('Rent Roll'!$S14=FSG,"-","-")))),"-"),"-")</f>
        <v>-</v>
      </c>
      <c r="AJ18" s="715" t="str">
        <f>IF(AJ$3='Rent Roll'!$U14,
IF(OR(AND(AJ$5&gt;='Rent Roll'!$K14,AJ$5&lt;='Rent Roll'!$L14),AND(AJ$5&gt;='Rent Roll'!$M39,AJ$5&lt;='Rent Roll'!$N39)),
IF('Rent Roll'!$S14=NNN,AJ45,
IF('Rent Roll'!$S14=Stop,AJ70,
IF('Rent Roll'!$S14=CAM_Fixed,AJ95,
IF('Rent Roll'!$S14=FSG,"-","-")))),"-"),"-")</f>
        <v>-</v>
      </c>
      <c r="AK18" s="715" t="str">
        <f>IF(AK$3='Rent Roll'!$U14,
IF(OR(AND(AK$5&gt;='Rent Roll'!$K14,AK$5&lt;='Rent Roll'!$L14),AND(AK$5&gt;='Rent Roll'!$M39,AK$5&lt;='Rent Roll'!$N39)),
IF('Rent Roll'!$S14=NNN,AK45,
IF('Rent Roll'!$S14=Stop,AK70,
IF('Rent Roll'!$S14=CAM_Fixed,AK95,
IF('Rent Roll'!$S14=FSG,"-","-")))),"-"),"-")</f>
        <v>-</v>
      </c>
      <c r="AL18" s="715" t="str">
        <f>IF(AL$3='Rent Roll'!$U14,
IF(OR(AND(AL$5&gt;='Rent Roll'!$K14,AL$5&lt;='Rent Roll'!$L14),AND(AL$5&gt;='Rent Roll'!$M39,AL$5&lt;='Rent Roll'!$N39)),
IF('Rent Roll'!$S14=NNN,AL45,
IF('Rent Roll'!$S14=Stop,AL70,
IF('Rent Roll'!$S14=CAM_Fixed,AL95,
IF('Rent Roll'!$S14=FSG,"-","-")))),"-"),"-")</f>
        <v>-</v>
      </c>
      <c r="AM18" s="715" t="str">
        <f>IF(AM$3='Rent Roll'!$U14,
IF(OR(AND(AM$5&gt;='Rent Roll'!$K14,AM$5&lt;='Rent Roll'!$L14),AND(AM$5&gt;='Rent Roll'!$M39,AM$5&lt;='Rent Roll'!$N39)),
IF('Rent Roll'!$S14=NNN,AM45,
IF('Rent Roll'!$S14=Stop,AM70,
IF('Rent Roll'!$S14=CAM_Fixed,AM95,
IF('Rent Roll'!$S14=FSG,"-","-")))),"-"),"-")</f>
        <v>-</v>
      </c>
      <c r="AN18" s="715" t="str">
        <f>IF(AN$3='Rent Roll'!$U14,
IF(OR(AND(AN$5&gt;='Rent Roll'!$K14,AN$5&lt;='Rent Roll'!$L14),AND(AN$5&gt;='Rent Roll'!$M39,AN$5&lt;='Rent Roll'!$N39)),
IF('Rent Roll'!$S14=NNN,AN45,
IF('Rent Roll'!$S14=Stop,AN70,
IF('Rent Roll'!$S14=CAM_Fixed,AN95,
IF('Rent Roll'!$S14=FSG,"-","-")))),"-"),"-")</f>
        <v>-</v>
      </c>
      <c r="AO18" s="715" t="str">
        <f>IF(AO$3='Rent Roll'!$U14,
IF(OR(AND(AO$5&gt;='Rent Roll'!$K14,AO$5&lt;='Rent Roll'!$L14),AND(AO$5&gt;='Rent Roll'!$M39,AO$5&lt;='Rent Roll'!$N39)),
IF('Rent Roll'!$S14=NNN,AO45,
IF('Rent Roll'!$S14=Stop,AO70,
IF('Rent Roll'!$S14=CAM_Fixed,AO95,
IF('Rent Roll'!$S14=FSG,"-","-")))),"-"),"-")</f>
        <v>-</v>
      </c>
      <c r="AP18" s="715" t="str">
        <f>IF(AP$3='Rent Roll'!$U14,
IF(OR(AND(AP$5&gt;='Rent Roll'!$K14,AP$5&lt;='Rent Roll'!$L14),AND(AP$5&gt;='Rent Roll'!$M39,AP$5&lt;='Rent Roll'!$N39)),
IF('Rent Roll'!$S14=NNN,AP45,
IF('Rent Roll'!$S14=Stop,AP70,
IF('Rent Roll'!$S14=CAM_Fixed,AP95,
IF('Rent Roll'!$S14=FSG,"-","-")))),"-"),"-")</f>
        <v>-</v>
      </c>
      <c r="AQ18" s="715" t="str">
        <f>IF(AQ$3='Rent Roll'!$U14,
IF(OR(AND(AQ$5&gt;='Rent Roll'!$K14,AQ$5&lt;='Rent Roll'!$L14),AND(AQ$5&gt;='Rent Roll'!$M39,AQ$5&lt;='Rent Roll'!$N39)),
IF('Rent Roll'!$S14=NNN,AQ45,
IF('Rent Roll'!$S14=Stop,AQ70,
IF('Rent Roll'!$S14=CAM_Fixed,AQ95,
IF('Rent Roll'!$S14=FSG,"-","-")))),"-"),"-")</f>
        <v>-</v>
      </c>
      <c r="AR18" s="715" t="str">
        <f>IF(AR$3='Rent Roll'!$U14,
IF(OR(AND(AR$5&gt;='Rent Roll'!$K14,AR$5&lt;='Rent Roll'!$L14),AND(AR$5&gt;='Rent Roll'!$M39,AR$5&lt;='Rent Roll'!$N39)),
IF('Rent Roll'!$S14=NNN,AR45,
IF('Rent Roll'!$S14=Stop,AR70,
IF('Rent Roll'!$S14=CAM_Fixed,AR95,
IF('Rent Roll'!$S14=FSG,"-","-")))),"-"),"-")</f>
        <v>-</v>
      </c>
      <c r="AS18" s="715" t="str">
        <f>IF(AS$3='Rent Roll'!$U14,
IF(OR(AND(AS$5&gt;='Rent Roll'!$K14,AS$5&lt;='Rent Roll'!$L14),AND(AS$5&gt;='Rent Roll'!$M39,AS$5&lt;='Rent Roll'!$N39)),
IF('Rent Roll'!$S14=NNN,AS45,
IF('Rent Roll'!$S14=Stop,AS70,
IF('Rent Roll'!$S14=CAM_Fixed,AS95,
IF('Rent Roll'!$S14=FSG,"-","-")))),"-"),"-")</f>
        <v>-</v>
      </c>
      <c r="AT18" s="715" t="str">
        <f>IF(AT$3='Rent Roll'!$U14,
IF(OR(AND(AT$5&gt;='Rent Roll'!$K14,AT$5&lt;='Rent Roll'!$L14),AND(AT$5&gt;='Rent Roll'!$M39,AT$5&lt;='Rent Roll'!$N39)),
IF('Rent Roll'!$S14=NNN,AT45,
IF('Rent Roll'!$S14=Stop,AT70,
IF('Rent Roll'!$S14=CAM_Fixed,AT95,
IF('Rent Roll'!$S14=FSG,"-","-")))),"-"),"-")</f>
        <v>-</v>
      </c>
      <c r="AU18" s="715" t="str">
        <f>IF(AU$3='Rent Roll'!$U14,
IF(OR(AND(AU$5&gt;='Rent Roll'!$K14,AU$5&lt;='Rent Roll'!$L14),AND(AU$5&gt;='Rent Roll'!$M39,AU$5&lt;='Rent Roll'!$N39)),
IF('Rent Roll'!$S14=NNN,AU45,
IF('Rent Roll'!$S14=Stop,AU70,
IF('Rent Roll'!$S14=CAM_Fixed,AU95,
IF('Rent Roll'!$S14=FSG,"-","-")))),"-"),"-")</f>
        <v>-</v>
      </c>
      <c r="AV18" s="715" t="str">
        <f>IF(AV$3='Rent Roll'!$U14,
IF(OR(AND(AV$5&gt;='Rent Roll'!$K14,AV$5&lt;='Rent Roll'!$L14),AND(AV$5&gt;='Rent Roll'!$M39,AV$5&lt;='Rent Roll'!$N39)),
IF('Rent Roll'!$S14=NNN,AV45,
IF('Rent Roll'!$S14=Stop,AV70,
IF('Rent Roll'!$S14=CAM_Fixed,AV95,
IF('Rent Roll'!$S14=FSG,"-","-")))),"-"),"-")</f>
        <v>-</v>
      </c>
      <c r="AW18" s="715" t="str">
        <f>IF(AW$3='Rent Roll'!$U14,
IF(OR(AND(AW$5&gt;='Rent Roll'!$K14,AW$5&lt;='Rent Roll'!$L14),AND(AW$5&gt;='Rent Roll'!$M39,AW$5&lt;='Rent Roll'!$N39)),
IF('Rent Roll'!$S14=NNN,AW45,
IF('Rent Roll'!$S14=Stop,AW70,
IF('Rent Roll'!$S14=CAM_Fixed,AW95,
IF('Rent Roll'!$S14=FSG,"-","-")))),"-"),"-")</f>
        <v>-</v>
      </c>
      <c r="AX18" s="715" t="str">
        <f>IF(AX$3='Rent Roll'!$U14,
IF(OR(AND(AX$5&gt;='Rent Roll'!$K14,AX$5&lt;='Rent Roll'!$L14),AND(AX$5&gt;='Rent Roll'!$M39,AX$5&lt;='Rent Roll'!$N39)),
IF('Rent Roll'!$S14=NNN,AX45,
IF('Rent Roll'!$S14=Stop,AX70,
IF('Rent Roll'!$S14=CAM_Fixed,AX95,
IF('Rent Roll'!$S14=FSG,"-","-")))),"-"),"-")</f>
        <v>-</v>
      </c>
      <c r="AY18" s="715" t="str">
        <f>IF(AY$3='Rent Roll'!$U14,
IF(OR(AND(AY$5&gt;='Rent Roll'!$K14,AY$5&lt;='Rent Roll'!$L14),AND(AY$5&gt;='Rent Roll'!$M39,AY$5&lt;='Rent Roll'!$N39)),
IF('Rent Roll'!$S14=NNN,AY45,
IF('Rent Roll'!$S14=Stop,AY70,
IF('Rent Roll'!$S14=CAM_Fixed,AY95,
IF('Rent Roll'!$S14=FSG,"-","-")))),"-"),"-")</f>
        <v>-</v>
      </c>
      <c r="AZ18" s="715" t="str">
        <f>IF(AZ$3='Rent Roll'!$U14,
IF(OR(AND(AZ$5&gt;='Rent Roll'!$K14,AZ$5&lt;='Rent Roll'!$L14),AND(AZ$5&gt;='Rent Roll'!$M39,AZ$5&lt;='Rent Roll'!$N39)),
IF('Rent Roll'!$S14=NNN,AZ45,
IF('Rent Roll'!$S14=Stop,AZ70,
IF('Rent Roll'!$S14=CAM_Fixed,AZ95,
IF('Rent Roll'!$S14=FSG,"-","-")))),"-"),"-")</f>
        <v>-</v>
      </c>
      <c r="BA18" s="715" t="str">
        <f>IF(BA$3='Rent Roll'!$U14,
IF(OR(AND(BA$5&gt;='Rent Roll'!$K14,BA$5&lt;='Rent Roll'!$L14),AND(BA$5&gt;='Rent Roll'!$M39,BA$5&lt;='Rent Roll'!$N39)),
IF('Rent Roll'!$S14=NNN,BA45,
IF('Rent Roll'!$S14=Stop,BA70,
IF('Rent Roll'!$S14=CAM_Fixed,BA95,
IF('Rent Roll'!$S14=FSG,"-","-")))),"-"),"-")</f>
        <v>-</v>
      </c>
      <c r="BB18" s="715" t="str">
        <f>IF(BB$3='Rent Roll'!$U14,
IF(OR(AND(BB$5&gt;='Rent Roll'!$K14,BB$5&lt;='Rent Roll'!$L14),AND(BB$5&gt;='Rent Roll'!$M39,BB$5&lt;='Rent Roll'!$N39)),
IF('Rent Roll'!$S14=NNN,BB45,
IF('Rent Roll'!$S14=Stop,BB70,
IF('Rent Roll'!$S14=CAM_Fixed,BB95,
IF('Rent Roll'!$S14=FSG,"-","-")))),"-"),"-")</f>
        <v>-</v>
      </c>
      <c r="BC18" s="715" t="str">
        <f>IF(BC$3='Rent Roll'!$U14,
IF(OR(AND(BC$5&gt;='Rent Roll'!$K14,BC$5&lt;='Rent Roll'!$L14),AND(BC$5&gt;='Rent Roll'!$M39,BC$5&lt;='Rent Roll'!$N39)),
IF('Rent Roll'!$S14=NNN,BC45,
IF('Rent Roll'!$S14=Stop,BC70,
IF('Rent Roll'!$S14=CAM_Fixed,BC95,
IF('Rent Roll'!$S14=FSG,"-","-")))),"-"),"-")</f>
        <v>-</v>
      </c>
      <c r="BD18" s="715" t="str">
        <f>IF(BD$3='Rent Roll'!$U14,
IF(OR(AND(BD$5&gt;='Rent Roll'!$K14,BD$5&lt;='Rent Roll'!$L14),AND(BD$5&gt;='Rent Roll'!$M39,BD$5&lt;='Rent Roll'!$N39)),
IF('Rent Roll'!$S14=NNN,BD45,
IF('Rent Roll'!$S14=Stop,BD70,
IF('Rent Roll'!$S14=CAM_Fixed,BD95,
IF('Rent Roll'!$S14=FSG,"-","-")))),"-"),"-")</f>
        <v>-</v>
      </c>
      <c r="BE18" s="715" t="str">
        <f>IF(BE$3='Rent Roll'!$U14,
IF(OR(AND(BE$5&gt;='Rent Roll'!$K14,BE$5&lt;='Rent Roll'!$L14),AND(BE$5&gt;='Rent Roll'!$M39,BE$5&lt;='Rent Roll'!$N39)),
IF('Rent Roll'!$S14=NNN,BE45,
IF('Rent Roll'!$S14=Stop,BE70,
IF('Rent Roll'!$S14=CAM_Fixed,BE95,
IF('Rent Roll'!$S14=FSG,"-","-")))),"-"),"-")</f>
        <v>-</v>
      </c>
      <c r="BF18" s="715" t="str">
        <f>IF(BF$3='Rent Roll'!$U14,
IF(OR(AND(BF$5&gt;='Rent Roll'!$K14,BF$5&lt;='Rent Roll'!$L14),AND(BF$5&gt;='Rent Roll'!$M39,BF$5&lt;='Rent Roll'!$N39)),
IF('Rent Roll'!$S14=NNN,BF45,
IF('Rent Roll'!$S14=Stop,BF70,
IF('Rent Roll'!$S14=CAM_Fixed,BF95,
IF('Rent Roll'!$S14=FSG,"-","-")))),"-"),"-")</f>
        <v>-</v>
      </c>
      <c r="BG18" s="715" t="str">
        <f>IF(BG$3='Rent Roll'!$U14,
IF(OR(AND(BG$5&gt;='Rent Roll'!$K14,BG$5&lt;='Rent Roll'!$L14),AND(BG$5&gt;='Rent Roll'!$M39,BG$5&lt;='Rent Roll'!$N39)),
IF('Rent Roll'!$S14=NNN,BG45,
IF('Rent Roll'!$S14=Stop,BG70,
IF('Rent Roll'!$S14=CAM_Fixed,BG95,
IF('Rent Roll'!$S14=FSG,"-","-")))),"-"),"-")</f>
        <v>-</v>
      </c>
      <c r="BH18" s="715" t="str">
        <f>IF(BH$3='Rent Roll'!$U14,
IF(OR(AND(BH$5&gt;='Rent Roll'!$K14,BH$5&lt;='Rent Roll'!$L14),AND(BH$5&gt;='Rent Roll'!$M39,BH$5&lt;='Rent Roll'!$N39)),
IF('Rent Roll'!$S14=NNN,BH45,
IF('Rent Roll'!$S14=Stop,BH70,
IF('Rent Roll'!$S14=CAM_Fixed,BH95,
IF('Rent Roll'!$S14=FSG,"-","-")))),"-"),"-")</f>
        <v>-</v>
      </c>
      <c r="BI18" s="715" t="str">
        <f>IF(BI$3='Rent Roll'!$U14,
IF(OR(AND(BI$5&gt;='Rent Roll'!$K14,BI$5&lt;='Rent Roll'!$L14),AND(BI$5&gt;='Rent Roll'!$M39,BI$5&lt;='Rent Roll'!$N39)),
IF('Rent Roll'!$S14=NNN,BI45,
IF('Rent Roll'!$S14=Stop,BI70,
IF('Rent Roll'!$S14=CAM_Fixed,BI95,
IF('Rent Roll'!$S14=FSG,"-","-")))),"-"),"-")</f>
        <v>-</v>
      </c>
      <c r="BJ18" s="715" t="str">
        <f>IF(BJ$3='Rent Roll'!$U14,
IF(OR(AND(BJ$5&gt;='Rent Roll'!$K14,BJ$5&lt;='Rent Roll'!$L14),AND(BJ$5&gt;='Rent Roll'!$M39,BJ$5&lt;='Rent Roll'!$N39)),
IF('Rent Roll'!$S14=NNN,BJ45,
IF('Rent Roll'!$S14=Stop,BJ70,
IF('Rent Roll'!$S14=CAM_Fixed,BJ95,
IF('Rent Roll'!$S14=FSG,"-","-")))),"-"),"-")</f>
        <v>-</v>
      </c>
      <c r="BK18" s="715" t="str">
        <f>IF(BK$3='Rent Roll'!$U14,
IF(OR(AND(BK$5&gt;='Rent Roll'!$K14,BK$5&lt;='Rent Roll'!$L14),AND(BK$5&gt;='Rent Roll'!$M39,BK$5&lt;='Rent Roll'!$N39)),
IF('Rent Roll'!$S14=NNN,BK45,
IF('Rent Roll'!$S14=Stop,BK70,
IF('Rent Roll'!$S14=CAM_Fixed,BK95,
IF('Rent Roll'!$S14=FSG,"-","-")))),"-"),"-")</f>
        <v>-</v>
      </c>
      <c r="BL18" s="715" t="str">
        <f>IF(BL$3='Rent Roll'!$U14,
IF(OR(AND(BL$5&gt;='Rent Roll'!$K14,BL$5&lt;='Rent Roll'!$L14),AND(BL$5&gt;='Rent Roll'!$M39,BL$5&lt;='Rent Roll'!$N39)),
IF('Rent Roll'!$S14=NNN,BL45,
IF('Rent Roll'!$S14=Stop,BL70,
IF('Rent Roll'!$S14=CAM_Fixed,BL95,
IF('Rent Roll'!$S14=FSG,"-","-")))),"-"),"-")</f>
        <v>-</v>
      </c>
      <c r="BM18" s="715" t="str">
        <f>IF(BM$3='Rent Roll'!$U14,
IF(OR(AND(BM$5&gt;='Rent Roll'!$K14,BM$5&lt;='Rent Roll'!$L14),AND(BM$5&gt;='Rent Roll'!$M39,BM$5&lt;='Rent Roll'!$N39)),
IF('Rent Roll'!$S14=NNN,BM45,
IF('Rent Roll'!$S14=Stop,BM70,
IF('Rent Roll'!$S14=CAM_Fixed,BM95,
IF('Rent Roll'!$S14=FSG,"-","-")))),"-"),"-")</f>
        <v>-</v>
      </c>
      <c r="BN18" s="715" t="str">
        <f>IF(BN$3='Rent Roll'!$U14,
IF(OR(AND(BN$5&gt;='Rent Roll'!$K14,BN$5&lt;='Rent Roll'!$L14),AND(BN$5&gt;='Rent Roll'!$M39,BN$5&lt;='Rent Roll'!$N39)),
IF('Rent Roll'!$S14=NNN,BN45,
IF('Rent Roll'!$S14=Stop,BN70,
IF('Rent Roll'!$S14=CAM_Fixed,BN95,
IF('Rent Roll'!$S14=FSG,"-","-")))),"-"),"-")</f>
        <v>-</v>
      </c>
      <c r="BO18" s="715" t="str">
        <f>IF(BO$3='Rent Roll'!$U14,
IF(OR(AND(BO$5&gt;='Rent Roll'!$K14,BO$5&lt;='Rent Roll'!$L14),AND(BO$5&gt;='Rent Roll'!$M39,BO$5&lt;='Rent Roll'!$N39)),
IF('Rent Roll'!$S14=NNN,BO45,
IF('Rent Roll'!$S14=Stop,BO70,
IF('Rent Roll'!$S14=CAM_Fixed,BO95,
IF('Rent Roll'!$S14=FSG,"-","-")))),"-"),"-")</f>
        <v>-</v>
      </c>
      <c r="BP18" s="715" t="str">
        <f>IF(BP$3='Rent Roll'!$U14,
IF(OR(AND(BP$5&gt;='Rent Roll'!$K14,BP$5&lt;='Rent Roll'!$L14),AND(BP$5&gt;='Rent Roll'!$M39,BP$5&lt;='Rent Roll'!$N39)),
IF('Rent Roll'!$S14=NNN,BP45,
IF('Rent Roll'!$S14=Stop,BP70,
IF('Rent Roll'!$S14=CAM_Fixed,BP95,
IF('Rent Roll'!$S14=FSG,"-","-")))),"-"),"-")</f>
        <v>-</v>
      </c>
      <c r="BQ18" s="715" t="str">
        <f>IF(BQ$3='Rent Roll'!$U14,
IF(OR(AND(BQ$5&gt;='Rent Roll'!$K14,BQ$5&lt;='Rent Roll'!$L14),AND(BQ$5&gt;='Rent Roll'!$M39,BQ$5&lt;='Rent Roll'!$N39)),
IF('Rent Roll'!$S14=NNN,BQ45,
IF('Rent Roll'!$S14=Stop,BQ70,
IF('Rent Roll'!$S14=CAM_Fixed,BQ95,
IF('Rent Roll'!$S14=FSG,"-","-")))),"-"),"-")</f>
        <v>-</v>
      </c>
      <c r="BR18" s="715" t="str">
        <f>IF(BR$3='Rent Roll'!$U14,
IF(OR(AND(BR$5&gt;='Rent Roll'!$K14,BR$5&lt;='Rent Roll'!$L14),AND(BR$5&gt;='Rent Roll'!$M39,BR$5&lt;='Rent Roll'!$N39)),
IF('Rent Roll'!$S14=NNN,BR45,
IF('Rent Roll'!$S14=Stop,BR70,
IF('Rent Roll'!$S14=CAM_Fixed,BR95,
IF('Rent Roll'!$S14=FSG,"-","-")))),"-"),"-")</f>
        <v>-</v>
      </c>
      <c r="BS18" s="715" t="str">
        <f>IF(BS$3='Rent Roll'!$U14,
IF(OR(AND(BS$5&gt;='Rent Roll'!$K14,BS$5&lt;='Rent Roll'!$L14),AND(BS$5&gt;='Rent Roll'!$M39,BS$5&lt;='Rent Roll'!$N39)),
IF('Rent Roll'!$S14=NNN,BS45,
IF('Rent Roll'!$S14=Stop,BS70,
IF('Rent Roll'!$S14=CAM_Fixed,BS95,
IF('Rent Roll'!$S14=FSG,"-","-")))),"-"),"-")</f>
        <v>-</v>
      </c>
      <c r="BT18" s="715" t="str">
        <f>IF(BT$3='Rent Roll'!$U14,
IF(OR(AND(BT$5&gt;='Rent Roll'!$K14,BT$5&lt;='Rent Roll'!$L14),AND(BT$5&gt;='Rent Roll'!$M39,BT$5&lt;='Rent Roll'!$N39)),
IF('Rent Roll'!$S14=NNN,BT45,
IF('Rent Roll'!$S14=Stop,BT70,
IF('Rent Roll'!$S14=CAM_Fixed,BT95,
IF('Rent Roll'!$S14=FSG,"-","-")))),"-"),"-")</f>
        <v>-</v>
      </c>
      <c r="BU18" s="715" t="str">
        <f>IF(BU$3='Rent Roll'!$U14,
IF(OR(AND(BU$5&gt;='Rent Roll'!$K14,BU$5&lt;='Rent Roll'!$L14),AND(BU$5&gt;='Rent Roll'!$M39,BU$5&lt;='Rent Roll'!$N39)),
IF('Rent Roll'!$S14=NNN,BU45,
IF('Rent Roll'!$S14=Stop,BU70,
IF('Rent Roll'!$S14=CAM_Fixed,BU95,
IF('Rent Roll'!$S14=FSG,"-","-")))),"-"),"-")</f>
        <v>-</v>
      </c>
      <c r="BV18" s="715" t="str">
        <f>IF(BV$3='Rent Roll'!$U14,
IF(OR(AND(BV$5&gt;='Rent Roll'!$K14,BV$5&lt;='Rent Roll'!$L14),AND(BV$5&gt;='Rent Roll'!$M39,BV$5&lt;='Rent Roll'!$N39)),
IF('Rent Roll'!$S14=NNN,BV45,
IF('Rent Roll'!$S14=Stop,BV70,
IF('Rent Roll'!$S14=CAM_Fixed,BV95,
IF('Rent Roll'!$S14=FSG,"-","-")))),"-"),"-")</f>
        <v>-</v>
      </c>
      <c r="BW18" s="715" t="str">
        <f>IF(BW$3='Rent Roll'!$U14,
IF(OR(AND(BW$5&gt;='Rent Roll'!$K14,BW$5&lt;='Rent Roll'!$L14),AND(BW$5&gt;='Rent Roll'!$M39,BW$5&lt;='Rent Roll'!$N39)),
IF('Rent Roll'!$S14=NNN,BW45,
IF('Rent Roll'!$S14=Stop,BW70,
IF('Rent Roll'!$S14=CAM_Fixed,BW95,
IF('Rent Roll'!$S14=FSG,"-","-")))),"-"),"-")</f>
        <v>-</v>
      </c>
      <c r="BX18" s="715" t="str">
        <f>IF(BX$3='Rent Roll'!$U14,
IF(OR(AND(BX$5&gt;='Rent Roll'!$K14,BX$5&lt;='Rent Roll'!$L14),AND(BX$5&gt;='Rent Roll'!$M39,BX$5&lt;='Rent Roll'!$N39)),
IF('Rent Roll'!$S14=NNN,BX45,
IF('Rent Roll'!$S14=Stop,BX70,
IF('Rent Roll'!$S14=CAM_Fixed,BX95,
IF('Rent Roll'!$S14=FSG,"-","-")))),"-"),"-")</f>
        <v>-</v>
      </c>
      <c r="BY18" s="715" t="str">
        <f>IF(BY$3='Rent Roll'!$U14,
IF(OR(AND(BY$5&gt;='Rent Roll'!$K14,BY$5&lt;='Rent Roll'!$L14),AND(BY$5&gt;='Rent Roll'!$M39,BY$5&lt;='Rent Roll'!$N39)),
IF('Rent Roll'!$S14=NNN,BY45,
IF('Rent Roll'!$S14=Stop,BY70,
IF('Rent Roll'!$S14=CAM_Fixed,BY95,
IF('Rent Roll'!$S14=FSG,"-","-")))),"-"),"-")</f>
        <v>-</v>
      </c>
      <c r="BZ18" s="715" t="str">
        <f>IF(BZ$3='Rent Roll'!$U14,
IF(OR(AND(BZ$5&gt;='Rent Roll'!$K14,BZ$5&lt;='Rent Roll'!$L14),AND(BZ$5&gt;='Rent Roll'!$M39,BZ$5&lt;='Rent Roll'!$N39)),
IF('Rent Roll'!$S14=NNN,BZ45,
IF('Rent Roll'!$S14=Stop,BZ70,
IF('Rent Roll'!$S14=CAM_Fixed,BZ95,
IF('Rent Roll'!$S14=FSG,"-","-")))),"-"),"-")</f>
        <v>-</v>
      </c>
      <c r="CA18" s="715" t="str">
        <f>IF(CA$3='Rent Roll'!$U14,
IF(OR(AND(CA$5&gt;='Rent Roll'!$K14,CA$5&lt;='Rent Roll'!$L14),AND(CA$5&gt;='Rent Roll'!$M39,CA$5&lt;='Rent Roll'!$N39)),
IF('Rent Roll'!$S14=NNN,CA45,
IF('Rent Roll'!$S14=Stop,CA70,
IF('Rent Roll'!$S14=CAM_Fixed,CA95,
IF('Rent Roll'!$S14=FSG,"-","-")))),"-"),"-")</f>
        <v>-</v>
      </c>
      <c r="CB18" s="715" t="str">
        <f>IF(CB$3='Rent Roll'!$U14,
IF(OR(AND(CB$5&gt;='Rent Roll'!$K14,CB$5&lt;='Rent Roll'!$L14),AND(CB$5&gt;='Rent Roll'!$M39,CB$5&lt;='Rent Roll'!$N39)),
IF('Rent Roll'!$S14=NNN,CB45,
IF('Rent Roll'!$S14=Stop,CB70,
IF('Rent Roll'!$S14=CAM_Fixed,CB95,
IF('Rent Roll'!$S14=FSG,"-","-")))),"-"),"-")</f>
        <v>-</v>
      </c>
      <c r="CC18" s="715" t="str">
        <f>IF(CC$3='Rent Roll'!$U14,
IF(OR(AND(CC$5&gt;='Rent Roll'!$K14,CC$5&lt;='Rent Roll'!$L14),AND(CC$5&gt;='Rent Roll'!$M39,CC$5&lt;='Rent Roll'!$N39)),
IF('Rent Roll'!$S14=NNN,CC45,
IF('Rent Roll'!$S14=Stop,CC70,
IF('Rent Roll'!$S14=CAM_Fixed,CC95,
IF('Rent Roll'!$S14=FSG,"-","-")))),"-"),"-")</f>
        <v>-</v>
      </c>
      <c r="CD18" s="715" t="str">
        <f>IF(CD$3='Rent Roll'!$U14,
IF(OR(AND(CD$5&gt;='Rent Roll'!$K14,CD$5&lt;='Rent Roll'!$L14),AND(CD$5&gt;='Rent Roll'!$M39,CD$5&lt;='Rent Roll'!$N39)),
IF('Rent Roll'!$S14=NNN,CD45,
IF('Rent Roll'!$S14=Stop,CD70,
IF('Rent Roll'!$S14=CAM_Fixed,CD95,
IF('Rent Roll'!$S14=FSG,"-","-")))),"-"),"-")</f>
        <v>-</v>
      </c>
      <c r="CE18" s="715" t="str">
        <f>IF(CE$3='Rent Roll'!$U14,
IF(OR(AND(CE$5&gt;='Rent Roll'!$K14,CE$5&lt;='Rent Roll'!$L14),AND(CE$5&gt;='Rent Roll'!$M39,CE$5&lt;='Rent Roll'!$N39)),
IF('Rent Roll'!$S14=NNN,CE45,
IF('Rent Roll'!$S14=Stop,CE70,
IF('Rent Roll'!$S14=CAM_Fixed,CE95,
IF('Rent Roll'!$S14=FSG,"-","-")))),"-"),"-")</f>
        <v>-</v>
      </c>
      <c r="CF18" s="715" t="str">
        <f>IF(CF$3='Rent Roll'!$U14,
IF(OR(AND(CF$5&gt;='Rent Roll'!$K14,CF$5&lt;='Rent Roll'!$L14),AND(CF$5&gt;='Rent Roll'!$M39,CF$5&lt;='Rent Roll'!$N39)),
IF('Rent Roll'!$S14=NNN,CF45,
IF('Rent Roll'!$S14=Stop,CF70,
IF('Rent Roll'!$S14=CAM_Fixed,CF95,
IF('Rent Roll'!$S14=FSG,"-","-")))),"-"),"-")</f>
        <v>-</v>
      </c>
      <c r="CG18" s="715" t="str">
        <f>IF(CG$3='Rent Roll'!$U14,
IF(OR(AND(CG$5&gt;='Rent Roll'!$K14,CG$5&lt;='Rent Roll'!$L14),AND(CG$5&gt;='Rent Roll'!$M39,CG$5&lt;='Rent Roll'!$N39)),
IF('Rent Roll'!$S14=NNN,CG45,
IF('Rent Roll'!$S14=Stop,CG70,
IF('Rent Roll'!$S14=CAM_Fixed,CG95,
IF('Rent Roll'!$S14=FSG,"-","-")))),"-"),"-")</f>
        <v>-</v>
      </c>
      <c r="CH18" s="715" t="str">
        <f>IF(CH$3='Rent Roll'!$U14,
IF(OR(AND(CH$5&gt;='Rent Roll'!$K14,CH$5&lt;='Rent Roll'!$L14),AND(CH$5&gt;='Rent Roll'!$M39,CH$5&lt;='Rent Roll'!$N39)),
IF('Rent Roll'!$S14=NNN,CH45,
IF('Rent Roll'!$S14=Stop,CH70,
IF('Rent Roll'!$S14=CAM_Fixed,CH95,
IF('Rent Roll'!$S14=FSG,"-","-")))),"-"),"-")</f>
        <v>-</v>
      </c>
      <c r="CI18" s="715" t="str">
        <f>IF(CI$3='Rent Roll'!$U14,
IF(OR(AND(CI$5&gt;='Rent Roll'!$K14,CI$5&lt;='Rent Roll'!$L14),AND(CI$5&gt;='Rent Roll'!$M39,CI$5&lt;='Rent Roll'!$N39)),
IF('Rent Roll'!$S14=NNN,CI45,
IF('Rent Roll'!$S14=Stop,CI70,
IF('Rent Roll'!$S14=CAM_Fixed,CI95,
IF('Rent Roll'!$S14=FSG,"-","-")))),"-"),"-")</f>
        <v>-</v>
      </c>
      <c r="CJ18" s="715" t="str">
        <f>IF(CJ$3='Rent Roll'!$U14,
IF(OR(AND(CJ$5&gt;='Rent Roll'!$K14,CJ$5&lt;='Rent Roll'!$L14),AND(CJ$5&gt;='Rent Roll'!$M39,CJ$5&lt;='Rent Roll'!$N39)),
IF('Rent Roll'!$S14=NNN,CJ45,
IF('Rent Roll'!$S14=Stop,CJ70,
IF('Rent Roll'!$S14=CAM_Fixed,CJ95,
IF('Rent Roll'!$S14=FSG,"-","-")))),"-"),"-")</f>
        <v>-</v>
      </c>
      <c r="CK18" s="715" t="str">
        <f>IF(CK$3='Rent Roll'!$U14,
IF(OR(AND(CK$5&gt;='Rent Roll'!$K14,CK$5&lt;='Rent Roll'!$L14),AND(CK$5&gt;='Rent Roll'!$M39,CK$5&lt;='Rent Roll'!$N39)),
IF('Rent Roll'!$S14=NNN,CK45,
IF('Rent Roll'!$S14=Stop,CK70,
IF('Rent Roll'!$S14=CAM_Fixed,CK95,
IF('Rent Roll'!$S14=FSG,"-","-")))),"-"),"-")</f>
        <v>-</v>
      </c>
      <c r="CL18" s="715" t="str">
        <f>IF(CL$3='Rent Roll'!$U14,
IF(OR(AND(CL$5&gt;='Rent Roll'!$K14,CL$5&lt;='Rent Roll'!$L14),AND(CL$5&gt;='Rent Roll'!$M39,CL$5&lt;='Rent Roll'!$N39)),
IF('Rent Roll'!$S14=NNN,CL45,
IF('Rent Roll'!$S14=Stop,CL70,
IF('Rent Roll'!$S14=CAM_Fixed,CL95,
IF('Rent Roll'!$S14=FSG,"-","-")))),"-"),"-")</f>
        <v>-</v>
      </c>
      <c r="CM18" s="715" t="str">
        <f>IF(CM$3='Rent Roll'!$U14,
IF(OR(AND(CM$5&gt;='Rent Roll'!$K14,CM$5&lt;='Rent Roll'!$L14),AND(CM$5&gt;='Rent Roll'!$M39,CM$5&lt;='Rent Roll'!$N39)),
IF('Rent Roll'!$S14=NNN,CM45,
IF('Rent Roll'!$S14=Stop,CM70,
IF('Rent Roll'!$S14=CAM_Fixed,CM95,
IF('Rent Roll'!$S14=FSG,"-","-")))),"-"),"-")</f>
        <v>-</v>
      </c>
      <c r="CN18" s="715" t="str">
        <f>IF(CN$3='Rent Roll'!$U14,
IF(OR(AND(CN$5&gt;='Rent Roll'!$K14,CN$5&lt;='Rent Roll'!$L14),AND(CN$5&gt;='Rent Roll'!$M39,CN$5&lt;='Rent Roll'!$N39)),
IF('Rent Roll'!$S14=NNN,CN45,
IF('Rent Roll'!$S14=Stop,CN70,
IF('Rent Roll'!$S14=CAM_Fixed,CN95,
IF('Rent Roll'!$S14=FSG,"-","-")))),"-"),"-")</f>
        <v>-</v>
      </c>
      <c r="CO18" s="715" t="str">
        <f>IF(CO$3='Rent Roll'!$U14,
IF(OR(AND(CO$5&gt;='Rent Roll'!$K14,CO$5&lt;='Rent Roll'!$L14),AND(CO$5&gt;='Rent Roll'!$M39,CO$5&lt;='Rent Roll'!$N39)),
IF('Rent Roll'!$S14=NNN,CO45,
IF('Rent Roll'!$S14=Stop,CO70,
IF('Rent Roll'!$S14=CAM_Fixed,CO95,
IF('Rent Roll'!$S14=FSG,"-","-")))),"-"),"-")</f>
        <v>-</v>
      </c>
      <c r="CP18" s="715" t="str">
        <f>IF(CP$3='Rent Roll'!$U14,
IF(OR(AND(CP$5&gt;='Rent Roll'!$K14,CP$5&lt;='Rent Roll'!$L14),AND(CP$5&gt;='Rent Roll'!$M39,CP$5&lt;='Rent Roll'!$N39)),
IF('Rent Roll'!$S14=NNN,CP45,
IF('Rent Roll'!$S14=Stop,CP70,
IF('Rent Roll'!$S14=CAM_Fixed,CP95,
IF('Rent Roll'!$S14=FSG,"-","-")))),"-"),"-")</f>
        <v>-</v>
      </c>
      <c r="CQ18" s="715" t="str">
        <f>IF(CQ$3='Rent Roll'!$U14,
IF(OR(AND(CQ$5&gt;='Rent Roll'!$K14,CQ$5&lt;='Rent Roll'!$L14),AND(CQ$5&gt;='Rent Roll'!$M39,CQ$5&lt;='Rent Roll'!$N39)),
IF('Rent Roll'!$S14=NNN,CQ45,
IF('Rent Roll'!$S14=Stop,CQ70,
IF('Rent Roll'!$S14=CAM_Fixed,CQ95,
IF('Rent Roll'!$S14=FSG,"-","-")))),"-"),"-")</f>
        <v>-</v>
      </c>
      <c r="CR18" s="715" t="str">
        <f>IF(CR$3='Rent Roll'!$U14,
IF(OR(AND(CR$5&gt;='Rent Roll'!$K14,CR$5&lt;='Rent Roll'!$L14),AND(CR$5&gt;='Rent Roll'!$M39,CR$5&lt;='Rent Roll'!$N39)),
IF('Rent Roll'!$S14=NNN,CR45,
IF('Rent Roll'!$S14=Stop,CR70,
IF('Rent Roll'!$S14=CAM_Fixed,CR95,
IF('Rent Roll'!$S14=FSG,"-","-")))),"-"),"-")</f>
        <v>-</v>
      </c>
      <c r="CS18" s="715" t="str">
        <f>IF(CS$3='Rent Roll'!$U14,
IF(OR(AND(CS$5&gt;='Rent Roll'!$K14,CS$5&lt;='Rent Roll'!$L14),AND(CS$5&gt;='Rent Roll'!$M39,CS$5&lt;='Rent Roll'!$N39)),
IF('Rent Roll'!$S14=NNN,CS45,
IF('Rent Roll'!$S14=Stop,CS70,
IF('Rent Roll'!$S14=CAM_Fixed,CS95,
IF('Rent Roll'!$S14=FSG,"-","-")))),"-"),"-")</f>
        <v>-</v>
      </c>
      <c r="CT18" s="715" t="str">
        <f>IF(CT$3='Rent Roll'!$U14,
IF(OR(AND(CT$5&gt;='Rent Roll'!$K14,CT$5&lt;='Rent Roll'!$L14),AND(CT$5&gt;='Rent Roll'!$M39,CT$5&lt;='Rent Roll'!$N39)),
IF('Rent Roll'!$S14=NNN,CT45,
IF('Rent Roll'!$S14=Stop,CT70,
IF('Rent Roll'!$S14=CAM_Fixed,CT95,
IF('Rent Roll'!$S14=FSG,"-","-")))),"-"),"-")</f>
        <v>-</v>
      </c>
      <c r="CU18" s="715" t="str">
        <f>IF(CU$3='Rent Roll'!$U14,
IF(OR(AND(CU$5&gt;='Rent Roll'!$K14,CU$5&lt;='Rent Roll'!$L14),AND(CU$5&gt;='Rent Roll'!$M39,CU$5&lt;='Rent Roll'!$N39)),
IF('Rent Roll'!$S14=NNN,CU45,
IF('Rent Roll'!$S14=Stop,CU70,
IF('Rent Roll'!$S14=CAM_Fixed,CU95,
IF('Rent Roll'!$S14=FSG,"-","-")))),"-"),"-")</f>
        <v>-</v>
      </c>
      <c r="CV18" s="715" t="str">
        <f>IF(CV$3='Rent Roll'!$U14,
IF(OR(AND(CV$5&gt;='Rent Roll'!$K14,CV$5&lt;='Rent Roll'!$L14),AND(CV$5&gt;='Rent Roll'!$M39,CV$5&lt;='Rent Roll'!$N39)),
IF('Rent Roll'!$S14=NNN,CV45,
IF('Rent Roll'!$S14=Stop,CV70,
IF('Rent Roll'!$S14=CAM_Fixed,CV95,
IF('Rent Roll'!$S14=FSG,"-","-")))),"-"),"-")</f>
        <v>-</v>
      </c>
      <c r="CW18" s="715" t="str">
        <f>IF(CW$3='Rent Roll'!$U14,
IF(OR(AND(CW$5&gt;='Rent Roll'!$K14,CW$5&lt;='Rent Roll'!$L14),AND(CW$5&gt;='Rent Roll'!$M39,CW$5&lt;='Rent Roll'!$N39)),
IF('Rent Roll'!$S14=NNN,CW45,
IF('Rent Roll'!$S14=Stop,CW70,
IF('Rent Roll'!$S14=CAM_Fixed,CW95,
IF('Rent Roll'!$S14=FSG,"-","-")))),"-"),"-")</f>
        <v>-</v>
      </c>
      <c r="CX18" s="715" t="str">
        <f>IF(CX$3='Rent Roll'!$U14,
IF(OR(AND(CX$5&gt;='Rent Roll'!$K14,CX$5&lt;='Rent Roll'!$L14),AND(CX$5&gt;='Rent Roll'!$M39,CX$5&lt;='Rent Roll'!$N39)),
IF('Rent Roll'!$S14=NNN,CX45,
IF('Rent Roll'!$S14=Stop,CX70,
IF('Rent Roll'!$S14=CAM_Fixed,CX95,
IF('Rent Roll'!$S14=FSG,"-","-")))),"-"),"-")</f>
        <v>-</v>
      </c>
      <c r="CY18" s="715" t="str">
        <f>IF(CY$3='Rent Roll'!$U14,
IF(OR(AND(CY$5&gt;='Rent Roll'!$K14,CY$5&lt;='Rent Roll'!$L14),AND(CY$5&gt;='Rent Roll'!$M39,CY$5&lt;='Rent Roll'!$N39)),
IF('Rent Roll'!$S14=NNN,CY45,
IF('Rent Roll'!$S14=Stop,CY70,
IF('Rent Roll'!$S14=CAM_Fixed,CY95,
IF('Rent Roll'!$S14=FSG,"-","-")))),"-"),"-")</f>
        <v>-</v>
      </c>
      <c r="CZ18" s="715" t="str">
        <f>IF(CZ$3='Rent Roll'!$U14,
IF(OR(AND(CZ$5&gt;='Rent Roll'!$K14,CZ$5&lt;='Rent Roll'!$L14),AND(CZ$5&gt;='Rent Roll'!$M39,CZ$5&lt;='Rent Roll'!$N39)),
IF('Rent Roll'!$S14=NNN,CZ45,
IF('Rent Roll'!$S14=Stop,CZ70,
IF('Rent Roll'!$S14=CAM_Fixed,CZ95,
IF('Rent Roll'!$S14=FSG,"-","-")))),"-"),"-")</f>
        <v>-</v>
      </c>
      <c r="DA18" s="715" t="str">
        <f>IF(DA$3='Rent Roll'!$U14,
IF(OR(AND(DA$5&gt;='Rent Roll'!$K14,DA$5&lt;='Rent Roll'!$L14),AND(DA$5&gt;='Rent Roll'!$M39,DA$5&lt;='Rent Roll'!$N39)),
IF('Rent Roll'!$S14=NNN,DA45,
IF('Rent Roll'!$S14=Stop,DA70,
IF('Rent Roll'!$S14=CAM_Fixed,DA95,
IF('Rent Roll'!$S14=FSG,"-","-")))),"-"),"-")</f>
        <v>-</v>
      </c>
      <c r="DB18" s="715" t="str">
        <f>IF(DB$3='Rent Roll'!$U14,
IF(OR(AND(DB$5&gt;='Rent Roll'!$K14,DB$5&lt;='Rent Roll'!$L14),AND(DB$5&gt;='Rent Roll'!$M39,DB$5&lt;='Rent Roll'!$N39)),
IF('Rent Roll'!$S14=NNN,DB45,
IF('Rent Roll'!$S14=Stop,DB70,
IF('Rent Roll'!$S14=CAM_Fixed,DB95,
IF('Rent Roll'!$S14=FSG,"-","-")))),"-"),"-")</f>
        <v>-</v>
      </c>
      <c r="DC18" s="715" t="str">
        <f>IF(DC$3='Rent Roll'!$U14,
IF(OR(AND(DC$5&gt;='Rent Roll'!$K14,DC$5&lt;='Rent Roll'!$L14),AND(DC$5&gt;='Rent Roll'!$M39,DC$5&lt;='Rent Roll'!$N39)),
IF('Rent Roll'!$S14=NNN,DC45,
IF('Rent Roll'!$S14=Stop,DC70,
IF('Rent Roll'!$S14=CAM_Fixed,DC95,
IF('Rent Roll'!$S14=FSG,"-","-")))),"-"),"-")</f>
        <v>-</v>
      </c>
      <c r="DD18" s="715" t="str">
        <f>IF(DD$3='Rent Roll'!$U14,
IF(OR(AND(DD$5&gt;='Rent Roll'!$K14,DD$5&lt;='Rent Roll'!$L14),AND(DD$5&gt;='Rent Roll'!$M39,DD$5&lt;='Rent Roll'!$N39)),
IF('Rent Roll'!$S14=NNN,DD45,
IF('Rent Roll'!$S14=Stop,DD70,
IF('Rent Roll'!$S14=CAM_Fixed,DD95,
IF('Rent Roll'!$S14=FSG,"-","-")))),"-"),"-")</f>
        <v>-</v>
      </c>
      <c r="DE18" s="715" t="str">
        <f>IF(DE$3='Rent Roll'!$U14,
IF(OR(AND(DE$5&gt;='Rent Roll'!$K14,DE$5&lt;='Rent Roll'!$L14),AND(DE$5&gt;='Rent Roll'!$M39,DE$5&lt;='Rent Roll'!$N39)),
IF('Rent Roll'!$S14=NNN,DE45,
IF('Rent Roll'!$S14=Stop,DE70,
IF('Rent Roll'!$S14=CAM_Fixed,DE95,
IF('Rent Roll'!$S14=FSG,"-","-")))),"-"),"-")</f>
        <v>-</v>
      </c>
      <c r="DF18" s="715" t="str">
        <f>IF(DF$3='Rent Roll'!$U14,
IF(OR(AND(DF$5&gt;='Rent Roll'!$K14,DF$5&lt;='Rent Roll'!$L14),AND(DF$5&gt;='Rent Roll'!$M39,DF$5&lt;='Rent Roll'!$N39)),
IF('Rent Roll'!$S14=NNN,DF45,
IF('Rent Roll'!$S14=Stop,DF70,
IF('Rent Roll'!$S14=CAM_Fixed,DF95,
IF('Rent Roll'!$S14=FSG,"-","-")))),"-"),"-")</f>
        <v>-</v>
      </c>
      <c r="DG18" s="715" t="str">
        <f>IF(DG$3='Rent Roll'!$U14,
IF(OR(AND(DG$5&gt;='Rent Roll'!$K14,DG$5&lt;='Rent Roll'!$L14),AND(DG$5&gt;='Rent Roll'!$M39,DG$5&lt;='Rent Roll'!$N39)),
IF('Rent Roll'!$S14=NNN,DG45,
IF('Rent Roll'!$S14=Stop,DG70,
IF('Rent Roll'!$S14=CAM_Fixed,DG95,
IF('Rent Roll'!$S14=FSG,"-","-")))),"-"),"-")</f>
        <v>-</v>
      </c>
      <c r="DH18" s="715" t="str">
        <f>IF(DH$3='Rent Roll'!$U14,
IF(OR(AND(DH$5&gt;='Rent Roll'!$K14,DH$5&lt;='Rent Roll'!$L14),AND(DH$5&gt;='Rent Roll'!$M39,DH$5&lt;='Rent Roll'!$N39)),
IF('Rent Roll'!$S14=NNN,DH45,
IF('Rent Roll'!$S14=Stop,DH70,
IF('Rent Roll'!$S14=CAM_Fixed,DH95,
IF('Rent Roll'!$S14=FSG,"-","-")))),"-"),"-")</f>
        <v>-</v>
      </c>
      <c r="DI18" s="715" t="str">
        <f>IF(DI$3='Rent Roll'!$U14,
IF(OR(AND(DI$5&gt;='Rent Roll'!$K14,DI$5&lt;='Rent Roll'!$L14),AND(DI$5&gt;='Rent Roll'!$M39,DI$5&lt;='Rent Roll'!$N39)),
IF('Rent Roll'!$S14=NNN,DI45,
IF('Rent Roll'!$S14=Stop,DI70,
IF('Rent Roll'!$S14=CAM_Fixed,DI95,
IF('Rent Roll'!$S14=FSG,"-","-")))),"-"),"-")</f>
        <v>-</v>
      </c>
      <c r="DJ18" s="715" t="str">
        <f>IF(DJ$3='Rent Roll'!$U14,
IF(OR(AND(DJ$5&gt;='Rent Roll'!$K14,DJ$5&lt;='Rent Roll'!$L14),AND(DJ$5&gt;='Rent Roll'!$M39,DJ$5&lt;='Rent Roll'!$N39)),
IF('Rent Roll'!$S14=NNN,DJ45,
IF('Rent Roll'!$S14=Stop,DJ70,
IF('Rent Roll'!$S14=CAM_Fixed,DJ95,
IF('Rent Roll'!$S14=FSG,"-","-")))),"-"),"-")</f>
        <v>-</v>
      </c>
      <c r="DK18" s="715" t="str">
        <f>IF(DK$3='Rent Roll'!$U14,
IF(OR(AND(DK$5&gt;='Rent Roll'!$K14,DK$5&lt;='Rent Roll'!$L14),AND(DK$5&gt;='Rent Roll'!$M39,DK$5&lt;='Rent Roll'!$N39)),
IF('Rent Roll'!$S14=NNN,DK45,
IF('Rent Roll'!$S14=Stop,DK70,
IF('Rent Roll'!$S14=CAM_Fixed,DK95,
IF('Rent Roll'!$S14=FSG,"-","-")))),"-"),"-")</f>
        <v>-</v>
      </c>
      <c r="DL18" s="715" t="str">
        <f>IF(DL$3='Rent Roll'!$U14,
IF(OR(AND(DL$5&gt;='Rent Roll'!$K14,DL$5&lt;='Rent Roll'!$L14),AND(DL$5&gt;='Rent Roll'!$M39,DL$5&lt;='Rent Roll'!$N39)),
IF('Rent Roll'!$S14=NNN,DL45,
IF('Rent Roll'!$S14=Stop,DL70,
IF('Rent Roll'!$S14=CAM_Fixed,DL95,
IF('Rent Roll'!$S14=FSG,"-","-")))),"-"),"-")</f>
        <v>-</v>
      </c>
      <c r="DM18" s="715" t="str">
        <f>IF(DM$3='Rent Roll'!$U14,
IF(OR(AND(DM$5&gt;='Rent Roll'!$K14,DM$5&lt;='Rent Roll'!$L14),AND(DM$5&gt;='Rent Roll'!$M39,DM$5&lt;='Rent Roll'!$N39)),
IF('Rent Roll'!$S14=NNN,DM45,
IF('Rent Roll'!$S14=Stop,DM70,
IF('Rent Roll'!$S14=CAM_Fixed,DM95,
IF('Rent Roll'!$S14=FSG,"-","-")))),"-"),"-")</f>
        <v>-</v>
      </c>
      <c r="DN18" s="715" t="str">
        <f>IF(DN$3='Rent Roll'!$U14,
IF(OR(AND(DN$5&gt;='Rent Roll'!$K14,DN$5&lt;='Rent Roll'!$L14),AND(DN$5&gt;='Rent Roll'!$M39,DN$5&lt;='Rent Roll'!$N39)),
IF('Rent Roll'!$S14=NNN,DN45,
IF('Rent Roll'!$S14=Stop,DN70,
IF('Rent Roll'!$S14=CAM_Fixed,DN95,
IF('Rent Roll'!$S14=FSG,"-","-")))),"-"),"-")</f>
        <v>-</v>
      </c>
      <c r="DO18" s="715" t="str">
        <f>IF(DO$3='Rent Roll'!$U14,
IF(OR(AND(DO$5&gt;='Rent Roll'!$K14,DO$5&lt;='Rent Roll'!$L14),AND(DO$5&gt;='Rent Roll'!$M39,DO$5&lt;='Rent Roll'!$N39)),
IF('Rent Roll'!$S14=NNN,DO45,
IF('Rent Roll'!$S14=Stop,DO70,
IF('Rent Roll'!$S14=CAM_Fixed,DO95,
IF('Rent Roll'!$S14=FSG,"-","-")))),"-"),"-")</f>
        <v>-</v>
      </c>
      <c r="DP18" s="715" t="str">
        <f>IF(DP$3='Rent Roll'!$U14,
IF(OR(AND(DP$5&gt;='Rent Roll'!$K14,DP$5&lt;='Rent Roll'!$L14),AND(DP$5&gt;='Rent Roll'!$M39,DP$5&lt;='Rent Roll'!$N39)),
IF('Rent Roll'!$S14=NNN,DP45,
IF('Rent Roll'!$S14=Stop,DP70,
IF('Rent Roll'!$S14=CAM_Fixed,DP95,
IF('Rent Roll'!$S14=FSG,"-","-")))),"-"),"-")</f>
        <v>-</v>
      </c>
      <c r="DQ18" s="715" t="str">
        <f>IF(DQ$3='Rent Roll'!$U14,
IF(OR(AND(DQ$5&gt;='Rent Roll'!$K14,DQ$5&lt;='Rent Roll'!$L14),AND(DQ$5&gt;='Rent Roll'!$M39,DQ$5&lt;='Rent Roll'!$N39)),
IF('Rent Roll'!$S14=NNN,DQ45,
IF('Rent Roll'!$S14=Stop,DQ70,
IF('Rent Roll'!$S14=CAM_Fixed,DQ95,
IF('Rent Roll'!$S14=FSG,"-","-")))),"-"),"-")</f>
        <v>-</v>
      </c>
      <c r="DR18" s="715" t="str">
        <f>IF(DR$3='Rent Roll'!$U14,
IF(OR(AND(DR$5&gt;='Rent Roll'!$K14,DR$5&lt;='Rent Roll'!$L14),AND(DR$5&gt;='Rent Roll'!$M39,DR$5&lt;='Rent Roll'!$N39)),
IF('Rent Roll'!$S14=NNN,DR45,
IF('Rent Roll'!$S14=Stop,DR70,
IF('Rent Roll'!$S14=CAM_Fixed,DR95,
IF('Rent Roll'!$S14=FSG,"-","-")))),"-"),"-")</f>
        <v>-</v>
      </c>
      <c r="DS18" s="715" t="str">
        <f>IF(DS$3='Rent Roll'!$U14,
IF(OR(AND(DS$5&gt;='Rent Roll'!$K14,DS$5&lt;='Rent Roll'!$L14),AND(DS$5&gt;='Rent Roll'!$M39,DS$5&lt;='Rent Roll'!$N39)),
IF('Rent Roll'!$S14=NNN,DS45,
IF('Rent Roll'!$S14=Stop,DS70,
IF('Rent Roll'!$S14=CAM_Fixed,DS95,
IF('Rent Roll'!$S14=FSG,"-","-")))),"-"),"-")</f>
        <v>-</v>
      </c>
      <c r="DT18" s="715" t="str">
        <f>IF(DT$3='Rent Roll'!$U14,
IF(OR(AND(DT$5&gt;='Rent Roll'!$K14,DT$5&lt;='Rent Roll'!$L14),AND(DT$5&gt;='Rent Roll'!$M39,DT$5&lt;='Rent Roll'!$N39)),
IF('Rent Roll'!$S14=NNN,DT45,
IF('Rent Roll'!$S14=Stop,DT70,
IF('Rent Roll'!$S14=CAM_Fixed,DT95,
IF('Rent Roll'!$S14=FSG,"-","-")))),"-"),"-")</f>
        <v>-</v>
      </c>
      <c r="DU18" s="715" t="str">
        <f>IF(DU$3='Rent Roll'!$U14,
IF(OR(AND(DU$5&gt;='Rent Roll'!$K14,DU$5&lt;='Rent Roll'!$L14),AND(DU$5&gt;='Rent Roll'!$M39,DU$5&lt;='Rent Roll'!$N39)),
IF('Rent Roll'!$S14=NNN,DU45,
IF('Rent Roll'!$S14=Stop,DU70,
IF('Rent Roll'!$S14=CAM_Fixed,DU95,
IF('Rent Roll'!$S14=FSG,"-","-")))),"-"),"-")</f>
        <v>-</v>
      </c>
      <c r="DV18" s="715" t="str">
        <f>IF(DV$3='Rent Roll'!$U14,
IF(OR(AND(DV$5&gt;='Rent Roll'!$K14,DV$5&lt;='Rent Roll'!$L14),AND(DV$5&gt;='Rent Roll'!$M39,DV$5&lt;='Rent Roll'!$N39)),
IF('Rent Roll'!$S14=NNN,DV45,
IF('Rent Roll'!$S14=Stop,DV70,
IF('Rent Roll'!$S14=CAM_Fixed,DV95,
IF('Rent Roll'!$S14=FSG,"-","-")))),"-"),"-")</f>
        <v>-</v>
      </c>
      <c r="DW18" s="715" t="str">
        <f>IF(DW$3='Rent Roll'!$U14,
IF(OR(AND(DW$5&gt;='Rent Roll'!$K14,DW$5&lt;='Rent Roll'!$L14),AND(DW$5&gt;='Rent Roll'!$M39,DW$5&lt;='Rent Roll'!$N39)),
IF('Rent Roll'!$S14=NNN,DW45,
IF('Rent Roll'!$S14=Stop,DW70,
IF('Rent Roll'!$S14=CAM_Fixed,DW95,
IF('Rent Roll'!$S14=FSG,"-","-")))),"-"),"-")</f>
        <v>-</v>
      </c>
      <c r="DX18" s="715" t="str">
        <f>IF(DX$3='Rent Roll'!$U14,
IF(OR(AND(DX$5&gt;='Rent Roll'!$K14,DX$5&lt;='Rent Roll'!$L14),AND(DX$5&gt;='Rent Roll'!$M39,DX$5&lt;='Rent Roll'!$N39)),
IF('Rent Roll'!$S14=NNN,DX45,
IF('Rent Roll'!$S14=Stop,DX70,
IF('Rent Roll'!$S14=CAM_Fixed,DX95,
IF('Rent Roll'!$S14=FSG,"-","-")))),"-"),"-")</f>
        <v>-</v>
      </c>
      <c r="DY18" s="715" t="str">
        <f>IF(DY$3='Rent Roll'!$U14,
IF(OR(AND(DY$5&gt;='Rent Roll'!$K14,DY$5&lt;='Rent Roll'!$L14),AND(DY$5&gt;='Rent Roll'!$M39,DY$5&lt;='Rent Roll'!$N39)),
IF('Rent Roll'!$S14=NNN,DY45,
IF('Rent Roll'!$S14=Stop,DY70,
IF('Rent Roll'!$S14=CAM_Fixed,DY95,
IF('Rent Roll'!$S14=FSG,"-","-")))),"-"),"-")</f>
        <v>-</v>
      </c>
      <c r="DZ18" s="715" t="str">
        <f>IF(DZ$3='Rent Roll'!$U14,
IF(OR(AND(DZ$5&gt;='Rent Roll'!$K14,DZ$5&lt;='Rent Roll'!$L14),AND(DZ$5&gt;='Rent Roll'!$M39,DZ$5&lt;='Rent Roll'!$N39)),
IF('Rent Roll'!$S14=NNN,DZ45,
IF('Rent Roll'!$S14=Stop,DZ70,
IF('Rent Roll'!$S14=CAM_Fixed,DZ95,
IF('Rent Roll'!$S14=FSG,"-","-")))),"-"),"-")</f>
        <v>-</v>
      </c>
      <c r="EA18" s="715" t="str">
        <f>IF(EA$3='Rent Roll'!$U14,
IF(OR(AND(EA$5&gt;='Rent Roll'!$K14,EA$5&lt;='Rent Roll'!$L14),AND(EA$5&gt;='Rent Roll'!$M39,EA$5&lt;='Rent Roll'!$N39)),
IF('Rent Roll'!$S14=NNN,EA45,
IF('Rent Roll'!$S14=Stop,EA70,
IF('Rent Roll'!$S14=CAM_Fixed,EA95,
IF('Rent Roll'!$S14=FSG,"-","-")))),"-"),"-")</f>
        <v>-</v>
      </c>
      <c r="EB18" s="715" t="str">
        <f>IF(EB$3='Rent Roll'!$U14,
IF(OR(AND(EB$5&gt;='Rent Roll'!$K14,EB$5&lt;='Rent Roll'!$L14),AND(EB$5&gt;='Rent Roll'!$M39,EB$5&lt;='Rent Roll'!$N39)),
IF('Rent Roll'!$S14=NNN,EB45,
IF('Rent Roll'!$S14=Stop,EB70,
IF('Rent Roll'!$S14=CAM_Fixed,EB95,
IF('Rent Roll'!$S14=FSG,"-","-")))),"-"),"-")</f>
        <v>-</v>
      </c>
      <c r="EC18" s="715" t="str">
        <f>IF(EC$3='Rent Roll'!$U14,
IF(OR(AND(EC$5&gt;='Rent Roll'!$K14,EC$5&lt;='Rent Roll'!$L14),AND(EC$5&gt;='Rent Roll'!$M39,EC$5&lt;='Rent Roll'!$N39)),
IF('Rent Roll'!$S14=NNN,EC45,
IF('Rent Roll'!$S14=Stop,EC70,
IF('Rent Roll'!$S14=CAM_Fixed,EC95,
IF('Rent Roll'!$S14=FSG,"-","-")))),"-"),"-")</f>
        <v>-</v>
      </c>
      <c r="ED18" s="715" t="str">
        <f>IF(ED$3='Rent Roll'!$U14,
IF(OR(AND(ED$5&gt;='Rent Roll'!$K14,ED$5&lt;='Rent Roll'!$L14),AND(ED$5&gt;='Rent Roll'!$M39,ED$5&lt;='Rent Roll'!$N39)),
IF('Rent Roll'!$S14=NNN,ED45,
IF('Rent Roll'!$S14=Stop,ED70,
IF('Rent Roll'!$S14=CAM_Fixed,ED95,
IF('Rent Roll'!$S14=FSG,"-","-")))),"-"),"-")</f>
        <v>-</v>
      </c>
      <c r="EE18" s="715" t="str">
        <f>IF(EE$3='Rent Roll'!$U14,
IF(OR(AND(EE$5&gt;='Rent Roll'!$K14,EE$5&lt;='Rent Roll'!$L14),AND(EE$5&gt;='Rent Roll'!$M39,EE$5&lt;='Rent Roll'!$N39)),
IF('Rent Roll'!$S14=NNN,EE45,
IF('Rent Roll'!$S14=Stop,EE70,
IF('Rent Roll'!$S14=CAM_Fixed,EE95,
IF('Rent Roll'!$S14=FSG,"-","-")))),"-"),"-")</f>
        <v>-</v>
      </c>
      <c r="EF18" s="361" t="str">
        <f>IF(EF$3='Rent Roll'!$U14,
IF(OR(AND(EF$5&gt;='Rent Roll'!$K14,EF$5&lt;='Rent Roll'!$L14),AND(EF$5&gt;='Rent Roll'!$M39,EF$5&lt;='Rent Roll'!$N39)),
IF('Rent Roll'!$S14=NNN,EF45,
IF('Rent Roll'!$S14=Stop,EF70,
IF('Rent Roll'!$S14=CAM_Fixed,EF95,
IF('Rent Roll'!$S14=FSG,"-","-")))),"-"),"-")</f>
        <v>-</v>
      </c>
      <c r="EG18" s="693" t="s">
        <v>109</v>
      </c>
    </row>
    <row r="19" spans="2:137" x14ac:dyDescent="0.25">
      <c r="B19" s="716" t="str">
        <f>IF('Rent Roll'!S15&gt;0,'Rent Roll'!S15,"")</f>
        <v/>
      </c>
      <c r="C19" s="714" t="str">
        <f>CONCATENATE('Rent Roll'!B15&amp;" - "&amp;'Rent Roll'!C15)</f>
        <v xml:space="preserve"> - </v>
      </c>
      <c r="D19" s="361">
        <f t="shared" si="11"/>
        <v>0</v>
      </c>
      <c r="E19" s="715" t="str">
        <f>IF(E$3='Rent Roll'!$U15,
IF(OR(AND(E$5&gt;='Rent Roll'!$K15,E$5&lt;='Rent Roll'!$L15),AND(E$5&gt;='Rent Roll'!$M40,E$5&lt;='Rent Roll'!$N40)),
IF('Rent Roll'!$S15=NNN,E46,
IF('Rent Roll'!$S15=Stop,E71,
IF('Rent Roll'!$S15=CAM_Fixed,E96,
IF('Rent Roll'!$S15=FSG,"-","-")))),"-"),"-")</f>
        <v>-</v>
      </c>
      <c r="F19" s="715" t="str">
        <f>IF(F$3='Rent Roll'!$U15,
IF(OR(AND(F$5&gt;='Rent Roll'!$K15,F$5&lt;='Rent Roll'!$L15),AND(F$5&gt;='Rent Roll'!$M40,F$5&lt;='Rent Roll'!$N40)),
IF('Rent Roll'!$S15=NNN,F46,
IF('Rent Roll'!$S15=Stop,F71,
IF('Rent Roll'!$S15=CAM_Fixed,F96,
IF('Rent Roll'!$S15=FSG,"-","-")))),"-"),"-")</f>
        <v>-</v>
      </c>
      <c r="G19" s="715" t="str">
        <f>IF(G$3='Rent Roll'!$U15,
IF(OR(AND(G$5&gt;='Rent Roll'!$K15,G$5&lt;='Rent Roll'!$L15),AND(G$5&gt;='Rent Roll'!$M40,G$5&lt;='Rent Roll'!$N40)),
IF('Rent Roll'!$S15=NNN,G46,
IF('Rent Roll'!$S15=Stop,G71,
IF('Rent Roll'!$S15=CAM_Fixed,G96,
IF('Rent Roll'!$S15=FSG,"-","-")))),"-"),"-")</f>
        <v>-</v>
      </c>
      <c r="H19" s="715" t="str">
        <f>IF(H$3='Rent Roll'!$U15,
IF(OR(AND(H$5&gt;='Rent Roll'!$K15,H$5&lt;='Rent Roll'!$L15),AND(H$5&gt;='Rent Roll'!$M40,H$5&lt;='Rent Roll'!$N40)),
IF('Rent Roll'!$S15=NNN,H46,
IF('Rent Roll'!$S15=Stop,H71,
IF('Rent Roll'!$S15=CAM_Fixed,H96,
IF('Rent Roll'!$S15=FSG,"-","-")))),"-"),"-")</f>
        <v>-</v>
      </c>
      <c r="I19" s="715" t="str">
        <f>IF(I$3='Rent Roll'!$U15,
IF(OR(AND(I$5&gt;='Rent Roll'!$K15,I$5&lt;='Rent Roll'!$L15),AND(I$5&gt;='Rent Roll'!$M40,I$5&lt;='Rent Roll'!$N40)),
IF('Rent Roll'!$S15=NNN,I46,
IF('Rent Roll'!$S15=Stop,I71,
IF('Rent Roll'!$S15=CAM_Fixed,I96,
IF('Rent Roll'!$S15=FSG,"-","-")))),"-"),"-")</f>
        <v>-</v>
      </c>
      <c r="J19" s="715" t="str">
        <f>IF(J$3='Rent Roll'!$U15,
IF(OR(AND(J$5&gt;='Rent Roll'!$K15,J$5&lt;='Rent Roll'!$L15),AND(J$5&gt;='Rent Roll'!$M40,J$5&lt;='Rent Roll'!$N40)),
IF('Rent Roll'!$S15=NNN,J46,
IF('Rent Roll'!$S15=Stop,J71,
IF('Rent Roll'!$S15=CAM_Fixed,J96,
IF('Rent Roll'!$S15=FSG,"-","-")))),"-"),"-")</f>
        <v>-</v>
      </c>
      <c r="K19" s="715" t="str">
        <f>IF(K$3='Rent Roll'!$U15,
IF(OR(AND(K$5&gt;='Rent Roll'!$K15,K$5&lt;='Rent Roll'!$L15),AND(K$5&gt;='Rent Roll'!$M40,K$5&lt;='Rent Roll'!$N40)),
IF('Rent Roll'!$S15=NNN,K46,
IF('Rent Roll'!$S15=Stop,K71,
IF('Rent Roll'!$S15=CAM_Fixed,K96,
IF('Rent Roll'!$S15=FSG,"-","-")))),"-"),"-")</f>
        <v>-</v>
      </c>
      <c r="L19" s="715" t="str">
        <f>IF(L$3='Rent Roll'!$U15,
IF(OR(AND(L$5&gt;='Rent Roll'!$K15,L$5&lt;='Rent Roll'!$L15),AND(L$5&gt;='Rent Roll'!$M40,L$5&lt;='Rent Roll'!$N40)),
IF('Rent Roll'!$S15=NNN,L46,
IF('Rent Roll'!$S15=Stop,L71,
IF('Rent Roll'!$S15=CAM_Fixed,L96,
IF('Rent Roll'!$S15=FSG,"-","-")))),"-"),"-")</f>
        <v>-</v>
      </c>
      <c r="M19" s="715" t="str">
        <f>IF(M$3='Rent Roll'!$U15,
IF(OR(AND(M$5&gt;='Rent Roll'!$K15,M$5&lt;='Rent Roll'!$L15),AND(M$5&gt;='Rent Roll'!$M40,M$5&lt;='Rent Roll'!$N40)),
IF('Rent Roll'!$S15=NNN,M46,
IF('Rent Roll'!$S15=Stop,M71,
IF('Rent Roll'!$S15=CAM_Fixed,M96,
IF('Rent Roll'!$S15=FSG,"-","-")))),"-"),"-")</f>
        <v>-</v>
      </c>
      <c r="N19" s="715" t="str">
        <f>IF(N$3='Rent Roll'!$U15,
IF(OR(AND(N$5&gt;='Rent Roll'!$K15,N$5&lt;='Rent Roll'!$L15),AND(N$5&gt;='Rent Roll'!$M40,N$5&lt;='Rent Roll'!$N40)),
IF('Rent Roll'!$S15=NNN,N46,
IF('Rent Roll'!$S15=Stop,N71,
IF('Rent Roll'!$S15=CAM_Fixed,N96,
IF('Rent Roll'!$S15=FSG,"-","-")))),"-"),"-")</f>
        <v>-</v>
      </c>
      <c r="O19" s="715" t="str">
        <f>IF(O$3='Rent Roll'!$U15,
IF(OR(AND(O$5&gt;='Rent Roll'!$K15,O$5&lt;='Rent Roll'!$L15),AND(O$5&gt;='Rent Roll'!$M40,O$5&lt;='Rent Roll'!$N40)),
IF('Rent Roll'!$S15=NNN,O46,
IF('Rent Roll'!$S15=Stop,O71,
IF('Rent Roll'!$S15=CAM_Fixed,O96,
IF('Rent Roll'!$S15=FSG,"-","-")))),"-"),"-")</f>
        <v>-</v>
      </c>
      <c r="P19" s="715" t="str">
        <f>IF(P$3='Rent Roll'!$U15,
IF(OR(AND(P$5&gt;='Rent Roll'!$K15,P$5&lt;='Rent Roll'!$L15),AND(P$5&gt;='Rent Roll'!$M40,P$5&lt;='Rent Roll'!$N40)),
IF('Rent Roll'!$S15=NNN,P46,
IF('Rent Roll'!$S15=Stop,P71,
IF('Rent Roll'!$S15=CAM_Fixed,P96,
IF('Rent Roll'!$S15=FSG,"-","-")))),"-"),"-")</f>
        <v>-</v>
      </c>
      <c r="Q19" s="715" t="str">
        <f>IF(Q$3='Rent Roll'!$U15,
IF(OR(AND(Q$5&gt;='Rent Roll'!$K15,Q$5&lt;='Rent Roll'!$L15),AND(Q$5&gt;='Rent Roll'!$M40,Q$5&lt;='Rent Roll'!$N40)),
IF('Rent Roll'!$S15=NNN,Q46,
IF('Rent Roll'!$S15=Stop,Q71,
IF('Rent Roll'!$S15=CAM_Fixed,Q96,
IF('Rent Roll'!$S15=FSG,"-","-")))),"-"),"-")</f>
        <v>-</v>
      </c>
      <c r="R19" s="715" t="str">
        <f>IF(R$3='Rent Roll'!$U15,
IF(OR(AND(R$5&gt;='Rent Roll'!$K15,R$5&lt;='Rent Roll'!$L15),AND(R$5&gt;='Rent Roll'!$M40,R$5&lt;='Rent Roll'!$N40)),
IF('Rent Roll'!$S15=NNN,R46,
IF('Rent Roll'!$S15=Stop,R71,
IF('Rent Roll'!$S15=CAM_Fixed,R96,
IF('Rent Roll'!$S15=FSG,"-","-")))),"-"),"-")</f>
        <v>-</v>
      </c>
      <c r="S19" s="715" t="str">
        <f>IF(S$3='Rent Roll'!$U15,
IF(OR(AND(S$5&gt;='Rent Roll'!$K15,S$5&lt;='Rent Roll'!$L15),AND(S$5&gt;='Rent Roll'!$M40,S$5&lt;='Rent Roll'!$N40)),
IF('Rent Roll'!$S15=NNN,S46,
IF('Rent Roll'!$S15=Stop,S71,
IF('Rent Roll'!$S15=CAM_Fixed,S96,
IF('Rent Roll'!$S15=FSG,"-","-")))),"-"),"-")</f>
        <v>-</v>
      </c>
      <c r="T19" s="715" t="str">
        <f>IF(T$3='Rent Roll'!$U15,
IF(OR(AND(T$5&gt;='Rent Roll'!$K15,T$5&lt;='Rent Roll'!$L15),AND(T$5&gt;='Rent Roll'!$M40,T$5&lt;='Rent Roll'!$N40)),
IF('Rent Roll'!$S15=NNN,T46,
IF('Rent Roll'!$S15=Stop,T71,
IF('Rent Roll'!$S15=CAM_Fixed,T96,
IF('Rent Roll'!$S15=FSG,"-","-")))),"-"),"-")</f>
        <v>-</v>
      </c>
      <c r="U19" s="715" t="str">
        <f>IF(U$3='Rent Roll'!$U15,
IF(OR(AND(U$5&gt;='Rent Roll'!$K15,U$5&lt;='Rent Roll'!$L15),AND(U$5&gt;='Rent Roll'!$M40,U$5&lt;='Rent Roll'!$N40)),
IF('Rent Roll'!$S15=NNN,U46,
IF('Rent Roll'!$S15=Stop,U71,
IF('Rent Roll'!$S15=CAM_Fixed,U96,
IF('Rent Roll'!$S15=FSG,"-","-")))),"-"),"-")</f>
        <v>-</v>
      </c>
      <c r="V19" s="715" t="str">
        <f>IF(V$3='Rent Roll'!$U15,
IF(OR(AND(V$5&gt;='Rent Roll'!$K15,V$5&lt;='Rent Roll'!$L15),AND(V$5&gt;='Rent Roll'!$M40,V$5&lt;='Rent Roll'!$N40)),
IF('Rent Roll'!$S15=NNN,V46,
IF('Rent Roll'!$S15=Stop,V71,
IF('Rent Roll'!$S15=CAM_Fixed,V96,
IF('Rent Roll'!$S15=FSG,"-","-")))),"-"),"-")</f>
        <v>-</v>
      </c>
      <c r="W19" s="715" t="str">
        <f>IF(W$3='Rent Roll'!$U15,
IF(OR(AND(W$5&gt;='Rent Roll'!$K15,W$5&lt;='Rent Roll'!$L15),AND(W$5&gt;='Rent Roll'!$M40,W$5&lt;='Rent Roll'!$N40)),
IF('Rent Roll'!$S15=NNN,W46,
IF('Rent Roll'!$S15=Stop,W71,
IF('Rent Roll'!$S15=CAM_Fixed,W96,
IF('Rent Roll'!$S15=FSG,"-","-")))),"-"),"-")</f>
        <v>-</v>
      </c>
      <c r="X19" s="715" t="str">
        <f>IF(X$3='Rent Roll'!$U15,
IF(OR(AND(X$5&gt;='Rent Roll'!$K15,X$5&lt;='Rent Roll'!$L15),AND(X$5&gt;='Rent Roll'!$M40,X$5&lt;='Rent Roll'!$N40)),
IF('Rent Roll'!$S15=NNN,X46,
IF('Rent Roll'!$S15=Stop,X71,
IF('Rent Roll'!$S15=CAM_Fixed,X96,
IF('Rent Roll'!$S15=FSG,"-","-")))),"-"),"-")</f>
        <v>-</v>
      </c>
      <c r="Y19" s="715" t="str">
        <f>IF(Y$3='Rent Roll'!$U15,
IF(OR(AND(Y$5&gt;='Rent Roll'!$K15,Y$5&lt;='Rent Roll'!$L15),AND(Y$5&gt;='Rent Roll'!$M40,Y$5&lt;='Rent Roll'!$N40)),
IF('Rent Roll'!$S15=NNN,Y46,
IF('Rent Roll'!$S15=Stop,Y71,
IF('Rent Roll'!$S15=CAM_Fixed,Y96,
IF('Rent Roll'!$S15=FSG,"-","-")))),"-"),"-")</f>
        <v>-</v>
      </c>
      <c r="Z19" s="715" t="str">
        <f>IF(Z$3='Rent Roll'!$U15,
IF(OR(AND(Z$5&gt;='Rent Roll'!$K15,Z$5&lt;='Rent Roll'!$L15),AND(Z$5&gt;='Rent Roll'!$M40,Z$5&lt;='Rent Roll'!$N40)),
IF('Rent Roll'!$S15=NNN,Z46,
IF('Rent Roll'!$S15=Stop,Z71,
IF('Rent Roll'!$S15=CAM_Fixed,Z96,
IF('Rent Roll'!$S15=FSG,"-","-")))),"-"),"-")</f>
        <v>-</v>
      </c>
      <c r="AA19" s="715" t="str">
        <f>IF(AA$3='Rent Roll'!$U15,
IF(OR(AND(AA$5&gt;='Rent Roll'!$K15,AA$5&lt;='Rent Roll'!$L15),AND(AA$5&gt;='Rent Roll'!$M40,AA$5&lt;='Rent Roll'!$N40)),
IF('Rent Roll'!$S15=NNN,AA46,
IF('Rent Roll'!$S15=Stop,AA71,
IF('Rent Roll'!$S15=CAM_Fixed,AA96,
IF('Rent Roll'!$S15=FSG,"-","-")))),"-"),"-")</f>
        <v>-</v>
      </c>
      <c r="AB19" s="715" t="str">
        <f>IF(AB$3='Rent Roll'!$U15,
IF(OR(AND(AB$5&gt;='Rent Roll'!$K15,AB$5&lt;='Rent Roll'!$L15),AND(AB$5&gt;='Rent Roll'!$M40,AB$5&lt;='Rent Roll'!$N40)),
IF('Rent Roll'!$S15=NNN,AB46,
IF('Rent Roll'!$S15=Stop,AB71,
IF('Rent Roll'!$S15=CAM_Fixed,AB96,
IF('Rent Roll'!$S15=FSG,"-","-")))),"-"),"-")</f>
        <v>-</v>
      </c>
      <c r="AC19" s="715" t="str">
        <f>IF(AC$3='Rent Roll'!$U15,
IF(OR(AND(AC$5&gt;='Rent Roll'!$K15,AC$5&lt;='Rent Roll'!$L15),AND(AC$5&gt;='Rent Roll'!$M40,AC$5&lt;='Rent Roll'!$N40)),
IF('Rent Roll'!$S15=NNN,AC46,
IF('Rent Roll'!$S15=Stop,AC71,
IF('Rent Roll'!$S15=CAM_Fixed,AC96,
IF('Rent Roll'!$S15=FSG,"-","-")))),"-"),"-")</f>
        <v>-</v>
      </c>
      <c r="AD19" s="715" t="str">
        <f>IF(AD$3='Rent Roll'!$U15,
IF(OR(AND(AD$5&gt;='Rent Roll'!$K15,AD$5&lt;='Rent Roll'!$L15),AND(AD$5&gt;='Rent Roll'!$M40,AD$5&lt;='Rent Roll'!$N40)),
IF('Rent Roll'!$S15=NNN,AD46,
IF('Rent Roll'!$S15=Stop,AD71,
IF('Rent Roll'!$S15=CAM_Fixed,AD96,
IF('Rent Roll'!$S15=FSG,"-","-")))),"-"),"-")</f>
        <v>-</v>
      </c>
      <c r="AE19" s="715" t="str">
        <f>IF(AE$3='Rent Roll'!$U15,
IF(OR(AND(AE$5&gt;='Rent Roll'!$K15,AE$5&lt;='Rent Roll'!$L15),AND(AE$5&gt;='Rent Roll'!$M40,AE$5&lt;='Rent Roll'!$N40)),
IF('Rent Roll'!$S15=NNN,AE46,
IF('Rent Roll'!$S15=Stop,AE71,
IF('Rent Roll'!$S15=CAM_Fixed,AE96,
IF('Rent Roll'!$S15=FSG,"-","-")))),"-"),"-")</f>
        <v>-</v>
      </c>
      <c r="AF19" s="715" t="str">
        <f>IF(AF$3='Rent Roll'!$U15,
IF(OR(AND(AF$5&gt;='Rent Roll'!$K15,AF$5&lt;='Rent Roll'!$L15),AND(AF$5&gt;='Rent Roll'!$M40,AF$5&lt;='Rent Roll'!$N40)),
IF('Rent Roll'!$S15=NNN,AF46,
IF('Rent Roll'!$S15=Stop,AF71,
IF('Rent Roll'!$S15=CAM_Fixed,AF96,
IF('Rent Roll'!$S15=FSG,"-","-")))),"-"),"-")</f>
        <v>-</v>
      </c>
      <c r="AG19" s="715" t="str">
        <f>IF(AG$3='Rent Roll'!$U15,
IF(OR(AND(AG$5&gt;='Rent Roll'!$K15,AG$5&lt;='Rent Roll'!$L15),AND(AG$5&gt;='Rent Roll'!$M40,AG$5&lt;='Rent Roll'!$N40)),
IF('Rent Roll'!$S15=NNN,AG46,
IF('Rent Roll'!$S15=Stop,AG71,
IF('Rent Roll'!$S15=CAM_Fixed,AG96,
IF('Rent Roll'!$S15=FSG,"-","-")))),"-"),"-")</f>
        <v>-</v>
      </c>
      <c r="AH19" s="715" t="str">
        <f>IF(AH$3='Rent Roll'!$U15,
IF(OR(AND(AH$5&gt;='Rent Roll'!$K15,AH$5&lt;='Rent Roll'!$L15),AND(AH$5&gt;='Rent Roll'!$M40,AH$5&lt;='Rent Roll'!$N40)),
IF('Rent Roll'!$S15=NNN,AH46,
IF('Rent Roll'!$S15=Stop,AH71,
IF('Rent Roll'!$S15=CAM_Fixed,AH96,
IF('Rent Roll'!$S15=FSG,"-","-")))),"-"),"-")</f>
        <v>-</v>
      </c>
      <c r="AI19" s="715" t="str">
        <f>IF(AI$3='Rent Roll'!$U15,
IF(OR(AND(AI$5&gt;='Rent Roll'!$K15,AI$5&lt;='Rent Roll'!$L15),AND(AI$5&gt;='Rent Roll'!$M40,AI$5&lt;='Rent Roll'!$N40)),
IF('Rent Roll'!$S15=NNN,AI46,
IF('Rent Roll'!$S15=Stop,AI71,
IF('Rent Roll'!$S15=CAM_Fixed,AI96,
IF('Rent Roll'!$S15=FSG,"-","-")))),"-"),"-")</f>
        <v>-</v>
      </c>
      <c r="AJ19" s="715" t="str">
        <f>IF(AJ$3='Rent Roll'!$U15,
IF(OR(AND(AJ$5&gt;='Rent Roll'!$K15,AJ$5&lt;='Rent Roll'!$L15),AND(AJ$5&gt;='Rent Roll'!$M40,AJ$5&lt;='Rent Roll'!$N40)),
IF('Rent Roll'!$S15=NNN,AJ46,
IF('Rent Roll'!$S15=Stop,AJ71,
IF('Rent Roll'!$S15=CAM_Fixed,AJ96,
IF('Rent Roll'!$S15=FSG,"-","-")))),"-"),"-")</f>
        <v>-</v>
      </c>
      <c r="AK19" s="715" t="str">
        <f>IF(AK$3='Rent Roll'!$U15,
IF(OR(AND(AK$5&gt;='Rent Roll'!$K15,AK$5&lt;='Rent Roll'!$L15),AND(AK$5&gt;='Rent Roll'!$M40,AK$5&lt;='Rent Roll'!$N40)),
IF('Rent Roll'!$S15=NNN,AK46,
IF('Rent Roll'!$S15=Stop,AK71,
IF('Rent Roll'!$S15=CAM_Fixed,AK96,
IF('Rent Roll'!$S15=FSG,"-","-")))),"-"),"-")</f>
        <v>-</v>
      </c>
      <c r="AL19" s="715" t="str">
        <f>IF(AL$3='Rent Roll'!$U15,
IF(OR(AND(AL$5&gt;='Rent Roll'!$K15,AL$5&lt;='Rent Roll'!$L15),AND(AL$5&gt;='Rent Roll'!$M40,AL$5&lt;='Rent Roll'!$N40)),
IF('Rent Roll'!$S15=NNN,AL46,
IF('Rent Roll'!$S15=Stop,AL71,
IF('Rent Roll'!$S15=CAM_Fixed,AL96,
IF('Rent Roll'!$S15=FSG,"-","-")))),"-"),"-")</f>
        <v>-</v>
      </c>
      <c r="AM19" s="715" t="str">
        <f>IF(AM$3='Rent Roll'!$U15,
IF(OR(AND(AM$5&gt;='Rent Roll'!$K15,AM$5&lt;='Rent Roll'!$L15),AND(AM$5&gt;='Rent Roll'!$M40,AM$5&lt;='Rent Roll'!$N40)),
IF('Rent Roll'!$S15=NNN,AM46,
IF('Rent Roll'!$S15=Stop,AM71,
IF('Rent Roll'!$S15=CAM_Fixed,AM96,
IF('Rent Roll'!$S15=FSG,"-","-")))),"-"),"-")</f>
        <v>-</v>
      </c>
      <c r="AN19" s="715" t="str">
        <f>IF(AN$3='Rent Roll'!$U15,
IF(OR(AND(AN$5&gt;='Rent Roll'!$K15,AN$5&lt;='Rent Roll'!$L15),AND(AN$5&gt;='Rent Roll'!$M40,AN$5&lt;='Rent Roll'!$N40)),
IF('Rent Roll'!$S15=NNN,AN46,
IF('Rent Roll'!$S15=Stop,AN71,
IF('Rent Roll'!$S15=CAM_Fixed,AN96,
IF('Rent Roll'!$S15=FSG,"-","-")))),"-"),"-")</f>
        <v>-</v>
      </c>
      <c r="AO19" s="715" t="str">
        <f>IF(AO$3='Rent Roll'!$U15,
IF(OR(AND(AO$5&gt;='Rent Roll'!$K15,AO$5&lt;='Rent Roll'!$L15),AND(AO$5&gt;='Rent Roll'!$M40,AO$5&lt;='Rent Roll'!$N40)),
IF('Rent Roll'!$S15=NNN,AO46,
IF('Rent Roll'!$S15=Stop,AO71,
IF('Rent Roll'!$S15=CAM_Fixed,AO96,
IF('Rent Roll'!$S15=FSG,"-","-")))),"-"),"-")</f>
        <v>-</v>
      </c>
      <c r="AP19" s="715" t="str">
        <f>IF(AP$3='Rent Roll'!$U15,
IF(OR(AND(AP$5&gt;='Rent Roll'!$K15,AP$5&lt;='Rent Roll'!$L15),AND(AP$5&gt;='Rent Roll'!$M40,AP$5&lt;='Rent Roll'!$N40)),
IF('Rent Roll'!$S15=NNN,AP46,
IF('Rent Roll'!$S15=Stop,AP71,
IF('Rent Roll'!$S15=CAM_Fixed,AP96,
IF('Rent Roll'!$S15=FSG,"-","-")))),"-"),"-")</f>
        <v>-</v>
      </c>
      <c r="AQ19" s="715" t="str">
        <f>IF(AQ$3='Rent Roll'!$U15,
IF(OR(AND(AQ$5&gt;='Rent Roll'!$K15,AQ$5&lt;='Rent Roll'!$L15),AND(AQ$5&gt;='Rent Roll'!$M40,AQ$5&lt;='Rent Roll'!$N40)),
IF('Rent Roll'!$S15=NNN,AQ46,
IF('Rent Roll'!$S15=Stop,AQ71,
IF('Rent Roll'!$S15=CAM_Fixed,AQ96,
IF('Rent Roll'!$S15=FSG,"-","-")))),"-"),"-")</f>
        <v>-</v>
      </c>
      <c r="AR19" s="715" t="str">
        <f>IF(AR$3='Rent Roll'!$U15,
IF(OR(AND(AR$5&gt;='Rent Roll'!$K15,AR$5&lt;='Rent Roll'!$L15),AND(AR$5&gt;='Rent Roll'!$M40,AR$5&lt;='Rent Roll'!$N40)),
IF('Rent Roll'!$S15=NNN,AR46,
IF('Rent Roll'!$S15=Stop,AR71,
IF('Rent Roll'!$S15=CAM_Fixed,AR96,
IF('Rent Roll'!$S15=FSG,"-","-")))),"-"),"-")</f>
        <v>-</v>
      </c>
      <c r="AS19" s="715" t="str">
        <f>IF(AS$3='Rent Roll'!$U15,
IF(OR(AND(AS$5&gt;='Rent Roll'!$K15,AS$5&lt;='Rent Roll'!$L15),AND(AS$5&gt;='Rent Roll'!$M40,AS$5&lt;='Rent Roll'!$N40)),
IF('Rent Roll'!$S15=NNN,AS46,
IF('Rent Roll'!$S15=Stop,AS71,
IF('Rent Roll'!$S15=CAM_Fixed,AS96,
IF('Rent Roll'!$S15=FSG,"-","-")))),"-"),"-")</f>
        <v>-</v>
      </c>
      <c r="AT19" s="715" t="str">
        <f>IF(AT$3='Rent Roll'!$U15,
IF(OR(AND(AT$5&gt;='Rent Roll'!$K15,AT$5&lt;='Rent Roll'!$L15),AND(AT$5&gt;='Rent Roll'!$M40,AT$5&lt;='Rent Roll'!$N40)),
IF('Rent Roll'!$S15=NNN,AT46,
IF('Rent Roll'!$S15=Stop,AT71,
IF('Rent Roll'!$S15=CAM_Fixed,AT96,
IF('Rent Roll'!$S15=FSG,"-","-")))),"-"),"-")</f>
        <v>-</v>
      </c>
      <c r="AU19" s="715" t="str">
        <f>IF(AU$3='Rent Roll'!$U15,
IF(OR(AND(AU$5&gt;='Rent Roll'!$K15,AU$5&lt;='Rent Roll'!$L15),AND(AU$5&gt;='Rent Roll'!$M40,AU$5&lt;='Rent Roll'!$N40)),
IF('Rent Roll'!$S15=NNN,AU46,
IF('Rent Roll'!$S15=Stop,AU71,
IF('Rent Roll'!$S15=CAM_Fixed,AU96,
IF('Rent Roll'!$S15=FSG,"-","-")))),"-"),"-")</f>
        <v>-</v>
      </c>
      <c r="AV19" s="715" t="str">
        <f>IF(AV$3='Rent Roll'!$U15,
IF(OR(AND(AV$5&gt;='Rent Roll'!$K15,AV$5&lt;='Rent Roll'!$L15),AND(AV$5&gt;='Rent Roll'!$M40,AV$5&lt;='Rent Roll'!$N40)),
IF('Rent Roll'!$S15=NNN,AV46,
IF('Rent Roll'!$S15=Stop,AV71,
IF('Rent Roll'!$S15=CAM_Fixed,AV96,
IF('Rent Roll'!$S15=FSG,"-","-")))),"-"),"-")</f>
        <v>-</v>
      </c>
      <c r="AW19" s="715" t="str">
        <f>IF(AW$3='Rent Roll'!$U15,
IF(OR(AND(AW$5&gt;='Rent Roll'!$K15,AW$5&lt;='Rent Roll'!$L15),AND(AW$5&gt;='Rent Roll'!$M40,AW$5&lt;='Rent Roll'!$N40)),
IF('Rent Roll'!$S15=NNN,AW46,
IF('Rent Roll'!$S15=Stop,AW71,
IF('Rent Roll'!$S15=CAM_Fixed,AW96,
IF('Rent Roll'!$S15=FSG,"-","-")))),"-"),"-")</f>
        <v>-</v>
      </c>
      <c r="AX19" s="715" t="str">
        <f>IF(AX$3='Rent Roll'!$U15,
IF(OR(AND(AX$5&gt;='Rent Roll'!$K15,AX$5&lt;='Rent Roll'!$L15),AND(AX$5&gt;='Rent Roll'!$M40,AX$5&lt;='Rent Roll'!$N40)),
IF('Rent Roll'!$S15=NNN,AX46,
IF('Rent Roll'!$S15=Stop,AX71,
IF('Rent Roll'!$S15=CAM_Fixed,AX96,
IF('Rent Roll'!$S15=FSG,"-","-")))),"-"),"-")</f>
        <v>-</v>
      </c>
      <c r="AY19" s="715" t="str">
        <f>IF(AY$3='Rent Roll'!$U15,
IF(OR(AND(AY$5&gt;='Rent Roll'!$K15,AY$5&lt;='Rent Roll'!$L15),AND(AY$5&gt;='Rent Roll'!$M40,AY$5&lt;='Rent Roll'!$N40)),
IF('Rent Roll'!$S15=NNN,AY46,
IF('Rent Roll'!$S15=Stop,AY71,
IF('Rent Roll'!$S15=CAM_Fixed,AY96,
IF('Rent Roll'!$S15=FSG,"-","-")))),"-"),"-")</f>
        <v>-</v>
      </c>
      <c r="AZ19" s="715" t="str">
        <f>IF(AZ$3='Rent Roll'!$U15,
IF(OR(AND(AZ$5&gt;='Rent Roll'!$K15,AZ$5&lt;='Rent Roll'!$L15),AND(AZ$5&gt;='Rent Roll'!$M40,AZ$5&lt;='Rent Roll'!$N40)),
IF('Rent Roll'!$S15=NNN,AZ46,
IF('Rent Roll'!$S15=Stop,AZ71,
IF('Rent Roll'!$S15=CAM_Fixed,AZ96,
IF('Rent Roll'!$S15=FSG,"-","-")))),"-"),"-")</f>
        <v>-</v>
      </c>
      <c r="BA19" s="715" t="str">
        <f>IF(BA$3='Rent Roll'!$U15,
IF(OR(AND(BA$5&gt;='Rent Roll'!$K15,BA$5&lt;='Rent Roll'!$L15),AND(BA$5&gt;='Rent Roll'!$M40,BA$5&lt;='Rent Roll'!$N40)),
IF('Rent Roll'!$S15=NNN,BA46,
IF('Rent Roll'!$S15=Stop,BA71,
IF('Rent Roll'!$S15=CAM_Fixed,BA96,
IF('Rent Roll'!$S15=FSG,"-","-")))),"-"),"-")</f>
        <v>-</v>
      </c>
      <c r="BB19" s="715" t="str">
        <f>IF(BB$3='Rent Roll'!$U15,
IF(OR(AND(BB$5&gt;='Rent Roll'!$K15,BB$5&lt;='Rent Roll'!$L15),AND(BB$5&gt;='Rent Roll'!$M40,BB$5&lt;='Rent Roll'!$N40)),
IF('Rent Roll'!$S15=NNN,BB46,
IF('Rent Roll'!$S15=Stop,BB71,
IF('Rent Roll'!$S15=CAM_Fixed,BB96,
IF('Rent Roll'!$S15=FSG,"-","-")))),"-"),"-")</f>
        <v>-</v>
      </c>
      <c r="BC19" s="715" t="str">
        <f>IF(BC$3='Rent Roll'!$U15,
IF(OR(AND(BC$5&gt;='Rent Roll'!$K15,BC$5&lt;='Rent Roll'!$L15),AND(BC$5&gt;='Rent Roll'!$M40,BC$5&lt;='Rent Roll'!$N40)),
IF('Rent Roll'!$S15=NNN,BC46,
IF('Rent Roll'!$S15=Stop,BC71,
IF('Rent Roll'!$S15=CAM_Fixed,BC96,
IF('Rent Roll'!$S15=FSG,"-","-")))),"-"),"-")</f>
        <v>-</v>
      </c>
      <c r="BD19" s="715" t="str">
        <f>IF(BD$3='Rent Roll'!$U15,
IF(OR(AND(BD$5&gt;='Rent Roll'!$K15,BD$5&lt;='Rent Roll'!$L15),AND(BD$5&gt;='Rent Roll'!$M40,BD$5&lt;='Rent Roll'!$N40)),
IF('Rent Roll'!$S15=NNN,BD46,
IF('Rent Roll'!$S15=Stop,BD71,
IF('Rent Roll'!$S15=CAM_Fixed,BD96,
IF('Rent Roll'!$S15=FSG,"-","-")))),"-"),"-")</f>
        <v>-</v>
      </c>
      <c r="BE19" s="715" t="str">
        <f>IF(BE$3='Rent Roll'!$U15,
IF(OR(AND(BE$5&gt;='Rent Roll'!$K15,BE$5&lt;='Rent Roll'!$L15),AND(BE$5&gt;='Rent Roll'!$M40,BE$5&lt;='Rent Roll'!$N40)),
IF('Rent Roll'!$S15=NNN,BE46,
IF('Rent Roll'!$S15=Stop,BE71,
IF('Rent Roll'!$S15=CAM_Fixed,BE96,
IF('Rent Roll'!$S15=FSG,"-","-")))),"-"),"-")</f>
        <v>-</v>
      </c>
      <c r="BF19" s="715" t="str">
        <f>IF(BF$3='Rent Roll'!$U15,
IF(OR(AND(BF$5&gt;='Rent Roll'!$K15,BF$5&lt;='Rent Roll'!$L15),AND(BF$5&gt;='Rent Roll'!$M40,BF$5&lt;='Rent Roll'!$N40)),
IF('Rent Roll'!$S15=NNN,BF46,
IF('Rent Roll'!$S15=Stop,BF71,
IF('Rent Roll'!$S15=CAM_Fixed,BF96,
IF('Rent Roll'!$S15=FSG,"-","-")))),"-"),"-")</f>
        <v>-</v>
      </c>
      <c r="BG19" s="715" t="str">
        <f>IF(BG$3='Rent Roll'!$U15,
IF(OR(AND(BG$5&gt;='Rent Roll'!$K15,BG$5&lt;='Rent Roll'!$L15),AND(BG$5&gt;='Rent Roll'!$M40,BG$5&lt;='Rent Roll'!$N40)),
IF('Rent Roll'!$S15=NNN,BG46,
IF('Rent Roll'!$S15=Stop,BG71,
IF('Rent Roll'!$S15=CAM_Fixed,BG96,
IF('Rent Roll'!$S15=FSG,"-","-")))),"-"),"-")</f>
        <v>-</v>
      </c>
      <c r="BH19" s="715" t="str">
        <f>IF(BH$3='Rent Roll'!$U15,
IF(OR(AND(BH$5&gt;='Rent Roll'!$K15,BH$5&lt;='Rent Roll'!$L15),AND(BH$5&gt;='Rent Roll'!$M40,BH$5&lt;='Rent Roll'!$N40)),
IF('Rent Roll'!$S15=NNN,BH46,
IF('Rent Roll'!$S15=Stop,BH71,
IF('Rent Roll'!$S15=CAM_Fixed,BH96,
IF('Rent Roll'!$S15=FSG,"-","-")))),"-"),"-")</f>
        <v>-</v>
      </c>
      <c r="BI19" s="715" t="str">
        <f>IF(BI$3='Rent Roll'!$U15,
IF(OR(AND(BI$5&gt;='Rent Roll'!$K15,BI$5&lt;='Rent Roll'!$L15),AND(BI$5&gt;='Rent Roll'!$M40,BI$5&lt;='Rent Roll'!$N40)),
IF('Rent Roll'!$S15=NNN,BI46,
IF('Rent Roll'!$S15=Stop,BI71,
IF('Rent Roll'!$S15=CAM_Fixed,BI96,
IF('Rent Roll'!$S15=FSG,"-","-")))),"-"),"-")</f>
        <v>-</v>
      </c>
      <c r="BJ19" s="715" t="str">
        <f>IF(BJ$3='Rent Roll'!$U15,
IF(OR(AND(BJ$5&gt;='Rent Roll'!$K15,BJ$5&lt;='Rent Roll'!$L15),AND(BJ$5&gt;='Rent Roll'!$M40,BJ$5&lt;='Rent Roll'!$N40)),
IF('Rent Roll'!$S15=NNN,BJ46,
IF('Rent Roll'!$S15=Stop,BJ71,
IF('Rent Roll'!$S15=CAM_Fixed,BJ96,
IF('Rent Roll'!$S15=FSG,"-","-")))),"-"),"-")</f>
        <v>-</v>
      </c>
      <c r="BK19" s="715" t="str">
        <f>IF(BK$3='Rent Roll'!$U15,
IF(OR(AND(BK$5&gt;='Rent Roll'!$K15,BK$5&lt;='Rent Roll'!$L15),AND(BK$5&gt;='Rent Roll'!$M40,BK$5&lt;='Rent Roll'!$N40)),
IF('Rent Roll'!$S15=NNN,BK46,
IF('Rent Roll'!$S15=Stop,BK71,
IF('Rent Roll'!$S15=CAM_Fixed,BK96,
IF('Rent Roll'!$S15=FSG,"-","-")))),"-"),"-")</f>
        <v>-</v>
      </c>
      <c r="BL19" s="715" t="str">
        <f>IF(BL$3='Rent Roll'!$U15,
IF(OR(AND(BL$5&gt;='Rent Roll'!$K15,BL$5&lt;='Rent Roll'!$L15),AND(BL$5&gt;='Rent Roll'!$M40,BL$5&lt;='Rent Roll'!$N40)),
IF('Rent Roll'!$S15=NNN,BL46,
IF('Rent Roll'!$S15=Stop,BL71,
IF('Rent Roll'!$S15=CAM_Fixed,BL96,
IF('Rent Roll'!$S15=FSG,"-","-")))),"-"),"-")</f>
        <v>-</v>
      </c>
      <c r="BM19" s="715" t="str">
        <f>IF(BM$3='Rent Roll'!$U15,
IF(OR(AND(BM$5&gt;='Rent Roll'!$K15,BM$5&lt;='Rent Roll'!$L15),AND(BM$5&gt;='Rent Roll'!$M40,BM$5&lt;='Rent Roll'!$N40)),
IF('Rent Roll'!$S15=NNN,BM46,
IF('Rent Roll'!$S15=Stop,BM71,
IF('Rent Roll'!$S15=CAM_Fixed,BM96,
IF('Rent Roll'!$S15=FSG,"-","-")))),"-"),"-")</f>
        <v>-</v>
      </c>
      <c r="BN19" s="715" t="str">
        <f>IF(BN$3='Rent Roll'!$U15,
IF(OR(AND(BN$5&gt;='Rent Roll'!$K15,BN$5&lt;='Rent Roll'!$L15),AND(BN$5&gt;='Rent Roll'!$M40,BN$5&lt;='Rent Roll'!$N40)),
IF('Rent Roll'!$S15=NNN,BN46,
IF('Rent Roll'!$S15=Stop,BN71,
IF('Rent Roll'!$S15=CAM_Fixed,BN96,
IF('Rent Roll'!$S15=FSG,"-","-")))),"-"),"-")</f>
        <v>-</v>
      </c>
      <c r="BO19" s="715" t="str">
        <f>IF(BO$3='Rent Roll'!$U15,
IF(OR(AND(BO$5&gt;='Rent Roll'!$K15,BO$5&lt;='Rent Roll'!$L15),AND(BO$5&gt;='Rent Roll'!$M40,BO$5&lt;='Rent Roll'!$N40)),
IF('Rent Roll'!$S15=NNN,BO46,
IF('Rent Roll'!$S15=Stop,BO71,
IF('Rent Roll'!$S15=CAM_Fixed,BO96,
IF('Rent Roll'!$S15=FSG,"-","-")))),"-"),"-")</f>
        <v>-</v>
      </c>
      <c r="BP19" s="715" t="str">
        <f>IF(BP$3='Rent Roll'!$U15,
IF(OR(AND(BP$5&gt;='Rent Roll'!$K15,BP$5&lt;='Rent Roll'!$L15),AND(BP$5&gt;='Rent Roll'!$M40,BP$5&lt;='Rent Roll'!$N40)),
IF('Rent Roll'!$S15=NNN,BP46,
IF('Rent Roll'!$S15=Stop,BP71,
IF('Rent Roll'!$S15=CAM_Fixed,BP96,
IF('Rent Roll'!$S15=FSG,"-","-")))),"-"),"-")</f>
        <v>-</v>
      </c>
      <c r="BQ19" s="715" t="str">
        <f>IF(BQ$3='Rent Roll'!$U15,
IF(OR(AND(BQ$5&gt;='Rent Roll'!$K15,BQ$5&lt;='Rent Roll'!$L15),AND(BQ$5&gt;='Rent Roll'!$M40,BQ$5&lt;='Rent Roll'!$N40)),
IF('Rent Roll'!$S15=NNN,BQ46,
IF('Rent Roll'!$S15=Stop,BQ71,
IF('Rent Roll'!$S15=CAM_Fixed,BQ96,
IF('Rent Roll'!$S15=FSG,"-","-")))),"-"),"-")</f>
        <v>-</v>
      </c>
      <c r="BR19" s="715" t="str">
        <f>IF(BR$3='Rent Roll'!$U15,
IF(OR(AND(BR$5&gt;='Rent Roll'!$K15,BR$5&lt;='Rent Roll'!$L15),AND(BR$5&gt;='Rent Roll'!$M40,BR$5&lt;='Rent Roll'!$N40)),
IF('Rent Roll'!$S15=NNN,BR46,
IF('Rent Roll'!$S15=Stop,BR71,
IF('Rent Roll'!$S15=CAM_Fixed,BR96,
IF('Rent Roll'!$S15=FSG,"-","-")))),"-"),"-")</f>
        <v>-</v>
      </c>
      <c r="BS19" s="715" t="str">
        <f>IF(BS$3='Rent Roll'!$U15,
IF(OR(AND(BS$5&gt;='Rent Roll'!$K15,BS$5&lt;='Rent Roll'!$L15),AND(BS$5&gt;='Rent Roll'!$M40,BS$5&lt;='Rent Roll'!$N40)),
IF('Rent Roll'!$S15=NNN,BS46,
IF('Rent Roll'!$S15=Stop,BS71,
IF('Rent Roll'!$S15=CAM_Fixed,BS96,
IF('Rent Roll'!$S15=FSG,"-","-")))),"-"),"-")</f>
        <v>-</v>
      </c>
      <c r="BT19" s="715" t="str">
        <f>IF(BT$3='Rent Roll'!$U15,
IF(OR(AND(BT$5&gt;='Rent Roll'!$K15,BT$5&lt;='Rent Roll'!$L15),AND(BT$5&gt;='Rent Roll'!$M40,BT$5&lt;='Rent Roll'!$N40)),
IF('Rent Roll'!$S15=NNN,BT46,
IF('Rent Roll'!$S15=Stop,BT71,
IF('Rent Roll'!$S15=CAM_Fixed,BT96,
IF('Rent Roll'!$S15=FSG,"-","-")))),"-"),"-")</f>
        <v>-</v>
      </c>
      <c r="BU19" s="715" t="str">
        <f>IF(BU$3='Rent Roll'!$U15,
IF(OR(AND(BU$5&gt;='Rent Roll'!$K15,BU$5&lt;='Rent Roll'!$L15),AND(BU$5&gt;='Rent Roll'!$M40,BU$5&lt;='Rent Roll'!$N40)),
IF('Rent Roll'!$S15=NNN,BU46,
IF('Rent Roll'!$S15=Stop,BU71,
IF('Rent Roll'!$S15=CAM_Fixed,BU96,
IF('Rent Roll'!$S15=FSG,"-","-")))),"-"),"-")</f>
        <v>-</v>
      </c>
      <c r="BV19" s="715" t="str">
        <f>IF(BV$3='Rent Roll'!$U15,
IF(OR(AND(BV$5&gt;='Rent Roll'!$K15,BV$5&lt;='Rent Roll'!$L15),AND(BV$5&gt;='Rent Roll'!$M40,BV$5&lt;='Rent Roll'!$N40)),
IF('Rent Roll'!$S15=NNN,BV46,
IF('Rent Roll'!$S15=Stop,BV71,
IF('Rent Roll'!$S15=CAM_Fixed,BV96,
IF('Rent Roll'!$S15=FSG,"-","-")))),"-"),"-")</f>
        <v>-</v>
      </c>
      <c r="BW19" s="715" t="str">
        <f>IF(BW$3='Rent Roll'!$U15,
IF(OR(AND(BW$5&gt;='Rent Roll'!$K15,BW$5&lt;='Rent Roll'!$L15),AND(BW$5&gt;='Rent Roll'!$M40,BW$5&lt;='Rent Roll'!$N40)),
IF('Rent Roll'!$S15=NNN,BW46,
IF('Rent Roll'!$S15=Stop,BW71,
IF('Rent Roll'!$S15=CAM_Fixed,BW96,
IF('Rent Roll'!$S15=FSG,"-","-")))),"-"),"-")</f>
        <v>-</v>
      </c>
      <c r="BX19" s="715" t="str">
        <f>IF(BX$3='Rent Roll'!$U15,
IF(OR(AND(BX$5&gt;='Rent Roll'!$K15,BX$5&lt;='Rent Roll'!$L15),AND(BX$5&gt;='Rent Roll'!$M40,BX$5&lt;='Rent Roll'!$N40)),
IF('Rent Roll'!$S15=NNN,BX46,
IF('Rent Roll'!$S15=Stop,BX71,
IF('Rent Roll'!$S15=CAM_Fixed,BX96,
IF('Rent Roll'!$S15=FSG,"-","-")))),"-"),"-")</f>
        <v>-</v>
      </c>
      <c r="BY19" s="715" t="str">
        <f>IF(BY$3='Rent Roll'!$U15,
IF(OR(AND(BY$5&gt;='Rent Roll'!$K15,BY$5&lt;='Rent Roll'!$L15),AND(BY$5&gt;='Rent Roll'!$M40,BY$5&lt;='Rent Roll'!$N40)),
IF('Rent Roll'!$S15=NNN,BY46,
IF('Rent Roll'!$S15=Stop,BY71,
IF('Rent Roll'!$S15=CAM_Fixed,BY96,
IF('Rent Roll'!$S15=FSG,"-","-")))),"-"),"-")</f>
        <v>-</v>
      </c>
      <c r="BZ19" s="715" t="str">
        <f>IF(BZ$3='Rent Roll'!$U15,
IF(OR(AND(BZ$5&gt;='Rent Roll'!$K15,BZ$5&lt;='Rent Roll'!$L15),AND(BZ$5&gt;='Rent Roll'!$M40,BZ$5&lt;='Rent Roll'!$N40)),
IF('Rent Roll'!$S15=NNN,BZ46,
IF('Rent Roll'!$S15=Stop,BZ71,
IF('Rent Roll'!$S15=CAM_Fixed,BZ96,
IF('Rent Roll'!$S15=FSG,"-","-")))),"-"),"-")</f>
        <v>-</v>
      </c>
      <c r="CA19" s="715" t="str">
        <f>IF(CA$3='Rent Roll'!$U15,
IF(OR(AND(CA$5&gt;='Rent Roll'!$K15,CA$5&lt;='Rent Roll'!$L15),AND(CA$5&gt;='Rent Roll'!$M40,CA$5&lt;='Rent Roll'!$N40)),
IF('Rent Roll'!$S15=NNN,CA46,
IF('Rent Roll'!$S15=Stop,CA71,
IF('Rent Roll'!$S15=CAM_Fixed,CA96,
IF('Rent Roll'!$S15=FSG,"-","-")))),"-"),"-")</f>
        <v>-</v>
      </c>
      <c r="CB19" s="715" t="str">
        <f>IF(CB$3='Rent Roll'!$U15,
IF(OR(AND(CB$5&gt;='Rent Roll'!$K15,CB$5&lt;='Rent Roll'!$L15),AND(CB$5&gt;='Rent Roll'!$M40,CB$5&lt;='Rent Roll'!$N40)),
IF('Rent Roll'!$S15=NNN,CB46,
IF('Rent Roll'!$S15=Stop,CB71,
IF('Rent Roll'!$S15=CAM_Fixed,CB96,
IF('Rent Roll'!$S15=FSG,"-","-")))),"-"),"-")</f>
        <v>-</v>
      </c>
      <c r="CC19" s="715" t="str">
        <f>IF(CC$3='Rent Roll'!$U15,
IF(OR(AND(CC$5&gt;='Rent Roll'!$K15,CC$5&lt;='Rent Roll'!$L15),AND(CC$5&gt;='Rent Roll'!$M40,CC$5&lt;='Rent Roll'!$N40)),
IF('Rent Roll'!$S15=NNN,CC46,
IF('Rent Roll'!$S15=Stop,CC71,
IF('Rent Roll'!$S15=CAM_Fixed,CC96,
IF('Rent Roll'!$S15=FSG,"-","-")))),"-"),"-")</f>
        <v>-</v>
      </c>
      <c r="CD19" s="715" t="str">
        <f>IF(CD$3='Rent Roll'!$U15,
IF(OR(AND(CD$5&gt;='Rent Roll'!$K15,CD$5&lt;='Rent Roll'!$L15),AND(CD$5&gt;='Rent Roll'!$M40,CD$5&lt;='Rent Roll'!$N40)),
IF('Rent Roll'!$S15=NNN,CD46,
IF('Rent Roll'!$S15=Stop,CD71,
IF('Rent Roll'!$S15=CAM_Fixed,CD96,
IF('Rent Roll'!$S15=FSG,"-","-")))),"-"),"-")</f>
        <v>-</v>
      </c>
      <c r="CE19" s="715" t="str">
        <f>IF(CE$3='Rent Roll'!$U15,
IF(OR(AND(CE$5&gt;='Rent Roll'!$K15,CE$5&lt;='Rent Roll'!$L15),AND(CE$5&gt;='Rent Roll'!$M40,CE$5&lt;='Rent Roll'!$N40)),
IF('Rent Roll'!$S15=NNN,CE46,
IF('Rent Roll'!$S15=Stop,CE71,
IF('Rent Roll'!$S15=CAM_Fixed,CE96,
IF('Rent Roll'!$S15=FSG,"-","-")))),"-"),"-")</f>
        <v>-</v>
      </c>
      <c r="CF19" s="715" t="str">
        <f>IF(CF$3='Rent Roll'!$U15,
IF(OR(AND(CF$5&gt;='Rent Roll'!$K15,CF$5&lt;='Rent Roll'!$L15),AND(CF$5&gt;='Rent Roll'!$M40,CF$5&lt;='Rent Roll'!$N40)),
IF('Rent Roll'!$S15=NNN,CF46,
IF('Rent Roll'!$S15=Stop,CF71,
IF('Rent Roll'!$S15=CAM_Fixed,CF96,
IF('Rent Roll'!$S15=FSG,"-","-")))),"-"),"-")</f>
        <v>-</v>
      </c>
      <c r="CG19" s="715" t="str">
        <f>IF(CG$3='Rent Roll'!$U15,
IF(OR(AND(CG$5&gt;='Rent Roll'!$K15,CG$5&lt;='Rent Roll'!$L15),AND(CG$5&gt;='Rent Roll'!$M40,CG$5&lt;='Rent Roll'!$N40)),
IF('Rent Roll'!$S15=NNN,CG46,
IF('Rent Roll'!$S15=Stop,CG71,
IF('Rent Roll'!$S15=CAM_Fixed,CG96,
IF('Rent Roll'!$S15=FSG,"-","-")))),"-"),"-")</f>
        <v>-</v>
      </c>
      <c r="CH19" s="715" t="str">
        <f>IF(CH$3='Rent Roll'!$U15,
IF(OR(AND(CH$5&gt;='Rent Roll'!$K15,CH$5&lt;='Rent Roll'!$L15),AND(CH$5&gt;='Rent Roll'!$M40,CH$5&lt;='Rent Roll'!$N40)),
IF('Rent Roll'!$S15=NNN,CH46,
IF('Rent Roll'!$S15=Stop,CH71,
IF('Rent Roll'!$S15=CAM_Fixed,CH96,
IF('Rent Roll'!$S15=FSG,"-","-")))),"-"),"-")</f>
        <v>-</v>
      </c>
      <c r="CI19" s="715" t="str">
        <f>IF(CI$3='Rent Roll'!$U15,
IF(OR(AND(CI$5&gt;='Rent Roll'!$K15,CI$5&lt;='Rent Roll'!$L15),AND(CI$5&gt;='Rent Roll'!$M40,CI$5&lt;='Rent Roll'!$N40)),
IF('Rent Roll'!$S15=NNN,CI46,
IF('Rent Roll'!$S15=Stop,CI71,
IF('Rent Roll'!$S15=CAM_Fixed,CI96,
IF('Rent Roll'!$S15=FSG,"-","-")))),"-"),"-")</f>
        <v>-</v>
      </c>
      <c r="CJ19" s="715" t="str">
        <f>IF(CJ$3='Rent Roll'!$U15,
IF(OR(AND(CJ$5&gt;='Rent Roll'!$K15,CJ$5&lt;='Rent Roll'!$L15),AND(CJ$5&gt;='Rent Roll'!$M40,CJ$5&lt;='Rent Roll'!$N40)),
IF('Rent Roll'!$S15=NNN,CJ46,
IF('Rent Roll'!$S15=Stop,CJ71,
IF('Rent Roll'!$S15=CAM_Fixed,CJ96,
IF('Rent Roll'!$S15=FSG,"-","-")))),"-"),"-")</f>
        <v>-</v>
      </c>
      <c r="CK19" s="715" t="str">
        <f>IF(CK$3='Rent Roll'!$U15,
IF(OR(AND(CK$5&gt;='Rent Roll'!$K15,CK$5&lt;='Rent Roll'!$L15),AND(CK$5&gt;='Rent Roll'!$M40,CK$5&lt;='Rent Roll'!$N40)),
IF('Rent Roll'!$S15=NNN,CK46,
IF('Rent Roll'!$S15=Stop,CK71,
IF('Rent Roll'!$S15=CAM_Fixed,CK96,
IF('Rent Roll'!$S15=FSG,"-","-")))),"-"),"-")</f>
        <v>-</v>
      </c>
      <c r="CL19" s="715" t="str">
        <f>IF(CL$3='Rent Roll'!$U15,
IF(OR(AND(CL$5&gt;='Rent Roll'!$K15,CL$5&lt;='Rent Roll'!$L15),AND(CL$5&gt;='Rent Roll'!$M40,CL$5&lt;='Rent Roll'!$N40)),
IF('Rent Roll'!$S15=NNN,CL46,
IF('Rent Roll'!$S15=Stop,CL71,
IF('Rent Roll'!$S15=CAM_Fixed,CL96,
IF('Rent Roll'!$S15=FSG,"-","-")))),"-"),"-")</f>
        <v>-</v>
      </c>
      <c r="CM19" s="715" t="str">
        <f>IF(CM$3='Rent Roll'!$U15,
IF(OR(AND(CM$5&gt;='Rent Roll'!$K15,CM$5&lt;='Rent Roll'!$L15),AND(CM$5&gt;='Rent Roll'!$M40,CM$5&lt;='Rent Roll'!$N40)),
IF('Rent Roll'!$S15=NNN,CM46,
IF('Rent Roll'!$S15=Stop,CM71,
IF('Rent Roll'!$S15=CAM_Fixed,CM96,
IF('Rent Roll'!$S15=FSG,"-","-")))),"-"),"-")</f>
        <v>-</v>
      </c>
      <c r="CN19" s="715" t="str">
        <f>IF(CN$3='Rent Roll'!$U15,
IF(OR(AND(CN$5&gt;='Rent Roll'!$K15,CN$5&lt;='Rent Roll'!$L15),AND(CN$5&gt;='Rent Roll'!$M40,CN$5&lt;='Rent Roll'!$N40)),
IF('Rent Roll'!$S15=NNN,CN46,
IF('Rent Roll'!$S15=Stop,CN71,
IF('Rent Roll'!$S15=CAM_Fixed,CN96,
IF('Rent Roll'!$S15=FSG,"-","-")))),"-"),"-")</f>
        <v>-</v>
      </c>
      <c r="CO19" s="715" t="str">
        <f>IF(CO$3='Rent Roll'!$U15,
IF(OR(AND(CO$5&gt;='Rent Roll'!$K15,CO$5&lt;='Rent Roll'!$L15),AND(CO$5&gt;='Rent Roll'!$M40,CO$5&lt;='Rent Roll'!$N40)),
IF('Rent Roll'!$S15=NNN,CO46,
IF('Rent Roll'!$S15=Stop,CO71,
IF('Rent Roll'!$S15=CAM_Fixed,CO96,
IF('Rent Roll'!$S15=FSG,"-","-")))),"-"),"-")</f>
        <v>-</v>
      </c>
      <c r="CP19" s="715" t="str">
        <f>IF(CP$3='Rent Roll'!$U15,
IF(OR(AND(CP$5&gt;='Rent Roll'!$K15,CP$5&lt;='Rent Roll'!$L15),AND(CP$5&gt;='Rent Roll'!$M40,CP$5&lt;='Rent Roll'!$N40)),
IF('Rent Roll'!$S15=NNN,CP46,
IF('Rent Roll'!$S15=Stop,CP71,
IF('Rent Roll'!$S15=CAM_Fixed,CP96,
IF('Rent Roll'!$S15=FSG,"-","-")))),"-"),"-")</f>
        <v>-</v>
      </c>
      <c r="CQ19" s="715" t="str">
        <f>IF(CQ$3='Rent Roll'!$U15,
IF(OR(AND(CQ$5&gt;='Rent Roll'!$K15,CQ$5&lt;='Rent Roll'!$L15),AND(CQ$5&gt;='Rent Roll'!$M40,CQ$5&lt;='Rent Roll'!$N40)),
IF('Rent Roll'!$S15=NNN,CQ46,
IF('Rent Roll'!$S15=Stop,CQ71,
IF('Rent Roll'!$S15=CAM_Fixed,CQ96,
IF('Rent Roll'!$S15=FSG,"-","-")))),"-"),"-")</f>
        <v>-</v>
      </c>
      <c r="CR19" s="715" t="str">
        <f>IF(CR$3='Rent Roll'!$U15,
IF(OR(AND(CR$5&gt;='Rent Roll'!$K15,CR$5&lt;='Rent Roll'!$L15),AND(CR$5&gt;='Rent Roll'!$M40,CR$5&lt;='Rent Roll'!$N40)),
IF('Rent Roll'!$S15=NNN,CR46,
IF('Rent Roll'!$S15=Stop,CR71,
IF('Rent Roll'!$S15=CAM_Fixed,CR96,
IF('Rent Roll'!$S15=FSG,"-","-")))),"-"),"-")</f>
        <v>-</v>
      </c>
      <c r="CS19" s="715" t="str">
        <f>IF(CS$3='Rent Roll'!$U15,
IF(OR(AND(CS$5&gt;='Rent Roll'!$K15,CS$5&lt;='Rent Roll'!$L15),AND(CS$5&gt;='Rent Roll'!$M40,CS$5&lt;='Rent Roll'!$N40)),
IF('Rent Roll'!$S15=NNN,CS46,
IF('Rent Roll'!$S15=Stop,CS71,
IF('Rent Roll'!$S15=CAM_Fixed,CS96,
IF('Rent Roll'!$S15=FSG,"-","-")))),"-"),"-")</f>
        <v>-</v>
      </c>
      <c r="CT19" s="715" t="str">
        <f>IF(CT$3='Rent Roll'!$U15,
IF(OR(AND(CT$5&gt;='Rent Roll'!$K15,CT$5&lt;='Rent Roll'!$L15),AND(CT$5&gt;='Rent Roll'!$M40,CT$5&lt;='Rent Roll'!$N40)),
IF('Rent Roll'!$S15=NNN,CT46,
IF('Rent Roll'!$S15=Stop,CT71,
IF('Rent Roll'!$S15=CAM_Fixed,CT96,
IF('Rent Roll'!$S15=FSG,"-","-")))),"-"),"-")</f>
        <v>-</v>
      </c>
      <c r="CU19" s="715" t="str">
        <f>IF(CU$3='Rent Roll'!$U15,
IF(OR(AND(CU$5&gt;='Rent Roll'!$K15,CU$5&lt;='Rent Roll'!$L15),AND(CU$5&gt;='Rent Roll'!$M40,CU$5&lt;='Rent Roll'!$N40)),
IF('Rent Roll'!$S15=NNN,CU46,
IF('Rent Roll'!$S15=Stop,CU71,
IF('Rent Roll'!$S15=CAM_Fixed,CU96,
IF('Rent Roll'!$S15=FSG,"-","-")))),"-"),"-")</f>
        <v>-</v>
      </c>
      <c r="CV19" s="715" t="str">
        <f>IF(CV$3='Rent Roll'!$U15,
IF(OR(AND(CV$5&gt;='Rent Roll'!$K15,CV$5&lt;='Rent Roll'!$L15),AND(CV$5&gt;='Rent Roll'!$M40,CV$5&lt;='Rent Roll'!$N40)),
IF('Rent Roll'!$S15=NNN,CV46,
IF('Rent Roll'!$S15=Stop,CV71,
IF('Rent Roll'!$S15=CAM_Fixed,CV96,
IF('Rent Roll'!$S15=FSG,"-","-")))),"-"),"-")</f>
        <v>-</v>
      </c>
      <c r="CW19" s="715" t="str">
        <f>IF(CW$3='Rent Roll'!$U15,
IF(OR(AND(CW$5&gt;='Rent Roll'!$K15,CW$5&lt;='Rent Roll'!$L15),AND(CW$5&gt;='Rent Roll'!$M40,CW$5&lt;='Rent Roll'!$N40)),
IF('Rent Roll'!$S15=NNN,CW46,
IF('Rent Roll'!$S15=Stop,CW71,
IF('Rent Roll'!$S15=CAM_Fixed,CW96,
IF('Rent Roll'!$S15=FSG,"-","-")))),"-"),"-")</f>
        <v>-</v>
      </c>
      <c r="CX19" s="715" t="str">
        <f>IF(CX$3='Rent Roll'!$U15,
IF(OR(AND(CX$5&gt;='Rent Roll'!$K15,CX$5&lt;='Rent Roll'!$L15),AND(CX$5&gt;='Rent Roll'!$M40,CX$5&lt;='Rent Roll'!$N40)),
IF('Rent Roll'!$S15=NNN,CX46,
IF('Rent Roll'!$S15=Stop,CX71,
IF('Rent Roll'!$S15=CAM_Fixed,CX96,
IF('Rent Roll'!$S15=FSG,"-","-")))),"-"),"-")</f>
        <v>-</v>
      </c>
      <c r="CY19" s="715" t="str">
        <f>IF(CY$3='Rent Roll'!$U15,
IF(OR(AND(CY$5&gt;='Rent Roll'!$K15,CY$5&lt;='Rent Roll'!$L15),AND(CY$5&gt;='Rent Roll'!$M40,CY$5&lt;='Rent Roll'!$N40)),
IF('Rent Roll'!$S15=NNN,CY46,
IF('Rent Roll'!$S15=Stop,CY71,
IF('Rent Roll'!$S15=CAM_Fixed,CY96,
IF('Rent Roll'!$S15=FSG,"-","-")))),"-"),"-")</f>
        <v>-</v>
      </c>
      <c r="CZ19" s="715" t="str">
        <f>IF(CZ$3='Rent Roll'!$U15,
IF(OR(AND(CZ$5&gt;='Rent Roll'!$K15,CZ$5&lt;='Rent Roll'!$L15),AND(CZ$5&gt;='Rent Roll'!$M40,CZ$5&lt;='Rent Roll'!$N40)),
IF('Rent Roll'!$S15=NNN,CZ46,
IF('Rent Roll'!$S15=Stop,CZ71,
IF('Rent Roll'!$S15=CAM_Fixed,CZ96,
IF('Rent Roll'!$S15=FSG,"-","-")))),"-"),"-")</f>
        <v>-</v>
      </c>
      <c r="DA19" s="715" t="str">
        <f>IF(DA$3='Rent Roll'!$U15,
IF(OR(AND(DA$5&gt;='Rent Roll'!$K15,DA$5&lt;='Rent Roll'!$L15),AND(DA$5&gt;='Rent Roll'!$M40,DA$5&lt;='Rent Roll'!$N40)),
IF('Rent Roll'!$S15=NNN,DA46,
IF('Rent Roll'!$S15=Stop,DA71,
IF('Rent Roll'!$S15=CAM_Fixed,DA96,
IF('Rent Roll'!$S15=FSG,"-","-")))),"-"),"-")</f>
        <v>-</v>
      </c>
      <c r="DB19" s="715" t="str">
        <f>IF(DB$3='Rent Roll'!$U15,
IF(OR(AND(DB$5&gt;='Rent Roll'!$K15,DB$5&lt;='Rent Roll'!$L15),AND(DB$5&gt;='Rent Roll'!$M40,DB$5&lt;='Rent Roll'!$N40)),
IF('Rent Roll'!$S15=NNN,DB46,
IF('Rent Roll'!$S15=Stop,DB71,
IF('Rent Roll'!$S15=CAM_Fixed,DB96,
IF('Rent Roll'!$S15=FSG,"-","-")))),"-"),"-")</f>
        <v>-</v>
      </c>
      <c r="DC19" s="715" t="str">
        <f>IF(DC$3='Rent Roll'!$U15,
IF(OR(AND(DC$5&gt;='Rent Roll'!$K15,DC$5&lt;='Rent Roll'!$L15),AND(DC$5&gt;='Rent Roll'!$M40,DC$5&lt;='Rent Roll'!$N40)),
IF('Rent Roll'!$S15=NNN,DC46,
IF('Rent Roll'!$S15=Stop,DC71,
IF('Rent Roll'!$S15=CAM_Fixed,DC96,
IF('Rent Roll'!$S15=FSG,"-","-")))),"-"),"-")</f>
        <v>-</v>
      </c>
      <c r="DD19" s="715" t="str">
        <f>IF(DD$3='Rent Roll'!$U15,
IF(OR(AND(DD$5&gt;='Rent Roll'!$K15,DD$5&lt;='Rent Roll'!$L15),AND(DD$5&gt;='Rent Roll'!$M40,DD$5&lt;='Rent Roll'!$N40)),
IF('Rent Roll'!$S15=NNN,DD46,
IF('Rent Roll'!$S15=Stop,DD71,
IF('Rent Roll'!$S15=CAM_Fixed,DD96,
IF('Rent Roll'!$S15=FSG,"-","-")))),"-"),"-")</f>
        <v>-</v>
      </c>
      <c r="DE19" s="715" t="str">
        <f>IF(DE$3='Rent Roll'!$U15,
IF(OR(AND(DE$5&gt;='Rent Roll'!$K15,DE$5&lt;='Rent Roll'!$L15),AND(DE$5&gt;='Rent Roll'!$M40,DE$5&lt;='Rent Roll'!$N40)),
IF('Rent Roll'!$S15=NNN,DE46,
IF('Rent Roll'!$S15=Stop,DE71,
IF('Rent Roll'!$S15=CAM_Fixed,DE96,
IF('Rent Roll'!$S15=FSG,"-","-")))),"-"),"-")</f>
        <v>-</v>
      </c>
      <c r="DF19" s="715" t="str">
        <f>IF(DF$3='Rent Roll'!$U15,
IF(OR(AND(DF$5&gt;='Rent Roll'!$K15,DF$5&lt;='Rent Roll'!$L15),AND(DF$5&gt;='Rent Roll'!$M40,DF$5&lt;='Rent Roll'!$N40)),
IF('Rent Roll'!$S15=NNN,DF46,
IF('Rent Roll'!$S15=Stop,DF71,
IF('Rent Roll'!$S15=CAM_Fixed,DF96,
IF('Rent Roll'!$S15=FSG,"-","-")))),"-"),"-")</f>
        <v>-</v>
      </c>
      <c r="DG19" s="715" t="str">
        <f>IF(DG$3='Rent Roll'!$U15,
IF(OR(AND(DG$5&gt;='Rent Roll'!$K15,DG$5&lt;='Rent Roll'!$L15),AND(DG$5&gt;='Rent Roll'!$M40,DG$5&lt;='Rent Roll'!$N40)),
IF('Rent Roll'!$S15=NNN,DG46,
IF('Rent Roll'!$S15=Stop,DG71,
IF('Rent Roll'!$S15=CAM_Fixed,DG96,
IF('Rent Roll'!$S15=FSG,"-","-")))),"-"),"-")</f>
        <v>-</v>
      </c>
      <c r="DH19" s="715" t="str">
        <f>IF(DH$3='Rent Roll'!$U15,
IF(OR(AND(DH$5&gt;='Rent Roll'!$K15,DH$5&lt;='Rent Roll'!$L15),AND(DH$5&gt;='Rent Roll'!$M40,DH$5&lt;='Rent Roll'!$N40)),
IF('Rent Roll'!$S15=NNN,DH46,
IF('Rent Roll'!$S15=Stop,DH71,
IF('Rent Roll'!$S15=CAM_Fixed,DH96,
IF('Rent Roll'!$S15=FSG,"-","-")))),"-"),"-")</f>
        <v>-</v>
      </c>
      <c r="DI19" s="715" t="str">
        <f>IF(DI$3='Rent Roll'!$U15,
IF(OR(AND(DI$5&gt;='Rent Roll'!$K15,DI$5&lt;='Rent Roll'!$L15),AND(DI$5&gt;='Rent Roll'!$M40,DI$5&lt;='Rent Roll'!$N40)),
IF('Rent Roll'!$S15=NNN,DI46,
IF('Rent Roll'!$S15=Stop,DI71,
IF('Rent Roll'!$S15=CAM_Fixed,DI96,
IF('Rent Roll'!$S15=FSG,"-","-")))),"-"),"-")</f>
        <v>-</v>
      </c>
      <c r="DJ19" s="715" t="str">
        <f>IF(DJ$3='Rent Roll'!$U15,
IF(OR(AND(DJ$5&gt;='Rent Roll'!$K15,DJ$5&lt;='Rent Roll'!$L15),AND(DJ$5&gt;='Rent Roll'!$M40,DJ$5&lt;='Rent Roll'!$N40)),
IF('Rent Roll'!$S15=NNN,DJ46,
IF('Rent Roll'!$S15=Stop,DJ71,
IF('Rent Roll'!$S15=CAM_Fixed,DJ96,
IF('Rent Roll'!$S15=FSG,"-","-")))),"-"),"-")</f>
        <v>-</v>
      </c>
      <c r="DK19" s="715" t="str">
        <f>IF(DK$3='Rent Roll'!$U15,
IF(OR(AND(DK$5&gt;='Rent Roll'!$K15,DK$5&lt;='Rent Roll'!$L15),AND(DK$5&gt;='Rent Roll'!$M40,DK$5&lt;='Rent Roll'!$N40)),
IF('Rent Roll'!$S15=NNN,DK46,
IF('Rent Roll'!$S15=Stop,DK71,
IF('Rent Roll'!$S15=CAM_Fixed,DK96,
IF('Rent Roll'!$S15=FSG,"-","-")))),"-"),"-")</f>
        <v>-</v>
      </c>
      <c r="DL19" s="715" t="str">
        <f>IF(DL$3='Rent Roll'!$U15,
IF(OR(AND(DL$5&gt;='Rent Roll'!$K15,DL$5&lt;='Rent Roll'!$L15),AND(DL$5&gt;='Rent Roll'!$M40,DL$5&lt;='Rent Roll'!$N40)),
IF('Rent Roll'!$S15=NNN,DL46,
IF('Rent Roll'!$S15=Stop,DL71,
IF('Rent Roll'!$S15=CAM_Fixed,DL96,
IF('Rent Roll'!$S15=FSG,"-","-")))),"-"),"-")</f>
        <v>-</v>
      </c>
      <c r="DM19" s="715" t="str">
        <f>IF(DM$3='Rent Roll'!$U15,
IF(OR(AND(DM$5&gt;='Rent Roll'!$K15,DM$5&lt;='Rent Roll'!$L15),AND(DM$5&gt;='Rent Roll'!$M40,DM$5&lt;='Rent Roll'!$N40)),
IF('Rent Roll'!$S15=NNN,DM46,
IF('Rent Roll'!$S15=Stop,DM71,
IF('Rent Roll'!$S15=CAM_Fixed,DM96,
IF('Rent Roll'!$S15=FSG,"-","-")))),"-"),"-")</f>
        <v>-</v>
      </c>
      <c r="DN19" s="715" t="str">
        <f>IF(DN$3='Rent Roll'!$U15,
IF(OR(AND(DN$5&gt;='Rent Roll'!$K15,DN$5&lt;='Rent Roll'!$L15),AND(DN$5&gt;='Rent Roll'!$M40,DN$5&lt;='Rent Roll'!$N40)),
IF('Rent Roll'!$S15=NNN,DN46,
IF('Rent Roll'!$S15=Stop,DN71,
IF('Rent Roll'!$S15=CAM_Fixed,DN96,
IF('Rent Roll'!$S15=FSG,"-","-")))),"-"),"-")</f>
        <v>-</v>
      </c>
      <c r="DO19" s="715" t="str">
        <f>IF(DO$3='Rent Roll'!$U15,
IF(OR(AND(DO$5&gt;='Rent Roll'!$K15,DO$5&lt;='Rent Roll'!$L15),AND(DO$5&gt;='Rent Roll'!$M40,DO$5&lt;='Rent Roll'!$N40)),
IF('Rent Roll'!$S15=NNN,DO46,
IF('Rent Roll'!$S15=Stop,DO71,
IF('Rent Roll'!$S15=CAM_Fixed,DO96,
IF('Rent Roll'!$S15=FSG,"-","-")))),"-"),"-")</f>
        <v>-</v>
      </c>
      <c r="DP19" s="715" t="str">
        <f>IF(DP$3='Rent Roll'!$U15,
IF(OR(AND(DP$5&gt;='Rent Roll'!$K15,DP$5&lt;='Rent Roll'!$L15),AND(DP$5&gt;='Rent Roll'!$M40,DP$5&lt;='Rent Roll'!$N40)),
IF('Rent Roll'!$S15=NNN,DP46,
IF('Rent Roll'!$S15=Stop,DP71,
IF('Rent Roll'!$S15=CAM_Fixed,DP96,
IF('Rent Roll'!$S15=FSG,"-","-")))),"-"),"-")</f>
        <v>-</v>
      </c>
      <c r="DQ19" s="715" t="str">
        <f>IF(DQ$3='Rent Roll'!$U15,
IF(OR(AND(DQ$5&gt;='Rent Roll'!$K15,DQ$5&lt;='Rent Roll'!$L15),AND(DQ$5&gt;='Rent Roll'!$M40,DQ$5&lt;='Rent Roll'!$N40)),
IF('Rent Roll'!$S15=NNN,DQ46,
IF('Rent Roll'!$S15=Stop,DQ71,
IF('Rent Roll'!$S15=CAM_Fixed,DQ96,
IF('Rent Roll'!$S15=FSG,"-","-")))),"-"),"-")</f>
        <v>-</v>
      </c>
      <c r="DR19" s="715" t="str">
        <f>IF(DR$3='Rent Roll'!$U15,
IF(OR(AND(DR$5&gt;='Rent Roll'!$K15,DR$5&lt;='Rent Roll'!$L15),AND(DR$5&gt;='Rent Roll'!$M40,DR$5&lt;='Rent Roll'!$N40)),
IF('Rent Roll'!$S15=NNN,DR46,
IF('Rent Roll'!$S15=Stop,DR71,
IF('Rent Roll'!$S15=CAM_Fixed,DR96,
IF('Rent Roll'!$S15=FSG,"-","-")))),"-"),"-")</f>
        <v>-</v>
      </c>
      <c r="DS19" s="715" t="str">
        <f>IF(DS$3='Rent Roll'!$U15,
IF(OR(AND(DS$5&gt;='Rent Roll'!$K15,DS$5&lt;='Rent Roll'!$L15),AND(DS$5&gt;='Rent Roll'!$M40,DS$5&lt;='Rent Roll'!$N40)),
IF('Rent Roll'!$S15=NNN,DS46,
IF('Rent Roll'!$S15=Stop,DS71,
IF('Rent Roll'!$S15=CAM_Fixed,DS96,
IF('Rent Roll'!$S15=FSG,"-","-")))),"-"),"-")</f>
        <v>-</v>
      </c>
      <c r="DT19" s="715" t="str">
        <f>IF(DT$3='Rent Roll'!$U15,
IF(OR(AND(DT$5&gt;='Rent Roll'!$K15,DT$5&lt;='Rent Roll'!$L15),AND(DT$5&gt;='Rent Roll'!$M40,DT$5&lt;='Rent Roll'!$N40)),
IF('Rent Roll'!$S15=NNN,DT46,
IF('Rent Roll'!$S15=Stop,DT71,
IF('Rent Roll'!$S15=CAM_Fixed,DT96,
IF('Rent Roll'!$S15=FSG,"-","-")))),"-"),"-")</f>
        <v>-</v>
      </c>
      <c r="DU19" s="715" t="str">
        <f>IF(DU$3='Rent Roll'!$U15,
IF(OR(AND(DU$5&gt;='Rent Roll'!$K15,DU$5&lt;='Rent Roll'!$L15),AND(DU$5&gt;='Rent Roll'!$M40,DU$5&lt;='Rent Roll'!$N40)),
IF('Rent Roll'!$S15=NNN,DU46,
IF('Rent Roll'!$S15=Stop,DU71,
IF('Rent Roll'!$S15=CAM_Fixed,DU96,
IF('Rent Roll'!$S15=FSG,"-","-")))),"-"),"-")</f>
        <v>-</v>
      </c>
      <c r="DV19" s="715" t="str">
        <f>IF(DV$3='Rent Roll'!$U15,
IF(OR(AND(DV$5&gt;='Rent Roll'!$K15,DV$5&lt;='Rent Roll'!$L15),AND(DV$5&gt;='Rent Roll'!$M40,DV$5&lt;='Rent Roll'!$N40)),
IF('Rent Roll'!$S15=NNN,DV46,
IF('Rent Roll'!$S15=Stop,DV71,
IF('Rent Roll'!$S15=CAM_Fixed,DV96,
IF('Rent Roll'!$S15=FSG,"-","-")))),"-"),"-")</f>
        <v>-</v>
      </c>
      <c r="DW19" s="715" t="str">
        <f>IF(DW$3='Rent Roll'!$U15,
IF(OR(AND(DW$5&gt;='Rent Roll'!$K15,DW$5&lt;='Rent Roll'!$L15),AND(DW$5&gt;='Rent Roll'!$M40,DW$5&lt;='Rent Roll'!$N40)),
IF('Rent Roll'!$S15=NNN,DW46,
IF('Rent Roll'!$S15=Stop,DW71,
IF('Rent Roll'!$S15=CAM_Fixed,DW96,
IF('Rent Roll'!$S15=FSG,"-","-")))),"-"),"-")</f>
        <v>-</v>
      </c>
      <c r="DX19" s="715" t="str">
        <f>IF(DX$3='Rent Roll'!$U15,
IF(OR(AND(DX$5&gt;='Rent Roll'!$K15,DX$5&lt;='Rent Roll'!$L15),AND(DX$5&gt;='Rent Roll'!$M40,DX$5&lt;='Rent Roll'!$N40)),
IF('Rent Roll'!$S15=NNN,DX46,
IF('Rent Roll'!$S15=Stop,DX71,
IF('Rent Roll'!$S15=CAM_Fixed,DX96,
IF('Rent Roll'!$S15=FSG,"-","-")))),"-"),"-")</f>
        <v>-</v>
      </c>
      <c r="DY19" s="715" t="str">
        <f>IF(DY$3='Rent Roll'!$U15,
IF(OR(AND(DY$5&gt;='Rent Roll'!$K15,DY$5&lt;='Rent Roll'!$L15),AND(DY$5&gt;='Rent Roll'!$M40,DY$5&lt;='Rent Roll'!$N40)),
IF('Rent Roll'!$S15=NNN,DY46,
IF('Rent Roll'!$S15=Stop,DY71,
IF('Rent Roll'!$S15=CAM_Fixed,DY96,
IF('Rent Roll'!$S15=FSG,"-","-")))),"-"),"-")</f>
        <v>-</v>
      </c>
      <c r="DZ19" s="715" t="str">
        <f>IF(DZ$3='Rent Roll'!$U15,
IF(OR(AND(DZ$5&gt;='Rent Roll'!$K15,DZ$5&lt;='Rent Roll'!$L15),AND(DZ$5&gt;='Rent Roll'!$M40,DZ$5&lt;='Rent Roll'!$N40)),
IF('Rent Roll'!$S15=NNN,DZ46,
IF('Rent Roll'!$S15=Stop,DZ71,
IF('Rent Roll'!$S15=CAM_Fixed,DZ96,
IF('Rent Roll'!$S15=FSG,"-","-")))),"-"),"-")</f>
        <v>-</v>
      </c>
      <c r="EA19" s="715" t="str">
        <f>IF(EA$3='Rent Roll'!$U15,
IF(OR(AND(EA$5&gt;='Rent Roll'!$K15,EA$5&lt;='Rent Roll'!$L15),AND(EA$5&gt;='Rent Roll'!$M40,EA$5&lt;='Rent Roll'!$N40)),
IF('Rent Roll'!$S15=NNN,EA46,
IF('Rent Roll'!$S15=Stop,EA71,
IF('Rent Roll'!$S15=CAM_Fixed,EA96,
IF('Rent Roll'!$S15=FSG,"-","-")))),"-"),"-")</f>
        <v>-</v>
      </c>
      <c r="EB19" s="715" t="str">
        <f>IF(EB$3='Rent Roll'!$U15,
IF(OR(AND(EB$5&gt;='Rent Roll'!$K15,EB$5&lt;='Rent Roll'!$L15),AND(EB$5&gt;='Rent Roll'!$M40,EB$5&lt;='Rent Roll'!$N40)),
IF('Rent Roll'!$S15=NNN,EB46,
IF('Rent Roll'!$S15=Stop,EB71,
IF('Rent Roll'!$S15=CAM_Fixed,EB96,
IF('Rent Roll'!$S15=FSG,"-","-")))),"-"),"-")</f>
        <v>-</v>
      </c>
      <c r="EC19" s="715" t="str">
        <f>IF(EC$3='Rent Roll'!$U15,
IF(OR(AND(EC$5&gt;='Rent Roll'!$K15,EC$5&lt;='Rent Roll'!$L15),AND(EC$5&gt;='Rent Roll'!$M40,EC$5&lt;='Rent Roll'!$N40)),
IF('Rent Roll'!$S15=NNN,EC46,
IF('Rent Roll'!$S15=Stop,EC71,
IF('Rent Roll'!$S15=CAM_Fixed,EC96,
IF('Rent Roll'!$S15=FSG,"-","-")))),"-"),"-")</f>
        <v>-</v>
      </c>
      <c r="ED19" s="715" t="str">
        <f>IF(ED$3='Rent Roll'!$U15,
IF(OR(AND(ED$5&gt;='Rent Roll'!$K15,ED$5&lt;='Rent Roll'!$L15),AND(ED$5&gt;='Rent Roll'!$M40,ED$5&lt;='Rent Roll'!$N40)),
IF('Rent Roll'!$S15=NNN,ED46,
IF('Rent Roll'!$S15=Stop,ED71,
IF('Rent Roll'!$S15=CAM_Fixed,ED96,
IF('Rent Roll'!$S15=FSG,"-","-")))),"-"),"-")</f>
        <v>-</v>
      </c>
      <c r="EE19" s="715" t="str">
        <f>IF(EE$3='Rent Roll'!$U15,
IF(OR(AND(EE$5&gt;='Rent Roll'!$K15,EE$5&lt;='Rent Roll'!$L15),AND(EE$5&gt;='Rent Roll'!$M40,EE$5&lt;='Rent Roll'!$N40)),
IF('Rent Roll'!$S15=NNN,EE46,
IF('Rent Roll'!$S15=Stop,EE71,
IF('Rent Roll'!$S15=CAM_Fixed,EE96,
IF('Rent Roll'!$S15=FSG,"-","-")))),"-"),"-")</f>
        <v>-</v>
      </c>
      <c r="EF19" s="361" t="str">
        <f>IF(EF$3='Rent Roll'!$U15,
IF(OR(AND(EF$5&gt;='Rent Roll'!$K15,EF$5&lt;='Rent Roll'!$L15),AND(EF$5&gt;='Rent Roll'!$M40,EF$5&lt;='Rent Roll'!$N40)),
IF('Rent Roll'!$S15=NNN,EF46,
IF('Rent Roll'!$S15=Stop,EF71,
IF('Rent Roll'!$S15=CAM_Fixed,EF96,
IF('Rent Roll'!$S15=FSG,"-","-")))),"-"),"-")</f>
        <v>-</v>
      </c>
      <c r="EG19" s="693" t="s">
        <v>109</v>
      </c>
    </row>
    <row r="20" spans="2:137" x14ac:dyDescent="0.25">
      <c r="B20" s="716" t="str">
        <f>IF('Rent Roll'!S16&gt;0,'Rent Roll'!S16,"")</f>
        <v/>
      </c>
      <c r="C20" s="714" t="str">
        <f>CONCATENATE('Rent Roll'!B16&amp;" - "&amp;'Rent Roll'!C16)</f>
        <v xml:space="preserve"> - </v>
      </c>
      <c r="D20" s="361">
        <f t="shared" si="11"/>
        <v>0</v>
      </c>
      <c r="E20" s="715" t="str">
        <f>IF(E$3='Rent Roll'!$U16,
IF(OR(AND(E$5&gt;='Rent Roll'!$K16,E$5&lt;='Rent Roll'!$L16),AND(E$5&gt;='Rent Roll'!$M41,E$5&lt;='Rent Roll'!$N41)),
IF('Rent Roll'!$S16=NNN,E47,
IF('Rent Roll'!$S16=Stop,E72,
IF('Rent Roll'!$S16=CAM_Fixed,E97,
IF('Rent Roll'!$S16=FSG,"-","-")))),"-"),"-")</f>
        <v>-</v>
      </c>
      <c r="F20" s="715" t="str">
        <f>IF(F$3='Rent Roll'!$U16,
IF(OR(AND(F$5&gt;='Rent Roll'!$K16,F$5&lt;='Rent Roll'!$L16),AND(F$5&gt;='Rent Roll'!$M41,F$5&lt;='Rent Roll'!$N41)),
IF('Rent Roll'!$S16=NNN,F47,
IF('Rent Roll'!$S16=Stop,F72,
IF('Rent Roll'!$S16=CAM_Fixed,F97,
IF('Rent Roll'!$S16=FSG,"-","-")))),"-"),"-")</f>
        <v>-</v>
      </c>
      <c r="G20" s="715" t="str">
        <f>IF(G$3='Rent Roll'!$U16,
IF(OR(AND(G$5&gt;='Rent Roll'!$K16,G$5&lt;='Rent Roll'!$L16),AND(G$5&gt;='Rent Roll'!$M41,G$5&lt;='Rent Roll'!$N41)),
IF('Rent Roll'!$S16=NNN,G47,
IF('Rent Roll'!$S16=Stop,G72,
IF('Rent Roll'!$S16=CAM_Fixed,G97,
IF('Rent Roll'!$S16=FSG,"-","-")))),"-"),"-")</f>
        <v>-</v>
      </c>
      <c r="H20" s="715" t="str">
        <f>IF(H$3='Rent Roll'!$U16,
IF(OR(AND(H$5&gt;='Rent Roll'!$K16,H$5&lt;='Rent Roll'!$L16),AND(H$5&gt;='Rent Roll'!$M41,H$5&lt;='Rent Roll'!$N41)),
IF('Rent Roll'!$S16=NNN,H47,
IF('Rent Roll'!$S16=Stop,H72,
IF('Rent Roll'!$S16=CAM_Fixed,H97,
IF('Rent Roll'!$S16=FSG,"-","-")))),"-"),"-")</f>
        <v>-</v>
      </c>
      <c r="I20" s="715" t="str">
        <f>IF(I$3='Rent Roll'!$U16,
IF(OR(AND(I$5&gt;='Rent Roll'!$K16,I$5&lt;='Rent Roll'!$L16),AND(I$5&gt;='Rent Roll'!$M41,I$5&lt;='Rent Roll'!$N41)),
IF('Rent Roll'!$S16=NNN,I47,
IF('Rent Roll'!$S16=Stop,I72,
IF('Rent Roll'!$S16=CAM_Fixed,I97,
IF('Rent Roll'!$S16=FSG,"-","-")))),"-"),"-")</f>
        <v>-</v>
      </c>
      <c r="J20" s="715" t="str">
        <f>IF(J$3='Rent Roll'!$U16,
IF(OR(AND(J$5&gt;='Rent Roll'!$K16,J$5&lt;='Rent Roll'!$L16),AND(J$5&gt;='Rent Roll'!$M41,J$5&lt;='Rent Roll'!$N41)),
IF('Rent Roll'!$S16=NNN,J47,
IF('Rent Roll'!$S16=Stop,J72,
IF('Rent Roll'!$S16=CAM_Fixed,J97,
IF('Rent Roll'!$S16=FSG,"-","-")))),"-"),"-")</f>
        <v>-</v>
      </c>
      <c r="K20" s="715" t="str">
        <f>IF(K$3='Rent Roll'!$U16,
IF(OR(AND(K$5&gt;='Rent Roll'!$K16,K$5&lt;='Rent Roll'!$L16),AND(K$5&gt;='Rent Roll'!$M41,K$5&lt;='Rent Roll'!$N41)),
IF('Rent Roll'!$S16=NNN,K47,
IF('Rent Roll'!$S16=Stop,K72,
IF('Rent Roll'!$S16=CAM_Fixed,K97,
IF('Rent Roll'!$S16=FSG,"-","-")))),"-"),"-")</f>
        <v>-</v>
      </c>
      <c r="L20" s="715" t="str">
        <f>IF(L$3='Rent Roll'!$U16,
IF(OR(AND(L$5&gt;='Rent Roll'!$K16,L$5&lt;='Rent Roll'!$L16),AND(L$5&gt;='Rent Roll'!$M41,L$5&lt;='Rent Roll'!$N41)),
IF('Rent Roll'!$S16=NNN,L47,
IF('Rent Roll'!$S16=Stop,L72,
IF('Rent Roll'!$S16=CAM_Fixed,L97,
IF('Rent Roll'!$S16=FSG,"-","-")))),"-"),"-")</f>
        <v>-</v>
      </c>
      <c r="M20" s="715" t="str">
        <f>IF(M$3='Rent Roll'!$U16,
IF(OR(AND(M$5&gt;='Rent Roll'!$K16,M$5&lt;='Rent Roll'!$L16),AND(M$5&gt;='Rent Roll'!$M41,M$5&lt;='Rent Roll'!$N41)),
IF('Rent Roll'!$S16=NNN,M47,
IF('Rent Roll'!$S16=Stop,M72,
IF('Rent Roll'!$S16=CAM_Fixed,M97,
IF('Rent Roll'!$S16=FSG,"-","-")))),"-"),"-")</f>
        <v>-</v>
      </c>
      <c r="N20" s="715" t="str">
        <f>IF(N$3='Rent Roll'!$U16,
IF(OR(AND(N$5&gt;='Rent Roll'!$K16,N$5&lt;='Rent Roll'!$L16),AND(N$5&gt;='Rent Roll'!$M41,N$5&lt;='Rent Roll'!$N41)),
IF('Rent Roll'!$S16=NNN,N47,
IF('Rent Roll'!$S16=Stop,N72,
IF('Rent Roll'!$S16=CAM_Fixed,N97,
IF('Rent Roll'!$S16=FSG,"-","-")))),"-"),"-")</f>
        <v>-</v>
      </c>
      <c r="O20" s="715" t="str">
        <f>IF(O$3='Rent Roll'!$U16,
IF(OR(AND(O$5&gt;='Rent Roll'!$K16,O$5&lt;='Rent Roll'!$L16),AND(O$5&gt;='Rent Roll'!$M41,O$5&lt;='Rent Roll'!$N41)),
IF('Rent Roll'!$S16=NNN,O47,
IF('Rent Roll'!$S16=Stop,O72,
IF('Rent Roll'!$S16=CAM_Fixed,O97,
IF('Rent Roll'!$S16=FSG,"-","-")))),"-"),"-")</f>
        <v>-</v>
      </c>
      <c r="P20" s="715" t="str">
        <f>IF(P$3='Rent Roll'!$U16,
IF(OR(AND(P$5&gt;='Rent Roll'!$K16,P$5&lt;='Rent Roll'!$L16),AND(P$5&gt;='Rent Roll'!$M41,P$5&lt;='Rent Roll'!$N41)),
IF('Rent Roll'!$S16=NNN,P47,
IF('Rent Roll'!$S16=Stop,P72,
IF('Rent Roll'!$S16=CAM_Fixed,P97,
IF('Rent Roll'!$S16=FSG,"-","-")))),"-"),"-")</f>
        <v>-</v>
      </c>
      <c r="Q20" s="715" t="str">
        <f>IF(Q$3='Rent Roll'!$U16,
IF(OR(AND(Q$5&gt;='Rent Roll'!$K16,Q$5&lt;='Rent Roll'!$L16),AND(Q$5&gt;='Rent Roll'!$M41,Q$5&lt;='Rent Roll'!$N41)),
IF('Rent Roll'!$S16=NNN,Q47,
IF('Rent Roll'!$S16=Stop,Q72,
IF('Rent Roll'!$S16=CAM_Fixed,Q97,
IF('Rent Roll'!$S16=FSG,"-","-")))),"-"),"-")</f>
        <v>-</v>
      </c>
      <c r="R20" s="715" t="str">
        <f>IF(R$3='Rent Roll'!$U16,
IF(OR(AND(R$5&gt;='Rent Roll'!$K16,R$5&lt;='Rent Roll'!$L16),AND(R$5&gt;='Rent Roll'!$M41,R$5&lt;='Rent Roll'!$N41)),
IF('Rent Roll'!$S16=NNN,R47,
IF('Rent Roll'!$S16=Stop,R72,
IF('Rent Roll'!$S16=CAM_Fixed,R97,
IF('Rent Roll'!$S16=FSG,"-","-")))),"-"),"-")</f>
        <v>-</v>
      </c>
      <c r="S20" s="715" t="str">
        <f>IF(S$3='Rent Roll'!$U16,
IF(OR(AND(S$5&gt;='Rent Roll'!$K16,S$5&lt;='Rent Roll'!$L16),AND(S$5&gt;='Rent Roll'!$M41,S$5&lt;='Rent Roll'!$N41)),
IF('Rent Roll'!$S16=NNN,S47,
IF('Rent Roll'!$S16=Stop,S72,
IF('Rent Roll'!$S16=CAM_Fixed,S97,
IF('Rent Roll'!$S16=FSG,"-","-")))),"-"),"-")</f>
        <v>-</v>
      </c>
      <c r="T20" s="715" t="str">
        <f>IF(T$3='Rent Roll'!$U16,
IF(OR(AND(T$5&gt;='Rent Roll'!$K16,T$5&lt;='Rent Roll'!$L16),AND(T$5&gt;='Rent Roll'!$M41,T$5&lt;='Rent Roll'!$N41)),
IF('Rent Roll'!$S16=NNN,T47,
IF('Rent Roll'!$S16=Stop,T72,
IF('Rent Roll'!$S16=CAM_Fixed,T97,
IF('Rent Roll'!$S16=FSG,"-","-")))),"-"),"-")</f>
        <v>-</v>
      </c>
      <c r="U20" s="715" t="str">
        <f>IF(U$3='Rent Roll'!$U16,
IF(OR(AND(U$5&gt;='Rent Roll'!$K16,U$5&lt;='Rent Roll'!$L16),AND(U$5&gt;='Rent Roll'!$M41,U$5&lt;='Rent Roll'!$N41)),
IF('Rent Roll'!$S16=NNN,U47,
IF('Rent Roll'!$S16=Stop,U72,
IF('Rent Roll'!$S16=CAM_Fixed,U97,
IF('Rent Roll'!$S16=FSG,"-","-")))),"-"),"-")</f>
        <v>-</v>
      </c>
      <c r="V20" s="715" t="str">
        <f>IF(V$3='Rent Roll'!$U16,
IF(OR(AND(V$5&gt;='Rent Roll'!$K16,V$5&lt;='Rent Roll'!$L16),AND(V$5&gt;='Rent Roll'!$M41,V$5&lt;='Rent Roll'!$N41)),
IF('Rent Roll'!$S16=NNN,V47,
IF('Rent Roll'!$S16=Stop,V72,
IF('Rent Roll'!$S16=CAM_Fixed,V97,
IF('Rent Roll'!$S16=FSG,"-","-")))),"-"),"-")</f>
        <v>-</v>
      </c>
      <c r="W20" s="715" t="str">
        <f>IF(W$3='Rent Roll'!$U16,
IF(OR(AND(W$5&gt;='Rent Roll'!$K16,W$5&lt;='Rent Roll'!$L16),AND(W$5&gt;='Rent Roll'!$M41,W$5&lt;='Rent Roll'!$N41)),
IF('Rent Roll'!$S16=NNN,W47,
IF('Rent Roll'!$S16=Stop,W72,
IF('Rent Roll'!$S16=CAM_Fixed,W97,
IF('Rent Roll'!$S16=FSG,"-","-")))),"-"),"-")</f>
        <v>-</v>
      </c>
      <c r="X20" s="715" t="str">
        <f>IF(X$3='Rent Roll'!$U16,
IF(OR(AND(X$5&gt;='Rent Roll'!$K16,X$5&lt;='Rent Roll'!$L16),AND(X$5&gt;='Rent Roll'!$M41,X$5&lt;='Rent Roll'!$N41)),
IF('Rent Roll'!$S16=NNN,X47,
IF('Rent Roll'!$S16=Stop,X72,
IF('Rent Roll'!$S16=CAM_Fixed,X97,
IF('Rent Roll'!$S16=FSG,"-","-")))),"-"),"-")</f>
        <v>-</v>
      </c>
      <c r="Y20" s="715" t="str">
        <f>IF(Y$3='Rent Roll'!$U16,
IF(OR(AND(Y$5&gt;='Rent Roll'!$K16,Y$5&lt;='Rent Roll'!$L16),AND(Y$5&gt;='Rent Roll'!$M41,Y$5&lt;='Rent Roll'!$N41)),
IF('Rent Roll'!$S16=NNN,Y47,
IF('Rent Roll'!$S16=Stop,Y72,
IF('Rent Roll'!$S16=CAM_Fixed,Y97,
IF('Rent Roll'!$S16=FSG,"-","-")))),"-"),"-")</f>
        <v>-</v>
      </c>
      <c r="Z20" s="715" t="str">
        <f>IF(Z$3='Rent Roll'!$U16,
IF(OR(AND(Z$5&gt;='Rent Roll'!$K16,Z$5&lt;='Rent Roll'!$L16),AND(Z$5&gt;='Rent Roll'!$M41,Z$5&lt;='Rent Roll'!$N41)),
IF('Rent Roll'!$S16=NNN,Z47,
IF('Rent Roll'!$S16=Stop,Z72,
IF('Rent Roll'!$S16=CAM_Fixed,Z97,
IF('Rent Roll'!$S16=FSG,"-","-")))),"-"),"-")</f>
        <v>-</v>
      </c>
      <c r="AA20" s="715" t="str">
        <f>IF(AA$3='Rent Roll'!$U16,
IF(OR(AND(AA$5&gt;='Rent Roll'!$K16,AA$5&lt;='Rent Roll'!$L16),AND(AA$5&gt;='Rent Roll'!$M41,AA$5&lt;='Rent Roll'!$N41)),
IF('Rent Roll'!$S16=NNN,AA47,
IF('Rent Roll'!$S16=Stop,AA72,
IF('Rent Roll'!$S16=CAM_Fixed,AA97,
IF('Rent Roll'!$S16=FSG,"-","-")))),"-"),"-")</f>
        <v>-</v>
      </c>
      <c r="AB20" s="715" t="str">
        <f>IF(AB$3='Rent Roll'!$U16,
IF(OR(AND(AB$5&gt;='Rent Roll'!$K16,AB$5&lt;='Rent Roll'!$L16),AND(AB$5&gt;='Rent Roll'!$M41,AB$5&lt;='Rent Roll'!$N41)),
IF('Rent Roll'!$S16=NNN,AB47,
IF('Rent Roll'!$S16=Stop,AB72,
IF('Rent Roll'!$S16=CAM_Fixed,AB97,
IF('Rent Roll'!$S16=FSG,"-","-")))),"-"),"-")</f>
        <v>-</v>
      </c>
      <c r="AC20" s="715" t="str">
        <f>IF(AC$3='Rent Roll'!$U16,
IF(OR(AND(AC$5&gt;='Rent Roll'!$K16,AC$5&lt;='Rent Roll'!$L16),AND(AC$5&gt;='Rent Roll'!$M41,AC$5&lt;='Rent Roll'!$N41)),
IF('Rent Roll'!$S16=NNN,AC47,
IF('Rent Roll'!$S16=Stop,AC72,
IF('Rent Roll'!$S16=CAM_Fixed,AC97,
IF('Rent Roll'!$S16=FSG,"-","-")))),"-"),"-")</f>
        <v>-</v>
      </c>
      <c r="AD20" s="715" t="str">
        <f>IF(AD$3='Rent Roll'!$U16,
IF(OR(AND(AD$5&gt;='Rent Roll'!$K16,AD$5&lt;='Rent Roll'!$L16),AND(AD$5&gt;='Rent Roll'!$M41,AD$5&lt;='Rent Roll'!$N41)),
IF('Rent Roll'!$S16=NNN,AD47,
IF('Rent Roll'!$S16=Stop,AD72,
IF('Rent Roll'!$S16=CAM_Fixed,AD97,
IF('Rent Roll'!$S16=FSG,"-","-")))),"-"),"-")</f>
        <v>-</v>
      </c>
      <c r="AE20" s="715" t="str">
        <f>IF(AE$3='Rent Roll'!$U16,
IF(OR(AND(AE$5&gt;='Rent Roll'!$K16,AE$5&lt;='Rent Roll'!$L16),AND(AE$5&gt;='Rent Roll'!$M41,AE$5&lt;='Rent Roll'!$N41)),
IF('Rent Roll'!$S16=NNN,AE47,
IF('Rent Roll'!$S16=Stop,AE72,
IF('Rent Roll'!$S16=CAM_Fixed,AE97,
IF('Rent Roll'!$S16=FSG,"-","-")))),"-"),"-")</f>
        <v>-</v>
      </c>
      <c r="AF20" s="715" t="str">
        <f>IF(AF$3='Rent Roll'!$U16,
IF(OR(AND(AF$5&gt;='Rent Roll'!$K16,AF$5&lt;='Rent Roll'!$L16),AND(AF$5&gt;='Rent Roll'!$M41,AF$5&lt;='Rent Roll'!$N41)),
IF('Rent Roll'!$S16=NNN,AF47,
IF('Rent Roll'!$S16=Stop,AF72,
IF('Rent Roll'!$S16=CAM_Fixed,AF97,
IF('Rent Roll'!$S16=FSG,"-","-")))),"-"),"-")</f>
        <v>-</v>
      </c>
      <c r="AG20" s="715" t="str">
        <f>IF(AG$3='Rent Roll'!$U16,
IF(OR(AND(AG$5&gt;='Rent Roll'!$K16,AG$5&lt;='Rent Roll'!$L16),AND(AG$5&gt;='Rent Roll'!$M41,AG$5&lt;='Rent Roll'!$N41)),
IF('Rent Roll'!$S16=NNN,AG47,
IF('Rent Roll'!$S16=Stop,AG72,
IF('Rent Roll'!$S16=CAM_Fixed,AG97,
IF('Rent Roll'!$S16=FSG,"-","-")))),"-"),"-")</f>
        <v>-</v>
      </c>
      <c r="AH20" s="715" t="str">
        <f>IF(AH$3='Rent Roll'!$U16,
IF(OR(AND(AH$5&gt;='Rent Roll'!$K16,AH$5&lt;='Rent Roll'!$L16),AND(AH$5&gt;='Rent Roll'!$M41,AH$5&lt;='Rent Roll'!$N41)),
IF('Rent Roll'!$S16=NNN,AH47,
IF('Rent Roll'!$S16=Stop,AH72,
IF('Rent Roll'!$S16=CAM_Fixed,AH97,
IF('Rent Roll'!$S16=FSG,"-","-")))),"-"),"-")</f>
        <v>-</v>
      </c>
      <c r="AI20" s="715" t="str">
        <f>IF(AI$3='Rent Roll'!$U16,
IF(OR(AND(AI$5&gt;='Rent Roll'!$K16,AI$5&lt;='Rent Roll'!$L16),AND(AI$5&gt;='Rent Roll'!$M41,AI$5&lt;='Rent Roll'!$N41)),
IF('Rent Roll'!$S16=NNN,AI47,
IF('Rent Roll'!$S16=Stop,AI72,
IF('Rent Roll'!$S16=CAM_Fixed,AI97,
IF('Rent Roll'!$S16=FSG,"-","-")))),"-"),"-")</f>
        <v>-</v>
      </c>
      <c r="AJ20" s="715" t="str">
        <f>IF(AJ$3='Rent Roll'!$U16,
IF(OR(AND(AJ$5&gt;='Rent Roll'!$K16,AJ$5&lt;='Rent Roll'!$L16),AND(AJ$5&gt;='Rent Roll'!$M41,AJ$5&lt;='Rent Roll'!$N41)),
IF('Rent Roll'!$S16=NNN,AJ47,
IF('Rent Roll'!$S16=Stop,AJ72,
IF('Rent Roll'!$S16=CAM_Fixed,AJ97,
IF('Rent Roll'!$S16=FSG,"-","-")))),"-"),"-")</f>
        <v>-</v>
      </c>
      <c r="AK20" s="715" t="str">
        <f>IF(AK$3='Rent Roll'!$U16,
IF(OR(AND(AK$5&gt;='Rent Roll'!$K16,AK$5&lt;='Rent Roll'!$L16),AND(AK$5&gt;='Rent Roll'!$M41,AK$5&lt;='Rent Roll'!$N41)),
IF('Rent Roll'!$S16=NNN,AK47,
IF('Rent Roll'!$S16=Stop,AK72,
IF('Rent Roll'!$S16=CAM_Fixed,AK97,
IF('Rent Roll'!$S16=FSG,"-","-")))),"-"),"-")</f>
        <v>-</v>
      </c>
      <c r="AL20" s="715" t="str">
        <f>IF(AL$3='Rent Roll'!$U16,
IF(OR(AND(AL$5&gt;='Rent Roll'!$K16,AL$5&lt;='Rent Roll'!$L16),AND(AL$5&gt;='Rent Roll'!$M41,AL$5&lt;='Rent Roll'!$N41)),
IF('Rent Roll'!$S16=NNN,AL47,
IF('Rent Roll'!$S16=Stop,AL72,
IF('Rent Roll'!$S16=CAM_Fixed,AL97,
IF('Rent Roll'!$S16=FSG,"-","-")))),"-"),"-")</f>
        <v>-</v>
      </c>
      <c r="AM20" s="715" t="str">
        <f>IF(AM$3='Rent Roll'!$U16,
IF(OR(AND(AM$5&gt;='Rent Roll'!$K16,AM$5&lt;='Rent Roll'!$L16),AND(AM$5&gt;='Rent Roll'!$M41,AM$5&lt;='Rent Roll'!$N41)),
IF('Rent Roll'!$S16=NNN,AM47,
IF('Rent Roll'!$S16=Stop,AM72,
IF('Rent Roll'!$S16=CAM_Fixed,AM97,
IF('Rent Roll'!$S16=FSG,"-","-")))),"-"),"-")</f>
        <v>-</v>
      </c>
      <c r="AN20" s="715" t="str">
        <f>IF(AN$3='Rent Roll'!$U16,
IF(OR(AND(AN$5&gt;='Rent Roll'!$K16,AN$5&lt;='Rent Roll'!$L16),AND(AN$5&gt;='Rent Roll'!$M41,AN$5&lt;='Rent Roll'!$N41)),
IF('Rent Roll'!$S16=NNN,AN47,
IF('Rent Roll'!$S16=Stop,AN72,
IF('Rent Roll'!$S16=CAM_Fixed,AN97,
IF('Rent Roll'!$S16=FSG,"-","-")))),"-"),"-")</f>
        <v>-</v>
      </c>
      <c r="AO20" s="715" t="str">
        <f>IF(AO$3='Rent Roll'!$U16,
IF(OR(AND(AO$5&gt;='Rent Roll'!$K16,AO$5&lt;='Rent Roll'!$L16),AND(AO$5&gt;='Rent Roll'!$M41,AO$5&lt;='Rent Roll'!$N41)),
IF('Rent Roll'!$S16=NNN,AO47,
IF('Rent Roll'!$S16=Stop,AO72,
IF('Rent Roll'!$S16=CAM_Fixed,AO97,
IF('Rent Roll'!$S16=FSG,"-","-")))),"-"),"-")</f>
        <v>-</v>
      </c>
      <c r="AP20" s="715" t="str">
        <f>IF(AP$3='Rent Roll'!$U16,
IF(OR(AND(AP$5&gt;='Rent Roll'!$K16,AP$5&lt;='Rent Roll'!$L16),AND(AP$5&gt;='Rent Roll'!$M41,AP$5&lt;='Rent Roll'!$N41)),
IF('Rent Roll'!$S16=NNN,AP47,
IF('Rent Roll'!$S16=Stop,AP72,
IF('Rent Roll'!$S16=CAM_Fixed,AP97,
IF('Rent Roll'!$S16=FSG,"-","-")))),"-"),"-")</f>
        <v>-</v>
      </c>
      <c r="AQ20" s="715" t="str">
        <f>IF(AQ$3='Rent Roll'!$U16,
IF(OR(AND(AQ$5&gt;='Rent Roll'!$K16,AQ$5&lt;='Rent Roll'!$L16),AND(AQ$5&gt;='Rent Roll'!$M41,AQ$5&lt;='Rent Roll'!$N41)),
IF('Rent Roll'!$S16=NNN,AQ47,
IF('Rent Roll'!$S16=Stop,AQ72,
IF('Rent Roll'!$S16=CAM_Fixed,AQ97,
IF('Rent Roll'!$S16=FSG,"-","-")))),"-"),"-")</f>
        <v>-</v>
      </c>
      <c r="AR20" s="715" t="str">
        <f>IF(AR$3='Rent Roll'!$U16,
IF(OR(AND(AR$5&gt;='Rent Roll'!$K16,AR$5&lt;='Rent Roll'!$L16),AND(AR$5&gt;='Rent Roll'!$M41,AR$5&lt;='Rent Roll'!$N41)),
IF('Rent Roll'!$S16=NNN,AR47,
IF('Rent Roll'!$S16=Stop,AR72,
IF('Rent Roll'!$S16=CAM_Fixed,AR97,
IF('Rent Roll'!$S16=FSG,"-","-")))),"-"),"-")</f>
        <v>-</v>
      </c>
      <c r="AS20" s="715" t="str">
        <f>IF(AS$3='Rent Roll'!$U16,
IF(OR(AND(AS$5&gt;='Rent Roll'!$K16,AS$5&lt;='Rent Roll'!$L16),AND(AS$5&gt;='Rent Roll'!$M41,AS$5&lt;='Rent Roll'!$N41)),
IF('Rent Roll'!$S16=NNN,AS47,
IF('Rent Roll'!$S16=Stop,AS72,
IF('Rent Roll'!$S16=CAM_Fixed,AS97,
IF('Rent Roll'!$S16=FSG,"-","-")))),"-"),"-")</f>
        <v>-</v>
      </c>
      <c r="AT20" s="715" t="str">
        <f>IF(AT$3='Rent Roll'!$U16,
IF(OR(AND(AT$5&gt;='Rent Roll'!$K16,AT$5&lt;='Rent Roll'!$L16),AND(AT$5&gt;='Rent Roll'!$M41,AT$5&lt;='Rent Roll'!$N41)),
IF('Rent Roll'!$S16=NNN,AT47,
IF('Rent Roll'!$S16=Stop,AT72,
IF('Rent Roll'!$S16=CAM_Fixed,AT97,
IF('Rent Roll'!$S16=FSG,"-","-")))),"-"),"-")</f>
        <v>-</v>
      </c>
      <c r="AU20" s="715" t="str">
        <f>IF(AU$3='Rent Roll'!$U16,
IF(OR(AND(AU$5&gt;='Rent Roll'!$K16,AU$5&lt;='Rent Roll'!$L16),AND(AU$5&gt;='Rent Roll'!$M41,AU$5&lt;='Rent Roll'!$N41)),
IF('Rent Roll'!$S16=NNN,AU47,
IF('Rent Roll'!$S16=Stop,AU72,
IF('Rent Roll'!$S16=CAM_Fixed,AU97,
IF('Rent Roll'!$S16=FSG,"-","-")))),"-"),"-")</f>
        <v>-</v>
      </c>
      <c r="AV20" s="715" t="str">
        <f>IF(AV$3='Rent Roll'!$U16,
IF(OR(AND(AV$5&gt;='Rent Roll'!$K16,AV$5&lt;='Rent Roll'!$L16),AND(AV$5&gt;='Rent Roll'!$M41,AV$5&lt;='Rent Roll'!$N41)),
IF('Rent Roll'!$S16=NNN,AV47,
IF('Rent Roll'!$S16=Stop,AV72,
IF('Rent Roll'!$S16=CAM_Fixed,AV97,
IF('Rent Roll'!$S16=FSG,"-","-")))),"-"),"-")</f>
        <v>-</v>
      </c>
      <c r="AW20" s="715" t="str">
        <f>IF(AW$3='Rent Roll'!$U16,
IF(OR(AND(AW$5&gt;='Rent Roll'!$K16,AW$5&lt;='Rent Roll'!$L16),AND(AW$5&gt;='Rent Roll'!$M41,AW$5&lt;='Rent Roll'!$N41)),
IF('Rent Roll'!$S16=NNN,AW47,
IF('Rent Roll'!$S16=Stop,AW72,
IF('Rent Roll'!$S16=CAM_Fixed,AW97,
IF('Rent Roll'!$S16=FSG,"-","-")))),"-"),"-")</f>
        <v>-</v>
      </c>
      <c r="AX20" s="715" t="str">
        <f>IF(AX$3='Rent Roll'!$U16,
IF(OR(AND(AX$5&gt;='Rent Roll'!$K16,AX$5&lt;='Rent Roll'!$L16),AND(AX$5&gt;='Rent Roll'!$M41,AX$5&lt;='Rent Roll'!$N41)),
IF('Rent Roll'!$S16=NNN,AX47,
IF('Rent Roll'!$S16=Stop,AX72,
IF('Rent Roll'!$S16=CAM_Fixed,AX97,
IF('Rent Roll'!$S16=FSG,"-","-")))),"-"),"-")</f>
        <v>-</v>
      </c>
      <c r="AY20" s="715" t="str">
        <f>IF(AY$3='Rent Roll'!$U16,
IF(OR(AND(AY$5&gt;='Rent Roll'!$K16,AY$5&lt;='Rent Roll'!$L16),AND(AY$5&gt;='Rent Roll'!$M41,AY$5&lt;='Rent Roll'!$N41)),
IF('Rent Roll'!$S16=NNN,AY47,
IF('Rent Roll'!$S16=Stop,AY72,
IF('Rent Roll'!$S16=CAM_Fixed,AY97,
IF('Rent Roll'!$S16=FSG,"-","-")))),"-"),"-")</f>
        <v>-</v>
      </c>
      <c r="AZ20" s="715" t="str">
        <f>IF(AZ$3='Rent Roll'!$U16,
IF(OR(AND(AZ$5&gt;='Rent Roll'!$K16,AZ$5&lt;='Rent Roll'!$L16),AND(AZ$5&gt;='Rent Roll'!$M41,AZ$5&lt;='Rent Roll'!$N41)),
IF('Rent Roll'!$S16=NNN,AZ47,
IF('Rent Roll'!$S16=Stop,AZ72,
IF('Rent Roll'!$S16=CAM_Fixed,AZ97,
IF('Rent Roll'!$S16=FSG,"-","-")))),"-"),"-")</f>
        <v>-</v>
      </c>
      <c r="BA20" s="715" t="str">
        <f>IF(BA$3='Rent Roll'!$U16,
IF(OR(AND(BA$5&gt;='Rent Roll'!$K16,BA$5&lt;='Rent Roll'!$L16),AND(BA$5&gt;='Rent Roll'!$M41,BA$5&lt;='Rent Roll'!$N41)),
IF('Rent Roll'!$S16=NNN,BA47,
IF('Rent Roll'!$S16=Stop,BA72,
IF('Rent Roll'!$S16=CAM_Fixed,BA97,
IF('Rent Roll'!$S16=FSG,"-","-")))),"-"),"-")</f>
        <v>-</v>
      </c>
      <c r="BB20" s="715" t="str">
        <f>IF(BB$3='Rent Roll'!$U16,
IF(OR(AND(BB$5&gt;='Rent Roll'!$K16,BB$5&lt;='Rent Roll'!$L16),AND(BB$5&gt;='Rent Roll'!$M41,BB$5&lt;='Rent Roll'!$N41)),
IF('Rent Roll'!$S16=NNN,BB47,
IF('Rent Roll'!$S16=Stop,BB72,
IF('Rent Roll'!$S16=CAM_Fixed,BB97,
IF('Rent Roll'!$S16=FSG,"-","-")))),"-"),"-")</f>
        <v>-</v>
      </c>
      <c r="BC20" s="715" t="str">
        <f>IF(BC$3='Rent Roll'!$U16,
IF(OR(AND(BC$5&gt;='Rent Roll'!$K16,BC$5&lt;='Rent Roll'!$L16),AND(BC$5&gt;='Rent Roll'!$M41,BC$5&lt;='Rent Roll'!$N41)),
IF('Rent Roll'!$S16=NNN,BC47,
IF('Rent Roll'!$S16=Stop,BC72,
IF('Rent Roll'!$S16=CAM_Fixed,BC97,
IF('Rent Roll'!$S16=FSG,"-","-")))),"-"),"-")</f>
        <v>-</v>
      </c>
      <c r="BD20" s="715" t="str">
        <f>IF(BD$3='Rent Roll'!$U16,
IF(OR(AND(BD$5&gt;='Rent Roll'!$K16,BD$5&lt;='Rent Roll'!$L16),AND(BD$5&gt;='Rent Roll'!$M41,BD$5&lt;='Rent Roll'!$N41)),
IF('Rent Roll'!$S16=NNN,BD47,
IF('Rent Roll'!$S16=Stop,BD72,
IF('Rent Roll'!$S16=CAM_Fixed,BD97,
IF('Rent Roll'!$S16=FSG,"-","-")))),"-"),"-")</f>
        <v>-</v>
      </c>
      <c r="BE20" s="715" t="str">
        <f>IF(BE$3='Rent Roll'!$U16,
IF(OR(AND(BE$5&gt;='Rent Roll'!$K16,BE$5&lt;='Rent Roll'!$L16),AND(BE$5&gt;='Rent Roll'!$M41,BE$5&lt;='Rent Roll'!$N41)),
IF('Rent Roll'!$S16=NNN,BE47,
IF('Rent Roll'!$S16=Stop,BE72,
IF('Rent Roll'!$S16=CAM_Fixed,BE97,
IF('Rent Roll'!$S16=FSG,"-","-")))),"-"),"-")</f>
        <v>-</v>
      </c>
      <c r="BF20" s="715" t="str">
        <f>IF(BF$3='Rent Roll'!$U16,
IF(OR(AND(BF$5&gt;='Rent Roll'!$K16,BF$5&lt;='Rent Roll'!$L16),AND(BF$5&gt;='Rent Roll'!$M41,BF$5&lt;='Rent Roll'!$N41)),
IF('Rent Roll'!$S16=NNN,BF47,
IF('Rent Roll'!$S16=Stop,BF72,
IF('Rent Roll'!$S16=CAM_Fixed,BF97,
IF('Rent Roll'!$S16=FSG,"-","-")))),"-"),"-")</f>
        <v>-</v>
      </c>
      <c r="BG20" s="715" t="str">
        <f>IF(BG$3='Rent Roll'!$U16,
IF(OR(AND(BG$5&gt;='Rent Roll'!$K16,BG$5&lt;='Rent Roll'!$L16),AND(BG$5&gt;='Rent Roll'!$M41,BG$5&lt;='Rent Roll'!$N41)),
IF('Rent Roll'!$S16=NNN,BG47,
IF('Rent Roll'!$S16=Stop,BG72,
IF('Rent Roll'!$S16=CAM_Fixed,BG97,
IF('Rent Roll'!$S16=FSG,"-","-")))),"-"),"-")</f>
        <v>-</v>
      </c>
      <c r="BH20" s="715" t="str">
        <f>IF(BH$3='Rent Roll'!$U16,
IF(OR(AND(BH$5&gt;='Rent Roll'!$K16,BH$5&lt;='Rent Roll'!$L16),AND(BH$5&gt;='Rent Roll'!$M41,BH$5&lt;='Rent Roll'!$N41)),
IF('Rent Roll'!$S16=NNN,BH47,
IF('Rent Roll'!$S16=Stop,BH72,
IF('Rent Roll'!$S16=CAM_Fixed,BH97,
IF('Rent Roll'!$S16=FSG,"-","-")))),"-"),"-")</f>
        <v>-</v>
      </c>
      <c r="BI20" s="715" t="str">
        <f>IF(BI$3='Rent Roll'!$U16,
IF(OR(AND(BI$5&gt;='Rent Roll'!$K16,BI$5&lt;='Rent Roll'!$L16),AND(BI$5&gt;='Rent Roll'!$M41,BI$5&lt;='Rent Roll'!$N41)),
IF('Rent Roll'!$S16=NNN,BI47,
IF('Rent Roll'!$S16=Stop,BI72,
IF('Rent Roll'!$S16=CAM_Fixed,BI97,
IF('Rent Roll'!$S16=FSG,"-","-")))),"-"),"-")</f>
        <v>-</v>
      </c>
      <c r="BJ20" s="715" t="str">
        <f>IF(BJ$3='Rent Roll'!$U16,
IF(OR(AND(BJ$5&gt;='Rent Roll'!$K16,BJ$5&lt;='Rent Roll'!$L16),AND(BJ$5&gt;='Rent Roll'!$M41,BJ$5&lt;='Rent Roll'!$N41)),
IF('Rent Roll'!$S16=NNN,BJ47,
IF('Rent Roll'!$S16=Stop,BJ72,
IF('Rent Roll'!$S16=CAM_Fixed,BJ97,
IF('Rent Roll'!$S16=FSG,"-","-")))),"-"),"-")</f>
        <v>-</v>
      </c>
      <c r="BK20" s="715" t="str">
        <f>IF(BK$3='Rent Roll'!$U16,
IF(OR(AND(BK$5&gt;='Rent Roll'!$K16,BK$5&lt;='Rent Roll'!$L16),AND(BK$5&gt;='Rent Roll'!$M41,BK$5&lt;='Rent Roll'!$N41)),
IF('Rent Roll'!$S16=NNN,BK47,
IF('Rent Roll'!$S16=Stop,BK72,
IF('Rent Roll'!$S16=CAM_Fixed,BK97,
IF('Rent Roll'!$S16=FSG,"-","-")))),"-"),"-")</f>
        <v>-</v>
      </c>
      <c r="BL20" s="715" t="str">
        <f>IF(BL$3='Rent Roll'!$U16,
IF(OR(AND(BL$5&gt;='Rent Roll'!$K16,BL$5&lt;='Rent Roll'!$L16),AND(BL$5&gt;='Rent Roll'!$M41,BL$5&lt;='Rent Roll'!$N41)),
IF('Rent Roll'!$S16=NNN,BL47,
IF('Rent Roll'!$S16=Stop,BL72,
IF('Rent Roll'!$S16=CAM_Fixed,BL97,
IF('Rent Roll'!$S16=FSG,"-","-")))),"-"),"-")</f>
        <v>-</v>
      </c>
      <c r="BM20" s="715" t="str">
        <f>IF(BM$3='Rent Roll'!$U16,
IF(OR(AND(BM$5&gt;='Rent Roll'!$K16,BM$5&lt;='Rent Roll'!$L16),AND(BM$5&gt;='Rent Roll'!$M41,BM$5&lt;='Rent Roll'!$N41)),
IF('Rent Roll'!$S16=NNN,BM47,
IF('Rent Roll'!$S16=Stop,BM72,
IF('Rent Roll'!$S16=CAM_Fixed,BM97,
IF('Rent Roll'!$S16=FSG,"-","-")))),"-"),"-")</f>
        <v>-</v>
      </c>
      <c r="BN20" s="715" t="str">
        <f>IF(BN$3='Rent Roll'!$U16,
IF(OR(AND(BN$5&gt;='Rent Roll'!$K16,BN$5&lt;='Rent Roll'!$L16),AND(BN$5&gt;='Rent Roll'!$M41,BN$5&lt;='Rent Roll'!$N41)),
IF('Rent Roll'!$S16=NNN,BN47,
IF('Rent Roll'!$S16=Stop,BN72,
IF('Rent Roll'!$S16=CAM_Fixed,BN97,
IF('Rent Roll'!$S16=FSG,"-","-")))),"-"),"-")</f>
        <v>-</v>
      </c>
      <c r="BO20" s="715" t="str">
        <f>IF(BO$3='Rent Roll'!$U16,
IF(OR(AND(BO$5&gt;='Rent Roll'!$K16,BO$5&lt;='Rent Roll'!$L16),AND(BO$5&gt;='Rent Roll'!$M41,BO$5&lt;='Rent Roll'!$N41)),
IF('Rent Roll'!$S16=NNN,BO47,
IF('Rent Roll'!$S16=Stop,BO72,
IF('Rent Roll'!$S16=CAM_Fixed,BO97,
IF('Rent Roll'!$S16=FSG,"-","-")))),"-"),"-")</f>
        <v>-</v>
      </c>
      <c r="BP20" s="715" t="str">
        <f>IF(BP$3='Rent Roll'!$U16,
IF(OR(AND(BP$5&gt;='Rent Roll'!$K16,BP$5&lt;='Rent Roll'!$L16),AND(BP$5&gt;='Rent Roll'!$M41,BP$5&lt;='Rent Roll'!$N41)),
IF('Rent Roll'!$S16=NNN,BP47,
IF('Rent Roll'!$S16=Stop,BP72,
IF('Rent Roll'!$S16=CAM_Fixed,BP97,
IF('Rent Roll'!$S16=FSG,"-","-")))),"-"),"-")</f>
        <v>-</v>
      </c>
      <c r="BQ20" s="715" t="str">
        <f>IF(BQ$3='Rent Roll'!$U16,
IF(OR(AND(BQ$5&gt;='Rent Roll'!$K16,BQ$5&lt;='Rent Roll'!$L16),AND(BQ$5&gt;='Rent Roll'!$M41,BQ$5&lt;='Rent Roll'!$N41)),
IF('Rent Roll'!$S16=NNN,BQ47,
IF('Rent Roll'!$S16=Stop,BQ72,
IF('Rent Roll'!$S16=CAM_Fixed,BQ97,
IF('Rent Roll'!$S16=FSG,"-","-")))),"-"),"-")</f>
        <v>-</v>
      </c>
      <c r="BR20" s="715" t="str">
        <f>IF(BR$3='Rent Roll'!$U16,
IF(OR(AND(BR$5&gt;='Rent Roll'!$K16,BR$5&lt;='Rent Roll'!$L16),AND(BR$5&gt;='Rent Roll'!$M41,BR$5&lt;='Rent Roll'!$N41)),
IF('Rent Roll'!$S16=NNN,BR47,
IF('Rent Roll'!$S16=Stop,BR72,
IF('Rent Roll'!$S16=CAM_Fixed,BR97,
IF('Rent Roll'!$S16=FSG,"-","-")))),"-"),"-")</f>
        <v>-</v>
      </c>
      <c r="BS20" s="715" t="str">
        <f>IF(BS$3='Rent Roll'!$U16,
IF(OR(AND(BS$5&gt;='Rent Roll'!$K16,BS$5&lt;='Rent Roll'!$L16),AND(BS$5&gt;='Rent Roll'!$M41,BS$5&lt;='Rent Roll'!$N41)),
IF('Rent Roll'!$S16=NNN,BS47,
IF('Rent Roll'!$S16=Stop,BS72,
IF('Rent Roll'!$S16=CAM_Fixed,BS97,
IF('Rent Roll'!$S16=FSG,"-","-")))),"-"),"-")</f>
        <v>-</v>
      </c>
      <c r="BT20" s="715" t="str">
        <f>IF(BT$3='Rent Roll'!$U16,
IF(OR(AND(BT$5&gt;='Rent Roll'!$K16,BT$5&lt;='Rent Roll'!$L16),AND(BT$5&gt;='Rent Roll'!$M41,BT$5&lt;='Rent Roll'!$N41)),
IF('Rent Roll'!$S16=NNN,BT47,
IF('Rent Roll'!$S16=Stop,BT72,
IF('Rent Roll'!$S16=CAM_Fixed,BT97,
IF('Rent Roll'!$S16=FSG,"-","-")))),"-"),"-")</f>
        <v>-</v>
      </c>
      <c r="BU20" s="715" t="str">
        <f>IF(BU$3='Rent Roll'!$U16,
IF(OR(AND(BU$5&gt;='Rent Roll'!$K16,BU$5&lt;='Rent Roll'!$L16),AND(BU$5&gt;='Rent Roll'!$M41,BU$5&lt;='Rent Roll'!$N41)),
IF('Rent Roll'!$S16=NNN,BU47,
IF('Rent Roll'!$S16=Stop,BU72,
IF('Rent Roll'!$S16=CAM_Fixed,BU97,
IF('Rent Roll'!$S16=FSG,"-","-")))),"-"),"-")</f>
        <v>-</v>
      </c>
      <c r="BV20" s="715" t="str">
        <f>IF(BV$3='Rent Roll'!$U16,
IF(OR(AND(BV$5&gt;='Rent Roll'!$K16,BV$5&lt;='Rent Roll'!$L16),AND(BV$5&gt;='Rent Roll'!$M41,BV$5&lt;='Rent Roll'!$N41)),
IF('Rent Roll'!$S16=NNN,BV47,
IF('Rent Roll'!$S16=Stop,BV72,
IF('Rent Roll'!$S16=CAM_Fixed,BV97,
IF('Rent Roll'!$S16=FSG,"-","-")))),"-"),"-")</f>
        <v>-</v>
      </c>
      <c r="BW20" s="715" t="str">
        <f>IF(BW$3='Rent Roll'!$U16,
IF(OR(AND(BW$5&gt;='Rent Roll'!$K16,BW$5&lt;='Rent Roll'!$L16),AND(BW$5&gt;='Rent Roll'!$M41,BW$5&lt;='Rent Roll'!$N41)),
IF('Rent Roll'!$S16=NNN,BW47,
IF('Rent Roll'!$S16=Stop,BW72,
IF('Rent Roll'!$S16=CAM_Fixed,BW97,
IF('Rent Roll'!$S16=FSG,"-","-")))),"-"),"-")</f>
        <v>-</v>
      </c>
      <c r="BX20" s="715" t="str">
        <f>IF(BX$3='Rent Roll'!$U16,
IF(OR(AND(BX$5&gt;='Rent Roll'!$K16,BX$5&lt;='Rent Roll'!$L16),AND(BX$5&gt;='Rent Roll'!$M41,BX$5&lt;='Rent Roll'!$N41)),
IF('Rent Roll'!$S16=NNN,BX47,
IF('Rent Roll'!$S16=Stop,BX72,
IF('Rent Roll'!$S16=CAM_Fixed,BX97,
IF('Rent Roll'!$S16=FSG,"-","-")))),"-"),"-")</f>
        <v>-</v>
      </c>
      <c r="BY20" s="715" t="str">
        <f>IF(BY$3='Rent Roll'!$U16,
IF(OR(AND(BY$5&gt;='Rent Roll'!$K16,BY$5&lt;='Rent Roll'!$L16),AND(BY$5&gt;='Rent Roll'!$M41,BY$5&lt;='Rent Roll'!$N41)),
IF('Rent Roll'!$S16=NNN,BY47,
IF('Rent Roll'!$S16=Stop,BY72,
IF('Rent Roll'!$S16=CAM_Fixed,BY97,
IF('Rent Roll'!$S16=FSG,"-","-")))),"-"),"-")</f>
        <v>-</v>
      </c>
      <c r="BZ20" s="715" t="str">
        <f>IF(BZ$3='Rent Roll'!$U16,
IF(OR(AND(BZ$5&gt;='Rent Roll'!$K16,BZ$5&lt;='Rent Roll'!$L16),AND(BZ$5&gt;='Rent Roll'!$M41,BZ$5&lt;='Rent Roll'!$N41)),
IF('Rent Roll'!$S16=NNN,BZ47,
IF('Rent Roll'!$S16=Stop,BZ72,
IF('Rent Roll'!$S16=CAM_Fixed,BZ97,
IF('Rent Roll'!$S16=FSG,"-","-")))),"-"),"-")</f>
        <v>-</v>
      </c>
      <c r="CA20" s="715" t="str">
        <f>IF(CA$3='Rent Roll'!$U16,
IF(OR(AND(CA$5&gt;='Rent Roll'!$K16,CA$5&lt;='Rent Roll'!$L16),AND(CA$5&gt;='Rent Roll'!$M41,CA$5&lt;='Rent Roll'!$N41)),
IF('Rent Roll'!$S16=NNN,CA47,
IF('Rent Roll'!$S16=Stop,CA72,
IF('Rent Roll'!$S16=CAM_Fixed,CA97,
IF('Rent Roll'!$S16=FSG,"-","-")))),"-"),"-")</f>
        <v>-</v>
      </c>
      <c r="CB20" s="715" t="str">
        <f>IF(CB$3='Rent Roll'!$U16,
IF(OR(AND(CB$5&gt;='Rent Roll'!$K16,CB$5&lt;='Rent Roll'!$L16),AND(CB$5&gt;='Rent Roll'!$M41,CB$5&lt;='Rent Roll'!$N41)),
IF('Rent Roll'!$S16=NNN,CB47,
IF('Rent Roll'!$S16=Stop,CB72,
IF('Rent Roll'!$S16=CAM_Fixed,CB97,
IF('Rent Roll'!$S16=FSG,"-","-")))),"-"),"-")</f>
        <v>-</v>
      </c>
      <c r="CC20" s="715" t="str">
        <f>IF(CC$3='Rent Roll'!$U16,
IF(OR(AND(CC$5&gt;='Rent Roll'!$K16,CC$5&lt;='Rent Roll'!$L16),AND(CC$5&gt;='Rent Roll'!$M41,CC$5&lt;='Rent Roll'!$N41)),
IF('Rent Roll'!$S16=NNN,CC47,
IF('Rent Roll'!$S16=Stop,CC72,
IF('Rent Roll'!$S16=CAM_Fixed,CC97,
IF('Rent Roll'!$S16=FSG,"-","-")))),"-"),"-")</f>
        <v>-</v>
      </c>
      <c r="CD20" s="715" t="str">
        <f>IF(CD$3='Rent Roll'!$U16,
IF(OR(AND(CD$5&gt;='Rent Roll'!$K16,CD$5&lt;='Rent Roll'!$L16),AND(CD$5&gt;='Rent Roll'!$M41,CD$5&lt;='Rent Roll'!$N41)),
IF('Rent Roll'!$S16=NNN,CD47,
IF('Rent Roll'!$S16=Stop,CD72,
IF('Rent Roll'!$S16=CAM_Fixed,CD97,
IF('Rent Roll'!$S16=FSG,"-","-")))),"-"),"-")</f>
        <v>-</v>
      </c>
      <c r="CE20" s="715" t="str">
        <f>IF(CE$3='Rent Roll'!$U16,
IF(OR(AND(CE$5&gt;='Rent Roll'!$K16,CE$5&lt;='Rent Roll'!$L16),AND(CE$5&gt;='Rent Roll'!$M41,CE$5&lt;='Rent Roll'!$N41)),
IF('Rent Roll'!$S16=NNN,CE47,
IF('Rent Roll'!$S16=Stop,CE72,
IF('Rent Roll'!$S16=CAM_Fixed,CE97,
IF('Rent Roll'!$S16=FSG,"-","-")))),"-"),"-")</f>
        <v>-</v>
      </c>
      <c r="CF20" s="715" t="str">
        <f>IF(CF$3='Rent Roll'!$U16,
IF(OR(AND(CF$5&gt;='Rent Roll'!$K16,CF$5&lt;='Rent Roll'!$L16),AND(CF$5&gt;='Rent Roll'!$M41,CF$5&lt;='Rent Roll'!$N41)),
IF('Rent Roll'!$S16=NNN,CF47,
IF('Rent Roll'!$S16=Stop,CF72,
IF('Rent Roll'!$S16=CAM_Fixed,CF97,
IF('Rent Roll'!$S16=FSG,"-","-")))),"-"),"-")</f>
        <v>-</v>
      </c>
      <c r="CG20" s="715" t="str">
        <f>IF(CG$3='Rent Roll'!$U16,
IF(OR(AND(CG$5&gt;='Rent Roll'!$K16,CG$5&lt;='Rent Roll'!$L16),AND(CG$5&gt;='Rent Roll'!$M41,CG$5&lt;='Rent Roll'!$N41)),
IF('Rent Roll'!$S16=NNN,CG47,
IF('Rent Roll'!$S16=Stop,CG72,
IF('Rent Roll'!$S16=CAM_Fixed,CG97,
IF('Rent Roll'!$S16=FSG,"-","-")))),"-"),"-")</f>
        <v>-</v>
      </c>
      <c r="CH20" s="715" t="str">
        <f>IF(CH$3='Rent Roll'!$U16,
IF(OR(AND(CH$5&gt;='Rent Roll'!$K16,CH$5&lt;='Rent Roll'!$L16),AND(CH$5&gt;='Rent Roll'!$M41,CH$5&lt;='Rent Roll'!$N41)),
IF('Rent Roll'!$S16=NNN,CH47,
IF('Rent Roll'!$S16=Stop,CH72,
IF('Rent Roll'!$S16=CAM_Fixed,CH97,
IF('Rent Roll'!$S16=FSG,"-","-")))),"-"),"-")</f>
        <v>-</v>
      </c>
      <c r="CI20" s="715" t="str">
        <f>IF(CI$3='Rent Roll'!$U16,
IF(OR(AND(CI$5&gt;='Rent Roll'!$K16,CI$5&lt;='Rent Roll'!$L16),AND(CI$5&gt;='Rent Roll'!$M41,CI$5&lt;='Rent Roll'!$N41)),
IF('Rent Roll'!$S16=NNN,CI47,
IF('Rent Roll'!$S16=Stop,CI72,
IF('Rent Roll'!$S16=CAM_Fixed,CI97,
IF('Rent Roll'!$S16=FSG,"-","-")))),"-"),"-")</f>
        <v>-</v>
      </c>
      <c r="CJ20" s="715" t="str">
        <f>IF(CJ$3='Rent Roll'!$U16,
IF(OR(AND(CJ$5&gt;='Rent Roll'!$K16,CJ$5&lt;='Rent Roll'!$L16),AND(CJ$5&gt;='Rent Roll'!$M41,CJ$5&lt;='Rent Roll'!$N41)),
IF('Rent Roll'!$S16=NNN,CJ47,
IF('Rent Roll'!$S16=Stop,CJ72,
IF('Rent Roll'!$S16=CAM_Fixed,CJ97,
IF('Rent Roll'!$S16=FSG,"-","-")))),"-"),"-")</f>
        <v>-</v>
      </c>
      <c r="CK20" s="715" t="str">
        <f>IF(CK$3='Rent Roll'!$U16,
IF(OR(AND(CK$5&gt;='Rent Roll'!$K16,CK$5&lt;='Rent Roll'!$L16),AND(CK$5&gt;='Rent Roll'!$M41,CK$5&lt;='Rent Roll'!$N41)),
IF('Rent Roll'!$S16=NNN,CK47,
IF('Rent Roll'!$S16=Stop,CK72,
IF('Rent Roll'!$S16=CAM_Fixed,CK97,
IF('Rent Roll'!$S16=FSG,"-","-")))),"-"),"-")</f>
        <v>-</v>
      </c>
      <c r="CL20" s="715" t="str">
        <f>IF(CL$3='Rent Roll'!$U16,
IF(OR(AND(CL$5&gt;='Rent Roll'!$K16,CL$5&lt;='Rent Roll'!$L16),AND(CL$5&gt;='Rent Roll'!$M41,CL$5&lt;='Rent Roll'!$N41)),
IF('Rent Roll'!$S16=NNN,CL47,
IF('Rent Roll'!$S16=Stop,CL72,
IF('Rent Roll'!$S16=CAM_Fixed,CL97,
IF('Rent Roll'!$S16=FSG,"-","-")))),"-"),"-")</f>
        <v>-</v>
      </c>
      <c r="CM20" s="715" t="str">
        <f>IF(CM$3='Rent Roll'!$U16,
IF(OR(AND(CM$5&gt;='Rent Roll'!$K16,CM$5&lt;='Rent Roll'!$L16),AND(CM$5&gt;='Rent Roll'!$M41,CM$5&lt;='Rent Roll'!$N41)),
IF('Rent Roll'!$S16=NNN,CM47,
IF('Rent Roll'!$S16=Stop,CM72,
IF('Rent Roll'!$S16=CAM_Fixed,CM97,
IF('Rent Roll'!$S16=FSG,"-","-")))),"-"),"-")</f>
        <v>-</v>
      </c>
      <c r="CN20" s="715" t="str">
        <f>IF(CN$3='Rent Roll'!$U16,
IF(OR(AND(CN$5&gt;='Rent Roll'!$K16,CN$5&lt;='Rent Roll'!$L16),AND(CN$5&gt;='Rent Roll'!$M41,CN$5&lt;='Rent Roll'!$N41)),
IF('Rent Roll'!$S16=NNN,CN47,
IF('Rent Roll'!$S16=Stop,CN72,
IF('Rent Roll'!$S16=CAM_Fixed,CN97,
IF('Rent Roll'!$S16=FSG,"-","-")))),"-"),"-")</f>
        <v>-</v>
      </c>
      <c r="CO20" s="715" t="str">
        <f>IF(CO$3='Rent Roll'!$U16,
IF(OR(AND(CO$5&gt;='Rent Roll'!$K16,CO$5&lt;='Rent Roll'!$L16),AND(CO$5&gt;='Rent Roll'!$M41,CO$5&lt;='Rent Roll'!$N41)),
IF('Rent Roll'!$S16=NNN,CO47,
IF('Rent Roll'!$S16=Stop,CO72,
IF('Rent Roll'!$S16=CAM_Fixed,CO97,
IF('Rent Roll'!$S16=FSG,"-","-")))),"-"),"-")</f>
        <v>-</v>
      </c>
      <c r="CP20" s="715" t="str">
        <f>IF(CP$3='Rent Roll'!$U16,
IF(OR(AND(CP$5&gt;='Rent Roll'!$K16,CP$5&lt;='Rent Roll'!$L16),AND(CP$5&gt;='Rent Roll'!$M41,CP$5&lt;='Rent Roll'!$N41)),
IF('Rent Roll'!$S16=NNN,CP47,
IF('Rent Roll'!$S16=Stop,CP72,
IF('Rent Roll'!$S16=CAM_Fixed,CP97,
IF('Rent Roll'!$S16=FSG,"-","-")))),"-"),"-")</f>
        <v>-</v>
      </c>
      <c r="CQ20" s="715" t="str">
        <f>IF(CQ$3='Rent Roll'!$U16,
IF(OR(AND(CQ$5&gt;='Rent Roll'!$K16,CQ$5&lt;='Rent Roll'!$L16),AND(CQ$5&gt;='Rent Roll'!$M41,CQ$5&lt;='Rent Roll'!$N41)),
IF('Rent Roll'!$S16=NNN,CQ47,
IF('Rent Roll'!$S16=Stop,CQ72,
IF('Rent Roll'!$S16=CAM_Fixed,CQ97,
IF('Rent Roll'!$S16=FSG,"-","-")))),"-"),"-")</f>
        <v>-</v>
      </c>
      <c r="CR20" s="715" t="str">
        <f>IF(CR$3='Rent Roll'!$U16,
IF(OR(AND(CR$5&gt;='Rent Roll'!$K16,CR$5&lt;='Rent Roll'!$L16),AND(CR$5&gt;='Rent Roll'!$M41,CR$5&lt;='Rent Roll'!$N41)),
IF('Rent Roll'!$S16=NNN,CR47,
IF('Rent Roll'!$S16=Stop,CR72,
IF('Rent Roll'!$S16=CAM_Fixed,CR97,
IF('Rent Roll'!$S16=FSG,"-","-")))),"-"),"-")</f>
        <v>-</v>
      </c>
      <c r="CS20" s="715" t="str">
        <f>IF(CS$3='Rent Roll'!$U16,
IF(OR(AND(CS$5&gt;='Rent Roll'!$K16,CS$5&lt;='Rent Roll'!$L16),AND(CS$5&gt;='Rent Roll'!$M41,CS$5&lt;='Rent Roll'!$N41)),
IF('Rent Roll'!$S16=NNN,CS47,
IF('Rent Roll'!$S16=Stop,CS72,
IF('Rent Roll'!$S16=CAM_Fixed,CS97,
IF('Rent Roll'!$S16=FSG,"-","-")))),"-"),"-")</f>
        <v>-</v>
      </c>
      <c r="CT20" s="715" t="str">
        <f>IF(CT$3='Rent Roll'!$U16,
IF(OR(AND(CT$5&gt;='Rent Roll'!$K16,CT$5&lt;='Rent Roll'!$L16),AND(CT$5&gt;='Rent Roll'!$M41,CT$5&lt;='Rent Roll'!$N41)),
IF('Rent Roll'!$S16=NNN,CT47,
IF('Rent Roll'!$S16=Stop,CT72,
IF('Rent Roll'!$S16=CAM_Fixed,CT97,
IF('Rent Roll'!$S16=FSG,"-","-")))),"-"),"-")</f>
        <v>-</v>
      </c>
      <c r="CU20" s="715" t="str">
        <f>IF(CU$3='Rent Roll'!$U16,
IF(OR(AND(CU$5&gt;='Rent Roll'!$K16,CU$5&lt;='Rent Roll'!$L16),AND(CU$5&gt;='Rent Roll'!$M41,CU$5&lt;='Rent Roll'!$N41)),
IF('Rent Roll'!$S16=NNN,CU47,
IF('Rent Roll'!$S16=Stop,CU72,
IF('Rent Roll'!$S16=CAM_Fixed,CU97,
IF('Rent Roll'!$S16=FSG,"-","-")))),"-"),"-")</f>
        <v>-</v>
      </c>
      <c r="CV20" s="715" t="str">
        <f>IF(CV$3='Rent Roll'!$U16,
IF(OR(AND(CV$5&gt;='Rent Roll'!$K16,CV$5&lt;='Rent Roll'!$L16),AND(CV$5&gt;='Rent Roll'!$M41,CV$5&lt;='Rent Roll'!$N41)),
IF('Rent Roll'!$S16=NNN,CV47,
IF('Rent Roll'!$S16=Stop,CV72,
IF('Rent Roll'!$S16=CAM_Fixed,CV97,
IF('Rent Roll'!$S16=FSG,"-","-")))),"-"),"-")</f>
        <v>-</v>
      </c>
      <c r="CW20" s="715" t="str">
        <f>IF(CW$3='Rent Roll'!$U16,
IF(OR(AND(CW$5&gt;='Rent Roll'!$K16,CW$5&lt;='Rent Roll'!$L16),AND(CW$5&gt;='Rent Roll'!$M41,CW$5&lt;='Rent Roll'!$N41)),
IF('Rent Roll'!$S16=NNN,CW47,
IF('Rent Roll'!$S16=Stop,CW72,
IF('Rent Roll'!$S16=CAM_Fixed,CW97,
IF('Rent Roll'!$S16=FSG,"-","-")))),"-"),"-")</f>
        <v>-</v>
      </c>
      <c r="CX20" s="715" t="str">
        <f>IF(CX$3='Rent Roll'!$U16,
IF(OR(AND(CX$5&gt;='Rent Roll'!$K16,CX$5&lt;='Rent Roll'!$L16),AND(CX$5&gt;='Rent Roll'!$M41,CX$5&lt;='Rent Roll'!$N41)),
IF('Rent Roll'!$S16=NNN,CX47,
IF('Rent Roll'!$S16=Stop,CX72,
IF('Rent Roll'!$S16=CAM_Fixed,CX97,
IF('Rent Roll'!$S16=FSG,"-","-")))),"-"),"-")</f>
        <v>-</v>
      </c>
      <c r="CY20" s="715" t="str">
        <f>IF(CY$3='Rent Roll'!$U16,
IF(OR(AND(CY$5&gt;='Rent Roll'!$K16,CY$5&lt;='Rent Roll'!$L16),AND(CY$5&gt;='Rent Roll'!$M41,CY$5&lt;='Rent Roll'!$N41)),
IF('Rent Roll'!$S16=NNN,CY47,
IF('Rent Roll'!$S16=Stop,CY72,
IF('Rent Roll'!$S16=CAM_Fixed,CY97,
IF('Rent Roll'!$S16=FSG,"-","-")))),"-"),"-")</f>
        <v>-</v>
      </c>
      <c r="CZ20" s="715" t="str">
        <f>IF(CZ$3='Rent Roll'!$U16,
IF(OR(AND(CZ$5&gt;='Rent Roll'!$K16,CZ$5&lt;='Rent Roll'!$L16),AND(CZ$5&gt;='Rent Roll'!$M41,CZ$5&lt;='Rent Roll'!$N41)),
IF('Rent Roll'!$S16=NNN,CZ47,
IF('Rent Roll'!$S16=Stop,CZ72,
IF('Rent Roll'!$S16=CAM_Fixed,CZ97,
IF('Rent Roll'!$S16=FSG,"-","-")))),"-"),"-")</f>
        <v>-</v>
      </c>
      <c r="DA20" s="715" t="str">
        <f>IF(DA$3='Rent Roll'!$U16,
IF(OR(AND(DA$5&gt;='Rent Roll'!$K16,DA$5&lt;='Rent Roll'!$L16),AND(DA$5&gt;='Rent Roll'!$M41,DA$5&lt;='Rent Roll'!$N41)),
IF('Rent Roll'!$S16=NNN,DA47,
IF('Rent Roll'!$S16=Stop,DA72,
IF('Rent Roll'!$S16=CAM_Fixed,DA97,
IF('Rent Roll'!$S16=FSG,"-","-")))),"-"),"-")</f>
        <v>-</v>
      </c>
      <c r="DB20" s="715" t="str">
        <f>IF(DB$3='Rent Roll'!$U16,
IF(OR(AND(DB$5&gt;='Rent Roll'!$K16,DB$5&lt;='Rent Roll'!$L16),AND(DB$5&gt;='Rent Roll'!$M41,DB$5&lt;='Rent Roll'!$N41)),
IF('Rent Roll'!$S16=NNN,DB47,
IF('Rent Roll'!$S16=Stop,DB72,
IF('Rent Roll'!$S16=CAM_Fixed,DB97,
IF('Rent Roll'!$S16=FSG,"-","-")))),"-"),"-")</f>
        <v>-</v>
      </c>
      <c r="DC20" s="715" t="str">
        <f>IF(DC$3='Rent Roll'!$U16,
IF(OR(AND(DC$5&gt;='Rent Roll'!$K16,DC$5&lt;='Rent Roll'!$L16),AND(DC$5&gt;='Rent Roll'!$M41,DC$5&lt;='Rent Roll'!$N41)),
IF('Rent Roll'!$S16=NNN,DC47,
IF('Rent Roll'!$S16=Stop,DC72,
IF('Rent Roll'!$S16=CAM_Fixed,DC97,
IF('Rent Roll'!$S16=FSG,"-","-")))),"-"),"-")</f>
        <v>-</v>
      </c>
      <c r="DD20" s="715" t="str">
        <f>IF(DD$3='Rent Roll'!$U16,
IF(OR(AND(DD$5&gt;='Rent Roll'!$K16,DD$5&lt;='Rent Roll'!$L16),AND(DD$5&gt;='Rent Roll'!$M41,DD$5&lt;='Rent Roll'!$N41)),
IF('Rent Roll'!$S16=NNN,DD47,
IF('Rent Roll'!$S16=Stop,DD72,
IF('Rent Roll'!$S16=CAM_Fixed,DD97,
IF('Rent Roll'!$S16=FSG,"-","-")))),"-"),"-")</f>
        <v>-</v>
      </c>
      <c r="DE20" s="715" t="str">
        <f>IF(DE$3='Rent Roll'!$U16,
IF(OR(AND(DE$5&gt;='Rent Roll'!$K16,DE$5&lt;='Rent Roll'!$L16),AND(DE$5&gt;='Rent Roll'!$M41,DE$5&lt;='Rent Roll'!$N41)),
IF('Rent Roll'!$S16=NNN,DE47,
IF('Rent Roll'!$S16=Stop,DE72,
IF('Rent Roll'!$S16=CAM_Fixed,DE97,
IF('Rent Roll'!$S16=FSG,"-","-")))),"-"),"-")</f>
        <v>-</v>
      </c>
      <c r="DF20" s="715" t="str">
        <f>IF(DF$3='Rent Roll'!$U16,
IF(OR(AND(DF$5&gt;='Rent Roll'!$K16,DF$5&lt;='Rent Roll'!$L16),AND(DF$5&gt;='Rent Roll'!$M41,DF$5&lt;='Rent Roll'!$N41)),
IF('Rent Roll'!$S16=NNN,DF47,
IF('Rent Roll'!$S16=Stop,DF72,
IF('Rent Roll'!$S16=CAM_Fixed,DF97,
IF('Rent Roll'!$S16=FSG,"-","-")))),"-"),"-")</f>
        <v>-</v>
      </c>
      <c r="DG20" s="715" t="str">
        <f>IF(DG$3='Rent Roll'!$U16,
IF(OR(AND(DG$5&gt;='Rent Roll'!$K16,DG$5&lt;='Rent Roll'!$L16),AND(DG$5&gt;='Rent Roll'!$M41,DG$5&lt;='Rent Roll'!$N41)),
IF('Rent Roll'!$S16=NNN,DG47,
IF('Rent Roll'!$S16=Stop,DG72,
IF('Rent Roll'!$S16=CAM_Fixed,DG97,
IF('Rent Roll'!$S16=FSG,"-","-")))),"-"),"-")</f>
        <v>-</v>
      </c>
      <c r="DH20" s="715" t="str">
        <f>IF(DH$3='Rent Roll'!$U16,
IF(OR(AND(DH$5&gt;='Rent Roll'!$K16,DH$5&lt;='Rent Roll'!$L16),AND(DH$5&gt;='Rent Roll'!$M41,DH$5&lt;='Rent Roll'!$N41)),
IF('Rent Roll'!$S16=NNN,DH47,
IF('Rent Roll'!$S16=Stop,DH72,
IF('Rent Roll'!$S16=CAM_Fixed,DH97,
IF('Rent Roll'!$S16=FSG,"-","-")))),"-"),"-")</f>
        <v>-</v>
      </c>
      <c r="DI20" s="715" t="str">
        <f>IF(DI$3='Rent Roll'!$U16,
IF(OR(AND(DI$5&gt;='Rent Roll'!$K16,DI$5&lt;='Rent Roll'!$L16),AND(DI$5&gt;='Rent Roll'!$M41,DI$5&lt;='Rent Roll'!$N41)),
IF('Rent Roll'!$S16=NNN,DI47,
IF('Rent Roll'!$S16=Stop,DI72,
IF('Rent Roll'!$S16=CAM_Fixed,DI97,
IF('Rent Roll'!$S16=FSG,"-","-")))),"-"),"-")</f>
        <v>-</v>
      </c>
      <c r="DJ20" s="715" t="str">
        <f>IF(DJ$3='Rent Roll'!$U16,
IF(OR(AND(DJ$5&gt;='Rent Roll'!$K16,DJ$5&lt;='Rent Roll'!$L16),AND(DJ$5&gt;='Rent Roll'!$M41,DJ$5&lt;='Rent Roll'!$N41)),
IF('Rent Roll'!$S16=NNN,DJ47,
IF('Rent Roll'!$S16=Stop,DJ72,
IF('Rent Roll'!$S16=CAM_Fixed,DJ97,
IF('Rent Roll'!$S16=FSG,"-","-")))),"-"),"-")</f>
        <v>-</v>
      </c>
      <c r="DK20" s="715" t="str">
        <f>IF(DK$3='Rent Roll'!$U16,
IF(OR(AND(DK$5&gt;='Rent Roll'!$K16,DK$5&lt;='Rent Roll'!$L16),AND(DK$5&gt;='Rent Roll'!$M41,DK$5&lt;='Rent Roll'!$N41)),
IF('Rent Roll'!$S16=NNN,DK47,
IF('Rent Roll'!$S16=Stop,DK72,
IF('Rent Roll'!$S16=CAM_Fixed,DK97,
IF('Rent Roll'!$S16=FSG,"-","-")))),"-"),"-")</f>
        <v>-</v>
      </c>
      <c r="DL20" s="715" t="str">
        <f>IF(DL$3='Rent Roll'!$U16,
IF(OR(AND(DL$5&gt;='Rent Roll'!$K16,DL$5&lt;='Rent Roll'!$L16),AND(DL$5&gt;='Rent Roll'!$M41,DL$5&lt;='Rent Roll'!$N41)),
IF('Rent Roll'!$S16=NNN,DL47,
IF('Rent Roll'!$S16=Stop,DL72,
IF('Rent Roll'!$S16=CAM_Fixed,DL97,
IF('Rent Roll'!$S16=FSG,"-","-")))),"-"),"-")</f>
        <v>-</v>
      </c>
      <c r="DM20" s="715" t="str">
        <f>IF(DM$3='Rent Roll'!$U16,
IF(OR(AND(DM$5&gt;='Rent Roll'!$K16,DM$5&lt;='Rent Roll'!$L16),AND(DM$5&gt;='Rent Roll'!$M41,DM$5&lt;='Rent Roll'!$N41)),
IF('Rent Roll'!$S16=NNN,DM47,
IF('Rent Roll'!$S16=Stop,DM72,
IF('Rent Roll'!$S16=CAM_Fixed,DM97,
IF('Rent Roll'!$S16=FSG,"-","-")))),"-"),"-")</f>
        <v>-</v>
      </c>
      <c r="DN20" s="715" t="str">
        <f>IF(DN$3='Rent Roll'!$U16,
IF(OR(AND(DN$5&gt;='Rent Roll'!$K16,DN$5&lt;='Rent Roll'!$L16),AND(DN$5&gt;='Rent Roll'!$M41,DN$5&lt;='Rent Roll'!$N41)),
IF('Rent Roll'!$S16=NNN,DN47,
IF('Rent Roll'!$S16=Stop,DN72,
IF('Rent Roll'!$S16=CAM_Fixed,DN97,
IF('Rent Roll'!$S16=FSG,"-","-")))),"-"),"-")</f>
        <v>-</v>
      </c>
      <c r="DO20" s="715" t="str">
        <f>IF(DO$3='Rent Roll'!$U16,
IF(OR(AND(DO$5&gt;='Rent Roll'!$K16,DO$5&lt;='Rent Roll'!$L16),AND(DO$5&gt;='Rent Roll'!$M41,DO$5&lt;='Rent Roll'!$N41)),
IF('Rent Roll'!$S16=NNN,DO47,
IF('Rent Roll'!$S16=Stop,DO72,
IF('Rent Roll'!$S16=CAM_Fixed,DO97,
IF('Rent Roll'!$S16=FSG,"-","-")))),"-"),"-")</f>
        <v>-</v>
      </c>
      <c r="DP20" s="715" t="str">
        <f>IF(DP$3='Rent Roll'!$U16,
IF(OR(AND(DP$5&gt;='Rent Roll'!$K16,DP$5&lt;='Rent Roll'!$L16),AND(DP$5&gt;='Rent Roll'!$M41,DP$5&lt;='Rent Roll'!$N41)),
IF('Rent Roll'!$S16=NNN,DP47,
IF('Rent Roll'!$S16=Stop,DP72,
IF('Rent Roll'!$S16=CAM_Fixed,DP97,
IF('Rent Roll'!$S16=FSG,"-","-")))),"-"),"-")</f>
        <v>-</v>
      </c>
      <c r="DQ20" s="715" t="str">
        <f>IF(DQ$3='Rent Roll'!$U16,
IF(OR(AND(DQ$5&gt;='Rent Roll'!$K16,DQ$5&lt;='Rent Roll'!$L16),AND(DQ$5&gt;='Rent Roll'!$M41,DQ$5&lt;='Rent Roll'!$N41)),
IF('Rent Roll'!$S16=NNN,DQ47,
IF('Rent Roll'!$S16=Stop,DQ72,
IF('Rent Roll'!$S16=CAM_Fixed,DQ97,
IF('Rent Roll'!$S16=FSG,"-","-")))),"-"),"-")</f>
        <v>-</v>
      </c>
      <c r="DR20" s="715" t="str">
        <f>IF(DR$3='Rent Roll'!$U16,
IF(OR(AND(DR$5&gt;='Rent Roll'!$K16,DR$5&lt;='Rent Roll'!$L16),AND(DR$5&gt;='Rent Roll'!$M41,DR$5&lt;='Rent Roll'!$N41)),
IF('Rent Roll'!$S16=NNN,DR47,
IF('Rent Roll'!$S16=Stop,DR72,
IF('Rent Roll'!$S16=CAM_Fixed,DR97,
IF('Rent Roll'!$S16=FSG,"-","-")))),"-"),"-")</f>
        <v>-</v>
      </c>
      <c r="DS20" s="715" t="str">
        <f>IF(DS$3='Rent Roll'!$U16,
IF(OR(AND(DS$5&gt;='Rent Roll'!$K16,DS$5&lt;='Rent Roll'!$L16),AND(DS$5&gt;='Rent Roll'!$M41,DS$5&lt;='Rent Roll'!$N41)),
IF('Rent Roll'!$S16=NNN,DS47,
IF('Rent Roll'!$S16=Stop,DS72,
IF('Rent Roll'!$S16=CAM_Fixed,DS97,
IF('Rent Roll'!$S16=FSG,"-","-")))),"-"),"-")</f>
        <v>-</v>
      </c>
      <c r="DT20" s="715" t="str">
        <f>IF(DT$3='Rent Roll'!$U16,
IF(OR(AND(DT$5&gt;='Rent Roll'!$K16,DT$5&lt;='Rent Roll'!$L16),AND(DT$5&gt;='Rent Roll'!$M41,DT$5&lt;='Rent Roll'!$N41)),
IF('Rent Roll'!$S16=NNN,DT47,
IF('Rent Roll'!$S16=Stop,DT72,
IF('Rent Roll'!$S16=CAM_Fixed,DT97,
IF('Rent Roll'!$S16=FSG,"-","-")))),"-"),"-")</f>
        <v>-</v>
      </c>
      <c r="DU20" s="715" t="str">
        <f>IF(DU$3='Rent Roll'!$U16,
IF(OR(AND(DU$5&gt;='Rent Roll'!$K16,DU$5&lt;='Rent Roll'!$L16),AND(DU$5&gt;='Rent Roll'!$M41,DU$5&lt;='Rent Roll'!$N41)),
IF('Rent Roll'!$S16=NNN,DU47,
IF('Rent Roll'!$S16=Stop,DU72,
IF('Rent Roll'!$S16=CAM_Fixed,DU97,
IF('Rent Roll'!$S16=FSG,"-","-")))),"-"),"-")</f>
        <v>-</v>
      </c>
      <c r="DV20" s="715" t="str">
        <f>IF(DV$3='Rent Roll'!$U16,
IF(OR(AND(DV$5&gt;='Rent Roll'!$K16,DV$5&lt;='Rent Roll'!$L16),AND(DV$5&gt;='Rent Roll'!$M41,DV$5&lt;='Rent Roll'!$N41)),
IF('Rent Roll'!$S16=NNN,DV47,
IF('Rent Roll'!$S16=Stop,DV72,
IF('Rent Roll'!$S16=CAM_Fixed,DV97,
IF('Rent Roll'!$S16=FSG,"-","-")))),"-"),"-")</f>
        <v>-</v>
      </c>
      <c r="DW20" s="715" t="str">
        <f>IF(DW$3='Rent Roll'!$U16,
IF(OR(AND(DW$5&gt;='Rent Roll'!$K16,DW$5&lt;='Rent Roll'!$L16),AND(DW$5&gt;='Rent Roll'!$M41,DW$5&lt;='Rent Roll'!$N41)),
IF('Rent Roll'!$S16=NNN,DW47,
IF('Rent Roll'!$S16=Stop,DW72,
IF('Rent Roll'!$S16=CAM_Fixed,DW97,
IF('Rent Roll'!$S16=FSG,"-","-")))),"-"),"-")</f>
        <v>-</v>
      </c>
      <c r="DX20" s="715" t="str">
        <f>IF(DX$3='Rent Roll'!$U16,
IF(OR(AND(DX$5&gt;='Rent Roll'!$K16,DX$5&lt;='Rent Roll'!$L16),AND(DX$5&gt;='Rent Roll'!$M41,DX$5&lt;='Rent Roll'!$N41)),
IF('Rent Roll'!$S16=NNN,DX47,
IF('Rent Roll'!$S16=Stop,DX72,
IF('Rent Roll'!$S16=CAM_Fixed,DX97,
IF('Rent Roll'!$S16=FSG,"-","-")))),"-"),"-")</f>
        <v>-</v>
      </c>
      <c r="DY20" s="715" t="str">
        <f>IF(DY$3='Rent Roll'!$U16,
IF(OR(AND(DY$5&gt;='Rent Roll'!$K16,DY$5&lt;='Rent Roll'!$L16),AND(DY$5&gt;='Rent Roll'!$M41,DY$5&lt;='Rent Roll'!$N41)),
IF('Rent Roll'!$S16=NNN,DY47,
IF('Rent Roll'!$S16=Stop,DY72,
IF('Rent Roll'!$S16=CAM_Fixed,DY97,
IF('Rent Roll'!$S16=FSG,"-","-")))),"-"),"-")</f>
        <v>-</v>
      </c>
      <c r="DZ20" s="715" t="str">
        <f>IF(DZ$3='Rent Roll'!$U16,
IF(OR(AND(DZ$5&gt;='Rent Roll'!$K16,DZ$5&lt;='Rent Roll'!$L16),AND(DZ$5&gt;='Rent Roll'!$M41,DZ$5&lt;='Rent Roll'!$N41)),
IF('Rent Roll'!$S16=NNN,DZ47,
IF('Rent Roll'!$S16=Stop,DZ72,
IF('Rent Roll'!$S16=CAM_Fixed,DZ97,
IF('Rent Roll'!$S16=FSG,"-","-")))),"-"),"-")</f>
        <v>-</v>
      </c>
      <c r="EA20" s="715" t="str">
        <f>IF(EA$3='Rent Roll'!$U16,
IF(OR(AND(EA$5&gt;='Rent Roll'!$K16,EA$5&lt;='Rent Roll'!$L16),AND(EA$5&gt;='Rent Roll'!$M41,EA$5&lt;='Rent Roll'!$N41)),
IF('Rent Roll'!$S16=NNN,EA47,
IF('Rent Roll'!$S16=Stop,EA72,
IF('Rent Roll'!$S16=CAM_Fixed,EA97,
IF('Rent Roll'!$S16=FSG,"-","-")))),"-"),"-")</f>
        <v>-</v>
      </c>
      <c r="EB20" s="715" t="str">
        <f>IF(EB$3='Rent Roll'!$U16,
IF(OR(AND(EB$5&gt;='Rent Roll'!$K16,EB$5&lt;='Rent Roll'!$L16),AND(EB$5&gt;='Rent Roll'!$M41,EB$5&lt;='Rent Roll'!$N41)),
IF('Rent Roll'!$S16=NNN,EB47,
IF('Rent Roll'!$S16=Stop,EB72,
IF('Rent Roll'!$S16=CAM_Fixed,EB97,
IF('Rent Roll'!$S16=FSG,"-","-")))),"-"),"-")</f>
        <v>-</v>
      </c>
      <c r="EC20" s="715" t="str">
        <f>IF(EC$3='Rent Roll'!$U16,
IF(OR(AND(EC$5&gt;='Rent Roll'!$K16,EC$5&lt;='Rent Roll'!$L16),AND(EC$5&gt;='Rent Roll'!$M41,EC$5&lt;='Rent Roll'!$N41)),
IF('Rent Roll'!$S16=NNN,EC47,
IF('Rent Roll'!$S16=Stop,EC72,
IF('Rent Roll'!$S16=CAM_Fixed,EC97,
IF('Rent Roll'!$S16=FSG,"-","-")))),"-"),"-")</f>
        <v>-</v>
      </c>
      <c r="ED20" s="715" t="str">
        <f>IF(ED$3='Rent Roll'!$U16,
IF(OR(AND(ED$5&gt;='Rent Roll'!$K16,ED$5&lt;='Rent Roll'!$L16),AND(ED$5&gt;='Rent Roll'!$M41,ED$5&lt;='Rent Roll'!$N41)),
IF('Rent Roll'!$S16=NNN,ED47,
IF('Rent Roll'!$S16=Stop,ED72,
IF('Rent Roll'!$S16=CAM_Fixed,ED97,
IF('Rent Roll'!$S16=FSG,"-","-")))),"-"),"-")</f>
        <v>-</v>
      </c>
      <c r="EE20" s="715" t="str">
        <f>IF(EE$3='Rent Roll'!$U16,
IF(OR(AND(EE$5&gt;='Rent Roll'!$K16,EE$5&lt;='Rent Roll'!$L16),AND(EE$5&gt;='Rent Roll'!$M41,EE$5&lt;='Rent Roll'!$N41)),
IF('Rent Roll'!$S16=NNN,EE47,
IF('Rent Roll'!$S16=Stop,EE72,
IF('Rent Roll'!$S16=CAM_Fixed,EE97,
IF('Rent Roll'!$S16=FSG,"-","-")))),"-"),"-")</f>
        <v>-</v>
      </c>
      <c r="EF20" s="361" t="str">
        <f>IF(EF$3='Rent Roll'!$U16,
IF(OR(AND(EF$5&gt;='Rent Roll'!$K16,EF$5&lt;='Rent Roll'!$L16),AND(EF$5&gt;='Rent Roll'!$M41,EF$5&lt;='Rent Roll'!$N41)),
IF('Rent Roll'!$S16=NNN,EF47,
IF('Rent Roll'!$S16=Stop,EF72,
IF('Rent Roll'!$S16=CAM_Fixed,EF97,
IF('Rent Roll'!$S16=FSG,"-","-")))),"-"),"-")</f>
        <v>-</v>
      </c>
      <c r="EG20" s="693" t="s">
        <v>109</v>
      </c>
    </row>
    <row r="21" spans="2:137" x14ac:dyDescent="0.25">
      <c r="B21" s="716" t="str">
        <f>IF('Rent Roll'!S17&gt;0,'Rent Roll'!S17,"")</f>
        <v/>
      </c>
      <c r="C21" s="714" t="str">
        <f>CONCATENATE('Rent Roll'!B17&amp;" - "&amp;'Rent Roll'!C17)</f>
        <v xml:space="preserve"> - </v>
      </c>
      <c r="D21" s="361">
        <f t="shared" si="11"/>
        <v>0</v>
      </c>
      <c r="E21" s="715" t="str">
        <f>IF(E$3='Rent Roll'!$U17,
IF(OR(AND(E$5&gt;='Rent Roll'!$K17,E$5&lt;='Rent Roll'!$L17),AND(E$5&gt;='Rent Roll'!$M42,E$5&lt;='Rent Roll'!$N42)),
IF('Rent Roll'!$S17=NNN,E48,
IF('Rent Roll'!$S17=Stop,E73,
IF('Rent Roll'!$S17=CAM_Fixed,E98,
IF('Rent Roll'!$S17=FSG,"-","-")))),"-"),"-")</f>
        <v>-</v>
      </c>
      <c r="F21" s="715" t="str">
        <f>IF(F$3='Rent Roll'!$U17,
IF(OR(AND(F$5&gt;='Rent Roll'!$K17,F$5&lt;='Rent Roll'!$L17),AND(F$5&gt;='Rent Roll'!$M42,F$5&lt;='Rent Roll'!$N42)),
IF('Rent Roll'!$S17=NNN,F48,
IF('Rent Roll'!$S17=Stop,F73,
IF('Rent Roll'!$S17=CAM_Fixed,F98,
IF('Rent Roll'!$S17=FSG,"-","-")))),"-"),"-")</f>
        <v>-</v>
      </c>
      <c r="G21" s="715" t="str">
        <f>IF(G$3='Rent Roll'!$U17,
IF(OR(AND(G$5&gt;='Rent Roll'!$K17,G$5&lt;='Rent Roll'!$L17),AND(G$5&gt;='Rent Roll'!$M42,G$5&lt;='Rent Roll'!$N42)),
IF('Rent Roll'!$S17=NNN,G48,
IF('Rent Roll'!$S17=Stop,G73,
IF('Rent Roll'!$S17=CAM_Fixed,G98,
IF('Rent Roll'!$S17=FSG,"-","-")))),"-"),"-")</f>
        <v>-</v>
      </c>
      <c r="H21" s="715" t="str">
        <f>IF(H$3='Rent Roll'!$U17,
IF(OR(AND(H$5&gt;='Rent Roll'!$K17,H$5&lt;='Rent Roll'!$L17),AND(H$5&gt;='Rent Roll'!$M42,H$5&lt;='Rent Roll'!$N42)),
IF('Rent Roll'!$S17=NNN,H48,
IF('Rent Roll'!$S17=Stop,H73,
IF('Rent Roll'!$S17=CAM_Fixed,H98,
IF('Rent Roll'!$S17=FSG,"-","-")))),"-"),"-")</f>
        <v>-</v>
      </c>
      <c r="I21" s="715" t="str">
        <f>IF(I$3='Rent Roll'!$U17,
IF(OR(AND(I$5&gt;='Rent Roll'!$K17,I$5&lt;='Rent Roll'!$L17),AND(I$5&gt;='Rent Roll'!$M42,I$5&lt;='Rent Roll'!$N42)),
IF('Rent Roll'!$S17=NNN,I48,
IF('Rent Roll'!$S17=Stop,I73,
IF('Rent Roll'!$S17=CAM_Fixed,I98,
IF('Rent Roll'!$S17=FSG,"-","-")))),"-"),"-")</f>
        <v>-</v>
      </c>
      <c r="J21" s="715" t="str">
        <f>IF(J$3='Rent Roll'!$U17,
IF(OR(AND(J$5&gt;='Rent Roll'!$K17,J$5&lt;='Rent Roll'!$L17),AND(J$5&gt;='Rent Roll'!$M42,J$5&lt;='Rent Roll'!$N42)),
IF('Rent Roll'!$S17=NNN,J48,
IF('Rent Roll'!$S17=Stop,J73,
IF('Rent Roll'!$S17=CAM_Fixed,J98,
IF('Rent Roll'!$S17=FSG,"-","-")))),"-"),"-")</f>
        <v>-</v>
      </c>
      <c r="K21" s="715" t="str">
        <f>IF(K$3='Rent Roll'!$U17,
IF(OR(AND(K$5&gt;='Rent Roll'!$K17,K$5&lt;='Rent Roll'!$L17),AND(K$5&gt;='Rent Roll'!$M42,K$5&lt;='Rent Roll'!$N42)),
IF('Rent Roll'!$S17=NNN,K48,
IF('Rent Roll'!$S17=Stop,K73,
IF('Rent Roll'!$S17=CAM_Fixed,K98,
IF('Rent Roll'!$S17=FSG,"-","-")))),"-"),"-")</f>
        <v>-</v>
      </c>
      <c r="L21" s="715" t="str">
        <f>IF(L$3='Rent Roll'!$U17,
IF(OR(AND(L$5&gt;='Rent Roll'!$K17,L$5&lt;='Rent Roll'!$L17),AND(L$5&gt;='Rent Roll'!$M42,L$5&lt;='Rent Roll'!$N42)),
IF('Rent Roll'!$S17=NNN,L48,
IF('Rent Roll'!$S17=Stop,L73,
IF('Rent Roll'!$S17=CAM_Fixed,L98,
IF('Rent Roll'!$S17=FSG,"-","-")))),"-"),"-")</f>
        <v>-</v>
      </c>
      <c r="M21" s="715" t="str">
        <f>IF(M$3='Rent Roll'!$U17,
IF(OR(AND(M$5&gt;='Rent Roll'!$K17,M$5&lt;='Rent Roll'!$L17),AND(M$5&gt;='Rent Roll'!$M42,M$5&lt;='Rent Roll'!$N42)),
IF('Rent Roll'!$S17=NNN,M48,
IF('Rent Roll'!$S17=Stop,M73,
IF('Rent Roll'!$S17=CAM_Fixed,M98,
IF('Rent Roll'!$S17=FSG,"-","-")))),"-"),"-")</f>
        <v>-</v>
      </c>
      <c r="N21" s="715" t="str">
        <f>IF(N$3='Rent Roll'!$U17,
IF(OR(AND(N$5&gt;='Rent Roll'!$K17,N$5&lt;='Rent Roll'!$L17),AND(N$5&gt;='Rent Roll'!$M42,N$5&lt;='Rent Roll'!$N42)),
IF('Rent Roll'!$S17=NNN,N48,
IF('Rent Roll'!$S17=Stop,N73,
IF('Rent Roll'!$S17=CAM_Fixed,N98,
IF('Rent Roll'!$S17=FSG,"-","-")))),"-"),"-")</f>
        <v>-</v>
      </c>
      <c r="O21" s="715" t="str">
        <f>IF(O$3='Rent Roll'!$U17,
IF(OR(AND(O$5&gt;='Rent Roll'!$K17,O$5&lt;='Rent Roll'!$L17),AND(O$5&gt;='Rent Roll'!$M42,O$5&lt;='Rent Roll'!$N42)),
IF('Rent Roll'!$S17=NNN,O48,
IF('Rent Roll'!$S17=Stop,O73,
IF('Rent Roll'!$S17=CAM_Fixed,O98,
IF('Rent Roll'!$S17=FSG,"-","-")))),"-"),"-")</f>
        <v>-</v>
      </c>
      <c r="P21" s="715" t="str">
        <f>IF(P$3='Rent Roll'!$U17,
IF(OR(AND(P$5&gt;='Rent Roll'!$K17,P$5&lt;='Rent Roll'!$L17),AND(P$5&gt;='Rent Roll'!$M42,P$5&lt;='Rent Roll'!$N42)),
IF('Rent Roll'!$S17=NNN,P48,
IF('Rent Roll'!$S17=Stop,P73,
IF('Rent Roll'!$S17=CAM_Fixed,P98,
IF('Rent Roll'!$S17=FSG,"-","-")))),"-"),"-")</f>
        <v>-</v>
      </c>
      <c r="Q21" s="715" t="str">
        <f>IF(Q$3='Rent Roll'!$U17,
IF(OR(AND(Q$5&gt;='Rent Roll'!$K17,Q$5&lt;='Rent Roll'!$L17),AND(Q$5&gt;='Rent Roll'!$M42,Q$5&lt;='Rent Roll'!$N42)),
IF('Rent Roll'!$S17=NNN,Q48,
IF('Rent Roll'!$S17=Stop,Q73,
IF('Rent Roll'!$S17=CAM_Fixed,Q98,
IF('Rent Roll'!$S17=FSG,"-","-")))),"-"),"-")</f>
        <v>-</v>
      </c>
      <c r="R21" s="715" t="str">
        <f>IF(R$3='Rent Roll'!$U17,
IF(OR(AND(R$5&gt;='Rent Roll'!$K17,R$5&lt;='Rent Roll'!$L17),AND(R$5&gt;='Rent Roll'!$M42,R$5&lt;='Rent Roll'!$N42)),
IF('Rent Roll'!$S17=NNN,R48,
IF('Rent Roll'!$S17=Stop,R73,
IF('Rent Roll'!$S17=CAM_Fixed,R98,
IF('Rent Roll'!$S17=FSG,"-","-")))),"-"),"-")</f>
        <v>-</v>
      </c>
      <c r="S21" s="715" t="str">
        <f>IF(S$3='Rent Roll'!$U17,
IF(OR(AND(S$5&gt;='Rent Roll'!$K17,S$5&lt;='Rent Roll'!$L17),AND(S$5&gt;='Rent Roll'!$M42,S$5&lt;='Rent Roll'!$N42)),
IF('Rent Roll'!$S17=NNN,S48,
IF('Rent Roll'!$S17=Stop,S73,
IF('Rent Roll'!$S17=CAM_Fixed,S98,
IF('Rent Roll'!$S17=FSG,"-","-")))),"-"),"-")</f>
        <v>-</v>
      </c>
      <c r="T21" s="715" t="str">
        <f>IF(T$3='Rent Roll'!$U17,
IF(OR(AND(T$5&gt;='Rent Roll'!$K17,T$5&lt;='Rent Roll'!$L17),AND(T$5&gt;='Rent Roll'!$M42,T$5&lt;='Rent Roll'!$N42)),
IF('Rent Roll'!$S17=NNN,T48,
IF('Rent Roll'!$S17=Stop,T73,
IF('Rent Roll'!$S17=CAM_Fixed,T98,
IF('Rent Roll'!$S17=FSG,"-","-")))),"-"),"-")</f>
        <v>-</v>
      </c>
      <c r="U21" s="715" t="str">
        <f>IF(U$3='Rent Roll'!$U17,
IF(OR(AND(U$5&gt;='Rent Roll'!$K17,U$5&lt;='Rent Roll'!$L17),AND(U$5&gt;='Rent Roll'!$M42,U$5&lt;='Rent Roll'!$N42)),
IF('Rent Roll'!$S17=NNN,U48,
IF('Rent Roll'!$S17=Stop,U73,
IF('Rent Roll'!$S17=CAM_Fixed,U98,
IF('Rent Roll'!$S17=FSG,"-","-")))),"-"),"-")</f>
        <v>-</v>
      </c>
      <c r="V21" s="715" t="str">
        <f>IF(V$3='Rent Roll'!$U17,
IF(OR(AND(V$5&gt;='Rent Roll'!$K17,V$5&lt;='Rent Roll'!$L17),AND(V$5&gt;='Rent Roll'!$M42,V$5&lt;='Rent Roll'!$N42)),
IF('Rent Roll'!$S17=NNN,V48,
IF('Rent Roll'!$S17=Stop,V73,
IF('Rent Roll'!$S17=CAM_Fixed,V98,
IF('Rent Roll'!$S17=FSG,"-","-")))),"-"),"-")</f>
        <v>-</v>
      </c>
      <c r="W21" s="715" t="str">
        <f>IF(W$3='Rent Roll'!$U17,
IF(OR(AND(W$5&gt;='Rent Roll'!$K17,W$5&lt;='Rent Roll'!$L17),AND(W$5&gt;='Rent Roll'!$M42,W$5&lt;='Rent Roll'!$N42)),
IF('Rent Roll'!$S17=NNN,W48,
IF('Rent Roll'!$S17=Stop,W73,
IF('Rent Roll'!$S17=CAM_Fixed,W98,
IF('Rent Roll'!$S17=FSG,"-","-")))),"-"),"-")</f>
        <v>-</v>
      </c>
      <c r="X21" s="715" t="str">
        <f>IF(X$3='Rent Roll'!$U17,
IF(OR(AND(X$5&gt;='Rent Roll'!$K17,X$5&lt;='Rent Roll'!$L17),AND(X$5&gt;='Rent Roll'!$M42,X$5&lt;='Rent Roll'!$N42)),
IF('Rent Roll'!$S17=NNN,X48,
IF('Rent Roll'!$S17=Stop,X73,
IF('Rent Roll'!$S17=CAM_Fixed,X98,
IF('Rent Roll'!$S17=FSG,"-","-")))),"-"),"-")</f>
        <v>-</v>
      </c>
      <c r="Y21" s="715" t="str">
        <f>IF(Y$3='Rent Roll'!$U17,
IF(OR(AND(Y$5&gt;='Rent Roll'!$K17,Y$5&lt;='Rent Roll'!$L17),AND(Y$5&gt;='Rent Roll'!$M42,Y$5&lt;='Rent Roll'!$N42)),
IF('Rent Roll'!$S17=NNN,Y48,
IF('Rent Roll'!$S17=Stop,Y73,
IF('Rent Roll'!$S17=CAM_Fixed,Y98,
IF('Rent Roll'!$S17=FSG,"-","-")))),"-"),"-")</f>
        <v>-</v>
      </c>
      <c r="Z21" s="715" t="str">
        <f>IF(Z$3='Rent Roll'!$U17,
IF(OR(AND(Z$5&gt;='Rent Roll'!$K17,Z$5&lt;='Rent Roll'!$L17),AND(Z$5&gt;='Rent Roll'!$M42,Z$5&lt;='Rent Roll'!$N42)),
IF('Rent Roll'!$S17=NNN,Z48,
IF('Rent Roll'!$S17=Stop,Z73,
IF('Rent Roll'!$S17=CAM_Fixed,Z98,
IF('Rent Roll'!$S17=FSG,"-","-")))),"-"),"-")</f>
        <v>-</v>
      </c>
      <c r="AA21" s="715" t="str">
        <f>IF(AA$3='Rent Roll'!$U17,
IF(OR(AND(AA$5&gt;='Rent Roll'!$K17,AA$5&lt;='Rent Roll'!$L17),AND(AA$5&gt;='Rent Roll'!$M42,AA$5&lt;='Rent Roll'!$N42)),
IF('Rent Roll'!$S17=NNN,AA48,
IF('Rent Roll'!$S17=Stop,AA73,
IF('Rent Roll'!$S17=CAM_Fixed,AA98,
IF('Rent Roll'!$S17=FSG,"-","-")))),"-"),"-")</f>
        <v>-</v>
      </c>
      <c r="AB21" s="715" t="str">
        <f>IF(AB$3='Rent Roll'!$U17,
IF(OR(AND(AB$5&gt;='Rent Roll'!$K17,AB$5&lt;='Rent Roll'!$L17),AND(AB$5&gt;='Rent Roll'!$M42,AB$5&lt;='Rent Roll'!$N42)),
IF('Rent Roll'!$S17=NNN,AB48,
IF('Rent Roll'!$S17=Stop,AB73,
IF('Rent Roll'!$S17=CAM_Fixed,AB98,
IF('Rent Roll'!$S17=FSG,"-","-")))),"-"),"-")</f>
        <v>-</v>
      </c>
      <c r="AC21" s="715" t="str">
        <f>IF(AC$3='Rent Roll'!$U17,
IF(OR(AND(AC$5&gt;='Rent Roll'!$K17,AC$5&lt;='Rent Roll'!$L17),AND(AC$5&gt;='Rent Roll'!$M42,AC$5&lt;='Rent Roll'!$N42)),
IF('Rent Roll'!$S17=NNN,AC48,
IF('Rent Roll'!$S17=Stop,AC73,
IF('Rent Roll'!$S17=CAM_Fixed,AC98,
IF('Rent Roll'!$S17=FSG,"-","-")))),"-"),"-")</f>
        <v>-</v>
      </c>
      <c r="AD21" s="715" t="str">
        <f>IF(AD$3='Rent Roll'!$U17,
IF(OR(AND(AD$5&gt;='Rent Roll'!$K17,AD$5&lt;='Rent Roll'!$L17),AND(AD$5&gt;='Rent Roll'!$M42,AD$5&lt;='Rent Roll'!$N42)),
IF('Rent Roll'!$S17=NNN,AD48,
IF('Rent Roll'!$S17=Stop,AD73,
IF('Rent Roll'!$S17=CAM_Fixed,AD98,
IF('Rent Roll'!$S17=FSG,"-","-")))),"-"),"-")</f>
        <v>-</v>
      </c>
      <c r="AE21" s="715" t="str">
        <f>IF(AE$3='Rent Roll'!$U17,
IF(OR(AND(AE$5&gt;='Rent Roll'!$K17,AE$5&lt;='Rent Roll'!$L17),AND(AE$5&gt;='Rent Roll'!$M42,AE$5&lt;='Rent Roll'!$N42)),
IF('Rent Roll'!$S17=NNN,AE48,
IF('Rent Roll'!$S17=Stop,AE73,
IF('Rent Roll'!$S17=CAM_Fixed,AE98,
IF('Rent Roll'!$S17=FSG,"-","-")))),"-"),"-")</f>
        <v>-</v>
      </c>
      <c r="AF21" s="715" t="str">
        <f>IF(AF$3='Rent Roll'!$U17,
IF(OR(AND(AF$5&gt;='Rent Roll'!$K17,AF$5&lt;='Rent Roll'!$L17),AND(AF$5&gt;='Rent Roll'!$M42,AF$5&lt;='Rent Roll'!$N42)),
IF('Rent Roll'!$S17=NNN,AF48,
IF('Rent Roll'!$S17=Stop,AF73,
IF('Rent Roll'!$S17=CAM_Fixed,AF98,
IF('Rent Roll'!$S17=FSG,"-","-")))),"-"),"-")</f>
        <v>-</v>
      </c>
      <c r="AG21" s="715" t="str">
        <f>IF(AG$3='Rent Roll'!$U17,
IF(OR(AND(AG$5&gt;='Rent Roll'!$K17,AG$5&lt;='Rent Roll'!$L17),AND(AG$5&gt;='Rent Roll'!$M42,AG$5&lt;='Rent Roll'!$N42)),
IF('Rent Roll'!$S17=NNN,AG48,
IF('Rent Roll'!$S17=Stop,AG73,
IF('Rent Roll'!$S17=CAM_Fixed,AG98,
IF('Rent Roll'!$S17=FSG,"-","-")))),"-"),"-")</f>
        <v>-</v>
      </c>
      <c r="AH21" s="715" t="str">
        <f>IF(AH$3='Rent Roll'!$U17,
IF(OR(AND(AH$5&gt;='Rent Roll'!$K17,AH$5&lt;='Rent Roll'!$L17),AND(AH$5&gt;='Rent Roll'!$M42,AH$5&lt;='Rent Roll'!$N42)),
IF('Rent Roll'!$S17=NNN,AH48,
IF('Rent Roll'!$S17=Stop,AH73,
IF('Rent Roll'!$S17=CAM_Fixed,AH98,
IF('Rent Roll'!$S17=FSG,"-","-")))),"-"),"-")</f>
        <v>-</v>
      </c>
      <c r="AI21" s="715" t="str">
        <f>IF(AI$3='Rent Roll'!$U17,
IF(OR(AND(AI$5&gt;='Rent Roll'!$K17,AI$5&lt;='Rent Roll'!$L17),AND(AI$5&gt;='Rent Roll'!$M42,AI$5&lt;='Rent Roll'!$N42)),
IF('Rent Roll'!$S17=NNN,AI48,
IF('Rent Roll'!$S17=Stop,AI73,
IF('Rent Roll'!$S17=CAM_Fixed,AI98,
IF('Rent Roll'!$S17=FSG,"-","-")))),"-"),"-")</f>
        <v>-</v>
      </c>
      <c r="AJ21" s="715" t="str">
        <f>IF(AJ$3='Rent Roll'!$U17,
IF(OR(AND(AJ$5&gt;='Rent Roll'!$K17,AJ$5&lt;='Rent Roll'!$L17),AND(AJ$5&gt;='Rent Roll'!$M42,AJ$5&lt;='Rent Roll'!$N42)),
IF('Rent Roll'!$S17=NNN,AJ48,
IF('Rent Roll'!$S17=Stop,AJ73,
IF('Rent Roll'!$S17=CAM_Fixed,AJ98,
IF('Rent Roll'!$S17=FSG,"-","-")))),"-"),"-")</f>
        <v>-</v>
      </c>
      <c r="AK21" s="715" t="str">
        <f>IF(AK$3='Rent Roll'!$U17,
IF(OR(AND(AK$5&gt;='Rent Roll'!$K17,AK$5&lt;='Rent Roll'!$L17),AND(AK$5&gt;='Rent Roll'!$M42,AK$5&lt;='Rent Roll'!$N42)),
IF('Rent Roll'!$S17=NNN,AK48,
IF('Rent Roll'!$S17=Stop,AK73,
IF('Rent Roll'!$S17=CAM_Fixed,AK98,
IF('Rent Roll'!$S17=FSG,"-","-")))),"-"),"-")</f>
        <v>-</v>
      </c>
      <c r="AL21" s="715" t="str">
        <f>IF(AL$3='Rent Roll'!$U17,
IF(OR(AND(AL$5&gt;='Rent Roll'!$K17,AL$5&lt;='Rent Roll'!$L17),AND(AL$5&gt;='Rent Roll'!$M42,AL$5&lt;='Rent Roll'!$N42)),
IF('Rent Roll'!$S17=NNN,AL48,
IF('Rent Roll'!$S17=Stop,AL73,
IF('Rent Roll'!$S17=CAM_Fixed,AL98,
IF('Rent Roll'!$S17=FSG,"-","-")))),"-"),"-")</f>
        <v>-</v>
      </c>
      <c r="AM21" s="715" t="str">
        <f>IF(AM$3='Rent Roll'!$U17,
IF(OR(AND(AM$5&gt;='Rent Roll'!$K17,AM$5&lt;='Rent Roll'!$L17),AND(AM$5&gt;='Rent Roll'!$M42,AM$5&lt;='Rent Roll'!$N42)),
IF('Rent Roll'!$S17=NNN,AM48,
IF('Rent Roll'!$S17=Stop,AM73,
IF('Rent Roll'!$S17=CAM_Fixed,AM98,
IF('Rent Roll'!$S17=FSG,"-","-")))),"-"),"-")</f>
        <v>-</v>
      </c>
      <c r="AN21" s="715" t="str">
        <f>IF(AN$3='Rent Roll'!$U17,
IF(OR(AND(AN$5&gt;='Rent Roll'!$K17,AN$5&lt;='Rent Roll'!$L17),AND(AN$5&gt;='Rent Roll'!$M42,AN$5&lt;='Rent Roll'!$N42)),
IF('Rent Roll'!$S17=NNN,AN48,
IF('Rent Roll'!$S17=Stop,AN73,
IF('Rent Roll'!$S17=CAM_Fixed,AN98,
IF('Rent Roll'!$S17=FSG,"-","-")))),"-"),"-")</f>
        <v>-</v>
      </c>
      <c r="AO21" s="715" t="str">
        <f>IF(AO$3='Rent Roll'!$U17,
IF(OR(AND(AO$5&gt;='Rent Roll'!$K17,AO$5&lt;='Rent Roll'!$L17),AND(AO$5&gt;='Rent Roll'!$M42,AO$5&lt;='Rent Roll'!$N42)),
IF('Rent Roll'!$S17=NNN,AO48,
IF('Rent Roll'!$S17=Stop,AO73,
IF('Rent Roll'!$S17=CAM_Fixed,AO98,
IF('Rent Roll'!$S17=FSG,"-","-")))),"-"),"-")</f>
        <v>-</v>
      </c>
      <c r="AP21" s="715" t="str">
        <f>IF(AP$3='Rent Roll'!$U17,
IF(OR(AND(AP$5&gt;='Rent Roll'!$K17,AP$5&lt;='Rent Roll'!$L17),AND(AP$5&gt;='Rent Roll'!$M42,AP$5&lt;='Rent Roll'!$N42)),
IF('Rent Roll'!$S17=NNN,AP48,
IF('Rent Roll'!$S17=Stop,AP73,
IF('Rent Roll'!$S17=CAM_Fixed,AP98,
IF('Rent Roll'!$S17=FSG,"-","-")))),"-"),"-")</f>
        <v>-</v>
      </c>
      <c r="AQ21" s="715" t="str">
        <f>IF(AQ$3='Rent Roll'!$U17,
IF(OR(AND(AQ$5&gt;='Rent Roll'!$K17,AQ$5&lt;='Rent Roll'!$L17),AND(AQ$5&gt;='Rent Roll'!$M42,AQ$5&lt;='Rent Roll'!$N42)),
IF('Rent Roll'!$S17=NNN,AQ48,
IF('Rent Roll'!$S17=Stop,AQ73,
IF('Rent Roll'!$S17=CAM_Fixed,AQ98,
IF('Rent Roll'!$S17=FSG,"-","-")))),"-"),"-")</f>
        <v>-</v>
      </c>
      <c r="AR21" s="715" t="str">
        <f>IF(AR$3='Rent Roll'!$U17,
IF(OR(AND(AR$5&gt;='Rent Roll'!$K17,AR$5&lt;='Rent Roll'!$L17),AND(AR$5&gt;='Rent Roll'!$M42,AR$5&lt;='Rent Roll'!$N42)),
IF('Rent Roll'!$S17=NNN,AR48,
IF('Rent Roll'!$S17=Stop,AR73,
IF('Rent Roll'!$S17=CAM_Fixed,AR98,
IF('Rent Roll'!$S17=FSG,"-","-")))),"-"),"-")</f>
        <v>-</v>
      </c>
      <c r="AS21" s="715" t="str">
        <f>IF(AS$3='Rent Roll'!$U17,
IF(OR(AND(AS$5&gt;='Rent Roll'!$K17,AS$5&lt;='Rent Roll'!$L17),AND(AS$5&gt;='Rent Roll'!$M42,AS$5&lt;='Rent Roll'!$N42)),
IF('Rent Roll'!$S17=NNN,AS48,
IF('Rent Roll'!$S17=Stop,AS73,
IF('Rent Roll'!$S17=CAM_Fixed,AS98,
IF('Rent Roll'!$S17=FSG,"-","-")))),"-"),"-")</f>
        <v>-</v>
      </c>
      <c r="AT21" s="715" t="str">
        <f>IF(AT$3='Rent Roll'!$U17,
IF(OR(AND(AT$5&gt;='Rent Roll'!$K17,AT$5&lt;='Rent Roll'!$L17),AND(AT$5&gt;='Rent Roll'!$M42,AT$5&lt;='Rent Roll'!$N42)),
IF('Rent Roll'!$S17=NNN,AT48,
IF('Rent Roll'!$S17=Stop,AT73,
IF('Rent Roll'!$S17=CAM_Fixed,AT98,
IF('Rent Roll'!$S17=FSG,"-","-")))),"-"),"-")</f>
        <v>-</v>
      </c>
      <c r="AU21" s="715" t="str">
        <f>IF(AU$3='Rent Roll'!$U17,
IF(OR(AND(AU$5&gt;='Rent Roll'!$K17,AU$5&lt;='Rent Roll'!$L17),AND(AU$5&gt;='Rent Roll'!$M42,AU$5&lt;='Rent Roll'!$N42)),
IF('Rent Roll'!$S17=NNN,AU48,
IF('Rent Roll'!$S17=Stop,AU73,
IF('Rent Roll'!$S17=CAM_Fixed,AU98,
IF('Rent Roll'!$S17=FSG,"-","-")))),"-"),"-")</f>
        <v>-</v>
      </c>
      <c r="AV21" s="715" t="str">
        <f>IF(AV$3='Rent Roll'!$U17,
IF(OR(AND(AV$5&gt;='Rent Roll'!$K17,AV$5&lt;='Rent Roll'!$L17),AND(AV$5&gt;='Rent Roll'!$M42,AV$5&lt;='Rent Roll'!$N42)),
IF('Rent Roll'!$S17=NNN,AV48,
IF('Rent Roll'!$S17=Stop,AV73,
IF('Rent Roll'!$S17=CAM_Fixed,AV98,
IF('Rent Roll'!$S17=FSG,"-","-")))),"-"),"-")</f>
        <v>-</v>
      </c>
      <c r="AW21" s="715" t="str">
        <f>IF(AW$3='Rent Roll'!$U17,
IF(OR(AND(AW$5&gt;='Rent Roll'!$K17,AW$5&lt;='Rent Roll'!$L17),AND(AW$5&gt;='Rent Roll'!$M42,AW$5&lt;='Rent Roll'!$N42)),
IF('Rent Roll'!$S17=NNN,AW48,
IF('Rent Roll'!$S17=Stop,AW73,
IF('Rent Roll'!$S17=CAM_Fixed,AW98,
IF('Rent Roll'!$S17=FSG,"-","-")))),"-"),"-")</f>
        <v>-</v>
      </c>
      <c r="AX21" s="715" t="str">
        <f>IF(AX$3='Rent Roll'!$U17,
IF(OR(AND(AX$5&gt;='Rent Roll'!$K17,AX$5&lt;='Rent Roll'!$L17),AND(AX$5&gt;='Rent Roll'!$M42,AX$5&lt;='Rent Roll'!$N42)),
IF('Rent Roll'!$S17=NNN,AX48,
IF('Rent Roll'!$S17=Stop,AX73,
IF('Rent Roll'!$S17=CAM_Fixed,AX98,
IF('Rent Roll'!$S17=FSG,"-","-")))),"-"),"-")</f>
        <v>-</v>
      </c>
      <c r="AY21" s="715" t="str">
        <f>IF(AY$3='Rent Roll'!$U17,
IF(OR(AND(AY$5&gt;='Rent Roll'!$K17,AY$5&lt;='Rent Roll'!$L17),AND(AY$5&gt;='Rent Roll'!$M42,AY$5&lt;='Rent Roll'!$N42)),
IF('Rent Roll'!$S17=NNN,AY48,
IF('Rent Roll'!$S17=Stop,AY73,
IF('Rent Roll'!$S17=CAM_Fixed,AY98,
IF('Rent Roll'!$S17=FSG,"-","-")))),"-"),"-")</f>
        <v>-</v>
      </c>
      <c r="AZ21" s="715" t="str">
        <f>IF(AZ$3='Rent Roll'!$U17,
IF(OR(AND(AZ$5&gt;='Rent Roll'!$K17,AZ$5&lt;='Rent Roll'!$L17),AND(AZ$5&gt;='Rent Roll'!$M42,AZ$5&lt;='Rent Roll'!$N42)),
IF('Rent Roll'!$S17=NNN,AZ48,
IF('Rent Roll'!$S17=Stop,AZ73,
IF('Rent Roll'!$S17=CAM_Fixed,AZ98,
IF('Rent Roll'!$S17=FSG,"-","-")))),"-"),"-")</f>
        <v>-</v>
      </c>
      <c r="BA21" s="715" t="str">
        <f>IF(BA$3='Rent Roll'!$U17,
IF(OR(AND(BA$5&gt;='Rent Roll'!$K17,BA$5&lt;='Rent Roll'!$L17),AND(BA$5&gt;='Rent Roll'!$M42,BA$5&lt;='Rent Roll'!$N42)),
IF('Rent Roll'!$S17=NNN,BA48,
IF('Rent Roll'!$S17=Stop,BA73,
IF('Rent Roll'!$S17=CAM_Fixed,BA98,
IF('Rent Roll'!$S17=FSG,"-","-")))),"-"),"-")</f>
        <v>-</v>
      </c>
      <c r="BB21" s="715" t="str">
        <f>IF(BB$3='Rent Roll'!$U17,
IF(OR(AND(BB$5&gt;='Rent Roll'!$K17,BB$5&lt;='Rent Roll'!$L17),AND(BB$5&gt;='Rent Roll'!$M42,BB$5&lt;='Rent Roll'!$N42)),
IF('Rent Roll'!$S17=NNN,BB48,
IF('Rent Roll'!$S17=Stop,BB73,
IF('Rent Roll'!$S17=CAM_Fixed,BB98,
IF('Rent Roll'!$S17=FSG,"-","-")))),"-"),"-")</f>
        <v>-</v>
      </c>
      <c r="BC21" s="715" t="str">
        <f>IF(BC$3='Rent Roll'!$U17,
IF(OR(AND(BC$5&gt;='Rent Roll'!$K17,BC$5&lt;='Rent Roll'!$L17),AND(BC$5&gt;='Rent Roll'!$M42,BC$5&lt;='Rent Roll'!$N42)),
IF('Rent Roll'!$S17=NNN,BC48,
IF('Rent Roll'!$S17=Stop,BC73,
IF('Rent Roll'!$S17=CAM_Fixed,BC98,
IF('Rent Roll'!$S17=FSG,"-","-")))),"-"),"-")</f>
        <v>-</v>
      </c>
      <c r="BD21" s="715" t="str">
        <f>IF(BD$3='Rent Roll'!$U17,
IF(OR(AND(BD$5&gt;='Rent Roll'!$K17,BD$5&lt;='Rent Roll'!$L17),AND(BD$5&gt;='Rent Roll'!$M42,BD$5&lt;='Rent Roll'!$N42)),
IF('Rent Roll'!$S17=NNN,BD48,
IF('Rent Roll'!$S17=Stop,BD73,
IF('Rent Roll'!$S17=CAM_Fixed,BD98,
IF('Rent Roll'!$S17=FSG,"-","-")))),"-"),"-")</f>
        <v>-</v>
      </c>
      <c r="BE21" s="715" t="str">
        <f>IF(BE$3='Rent Roll'!$U17,
IF(OR(AND(BE$5&gt;='Rent Roll'!$K17,BE$5&lt;='Rent Roll'!$L17),AND(BE$5&gt;='Rent Roll'!$M42,BE$5&lt;='Rent Roll'!$N42)),
IF('Rent Roll'!$S17=NNN,BE48,
IF('Rent Roll'!$S17=Stop,BE73,
IF('Rent Roll'!$S17=CAM_Fixed,BE98,
IF('Rent Roll'!$S17=FSG,"-","-")))),"-"),"-")</f>
        <v>-</v>
      </c>
      <c r="BF21" s="715" t="str">
        <f>IF(BF$3='Rent Roll'!$U17,
IF(OR(AND(BF$5&gt;='Rent Roll'!$K17,BF$5&lt;='Rent Roll'!$L17),AND(BF$5&gt;='Rent Roll'!$M42,BF$5&lt;='Rent Roll'!$N42)),
IF('Rent Roll'!$S17=NNN,BF48,
IF('Rent Roll'!$S17=Stop,BF73,
IF('Rent Roll'!$S17=CAM_Fixed,BF98,
IF('Rent Roll'!$S17=FSG,"-","-")))),"-"),"-")</f>
        <v>-</v>
      </c>
      <c r="BG21" s="715" t="str">
        <f>IF(BG$3='Rent Roll'!$U17,
IF(OR(AND(BG$5&gt;='Rent Roll'!$K17,BG$5&lt;='Rent Roll'!$L17),AND(BG$5&gt;='Rent Roll'!$M42,BG$5&lt;='Rent Roll'!$N42)),
IF('Rent Roll'!$S17=NNN,BG48,
IF('Rent Roll'!$S17=Stop,BG73,
IF('Rent Roll'!$S17=CAM_Fixed,BG98,
IF('Rent Roll'!$S17=FSG,"-","-")))),"-"),"-")</f>
        <v>-</v>
      </c>
      <c r="BH21" s="715" t="str">
        <f>IF(BH$3='Rent Roll'!$U17,
IF(OR(AND(BH$5&gt;='Rent Roll'!$K17,BH$5&lt;='Rent Roll'!$L17),AND(BH$5&gt;='Rent Roll'!$M42,BH$5&lt;='Rent Roll'!$N42)),
IF('Rent Roll'!$S17=NNN,BH48,
IF('Rent Roll'!$S17=Stop,BH73,
IF('Rent Roll'!$S17=CAM_Fixed,BH98,
IF('Rent Roll'!$S17=FSG,"-","-")))),"-"),"-")</f>
        <v>-</v>
      </c>
      <c r="BI21" s="715" t="str">
        <f>IF(BI$3='Rent Roll'!$U17,
IF(OR(AND(BI$5&gt;='Rent Roll'!$K17,BI$5&lt;='Rent Roll'!$L17),AND(BI$5&gt;='Rent Roll'!$M42,BI$5&lt;='Rent Roll'!$N42)),
IF('Rent Roll'!$S17=NNN,BI48,
IF('Rent Roll'!$S17=Stop,BI73,
IF('Rent Roll'!$S17=CAM_Fixed,BI98,
IF('Rent Roll'!$S17=FSG,"-","-")))),"-"),"-")</f>
        <v>-</v>
      </c>
      <c r="BJ21" s="715" t="str">
        <f>IF(BJ$3='Rent Roll'!$U17,
IF(OR(AND(BJ$5&gt;='Rent Roll'!$K17,BJ$5&lt;='Rent Roll'!$L17),AND(BJ$5&gt;='Rent Roll'!$M42,BJ$5&lt;='Rent Roll'!$N42)),
IF('Rent Roll'!$S17=NNN,BJ48,
IF('Rent Roll'!$S17=Stop,BJ73,
IF('Rent Roll'!$S17=CAM_Fixed,BJ98,
IF('Rent Roll'!$S17=FSG,"-","-")))),"-"),"-")</f>
        <v>-</v>
      </c>
      <c r="BK21" s="715" t="str">
        <f>IF(BK$3='Rent Roll'!$U17,
IF(OR(AND(BK$5&gt;='Rent Roll'!$K17,BK$5&lt;='Rent Roll'!$L17),AND(BK$5&gt;='Rent Roll'!$M42,BK$5&lt;='Rent Roll'!$N42)),
IF('Rent Roll'!$S17=NNN,BK48,
IF('Rent Roll'!$S17=Stop,BK73,
IF('Rent Roll'!$S17=CAM_Fixed,BK98,
IF('Rent Roll'!$S17=FSG,"-","-")))),"-"),"-")</f>
        <v>-</v>
      </c>
      <c r="BL21" s="715" t="str">
        <f>IF(BL$3='Rent Roll'!$U17,
IF(OR(AND(BL$5&gt;='Rent Roll'!$K17,BL$5&lt;='Rent Roll'!$L17),AND(BL$5&gt;='Rent Roll'!$M42,BL$5&lt;='Rent Roll'!$N42)),
IF('Rent Roll'!$S17=NNN,BL48,
IF('Rent Roll'!$S17=Stop,BL73,
IF('Rent Roll'!$S17=CAM_Fixed,BL98,
IF('Rent Roll'!$S17=FSG,"-","-")))),"-"),"-")</f>
        <v>-</v>
      </c>
      <c r="BM21" s="715" t="str">
        <f>IF(BM$3='Rent Roll'!$U17,
IF(OR(AND(BM$5&gt;='Rent Roll'!$K17,BM$5&lt;='Rent Roll'!$L17),AND(BM$5&gt;='Rent Roll'!$M42,BM$5&lt;='Rent Roll'!$N42)),
IF('Rent Roll'!$S17=NNN,BM48,
IF('Rent Roll'!$S17=Stop,BM73,
IF('Rent Roll'!$S17=CAM_Fixed,BM98,
IF('Rent Roll'!$S17=FSG,"-","-")))),"-"),"-")</f>
        <v>-</v>
      </c>
      <c r="BN21" s="715" t="str">
        <f>IF(BN$3='Rent Roll'!$U17,
IF(OR(AND(BN$5&gt;='Rent Roll'!$K17,BN$5&lt;='Rent Roll'!$L17),AND(BN$5&gt;='Rent Roll'!$M42,BN$5&lt;='Rent Roll'!$N42)),
IF('Rent Roll'!$S17=NNN,BN48,
IF('Rent Roll'!$S17=Stop,BN73,
IF('Rent Roll'!$S17=CAM_Fixed,BN98,
IF('Rent Roll'!$S17=FSG,"-","-")))),"-"),"-")</f>
        <v>-</v>
      </c>
      <c r="BO21" s="715" t="str">
        <f>IF(BO$3='Rent Roll'!$U17,
IF(OR(AND(BO$5&gt;='Rent Roll'!$K17,BO$5&lt;='Rent Roll'!$L17),AND(BO$5&gt;='Rent Roll'!$M42,BO$5&lt;='Rent Roll'!$N42)),
IF('Rent Roll'!$S17=NNN,BO48,
IF('Rent Roll'!$S17=Stop,BO73,
IF('Rent Roll'!$S17=CAM_Fixed,BO98,
IF('Rent Roll'!$S17=FSG,"-","-")))),"-"),"-")</f>
        <v>-</v>
      </c>
      <c r="BP21" s="715" t="str">
        <f>IF(BP$3='Rent Roll'!$U17,
IF(OR(AND(BP$5&gt;='Rent Roll'!$K17,BP$5&lt;='Rent Roll'!$L17),AND(BP$5&gt;='Rent Roll'!$M42,BP$5&lt;='Rent Roll'!$N42)),
IF('Rent Roll'!$S17=NNN,BP48,
IF('Rent Roll'!$S17=Stop,BP73,
IF('Rent Roll'!$S17=CAM_Fixed,BP98,
IF('Rent Roll'!$S17=FSG,"-","-")))),"-"),"-")</f>
        <v>-</v>
      </c>
      <c r="BQ21" s="715" t="str">
        <f>IF(BQ$3='Rent Roll'!$U17,
IF(OR(AND(BQ$5&gt;='Rent Roll'!$K17,BQ$5&lt;='Rent Roll'!$L17),AND(BQ$5&gt;='Rent Roll'!$M42,BQ$5&lt;='Rent Roll'!$N42)),
IF('Rent Roll'!$S17=NNN,BQ48,
IF('Rent Roll'!$S17=Stop,BQ73,
IF('Rent Roll'!$S17=CAM_Fixed,BQ98,
IF('Rent Roll'!$S17=FSG,"-","-")))),"-"),"-")</f>
        <v>-</v>
      </c>
      <c r="BR21" s="715" t="str">
        <f>IF(BR$3='Rent Roll'!$U17,
IF(OR(AND(BR$5&gt;='Rent Roll'!$K17,BR$5&lt;='Rent Roll'!$L17),AND(BR$5&gt;='Rent Roll'!$M42,BR$5&lt;='Rent Roll'!$N42)),
IF('Rent Roll'!$S17=NNN,BR48,
IF('Rent Roll'!$S17=Stop,BR73,
IF('Rent Roll'!$S17=CAM_Fixed,BR98,
IF('Rent Roll'!$S17=FSG,"-","-")))),"-"),"-")</f>
        <v>-</v>
      </c>
      <c r="BS21" s="715" t="str">
        <f>IF(BS$3='Rent Roll'!$U17,
IF(OR(AND(BS$5&gt;='Rent Roll'!$K17,BS$5&lt;='Rent Roll'!$L17),AND(BS$5&gt;='Rent Roll'!$M42,BS$5&lt;='Rent Roll'!$N42)),
IF('Rent Roll'!$S17=NNN,BS48,
IF('Rent Roll'!$S17=Stop,BS73,
IF('Rent Roll'!$S17=CAM_Fixed,BS98,
IF('Rent Roll'!$S17=FSG,"-","-")))),"-"),"-")</f>
        <v>-</v>
      </c>
      <c r="BT21" s="715" t="str">
        <f>IF(BT$3='Rent Roll'!$U17,
IF(OR(AND(BT$5&gt;='Rent Roll'!$K17,BT$5&lt;='Rent Roll'!$L17),AND(BT$5&gt;='Rent Roll'!$M42,BT$5&lt;='Rent Roll'!$N42)),
IF('Rent Roll'!$S17=NNN,BT48,
IF('Rent Roll'!$S17=Stop,BT73,
IF('Rent Roll'!$S17=CAM_Fixed,BT98,
IF('Rent Roll'!$S17=FSG,"-","-")))),"-"),"-")</f>
        <v>-</v>
      </c>
      <c r="BU21" s="715" t="str">
        <f>IF(BU$3='Rent Roll'!$U17,
IF(OR(AND(BU$5&gt;='Rent Roll'!$K17,BU$5&lt;='Rent Roll'!$L17),AND(BU$5&gt;='Rent Roll'!$M42,BU$5&lt;='Rent Roll'!$N42)),
IF('Rent Roll'!$S17=NNN,BU48,
IF('Rent Roll'!$S17=Stop,BU73,
IF('Rent Roll'!$S17=CAM_Fixed,BU98,
IF('Rent Roll'!$S17=FSG,"-","-")))),"-"),"-")</f>
        <v>-</v>
      </c>
      <c r="BV21" s="715" t="str">
        <f>IF(BV$3='Rent Roll'!$U17,
IF(OR(AND(BV$5&gt;='Rent Roll'!$K17,BV$5&lt;='Rent Roll'!$L17),AND(BV$5&gt;='Rent Roll'!$M42,BV$5&lt;='Rent Roll'!$N42)),
IF('Rent Roll'!$S17=NNN,BV48,
IF('Rent Roll'!$S17=Stop,BV73,
IF('Rent Roll'!$S17=CAM_Fixed,BV98,
IF('Rent Roll'!$S17=FSG,"-","-")))),"-"),"-")</f>
        <v>-</v>
      </c>
      <c r="BW21" s="715" t="str">
        <f>IF(BW$3='Rent Roll'!$U17,
IF(OR(AND(BW$5&gt;='Rent Roll'!$K17,BW$5&lt;='Rent Roll'!$L17),AND(BW$5&gt;='Rent Roll'!$M42,BW$5&lt;='Rent Roll'!$N42)),
IF('Rent Roll'!$S17=NNN,BW48,
IF('Rent Roll'!$S17=Stop,BW73,
IF('Rent Roll'!$S17=CAM_Fixed,BW98,
IF('Rent Roll'!$S17=FSG,"-","-")))),"-"),"-")</f>
        <v>-</v>
      </c>
      <c r="BX21" s="715" t="str">
        <f>IF(BX$3='Rent Roll'!$U17,
IF(OR(AND(BX$5&gt;='Rent Roll'!$K17,BX$5&lt;='Rent Roll'!$L17),AND(BX$5&gt;='Rent Roll'!$M42,BX$5&lt;='Rent Roll'!$N42)),
IF('Rent Roll'!$S17=NNN,BX48,
IF('Rent Roll'!$S17=Stop,BX73,
IF('Rent Roll'!$S17=CAM_Fixed,BX98,
IF('Rent Roll'!$S17=FSG,"-","-")))),"-"),"-")</f>
        <v>-</v>
      </c>
      <c r="BY21" s="715" t="str">
        <f>IF(BY$3='Rent Roll'!$U17,
IF(OR(AND(BY$5&gt;='Rent Roll'!$K17,BY$5&lt;='Rent Roll'!$L17),AND(BY$5&gt;='Rent Roll'!$M42,BY$5&lt;='Rent Roll'!$N42)),
IF('Rent Roll'!$S17=NNN,BY48,
IF('Rent Roll'!$S17=Stop,BY73,
IF('Rent Roll'!$S17=CAM_Fixed,BY98,
IF('Rent Roll'!$S17=FSG,"-","-")))),"-"),"-")</f>
        <v>-</v>
      </c>
      <c r="BZ21" s="715" t="str">
        <f>IF(BZ$3='Rent Roll'!$U17,
IF(OR(AND(BZ$5&gt;='Rent Roll'!$K17,BZ$5&lt;='Rent Roll'!$L17),AND(BZ$5&gt;='Rent Roll'!$M42,BZ$5&lt;='Rent Roll'!$N42)),
IF('Rent Roll'!$S17=NNN,BZ48,
IF('Rent Roll'!$S17=Stop,BZ73,
IF('Rent Roll'!$S17=CAM_Fixed,BZ98,
IF('Rent Roll'!$S17=FSG,"-","-")))),"-"),"-")</f>
        <v>-</v>
      </c>
      <c r="CA21" s="715" t="str">
        <f>IF(CA$3='Rent Roll'!$U17,
IF(OR(AND(CA$5&gt;='Rent Roll'!$K17,CA$5&lt;='Rent Roll'!$L17),AND(CA$5&gt;='Rent Roll'!$M42,CA$5&lt;='Rent Roll'!$N42)),
IF('Rent Roll'!$S17=NNN,CA48,
IF('Rent Roll'!$S17=Stop,CA73,
IF('Rent Roll'!$S17=CAM_Fixed,CA98,
IF('Rent Roll'!$S17=FSG,"-","-")))),"-"),"-")</f>
        <v>-</v>
      </c>
      <c r="CB21" s="715" t="str">
        <f>IF(CB$3='Rent Roll'!$U17,
IF(OR(AND(CB$5&gt;='Rent Roll'!$K17,CB$5&lt;='Rent Roll'!$L17),AND(CB$5&gt;='Rent Roll'!$M42,CB$5&lt;='Rent Roll'!$N42)),
IF('Rent Roll'!$S17=NNN,CB48,
IF('Rent Roll'!$S17=Stop,CB73,
IF('Rent Roll'!$S17=CAM_Fixed,CB98,
IF('Rent Roll'!$S17=FSG,"-","-")))),"-"),"-")</f>
        <v>-</v>
      </c>
      <c r="CC21" s="715" t="str">
        <f>IF(CC$3='Rent Roll'!$U17,
IF(OR(AND(CC$5&gt;='Rent Roll'!$K17,CC$5&lt;='Rent Roll'!$L17),AND(CC$5&gt;='Rent Roll'!$M42,CC$5&lt;='Rent Roll'!$N42)),
IF('Rent Roll'!$S17=NNN,CC48,
IF('Rent Roll'!$S17=Stop,CC73,
IF('Rent Roll'!$S17=CAM_Fixed,CC98,
IF('Rent Roll'!$S17=FSG,"-","-")))),"-"),"-")</f>
        <v>-</v>
      </c>
      <c r="CD21" s="715" t="str">
        <f>IF(CD$3='Rent Roll'!$U17,
IF(OR(AND(CD$5&gt;='Rent Roll'!$K17,CD$5&lt;='Rent Roll'!$L17),AND(CD$5&gt;='Rent Roll'!$M42,CD$5&lt;='Rent Roll'!$N42)),
IF('Rent Roll'!$S17=NNN,CD48,
IF('Rent Roll'!$S17=Stop,CD73,
IF('Rent Roll'!$S17=CAM_Fixed,CD98,
IF('Rent Roll'!$S17=FSG,"-","-")))),"-"),"-")</f>
        <v>-</v>
      </c>
      <c r="CE21" s="715" t="str">
        <f>IF(CE$3='Rent Roll'!$U17,
IF(OR(AND(CE$5&gt;='Rent Roll'!$K17,CE$5&lt;='Rent Roll'!$L17),AND(CE$5&gt;='Rent Roll'!$M42,CE$5&lt;='Rent Roll'!$N42)),
IF('Rent Roll'!$S17=NNN,CE48,
IF('Rent Roll'!$S17=Stop,CE73,
IF('Rent Roll'!$S17=CAM_Fixed,CE98,
IF('Rent Roll'!$S17=FSG,"-","-")))),"-"),"-")</f>
        <v>-</v>
      </c>
      <c r="CF21" s="715" t="str">
        <f>IF(CF$3='Rent Roll'!$U17,
IF(OR(AND(CF$5&gt;='Rent Roll'!$K17,CF$5&lt;='Rent Roll'!$L17),AND(CF$5&gt;='Rent Roll'!$M42,CF$5&lt;='Rent Roll'!$N42)),
IF('Rent Roll'!$S17=NNN,CF48,
IF('Rent Roll'!$S17=Stop,CF73,
IF('Rent Roll'!$S17=CAM_Fixed,CF98,
IF('Rent Roll'!$S17=FSG,"-","-")))),"-"),"-")</f>
        <v>-</v>
      </c>
      <c r="CG21" s="715" t="str">
        <f>IF(CG$3='Rent Roll'!$U17,
IF(OR(AND(CG$5&gt;='Rent Roll'!$K17,CG$5&lt;='Rent Roll'!$L17),AND(CG$5&gt;='Rent Roll'!$M42,CG$5&lt;='Rent Roll'!$N42)),
IF('Rent Roll'!$S17=NNN,CG48,
IF('Rent Roll'!$S17=Stop,CG73,
IF('Rent Roll'!$S17=CAM_Fixed,CG98,
IF('Rent Roll'!$S17=FSG,"-","-")))),"-"),"-")</f>
        <v>-</v>
      </c>
      <c r="CH21" s="715" t="str">
        <f>IF(CH$3='Rent Roll'!$U17,
IF(OR(AND(CH$5&gt;='Rent Roll'!$K17,CH$5&lt;='Rent Roll'!$L17),AND(CH$5&gt;='Rent Roll'!$M42,CH$5&lt;='Rent Roll'!$N42)),
IF('Rent Roll'!$S17=NNN,CH48,
IF('Rent Roll'!$S17=Stop,CH73,
IF('Rent Roll'!$S17=CAM_Fixed,CH98,
IF('Rent Roll'!$S17=FSG,"-","-")))),"-"),"-")</f>
        <v>-</v>
      </c>
      <c r="CI21" s="715" t="str">
        <f>IF(CI$3='Rent Roll'!$U17,
IF(OR(AND(CI$5&gt;='Rent Roll'!$K17,CI$5&lt;='Rent Roll'!$L17),AND(CI$5&gt;='Rent Roll'!$M42,CI$5&lt;='Rent Roll'!$N42)),
IF('Rent Roll'!$S17=NNN,CI48,
IF('Rent Roll'!$S17=Stop,CI73,
IF('Rent Roll'!$S17=CAM_Fixed,CI98,
IF('Rent Roll'!$S17=FSG,"-","-")))),"-"),"-")</f>
        <v>-</v>
      </c>
      <c r="CJ21" s="715" t="str">
        <f>IF(CJ$3='Rent Roll'!$U17,
IF(OR(AND(CJ$5&gt;='Rent Roll'!$K17,CJ$5&lt;='Rent Roll'!$L17),AND(CJ$5&gt;='Rent Roll'!$M42,CJ$5&lt;='Rent Roll'!$N42)),
IF('Rent Roll'!$S17=NNN,CJ48,
IF('Rent Roll'!$S17=Stop,CJ73,
IF('Rent Roll'!$S17=CAM_Fixed,CJ98,
IF('Rent Roll'!$S17=FSG,"-","-")))),"-"),"-")</f>
        <v>-</v>
      </c>
      <c r="CK21" s="715" t="str">
        <f>IF(CK$3='Rent Roll'!$U17,
IF(OR(AND(CK$5&gt;='Rent Roll'!$K17,CK$5&lt;='Rent Roll'!$L17),AND(CK$5&gt;='Rent Roll'!$M42,CK$5&lt;='Rent Roll'!$N42)),
IF('Rent Roll'!$S17=NNN,CK48,
IF('Rent Roll'!$S17=Stop,CK73,
IF('Rent Roll'!$S17=CAM_Fixed,CK98,
IF('Rent Roll'!$S17=FSG,"-","-")))),"-"),"-")</f>
        <v>-</v>
      </c>
      <c r="CL21" s="715" t="str">
        <f>IF(CL$3='Rent Roll'!$U17,
IF(OR(AND(CL$5&gt;='Rent Roll'!$K17,CL$5&lt;='Rent Roll'!$L17),AND(CL$5&gt;='Rent Roll'!$M42,CL$5&lt;='Rent Roll'!$N42)),
IF('Rent Roll'!$S17=NNN,CL48,
IF('Rent Roll'!$S17=Stop,CL73,
IF('Rent Roll'!$S17=CAM_Fixed,CL98,
IF('Rent Roll'!$S17=FSG,"-","-")))),"-"),"-")</f>
        <v>-</v>
      </c>
      <c r="CM21" s="715" t="str">
        <f>IF(CM$3='Rent Roll'!$U17,
IF(OR(AND(CM$5&gt;='Rent Roll'!$K17,CM$5&lt;='Rent Roll'!$L17),AND(CM$5&gt;='Rent Roll'!$M42,CM$5&lt;='Rent Roll'!$N42)),
IF('Rent Roll'!$S17=NNN,CM48,
IF('Rent Roll'!$S17=Stop,CM73,
IF('Rent Roll'!$S17=CAM_Fixed,CM98,
IF('Rent Roll'!$S17=FSG,"-","-")))),"-"),"-")</f>
        <v>-</v>
      </c>
      <c r="CN21" s="715" t="str">
        <f>IF(CN$3='Rent Roll'!$U17,
IF(OR(AND(CN$5&gt;='Rent Roll'!$K17,CN$5&lt;='Rent Roll'!$L17),AND(CN$5&gt;='Rent Roll'!$M42,CN$5&lt;='Rent Roll'!$N42)),
IF('Rent Roll'!$S17=NNN,CN48,
IF('Rent Roll'!$S17=Stop,CN73,
IF('Rent Roll'!$S17=CAM_Fixed,CN98,
IF('Rent Roll'!$S17=FSG,"-","-")))),"-"),"-")</f>
        <v>-</v>
      </c>
      <c r="CO21" s="715" t="str">
        <f>IF(CO$3='Rent Roll'!$U17,
IF(OR(AND(CO$5&gt;='Rent Roll'!$K17,CO$5&lt;='Rent Roll'!$L17),AND(CO$5&gt;='Rent Roll'!$M42,CO$5&lt;='Rent Roll'!$N42)),
IF('Rent Roll'!$S17=NNN,CO48,
IF('Rent Roll'!$S17=Stop,CO73,
IF('Rent Roll'!$S17=CAM_Fixed,CO98,
IF('Rent Roll'!$S17=FSG,"-","-")))),"-"),"-")</f>
        <v>-</v>
      </c>
      <c r="CP21" s="715" t="str">
        <f>IF(CP$3='Rent Roll'!$U17,
IF(OR(AND(CP$5&gt;='Rent Roll'!$K17,CP$5&lt;='Rent Roll'!$L17),AND(CP$5&gt;='Rent Roll'!$M42,CP$5&lt;='Rent Roll'!$N42)),
IF('Rent Roll'!$S17=NNN,CP48,
IF('Rent Roll'!$S17=Stop,CP73,
IF('Rent Roll'!$S17=CAM_Fixed,CP98,
IF('Rent Roll'!$S17=FSG,"-","-")))),"-"),"-")</f>
        <v>-</v>
      </c>
      <c r="CQ21" s="715" t="str">
        <f>IF(CQ$3='Rent Roll'!$U17,
IF(OR(AND(CQ$5&gt;='Rent Roll'!$K17,CQ$5&lt;='Rent Roll'!$L17),AND(CQ$5&gt;='Rent Roll'!$M42,CQ$5&lt;='Rent Roll'!$N42)),
IF('Rent Roll'!$S17=NNN,CQ48,
IF('Rent Roll'!$S17=Stop,CQ73,
IF('Rent Roll'!$S17=CAM_Fixed,CQ98,
IF('Rent Roll'!$S17=FSG,"-","-")))),"-"),"-")</f>
        <v>-</v>
      </c>
      <c r="CR21" s="715" t="str">
        <f>IF(CR$3='Rent Roll'!$U17,
IF(OR(AND(CR$5&gt;='Rent Roll'!$K17,CR$5&lt;='Rent Roll'!$L17),AND(CR$5&gt;='Rent Roll'!$M42,CR$5&lt;='Rent Roll'!$N42)),
IF('Rent Roll'!$S17=NNN,CR48,
IF('Rent Roll'!$S17=Stop,CR73,
IF('Rent Roll'!$S17=CAM_Fixed,CR98,
IF('Rent Roll'!$S17=FSG,"-","-")))),"-"),"-")</f>
        <v>-</v>
      </c>
      <c r="CS21" s="715" t="str">
        <f>IF(CS$3='Rent Roll'!$U17,
IF(OR(AND(CS$5&gt;='Rent Roll'!$K17,CS$5&lt;='Rent Roll'!$L17),AND(CS$5&gt;='Rent Roll'!$M42,CS$5&lt;='Rent Roll'!$N42)),
IF('Rent Roll'!$S17=NNN,CS48,
IF('Rent Roll'!$S17=Stop,CS73,
IF('Rent Roll'!$S17=CAM_Fixed,CS98,
IF('Rent Roll'!$S17=FSG,"-","-")))),"-"),"-")</f>
        <v>-</v>
      </c>
      <c r="CT21" s="715" t="str">
        <f>IF(CT$3='Rent Roll'!$U17,
IF(OR(AND(CT$5&gt;='Rent Roll'!$K17,CT$5&lt;='Rent Roll'!$L17),AND(CT$5&gt;='Rent Roll'!$M42,CT$5&lt;='Rent Roll'!$N42)),
IF('Rent Roll'!$S17=NNN,CT48,
IF('Rent Roll'!$S17=Stop,CT73,
IF('Rent Roll'!$S17=CAM_Fixed,CT98,
IF('Rent Roll'!$S17=FSG,"-","-")))),"-"),"-")</f>
        <v>-</v>
      </c>
      <c r="CU21" s="715" t="str">
        <f>IF(CU$3='Rent Roll'!$U17,
IF(OR(AND(CU$5&gt;='Rent Roll'!$K17,CU$5&lt;='Rent Roll'!$L17),AND(CU$5&gt;='Rent Roll'!$M42,CU$5&lt;='Rent Roll'!$N42)),
IF('Rent Roll'!$S17=NNN,CU48,
IF('Rent Roll'!$S17=Stop,CU73,
IF('Rent Roll'!$S17=CAM_Fixed,CU98,
IF('Rent Roll'!$S17=FSG,"-","-")))),"-"),"-")</f>
        <v>-</v>
      </c>
      <c r="CV21" s="715" t="str">
        <f>IF(CV$3='Rent Roll'!$U17,
IF(OR(AND(CV$5&gt;='Rent Roll'!$K17,CV$5&lt;='Rent Roll'!$L17),AND(CV$5&gt;='Rent Roll'!$M42,CV$5&lt;='Rent Roll'!$N42)),
IF('Rent Roll'!$S17=NNN,CV48,
IF('Rent Roll'!$S17=Stop,CV73,
IF('Rent Roll'!$S17=CAM_Fixed,CV98,
IF('Rent Roll'!$S17=FSG,"-","-")))),"-"),"-")</f>
        <v>-</v>
      </c>
      <c r="CW21" s="715" t="str">
        <f>IF(CW$3='Rent Roll'!$U17,
IF(OR(AND(CW$5&gt;='Rent Roll'!$K17,CW$5&lt;='Rent Roll'!$L17),AND(CW$5&gt;='Rent Roll'!$M42,CW$5&lt;='Rent Roll'!$N42)),
IF('Rent Roll'!$S17=NNN,CW48,
IF('Rent Roll'!$S17=Stop,CW73,
IF('Rent Roll'!$S17=CAM_Fixed,CW98,
IF('Rent Roll'!$S17=FSG,"-","-")))),"-"),"-")</f>
        <v>-</v>
      </c>
      <c r="CX21" s="715" t="str">
        <f>IF(CX$3='Rent Roll'!$U17,
IF(OR(AND(CX$5&gt;='Rent Roll'!$K17,CX$5&lt;='Rent Roll'!$L17),AND(CX$5&gt;='Rent Roll'!$M42,CX$5&lt;='Rent Roll'!$N42)),
IF('Rent Roll'!$S17=NNN,CX48,
IF('Rent Roll'!$S17=Stop,CX73,
IF('Rent Roll'!$S17=CAM_Fixed,CX98,
IF('Rent Roll'!$S17=FSG,"-","-")))),"-"),"-")</f>
        <v>-</v>
      </c>
      <c r="CY21" s="715" t="str">
        <f>IF(CY$3='Rent Roll'!$U17,
IF(OR(AND(CY$5&gt;='Rent Roll'!$K17,CY$5&lt;='Rent Roll'!$L17),AND(CY$5&gt;='Rent Roll'!$M42,CY$5&lt;='Rent Roll'!$N42)),
IF('Rent Roll'!$S17=NNN,CY48,
IF('Rent Roll'!$S17=Stop,CY73,
IF('Rent Roll'!$S17=CAM_Fixed,CY98,
IF('Rent Roll'!$S17=FSG,"-","-")))),"-"),"-")</f>
        <v>-</v>
      </c>
      <c r="CZ21" s="715" t="str">
        <f>IF(CZ$3='Rent Roll'!$U17,
IF(OR(AND(CZ$5&gt;='Rent Roll'!$K17,CZ$5&lt;='Rent Roll'!$L17),AND(CZ$5&gt;='Rent Roll'!$M42,CZ$5&lt;='Rent Roll'!$N42)),
IF('Rent Roll'!$S17=NNN,CZ48,
IF('Rent Roll'!$S17=Stop,CZ73,
IF('Rent Roll'!$S17=CAM_Fixed,CZ98,
IF('Rent Roll'!$S17=FSG,"-","-")))),"-"),"-")</f>
        <v>-</v>
      </c>
      <c r="DA21" s="715" t="str">
        <f>IF(DA$3='Rent Roll'!$U17,
IF(OR(AND(DA$5&gt;='Rent Roll'!$K17,DA$5&lt;='Rent Roll'!$L17),AND(DA$5&gt;='Rent Roll'!$M42,DA$5&lt;='Rent Roll'!$N42)),
IF('Rent Roll'!$S17=NNN,DA48,
IF('Rent Roll'!$S17=Stop,DA73,
IF('Rent Roll'!$S17=CAM_Fixed,DA98,
IF('Rent Roll'!$S17=FSG,"-","-")))),"-"),"-")</f>
        <v>-</v>
      </c>
      <c r="DB21" s="715" t="str">
        <f>IF(DB$3='Rent Roll'!$U17,
IF(OR(AND(DB$5&gt;='Rent Roll'!$K17,DB$5&lt;='Rent Roll'!$L17),AND(DB$5&gt;='Rent Roll'!$M42,DB$5&lt;='Rent Roll'!$N42)),
IF('Rent Roll'!$S17=NNN,DB48,
IF('Rent Roll'!$S17=Stop,DB73,
IF('Rent Roll'!$S17=CAM_Fixed,DB98,
IF('Rent Roll'!$S17=FSG,"-","-")))),"-"),"-")</f>
        <v>-</v>
      </c>
      <c r="DC21" s="715" t="str">
        <f>IF(DC$3='Rent Roll'!$U17,
IF(OR(AND(DC$5&gt;='Rent Roll'!$K17,DC$5&lt;='Rent Roll'!$L17),AND(DC$5&gt;='Rent Roll'!$M42,DC$5&lt;='Rent Roll'!$N42)),
IF('Rent Roll'!$S17=NNN,DC48,
IF('Rent Roll'!$S17=Stop,DC73,
IF('Rent Roll'!$S17=CAM_Fixed,DC98,
IF('Rent Roll'!$S17=FSG,"-","-")))),"-"),"-")</f>
        <v>-</v>
      </c>
      <c r="DD21" s="715" t="str">
        <f>IF(DD$3='Rent Roll'!$U17,
IF(OR(AND(DD$5&gt;='Rent Roll'!$K17,DD$5&lt;='Rent Roll'!$L17),AND(DD$5&gt;='Rent Roll'!$M42,DD$5&lt;='Rent Roll'!$N42)),
IF('Rent Roll'!$S17=NNN,DD48,
IF('Rent Roll'!$S17=Stop,DD73,
IF('Rent Roll'!$S17=CAM_Fixed,DD98,
IF('Rent Roll'!$S17=FSG,"-","-")))),"-"),"-")</f>
        <v>-</v>
      </c>
      <c r="DE21" s="715" t="str">
        <f>IF(DE$3='Rent Roll'!$U17,
IF(OR(AND(DE$5&gt;='Rent Roll'!$K17,DE$5&lt;='Rent Roll'!$L17),AND(DE$5&gt;='Rent Roll'!$M42,DE$5&lt;='Rent Roll'!$N42)),
IF('Rent Roll'!$S17=NNN,DE48,
IF('Rent Roll'!$S17=Stop,DE73,
IF('Rent Roll'!$S17=CAM_Fixed,DE98,
IF('Rent Roll'!$S17=FSG,"-","-")))),"-"),"-")</f>
        <v>-</v>
      </c>
      <c r="DF21" s="715" t="str">
        <f>IF(DF$3='Rent Roll'!$U17,
IF(OR(AND(DF$5&gt;='Rent Roll'!$K17,DF$5&lt;='Rent Roll'!$L17),AND(DF$5&gt;='Rent Roll'!$M42,DF$5&lt;='Rent Roll'!$N42)),
IF('Rent Roll'!$S17=NNN,DF48,
IF('Rent Roll'!$S17=Stop,DF73,
IF('Rent Roll'!$S17=CAM_Fixed,DF98,
IF('Rent Roll'!$S17=FSG,"-","-")))),"-"),"-")</f>
        <v>-</v>
      </c>
      <c r="DG21" s="715" t="str">
        <f>IF(DG$3='Rent Roll'!$U17,
IF(OR(AND(DG$5&gt;='Rent Roll'!$K17,DG$5&lt;='Rent Roll'!$L17),AND(DG$5&gt;='Rent Roll'!$M42,DG$5&lt;='Rent Roll'!$N42)),
IF('Rent Roll'!$S17=NNN,DG48,
IF('Rent Roll'!$S17=Stop,DG73,
IF('Rent Roll'!$S17=CAM_Fixed,DG98,
IF('Rent Roll'!$S17=FSG,"-","-")))),"-"),"-")</f>
        <v>-</v>
      </c>
      <c r="DH21" s="715" t="str">
        <f>IF(DH$3='Rent Roll'!$U17,
IF(OR(AND(DH$5&gt;='Rent Roll'!$K17,DH$5&lt;='Rent Roll'!$L17),AND(DH$5&gt;='Rent Roll'!$M42,DH$5&lt;='Rent Roll'!$N42)),
IF('Rent Roll'!$S17=NNN,DH48,
IF('Rent Roll'!$S17=Stop,DH73,
IF('Rent Roll'!$S17=CAM_Fixed,DH98,
IF('Rent Roll'!$S17=FSG,"-","-")))),"-"),"-")</f>
        <v>-</v>
      </c>
      <c r="DI21" s="715" t="str">
        <f>IF(DI$3='Rent Roll'!$U17,
IF(OR(AND(DI$5&gt;='Rent Roll'!$K17,DI$5&lt;='Rent Roll'!$L17),AND(DI$5&gt;='Rent Roll'!$M42,DI$5&lt;='Rent Roll'!$N42)),
IF('Rent Roll'!$S17=NNN,DI48,
IF('Rent Roll'!$S17=Stop,DI73,
IF('Rent Roll'!$S17=CAM_Fixed,DI98,
IF('Rent Roll'!$S17=FSG,"-","-")))),"-"),"-")</f>
        <v>-</v>
      </c>
      <c r="DJ21" s="715" t="str">
        <f>IF(DJ$3='Rent Roll'!$U17,
IF(OR(AND(DJ$5&gt;='Rent Roll'!$K17,DJ$5&lt;='Rent Roll'!$L17),AND(DJ$5&gt;='Rent Roll'!$M42,DJ$5&lt;='Rent Roll'!$N42)),
IF('Rent Roll'!$S17=NNN,DJ48,
IF('Rent Roll'!$S17=Stop,DJ73,
IF('Rent Roll'!$S17=CAM_Fixed,DJ98,
IF('Rent Roll'!$S17=FSG,"-","-")))),"-"),"-")</f>
        <v>-</v>
      </c>
      <c r="DK21" s="715" t="str">
        <f>IF(DK$3='Rent Roll'!$U17,
IF(OR(AND(DK$5&gt;='Rent Roll'!$K17,DK$5&lt;='Rent Roll'!$L17),AND(DK$5&gt;='Rent Roll'!$M42,DK$5&lt;='Rent Roll'!$N42)),
IF('Rent Roll'!$S17=NNN,DK48,
IF('Rent Roll'!$S17=Stop,DK73,
IF('Rent Roll'!$S17=CAM_Fixed,DK98,
IF('Rent Roll'!$S17=FSG,"-","-")))),"-"),"-")</f>
        <v>-</v>
      </c>
      <c r="DL21" s="715" t="str">
        <f>IF(DL$3='Rent Roll'!$U17,
IF(OR(AND(DL$5&gt;='Rent Roll'!$K17,DL$5&lt;='Rent Roll'!$L17),AND(DL$5&gt;='Rent Roll'!$M42,DL$5&lt;='Rent Roll'!$N42)),
IF('Rent Roll'!$S17=NNN,DL48,
IF('Rent Roll'!$S17=Stop,DL73,
IF('Rent Roll'!$S17=CAM_Fixed,DL98,
IF('Rent Roll'!$S17=FSG,"-","-")))),"-"),"-")</f>
        <v>-</v>
      </c>
      <c r="DM21" s="715" t="str">
        <f>IF(DM$3='Rent Roll'!$U17,
IF(OR(AND(DM$5&gt;='Rent Roll'!$K17,DM$5&lt;='Rent Roll'!$L17),AND(DM$5&gt;='Rent Roll'!$M42,DM$5&lt;='Rent Roll'!$N42)),
IF('Rent Roll'!$S17=NNN,DM48,
IF('Rent Roll'!$S17=Stop,DM73,
IF('Rent Roll'!$S17=CAM_Fixed,DM98,
IF('Rent Roll'!$S17=FSG,"-","-")))),"-"),"-")</f>
        <v>-</v>
      </c>
      <c r="DN21" s="715" t="str">
        <f>IF(DN$3='Rent Roll'!$U17,
IF(OR(AND(DN$5&gt;='Rent Roll'!$K17,DN$5&lt;='Rent Roll'!$L17),AND(DN$5&gt;='Rent Roll'!$M42,DN$5&lt;='Rent Roll'!$N42)),
IF('Rent Roll'!$S17=NNN,DN48,
IF('Rent Roll'!$S17=Stop,DN73,
IF('Rent Roll'!$S17=CAM_Fixed,DN98,
IF('Rent Roll'!$S17=FSG,"-","-")))),"-"),"-")</f>
        <v>-</v>
      </c>
      <c r="DO21" s="715" t="str">
        <f>IF(DO$3='Rent Roll'!$U17,
IF(OR(AND(DO$5&gt;='Rent Roll'!$K17,DO$5&lt;='Rent Roll'!$L17),AND(DO$5&gt;='Rent Roll'!$M42,DO$5&lt;='Rent Roll'!$N42)),
IF('Rent Roll'!$S17=NNN,DO48,
IF('Rent Roll'!$S17=Stop,DO73,
IF('Rent Roll'!$S17=CAM_Fixed,DO98,
IF('Rent Roll'!$S17=FSG,"-","-")))),"-"),"-")</f>
        <v>-</v>
      </c>
      <c r="DP21" s="715" t="str">
        <f>IF(DP$3='Rent Roll'!$U17,
IF(OR(AND(DP$5&gt;='Rent Roll'!$K17,DP$5&lt;='Rent Roll'!$L17),AND(DP$5&gt;='Rent Roll'!$M42,DP$5&lt;='Rent Roll'!$N42)),
IF('Rent Roll'!$S17=NNN,DP48,
IF('Rent Roll'!$S17=Stop,DP73,
IF('Rent Roll'!$S17=CAM_Fixed,DP98,
IF('Rent Roll'!$S17=FSG,"-","-")))),"-"),"-")</f>
        <v>-</v>
      </c>
      <c r="DQ21" s="715" t="str">
        <f>IF(DQ$3='Rent Roll'!$U17,
IF(OR(AND(DQ$5&gt;='Rent Roll'!$K17,DQ$5&lt;='Rent Roll'!$L17),AND(DQ$5&gt;='Rent Roll'!$M42,DQ$5&lt;='Rent Roll'!$N42)),
IF('Rent Roll'!$S17=NNN,DQ48,
IF('Rent Roll'!$S17=Stop,DQ73,
IF('Rent Roll'!$S17=CAM_Fixed,DQ98,
IF('Rent Roll'!$S17=FSG,"-","-")))),"-"),"-")</f>
        <v>-</v>
      </c>
      <c r="DR21" s="715" t="str">
        <f>IF(DR$3='Rent Roll'!$U17,
IF(OR(AND(DR$5&gt;='Rent Roll'!$K17,DR$5&lt;='Rent Roll'!$L17),AND(DR$5&gt;='Rent Roll'!$M42,DR$5&lt;='Rent Roll'!$N42)),
IF('Rent Roll'!$S17=NNN,DR48,
IF('Rent Roll'!$S17=Stop,DR73,
IF('Rent Roll'!$S17=CAM_Fixed,DR98,
IF('Rent Roll'!$S17=FSG,"-","-")))),"-"),"-")</f>
        <v>-</v>
      </c>
      <c r="DS21" s="715" t="str">
        <f>IF(DS$3='Rent Roll'!$U17,
IF(OR(AND(DS$5&gt;='Rent Roll'!$K17,DS$5&lt;='Rent Roll'!$L17),AND(DS$5&gt;='Rent Roll'!$M42,DS$5&lt;='Rent Roll'!$N42)),
IF('Rent Roll'!$S17=NNN,DS48,
IF('Rent Roll'!$S17=Stop,DS73,
IF('Rent Roll'!$S17=CAM_Fixed,DS98,
IF('Rent Roll'!$S17=FSG,"-","-")))),"-"),"-")</f>
        <v>-</v>
      </c>
      <c r="DT21" s="715" t="str">
        <f>IF(DT$3='Rent Roll'!$U17,
IF(OR(AND(DT$5&gt;='Rent Roll'!$K17,DT$5&lt;='Rent Roll'!$L17),AND(DT$5&gt;='Rent Roll'!$M42,DT$5&lt;='Rent Roll'!$N42)),
IF('Rent Roll'!$S17=NNN,DT48,
IF('Rent Roll'!$S17=Stop,DT73,
IF('Rent Roll'!$S17=CAM_Fixed,DT98,
IF('Rent Roll'!$S17=FSG,"-","-")))),"-"),"-")</f>
        <v>-</v>
      </c>
      <c r="DU21" s="715" t="str">
        <f>IF(DU$3='Rent Roll'!$U17,
IF(OR(AND(DU$5&gt;='Rent Roll'!$K17,DU$5&lt;='Rent Roll'!$L17),AND(DU$5&gt;='Rent Roll'!$M42,DU$5&lt;='Rent Roll'!$N42)),
IF('Rent Roll'!$S17=NNN,DU48,
IF('Rent Roll'!$S17=Stop,DU73,
IF('Rent Roll'!$S17=CAM_Fixed,DU98,
IF('Rent Roll'!$S17=FSG,"-","-")))),"-"),"-")</f>
        <v>-</v>
      </c>
      <c r="DV21" s="715" t="str">
        <f>IF(DV$3='Rent Roll'!$U17,
IF(OR(AND(DV$5&gt;='Rent Roll'!$K17,DV$5&lt;='Rent Roll'!$L17),AND(DV$5&gt;='Rent Roll'!$M42,DV$5&lt;='Rent Roll'!$N42)),
IF('Rent Roll'!$S17=NNN,DV48,
IF('Rent Roll'!$S17=Stop,DV73,
IF('Rent Roll'!$S17=CAM_Fixed,DV98,
IF('Rent Roll'!$S17=FSG,"-","-")))),"-"),"-")</f>
        <v>-</v>
      </c>
      <c r="DW21" s="715" t="str">
        <f>IF(DW$3='Rent Roll'!$U17,
IF(OR(AND(DW$5&gt;='Rent Roll'!$K17,DW$5&lt;='Rent Roll'!$L17),AND(DW$5&gt;='Rent Roll'!$M42,DW$5&lt;='Rent Roll'!$N42)),
IF('Rent Roll'!$S17=NNN,DW48,
IF('Rent Roll'!$S17=Stop,DW73,
IF('Rent Roll'!$S17=CAM_Fixed,DW98,
IF('Rent Roll'!$S17=FSG,"-","-")))),"-"),"-")</f>
        <v>-</v>
      </c>
      <c r="DX21" s="715" t="str">
        <f>IF(DX$3='Rent Roll'!$U17,
IF(OR(AND(DX$5&gt;='Rent Roll'!$K17,DX$5&lt;='Rent Roll'!$L17),AND(DX$5&gt;='Rent Roll'!$M42,DX$5&lt;='Rent Roll'!$N42)),
IF('Rent Roll'!$S17=NNN,DX48,
IF('Rent Roll'!$S17=Stop,DX73,
IF('Rent Roll'!$S17=CAM_Fixed,DX98,
IF('Rent Roll'!$S17=FSG,"-","-")))),"-"),"-")</f>
        <v>-</v>
      </c>
      <c r="DY21" s="715" t="str">
        <f>IF(DY$3='Rent Roll'!$U17,
IF(OR(AND(DY$5&gt;='Rent Roll'!$K17,DY$5&lt;='Rent Roll'!$L17),AND(DY$5&gt;='Rent Roll'!$M42,DY$5&lt;='Rent Roll'!$N42)),
IF('Rent Roll'!$S17=NNN,DY48,
IF('Rent Roll'!$S17=Stop,DY73,
IF('Rent Roll'!$S17=CAM_Fixed,DY98,
IF('Rent Roll'!$S17=FSG,"-","-")))),"-"),"-")</f>
        <v>-</v>
      </c>
      <c r="DZ21" s="715" t="str">
        <f>IF(DZ$3='Rent Roll'!$U17,
IF(OR(AND(DZ$5&gt;='Rent Roll'!$K17,DZ$5&lt;='Rent Roll'!$L17),AND(DZ$5&gt;='Rent Roll'!$M42,DZ$5&lt;='Rent Roll'!$N42)),
IF('Rent Roll'!$S17=NNN,DZ48,
IF('Rent Roll'!$S17=Stop,DZ73,
IF('Rent Roll'!$S17=CAM_Fixed,DZ98,
IF('Rent Roll'!$S17=FSG,"-","-")))),"-"),"-")</f>
        <v>-</v>
      </c>
      <c r="EA21" s="715" t="str">
        <f>IF(EA$3='Rent Roll'!$U17,
IF(OR(AND(EA$5&gt;='Rent Roll'!$K17,EA$5&lt;='Rent Roll'!$L17),AND(EA$5&gt;='Rent Roll'!$M42,EA$5&lt;='Rent Roll'!$N42)),
IF('Rent Roll'!$S17=NNN,EA48,
IF('Rent Roll'!$S17=Stop,EA73,
IF('Rent Roll'!$S17=CAM_Fixed,EA98,
IF('Rent Roll'!$S17=FSG,"-","-")))),"-"),"-")</f>
        <v>-</v>
      </c>
      <c r="EB21" s="715" t="str">
        <f>IF(EB$3='Rent Roll'!$U17,
IF(OR(AND(EB$5&gt;='Rent Roll'!$K17,EB$5&lt;='Rent Roll'!$L17),AND(EB$5&gt;='Rent Roll'!$M42,EB$5&lt;='Rent Roll'!$N42)),
IF('Rent Roll'!$S17=NNN,EB48,
IF('Rent Roll'!$S17=Stop,EB73,
IF('Rent Roll'!$S17=CAM_Fixed,EB98,
IF('Rent Roll'!$S17=FSG,"-","-")))),"-"),"-")</f>
        <v>-</v>
      </c>
      <c r="EC21" s="715" t="str">
        <f>IF(EC$3='Rent Roll'!$U17,
IF(OR(AND(EC$5&gt;='Rent Roll'!$K17,EC$5&lt;='Rent Roll'!$L17),AND(EC$5&gt;='Rent Roll'!$M42,EC$5&lt;='Rent Roll'!$N42)),
IF('Rent Roll'!$S17=NNN,EC48,
IF('Rent Roll'!$S17=Stop,EC73,
IF('Rent Roll'!$S17=CAM_Fixed,EC98,
IF('Rent Roll'!$S17=FSG,"-","-")))),"-"),"-")</f>
        <v>-</v>
      </c>
      <c r="ED21" s="715" t="str">
        <f>IF(ED$3='Rent Roll'!$U17,
IF(OR(AND(ED$5&gt;='Rent Roll'!$K17,ED$5&lt;='Rent Roll'!$L17),AND(ED$5&gt;='Rent Roll'!$M42,ED$5&lt;='Rent Roll'!$N42)),
IF('Rent Roll'!$S17=NNN,ED48,
IF('Rent Roll'!$S17=Stop,ED73,
IF('Rent Roll'!$S17=CAM_Fixed,ED98,
IF('Rent Roll'!$S17=FSG,"-","-")))),"-"),"-")</f>
        <v>-</v>
      </c>
      <c r="EE21" s="715" t="str">
        <f>IF(EE$3='Rent Roll'!$U17,
IF(OR(AND(EE$5&gt;='Rent Roll'!$K17,EE$5&lt;='Rent Roll'!$L17),AND(EE$5&gt;='Rent Roll'!$M42,EE$5&lt;='Rent Roll'!$N42)),
IF('Rent Roll'!$S17=NNN,EE48,
IF('Rent Roll'!$S17=Stop,EE73,
IF('Rent Roll'!$S17=CAM_Fixed,EE98,
IF('Rent Roll'!$S17=FSG,"-","-")))),"-"),"-")</f>
        <v>-</v>
      </c>
      <c r="EF21" s="361" t="str">
        <f>IF(EF$3='Rent Roll'!$U17,
IF(OR(AND(EF$5&gt;='Rent Roll'!$K17,EF$5&lt;='Rent Roll'!$L17),AND(EF$5&gt;='Rent Roll'!$M42,EF$5&lt;='Rent Roll'!$N42)),
IF('Rent Roll'!$S17=NNN,EF48,
IF('Rent Roll'!$S17=Stop,EF73,
IF('Rent Roll'!$S17=CAM_Fixed,EF98,
IF('Rent Roll'!$S17=FSG,"-","-")))),"-"),"-")</f>
        <v>-</v>
      </c>
      <c r="EG21" s="693" t="s">
        <v>109</v>
      </c>
    </row>
    <row r="22" spans="2:137" x14ac:dyDescent="0.25">
      <c r="B22" s="716" t="str">
        <f>IF('Rent Roll'!S18&gt;0,'Rent Roll'!S18,"")</f>
        <v/>
      </c>
      <c r="C22" s="714" t="str">
        <f>CONCATENATE('Rent Roll'!B18&amp;" - "&amp;'Rent Roll'!C18)</f>
        <v xml:space="preserve"> - </v>
      </c>
      <c r="D22" s="361">
        <f t="shared" si="11"/>
        <v>0</v>
      </c>
      <c r="E22" s="715" t="str">
        <f>IF(E$3='Rent Roll'!$U18,
IF(OR(AND(E$5&gt;='Rent Roll'!$K18,E$5&lt;='Rent Roll'!$L18),AND(E$5&gt;='Rent Roll'!$M43,E$5&lt;='Rent Roll'!$N43)),
IF('Rent Roll'!$S18=NNN,E49,
IF('Rent Roll'!$S18=Stop,E74,
IF('Rent Roll'!$S18=CAM_Fixed,E99,
IF('Rent Roll'!$S18=FSG,"-","-")))),"-"),"-")</f>
        <v>-</v>
      </c>
      <c r="F22" s="715" t="str">
        <f>IF(F$3='Rent Roll'!$U18,
IF(OR(AND(F$5&gt;='Rent Roll'!$K18,F$5&lt;='Rent Roll'!$L18),AND(F$5&gt;='Rent Roll'!$M43,F$5&lt;='Rent Roll'!$N43)),
IF('Rent Roll'!$S18=NNN,F49,
IF('Rent Roll'!$S18=Stop,F74,
IF('Rent Roll'!$S18=CAM_Fixed,F99,
IF('Rent Roll'!$S18=FSG,"-","-")))),"-"),"-")</f>
        <v>-</v>
      </c>
      <c r="G22" s="715" t="str">
        <f>IF(G$3='Rent Roll'!$U18,
IF(OR(AND(G$5&gt;='Rent Roll'!$K18,G$5&lt;='Rent Roll'!$L18),AND(G$5&gt;='Rent Roll'!$M43,G$5&lt;='Rent Roll'!$N43)),
IF('Rent Roll'!$S18=NNN,G49,
IF('Rent Roll'!$S18=Stop,G74,
IF('Rent Roll'!$S18=CAM_Fixed,G99,
IF('Rent Roll'!$S18=FSG,"-","-")))),"-"),"-")</f>
        <v>-</v>
      </c>
      <c r="H22" s="715" t="str">
        <f>IF(H$3='Rent Roll'!$U18,
IF(OR(AND(H$5&gt;='Rent Roll'!$K18,H$5&lt;='Rent Roll'!$L18),AND(H$5&gt;='Rent Roll'!$M43,H$5&lt;='Rent Roll'!$N43)),
IF('Rent Roll'!$S18=NNN,H49,
IF('Rent Roll'!$S18=Stop,H74,
IF('Rent Roll'!$S18=CAM_Fixed,H99,
IF('Rent Roll'!$S18=FSG,"-","-")))),"-"),"-")</f>
        <v>-</v>
      </c>
      <c r="I22" s="715" t="str">
        <f>IF(I$3='Rent Roll'!$U18,
IF(OR(AND(I$5&gt;='Rent Roll'!$K18,I$5&lt;='Rent Roll'!$L18),AND(I$5&gt;='Rent Roll'!$M43,I$5&lt;='Rent Roll'!$N43)),
IF('Rent Roll'!$S18=NNN,I49,
IF('Rent Roll'!$S18=Stop,I74,
IF('Rent Roll'!$S18=CAM_Fixed,I99,
IF('Rent Roll'!$S18=FSG,"-","-")))),"-"),"-")</f>
        <v>-</v>
      </c>
      <c r="J22" s="715" t="str">
        <f>IF(J$3='Rent Roll'!$U18,
IF(OR(AND(J$5&gt;='Rent Roll'!$K18,J$5&lt;='Rent Roll'!$L18),AND(J$5&gt;='Rent Roll'!$M43,J$5&lt;='Rent Roll'!$N43)),
IF('Rent Roll'!$S18=NNN,J49,
IF('Rent Roll'!$S18=Stop,J74,
IF('Rent Roll'!$S18=CAM_Fixed,J99,
IF('Rent Roll'!$S18=FSG,"-","-")))),"-"),"-")</f>
        <v>-</v>
      </c>
      <c r="K22" s="715" t="str">
        <f>IF(K$3='Rent Roll'!$U18,
IF(OR(AND(K$5&gt;='Rent Roll'!$K18,K$5&lt;='Rent Roll'!$L18),AND(K$5&gt;='Rent Roll'!$M43,K$5&lt;='Rent Roll'!$N43)),
IF('Rent Roll'!$S18=NNN,K49,
IF('Rent Roll'!$S18=Stop,K74,
IF('Rent Roll'!$S18=CAM_Fixed,K99,
IF('Rent Roll'!$S18=FSG,"-","-")))),"-"),"-")</f>
        <v>-</v>
      </c>
      <c r="L22" s="715" t="str">
        <f>IF(L$3='Rent Roll'!$U18,
IF(OR(AND(L$5&gt;='Rent Roll'!$K18,L$5&lt;='Rent Roll'!$L18),AND(L$5&gt;='Rent Roll'!$M43,L$5&lt;='Rent Roll'!$N43)),
IF('Rent Roll'!$S18=NNN,L49,
IF('Rent Roll'!$S18=Stop,L74,
IF('Rent Roll'!$S18=CAM_Fixed,L99,
IF('Rent Roll'!$S18=FSG,"-","-")))),"-"),"-")</f>
        <v>-</v>
      </c>
      <c r="M22" s="715" t="str">
        <f>IF(M$3='Rent Roll'!$U18,
IF(OR(AND(M$5&gt;='Rent Roll'!$K18,M$5&lt;='Rent Roll'!$L18),AND(M$5&gt;='Rent Roll'!$M43,M$5&lt;='Rent Roll'!$N43)),
IF('Rent Roll'!$S18=NNN,M49,
IF('Rent Roll'!$S18=Stop,M74,
IF('Rent Roll'!$S18=CAM_Fixed,M99,
IF('Rent Roll'!$S18=FSG,"-","-")))),"-"),"-")</f>
        <v>-</v>
      </c>
      <c r="N22" s="715" t="str">
        <f>IF(N$3='Rent Roll'!$U18,
IF(OR(AND(N$5&gt;='Rent Roll'!$K18,N$5&lt;='Rent Roll'!$L18),AND(N$5&gt;='Rent Roll'!$M43,N$5&lt;='Rent Roll'!$N43)),
IF('Rent Roll'!$S18=NNN,N49,
IF('Rent Roll'!$S18=Stop,N74,
IF('Rent Roll'!$S18=CAM_Fixed,N99,
IF('Rent Roll'!$S18=FSG,"-","-")))),"-"),"-")</f>
        <v>-</v>
      </c>
      <c r="O22" s="715" t="str">
        <f>IF(O$3='Rent Roll'!$U18,
IF(OR(AND(O$5&gt;='Rent Roll'!$K18,O$5&lt;='Rent Roll'!$L18),AND(O$5&gt;='Rent Roll'!$M43,O$5&lt;='Rent Roll'!$N43)),
IF('Rent Roll'!$S18=NNN,O49,
IF('Rent Roll'!$S18=Stop,O74,
IF('Rent Roll'!$S18=CAM_Fixed,O99,
IF('Rent Roll'!$S18=FSG,"-","-")))),"-"),"-")</f>
        <v>-</v>
      </c>
      <c r="P22" s="715" t="str">
        <f>IF(P$3='Rent Roll'!$U18,
IF(OR(AND(P$5&gt;='Rent Roll'!$K18,P$5&lt;='Rent Roll'!$L18),AND(P$5&gt;='Rent Roll'!$M43,P$5&lt;='Rent Roll'!$N43)),
IF('Rent Roll'!$S18=NNN,P49,
IF('Rent Roll'!$S18=Stop,P74,
IF('Rent Roll'!$S18=CAM_Fixed,P99,
IF('Rent Roll'!$S18=FSG,"-","-")))),"-"),"-")</f>
        <v>-</v>
      </c>
      <c r="Q22" s="715" t="str">
        <f>IF(Q$3='Rent Roll'!$U18,
IF(OR(AND(Q$5&gt;='Rent Roll'!$K18,Q$5&lt;='Rent Roll'!$L18),AND(Q$5&gt;='Rent Roll'!$M43,Q$5&lt;='Rent Roll'!$N43)),
IF('Rent Roll'!$S18=NNN,Q49,
IF('Rent Roll'!$S18=Stop,Q74,
IF('Rent Roll'!$S18=CAM_Fixed,Q99,
IF('Rent Roll'!$S18=FSG,"-","-")))),"-"),"-")</f>
        <v>-</v>
      </c>
      <c r="R22" s="715" t="str">
        <f>IF(R$3='Rent Roll'!$U18,
IF(OR(AND(R$5&gt;='Rent Roll'!$K18,R$5&lt;='Rent Roll'!$L18),AND(R$5&gt;='Rent Roll'!$M43,R$5&lt;='Rent Roll'!$N43)),
IF('Rent Roll'!$S18=NNN,R49,
IF('Rent Roll'!$S18=Stop,R74,
IF('Rent Roll'!$S18=CAM_Fixed,R99,
IF('Rent Roll'!$S18=FSG,"-","-")))),"-"),"-")</f>
        <v>-</v>
      </c>
      <c r="S22" s="715" t="str">
        <f>IF(S$3='Rent Roll'!$U18,
IF(OR(AND(S$5&gt;='Rent Roll'!$K18,S$5&lt;='Rent Roll'!$L18),AND(S$5&gt;='Rent Roll'!$M43,S$5&lt;='Rent Roll'!$N43)),
IF('Rent Roll'!$S18=NNN,S49,
IF('Rent Roll'!$S18=Stop,S74,
IF('Rent Roll'!$S18=CAM_Fixed,S99,
IF('Rent Roll'!$S18=FSG,"-","-")))),"-"),"-")</f>
        <v>-</v>
      </c>
      <c r="T22" s="715" t="str">
        <f>IF(T$3='Rent Roll'!$U18,
IF(OR(AND(T$5&gt;='Rent Roll'!$K18,T$5&lt;='Rent Roll'!$L18),AND(T$5&gt;='Rent Roll'!$M43,T$5&lt;='Rent Roll'!$N43)),
IF('Rent Roll'!$S18=NNN,T49,
IF('Rent Roll'!$S18=Stop,T74,
IF('Rent Roll'!$S18=CAM_Fixed,T99,
IF('Rent Roll'!$S18=FSG,"-","-")))),"-"),"-")</f>
        <v>-</v>
      </c>
      <c r="U22" s="715" t="str">
        <f>IF(U$3='Rent Roll'!$U18,
IF(OR(AND(U$5&gt;='Rent Roll'!$K18,U$5&lt;='Rent Roll'!$L18),AND(U$5&gt;='Rent Roll'!$M43,U$5&lt;='Rent Roll'!$N43)),
IF('Rent Roll'!$S18=NNN,U49,
IF('Rent Roll'!$S18=Stop,U74,
IF('Rent Roll'!$S18=CAM_Fixed,U99,
IF('Rent Roll'!$S18=FSG,"-","-")))),"-"),"-")</f>
        <v>-</v>
      </c>
      <c r="V22" s="715" t="str">
        <f>IF(V$3='Rent Roll'!$U18,
IF(OR(AND(V$5&gt;='Rent Roll'!$K18,V$5&lt;='Rent Roll'!$L18),AND(V$5&gt;='Rent Roll'!$M43,V$5&lt;='Rent Roll'!$N43)),
IF('Rent Roll'!$S18=NNN,V49,
IF('Rent Roll'!$S18=Stop,V74,
IF('Rent Roll'!$S18=CAM_Fixed,V99,
IF('Rent Roll'!$S18=FSG,"-","-")))),"-"),"-")</f>
        <v>-</v>
      </c>
      <c r="W22" s="715" t="str">
        <f>IF(W$3='Rent Roll'!$U18,
IF(OR(AND(W$5&gt;='Rent Roll'!$K18,W$5&lt;='Rent Roll'!$L18),AND(W$5&gt;='Rent Roll'!$M43,W$5&lt;='Rent Roll'!$N43)),
IF('Rent Roll'!$S18=NNN,W49,
IF('Rent Roll'!$S18=Stop,W74,
IF('Rent Roll'!$S18=CAM_Fixed,W99,
IF('Rent Roll'!$S18=FSG,"-","-")))),"-"),"-")</f>
        <v>-</v>
      </c>
      <c r="X22" s="715" t="str">
        <f>IF(X$3='Rent Roll'!$U18,
IF(OR(AND(X$5&gt;='Rent Roll'!$K18,X$5&lt;='Rent Roll'!$L18),AND(X$5&gt;='Rent Roll'!$M43,X$5&lt;='Rent Roll'!$N43)),
IF('Rent Roll'!$S18=NNN,X49,
IF('Rent Roll'!$S18=Stop,X74,
IF('Rent Roll'!$S18=CAM_Fixed,X99,
IF('Rent Roll'!$S18=FSG,"-","-")))),"-"),"-")</f>
        <v>-</v>
      </c>
      <c r="Y22" s="715" t="str">
        <f>IF(Y$3='Rent Roll'!$U18,
IF(OR(AND(Y$5&gt;='Rent Roll'!$K18,Y$5&lt;='Rent Roll'!$L18),AND(Y$5&gt;='Rent Roll'!$M43,Y$5&lt;='Rent Roll'!$N43)),
IF('Rent Roll'!$S18=NNN,Y49,
IF('Rent Roll'!$S18=Stop,Y74,
IF('Rent Roll'!$S18=CAM_Fixed,Y99,
IF('Rent Roll'!$S18=FSG,"-","-")))),"-"),"-")</f>
        <v>-</v>
      </c>
      <c r="Z22" s="715" t="str">
        <f>IF(Z$3='Rent Roll'!$U18,
IF(OR(AND(Z$5&gt;='Rent Roll'!$K18,Z$5&lt;='Rent Roll'!$L18),AND(Z$5&gt;='Rent Roll'!$M43,Z$5&lt;='Rent Roll'!$N43)),
IF('Rent Roll'!$S18=NNN,Z49,
IF('Rent Roll'!$S18=Stop,Z74,
IF('Rent Roll'!$S18=CAM_Fixed,Z99,
IF('Rent Roll'!$S18=FSG,"-","-")))),"-"),"-")</f>
        <v>-</v>
      </c>
      <c r="AA22" s="715" t="str">
        <f>IF(AA$3='Rent Roll'!$U18,
IF(OR(AND(AA$5&gt;='Rent Roll'!$K18,AA$5&lt;='Rent Roll'!$L18),AND(AA$5&gt;='Rent Roll'!$M43,AA$5&lt;='Rent Roll'!$N43)),
IF('Rent Roll'!$S18=NNN,AA49,
IF('Rent Roll'!$S18=Stop,AA74,
IF('Rent Roll'!$S18=CAM_Fixed,AA99,
IF('Rent Roll'!$S18=FSG,"-","-")))),"-"),"-")</f>
        <v>-</v>
      </c>
      <c r="AB22" s="715" t="str">
        <f>IF(AB$3='Rent Roll'!$U18,
IF(OR(AND(AB$5&gt;='Rent Roll'!$K18,AB$5&lt;='Rent Roll'!$L18),AND(AB$5&gt;='Rent Roll'!$M43,AB$5&lt;='Rent Roll'!$N43)),
IF('Rent Roll'!$S18=NNN,AB49,
IF('Rent Roll'!$S18=Stop,AB74,
IF('Rent Roll'!$S18=CAM_Fixed,AB99,
IF('Rent Roll'!$S18=FSG,"-","-")))),"-"),"-")</f>
        <v>-</v>
      </c>
      <c r="AC22" s="715" t="str">
        <f>IF(AC$3='Rent Roll'!$U18,
IF(OR(AND(AC$5&gt;='Rent Roll'!$K18,AC$5&lt;='Rent Roll'!$L18),AND(AC$5&gt;='Rent Roll'!$M43,AC$5&lt;='Rent Roll'!$N43)),
IF('Rent Roll'!$S18=NNN,AC49,
IF('Rent Roll'!$S18=Stop,AC74,
IF('Rent Roll'!$S18=CAM_Fixed,AC99,
IF('Rent Roll'!$S18=FSG,"-","-")))),"-"),"-")</f>
        <v>-</v>
      </c>
      <c r="AD22" s="715" t="str">
        <f>IF(AD$3='Rent Roll'!$U18,
IF(OR(AND(AD$5&gt;='Rent Roll'!$K18,AD$5&lt;='Rent Roll'!$L18),AND(AD$5&gt;='Rent Roll'!$M43,AD$5&lt;='Rent Roll'!$N43)),
IF('Rent Roll'!$S18=NNN,AD49,
IF('Rent Roll'!$S18=Stop,AD74,
IF('Rent Roll'!$S18=CAM_Fixed,AD99,
IF('Rent Roll'!$S18=FSG,"-","-")))),"-"),"-")</f>
        <v>-</v>
      </c>
      <c r="AE22" s="715" t="str">
        <f>IF(AE$3='Rent Roll'!$U18,
IF(OR(AND(AE$5&gt;='Rent Roll'!$K18,AE$5&lt;='Rent Roll'!$L18),AND(AE$5&gt;='Rent Roll'!$M43,AE$5&lt;='Rent Roll'!$N43)),
IF('Rent Roll'!$S18=NNN,AE49,
IF('Rent Roll'!$S18=Stop,AE74,
IF('Rent Roll'!$S18=CAM_Fixed,AE99,
IF('Rent Roll'!$S18=FSG,"-","-")))),"-"),"-")</f>
        <v>-</v>
      </c>
      <c r="AF22" s="715" t="str">
        <f>IF(AF$3='Rent Roll'!$U18,
IF(OR(AND(AF$5&gt;='Rent Roll'!$K18,AF$5&lt;='Rent Roll'!$L18),AND(AF$5&gt;='Rent Roll'!$M43,AF$5&lt;='Rent Roll'!$N43)),
IF('Rent Roll'!$S18=NNN,AF49,
IF('Rent Roll'!$S18=Stop,AF74,
IF('Rent Roll'!$S18=CAM_Fixed,AF99,
IF('Rent Roll'!$S18=FSG,"-","-")))),"-"),"-")</f>
        <v>-</v>
      </c>
      <c r="AG22" s="715" t="str">
        <f>IF(AG$3='Rent Roll'!$U18,
IF(OR(AND(AG$5&gt;='Rent Roll'!$K18,AG$5&lt;='Rent Roll'!$L18),AND(AG$5&gt;='Rent Roll'!$M43,AG$5&lt;='Rent Roll'!$N43)),
IF('Rent Roll'!$S18=NNN,AG49,
IF('Rent Roll'!$S18=Stop,AG74,
IF('Rent Roll'!$S18=CAM_Fixed,AG99,
IF('Rent Roll'!$S18=FSG,"-","-")))),"-"),"-")</f>
        <v>-</v>
      </c>
      <c r="AH22" s="715" t="str">
        <f>IF(AH$3='Rent Roll'!$U18,
IF(OR(AND(AH$5&gt;='Rent Roll'!$K18,AH$5&lt;='Rent Roll'!$L18),AND(AH$5&gt;='Rent Roll'!$M43,AH$5&lt;='Rent Roll'!$N43)),
IF('Rent Roll'!$S18=NNN,AH49,
IF('Rent Roll'!$S18=Stop,AH74,
IF('Rent Roll'!$S18=CAM_Fixed,AH99,
IF('Rent Roll'!$S18=FSG,"-","-")))),"-"),"-")</f>
        <v>-</v>
      </c>
      <c r="AI22" s="715" t="str">
        <f>IF(AI$3='Rent Roll'!$U18,
IF(OR(AND(AI$5&gt;='Rent Roll'!$K18,AI$5&lt;='Rent Roll'!$L18),AND(AI$5&gt;='Rent Roll'!$M43,AI$5&lt;='Rent Roll'!$N43)),
IF('Rent Roll'!$S18=NNN,AI49,
IF('Rent Roll'!$S18=Stop,AI74,
IF('Rent Roll'!$S18=CAM_Fixed,AI99,
IF('Rent Roll'!$S18=FSG,"-","-")))),"-"),"-")</f>
        <v>-</v>
      </c>
      <c r="AJ22" s="715" t="str">
        <f>IF(AJ$3='Rent Roll'!$U18,
IF(OR(AND(AJ$5&gt;='Rent Roll'!$K18,AJ$5&lt;='Rent Roll'!$L18),AND(AJ$5&gt;='Rent Roll'!$M43,AJ$5&lt;='Rent Roll'!$N43)),
IF('Rent Roll'!$S18=NNN,AJ49,
IF('Rent Roll'!$S18=Stop,AJ74,
IF('Rent Roll'!$S18=CAM_Fixed,AJ99,
IF('Rent Roll'!$S18=FSG,"-","-")))),"-"),"-")</f>
        <v>-</v>
      </c>
      <c r="AK22" s="715" t="str">
        <f>IF(AK$3='Rent Roll'!$U18,
IF(OR(AND(AK$5&gt;='Rent Roll'!$K18,AK$5&lt;='Rent Roll'!$L18),AND(AK$5&gt;='Rent Roll'!$M43,AK$5&lt;='Rent Roll'!$N43)),
IF('Rent Roll'!$S18=NNN,AK49,
IF('Rent Roll'!$S18=Stop,AK74,
IF('Rent Roll'!$S18=CAM_Fixed,AK99,
IF('Rent Roll'!$S18=FSG,"-","-")))),"-"),"-")</f>
        <v>-</v>
      </c>
      <c r="AL22" s="715" t="str">
        <f>IF(AL$3='Rent Roll'!$U18,
IF(OR(AND(AL$5&gt;='Rent Roll'!$K18,AL$5&lt;='Rent Roll'!$L18),AND(AL$5&gt;='Rent Roll'!$M43,AL$5&lt;='Rent Roll'!$N43)),
IF('Rent Roll'!$S18=NNN,AL49,
IF('Rent Roll'!$S18=Stop,AL74,
IF('Rent Roll'!$S18=CAM_Fixed,AL99,
IF('Rent Roll'!$S18=FSG,"-","-")))),"-"),"-")</f>
        <v>-</v>
      </c>
      <c r="AM22" s="715" t="str">
        <f>IF(AM$3='Rent Roll'!$U18,
IF(OR(AND(AM$5&gt;='Rent Roll'!$K18,AM$5&lt;='Rent Roll'!$L18),AND(AM$5&gt;='Rent Roll'!$M43,AM$5&lt;='Rent Roll'!$N43)),
IF('Rent Roll'!$S18=NNN,AM49,
IF('Rent Roll'!$S18=Stop,AM74,
IF('Rent Roll'!$S18=CAM_Fixed,AM99,
IF('Rent Roll'!$S18=FSG,"-","-")))),"-"),"-")</f>
        <v>-</v>
      </c>
      <c r="AN22" s="715" t="str">
        <f>IF(AN$3='Rent Roll'!$U18,
IF(OR(AND(AN$5&gt;='Rent Roll'!$K18,AN$5&lt;='Rent Roll'!$L18),AND(AN$5&gt;='Rent Roll'!$M43,AN$5&lt;='Rent Roll'!$N43)),
IF('Rent Roll'!$S18=NNN,AN49,
IF('Rent Roll'!$S18=Stop,AN74,
IF('Rent Roll'!$S18=CAM_Fixed,AN99,
IF('Rent Roll'!$S18=FSG,"-","-")))),"-"),"-")</f>
        <v>-</v>
      </c>
      <c r="AO22" s="715" t="str">
        <f>IF(AO$3='Rent Roll'!$U18,
IF(OR(AND(AO$5&gt;='Rent Roll'!$K18,AO$5&lt;='Rent Roll'!$L18),AND(AO$5&gt;='Rent Roll'!$M43,AO$5&lt;='Rent Roll'!$N43)),
IF('Rent Roll'!$S18=NNN,AO49,
IF('Rent Roll'!$S18=Stop,AO74,
IF('Rent Roll'!$S18=CAM_Fixed,AO99,
IF('Rent Roll'!$S18=FSG,"-","-")))),"-"),"-")</f>
        <v>-</v>
      </c>
      <c r="AP22" s="715" t="str">
        <f>IF(AP$3='Rent Roll'!$U18,
IF(OR(AND(AP$5&gt;='Rent Roll'!$K18,AP$5&lt;='Rent Roll'!$L18),AND(AP$5&gt;='Rent Roll'!$M43,AP$5&lt;='Rent Roll'!$N43)),
IF('Rent Roll'!$S18=NNN,AP49,
IF('Rent Roll'!$S18=Stop,AP74,
IF('Rent Roll'!$S18=CAM_Fixed,AP99,
IF('Rent Roll'!$S18=FSG,"-","-")))),"-"),"-")</f>
        <v>-</v>
      </c>
      <c r="AQ22" s="715" t="str">
        <f>IF(AQ$3='Rent Roll'!$U18,
IF(OR(AND(AQ$5&gt;='Rent Roll'!$K18,AQ$5&lt;='Rent Roll'!$L18),AND(AQ$5&gt;='Rent Roll'!$M43,AQ$5&lt;='Rent Roll'!$N43)),
IF('Rent Roll'!$S18=NNN,AQ49,
IF('Rent Roll'!$S18=Stop,AQ74,
IF('Rent Roll'!$S18=CAM_Fixed,AQ99,
IF('Rent Roll'!$S18=FSG,"-","-")))),"-"),"-")</f>
        <v>-</v>
      </c>
      <c r="AR22" s="715" t="str">
        <f>IF(AR$3='Rent Roll'!$U18,
IF(OR(AND(AR$5&gt;='Rent Roll'!$K18,AR$5&lt;='Rent Roll'!$L18),AND(AR$5&gt;='Rent Roll'!$M43,AR$5&lt;='Rent Roll'!$N43)),
IF('Rent Roll'!$S18=NNN,AR49,
IF('Rent Roll'!$S18=Stop,AR74,
IF('Rent Roll'!$S18=CAM_Fixed,AR99,
IF('Rent Roll'!$S18=FSG,"-","-")))),"-"),"-")</f>
        <v>-</v>
      </c>
      <c r="AS22" s="715" t="str">
        <f>IF(AS$3='Rent Roll'!$U18,
IF(OR(AND(AS$5&gt;='Rent Roll'!$K18,AS$5&lt;='Rent Roll'!$L18),AND(AS$5&gt;='Rent Roll'!$M43,AS$5&lt;='Rent Roll'!$N43)),
IF('Rent Roll'!$S18=NNN,AS49,
IF('Rent Roll'!$S18=Stop,AS74,
IF('Rent Roll'!$S18=CAM_Fixed,AS99,
IF('Rent Roll'!$S18=FSG,"-","-")))),"-"),"-")</f>
        <v>-</v>
      </c>
      <c r="AT22" s="715" t="str">
        <f>IF(AT$3='Rent Roll'!$U18,
IF(OR(AND(AT$5&gt;='Rent Roll'!$K18,AT$5&lt;='Rent Roll'!$L18),AND(AT$5&gt;='Rent Roll'!$M43,AT$5&lt;='Rent Roll'!$N43)),
IF('Rent Roll'!$S18=NNN,AT49,
IF('Rent Roll'!$S18=Stop,AT74,
IF('Rent Roll'!$S18=CAM_Fixed,AT99,
IF('Rent Roll'!$S18=FSG,"-","-")))),"-"),"-")</f>
        <v>-</v>
      </c>
      <c r="AU22" s="715" t="str">
        <f>IF(AU$3='Rent Roll'!$U18,
IF(OR(AND(AU$5&gt;='Rent Roll'!$K18,AU$5&lt;='Rent Roll'!$L18),AND(AU$5&gt;='Rent Roll'!$M43,AU$5&lt;='Rent Roll'!$N43)),
IF('Rent Roll'!$S18=NNN,AU49,
IF('Rent Roll'!$S18=Stop,AU74,
IF('Rent Roll'!$S18=CAM_Fixed,AU99,
IF('Rent Roll'!$S18=FSG,"-","-")))),"-"),"-")</f>
        <v>-</v>
      </c>
      <c r="AV22" s="715" t="str">
        <f>IF(AV$3='Rent Roll'!$U18,
IF(OR(AND(AV$5&gt;='Rent Roll'!$K18,AV$5&lt;='Rent Roll'!$L18),AND(AV$5&gt;='Rent Roll'!$M43,AV$5&lt;='Rent Roll'!$N43)),
IF('Rent Roll'!$S18=NNN,AV49,
IF('Rent Roll'!$S18=Stop,AV74,
IF('Rent Roll'!$S18=CAM_Fixed,AV99,
IF('Rent Roll'!$S18=FSG,"-","-")))),"-"),"-")</f>
        <v>-</v>
      </c>
      <c r="AW22" s="715" t="str">
        <f>IF(AW$3='Rent Roll'!$U18,
IF(OR(AND(AW$5&gt;='Rent Roll'!$K18,AW$5&lt;='Rent Roll'!$L18),AND(AW$5&gt;='Rent Roll'!$M43,AW$5&lt;='Rent Roll'!$N43)),
IF('Rent Roll'!$S18=NNN,AW49,
IF('Rent Roll'!$S18=Stop,AW74,
IF('Rent Roll'!$S18=CAM_Fixed,AW99,
IF('Rent Roll'!$S18=FSG,"-","-")))),"-"),"-")</f>
        <v>-</v>
      </c>
      <c r="AX22" s="715" t="str">
        <f>IF(AX$3='Rent Roll'!$U18,
IF(OR(AND(AX$5&gt;='Rent Roll'!$K18,AX$5&lt;='Rent Roll'!$L18),AND(AX$5&gt;='Rent Roll'!$M43,AX$5&lt;='Rent Roll'!$N43)),
IF('Rent Roll'!$S18=NNN,AX49,
IF('Rent Roll'!$S18=Stop,AX74,
IF('Rent Roll'!$S18=CAM_Fixed,AX99,
IF('Rent Roll'!$S18=FSG,"-","-")))),"-"),"-")</f>
        <v>-</v>
      </c>
      <c r="AY22" s="715" t="str">
        <f>IF(AY$3='Rent Roll'!$U18,
IF(OR(AND(AY$5&gt;='Rent Roll'!$K18,AY$5&lt;='Rent Roll'!$L18),AND(AY$5&gt;='Rent Roll'!$M43,AY$5&lt;='Rent Roll'!$N43)),
IF('Rent Roll'!$S18=NNN,AY49,
IF('Rent Roll'!$S18=Stop,AY74,
IF('Rent Roll'!$S18=CAM_Fixed,AY99,
IF('Rent Roll'!$S18=FSG,"-","-")))),"-"),"-")</f>
        <v>-</v>
      </c>
      <c r="AZ22" s="715" t="str">
        <f>IF(AZ$3='Rent Roll'!$U18,
IF(OR(AND(AZ$5&gt;='Rent Roll'!$K18,AZ$5&lt;='Rent Roll'!$L18),AND(AZ$5&gt;='Rent Roll'!$M43,AZ$5&lt;='Rent Roll'!$N43)),
IF('Rent Roll'!$S18=NNN,AZ49,
IF('Rent Roll'!$S18=Stop,AZ74,
IF('Rent Roll'!$S18=CAM_Fixed,AZ99,
IF('Rent Roll'!$S18=FSG,"-","-")))),"-"),"-")</f>
        <v>-</v>
      </c>
      <c r="BA22" s="715" t="str">
        <f>IF(BA$3='Rent Roll'!$U18,
IF(OR(AND(BA$5&gt;='Rent Roll'!$K18,BA$5&lt;='Rent Roll'!$L18),AND(BA$5&gt;='Rent Roll'!$M43,BA$5&lt;='Rent Roll'!$N43)),
IF('Rent Roll'!$S18=NNN,BA49,
IF('Rent Roll'!$S18=Stop,BA74,
IF('Rent Roll'!$S18=CAM_Fixed,BA99,
IF('Rent Roll'!$S18=FSG,"-","-")))),"-"),"-")</f>
        <v>-</v>
      </c>
      <c r="BB22" s="715" t="str">
        <f>IF(BB$3='Rent Roll'!$U18,
IF(OR(AND(BB$5&gt;='Rent Roll'!$K18,BB$5&lt;='Rent Roll'!$L18),AND(BB$5&gt;='Rent Roll'!$M43,BB$5&lt;='Rent Roll'!$N43)),
IF('Rent Roll'!$S18=NNN,BB49,
IF('Rent Roll'!$S18=Stop,BB74,
IF('Rent Roll'!$S18=CAM_Fixed,BB99,
IF('Rent Roll'!$S18=FSG,"-","-")))),"-"),"-")</f>
        <v>-</v>
      </c>
      <c r="BC22" s="715" t="str">
        <f>IF(BC$3='Rent Roll'!$U18,
IF(OR(AND(BC$5&gt;='Rent Roll'!$K18,BC$5&lt;='Rent Roll'!$L18),AND(BC$5&gt;='Rent Roll'!$M43,BC$5&lt;='Rent Roll'!$N43)),
IF('Rent Roll'!$S18=NNN,BC49,
IF('Rent Roll'!$S18=Stop,BC74,
IF('Rent Roll'!$S18=CAM_Fixed,BC99,
IF('Rent Roll'!$S18=FSG,"-","-")))),"-"),"-")</f>
        <v>-</v>
      </c>
      <c r="BD22" s="715" t="str">
        <f>IF(BD$3='Rent Roll'!$U18,
IF(OR(AND(BD$5&gt;='Rent Roll'!$K18,BD$5&lt;='Rent Roll'!$L18),AND(BD$5&gt;='Rent Roll'!$M43,BD$5&lt;='Rent Roll'!$N43)),
IF('Rent Roll'!$S18=NNN,BD49,
IF('Rent Roll'!$S18=Stop,BD74,
IF('Rent Roll'!$S18=CAM_Fixed,BD99,
IF('Rent Roll'!$S18=FSG,"-","-")))),"-"),"-")</f>
        <v>-</v>
      </c>
      <c r="BE22" s="715" t="str">
        <f>IF(BE$3='Rent Roll'!$U18,
IF(OR(AND(BE$5&gt;='Rent Roll'!$K18,BE$5&lt;='Rent Roll'!$L18),AND(BE$5&gt;='Rent Roll'!$M43,BE$5&lt;='Rent Roll'!$N43)),
IF('Rent Roll'!$S18=NNN,BE49,
IF('Rent Roll'!$S18=Stop,BE74,
IF('Rent Roll'!$S18=CAM_Fixed,BE99,
IF('Rent Roll'!$S18=FSG,"-","-")))),"-"),"-")</f>
        <v>-</v>
      </c>
      <c r="BF22" s="715" t="str">
        <f>IF(BF$3='Rent Roll'!$U18,
IF(OR(AND(BF$5&gt;='Rent Roll'!$K18,BF$5&lt;='Rent Roll'!$L18),AND(BF$5&gt;='Rent Roll'!$M43,BF$5&lt;='Rent Roll'!$N43)),
IF('Rent Roll'!$S18=NNN,BF49,
IF('Rent Roll'!$S18=Stop,BF74,
IF('Rent Roll'!$S18=CAM_Fixed,BF99,
IF('Rent Roll'!$S18=FSG,"-","-")))),"-"),"-")</f>
        <v>-</v>
      </c>
      <c r="BG22" s="715" t="str">
        <f>IF(BG$3='Rent Roll'!$U18,
IF(OR(AND(BG$5&gt;='Rent Roll'!$K18,BG$5&lt;='Rent Roll'!$L18),AND(BG$5&gt;='Rent Roll'!$M43,BG$5&lt;='Rent Roll'!$N43)),
IF('Rent Roll'!$S18=NNN,BG49,
IF('Rent Roll'!$S18=Stop,BG74,
IF('Rent Roll'!$S18=CAM_Fixed,BG99,
IF('Rent Roll'!$S18=FSG,"-","-")))),"-"),"-")</f>
        <v>-</v>
      </c>
      <c r="BH22" s="715" t="str">
        <f>IF(BH$3='Rent Roll'!$U18,
IF(OR(AND(BH$5&gt;='Rent Roll'!$K18,BH$5&lt;='Rent Roll'!$L18),AND(BH$5&gt;='Rent Roll'!$M43,BH$5&lt;='Rent Roll'!$N43)),
IF('Rent Roll'!$S18=NNN,BH49,
IF('Rent Roll'!$S18=Stop,BH74,
IF('Rent Roll'!$S18=CAM_Fixed,BH99,
IF('Rent Roll'!$S18=FSG,"-","-")))),"-"),"-")</f>
        <v>-</v>
      </c>
      <c r="BI22" s="715" t="str">
        <f>IF(BI$3='Rent Roll'!$U18,
IF(OR(AND(BI$5&gt;='Rent Roll'!$K18,BI$5&lt;='Rent Roll'!$L18),AND(BI$5&gt;='Rent Roll'!$M43,BI$5&lt;='Rent Roll'!$N43)),
IF('Rent Roll'!$S18=NNN,BI49,
IF('Rent Roll'!$S18=Stop,BI74,
IF('Rent Roll'!$S18=CAM_Fixed,BI99,
IF('Rent Roll'!$S18=FSG,"-","-")))),"-"),"-")</f>
        <v>-</v>
      </c>
      <c r="BJ22" s="715" t="str">
        <f>IF(BJ$3='Rent Roll'!$U18,
IF(OR(AND(BJ$5&gt;='Rent Roll'!$K18,BJ$5&lt;='Rent Roll'!$L18),AND(BJ$5&gt;='Rent Roll'!$M43,BJ$5&lt;='Rent Roll'!$N43)),
IF('Rent Roll'!$S18=NNN,BJ49,
IF('Rent Roll'!$S18=Stop,BJ74,
IF('Rent Roll'!$S18=CAM_Fixed,BJ99,
IF('Rent Roll'!$S18=FSG,"-","-")))),"-"),"-")</f>
        <v>-</v>
      </c>
      <c r="BK22" s="715" t="str">
        <f>IF(BK$3='Rent Roll'!$U18,
IF(OR(AND(BK$5&gt;='Rent Roll'!$K18,BK$5&lt;='Rent Roll'!$L18),AND(BK$5&gt;='Rent Roll'!$M43,BK$5&lt;='Rent Roll'!$N43)),
IF('Rent Roll'!$S18=NNN,BK49,
IF('Rent Roll'!$S18=Stop,BK74,
IF('Rent Roll'!$S18=CAM_Fixed,BK99,
IF('Rent Roll'!$S18=FSG,"-","-")))),"-"),"-")</f>
        <v>-</v>
      </c>
      <c r="BL22" s="715" t="str">
        <f>IF(BL$3='Rent Roll'!$U18,
IF(OR(AND(BL$5&gt;='Rent Roll'!$K18,BL$5&lt;='Rent Roll'!$L18),AND(BL$5&gt;='Rent Roll'!$M43,BL$5&lt;='Rent Roll'!$N43)),
IF('Rent Roll'!$S18=NNN,BL49,
IF('Rent Roll'!$S18=Stop,BL74,
IF('Rent Roll'!$S18=CAM_Fixed,BL99,
IF('Rent Roll'!$S18=FSG,"-","-")))),"-"),"-")</f>
        <v>-</v>
      </c>
      <c r="BM22" s="715" t="str">
        <f>IF(BM$3='Rent Roll'!$U18,
IF(OR(AND(BM$5&gt;='Rent Roll'!$K18,BM$5&lt;='Rent Roll'!$L18),AND(BM$5&gt;='Rent Roll'!$M43,BM$5&lt;='Rent Roll'!$N43)),
IF('Rent Roll'!$S18=NNN,BM49,
IF('Rent Roll'!$S18=Stop,BM74,
IF('Rent Roll'!$S18=CAM_Fixed,BM99,
IF('Rent Roll'!$S18=FSG,"-","-")))),"-"),"-")</f>
        <v>-</v>
      </c>
      <c r="BN22" s="715" t="str">
        <f>IF(BN$3='Rent Roll'!$U18,
IF(OR(AND(BN$5&gt;='Rent Roll'!$K18,BN$5&lt;='Rent Roll'!$L18),AND(BN$5&gt;='Rent Roll'!$M43,BN$5&lt;='Rent Roll'!$N43)),
IF('Rent Roll'!$S18=NNN,BN49,
IF('Rent Roll'!$S18=Stop,BN74,
IF('Rent Roll'!$S18=CAM_Fixed,BN99,
IF('Rent Roll'!$S18=FSG,"-","-")))),"-"),"-")</f>
        <v>-</v>
      </c>
      <c r="BO22" s="715" t="str">
        <f>IF(BO$3='Rent Roll'!$U18,
IF(OR(AND(BO$5&gt;='Rent Roll'!$K18,BO$5&lt;='Rent Roll'!$L18),AND(BO$5&gt;='Rent Roll'!$M43,BO$5&lt;='Rent Roll'!$N43)),
IF('Rent Roll'!$S18=NNN,BO49,
IF('Rent Roll'!$S18=Stop,BO74,
IF('Rent Roll'!$S18=CAM_Fixed,BO99,
IF('Rent Roll'!$S18=FSG,"-","-")))),"-"),"-")</f>
        <v>-</v>
      </c>
      <c r="BP22" s="715" t="str">
        <f>IF(BP$3='Rent Roll'!$U18,
IF(OR(AND(BP$5&gt;='Rent Roll'!$K18,BP$5&lt;='Rent Roll'!$L18),AND(BP$5&gt;='Rent Roll'!$M43,BP$5&lt;='Rent Roll'!$N43)),
IF('Rent Roll'!$S18=NNN,BP49,
IF('Rent Roll'!$S18=Stop,BP74,
IF('Rent Roll'!$S18=CAM_Fixed,BP99,
IF('Rent Roll'!$S18=FSG,"-","-")))),"-"),"-")</f>
        <v>-</v>
      </c>
      <c r="BQ22" s="715" t="str">
        <f>IF(BQ$3='Rent Roll'!$U18,
IF(OR(AND(BQ$5&gt;='Rent Roll'!$K18,BQ$5&lt;='Rent Roll'!$L18),AND(BQ$5&gt;='Rent Roll'!$M43,BQ$5&lt;='Rent Roll'!$N43)),
IF('Rent Roll'!$S18=NNN,BQ49,
IF('Rent Roll'!$S18=Stop,BQ74,
IF('Rent Roll'!$S18=CAM_Fixed,BQ99,
IF('Rent Roll'!$S18=FSG,"-","-")))),"-"),"-")</f>
        <v>-</v>
      </c>
      <c r="BR22" s="715" t="str">
        <f>IF(BR$3='Rent Roll'!$U18,
IF(OR(AND(BR$5&gt;='Rent Roll'!$K18,BR$5&lt;='Rent Roll'!$L18),AND(BR$5&gt;='Rent Roll'!$M43,BR$5&lt;='Rent Roll'!$N43)),
IF('Rent Roll'!$S18=NNN,BR49,
IF('Rent Roll'!$S18=Stop,BR74,
IF('Rent Roll'!$S18=CAM_Fixed,BR99,
IF('Rent Roll'!$S18=FSG,"-","-")))),"-"),"-")</f>
        <v>-</v>
      </c>
      <c r="BS22" s="715" t="str">
        <f>IF(BS$3='Rent Roll'!$U18,
IF(OR(AND(BS$5&gt;='Rent Roll'!$K18,BS$5&lt;='Rent Roll'!$L18),AND(BS$5&gt;='Rent Roll'!$M43,BS$5&lt;='Rent Roll'!$N43)),
IF('Rent Roll'!$S18=NNN,BS49,
IF('Rent Roll'!$S18=Stop,BS74,
IF('Rent Roll'!$S18=CAM_Fixed,BS99,
IF('Rent Roll'!$S18=FSG,"-","-")))),"-"),"-")</f>
        <v>-</v>
      </c>
      <c r="BT22" s="715" t="str">
        <f>IF(BT$3='Rent Roll'!$U18,
IF(OR(AND(BT$5&gt;='Rent Roll'!$K18,BT$5&lt;='Rent Roll'!$L18),AND(BT$5&gt;='Rent Roll'!$M43,BT$5&lt;='Rent Roll'!$N43)),
IF('Rent Roll'!$S18=NNN,BT49,
IF('Rent Roll'!$S18=Stop,BT74,
IF('Rent Roll'!$S18=CAM_Fixed,BT99,
IF('Rent Roll'!$S18=FSG,"-","-")))),"-"),"-")</f>
        <v>-</v>
      </c>
      <c r="BU22" s="715" t="str">
        <f>IF(BU$3='Rent Roll'!$U18,
IF(OR(AND(BU$5&gt;='Rent Roll'!$K18,BU$5&lt;='Rent Roll'!$L18),AND(BU$5&gt;='Rent Roll'!$M43,BU$5&lt;='Rent Roll'!$N43)),
IF('Rent Roll'!$S18=NNN,BU49,
IF('Rent Roll'!$S18=Stop,BU74,
IF('Rent Roll'!$S18=CAM_Fixed,BU99,
IF('Rent Roll'!$S18=FSG,"-","-")))),"-"),"-")</f>
        <v>-</v>
      </c>
      <c r="BV22" s="715" t="str">
        <f>IF(BV$3='Rent Roll'!$U18,
IF(OR(AND(BV$5&gt;='Rent Roll'!$K18,BV$5&lt;='Rent Roll'!$L18),AND(BV$5&gt;='Rent Roll'!$M43,BV$5&lt;='Rent Roll'!$N43)),
IF('Rent Roll'!$S18=NNN,BV49,
IF('Rent Roll'!$S18=Stop,BV74,
IF('Rent Roll'!$S18=CAM_Fixed,BV99,
IF('Rent Roll'!$S18=FSG,"-","-")))),"-"),"-")</f>
        <v>-</v>
      </c>
      <c r="BW22" s="715" t="str">
        <f>IF(BW$3='Rent Roll'!$U18,
IF(OR(AND(BW$5&gt;='Rent Roll'!$K18,BW$5&lt;='Rent Roll'!$L18),AND(BW$5&gt;='Rent Roll'!$M43,BW$5&lt;='Rent Roll'!$N43)),
IF('Rent Roll'!$S18=NNN,BW49,
IF('Rent Roll'!$S18=Stop,BW74,
IF('Rent Roll'!$S18=CAM_Fixed,BW99,
IF('Rent Roll'!$S18=FSG,"-","-")))),"-"),"-")</f>
        <v>-</v>
      </c>
      <c r="BX22" s="715" t="str">
        <f>IF(BX$3='Rent Roll'!$U18,
IF(OR(AND(BX$5&gt;='Rent Roll'!$K18,BX$5&lt;='Rent Roll'!$L18),AND(BX$5&gt;='Rent Roll'!$M43,BX$5&lt;='Rent Roll'!$N43)),
IF('Rent Roll'!$S18=NNN,BX49,
IF('Rent Roll'!$S18=Stop,BX74,
IF('Rent Roll'!$S18=CAM_Fixed,BX99,
IF('Rent Roll'!$S18=FSG,"-","-")))),"-"),"-")</f>
        <v>-</v>
      </c>
      <c r="BY22" s="715" t="str">
        <f>IF(BY$3='Rent Roll'!$U18,
IF(OR(AND(BY$5&gt;='Rent Roll'!$K18,BY$5&lt;='Rent Roll'!$L18),AND(BY$5&gt;='Rent Roll'!$M43,BY$5&lt;='Rent Roll'!$N43)),
IF('Rent Roll'!$S18=NNN,BY49,
IF('Rent Roll'!$S18=Stop,BY74,
IF('Rent Roll'!$S18=CAM_Fixed,BY99,
IF('Rent Roll'!$S18=FSG,"-","-")))),"-"),"-")</f>
        <v>-</v>
      </c>
      <c r="BZ22" s="715" t="str">
        <f>IF(BZ$3='Rent Roll'!$U18,
IF(OR(AND(BZ$5&gt;='Rent Roll'!$K18,BZ$5&lt;='Rent Roll'!$L18),AND(BZ$5&gt;='Rent Roll'!$M43,BZ$5&lt;='Rent Roll'!$N43)),
IF('Rent Roll'!$S18=NNN,BZ49,
IF('Rent Roll'!$S18=Stop,BZ74,
IF('Rent Roll'!$S18=CAM_Fixed,BZ99,
IF('Rent Roll'!$S18=FSG,"-","-")))),"-"),"-")</f>
        <v>-</v>
      </c>
      <c r="CA22" s="715" t="str">
        <f>IF(CA$3='Rent Roll'!$U18,
IF(OR(AND(CA$5&gt;='Rent Roll'!$K18,CA$5&lt;='Rent Roll'!$L18),AND(CA$5&gt;='Rent Roll'!$M43,CA$5&lt;='Rent Roll'!$N43)),
IF('Rent Roll'!$S18=NNN,CA49,
IF('Rent Roll'!$S18=Stop,CA74,
IF('Rent Roll'!$S18=CAM_Fixed,CA99,
IF('Rent Roll'!$S18=FSG,"-","-")))),"-"),"-")</f>
        <v>-</v>
      </c>
      <c r="CB22" s="715" t="str">
        <f>IF(CB$3='Rent Roll'!$U18,
IF(OR(AND(CB$5&gt;='Rent Roll'!$K18,CB$5&lt;='Rent Roll'!$L18),AND(CB$5&gt;='Rent Roll'!$M43,CB$5&lt;='Rent Roll'!$N43)),
IF('Rent Roll'!$S18=NNN,CB49,
IF('Rent Roll'!$S18=Stop,CB74,
IF('Rent Roll'!$S18=CAM_Fixed,CB99,
IF('Rent Roll'!$S18=FSG,"-","-")))),"-"),"-")</f>
        <v>-</v>
      </c>
      <c r="CC22" s="715" t="str">
        <f>IF(CC$3='Rent Roll'!$U18,
IF(OR(AND(CC$5&gt;='Rent Roll'!$K18,CC$5&lt;='Rent Roll'!$L18),AND(CC$5&gt;='Rent Roll'!$M43,CC$5&lt;='Rent Roll'!$N43)),
IF('Rent Roll'!$S18=NNN,CC49,
IF('Rent Roll'!$S18=Stop,CC74,
IF('Rent Roll'!$S18=CAM_Fixed,CC99,
IF('Rent Roll'!$S18=FSG,"-","-")))),"-"),"-")</f>
        <v>-</v>
      </c>
      <c r="CD22" s="715" t="str">
        <f>IF(CD$3='Rent Roll'!$U18,
IF(OR(AND(CD$5&gt;='Rent Roll'!$K18,CD$5&lt;='Rent Roll'!$L18),AND(CD$5&gt;='Rent Roll'!$M43,CD$5&lt;='Rent Roll'!$N43)),
IF('Rent Roll'!$S18=NNN,CD49,
IF('Rent Roll'!$S18=Stop,CD74,
IF('Rent Roll'!$S18=CAM_Fixed,CD99,
IF('Rent Roll'!$S18=FSG,"-","-")))),"-"),"-")</f>
        <v>-</v>
      </c>
      <c r="CE22" s="715" t="str">
        <f>IF(CE$3='Rent Roll'!$U18,
IF(OR(AND(CE$5&gt;='Rent Roll'!$K18,CE$5&lt;='Rent Roll'!$L18),AND(CE$5&gt;='Rent Roll'!$M43,CE$5&lt;='Rent Roll'!$N43)),
IF('Rent Roll'!$S18=NNN,CE49,
IF('Rent Roll'!$S18=Stop,CE74,
IF('Rent Roll'!$S18=CAM_Fixed,CE99,
IF('Rent Roll'!$S18=FSG,"-","-")))),"-"),"-")</f>
        <v>-</v>
      </c>
      <c r="CF22" s="715" t="str">
        <f>IF(CF$3='Rent Roll'!$U18,
IF(OR(AND(CF$5&gt;='Rent Roll'!$K18,CF$5&lt;='Rent Roll'!$L18),AND(CF$5&gt;='Rent Roll'!$M43,CF$5&lt;='Rent Roll'!$N43)),
IF('Rent Roll'!$S18=NNN,CF49,
IF('Rent Roll'!$S18=Stop,CF74,
IF('Rent Roll'!$S18=CAM_Fixed,CF99,
IF('Rent Roll'!$S18=FSG,"-","-")))),"-"),"-")</f>
        <v>-</v>
      </c>
      <c r="CG22" s="715" t="str">
        <f>IF(CG$3='Rent Roll'!$U18,
IF(OR(AND(CG$5&gt;='Rent Roll'!$K18,CG$5&lt;='Rent Roll'!$L18),AND(CG$5&gt;='Rent Roll'!$M43,CG$5&lt;='Rent Roll'!$N43)),
IF('Rent Roll'!$S18=NNN,CG49,
IF('Rent Roll'!$S18=Stop,CG74,
IF('Rent Roll'!$S18=CAM_Fixed,CG99,
IF('Rent Roll'!$S18=FSG,"-","-")))),"-"),"-")</f>
        <v>-</v>
      </c>
      <c r="CH22" s="715" t="str">
        <f>IF(CH$3='Rent Roll'!$U18,
IF(OR(AND(CH$5&gt;='Rent Roll'!$K18,CH$5&lt;='Rent Roll'!$L18),AND(CH$5&gt;='Rent Roll'!$M43,CH$5&lt;='Rent Roll'!$N43)),
IF('Rent Roll'!$S18=NNN,CH49,
IF('Rent Roll'!$S18=Stop,CH74,
IF('Rent Roll'!$S18=CAM_Fixed,CH99,
IF('Rent Roll'!$S18=FSG,"-","-")))),"-"),"-")</f>
        <v>-</v>
      </c>
      <c r="CI22" s="715" t="str">
        <f>IF(CI$3='Rent Roll'!$U18,
IF(OR(AND(CI$5&gt;='Rent Roll'!$K18,CI$5&lt;='Rent Roll'!$L18),AND(CI$5&gt;='Rent Roll'!$M43,CI$5&lt;='Rent Roll'!$N43)),
IF('Rent Roll'!$S18=NNN,CI49,
IF('Rent Roll'!$S18=Stop,CI74,
IF('Rent Roll'!$S18=CAM_Fixed,CI99,
IF('Rent Roll'!$S18=FSG,"-","-")))),"-"),"-")</f>
        <v>-</v>
      </c>
      <c r="CJ22" s="715" t="str">
        <f>IF(CJ$3='Rent Roll'!$U18,
IF(OR(AND(CJ$5&gt;='Rent Roll'!$K18,CJ$5&lt;='Rent Roll'!$L18),AND(CJ$5&gt;='Rent Roll'!$M43,CJ$5&lt;='Rent Roll'!$N43)),
IF('Rent Roll'!$S18=NNN,CJ49,
IF('Rent Roll'!$S18=Stop,CJ74,
IF('Rent Roll'!$S18=CAM_Fixed,CJ99,
IF('Rent Roll'!$S18=FSG,"-","-")))),"-"),"-")</f>
        <v>-</v>
      </c>
      <c r="CK22" s="715" t="str">
        <f>IF(CK$3='Rent Roll'!$U18,
IF(OR(AND(CK$5&gt;='Rent Roll'!$K18,CK$5&lt;='Rent Roll'!$L18),AND(CK$5&gt;='Rent Roll'!$M43,CK$5&lt;='Rent Roll'!$N43)),
IF('Rent Roll'!$S18=NNN,CK49,
IF('Rent Roll'!$S18=Stop,CK74,
IF('Rent Roll'!$S18=CAM_Fixed,CK99,
IF('Rent Roll'!$S18=FSG,"-","-")))),"-"),"-")</f>
        <v>-</v>
      </c>
      <c r="CL22" s="715" t="str">
        <f>IF(CL$3='Rent Roll'!$U18,
IF(OR(AND(CL$5&gt;='Rent Roll'!$K18,CL$5&lt;='Rent Roll'!$L18),AND(CL$5&gt;='Rent Roll'!$M43,CL$5&lt;='Rent Roll'!$N43)),
IF('Rent Roll'!$S18=NNN,CL49,
IF('Rent Roll'!$S18=Stop,CL74,
IF('Rent Roll'!$S18=CAM_Fixed,CL99,
IF('Rent Roll'!$S18=FSG,"-","-")))),"-"),"-")</f>
        <v>-</v>
      </c>
      <c r="CM22" s="715" t="str">
        <f>IF(CM$3='Rent Roll'!$U18,
IF(OR(AND(CM$5&gt;='Rent Roll'!$K18,CM$5&lt;='Rent Roll'!$L18),AND(CM$5&gt;='Rent Roll'!$M43,CM$5&lt;='Rent Roll'!$N43)),
IF('Rent Roll'!$S18=NNN,CM49,
IF('Rent Roll'!$S18=Stop,CM74,
IF('Rent Roll'!$S18=CAM_Fixed,CM99,
IF('Rent Roll'!$S18=FSG,"-","-")))),"-"),"-")</f>
        <v>-</v>
      </c>
      <c r="CN22" s="715" t="str">
        <f>IF(CN$3='Rent Roll'!$U18,
IF(OR(AND(CN$5&gt;='Rent Roll'!$K18,CN$5&lt;='Rent Roll'!$L18),AND(CN$5&gt;='Rent Roll'!$M43,CN$5&lt;='Rent Roll'!$N43)),
IF('Rent Roll'!$S18=NNN,CN49,
IF('Rent Roll'!$S18=Stop,CN74,
IF('Rent Roll'!$S18=CAM_Fixed,CN99,
IF('Rent Roll'!$S18=FSG,"-","-")))),"-"),"-")</f>
        <v>-</v>
      </c>
      <c r="CO22" s="715" t="str">
        <f>IF(CO$3='Rent Roll'!$U18,
IF(OR(AND(CO$5&gt;='Rent Roll'!$K18,CO$5&lt;='Rent Roll'!$L18),AND(CO$5&gt;='Rent Roll'!$M43,CO$5&lt;='Rent Roll'!$N43)),
IF('Rent Roll'!$S18=NNN,CO49,
IF('Rent Roll'!$S18=Stop,CO74,
IF('Rent Roll'!$S18=CAM_Fixed,CO99,
IF('Rent Roll'!$S18=FSG,"-","-")))),"-"),"-")</f>
        <v>-</v>
      </c>
      <c r="CP22" s="715" t="str">
        <f>IF(CP$3='Rent Roll'!$U18,
IF(OR(AND(CP$5&gt;='Rent Roll'!$K18,CP$5&lt;='Rent Roll'!$L18),AND(CP$5&gt;='Rent Roll'!$M43,CP$5&lt;='Rent Roll'!$N43)),
IF('Rent Roll'!$S18=NNN,CP49,
IF('Rent Roll'!$S18=Stop,CP74,
IF('Rent Roll'!$S18=CAM_Fixed,CP99,
IF('Rent Roll'!$S18=FSG,"-","-")))),"-"),"-")</f>
        <v>-</v>
      </c>
      <c r="CQ22" s="715" t="str">
        <f>IF(CQ$3='Rent Roll'!$U18,
IF(OR(AND(CQ$5&gt;='Rent Roll'!$K18,CQ$5&lt;='Rent Roll'!$L18),AND(CQ$5&gt;='Rent Roll'!$M43,CQ$5&lt;='Rent Roll'!$N43)),
IF('Rent Roll'!$S18=NNN,CQ49,
IF('Rent Roll'!$S18=Stop,CQ74,
IF('Rent Roll'!$S18=CAM_Fixed,CQ99,
IF('Rent Roll'!$S18=FSG,"-","-")))),"-"),"-")</f>
        <v>-</v>
      </c>
      <c r="CR22" s="715" t="str">
        <f>IF(CR$3='Rent Roll'!$U18,
IF(OR(AND(CR$5&gt;='Rent Roll'!$K18,CR$5&lt;='Rent Roll'!$L18),AND(CR$5&gt;='Rent Roll'!$M43,CR$5&lt;='Rent Roll'!$N43)),
IF('Rent Roll'!$S18=NNN,CR49,
IF('Rent Roll'!$S18=Stop,CR74,
IF('Rent Roll'!$S18=CAM_Fixed,CR99,
IF('Rent Roll'!$S18=FSG,"-","-")))),"-"),"-")</f>
        <v>-</v>
      </c>
      <c r="CS22" s="715" t="str">
        <f>IF(CS$3='Rent Roll'!$U18,
IF(OR(AND(CS$5&gt;='Rent Roll'!$K18,CS$5&lt;='Rent Roll'!$L18),AND(CS$5&gt;='Rent Roll'!$M43,CS$5&lt;='Rent Roll'!$N43)),
IF('Rent Roll'!$S18=NNN,CS49,
IF('Rent Roll'!$S18=Stop,CS74,
IF('Rent Roll'!$S18=CAM_Fixed,CS99,
IF('Rent Roll'!$S18=FSG,"-","-")))),"-"),"-")</f>
        <v>-</v>
      </c>
      <c r="CT22" s="715" t="str">
        <f>IF(CT$3='Rent Roll'!$U18,
IF(OR(AND(CT$5&gt;='Rent Roll'!$K18,CT$5&lt;='Rent Roll'!$L18),AND(CT$5&gt;='Rent Roll'!$M43,CT$5&lt;='Rent Roll'!$N43)),
IF('Rent Roll'!$S18=NNN,CT49,
IF('Rent Roll'!$S18=Stop,CT74,
IF('Rent Roll'!$S18=CAM_Fixed,CT99,
IF('Rent Roll'!$S18=FSG,"-","-")))),"-"),"-")</f>
        <v>-</v>
      </c>
      <c r="CU22" s="715" t="str">
        <f>IF(CU$3='Rent Roll'!$U18,
IF(OR(AND(CU$5&gt;='Rent Roll'!$K18,CU$5&lt;='Rent Roll'!$L18),AND(CU$5&gt;='Rent Roll'!$M43,CU$5&lt;='Rent Roll'!$N43)),
IF('Rent Roll'!$S18=NNN,CU49,
IF('Rent Roll'!$S18=Stop,CU74,
IF('Rent Roll'!$S18=CAM_Fixed,CU99,
IF('Rent Roll'!$S18=FSG,"-","-")))),"-"),"-")</f>
        <v>-</v>
      </c>
      <c r="CV22" s="715" t="str">
        <f>IF(CV$3='Rent Roll'!$U18,
IF(OR(AND(CV$5&gt;='Rent Roll'!$K18,CV$5&lt;='Rent Roll'!$L18),AND(CV$5&gt;='Rent Roll'!$M43,CV$5&lt;='Rent Roll'!$N43)),
IF('Rent Roll'!$S18=NNN,CV49,
IF('Rent Roll'!$S18=Stop,CV74,
IF('Rent Roll'!$S18=CAM_Fixed,CV99,
IF('Rent Roll'!$S18=FSG,"-","-")))),"-"),"-")</f>
        <v>-</v>
      </c>
      <c r="CW22" s="715" t="str">
        <f>IF(CW$3='Rent Roll'!$U18,
IF(OR(AND(CW$5&gt;='Rent Roll'!$K18,CW$5&lt;='Rent Roll'!$L18),AND(CW$5&gt;='Rent Roll'!$M43,CW$5&lt;='Rent Roll'!$N43)),
IF('Rent Roll'!$S18=NNN,CW49,
IF('Rent Roll'!$S18=Stop,CW74,
IF('Rent Roll'!$S18=CAM_Fixed,CW99,
IF('Rent Roll'!$S18=FSG,"-","-")))),"-"),"-")</f>
        <v>-</v>
      </c>
      <c r="CX22" s="715" t="str">
        <f>IF(CX$3='Rent Roll'!$U18,
IF(OR(AND(CX$5&gt;='Rent Roll'!$K18,CX$5&lt;='Rent Roll'!$L18),AND(CX$5&gt;='Rent Roll'!$M43,CX$5&lt;='Rent Roll'!$N43)),
IF('Rent Roll'!$S18=NNN,CX49,
IF('Rent Roll'!$S18=Stop,CX74,
IF('Rent Roll'!$S18=CAM_Fixed,CX99,
IF('Rent Roll'!$S18=FSG,"-","-")))),"-"),"-")</f>
        <v>-</v>
      </c>
      <c r="CY22" s="715" t="str">
        <f>IF(CY$3='Rent Roll'!$U18,
IF(OR(AND(CY$5&gt;='Rent Roll'!$K18,CY$5&lt;='Rent Roll'!$L18),AND(CY$5&gt;='Rent Roll'!$M43,CY$5&lt;='Rent Roll'!$N43)),
IF('Rent Roll'!$S18=NNN,CY49,
IF('Rent Roll'!$S18=Stop,CY74,
IF('Rent Roll'!$S18=CAM_Fixed,CY99,
IF('Rent Roll'!$S18=FSG,"-","-")))),"-"),"-")</f>
        <v>-</v>
      </c>
      <c r="CZ22" s="715" t="str">
        <f>IF(CZ$3='Rent Roll'!$U18,
IF(OR(AND(CZ$5&gt;='Rent Roll'!$K18,CZ$5&lt;='Rent Roll'!$L18),AND(CZ$5&gt;='Rent Roll'!$M43,CZ$5&lt;='Rent Roll'!$N43)),
IF('Rent Roll'!$S18=NNN,CZ49,
IF('Rent Roll'!$S18=Stop,CZ74,
IF('Rent Roll'!$S18=CAM_Fixed,CZ99,
IF('Rent Roll'!$S18=FSG,"-","-")))),"-"),"-")</f>
        <v>-</v>
      </c>
      <c r="DA22" s="715" t="str">
        <f>IF(DA$3='Rent Roll'!$U18,
IF(OR(AND(DA$5&gt;='Rent Roll'!$K18,DA$5&lt;='Rent Roll'!$L18),AND(DA$5&gt;='Rent Roll'!$M43,DA$5&lt;='Rent Roll'!$N43)),
IF('Rent Roll'!$S18=NNN,DA49,
IF('Rent Roll'!$S18=Stop,DA74,
IF('Rent Roll'!$S18=CAM_Fixed,DA99,
IF('Rent Roll'!$S18=FSG,"-","-")))),"-"),"-")</f>
        <v>-</v>
      </c>
      <c r="DB22" s="715" t="str">
        <f>IF(DB$3='Rent Roll'!$U18,
IF(OR(AND(DB$5&gt;='Rent Roll'!$K18,DB$5&lt;='Rent Roll'!$L18),AND(DB$5&gt;='Rent Roll'!$M43,DB$5&lt;='Rent Roll'!$N43)),
IF('Rent Roll'!$S18=NNN,DB49,
IF('Rent Roll'!$S18=Stop,DB74,
IF('Rent Roll'!$S18=CAM_Fixed,DB99,
IF('Rent Roll'!$S18=FSG,"-","-")))),"-"),"-")</f>
        <v>-</v>
      </c>
      <c r="DC22" s="715" t="str">
        <f>IF(DC$3='Rent Roll'!$U18,
IF(OR(AND(DC$5&gt;='Rent Roll'!$K18,DC$5&lt;='Rent Roll'!$L18),AND(DC$5&gt;='Rent Roll'!$M43,DC$5&lt;='Rent Roll'!$N43)),
IF('Rent Roll'!$S18=NNN,DC49,
IF('Rent Roll'!$S18=Stop,DC74,
IF('Rent Roll'!$S18=CAM_Fixed,DC99,
IF('Rent Roll'!$S18=FSG,"-","-")))),"-"),"-")</f>
        <v>-</v>
      </c>
      <c r="DD22" s="715" t="str">
        <f>IF(DD$3='Rent Roll'!$U18,
IF(OR(AND(DD$5&gt;='Rent Roll'!$K18,DD$5&lt;='Rent Roll'!$L18),AND(DD$5&gt;='Rent Roll'!$M43,DD$5&lt;='Rent Roll'!$N43)),
IF('Rent Roll'!$S18=NNN,DD49,
IF('Rent Roll'!$S18=Stop,DD74,
IF('Rent Roll'!$S18=CAM_Fixed,DD99,
IF('Rent Roll'!$S18=FSG,"-","-")))),"-"),"-")</f>
        <v>-</v>
      </c>
      <c r="DE22" s="715" t="str">
        <f>IF(DE$3='Rent Roll'!$U18,
IF(OR(AND(DE$5&gt;='Rent Roll'!$K18,DE$5&lt;='Rent Roll'!$L18),AND(DE$5&gt;='Rent Roll'!$M43,DE$5&lt;='Rent Roll'!$N43)),
IF('Rent Roll'!$S18=NNN,DE49,
IF('Rent Roll'!$S18=Stop,DE74,
IF('Rent Roll'!$S18=CAM_Fixed,DE99,
IF('Rent Roll'!$S18=FSG,"-","-")))),"-"),"-")</f>
        <v>-</v>
      </c>
      <c r="DF22" s="715" t="str">
        <f>IF(DF$3='Rent Roll'!$U18,
IF(OR(AND(DF$5&gt;='Rent Roll'!$K18,DF$5&lt;='Rent Roll'!$L18),AND(DF$5&gt;='Rent Roll'!$M43,DF$5&lt;='Rent Roll'!$N43)),
IF('Rent Roll'!$S18=NNN,DF49,
IF('Rent Roll'!$S18=Stop,DF74,
IF('Rent Roll'!$S18=CAM_Fixed,DF99,
IF('Rent Roll'!$S18=FSG,"-","-")))),"-"),"-")</f>
        <v>-</v>
      </c>
      <c r="DG22" s="715" t="str">
        <f>IF(DG$3='Rent Roll'!$U18,
IF(OR(AND(DG$5&gt;='Rent Roll'!$K18,DG$5&lt;='Rent Roll'!$L18),AND(DG$5&gt;='Rent Roll'!$M43,DG$5&lt;='Rent Roll'!$N43)),
IF('Rent Roll'!$S18=NNN,DG49,
IF('Rent Roll'!$S18=Stop,DG74,
IF('Rent Roll'!$S18=CAM_Fixed,DG99,
IF('Rent Roll'!$S18=FSG,"-","-")))),"-"),"-")</f>
        <v>-</v>
      </c>
      <c r="DH22" s="715" t="str">
        <f>IF(DH$3='Rent Roll'!$U18,
IF(OR(AND(DH$5&gt;='Rent Roll'!$K18,DH$5&lt;='Rent Roll'!$L18),AND(DH$5&gt;='Rent Roll'!$M43,DH$5&lt;='Rent Roll'!$N43)),
IF('Rent Roll'!$S18=NNN,DH49,
IF('Rent Roll'!$S18=Stop,DH74,
IF('Rent Roll'!$S18=CAM_Fixed,DH99,
IF('Rent Roll'!$S18=FSG,"-","-")))),"-"),"-")</f>
        <v>-</v>
      </c>
      <c r="DI22" s="715" t="str">
        <f>IF(DI$3='Rent Roll'!$U18,
IF(OR(AND(DI$5&gt;='Rent Roll'!$K18,DI$5&lt;='Rent Roll'!$L18),AND(DI$5&gt;='Rent Roll'!$M43,DI$5&lt;='Rent Roll'!$N43)),
IF('Rent Roll'!$S18=NNN,DI49,
IF('Rent Roll'!$S18=Stop,DI74,
IF('Rent Roll'!$S18=CAM_Fixed,DI99,
IF('Rent Roll'!$S18=FSG,"-","-")))),"-"),"-")</f>
        <v>-</v>
      </c>
      <c r="DJ22" s="715" t="str">
        <f>IF(DJ$3='Rent Roll'!$U18,
IF(OR(AND(DJ$5&gt;='Rent Roll'!$K18,DJ$5&lt;='Rent Roll'!$L18),AND(DJ$5&gt;='Rent Roll'!$M43,DJ$5&lt;='Rent Roll'!$N43)),
IF('Rent Roll'!$S18=NNN,DJ49,
IF('Rent Roll'!$S18=Stop,DJ74,
IF('Rent Roll'!$S18=CAM_Fixed,DJ99,
IF('Rent Roll'!$S18=FSG,"-","-")))),"-"),"-")</f>
        <v>-</v>
      </c>
      <c r="DK22" s="715" t="str">
        <f>IF(DK$3='Rent Roll'!$U18,
IF(OR(AND(DK$5&gt;='Rent Roll'!$K18,DK$5&lt;='Rent Roll'!$L18),AND(DK$5&gt;='Rent Roll'!$M43,DK$5&lt;='Rent Roll'!$N43)),
IF('Rent Roll'!$S18=NNN,DK49,
IF('Rent Roll'!$S18=Stop,DK74,
IF('Rent Roll'!$S18=CAM_Fixed,DK99,
IF('Rent Roll'!$S18=FSG,"-","-")))),"-"),"-")</f>
        <v>-</v>
      </c>
      <c r="DL22" s="715" t="str">
        <f>IF(DL$3='Rent Roll'!$U18,
IF(OR(AND(DL$5&gt;='Rent Roll'!$K18,DL$5&lt;='Rent Roll'!$L18),AND(DL$5&gt;='Rent Roll'!$M43,DL$5&lt;='Rent Roll'!$N43)),
IF('Rent Roll'!$S18=NNN,DL49,
IF('Rent Roll'!$S18=Stop,DL74,
IF('Rent Roll'!$S18=CAM_Fixed,DL99,
IF('Rent Roll'!$S18=FSG,"-","-")))),"-"),"-")</f>
        <v>-</v>
      </c>
      <c r="DM22" s="715" t="str">
        <f>IF(DM$3='Rent Roll'!$U18,
IF(OR(AND(DM$5&gt;='Rent Roll'!$K18,DM$5&lt;='Rent Roll'!$L18),AND(DM$5&gt;='Rent Roll'!$M43,DM$5&lt;='Rent Roll'!$N43)),
IF('Rent Roll'!$S18=NNN,DM49,
IF('Rent Roll'!$S18=Stop,DM74,
IF('Rent Roll'!$S18=CAM_Fixed,DM99,
IF('Rent Roll'!$S18=FSG,"-","-")))),"-"),"-")</f>
        <v>-</v>
      </c>
      <c r="DN22" s="715" t="str">
        <f>IF(DN$3='Rent Roll'!$U18,
IF(OR(AND(DN$5&gt;='Rent Roll'!$K18,DN$5&lt;='Rent Roll'!$L18),AND(DN$5&gt;='Rent Roll'!$M43,DN$5&lt;='Rent Roll'!$N43)),
IF('Rent Roll'!$S18=NNN,DN49,
IF('Rent Roll'!$S18=Stop,DN74,
IF('Rent Roll'!$S18=CAM_Fixed,DN99,
IF('Rent Roll'!$S18=FSG,"-","-")))),"-"),"-")</f>
        <v>-</v>
      </c>
      <c r="DO22" s="715" t="str">
        <f>IF(DO$3='Rent Roll'!$U18,
IF(OR(AND(DO$5&gt;='Rent Roll'!$K18,DO$5&lt;='Rent Roll'!$L18),AND(DO$5&gt;='Rent Roll'!$M43,DO$5&lt;='Rent Roll'!$N43)),
IF('Rent Roll'!$S18=NNN,DO49,
IF('Rent Roll'!$S18=Stop,DO74,
IF('Rent Roll'!$S18=CAM_Fixed,DO99,
IF('Rent Roll'!$S18=FSG,"-","-")))),"-"),"-")</f>
        <v>-</v>
      </c>
      <c r="DP22" s="715" t="str">
        <f>IF(DP$3='Rent Roll'!$U18,
IF(OR(AND(DP$5&gt;='Rent Roll'!$K18,DP$5&lt;='Rent Roll'!$L18),AND(DP$5&gt;='Rent Roll'!$M43,DP$5&lt;='Rent Roll'!$N43)),
IF('Rent Roll'!$S18=NNN,DP49,
IF('Rent Roll'!$S18=Stop,DP74,
IF('Rent Roll'!$S18=CAM_Fixed,DP99,
IF('Rent Roll'!$S18=FSG,"-","-")))),"-"),"-")</f>
        <v>-</v>
      </c>
      <c r="DQ22" s="715" t="str">
        <f>IF(DQ$3='Rent Roll'!$U18,
IF(OR(AND(DQ$5&gt;='Rent Roll'!$K18,DQ$5&lt;='Rent Roll'!$L18),AND(DQ$5&gt;='Rent Roll'!$M43,DQ$5&lt;='Rent Roll'!$N43)),
IF('Rent Roll'!$S18=NNN,DQ49,
IF('Rent Roll'!$S18=Stop,DQ74,
IF('Rent Roll'!$S18=CAM_Fixed,DQ99,
IF('Rent Roll'!$S18=FSG,"-","-")))),"-"),"-")</f>
        <v>-</v>
      </c>
      <c r="DR22" s="715" t="str">
        <f>IF(DR$3='Rent Roll'!$U18,
IF(OR(AND(DR$5&gt;='Rent Roll'!$K18,DR$5&lt;='Rent Roll'!$L18),AND(DR$5&gt;='Rent Roll'!$M43,DR$5&lt;='Rent Roll'!$N43)),
IF('Rent Roll'!$S18=NNN,DR49,
IF('Rent Roll'!$S18=Stop,DR74,
IF('Rent Roll'!$S18=CAM_Fixed,DR99,
IF('Rent Roll'!$S18=FSG,"-","-")))),"-"),"-")</f>
        <v>-</v>
      </c>
      <c r="DS22" s="715" t="str">
        <f>IF(DS$3='Rent Roll'!$U18,
IF(OR(AND(DS$5&gt;='Rent Roll'!$K18,DS$5&lt;='Rent Roll'!$L18),AND(DS$5&gt;='Rent Roll'!$M43,DS$5&lt;='Rent Roll'!$N43)),
IF('Rent Roll'!$S18=NNN,DS49,
IF('Rent Roll'!$S18=Stop,DS74,
IF('Rent Roll'!$S18=CAM_Fixed,DS99,
IF('Rent Roll'!$S18=FSG,"-","-")))),"-"),"-")</f>
        <v>-</v>
      </c>
      <c r="DT22" s="715" t="str">
        <f>IF(DT$3='Rent Roll'!$U18,
IF(OR(AND(DT$5&gt;='Rent Roll'!$K18,DT$5&lt;='Rent Roll'!$L18),AND(DT$5&gt;='Rent Roll'!$M43,DT$5&lt;='Rent Roll'!$N43)),
IF('Rent Roll'!$S18=NNN,DT49,
IF('Rent Roll'!$S18=Stop,DT74,
IF('Rent Roll'!$S18=CAM_Fixed,DT99,
IF('Rent Roll'!$S18=FSG,"-","-")))),"-"),"-")</f>
        <v>-</v>
      </c>
      <c r="DU22" s="715" t="str">
        <f>IF(DU$3='Rent Roll'!$U18,
IF(OR(AND(DU$5&gt;='Rent Roll'!$K18,DU$5&lt;='Rent Roll'!$L18),AND(DU$5&gt;='Rent Roll'!$M43,DU$5&lt;='Rent Roll'!$N43)),
IF('Rent Roll'!$S18=NNN,DU49,
IF('Rent Roll'!$S18=Stop,DU74,
IF('Rent Roll'!$S18=CAM_Fixed,DU99,
IF('Rent Roll'!$S18=FSG,"-","-")))),"-"),"-")</f>
        <v>-</v>
      </c>
      <c r="DV22" s="715" t="str">
        <f>IF(DV$3='Rent Roll'!$U18,
IF(OR(AND(DV$5&gt;='Rent Roll'!$K18,DV$5&lt;='Rent Roll'!$L18),AND(DV$5&gt;='Rent Roll'!$M43,DV$5&lt;='Rent Roll'!$N43)),
IF('Rent Roll'!$S18=NNN,DV49,
IF('Rent Roll'!$S18=Stop,DV74,
IF('Rent Roll'!$S18=CAM_Fixed,DV99,
IF('Rent Roll'!$S18=FSG,"-","-")))),"-"),"-")</f>
        <v>-</v>
      </c>
      <c r="DW22" s="715" t="str">
        <f>IF(DW$3='Rent Roll'!$U18,
IF(OR(AND(DW$5&gt;='Rent Roll'!$K18,DW$5&lt;='Rent Roll'!$L18),AND(DW$5&gt;='Rent Roll'!$M43,DW$5&lt;='Rent Roll'!$N43)),
IF('Rent Roll'!$S18=NNN,DW49,
IF('Rent Roll'!$S18=Stop,DW74,
IF('Rent Roll'!$S18=CAM_Fixed,DW99,
IF('Rent Roll'!$S18=FSG,"-","-")))),"-"),"-")</f>
        <v>-</v>
      </c>
      <c r="DX22" s="715" t="str">
        <f>IF(DX$3='Rent Roll'!$U18,
IF(OR(AND(DX$5&gt;='Rent Roll'!$K18,DX$5&lt;='Rent Roll'!$L18),AND(DX$5&gt;='Rent Roll'!$M43,DX$5&lt;='Rent Roll'!$N43)),
IF('Rent Roll'!$S18=NNN,DX49,
IF('Rent Roll'!$S18=Stop,DX74,
IF('Rent Roll'!$S18=CAM_Fixed,DX99,
IF('Rent Roll'!$S18=FSG,"-","-")))),"-"),"-")</f>
        <v>-</v>
      </c>
      <c r="DY22" s="715" t="str">
        <f>IF(DY$3='Rent Roll'!$U18,
IF(OR(AND(DY$5&gt;='Rent Roll'!$K18,DY$5&lt;='Rent Roll'!$L18),AND(DY$5&gt;='Rent Roll'!$M43,DY$5&lt;='Rent Roll'!$N43)),
IF('Rent Roll'!$S18=NNN,DY49,
IF('Rent Roll'!$S18=Stop,DY74,
IF('Rent Roll'!$S18=CAM_Fixed,DY99,
IF('Rent Roll'!$S18=FSG,"-","-")))),"-"),"-")</f>
        <v>-</v>
      </c>
      <c r="DZ22" s="715" t="str">
        <f>IF(DZ$3='Rent Roll'!$U18,
IF(OR(AND(DZ$5&gt;='Rent Roll'!$K18,DZ$5&lt;='Rent Roll'!$L18),AND(DZ$5&gt;='Rent Roll'!$M43,DZ$5&lt;='Rent Roll'!$N43)),
IF('Rent Roll'!$S18=NNN,DZ49,
IF('Rent Roll'!$S18=Stop,DZ74,
IF('Rent Roll'!$S18=CAM_Fixed,DZ99,
IF('Rent Roll'!$S18=FSG,"-","-")))),"-"),"-")</f>
        <v>-</v>
      </c>
      <c r="EA22" s="715" t="str">
        <f>IF(EA$3='Rent Roll'!$U18,
IF(OR(AND(EA$5&gt;='Rent Roll'!$K18,EA$5&lt;='Rent Roll'!$L18),AND(EA$5&gt;='Rent Roll'!$M43,EA$5&lt;='Rent Roll'!$N43)),
IF('Rent Roll'!$S18=NNN,EA49,
IF('Rent Roll'!$S18=Stop,EA74,
IF('Rent Roll'!$S18=CAM_Fixed,EA99,
IF('Rent Roll'!$S18=FSG,"-","-")))),"-"),"-")</f>
        <v>-</v>
      </c>
      <c r="EB22" s="715" t="str">
        <f>IF(EB$3='Rent Roll'!$U18,
IF(OR(AND(EB$5&gt;='Rent Roll'!$K18,EB$5&lt;='Rent Roll'!$L18),AND(EB$5&gt;='Rent Roll'!$M43,EB$5&lt;='Rent Roll'!$N43)),
IF('Rent Roll'!$S18=NNN,EB49,
IF('Rent Roll'!$S18=Stop,EB74,
IF('Rent Roll'!$S18=CAM_Fixed,EB99,
IF('Rent Roll'!$S18=FSG,"-","-")))),"-"),"-")</f>
        <v>-</v>
      </c>
      <c r="EC22" s="715" t="str">
        <f>IF(EC$3='Rent Roll'!$U18,
IF(OR(AND(EC$5&gt;='Rent Roll'!$K18,EC$5&lt;='Rent Roll'!$L18),AND(EC$5&gt;='Rent Roll'!$M43,EC$5&lt;='Rent Roll'!$N43)),
IF('Rent Roll'!$S18=NNN,EC49,
IF('Rent Roll'!$S18=Stop,EC74,
IF('Rent Roll'!$S18=CAM_Fixed,EC99,
IF('Rent Roll'!$S18=FSG,"-","-")))),"-"),"-")</f>
        <v>-</v>
      </c>
      <c r="ED22" s="715" t="str">
        <f>IF(ED$3='Rent Roll'!$U18,
IF(OR(AND(ED$5&gt;='Rent Roll'!$K18,ED$5&lt;='Rent Roll'!$L18),AND(ED$5&gt;='Rent Roll'!$M43,ED$5&lt;='Rent Roll'!$N43)),
IF('Rent Roll'!$S18=NNN,ED49,
IF('Rent Roll'!$S18=Stop,ED74,
IF('Rent Roll'!$S18=CAM_Fixed,ED99,
IF('Rent Roll'!$S18=FSG,"-","-")))),"-"),"-")</f>
        <v>-</v>
      </c>
      <c r="EE22" s="715" t="str">
        <f>IF(EE$3='Rent Roll'!$U18,
IF(OR(AND(EE$5&gt;='Rent Roll'!$K18,EE$5&lt;='Rent Roll'!$L18),AND(EE$5&gt;='Rent Roll'!$M43,EE$5&lt;='Rent Roll'!$N43)),
IF('Rent Roll'!$S18=NNN,EE49,
IF('Rent Roll'!$S18=Stop,EE74,
IF('Rent Roll'!$S18=CAM_Fixed,EE99,
IF('Rent Roll'!$S18=FSG,"-","-")))),"-"),"-")</f>
        <v>-</v>
      </c>
      <c r="EF22" s="361" t="str">
        <f>IF(EF$3='Rent Roll'!$U18,
IF(OR(AND(EF$5&gt;='Rent Roll'!$K18,EF$5&lt;='Rent Roll'!$L18),AND(EF$5&gt;='Rent Roll'!$M43,EF$5&lt;='Rent Roll'!$N43)),
IF('Rent Roll'!$S18=NNN,EF49,
IF('Rent Roll'!$S18=Stop,EF74,
IF('Rent Roll'!$S18=CAM_Fixed,EF99,
IF('Rent Roll'!$S18=FSG,"-","-")))),"-"),"-")</f>
        <v>-</v>
      </c>
      <c r="EG22" s="693" t="s">
        <v>109</v>
      </c>
    </row>
    <row r="23" spans="2:137" x14ac:dyDescent="0.25">
      <c r="B23" s="716" t="str">
        <f>IF('Rent Roll'!S19&gt;0,'Rent Roll'!S19,"")</f>
        <v/>
      </c>
      <c r="C23" s="714" t="str">
        <f>CONCATENATE('Rent Roll'!B19&amp;" - "&amp;'Rent Roll'!C19)</f>
        <v xml:space="preserve"> - </v>
      </c>
      <c r="D23" s="361">
        <f t="shared" si="11"/>
        <v>0</v>
      </c>
      <c r="E23" s="715" t="str">
        <f>IF(E$3='Rent Roll'!$U19,
IF(OR(AND(E$5&gt;='Rent Roll'!$K19,E$5&lt;='Rent Roll'!$L19),AND(E$5&gt;='Rent Roll'!$M44,E$5&lt;='Rent Roll'!$N44)),
IF('Rent Roll'!$S19=NNN,E50,
IF('Rent Roll'!$S19=Stop,E75,
IF('Rent Roll'!$S19=CAM_Fixed,E100,
IF('Rent Roll'!$S19=FSG,"-","-")))),"-"),"-")</f>
        <v>-</v>
      </c>
      <c r="F23" s="715" t="str">
        <f>IF(F$3='Rent Roll'!$U19,
IF(OR(AND(F$5&gt;='Rent Roll'!$K19,F$5&lt;='Rent Roll'!$L19),AND(F$5&gt;='Rent Roll'!$M44,F$5&lt;='Rent Roll'!$N44)),
IF('Rent Roll'!$S19=NNN,F50,
IF('Rent Roll'!$S19=Stop,F75,
IF('Rent Roll'!$S19=CAM_Fixed,F100,
IF('Rent Roll'!$S19=FSG,"-","-")))),"-"),"-")</f>
        <v>-</v>
      </c>
      <c r="G23" s="715" t="str">
        <f>IF(G$3='Rent Roll'!$U19,
IF(OR(AND(G$5&gt;='Rent Roll'!$K19,G$5&lt;='Rent Roll'!$L19),AND(G$5&gt;='Rent Roll'!$M44,G$5&lt;='Rent Roll'!$N44)),
IF('Rent Roll'!$S19=NNN,G50,
IF('Rent Roll'!$S19=Stop,G75,
IF('Rent Roll'!$S19=CAM_Fixed,G100,
IF('Rent Roll'!$S19=FSG,"-","-")))),"-"),"-")</f>
        <v>-</v>
      </c>
      <c r="H23" s="715" t="str">
        <f>IF(H$3='Rent Roll'!$U19,
IF(OR(AND(H$5&gt;='Rent Roll'!$K19,H$5&lt;='Rent Roll'!$L19),AND(H$5&gt;='Rent Roll'!$M44,H$5&lt;='Rent Roll'!$N44)),
IF('Rent Roll'!$S19=NNN,H50,
IF('Rent Roll'!$S19=Stop,H75,
IF('Rent Roll'!$S19=CAM_Fixed,H100,
IF('Rent Roll'!$S19=FSG,"-","-")))),"-"),"-")</f>
        <v>-</v>
      </c>
      <c r="I23" s="715" t="str">
        <f>IF(I$3='Rent Roll'!$U19,
IF(OR(AND(I$5&gt;='Rent Roll'!$K19,I$5&lt;='Rent Roll'!$L19),AND(I$5&gt;='Rent Roll'!$M44,I$5&lt;='Rent Roll'!$N44)),
IF('Rent Roll'!$S19=NNN,I50,
IF('Rent Roll'!$S19=Stop,I75,
IF('Rent Roll'!$S19=CAM_Fixed,I100,
IF('Rent Roll'!$S19=FSG,"-","-")))),"-"),"-")</f>
        <v>-</v>
      </c>
      <c r="J23" s="715" t="str">
        <f>IF(J$3='Rent Roll'!$U19,
IF(OR(AND(J$5&gt;='Rent Roll'!$K19,J$5&lt;='Rent Roll'!$L19),AND(J$5&gt;='Rent Roll'!$M44,J$5&lt;='Rent Roll'!$N44)),
IF('Rent Roll'!$S19=NNN,J50,
IF('Rent Roll'!$S19=Stop,J75,
IF('Rent Roll'!$S19=CAM_Fixed,J100,
IF('Rent Roll'!$S19=FSG,"-","-")))),"-"),"-")</f>
        <v>-</v>
      </c>
      <c r="K23" s="715" t="str">
        <f>IF(K$3='Rent Roll'!$U19,
IF(OR(AND(K$5&gt;='Rent Roll'!$K19,K$5&lt;='Rent Roll'!$L19),AND(K$5&gt;='Rent Roll'!$M44,K$5&lt;='Rent Roll'!$N44)),
IF('Rent Roll'!$S19=NNN,K50,
IF('Rent Roll'!$S19=Stop,K75,
IF('Rent Roll'!$S19=CAM_Fixed,K100,
IF('Rent Roll'!$S19=FSG,"-","-")))),"-"),"-")</f>
        <v>-</v>
      </c>
      <c r="L23" s="715" t="str">
        <f>IF(L$3='Rent Roll'!$U19,
IF(OR(AND(L$5&gt;='Rent Roll'!$K19,L$5&lt;='Rent Roll'!$L19),AND(L$5&gt;='Rent Roll'!$M44,L$5&lt;='Rent Roll'!$N44)),
IF('Rent Roll'!$S19=NNN,L50,
IF('Rent Roll'!$S19=Stop,L75,
IF('Rent Roll'!$S19=CAM_Fixed,L100,
IF('Rent Roll'!$S19=FSG,"-","-")))),"-"),"-")</f>
        <v>-</v>
      </c>
      <c r="M23" s="715" t="str">
        <f>IF(M$3='Rent Roll'!$U19,
IF(OR(AND(M$5&gt;='Rent Roll'!$K19,M$5&lt;='Rent Roll'!$L19),AND(M$5&gt;='Rent Roll'!$M44,M$5&lt;='Rent Roll'!$N44)),
IF('Rent Roll'!$S19=NNN,M50,
IF('Rent Roll'!$S19=Stop,M75,
IF('Rent Roll'!$S19=CAM_Fixed,M100,
IF('Rent Roll'!$S19=FSG,"-","-")))),"-"),"-")</f>
        <v>-</v>
      </c>
      <c r="N23" s="715" t="str">
        <f>IF(N$3='Rent Roll'!$U19,
IF(OR(AND(N$5&gt;='Rent Roll'!$K19,N$5&lt;='Rent Roll'!$L19),AND(N$5&gt;='Rent Roll'!$M44,N$5&lt;='Rent Roll'!$N44)),
IF('Rent Roll'!$S19=NNN,N50,
IF('Rent Roll'!$S19=Stop,N75,
IF('Rent Roll'!$S19=CAM_Fixed,N100,
IF('Rent Roll'!$S19=FSG,"-","-")))),"-"),"-")</f>
        <v>-</v>
      </c>
      <c r="O23" s="715" t="str">
        <f>IF(O$3='Rent Roll'!$U19,
IF(OR(AND(O$5&gt;='Rent Roll'!$K19,O$5&lt;='Rent Roll'!$L19),AND(O$5&gt;='Rent Roll'!$M44,O$5&lt;='Rent Roll'!$N44)),
IF('Rent Roll'!$S19=NNN,O50,
IF('Rent Roll'!$S19=Stop,O75,
IF('Rent Roll'!$S19=CAM_Fixed,O100,
IF('Rent Roll'!$S19=FSG,"-","-")))),"-"),"-")</f>
        <v>-</v>
      </c>
      <c r="P23" s="715" t="str">
        <f>IF(P$3='Rent Roll'!$U19,
IF(OR(AND(P$5&gt;='Rent Roll'!$K19,P$5&lt;='Rent Roll'!$L19),AND(P$5&gt;='Rent Roll'!$M44,P$5&lt;='Rent Roll'!$N44)),
IF('Rent Roll'!$S19=NNN,P50,
IF('Rent Roll'!$S19=Stop,P75,
IF('Rent Roll'!$S19=CAM_Fixed,P100,
IF('Rent Roll'!$S19=FSG,"-","-")))),"-"),"-")</f>
        <v>-</v>
      </c>
      <c r="Q23" s="715" t="str">
        <f>IF(Q$3='Rent Roll'!$U19,
IF(OR(AND(Q$5&gt;='Rent Roll'!$K19,Q$5&lt;='Rent Roll'!$L19),AND(Q$5&gt;='Rent Roll'!$M44,Q$5&lt;='Rent Roll'!$N44)),
IF('Rent Roll'!$S19=NNN,Q50,
IF('Rent Roll'!$S19=Stop,Q75,
IF('Rent Roll'!$S19=CAM_Fixed,Q100,
IF('Rent Roll'!$S19=FSG,"-","-")))),"-"),"-")</f>
        <v>-</v>
      </c>
      <c r="R23" s="715" t="str">
        <f>IF(R$3='Rent Roll'!$U19,
IF(OR(AND(R$5&gt;='Rent Roll'!$K19,R$5&lt;='Rent Roll'!$L19),AND(R$5&gt;='Rent Roll'!$M44,R$5&lt;='Rent Roll'!$N44)),
IF('Rent Roll'!$S19=NNN,R50,
IF('Rent Roll'!$S19=Stop,R75,
IF('Rent Roll'!$S19=CAM_Fixed,R100,
IF('Rent Roll'!$S19=FSG,"-","-")))),"-"),"-")</f>
        <v>-</v>
      </c>
      <c r="S23" s="715" t="str">
        <f>IF(S$3='Rent Roll'!$U19,
IF(OR(AND(S$5&gt;='Rent Roll'!$K19,S$5&lt;='Rent Roll'!$L19),AND(S$5&gt;='Rent Roll'!$M44,S$5&lt;='Rent Roll'!$N44)),
IF('Rent Roll'!$S19=NNN,S50,
IF('Rent Roll'!$S19=Stop,S75,
IF('Rent Roll'!$S19=CAM_Fixed,S100,
IF('Rent Roll'!$S19=FSG,"-","-")))),"-"),"-")</f>
        <v>-</v>
      </c>
      <c r="T23" s="715" t="str">
        <f>IF(T$3='Rent Roll'!$U19,
IF(OR(AND(T$5&gt;='Rent Roll'!$K19,T$5&lt;='Rent Roll'!$L19),AND(T$5&gt;='Rent Roll'!$M44,T$5&lt;='Rent Roll'!$N44)),
IF('Rent Roll'!$S19=NNN,T50,
IF('Rent Roll'!$S19=Stop,T75,
IF('Rent Roll'!$S19=CAM_Fixed,T100,
IF('Rent Roll'!$S19=FSG,"-","-")))),"-"),"-")</f>
        <v>-</v>
      </c>
      <c r="U23" s="715" t="str">
        <f>IF(U$3='Rent Roll'!$U19,
IF(OR(AND(U$5&gt;='Rent Roll'!$K19,U$5&lt;='Rent Roll'!$L19),AND(U$5&gt;='Rent Roll'!$M44,U$5&lt;='Rent Roll'!$N44)),
IF('Rent Roll'!$S19=NNN,U50,
IF('Rent Roll'!$S19=Stop,U75,
IF('Rent Roll'!$S19=CAM_Fixed,U100,
IF('Rent Roll'!$S19=FSG,"-","-")))),"-"),"-")</f>
        <v>-</v>
      </c>
      <c r="V23" s="715" t="str">
        <f>IF(V$3='Rent Roll'!$U19,
IF(OR(AND(V$5&gt;='Rent Roll'!$K19,V$5&lt;='Rent Roll'!$L19),AND(V$5&gt;='Rent Roll'!$M44,V$5&lt;='Rent Roll'!$N44)),
IF('Rent Roll'!$S19=NNN,V50,
IF('Rent Roll'!$S19=Stop,V75,
IF('Rent Roll'!$S19=CAM_Fixed,V100,
IF('Rent Roll'!$S19=FSG,"-","-")))),"-"),"-")</f>
        <v>-</v>
      </c>
      <c r="W23" s="715" t="str">
        <f>IF(W$3='Rent Roll'!$U19,
IF(OR(AND(W$5&gt;='Rent Roll'!$K19,W$5&lt;='Rent Roll'!$L19),AND(W$5&gt;='Rent Roll'!$M44,W$5&lt;='Rent Roll'!$N44)),
IF('Rent Roll'!$S19=NNN,W50,
IF('Rent Roll'!$S19=Stop,W75,
IF('Rent Roll'!$S19=CAM_Fixed,W100,
IF('Rent Roll'!$S19=FSG,"-","-")))),"-"),"-")</f>
        <v>-</v>
      </c>
      <c r="X23" s="715" t="str">
        <f>IF(X$3='Rent Roll'!$U19,
IF(OR(AND(X$5&gt;='Rent Roll'!$K19,X$5&lt;='Rent Roll'!$L19),AND(X$5&gt;='Rent Roll'!$M44,X$5&lt;='Rent Roll'!$N44)),
IF('Rent Roll'!$S19=NNN,X50,
IF('Rent Roll'!$S19=Stop,X75,
IF('Rent Roll'!$S19=CAM_Fixed,X100,
IF('Rent Roll'!$S19=FSG,"-","-")))),"-"),"-")</f>
        <v>-</v>
      </c>
      <c r="Y23" s="715" t="str">
        <f>IF(Y$3='Rent Roll'!$U19,
IF(OR(AND(Y$5&gt;='Rent Roll'!$K19,Y$5&lt;='Rent Roll'!$L19),AND(Y$5&gt;='Rent Roll'!$M44,Y$5&lt;='Rent Roll'!$N44)),
IF('Rent Roll'!$S19=NNN,Y50,
IF('Rent Roll'!$S19=Stop,Y75,
IF('Rent Roll'!$S19=CAM_Fixed,Y100,
IF('Rent Roll'!$S19=FSG,"-","-")))),"-"),"-")</f>
        <v>-</v>
      </c>
      <c r="Z23" s="715" t="str">
        <f>IF(Z$3='Rent Roll'!$U19,
IF(OR(AND(Z$5&gt;='Rent Roll'!$K19,Z$5&lt;='Rent Roll'!$L19),AND(Z$5&gt;='Rent Roll'!$M44,Z$5&lt;='Rent Roll'!$N44)),
IF('Rent Roll'!$S19=NNN,Z50,
IF('Rent Roll'!$S19=Stop,Z75,
IF('Rent Roll'!$S19=CAM_Fixed,Z100,
IF('Rent Roll'!$S19=FSG,"-","-")))),"-"),"-")</f>
        <v>-</v>
      </c>
      <c r="AA23" s="715" t="str">
        <f>IF(AA$3='Rent Roll'!$U19,
IF(OR(AND(AA$5&gt;='Rent Roll'!$K19,AA$5&lt;='Rent Roll'!$L19),AND(AA$5&gt;='Rent Roll'!$M44,AA$5&lt;='Rent Roll'!$N44)),
IF('Rent Roll'!$S19=NNN,AA50,
IF('Rent Roll'!$S19=Stop,AA75,
IF('Rent Roll'!$S19=CAM_Fixed,AA100,
IF('Rent Roll'!$S19=FSG,"-","-")))),"-"),"-")</f>
        <v>-</v>
      </c>
      <c r="AB23" s="715" t="str">
        <f>IF(AB$3='Rent Roll'!$U19,
IF(OR(AND(AB$5&gt;='Rent Roll'!$K19,AB$5&lt;='Rent Roll'!$L19),AND(AB$5&gt;='Rent Roll'!$M44,AB$5&lt;='Rent Roll'!$N44)),
IF('Rent Roll'!$S19=NNN,AB50,
IF('Rent Roll'!$S19=Stop,AB75,
IF('Rent Roll'!$S19=CAM_Fixed,AB100,
IF('Rent Roll'!$S19=FSG,"-","-")))),"-"),"-")</f>
        <v>-</v>
      </c>
      <c r="AC23" s="715" t="str">
        <f>IF(AC$3='Rent Roll'!$U19,
IF(OR(AND(AC$5&gt;='Rent Roll'!$K19,AC$5&lt;='Rent Roll'!$L19),AND(AC$5&gt;='Rent Roll'!$M44,AC$5&lt;='Rent Roll'!$N44)),
IF('Rent Roll'!$S19=NNN,AC50,
IF('Rent Roll'!$S19=Stop,AC75,
IF('Rent Roll'!$S19=CAM_Fixed,AC100,
IF('Rent Roll'!$S19=FSG,"-","-")))),"-"),"-")</f>
        <v>-</v>
      </c>
      <c r="AD23" s="715" t="str">
        <f>IF(AD$3='Rent Roll'!$U19,
IF(OR(AND(AD$5&gt;='Rent Roll'!$K19,AD$5&lt;='Rent Roll'!$L19),AND(AD$5&gt;='Rent Roll'!$M44,AD$5&lt;='Rent Roll'!$N44)),
IF('Rent Roll'!$S19=NNN,AD50,
IF('Rent Roll'!$S19=Stop,AD75,
IF('Rent Roll'!$S19=CAM_Fixed,AD100,
IF('Rent Roll'!$S19=FSG,"-","-")))),"-"),"-")</f>
        <v>-</v>
      </c>
      <c r="AE23" s="715" t="str">
        <f>IF(AE$3='Rent Roll'!$U19,
IF(OR(AND(AE$5&gt;='Rent Roll'!$K19,AE$5&lt;='Rent Roll'!$L19),AND(AE$5&gt;='Rent Roll'!$M44,AE$5&lt;='Rent Roll'!$N44)),
IF('Rent Roll'!$S19=NNN,AE50,
IF('Rent Roll'!$S19=Stop,AE75,
IF('Rent Roll'!$S19=CAM_Fixed,AE100,
IF('Rent Roll'!$S19=FSG,"-","-")))),"-"),"-")</f>
        <v>-</v>
      </c>
      <c r="AF23" s="715" t="str">
        <f>IF(AF$3='Rent Roll'!$U19,
IF(OR(AND(AF$5&gt;='Rent Roll'!$K19,AF$5&lt;='Rent Roll'!$L19),AND(AF$5&gt;='Rent Roll'!$M44,AF$5&lt;='Rent Roll'!$N44)),
IF('Rent Roll'!$S19=NNN,AF50,
IF('Rent Roll'!$S19=Stop,AF75,
IF('Rent Roll'!$S19=CAM_Fixed,AF100,
IF('Rent Roll'!$S19=FSG,"-","-")))),"-"),"-")</f>
        <v>-</v>
      </c>
      <c r="AG23" s="715" t="str">
        <f>IF(AG$3='Rent Roll'!$U19,
IF(OR(AND(AG$5&gt;='Rent Roll'!$K19,AG$5&lt;='Rent Roll'!$L19),AND(AG$5&gt;='Rent Roll'!$M44,AG$5&lt;='Rent Roll'!$N44)),
IF('Rent Roll'!$S19=NNN,AG50,
IF('Rent Roll'!$S19=Stop,AG75,
IF('Rent Roll'!$S19=CAM_Fixed,AG100,
IF('Rent Roll'!$S19=FSG,"-","-")))),"-"),"-")</f>
        <v>-</v>
      </c>
      <c r="AH23" s="715" t="str">
        <f>IF(AH$3='Rent Roll'!$U19,
IF(OR(AND(AH$5&gt;='Rent Roll'!$K19,AH$5&lt;='Rent Roll'!$L19),AND(AH$5&gt;='Rent Roll'!$M44,AH$5&lt;='Rent Roll'!$N44)),
IF('Rent Roll'!$S19=NNN,AH50,
IF('Rent Roll'!$S19=Stop,AH75,
IF('Rent Roll'!$S19=CAM_Fixed,AH100,
IF('Rent Roll'!$S19=FSG,"-","-")))),"-"),"-")</f>
        <v>-</v>
      </c>
      <c r="AI23" s="715" t="str">
        <f>IF(AI$3='Rent Roll'!$U19,
IF(OR(AND(AI$5&gt;='Rent Roll'!$K19,AI$5&lt;='Rent Roll'!$L19),AND(AI$5&gt;='Rent Roll'!$M44,AI$5&lt;='Rent Roll'!$N44)),
IF('Rent Roll'!$S19=NNN,AI50,
IF('Rent Roll'!$S19=Stop,AI75,
IF('Rent Roll'!$S19=CAM_Fixed,AI100,
IF('Rent Roll'!$S19=FSG,"-","-")))),"-"),"-")</f>
        <v>-</v>
      </c>
      <c r="AJ23" s="715" t="str">
        <f>IF(AJ$3='Rent Roll'!$U19,
IF(OR(AND(AJ$5&gt;='Rent Roll'!$K19,AJ$5&lt;='Rent Roll'!$L19),AND(AJ$5&gt;='Rent Roll'!$M44,AJ$5&lt;='Rent Roll'!$N44)),
IF('Rent Roll'!$S19=NNN,AJ50,
IF('Rent Roll'!$S19=Stop,AJ75,
IF('Rent Roll'!$S19=CAM_Fixed,AJ100,
IF('Rent Roll'!$S19=FSG,"-","-")))),"-"),"-")</f>
        <v>-</v>
      </c>
      <c r="AK23" s="715" t="str">
        <f>IF(AK$3='Rent Roll'!$U19,
IF(OR(AND(AK$5&gt;='Rent Roll'!$K19,AK$5&lt;='Rent Roll'!$L19),AND(AK$5&gt;='Rent Roll'!$M44,AK$5&lt;='Rent Roll'!$N44)),
IF('Rent Roll'!$S19=NNN,AK50,
IF('Rent Roll'!$S19=Stop,AK75,
IF('Rent Roll'!$S19=CAM_Fixed,AK100,
IF('Rent Roll'!$S19=FSG,"-","-")))),"-"),"-")</f>
        <v>-</v>
      </c>
      <c r="AL23" s="715" t="str">
        <f>IF(AL$3='Rent Roll'!$U19,
IF(OR(AND(AL$5&gt;='Rent Roll'!$K19,AL$5&lt;='Rent Roll'!$L19),AND(AL$5&gt;='Rent Roll'!$M44,AL$5&lt;='Rent Roll'!$N44)),
IF('Rent Roll'!$S19=NNN,AL50,
IF('Rent Roll'!$S19=Stop,AL75,
IF('Rent Roll'!$S19=CAM_Fixed,AL100,
IF('Rent Roll'!$S19=FSG,"-","-")))),"-"),"-")</f>
        <v>-</v>
      </c>
      <c r="AM23" s="715" t="str">
        <f>IF(AM$3='Rent Roll'!$U19,
IF(OR(AND(AM$5&gt;='Rent Roll'!$K19,AM$5&lt;='Rent Roll'!$L19),AND(AM$5&gt;='Rent Roll'!$M44,AM$5&lt;='Rent Roll'!$N44)),
IF('Rent Roll'!$S19=NNN,AM50,
IF('Rent Roll'!$S19=Stop,AM75,
IF('Rent Roll'!$S19=CAM_Fixed,AM100,
IF('Rent Roll'!$S19=FSG,"-","-")))),"-"),"-")</f>
        <v>-</v>
      </c>
      <c r="AN23" s="715" t="str">
        <f>IF(AN$3='Rent Roll'!$U19,
IF(OR(AND(AN$5&gt;='Rent Roll'!$K19,AN$5&lt;='Rent Roll'!$L19),AND(AN$5&gt;='Rent Roll'!$M44,AN$5&lt;='Rent Roll'!$N44)),
IF('Rent Roll'!$S19=NNN,AN50,
IF('Rent Roll'!$S19=Stop,AN75,
IF('Rent Roll'!$S19=CAM_Fixed,AN100,
IF('Rent Roll'!$S19=FSG,"-","-")))),"-"),"-")</f>
        <v>-</v>
      </c>
      <c r="AO23" s="715" t="str">
        <f>IF(AO$3='Rent Roll'!$U19,
IF(OR(AND(AO$5&gt;='Rent Roll'!$K19,AO$5&lt;='Rent Roll'!$L19),AND(AO$5&gt;='Rent Roll'!$M44,AO$5&lt;='Rent Roll'!$N44)),
IF('Rent Roll'!$S19=NNN,AO50,
IF('Rent Roll'!$S19=Stop,AO75,
IF('Rent Roll'!$S19=CAM_Fixed,AO100,
IF('Rent Roll'!$S19=FSG,"-","-")))),"-"),"-")</f>
        <v>-</v>
      </c>
      <c r="AP23" s="715" t="str">
        <f>IF(AP$3='Rent Roll'!$U19,
IF(OR(AND(AP$5&gt;='Rent Roll'!$K19,AP$5&lt;='Rent Roll'!$L19),AND(AP$5&gt;='Rent Roll'!$M44,AP$5&lt;='Rent Roll'!$N44)),
IF('Rent Roll'!$S19=NNN,AP50,
IF('Rent Roll'!$S19=Stop,AP75,
IF('Rent Roll'!$S19=CAM_Fixed,AP100,
IF('Rent Roll'!$S19=FSG,"-","-")))),"-"),"-")</f>
        <v>-</v>
      </c>
      <c r="AQ23" s="715" t="str">
        <f>IF(AQ$3='Rent Roll'!$U19,
IF(OR(AND(AQ$5&gt;='Rent Roll'!$K19,AQ$5&lt;='Rent Roll'!$L19),AND(AQ$5&gt;='Rent Roll'!$M44,AQ$5&lt;='Rent Roll'!$N44)),
IF('Rent Roll'!$S19=NNN,AQ50,
IF('Rent Roll'!$S19=Stop,AQ75,
IF('Rent Roll'!$S19=CAM_Fixed,AQ100,
IF('Rent Roll'!$S19=FSG,"-","-")))),"-"),"-")</f>
        <v>-</v>
      </c>
      <c r="AR23" s="715" t="str">
        <f>IF(AR$3='Rent Roll'!$U19,
IF(OR(AND(AR$5&gt;='Rent Roll'!$K19,AR$5&lt;='Rent Roll'!$L19),AND(AR$5&gt;='Rent Roll'!$M44,AR$5&lt;='Rent Roll'!$N44)),
IF('Rent Roll'!$S19=NNN,AR50,
IF('Rent Roll'!$S19=Stop,AR75,
IF('Rent Roll'!$S19=CAM_Fixed,AR100,
IF('Rent Roll'!$S19=FSG,"-","-")))),"-"),"-")</f>
        <v>-</v>
      </c>
      <c r="AS23" s="715" t="str">
        <f>IF(AS$3='Rent Roll'!$U19,
IF(OR(AND(AS$5&gt;='Rent Roll'!$K19,AS$5&lt;='Rent Roll'!$L19),AND(AS$5&gt;='Rent Roll'!$M44,AS$5&lt;='Rent Roll'!$N44)),
IF('Rent Roll'!$S19=NNN,AS50,
IF('Rent Roll'!$S19=Stop,AS75,
IF('Rent Roll'!$S19=CAM_Fixed,AS100,
IF('Rent Roll'!$S19=FSG,"-","-")))),"-"),"-")</f>
        <v>-</v>
      </c>
      <c r="AT23" s="715" t="str">
        <f>IF(AT$3='Rent Roll'!$U19,
IF(OR(AND(AT$5&gt;='Rent Roll'!$K19,AT$5&lt;='Rent Roll'!$L19),AND(AT$5&gt;='Rent Roll'!$M44,AT$5&lt;='Rent Roll'!$N44)),
IF('Rent Roll'!$S19=NNN,AT50,
IF('Rent Roll'!$S19=Stop,AT75,
IF('Rent Roll'!$S19=CAM_Fixed,AT100,
IF('Rent Roll'!$S19=FSG,"-","-")))),"-"),"-")</f>
        <v>-</v>
      </c>
      <c r="AU23" s="715" t="str">
        <f>IF(AU$3='Rent Roll'!$U19,
IF(OR(AND(AU$5&gt;='Rent Roll'!$K19,AU$5&lt;='Rent Roll'!$L19),AND(AU$5&gt;='Rent Roll'!$M44,AU$5&lt;='Rent Roll'!$N44)),
IF('Rent Roll'!$S19=NNN,AU50,
IF('Rent Roll'!$S19=Stop,AU75,
IF('Rent Roll'!$S19=CAM_Fixed,AU100,
IF('Rent Roll'!$S19=FSG,"-","-")))),"-"),"-")</f>
        <v>-</v>
      </c>
      <c r="AV23" s="715" t="str">
        <f>IF(AV$3='Rent Roll'!$U19,
IF(OR(AND(AV$5&gt;='Rent Roll'!$K19,AV$5&lt;='Rent Roll'!$L19),AND(AV$5&gt;='Rent Roll'!$M44,AV$5&lt;='Rent Roll'!$N44)),
IF('Rent Roll'!$S19=NNN,AV50,
IF('Rent Roll'!$S19=Stop,AV75,
IF('Rent Roll'!$S19=CAM_Fixed,AV100,
IF('Rent Roll'!$S19=FSG,"-","-")))),"-"),"-")</f>
        <v>-</v>
      </c>
      <c r="AW23" s="715" t="str">
        <f>IF(AW$3='Rent Roll'!$U19,
IF(OR(AND(AW$5&gt;='Rent Roll'!$K19,AW$5&lt;='Rent Roll'!$L19),AND(AW$5&gt;='Rent Roll'!$M44,AW$5&lt;='Rent Roll'!$N44)),
IF('Rent Roll'!$S19=NNN,AW50,
IF('Rent Roll'!$S19=Stop,AW75,
IF('Rent Roll'!$S19=CAM_Fixed,AW100,
IF('Rent Roll'!$S19=FSG,"-","-")))),"-"),"-")</f>
        <v>-</v>
      </c>
      <c r="AX23" s="715" t="str">
        <f>IF(AX$3='Rent Roll'!$U19,
IF(OR(AND(AX$5&gt;='Rent Roll'!$K19,AX$5&lt;='Rent Roll'!$L19),AND(AX$5&gt;='Rent Roll'!$M44,AX$5&lt;='Rent Roll'!$N44)),
IF('Rent Roll'!$S19=NNN,AX50,
IF('Rent Roll'!$S19=Stop,AX75,
IF('Rent Roll'!$S19=CAM_Fixed,AX100,
IF('Rent Roll'!$S19=FSG,"-","-")))),"-"),"-")</f>
        <v>-</v>
      </c>
      <c r="AY23" s="715" t="str">
        <f>IF(AY$3='Rent Roll'!$U19,
IF(OR(AND(AY$5&gt;='Rent Roll'!$K19,AY$5&lt;='Rent Roll'!$L19),AND(AY$5&gt;='Rent Roll'!$M44,AY$5&lt;='Rent Roll'!$N44)),
IF('Rent Roll'!$S19=NNN,AY50,
IF('Rent Roll'!$S19=Stop,AY75,
IF('Rent Roll'!$S19=CAM_Fixed,AY100,
IF('Rent Roll'!$S19=FSG,"-","-")))),"-"),"-")</f>
        <v>-</v>
      </c>
      <c r="AZ23" s="715" t="str">
        <f>IF(AZ$3='Rent Roll'!$U19,
IF(OR(AND(AZ$5&gt;='Rent Roll'!$K19,AZ$5&lt;='Rent Roll'!$L19),AND(AZ$5&gt;='Rent Roll'!$M44,AZ$5&lt;='Rent Roll'!$N44)),
IF('Rent Roll'!$S19=NNN,AZ50,
IF('Rent Roll'!$S19=Stop,AZ75,
IF('Rent Roll'!$S19=CAM_Fixed,AZ100,
IF('Rent Roll'!$S19=FSG,"-","-")))),"-"),"-")</f>
        <v>-</v>
      </c>
      <c r="BA23" s="715" t="str">
        <f>IF(BA$3='Rent Roll'!$U19,
IF(OR(AND(BA$5&gt;='Rent Roll'!$K19,BA$5&lt;='Rent Roll'!$L19),AND(BA$5&gt;='Rent Roll'!$M44,BA$5&lt;='Rent Roll'!$N44)),
IF('Rent Roll'!$S19=NNN,BA50,
IF('Rent Roll'!$S19=Stop,BA75,
IF('Rent Roll'!$S19=CAM_Fixed,BA100,
IF('Rent Roll'!$S19=FSG,"-","-")))),"-"),"-")</f>
        <v>-</v>
      </c>
      <c r="BB23" s="715" t="str">
        <f>IF(BB$3='Rent Roll'!$U19,
IF(OR(AND(BB$5&gt;='Rent Roll'!$K19,BB$5&lt;='Rent Roll'!$L19),AND(BB$5&gt;='Rent Roll'!$M44,BB$5&lt;='Rent Roll'!$N44)),
IF('Rent Roll'!$S19=NNN,BB50,
IF('Rent Roll'!$S19=Stop,BB75,
IF('Rent Roll'!$S19=CAM_Fixed,BB100,
IF('Rent Roll'!$S19=FSG,"-","-")))),"-"),"-")</f>
        <v>-</v>
      </c>
      <c r="BC23" s="715" t="str">
        <f>IF(BC$3='Rent Roll'!$U19,
IF(OR(AND(BC$5&gt;='Rent Roll'!$K19,BC$5&lt;='Rent Roll'!$L19),AND(BC$5&gt;='Rent Roll'!$M44,BC$5&lt;='Rent Roll'!$N44)),
IF('Rent Roll'!$S19=NNN,BC50,
IF('Rent Roll'!$S19=Stop,BC75,
IF('Rent Roll'!$S19=CAM_Fixed,BC100,
IF('Rent Roll'!$S19=FSG,"-","-")))),"-"),"-")</f>
        <v>-</v>
      </c>
      <c r="BD23" s="715" t="str">
        <f>IF(BD$3='Rent Roll'!$U19,
IF(OR(AND(BD$5&gt;='Rent Roll'!$K19,BD$5&lt;='Rent Roll'!$L19),AND(BD$5&gt;='Rent Roll'!$M44,BD$5&lt;='Rent Roll'!$N44)),
IF('Rent Roll'!$S19=NNN,BD50,
IF('Rent Roll'!$S19=Stop,BD75,
IF('Rent Roll'!$S19=CAM_Fixed,BD100,
IF('Rent Roll'!$S19=FSG,"-","-")))),"-"),"-")</f>
        <v>-</v>
      </c>
      <c r="BE23" s="715" t="str">
        <f>IF(BE$3='Rent Roll'!$U19,
IF(OR(AND(BE$5&gt;='Rent Roll'!$K19,BE$5&lt;='Rent Roll'!$L19),AND(BE$5&gt;='Rent Roll'!$M44,BE$5&lt;='Rent Roll'!$N44)),
IF('Rent Roll'!$S19=NNN,BE50,
IF('Rent Roll'!$S19=Stop,BE75,
IF('Rent Roll'!$S19=CAM_Fixed,BE100,
IF('Rent Roll'!$S19=FSG,"-","-")))),"-"),"-")</f>
        <v>-</v>
      </c>
      <c r="BF23" s="715" t="str">
        <f>IF(BF$3='Rent Roll'!$U19,
IF(OR(AND(BF$5&gt;='Rent Roll'!$K19,BF$5&lt;='Rent Roll'!$L19),AND(BF$5&gt;='Rent Roll'!$M44,BF$5&lt;='Rent Roll'!$N44)),
IF('Rent Roll'!$S19=NNN,BF50,
IF('Rent Roll'!$S19=Stop,BF75,
IF('Rent Roll'!$S19=CAM_Fixed,BF100,
IF('Rent Roll'!$S19=FSG,"-","-")))),"-"),"-")</f>
        <v>-</v>
      </c>
      <c r="BG23" s="715" t="str">
        <f>IF(BG$3='Rent Roll'!$U19,
IF(OR(AND(BG$5&gt;='Rent Roll'!$K19,BG$5&lt;='Rent Roll'!$L19),AND(BG$5&gt;='Rent Roll'!$M44,BG$5&lt;='Rent Roll'!$N44)),
IF('Rent Roll'!$S19=NNN,BG50,
IF('Rent Roll'!$S19=Stop,BG75,
IF('Rent Roll'!$S19=CAM_Fixed,BG100,
IF('Rent Roll'!$S19=FSG,"-","-")))),"-"),"-")</f>
        <v>-</v>
      </c>
      <c r="BH23" s="715" t="str">
        <f>IF(BH$3='Rent Roll'!$U19,
IF(OR(AND(BH$5&gt;='Rent Roll'!$K19,BH$5&lt;='Rent Roll'!$L19),AND(BH$5&gt;='Rent Roll'!$M44,BH$5&lt;='Rent Roll'!$N44)),
IF('Rent Roll'!$S19=NNN,BH50,
IF('Rent Roll'!$S19=Stop,BH75,
IF('Rent Roll'!$S19=CAM_Fixed,BH100,
IF('Rent Roll'!$S19=FSG,"-","-")))),"-"),"-")</f>
        <v>-</v>
      </c>
      <c r="BI23" s="715" t="str">
        <f>IF(BI$3='Rent Roll'!$U19,
IF(OR(AND(BI$5&gt;='Rent Roll'!$K19,BI$5&lt;='Rent Roll'!$L19),AND(BI$5&gt;='Rent Roll'!$M44,BI$5&lt;='Rent Roll'!$N44)),
IF('Rent Roll'!$S19=NNN,BI50,
IF('Rent Roll'!$S19=Stop,BI75,
IF('Rent Roll'!$S19=CAM_Fixed,BI100,
IF('Rent Roll'!$S19=FSG,"-","-")))),"-"),"-")</f>
        <v>-</v>
      </c>
      <c r="BJ23" s="715" t="str">
        <f>IF(BJ$3='Rent Roll'!$U19,
IF(OR(AND(BJ$5&gt;='Rent Roll'!$K19,BJ$5&lt;='Rent Roll'!$L19),AND(BJ$5&gt;='Rent Roll'!$M44,BJ$5&lt;='Rent Roll'!$N44)),
IF('Rent Roll'!$S19=NNN,BJ50,
IF('Rent Roll'!$S19=Stop,BJ75,
IF('Rent Roll'!$S19=CAM_Fixed,BJ100,
IF('Rent Roll'!$S19=FSG,"-","-")))),"-"),"-")</f>
        <v>-</v>
      </c>
      <c r="BK23" s="715" t="str">
        <f>IF(BK$3='Rent Roll'!$U19,
IF(OR(AND(BK$5&gt;='Rent Roll'!$K19,BK$5&lt;='Rent Roll'!$L19),AND(BK$5&gt;='Rent Roll'!$M44,BK$5&lt;='Rent Roll'!$N44)),
IF('Rent Roll'!$S19=NNN,BK50,
IF('Rent Roll'!$S19=Stop,BK75,
IF('Rent Roll'!$S19=CAM_Fixed,BK100,
IF('Rent Roll'!$S19=FSG,"-","-")))),"-"),"-")</f>
        <v>-</v>
      </c>
      <c r="BL23" s="715" t="str">
        <f>IF(BL$3='Rent Roll'!$U19,
IF(OR(AND(BL$5&gt;='Rent Roll'!$K19,BL$5&lt;='Rent Roll'!$L19),AND(BL$5&gt;='Rent Roll'!$M44,BL$5&lt;='Rent Roll'!$N44)),
IF('Rent Roll'!$S19=NNN,BL50,
IF('Rent Roll'!$S19=Stop,BL75,
IF('Rent Roll'!$S19=CAM_Fixed,BL100,
IF('Rent Roll'!$S19=FSG,"-","-")))),"-"),"-")</f>
        <v>-</v>
      </c>
      <c r="BM23" s="715" t="str">
        <f>IF(BM$3='Rent Roll'!$U19,
IF(OR(AND(BM$5&gt;='Rent Roll'!$K19,BM$5&lt;='Rent Roll'!$L19),AND(BM$5&gt;='Rent Roll'!$M44,BM$5&lt;='Rent Roll'!$N44)),
IF('Rent Roll'!$S19=NNN,BM50,
IF('Rent Roll'!$S19=Stop,BM75,
IF('Rent Roll'!$S19=CAM_Fixed,BM100,
IF('Rent Roll'!$S19=FSG,"-","-")))),"-"),"-")</f>
        <v>-</v>
      </c>
      <c r="BN23" s="715" t="str">
        <f>IF(BN$3='Rent Roll'!$U19,
IF(OR(AND(BN$5&gt;='Rent Roll'!$K19,BN$5&lt;='Rent Roll'!$L19),AND(BN$5&gt;='Rent Roll'!$M44,BN$5&lt;='Rent Roll'!$N44)),
IF('Rent Roll'!$S19=NNN,BN50,
IF('Rent Roll'!$S19=Stop,BN75,
IF('Rent Roll'!$S19=CAM_Fixed,BN100,
IF('Rent Roll'!$S19=FSG,"-","-")))),"-"),"-")</f>
        <v>-</v>
      </c>
      <c r="BO23" s="715" t="str">
        <f>IF(BO$3='Rent Roll'!$U19,
IF(OR(AND(BO$5&gt;='Rent Roll'!$K19,BO$5&lt;='Rent Roll'!$L19),AND(BO$5&gt;='Rent Roll'!$M44,BO$5&lt;='Rent Roll'!$N44)),
IF('Rent Roll'!$S19=NNN,BO50,
IF('Rent Roll'!$S19=Stop,BO75,
IF('Rent Roll'!$S19=CAM_Fixed,BO100,
IF('Rent Roll'!$S19=FSG,"-","-")))),"-"),"-")</f>
        <v>-</v>
      </c>
      <c r="BP23" s="715" t="str">
        <f>IF(BP$3='Rent Roll'!$U19,
IF(OR(AND(BP$5&gt;='Rent Roll'!$K19,BP$5&lt;='Rent Roll'!$L19),AND(BP$5&gt;='Rent Roll'!$M44,BP$5&lt;='Rent Roll'!$N44)),
IF('Rent Roll'!$S19=NNN,BP50,
IF('Rent Roll'!$S19=Stop,BP75,
IF('Rent Roll'!$S19=CAM_Fixed,BP100,
IF('Rent Roll'!$S19=FSG,"-","-")))),"-"),"-")</f>
        <v>-</v>
      </c>
      <c r="BQ23" s="715" t="str">
        <f>IF(BQ$3='Rent Roll'!$U19,
IF(OR(AND(BQ$5&gt;='Rent Roll'!$K19,BQ$5&lt;='Rent Roll'!$L19),AND(BQ$5&gt;='Rent Roll'!$M44,BQ$5&lt;='Rent Roll'!$N44)),
IF('Rent Roll'!$S19=NNN,BQ50,
IF('Rent Roll'!$S19=Stop,BQ75,
IF('Rent Roll'!$S19=CAM_Fixed,BQ100,
IF('Rent Roll'!$S19=FSG,"-","-")))),"-"),"-")</f>
        <v>-</v>
      </c>
      <c r="BR23" s="715" t="str">
        <f>IF(BR$3='Rent Roll'!$U19,
IF(OR(AND(BR$5&gt;='Rent Roll'!$K19,BR$5&lt;='Rent Roll'!$L19),AND(BR$5&gt;='Rent Roll'!$M44,BR$5&lt;='Rent Roll'!$N44)),
IF('Rent Roll'!$S19=NNN,BR50,
IF('Rent Roll'!$S19=Stop,BR75,
IF('Rent Roll'!$S19=CAM_Fixed,BR100,
IF('Rent Roll'!$S19=FSG,"-","-")))),"-"),"-")</f>
        <v>-</v>
      </c>
      <c r="BS23" s="715" t="str">
        <f>IF(BS$3='Rent Roll'!$U19,
IF(OR(AND(BS$5&gt;='Rent Roll'!$K19,BS$5&lt;='Rent Roll'!$L19),AND(BS$5&gt;='Rent Roll'!$M44,BS$5&lt;='Rent Roll'!$N44)),
IF('Rent Roll'!$S19=NNN,BS50,
IF('Rent Roll'!$S19=Stop,BS75,
IF('Rent Roll'!$S19=CAM_Fixed,BS100,
IF('Rent Roll'!$S19=FSG,"-","-")))),"-"),"-")</f>
        <v>-</v>
      </c>
      <c r="BT23" s="715" t="str">
        <f>IF(BT$3='Rent Roll'!$U19,
IF(OR(AND(BT$5&gt;='Rent Roll'!$K19,BT$5&lt;='Rent Roll'!$L19),AND(BT$5&gt;='Rent Roll'!$M44,BT$5&lt;='Rent Roll'!$N44)),
IF('Rent Roll'!$S19=NNN,BT50,
IF('Rent Roll'!$S19=Stop,BT75,
IF('Rent Roll'!$S19=CAM_Fixed,BT100,
IF('Rent Roll'!$S19=FSG,"-","-")))),"-"),"-")</f>
        <v>-</v>
      </c>
      <c r="BU23" s="715" t="str">
        <f>IF(BU$3='Rent Roll'!$U19,
IF(OR(AND(BU$5&gt;='Rent Roll'!$K19,BU$5&lt;='Rent Roll'!$L19),AND(BU$5&gt;='Rent Roll'!$M44,BU$5&lt;='Rent Roll'!$N44)),
IF('Rent Roll'!$S19=NNN,BU50,
IF('Rent Roll'!$S19=Stop,BU75,
IF('Rent Roll'!$S19=CAM_Fixed,BU100,
IF('Rent Roll'!$S19=FSG,"-","-")))),"-"),"-")</f>
        <v>-</v>
      </c>
      <c r="BV23" s="715" t="str">
        <f>IF(BV$3='Rent Roll'!$U19,
IF(OR(AND(BV$5&gt;='Rent Roll'!$K19,BV$5&lt;='Rent Roll'!$L19),AND(BV$5&gt;='Rent Roll'!$M44,BV$5&lt;='Rent Roll'!$N44)),
IF('Rent Roll'!$S19=NNN,BV50,
IF('Rent Roll'!$S19=Stop,BV75,
IF('Rent Roll'!$S19=CAM_Fixed,BV100,
IF('Rent Roll'!$S19=FSG,"-","-")))),"-"),"-")</f>
        <v>-</v>
      </c>
      <c r="BW23" s="715" t="str">
        <f>IF(BW$3='Rent Roll'!$U19,
IF(OR(AND(BW$5&gt;='Rent Roll'!$K19,BW$5&lt;='Rent Roll'!$L19),AND(BW$5&gt;='Rent Roll'!$M44,BW$5&lt;='Rent Roll'!$N44)),
IF('Rent Roll'!$S19=NNN,BW50,
IF('Rent Roll'!$S19=Stop,BW75,
IF('Rent Roll'!$S19=CAM_Fixed,BW100,
IF('Rent Roll'!$S19=FSG,"-","-")))),"-"),"-")</f>
        <v>-</v>
      </c>
      <c r="BX23" s="715" t="str">
        <f>IF(BX$3='Rent Roll'!$U19,
IF(OR(AND(BX$5&gt;='Rent Roll'!$K19,BX$5&lt;='Rent Roll'!$L19),AND(BX$5&gt;='Rent Roll'!$M44,BX$5&lt;='Rent Roll'!$N44)),
IF('Rent Roll'!$S19=NNN,BX50,
IF('Rent Roll'!$S19=Stop,BX75,
IF('Rent Roll'!$S19=CAM_Fixed,BX100,
IF('Rent Roll'!$S19=FSG,"-","-")))),"-"),"-")</f>
        <v>-</v>
      </c>
      <c r="BY23" s="715" t="str">
        <f>IF(BY$3='Rent Roll'!$U19,
IF(OR(AND(BY$5&gt;='Rent Roll'!$K19,BY$5&lt;='Rent Roll'!$L19),AND(BY$5&gt;='Rent Roll'!$M44,BY$5&lt;='Rent Roll'!$N44)),
IF('Rent Roll'!$S19=NNN,BY50,
IF('Rent Roll'!$S19=Stop,BY75,
IF('Rent Roll'!$S19=CAM_Fixed,BY100,
IF('Rent Roll'!$S19=FSG,"-","-")))),"-"),"-")</f>
        <v>-</v>
      </c>
      <c r="BZ23" s="715" t="str">
        <f>IF(BZ$3='Rent Roll'!$U19,
IF(OR(AND(BZ$5&gt;='Rent Roll'!$K19,BZ$5&lt;='Rent Roll'!$L19),AND(BZ$5&gt;='Rent Roll'!$M44,BZ$5&lt;='Rent Roll'!$N44)),
IF('Rent Roll'!$S19=NNN,BZ50,
IF('Rent Roll'!$S19=Stop,BZ75,
IF('Rent Roll'!$S19=CAM_Fixed,BZ100,
IF('Rent Roll'!$S19=FSG,"-","-")))),"-"),"-")</f>
        <v>-</v>
      </c>
      <c r="CA23" s="715" t="str">
        <f>IF(CA$3='Rent Roll'!$U19,
IF(OR(AND(CA$5&gt;='Rent Roll'!$K19,CA$5&lt;='Rent Roll'!$L19),AND(CA$5&gt;='Rent Roll'!$M44,CA$5&lt;='Rent Roll'!$N44)),
IF('Rent Roll'!$S19=NNN,CA50,
IF('Rent Roll'!$S19=Stop,CA75,
IF('Rent Roll'!$S19=CAM_Fixed,CA100,
IF('Rent Roll'!$S19=FSG,"-","-")))),"-"),"-")</f>
        <v>-</v>
      </c>
      <c r="CB23" s="715" t="str">
        <f>IF(CB$3='Rent Roll'!$U19,
IF(OR(AND(CB$5&gt;='Rent Roll'!$K19,CB$5&lt;='Rent Roll'!$L19),AND(CB$5&gt;='Rent Roll'!$M44,CB$5&lt;='Rent Roll'!$N44)),
IF('Rent Roll'!$S19=NNN,CB50,
IF('Rent Roll'!$S19=Stop,CB75,
IF('Rent Roll'!$S19=CAM_Fixed,CB100,
IF('Rent Roll'!$S19=FSG,"-","-")))),"-"),"-")</f>
        <v>-</v>
      </c>
      <c r="CC23" s="715" t="str">
        <f>IF(CC$3='Rent Roll'!$U19,
IF(OR(AND(CC$5&gt;='Rent Roll'!$K19,CC$5&lt;='Rent Roll'!$L19),AND(CC$5&gt;='Rent Roll'!$M44,CC$5&lt;='Rent Roll'!$N44)),
IF('Rent Roll'!$S19=NNN,CC50,
IF('Rent Roll'!$S19=Stop,CC75,
IF('Rent Roll'!$S19=CAM_Fixed,CC100,
IF('Rent Roll'!$S19=FSG,"-","-")))),"-"),"-")</f>
        <v>-</v>
      </c>
      <c r="CD23" s="715" t="str">
        <f>IF(CD$3='Rent Roll'!$U19,
IF(OR(AND(CD$5&gt;='Rent Roll'!$K19,CD$5&lt;='Rent Roll'!$L19),AND(CD$5&gt;='Rent Roll'!$M44,CD$5&lt;='Rent Roll'!$N44)),
IF('Rent Roll'!$S19=NNN,CD50,
IF('Rent Roll'!$S19=Stop,CD75,
IF('Rent Roll'!$S19=CAM_Fixed,CD100,
IF('Rent Roll'!$S19=FSG,"-","-")))),"-"),"-")</f>
        <v>-</v>
      </c>
      <c r="CE23" s="715" t="str">
        <f>IF(CE$3='Rent Roll'!$U19,
IF(OR(AND(CE$5&gt;='Rent Roll'!$K19,CE$5&lt;='Rent Roll'!$L19),AND(CE$5&gt;='Rent Roll'!$M44,CE$5&lt;='Rent Roll'!$N44)),
IF('Rent Roll'!$S19=NNN,CE50,
IF('Rent Roll'!$S19=Stop,CE75,
IF('Rent Roll'!$S19=CAM_Fixed,CE100,
IF('Rent Roll'!$S19=FSG,"-","-")))),"-"),"-")</f>
        <v>-</v>
      </c>
      <c r="CF23" s="715" t="str">
        <f>IF(CF$3='Rent Roll'!$U19,
IF(OR(AND(CF$5&gt;='Rent Roll'!$K19,CF$5&lt;='Rent Roll'!$L19),AND(CF$5&gt;='Rent Roll'!$M44,CF$5&lt;='Rent Roll'!$N44)),
IF('Rent Roll'!$S19=NNN,CF50,
IF('Rent Roll'!$S19=Stop,CF75,
IF('Rent Roll'!$S19=CAM_Fixed,CF100,
IF('Rent Roll'!$S19=FSG,"-","-")))),"-"),"-")</f>
        <v>-</v>
      </c>
      <c r="CG23" s="715" t="str">
        <f>IF(CG$3='Rent Roll'!$U19,
IF(OR(AND(CG$5&gt;='Rent Roll'!$K19,CG$5&lt;='Rent Roll'!$L19),AND(CG$5&gt;='Rent Roll'!$M44,CG$5&lt;='Rent Roll'!$N44)),
IF('Rent Roll'!$S19=NNN,CG50,
IF('Rent Roll'!$S19=Stop,CG75,
IF('Rent Roll'!$S19=CAM_Fixed,CG100,
IF('Rent Roll'!$S19=FSG,"-","-")))),"-"),"-")</f>
        <v>-</v>
      </c>
      <c r="CH23" s="715" t="str">
        <f>IF(CH$3='Rent Roll'!$U19,
IF(OR(AND(CH$5&gt;='Rent Roll'!$K19,CH$5&lt;='Rent Roll'!$L19),AND(CH$5&gt;='Rent Roll'!$M44,CH$5&lt;='Rent Roll'!$N44)),
IF('Rent Roll'!$S19=NNN,CH50,
IF('Rent Roll'!$S19=Stop,CH75,
IF('Rent Roll'!$S19=CAM_Fixed,CH100,
IF('Rent Roll'!$S19=FSG,"-","-")))),"-"),"-")</f>
        <v>-</v>
      </c>
      <c r="CI23" s="715" t="str">
        <f>IF(CI$3='Rent Roll'!$U19,
IF(OR(AND(CI$5&gt;='Rent Roll'!$K19,CI$5&lt;='Rent Roll'!$L19),AND(CI$5&gt;='Rent Roll'!$M44,CI$5&lt;='Rent Roll'!$N44)),
IF('Rent Roll'!$S19=NNN,CI50,
IF('Rent Roll'!$S19=Stop,CI75,
IF('Rent Roll'!$S19=CAM_Fixed,CI100,
IF('Rent Roll'!$S19=FSG,"-","-")))),"-"),"-")</f>
        <v>-</v>
      </c>
      <c r="CJ23" s="715" t="str">
        <f>IF(CJ$3='Rent Roll'!$U19,
IF(OR(AND(CJ$5&gt;='Rent Roll'!$K19,CJ$5&lt;='Rent Roll'!$L19),AND(CJ$5&gt;='Rent Roll'!$M44,CJ$5&lt;='Rent Roll'!$N44)),
IF('Rent Roll'!$S19=NNN,CJ50,
IF('Rent Roll'!$S19=Stop,CJ75,
IF('Rent Roll'!$S19=CAM_Fixed,CJ100,
IF('Rent Roll'!$S19=FSG,"-","-")))),"-"),"-")</f>
        <v>-</v>
      </c>
      <c r="CK23" s="715" t="str">
        <f>IF(CK$3='Rent Roll'!$U19,
IF(OR(AND(CK$5&gt;='Rent Roll'!$K19,CK$5&lt;='Rent Roll'!$L19),AND(CK$5&gt;='Rent Roll'!$M44,CK$5&lt;='Rent Roll'!$N44)),
IF('Rent Roll'!$S19=NNN,CK50,
IF('Rent Roll'!$S19=Stop,CK75,
IF('Rent Roll'!$S19=CAM_Fixed,CK100,
IF('Rent Roll'!$S19=FSG,"-","-")))),"-"),"-")</f>
        <v>-</v>
      </c>
      <c r="CL23" s="715" t="str">
        <f>IF(CL$3='Rent Roll'!$U19,
IF(OR(AND(CL$5&gt;='Rent Roll'!$K19,CL$5&lt;='Rent Roll'!$L19),AND(CL$5&gt;='Rent Roll'!$M44,CL$5&lt;='Rent Roll'!$N44)),
IF('Rent Roll'!$S19=NNN,CL50,
IF('Rent Roll'!$S19=Stop,CL75,
IF('Rent Roll'!$S19=CAM_Fixed,CL100,
IF('Rent Roll'!$S19=FSG,"-","-")))),"-"),"-")</f>
        <v>-</v>
      </c>
      <c r="CM23" s="715" t="str">
        <f>IF(CM$3='Rent Roll'!$U19,
IF(OR(AND(CM$5&gt;='Rent Roll'!$K19,CM$5&lt;='Rent Roll'!$L19),AND(CM$5&gt;='Rent Roll'!$M44,CM$5&lt;='Rent Roll'!$N44)),
IF('Rent Roll'!$S19=NNN,CM50,
IF('Rent Roll'!$S19=Stop,CM75,
IF('Rent Roll'!$S19=CAM_Fixed,CM100,
IF('Rent Roll'!$S19=FSG,"-","-")))),"-"),"-")</f>
        <v>-</v>
      </c>
      <c r="CN23" s="715" t="str">
        <f>IF(CN$3='Rent Roll'!$U19,
IF(OR(AND(CN$5&gt;='Rent Roll'!$K19,CN$5&lt;='Rent Roll'!$L19),AND(CN$5&gt;='Rent Roll'!$M44,CN$5&lt;='Rent Roll'!$N44)),
IF('Rent Roll'!$S19=NNN,CN50,
IF('Rent Roll'!$S19=Stop,CN75,
IF('Rent Roll'!$S19=CAM_Fixed,CN100,
IF('Rent Roll'!$S19=FSG,"-","-")))),"-"),"-")</f>
        <v>-</v>
      </c>
      <c r="CO23" s="715" t="str">
        <f>IF(CO$3='Rent Roll'!$U19,
IF(OR(AND(CO$5&gt;='Rent Roll'!$K19,CO$5&lt;='Rent Roll'!$L19),AND(CO$5&gt;='Rent Roll'!$M44,CO$5&lt;='Rent Roll'!$N44)),
IF('Rent Roll'!$S19=NNN,CO50,
IF('Rent Roll'!$S19=Stop,CO75,
IF('Rent Roll'!$S19=CAM_Fixed,CO100,
IF('Rent Roll'!$S19=FSG,"-","-")))),"-"),"-")</f>
        <v>-</v>
      </c>
      <c r="CP23" s="715" t="str">
        <f>IF(CP$3='Rent Roll'!$U19,
IF(OR(AND(CP$5&gt;='Rent Roll'!$K19,CP$5&lt;='Rent Roll'!$L19),AND(CP$5&gt;='Rent Roll'!$M44,CP$5&lt;='Rent Roll'!$N44)),
IF('Rent Roll'!$S19=NNN,CP50,
IF('Rent Roll'!$S19=Stop,CP75,
IF('Rent Roll'!$S19=CAM_Fixed,CP100,
IF('Rent Roll'!$S19=FSG,"-","-")))),"-"),"-")</f>
        <v>-</v>
      </c>
      <c r="CQ23" s="715" t="str">
        <f>IF(CQ$3='Rent Roll'!$U19,
IF(OR(AND(CQ$5&gt;='Rent Roll'!$K19,CQ$5&lt;='Rent Roll'!$L19),AND(CQ$5&gt;='Rent Roll'!$M44,CQ$5&lt;='Rent Roll'!$N44)),
IF('Rent Roll'!$S19=NNN,CQ50,
IF('Rent Roll'!$S19=Stop,CQ75,
IF('Rent Roll'!$S19=CAM_Fixed,CQ100,
IF('Rent Roll'!$S19=FSG,"-","-")))),"-"),"-")</f>
        <v>-</v>
      </c>
      <c r="CR23" s="715" t="str">
        <f>IF(CR$3='Rent Roll'!$U19,
IF(OR(AND(CR$5&gt;='Rent Roll'!$K19,CR$5&lt;='Rent Roll'!$L19),AND(CR$5&gt;='Rent Roll'!$M44,CR$5&lt;='Rent Roll'!$N44)),
IF('Rent Roll'!$S19=NNN,CR50,
IF('Rent Roll'!$S19=Stop,CR75,
IF('Rent Roll'!$S19=CAM_Fixed,CR100,
IF('Rent Roll'!$S19=FSG,"-","-")))),"-"),"-")</f>
        <v>-</v>
      </c>
      <c r="CS23" s="715" t="str">
        <f>IF(CS$3='Rent Roll'!$U19,
IF(OR(AND(CS$5&gt;='Rent Roll'!$K19,CS$5&lt;='Rent Roll'!$L19),AND(CS$5&gt;='Rent Roll'!$M44,CS$5&lt;='Rent Roll'!$N44)),
IF('Rent Roll'!$S19=NNN,CS50,
IF('Rent Roll'!$S19=Stop,CS75,
IF('Rent Roll'!$S19=CAM_Fixed,CS100,
IF('Rent Roll'!$S19=FSG,"-","-")))),"-"),"-")</f>
        <v>-</v>
      </c>
      <c r="CT23" s="715" t="str">
        <f>IF(CT$3='Rent Roll'!$U19,
IF(OR(AND(CT$5&gt;='Rent Roll'!$K19,CT$5&lt;='Rent Roll'!$L19),AND(CT$5&gt;='Rent Roll'!$M44,CT$5&lt;='Rent Roll'!$N44)),
IF('Rent Roll'!$S19=NNN,CT50,
IF('Rent Roll'!$S19=Stop,CT75,
IF('Rent Roll'!$S19=CAM_Fixed,CT100,
IF('Rent Roll'!$S19=FSG,"-","-")))),"-"),"-")</f>
        <v>-</v>
      </c>
      <c r="CU23" s="715" t="str">
        <f>IF(CU$3='Rent Roll'!$U19,
IF(OR(AND(CU$5&gt;='Rent Roll'!$K19,CU$5&lt;='Rent Roll'!$L19),AND(CU$5&gt;='Rent Roll'!$M44,CU$5&lt;='Rent Roll'!$N44)),
IF('Rent Roll'!$S19=NNN,CU50,
IF('Rent Roll'!$S19=Stop,CU75,
IF('Rent Roll'!$S19=CAM_Fixed,CU100,
IF('Rent Roll'!$S19=FSG,"-","-")))),"-"),"-")</f>
        <v>-</v>
      </c>
      <c r="CV23" s="715" t="str">
        <f>IF(CV$3='Rent Roll'!$U19,
IF(OR(AND(CV$5&gt;='Rent Roll'!$K19,CV$5&lt;='Rent Roll'!$L19),AND(CV$5&gt;='Rent Roll'!$M44,CV$5&lt;='Rent Roll'!$N44)),
IF('Rent Roll'!$S19=NNN,CV50,
IF('Rent Roll'!$S19=Stop,CV75,
IF('Rent Roll'!$S19=CAM_Fixed,CV100,
IF('Rent Roll'!$S19=FSG,"-","-")))),"-"),"-")</f>
        <v>-</v>
      </c>
      <c r="CW23" s="715" t="str">
        <f>IF(CW$3='Rent Roll'!$U19,
IF(OR(AND(CW$5&gt;='Rent Roll'!$K19,CW$5&lt;='Rent Roll'!$L19),AND(CW$5&gt;='Rent Roll'!$M44,CW$5&lt;='Rent Roll'!$N44)),
IF('Rent Roll'!$S19=NNN,CW50,
IF('Rent Roll'!$S19=Stop,CW75,
IF('Rent Roll'!$S19=CAM_Fixed,CW100,
IF('Rent Roll'!$S19=FSG,"-","-")))),"-"),"-")</f>
        <v>-</v>
      </c>
      <c r="CX23" s="715" t="str">
        <f>IF(CX$3='Rent Roll'!$U19,
IF(OR(AND(CX$5&gt;='Rent Roll'!$K19,CX$5&lt;='Rent Roll'!$L19),AND(CX$5&gt;='Rent Roll'!$M44,CX$5&lt;='Rent Roll'!$N44)),
IF('Rent Roll'!$S19=NNN,CX50,
IF('Rent Roll'!$S19=Stop,CX75,
IF('Rent Roll'!$S19=CAM_Fixed,CX100,
IF('Rent Roll'!$S19=FSG,"-","-")))),"-"),"-")</f>
        <v>-</v>
      </c>
      <c r="CY23" s="715" t="str">
        <f>IF(CY$3='Rent Roll'!$U19,
IF(OR(AND(CY$5&gt;='Rent Roll'!$K19,CY$5&lt;='Rent Roll'!$L19),AND(CY$5&gt;='Rent Roll'!$M44,CY$5&lt;='Rent Roll'!$N44)),
IF('Rent Roll'!$S19=NNN,CY50,
IF('Rent Roll'!$S19=Stop,CY75,
IF('Rent Roll'!$S19=CAM_Fixed,CY100,
IF('Rent Roll'!$S19=FSG,"-","-")))),"-"),"-")</f>
        <v>-</v>
      </c>
      <c r="CZ23" s="715" t="str">
        <f>IF(CZ$3='Rent Roll'!$U19,
IF(OR(AND(CZ$5&gt;='Rent Roll'!$K19,CZ$5&lt;='Rent Roll'!$L19),AND(CZ$5&gt;='Rent Roll'!$M44,CZ$5&lt;='Rent Roll'!$N44)),
IF('Rent Roll'!$S19=NNN,CZ50,
IF('Rent Roll'!$S19=Stop,CZ75,
IF('Rent Roll'!$S19=CAM_Fixed,CZ100,
IF('Rent Roll'!$S19=FSG,"-","-")))),"-"),"-")</f>
        <v>-</v>
      </c>
      <c r="DA23" s="715" t="str">
        <f>IF(DA$3='Rent Roll'!$U19,
IF(OR(AND(DA$5&gt;='Rent Roll'!$K19,DA$5&lt;='Rent Roll'!$L19),AND(DA$5&gt;='Rent Roll'!$M44,DA$5&lt;='Rent Roll'!$N44)),
IF('Rent Roll'!$S19=NNN,DA50,
IF('Rent Roll'!$S19=Stop,DA75,
IF('Rent Roll'!$S19=CAM_Fixed,DA100,
IF('Rent Roll'!$S19=FSG,"-","-")))),"-"),"-")</f>
        <v>-</v>
      </c>
      <c r="DB23" s="715" t="str">
        <f>IF(DB$3='Rent Roll'!$U19,
IF(OR(AND(DB$5&gt;='Rent Roll'!$K19,DB$5&lt;='Rent Roll'!$L19),AND(DB$5&gt;='Rent Roll'!$M44,DB$5&lt;='Rent Roll'!$N44)),
IF('Rent Roll'!$S19=NNN,DB50,
IF('Rent Roll'!$S19=Stop,DB75,
IF('Rent Roll'!$S19=CAM_Fixed,DB100,
IF('Rent Roll'!$S19=FSG,"-","-")))),"-"),"-")</f>
        <v>-</v>
      </c>
      <c r="DC23" s="715" t="str">
        <f>IF(DC$3='Rent Roll'!$U19,
IF(OR(AND(DC$5&gt;='Rent Roll'!$K19,DC$5&lt;='Rent Roll'!$L19),AND(DC$5&gt;='Rent Roll'!$M44,DC$5&lt;='Rent Roll'!$N44)),
IF('Rent Roll'!$S19=NNN,DC50,
IF('Rent Roll'!$S19=Stop,DC75,
IF('Rent Roll'!$S19=CAM_Fixed,DC100,
IF('Rent Roll'!$S19=FSG,"-","-")))),"-"),"-")</f>
        <v>-</v>
      </c>
      <c r="DD23" s="715" t="str">
        <f>IF(DD$3='Rent Roll'!$U19,
IF(OR(AND(DD$5&gt;='Rent Roll'!$K19,DD$5&lt;='Rent Roll'!$L19),AND(DD$5&gt;='Rent Roll'!$M44,DD$5&lt;='Rent Roll'!$N44)),
IF('Rent Roll'!$S19=NNN,DD50,
IF('Rent Roll'!$S19=Stop,DD75,
IF('Rent Roll'!$S19=CAM_Fixed,DD100,
IF('Rent Roll'!$S19=FSG,"-","-")))),"-"),"-")</f>
        <v>-</v>
      </c>
      <c r="DE23" s="715" t="str">
        <f>IF(DE$3='Rent Roll'!$U19,
IF(OR(AND(DE$5&gt;='Rent Roll'!$K19,DE$5&lt;='Rent Roll'!$L19),AND(DE$5&gt;='Rent Roll'!$M44,DE$5&lt;='Rent Roll'!$N44)),
IF('Rent Roll'!$S19=NNN,DE50,
IF('Rent Roll'!$S19=Stop,DE75,
IF('Rent Roll'!$S19=CAM_Fixed,DE100,
IF('Rent Roll'!$S19=FSG,"-","-")))),"-"),"-")</f>
        <v>-</v>
      </c>
      <c r="DF23" s="715" t="str">
        <f>IF(DF$3='Rent Roll'!$U19,
IF(OR(AND(DF$5&gt;='Rent Roll'!$K19,DF$5&lt;='Rent Roll'!$L19),AND(DF$5&gt;='Rent Roll'!$M44,DF$5&lt;='Rent Roll'!$N44)),
IF('Rent Roll'!$S19=NNN,DF50,
IF('Rent Roll'!$S19=Stop,DF75,
IF('Rent Roll'!$S19=CAM_Fixed,DF100,
IF('Rent Roll'!$S19=FSG,"-","-")))),"-"),"-")</f>
        <v>-</v>
      </c>
      <c r="DG23" s="715" t="str">
        <f>IF(DG$3='Rent Roll'!$U19,
IF(OR(AND(DG$5&gt;='Rent Roll'!$K19,DG$5&lt;='Rent Roll'!$L19),AND(DG$5&gt;='Rent Roll'!$M44,DG$5&lt;='Rent Roll'!$N44)),
IF('Rent Roll'!$S19=NNN,DG50,
IF('Rent Roll'!$S19=Stop,DG75,
IF('Rent Roll'!$S19=CAM_Fixed,DG100,
IF('Rent Roll'!$S19=FSG,"-","-")))),"-"),"-")</f>
        <v>-</v>
      </c>
      <c r="DH23" s="715" t="str">
        <f>IF(DH$3='Rent Roll'!$U19,
IF(OR(AND(DH$5&gt;='Rent Roll'!$K19,DH$5&lt;='Rent Roll'!$L19),AND(DH$5&gt;='Rent Roll'!$M44,DH$5&lt;='Rent Roll'!$N44)),
IF('Rent Roll'!$S19=NNN,DH50,
IF('Rent Roll'!$S19=Stop,DH75,
IF('Rent Roll'!$S19=CAM_Fixed,DH100,
IF('Rent Roll'!$S19=FSG,"-","-")))),"-"),"-")</f>
        <v>-</v>
      </c>
      <c r="DI23" s="715" t="str">
        <f>IF(DI$3='Rent Roll'!$U19,
IF(OR(AND(DI$5&gt;='Rent Roll'!$K19,DI$5&lt;='Rent Roll'!$L19),AND(DI$5&gt;='Rent Roll'!$M44,DI$5&lt;='Rent Roll'!$N44)),
IF('Rent Roll'!$S19=NNN,DI50,
IF('Rent Roll'!$S19=Stop,DI75,
IF('Rent Roll'!$S19=CAM_Fixed,DI100,
IF('Rent Roll'!$S19=FSG,"-","-")))),"-"),"-")</f>
        <v>-</v>
      </c>
      <c r="DJ23" s="715" t="str">
        <f>IF(DJ$3='Rent Roll'!$U19,
IF(OR(AND(DJ$5&gt;='Rent Roll'!$K19,DJ$5&lt;='Rent Roll'!$L19),AND(DJ$5&gt;='Rent Roll'!$M44,DJ$5&lt;='Rent Roll'!$N44)),
IF('Rent Roll'!$S19=NNN,DJ50,
IF('Rent Roll'!$S19=Stop,DJ75,
IF('Rent Roll'!$S19=CAM_Fixed,DJ100,
IF('Rent Roll'!$S19=FSG,"-","-")))),"-"),"-")</f>
        <v>-</v>
      </c>
      <c r="DK23" s="715" t="str">
        <f>IF(DK$3='Rent Roll'!$U19,
IF(OR(AND(DK$5&gt;='Rent Roll'!$K19,DK$5&lt;='Rent Roll'!$L19),AND(DK$5&gt;='Rent Roll'!$M44,DK$5&lt;='Rent Roll'!$N44)),
IF('Rent Roll'!$S19=NNN,DK50,
IF('Rent Roll'!$S19=Stop,DK75,
IF('Rent Roll'!$S19=CAM_Fixed,DK100,
IF('Rent Roll'!$S19=FSG,"-","-")))),"-"),"-")</f>
        <v>-</v>
      </c>
      <c r="DL23" s="715" t="str">
        <f>IF(DL$3='Rent Roll'!$U19,
IF(OR(AND(DL$5&gt;='Rent Roll'!$K19,DL$5&lt;='Rent Roll'!$L19),AND(DL$5&gt;='Rent Roll'!$M44,DL$5&lt;='Rent Roll'!$N44)),
IF('Rent Roll'!$S19=NNN,DL50,
IF('Rent Roll'!$S19=Stop,DL75,
IF('Rent Roll'!$S19=CAM_Fixed,DL100,
IF('Rent Roll'!$S19=FSG,"-","-")))),"-"),"-")</f>
        <v>-</v>
      </c>
      <c r="DM23" s="715" t="str">
        <f>IF(DM$3='Rent Roll'!$U19,
IF(OR(AND(DM$5&gt;='Rent Roll'!$K19,DM$5&lt;='Rent Roll'!$L19),AND(DM$5&gt;='Rent Roll'!$M44,DM$5&lt;='Rent Roll'!$N44)),
IF('Rent Roll'!$S19=NNN,DM50,
IF('Rent Roll'!$S19=Stop,DM75,
IF('Rent Roll'!$S19=CAM_Fixed,DM100,
IF('Rent Roll'!$S19=FSG,"-","-")))),"-"),"-")</f>
        <v>-</v>
      </c>
      <c r="DN23" s="715" t="str">
        <f>IF(DN$3='Rent Roll'!$U19,
IF(OR(AND(DN$5&gt;='Rent Roll'!$K19,DN$5&lt;='Rent Roll'!$L19),AND(DN$5&gt;='Rent Roll'!$M44,DN$5&lt;='Rent Roll'!$N44)),
IF('Rent Roll'!$S19=NNN,DN50,
IF('Rent Roll'!$S19=Stop,DN75,
IF('Rent Roll'!$S19=CAM_Fixed,DN100,
IF('Rent Roll'!$S19=FSG,"-","-")))),"-"),"-")</f>
        <v>-</v>
      </c>
      <c r="DO23" s="715" t="str">
        <f>IF(DO$3='Rent Roll'!$U19,
IF(OR(AND(DO$5&gt;='Rent Roll'!$K19,DO$5&lt;='Rent Roll'!$L19),AND(DO$5&gt;='Rent Roll'!$M44,DO$5&lt;='Rent Roll'!$N44)),
IF('Rent Roll'!$S19=NNN,DO50,
IF('Rent Roll'!$S19=Stop,DO75,
IF('Rent Roll'!$S19=CAM_Fixed,DO100,
IF('Rent Roll'!$S19=FSG,"-","-")))),"-"),"-")</f>
        <v>-</v>
      </c>
      <c r="DP23" s="715" t="str">
        <f>IF(DP$3='Rent Roll'!$U19,
IF(OR(AND(DP$5&gt;='Rent Roll'!$K19,DP$5&lt;='Rent Roll'!$L19),AND(DP$5&gt;='Rent Roll'!$M44,DP$5&lt;='Rent Roll'!$N44)),
IF('Rent Roll'!$S19=NNN,DP50,
IF('Rent Roll'!$S19=Stop,DP75,
IF('Rent Roll'!$S19=CAM_Fixed,DP100,
IF('Rent Roll'!$S19=FSG,"-","-")))),"-"),"-")</f>
        <v>-</v>
      </c>
      <c r="DQ23" s="715" t="str">
        <f>IF(DQ$3='Rent Roll'!$U19,
IF(OR(AND(DQ$5&gt;='Rent Roll'!$K19,DQ$5&lt;='Rent Roll'!$L19),AND(DQ$5&gt;='Rent Roll'!$M44,DQ$5&lt;='Rent Roll'!$N44)),
IF('Rent Roll'!$S19=NNN,DQ50,
IF('Rent Roll'!$S19=Stop,DQ75,
IF('Rent Roll'!$S19=CAM_Fixed,DQ100,
IF('Rent Roll'!$S19=FSG,"-","-")))),"-"),"-")</f>
        <v>-</v>
      </c>
      <c r="DR23" s="715" t="str">
        <f>IF(DR$3='Rent Roll'!$U19,
IF(OR(AND(DR$5&gt;='Rent Roll'!$K19,DR$5&lt;='Rent Roll'!$L19),AND(DR$5&gt;='Rent Roll'!$M44,DR$5&lt;='Rent Roll'!$N44)),
IF('Rent Roll'!$S19=NNN,DR50,
IF('Rent Roll'!$S19=Stop,DR75,
IF('Rent Roll'!$S19=CAM_Fixed,DR100,
IF('Rent Roll'!$S19=FSG,"-","-")))),"-"),"-")</f>
        <v>-</v>
      </c>
      <c r="DS23" s="715" t="str">
        <f>IF(DS$3='Rent Roll'!$U19,
IF(OR(AND(DS$5&gt;='Rent Roll'!$K19,DS$5&lt;='Rent Roll'!$L19),AND(DS$5&gt;='Rent Roll'!$M44,DS$5&lt;='Rent Roll'!$N44)),
IF('Rent Roll'!$S19=NNN,DS50,
IF('Rent Roll'!$S19=Stop,DS75,
IF('Rent Roll'!$S19=CAM_Fixed,DS100,
IF('Rent Roll'!$S19=FSG,"-","-")))),"-"),"-")</f>
        <v>-</v>
      </c>
      <c r="DT23" s="715" t="str">
        <f>IF(DT$3='Rent Roll'!$U19,
IF(OR(AND(DT$5&gt;='Rent Roll'!$K19,DT$5&lt;='Rent Roll'!$L19),AND(DT$5&gt;='Rent Roll'!$M44,DT$5&lt;='Rent Roll'!$N44)),
IF('Rent Roll'!$S19=NNN,DT50,
IF('Rent Roll'!$S19=Stop,DT75,
IF('Rent Roll'!$S19=CAM_Fixed,DT100,
IF('Rent Roll'!$S19=FSG,"-","-")))),"-"),"-")</f>
        <v>-</v>
      </c>
      <c r="DU23" s="715" t="str">
        <f>IF(DU$3='Rent Roll'!$U19,
IF(OR(AND(DU$5&gt;='Rent Roll'!$K19,DU$5&lt;='Rent Roll'!$L19),AND(DU$5&gt;='Rent Roll'!$M44,DU$5&lt;='Rent Roll'!$N44)),
IF('Rent Roll'!$S19=NNN,DU50,
IF('Rent Roll'!$S19=Stop,DU75,
IF('Rent Roll'!$S19=CAM_Fixed,DU100,
IF('Rent Roll'!$S19=FSG,"-","-")))),"-"),"-")</f>
        <v>-</v>
      </c>
      <c r="DV23" s="715" t="str">
        <f>IF(DV$3='Rent Roll'!$U19,
IF(OR(AND(DV$5&gt;='Rent Roll'!$K19,DV$5&lt;='Rent Roll'!$L19),AND(DV$5&gt;='Rent Roll'!$M44,DV$5&lt;='Rent Roll'!$N44)),
IF('Rent Roll'!$S19=NNN,DV50,
IF('Rent Roll'!$S19=Stop,DV75,
IF('Rent Roll'!$S19=CAM_Fixed,DV100,
IF('Rent Roll'!$S19=FSG,"-","-")))),"-"),"-")</f>
        <v>-</v>
      </c>
      <c r="DW23" s="715" t="str">
        <f>IF(DW$3='Rent Roll'!$U19,
IF(OR(AND(DW$5&gt;='Rent Roll'!$K19,DW$5&lt;='Rent Roll'!$L19),AND(DW$5&gt;='Rent Roll'!$M44,DW$5&lt;='Rent Roll'!$N44)),
IF('Rent Roll'!$S19=NNN,DW50,
IF('Rent Roll'!$S19=Stop,DW75,
IF('Rent Roll'!$S19=CAM_Fixed,DW100,
IF('Rent Roll'!$S19=FSG,"-","-")))),"-"),"-")</f>
        <v>-</v>
      </c>
      <c r="DX23" s="715" t="str">
        <f>IF(DX$3='Rent Roll'!$U19,
IF(OR(AND(DX$5&gt;='Rent Roll'!$K19,DX$5&lt;='Rent Roll'!$L19),AND(DX$5&gt;='Rent Roll'!$M44,DX$5&lt;='Rent Roll'!$N44)),
IF('Rent Roll'!$S19=NNN,DX50,
IF('Rent Roll'!$S19=Stop,DX75,
IF('Rent Roll'!$S19=CAM_Fixed,DX100,
IF('Rent Roll'!$S19=FSG,"-","-")))),"-"),"-")</f>
        <v>-</v>
      </c>
      <c r="DY23" s="715" t="str">
        <f>IF(DY$3='Rent Roll'!$U19,
IF(OR(AND(DY$5&gt;='Rent Roll'!$K19,DY$5&lt;='Rent Roll'!$L19),AND(DY$5&gt;='Rent Roll'!$M44,DY$5&lt;='Rent Roll'!$N44)),
IF('Rent Roll'!$S19=NNN,DY50,
IF('Rent Roll'!$S19=Stop,DY75,
IF('Rent Roll'!$S19=CAM_Fixed,DY100,
IF('Rent Roll'!$S19=FSG,"-","-")))),"-"),"-")</f>
        <v>-</v>
      </c>
      <c r="DZ23" s="715" t="str">
        <f>IF(DZ$3='Rent Roll'!$U19,
IF(OR(AND(DZ$5&gt;='Rent Roll'!$K19,DZ$5&lt;='Rent Roll'!$L19),AND(DZ$5&gt;='Rent Roll'!$M44,DZ$5&lt;='Rent Roll'!$N44)),
IF('Rent Roll'!$S19=NNN,DZ50,
IF('Rent Roll'!$S19=Stop,DZ75,
IF('Rent Roll'!$S19=CAM_Fixed,DZ100,
IF('Rent Roll'!$S19=FSG,"-","-")))),"-"),"-")</f>
        <v>-</v>
      </c>
      <c r="EA23" s="715" t="str">
        <f>IF(EA$3='Rent Roll'!$U19,
IF(OR(AND(EA$5&gt;='Rent Roll'!$K19,EA$5&lt;='Rent Roll'!$L19),AND(EA$5&gt;='Rent Roll'!$M44,EA$5&lt;='Rent Roll'!$N44)),
IF('Rent Roll'!$S19=NNN,EA50,
IF('Rent Roll'!$S19=Stop,EA75,
IF('Rent Roll'!$S19=CAM_Fixed,EA100,
IF('Rent Roll'!$S19=FSG,"-","-")))),"-"),"-")</f>
        <v>-</v>
      </c>
      <c r="EB23" s="715" t="str">
        <f>IF(EB$3='Rent Roll'!$U19,
IF(OR(AND(EB$5&gt;='Rent Roll'!$K19,EB$5&lt;='Rent Roll'!$L19),AND(EB$5&gt;='Rent Roll'!$M44,EB$5&lt;='Rent Roll'!$N44)),
IF('Rent Roll'!$S19=NNN,EB50,
IF('Rent Roll'!$S19=Stop,EB75,
IF('Rent Roll'!$S19=CAM_Fixed,EB100,
IF('Rent Roll'!$S19=FSG,"-","-")))),"-"),"-")</f>
        <v>-</v>
      </c>
      <c r="EC23" s="715" t="str">
        <f>IF(EC$3='Rent Roll'!$U19,
IF(OR(AND(EC$5&gt;='Rent Roll'!$K19,EC$5&lt;='Rent Roll'!$L19),AND(EC$5&gt;='Rent Roll'!$M44,EC$5&lt;='Rent Roll'!$N44)),
IF('Rent Roll'!$S19=NNN,EC50,
IF('Rent Roll'!$S19=Stop,EC75,
IF('Rent Roll'!$S19=CAM_Fixed,EC100,
IF('Rent Roll'!$S19=FSG,"-","-")))),"-"),"-")</f>
        <v>-</v>
      </c>
      <c r="ED23" s="715" t="str">
        <f>IF(ED$3='Rent Roll'!$U19,
IF(OR(AND(ED$5&gt;='Rent Roll'!$K19,ED$5&lt;='Rent Roll'!$L19),AND(ED$5&gt;='Rent Roll'!$M44,ED$5&lt;='Rent Roll'!$N44)),
IF('Rent Roll'!$S19=NNN,ED50,
IF('Rent Roll'!$S19=Stop,ED75,
IF('Rent Roll'!$S19=CAM_Fixed,ED100,
IF('Rent Roll'!$S19=FSG,"-","-")))),"-"),"-")</f>
        <v>-</v>
      </c>
      <c r="EE23" s="715" t="str">
        <f>IF(EE$3='Rent Roll'!$U19,
IF(OR(AND(EE$5&gt;='Rent Roll'!$K19,EE$5&lt;='Rent Roll'!$L19),AND(EE$5&gt;='Rent Roll'!$M44,EE$5&lt;='Rent Roll'!$N44)),
IF('Rent Roll'!$S19=NNN,EE50,
IF('Rent Roll'!$S19=Stop,EE75,
IF('Rent Roll'!$S19=CAM_Fixed,EE100,
IF('Rent Roll'!$S19=FSG,"-","-")))),"-"),"-")</f>
        <v>-</v>
      </c>
      <c r="EF23" s="361" t="str">
        <f>IF(EF$3='Rent Roll'!$U19,
IF(OR(AND(EF$5&gt;='Rent Roll'!$K19,EF$5&lt;='Rent Roll'!$L19),AND(EF$5&gt;='Rent Roll'!$M44,EF$5&lt;='Rent Roll'!$N44)),
IF('Rent Roll'!$S19=NNN,EF50,
IF('Rent Roll'!$S19=Stop,EF75,
IF('Rent Roll'!$S19=CAM_Fixed,EF100,
IF('Rent Roll'!$S19=FSG,"-","-")))),"-"),"-")</f>
        <v>-</v>
      </c>
      <c r="EG23" s="693" t="s">
        <v>109</v>
      </c>
    </row>
    <row r="24" spans="2:137" x14ac:dyDescent="0.25">
      <c r="B24" s="716" t="str">
        <f>IF('Rent Roll'!S20&gt;0,'Rent Roll'!S20,"")</f>
        <v/>
      </c>
      <c r="C24" s="714" t="str">
        <f>CONCATENATE('Rent Roll'!B20&amp;" - "&amp;'Rent Roll'!C20)</f>
        <v xml:space="preserve"> - </v>
      </c>
      <c r="D24" s="361">
        <f t="shared" si="11"/>
        <v>0</v>
      </c>
      <c r="E24" s="715" t="str">
        <f>IF(E$3='Rent Roll'!$U20,
IF(OR(AND(E$5&gt;='Rent Roll'!$K20,E$5&lt;='Rent Roll'!$L20),AND(E$5&gt;='Rent Roll'!$M45,E$5&lt;='Rent Roll'!$N45)),
IF('Rent Roll'!$S20=NNN,E51,
IF('Rent Roll'!$S20=Stop,E76,
IF('Rent Roll'!$S20=CAM_Fixed,E101,
IF('Rent Roll'!$S20=FSG,"-","-")))),"-"),"-")</f>
        <v>-</v>
      </c>
      <c r="F24" s="715" t="str">
        <f>IF(F$3='Rent Roll'!$U20,
IF(OR(AND(F$5&gt;='Rent Roll'!$K20,F$5&lt;='Rent Roll'!$L20),AND(F$5&gt;='Rent Roll'!$M45,F$5&lt;='Rent Roll'!$N45)),
IF('Rent Roll'!$S20=NNN,F51,
IF('Rent Roll'!$S20=Stop,F76,
IF('Rent Roll'!$S20=CAM_Fixed,F101,
IF('Rent Roll'!$S20=FSG,"-","-")))),"-"),"-")</f>
        <v>-</v>
      </c>
      <c r="G24" s="715" t="str">
        <f>IF(G$3='Rent Roll'!$U20,
IF(OR(AND(G$5&gt;='Rent Roll'!$K20,G$5&lt;='Rent Roll'!$L20),AND(G$5&gt;='Rent Roll'!$M45,G$5&lt;='Rent Roll'!$N45)),
IF('Rent Roll'!$S20=NNN,G51,
IF('Rent Roll'!$S20=Stop,G76,
IF('Rent Roll'!$S20=CAM_Fixed,G101,
IF('Rent Roll'!$S20=FSG,"-","-")))),"-"),"-")</f>
        <v>-</v>
      </c>
      <c r="H24" s="715" t="str">
        <f>IF(H$3='Rent Roll'!$U20,
IF(OR(AND(H$5&gt;='Rent Roll'!$K20,H$5&lt;='Rent Roll'!$L20),AND(H$5&gt;='Rent Roll'!$M45,H$5&lt;='Rent Roll'!$N45)),
IF('Rent Roll'!$S20=NNN,H51,
IF('Rent Roll'!$S20=Stop,H76,
IF('Rent Roll'!$S20=CAM_Fixed,H101,
IF('Rent Roll'!$S20=FSG,"-","-")))),"-"),"-")</f>
        <v>-</v>
      </c>
      <c r="I24" s="715" t="str">
        <f>IF(I$3='Rent Roll'!$U20,
IF(OR(AND(I$5&gt;='Rent Roll'!$K20,I$5&lt;='Rent Roll'!$L20),AND(I$5&gt;='Rent Roll'!$M45,I$5&lt;='Rent Roll'!$N45)),
IF('Rent Roll'!$S20=NNN,I51,
IF('Rent Roll'!$S20=Stop,I76,
IF('Rent Roll'!$S20=CAM_Fixed,I101,
IF('Rent Roll'!$S20=FSG,"-","-")))),"-"),"-")</f>
        <v>-</v>
      </c>
      <c r="J24" s="715" t="str">
        <f>IF(J$3='Rent Roll'!$U20,
IF(OR(AND(J$5&gt;='Rent Roll'!$K20,J$5&lt;='Rent Roll'!$L20),AND(J$5&gt;='Rent Roll'!$M45,J$5&lt;='Rent Roll'!$N45)),
IF('Rent Roll'!$S20=NNN,J51,
IF('Rent Roll'!$S20=Stop,J76,
IF('Rent Roll'!$S20=CAM_Fixed,J101,
IF('Rent Roll'!$S20=FSG,"-","-")))),"-"),"-")</f>
        <v>-</v>
      </c>
      <c r="K24" s="715" t="str">
        <f>IF(K$3='Rent Roll'!$U20,
IF(OR(AND(K$5&gt;='Rent Roll'!$K20,K$5&lt;='Rent Roll'!$L20),AND(K$5&gt;='Rent Roll'!$M45,K$5&lt;='Rent Roll'!$N45)),
IF('Rent Roll'!$S20=NNN,K51,
IF('Rent Roll'!$S20=Stop,K76,
IF('Rent Roll'!$S20=CAM_Fixed,K101,
IF('Rent Roll'!$S20=FSG,"-","-")))),"-"),"-")</f>
        <v>-</v>
      </c>
      <c r="L24" s="715" t="str">
        <f>IF(L$3='Rent Roll'!$U20,
IF(OR(AND(L$5&gt;='Rent Roll'!$K20,L$5&lt;='Rent Roll'!$L20),AND(L$5&gt;='Rent Roll'!$M45,L$5&lt;='Rent Roll'!$N45)),
IF('Rent Roll'!$S20=NNN,L51,
IF('Rent Roll'!$S20=Stop,L76,
IF('Rent Roll'!$S20=CAM_Fixed,L101,
IF('Rent Roll'!$S20=FSG,"-","-")))),"-"),"-")</f>
        <v>-</v>
      </c>
      <c r="M24" s="715" t="str">
        <f>IF(M$3='Rent Roll'!$U20,
IF(OR(AND(M$5&gt;='Rent Roll'!$K20,M$5&lt;='Rent Roll'!$L20),AND(M$5&gt;='Rent Roll'!$M45,M$5&lt;='Rent Roll'!$N45)),
IF('Rent Roll'!$S20=NNN,M51,
IF('Rent Roll'!$S20=Stop,M76,
IF('Rent Roll'!$S20=CAM_Fixed,M101,
IF('Rent Roll'!$S20=FSG,"-","-")))),"-"),"-")</f>
        <v>-</v>
      </c>
      <c r="N24" s="715" t="str">
        <f>IF(N$3='Rent Roll'!$U20,
IF(OR(AND(N$5&gt;='Rent Roll'!$K20,N$5&lt;='Rent Roll'!$L20),AND(N$5&gt;='Rent Roll'!$M45,N$5&lt;='Rent Roll'!$N45)),
IF('Rent Roll'!$S20=NNN,N51,
IF('Rent Roll'!$S20=Stop,N76,
IF('Rent Roll'!$S20=CAM_Fixed,N101,
IF('Rent Roll'!$S20=FSG,"-","-")))),"-"),"-")</f>
        <v>-</v>
      </c>
      <c r="O24" s="715" t="str">
        <f>IF(O$3='Rent Roll'!$U20,
IF(OR(AND(O$5&gt;='Rent Roll'!$K20,O$5&lt;='Rent Roll'!$L20),AND(O$5&gt;='Rent Roll'!$M45,O$5&lt;='Rent Roll'!$N45)),
IF('Rent Roll'!$S20=NNN,O51,
IF('Rent Roll'!$S20=Stop,O76,
IF('Rent Roll'!$S20=CAM_Fixed,O101,
IF('Rent Roll'!$S20=FSG,"-","-")))),"-"),"-")</f>
        <v>-</v>
      </c>
      <c r="P24" s="715" t="str">
        <f>IF(P$3='Rent Roll'!$U20,
IF(OR(AND(P$5&gt;='Rent Roll'!$K20,P$5&lt;='Rent Roll'!$L20),AND(P$5&gt;='Rent Roll'!$M45,P$5&lt;='Rent Roll'!$N45)),
IF('Rent Roll'!$S20=NNN,P51,
IF('Rent Roll'!$S20=Stop,P76,
IF('Rent Roll'!$S20=CAM_Fixed,P101,
IF('Rent Roll'!$S20=FSG,"-","-")))),"-"),"-")</f>
        <v>-</v>
      </c>
      <c r="Q24" s="715" t="str">
        <f>IF(Q$3='Rent Roll'!$U20,
IF(OR(AND(Q$5&gt;='Rent Roll'!$K20,Q$5&lt;='Rent Roll'!$L20),AND(Q$5&gt;='Rent Roll'!$M45,Q$5&lt;='Rent Roll'!$N45)),
IF('Rent Roll'!$S20=NNN,Q51,
IF('Rent Roll'!$S20=Stop,Q76,
IF('Rent Roll'!$S20=CAM_Fixed,Q101,
IF('Rent Roll'!$S20=FSG,"-","-")))),"-"),"-")</f>
        <v>-</v>
      </c>
      <c r="R24" s="715" t="str">
        <f>IF(R$3='Rent Roll'!$U20,
IF(OR(AND(R$5&gt;='Rent Roll'!$K20,R$5&lt;='Rent Roll'!$L20),AND(R$5&gt;='Rent Roll'!$M45,R$5&lt;='Rent Roll'!$N45)),
IF('Rent Roll'!$S20=NNN,R51,
IF('Rent Roll'!$S20=Stop,R76,
IF('Rent Roll'!$S20=CAM_Fixed,R101,
IF('Rent Roll'!$S20=FSG,"-","-")))),"-"),"-")</f>
        <v>-</v>
      </c>
      <c r="S24" s="715" t="str">
        <f>IF(S$3='Rent Roll'!$U20,
IF(OR(AND(S$5&gt;='Rent Roll'!$K20,S$5&lt;='Rent Roll'!$L20),AND(S$5&gt;='Rent Roll'!$M45,S$5&lt;='Rent Roll'!$N45)),
IF('Rent Roll'!$S20=NNN,S51,
IF('Rent Roll'!$S20=Stop,S76,
IF('Rent Roll'!$S20=CAM_Fixed,S101,
IF('Rent Roll'!$S20=FSG,"-","-")))),"-"),"-")</f>
        <v>-</v>
      </c>
      <c r="T24" s="715" t="str">
        <f>IF(T$3='Rent Roll'!$U20,
IF(OR(AND(T$5&gt;='Rent Roll'!$K20,T$5&lt;='Rent Roll'!$L20),AND(T$5&gt;='Rent Roll'!$M45,T$5&lt;='Rent Roll'!$N45)),
IF('Rent Roll'!$S20=NNN,T51,
IF('Rent Roll'!$S20=Stop,T76,
IF('Rent Roll'!$S20=CAM_Fixed,T101,
IF('Rent Roll'!$S20=FSG,"-","-")))),"-"),"-")</f>
        <v>-</v>
      </c>
      <c r="U24" s="715" t="str">
        <f>IF(U$3='Rent Roll'!$U20,
IF(OR(AND(U$5&gt;='Rent Roll'!$K20,U$5&lt;='Rent Roll'!$L20),AND(U$5&gt;='Rent Roll'!$M45,U$5&lt;='Rent Roll'!$N45)),
IF('Rent Roll'!$S20=NNN,U51,
IF('Rent Roll'!$S20=Stop,U76,
IF('Rent Roll'!$S20=CAM_Fixed,U101,
IF('Rent Roll'!$S20=FSG,"-","-")))),"-"),"-")</f>
        <v>-</v>
      </c>
      <c r="V24" s="715" t="str">
        <f>IF(V$3='Rent Roll'!$U20,
IF(OR(AND(V$5&gt;='Rent Roll'!$K20,V$5&lt;='Rent Roll'!$L20),AND(V$5&gt;='Rent Roll'!$M45,V$5&lt;='Rent Roll'!$N45)),
IF('Rent Roll'!$S20=NNN,V51,
IF('Rent Roll'!$S20=Stop,V76,
IF('Rent Roll'!$S20=CAM_Fixed,V101,
IF('Rent Roll'!$S20=FSG,"-","-")))),"-"),"-")</f>
        <v>-</v>
      </c>
      <c r="W24" s="715" t="str">
        <f>IF(W$3='Rent Roll'!$U20,
IF(OR(AND(W$5&gt;='Rent Roll'!$K20,W$5&lt;='Rent Roll'!$L20),AND(W$5&gt;='Rent Roll'!$M45,W$5&lt;='Rent Roll'!$N45)),
IF('Rent Roll'!$S20=NNN,W51,
IF('Rent Roll'!$S20=Stop,W76,
IF('Rent Roll'!$S20=CAM_Fixed,W101,
IF('Rent Roll'!$S20=FSG,"-","-")))),"-"),"-")</f>
        <v>-</v>
      </c>
      <c r="X24" s="715" t="str">
        <f>IF(X$3='Rent Roll'!$U20,
IF(OR(AND(X$5&gt;='Rent Roll'!$K20,X$5&lt;='Rent Roll'!$L20),AND(X$5&gt;='Rent Roll'!$M45,X$5&lt;='Rent Roll'!$N45)),
IF('Rent Roll'!$S20=NNN,X51,
IF('Rent Roll'!$S20=Stop,X76,
IF('Rent Roll'!$S20=CAM_Fixed,X101,
IF('Rent Roll'!$S20=FSG,"-","-")))),"-"),"-")</f>
        <v>-</v>
      </c>
      <c r="Y24" s="715" t="str">
        <f>IF(Y$3='Rent Roll'!$U20,
IF(OR(AND(Y$5&gt;='Rent Roll'!$K20,Y$5&lt;='Rent Roll'!$L20),AND(Y$5&gt;='Rent Roll'!$M45,Y$5&lt;='Rent Roll'!$N45)),
IF('Rent Roll'!$S20=NNN,Y51,
IF('Rent Roll'!$S20=Stop,Y76,
IF('Rent Roll'!$S20=CAM_Fixed,Y101,
IF('Rent Roll'!$S20=FSG,"-","-")))),"-"),"-")</f>
        <v>-</v>
      </c>
      <c r="Z24" s="715" t="str">
        <f>IF(Z$3='Rent Roll'!$U20,
IF(OR(AND(Z$5&gt;='Rent Roll'!$K20,Z$5&lt;='Rent Roll'!$L20),AND(Z$5&gt;='Rent Roll'!$M45,Z$5&lt;='Rent Roll'!$N45)),
IF('Rent Roll'!$S20=NNN,Z51,
IF('Rent Roll'!$S20=Stop,Z76,
IF('Rent Roll'!$S20=CAM_Fixed,Z101,
IF('Rent Roll'!$S20=FSG,"-","-")))),"-"),"-")</f>
        <v>-</v>
      </c>
      <c r="AA24" s="715" t="str">
        <f>IF(AA$3='Rent Roll'!$U20,
IF(OR(AND(AA$5&gt;='Rent Roll'!$K20,AA$5&lt;='Rent Roll'!$L20),AND(AA$5&gt;='Rent Roll'!$M45,AA$5&lt;='Rent Roll'!$N45)),
IF('Rent Roll'!$S20=NNN,AA51,
IF('Rent Roll'!$S20=Stop,AA76,
IF('Rent Roll'!$S20=CAM_Fixed,AA101,
IF('Rent Roll'!$S20=FSG,"-","-")))),"-"),"-")</f>
        <v>-</v>
      </c>
      <c r="AB24" s="715" t="str">
        <f>IF(AB$3='Rent Roll'!$U20,
IF(OR(AND(AB$5&gt;='Rent Roll'!$K20,AB$5&lt;='Rent Roll'!$L20),AND(AB$5&gt;='Rent Roll'!$M45,AB$5&lt;='Rent Roll'!$N45)),
IF('Rent Roll'!$S20=NNN,AB51,
IF('Rent Roll'!$S20=Stop,AB76,
IF('Rent Roll'!$S20=CAM_Fixed,AB101,
IF('Rent Roll'!$S20=FSG,"-","-")))),"-"),"-")</f>
        <v>-</v>
      </c>
      <c r="AC24" s="715" t="str">
        <f>IF(AC$3='Rent Roll'!$U20,
IF(OR(AND(AC$5&gt;='Rent Roll'!$K20,AC$5&lt;='Rent Roll'!$L20),AND(AC$5&gt;='Rent Roll'!$M45,AC$5&lt;='Rent Roll'!$N45)),
IF('Rent Roll'!$S20=NNN,AC51,
IF('Rent Roll'!$S20=Stop,AC76,
IF('Rent Roll'!$S20=CAM_Fixed,AC101,
IF('Rent Roll'!$S20=FSG,"-","-")))),"-"),"-")</f>
        <v>-</v>
      </c>
      <c r="AD24" s="715" t="str">
        <f>IF(AD$3='Rent Roll'!$U20,
IF(OR(AND(AD$5&gt;='Rent Roll'!$K20,AD$5&lt;='Rent Roll'!$L20),AND(AD$5&gt;='Rent Roll'!$M45,AD$5&lt;='Rent Roll'!$N45)),
IF('Rent Roll'!$S20=NNN,AD51,
IF('Rent Roll'!$S20=Stop,AD76,
IF('Rent Roll'!$S20=CAM_Fixed,AD101,
IF('Rent Roll'!$S20=FSG,"-","-")))),"-"),"-")</f>
        <v>-</v>
      </c>
      <c r="AE24" s="715" t="str">
        <f>IF(AE$3='Rent Roll'!$U20,
IF(OR(AND(AE$5&gt;='Rent Roll'!$K20,AE$5&lt;='Rent Roll'!$L20),AND(AE$5&gt;='Rent Roll'!$M45,AE$5&lt;='Rent Roll'!$N45)),
IF('Rent Roll'!$S20=NNN,AE51,
IF('Rent Roll'!$S20=Stop,AE76,
IF('Rent Roll'!$S20=CAM_Fixed,AE101,
IF('Rent Roll'!$S20=FSG,"-","-")))),"-"),"-")</f>
        <v>-</v>
      </c>
      <c r="AF24" s="715" t="str">
        <f>IF(AF$3='Rent Roll'!$U20,
IF(OR(AND(AF$5&gt;='Rent Roll'!$K20,AF$5&lt;='Rent Roll'!$L20),AND(AF$5&gt;='Rent Roll'!$M45,AF$5&lt;='Rent Roll'!$N45)),
IF('Rent Roll'!$S20=NNN,AF51,
IF('Rent Roll'!$S20=Stop,AF76,
IF('Rent Roll'!$S20=CAM_Fixed,AF101,
IF('Rent Roll'!$S20=FSG,"-","-")))),"-"),"-")</f>
        <v>-</v>
      </c>
      <c r="AG24" s="715" t="str">
        <f>IF(AG$3='Rent Roll'!$U20,
IF(OR(AND(AG$5&gt;='Rent Roll'!$K20,AG$5&lt;='Rent Roll'!$L20),AND(AG$5&gt;='Rent Roll'!$M45,AG$5&lt;='Rent Roll'!$N45)),
IF('Rent Roll'!$S20=NNN,AG51,
IF('Rent Roll'!$S20=Stop,AG76,
IF('Rent Roll'!$S20=CAM_Fixed,AG101,
IF('Rent Roll'!$S20=FSG,"-","-")))),"-"),"-")</f>
        <v>-</v>
      </c>
      <c r="AH24" s="715" t="str">
        <f>IF(AH$3='Rent Roll'!$U20,
IF(OR(AND(AH$5&gt;='Rent Roll'!$K20,AH$5&lt;='Rent Roll'!$L20),AND(AH$5&gt;='Rent Roll'!$M45,AH$5&lt;='Rent Roll'!$N45)),
IF('Rent Roll'!$S20=NNN,AH51,
IF('Rent Roll'!$S20=Stop,AH76,
IF('Rent Roll'!$S20=CAM_Fixed,AH101,
IF('Rent Roll'!$S20=FSG,"-","-")))),"-"),"-")</f>
        <v>-</v>
      </c>
      <c r="AI24" s="715" t="str">
        <f>IF(AI$3='Rent Roll'!$U20,
IF(OR(AND(AI$5&gt;='Rent Roll'!$K20,AI$5&lt;='Rent Roll'!$L20),AND(AI$5&gt;='Rent Roll'!$M45,AI$5&lt;='Rent Roll'!$N45)),
IF('Rent Roll'!$S20=NNN,AI51,
IF('Rent Roll'!$S20=Stop,AI76,
IF('Rent Roll'!$S20=CAM_Fixed,AI101,
IF('Rent Roll'!$S20=FSG,"-","-")))),"-"),"-")</f>
        <v>-</v>
      </c>
      <c r="AJ24" s="715" t="str">
        <f>IF(AJ$3='Rent Roll'!$U20,
IF(OR(AND(AJ$5&gt;='Rent Roll'!$K20,AJ$5&lt;='Rent Roll'!$L20),AND(AJ$5&gt;='Rent Roll'!$M45,AJ$5&lt;='Rent Roll'!$N45)),
IF('Rent Roll'!$S20=NNN,AJ51,
IF('Rent Roll'!$S20=Stop,AJ76,
IF('Rent Roll'!$S20=CAM_Fixed,AJ101,
IF('Rent Roll'!$S20=FSG,"-","-")))),"-"),"-")</f>
        <v>-</v>
      </c>
      <c r="AK24" s="715" t="str">
        <f>IF(AK$3='Rent Roll'!$U20,
IF(OR(AND(AK$5&gt;='Rent Roll'!$K20,AK$5&lt;='Rent Roll'!$L20),AND(AK$5&gt;='Rent Roll'!$M45,AK$5&lt;='Rent Roll'!$N45)),
IF('Rent Roll'!$S20=NNN,AK51,
IF('Rent Roll'!$S20=Stop,AK76,
IF('Rent Roll'!$S20=CAM_Fixed,AK101,
IF('Rent Roll'!$S20=FSG,"-","-")))),"-"),"-")</f>
        <v>-</v>
      </c>
      <c r="AL24" s="715" t="str">
        <f>IF(AL$3='Rent Roll'!$U20,
IF(OR(AND(AL$5&gt;='Rent Roll'!$K20,AL$5&lt;='Rent Roll'!$L20),AND(AL$5&gt;='Rent Roll'!$M45,AL$5&lt;='Rent Roll'!$N45)),
IF('Rent Roll'!$S20=NNN,AL51,
IF('Rent Roll'!$S20=Stop,AL76,
IF('Rent Roll'!$S20=CAM_Fixed,AL101,
IF('Rent Roll'!$S20=FSG,"-","-")))),"-"),"-")</f>
        <v>-</v>
      </c>
      <c r="AM24" s="715" t="str">
        <f>IF(AM$3='Rent Roll'!$U20,
IF(OR(AND(AM$5&gt;='Rent Roll'!$K20,AM$5&lt;='Rent Roll'!$L20),AND(AM$5&gt;='Rent Roll'!$M45,AM$5&lt;='Rent Roll'!$N45)),
IF('Rent Roll'!$S20=NNN,AM51,
IF('Rent Roll'!$S20=Stop,AM76,
IF('Rent Roll'!$S20=CAM_Fixed,AM101,
IF('Rent Roll'!$S20=FSG,"-","-")))),"-"),"-")</f>
        <v>-</v>
      </c>
      <c r="AN24" s="715" t="str">
        <f>IF(AN$3='Rent Roll'!$U20,
IF(OR(AND(AN$5&gt;='Rent Roll'!$K20,AN$5&lt;='Rent Roll'!$L20),AND(AN$5&gt;='Rent Roll'!$M45,AN$5&lt;='Rent Roll'!$N45)),
IF('Rent Roll'!$S20=NNN,AN51,
IF('Rent Roll'!$S20=Stop,AN76,
IF('Rent Roll'!$S20=CAM_Fixed,AN101,
IF('Rent Roll'!$S20=FSG,"-","-")))),"-"),"-")</f>
        <v>-</v>
      </c>
      <c r="AO24" s="715" t="str">
        <f>IF(AO$3='Rent Roll'!$U20,
IF(OR(AND(AO$5&gt;='Rent Roll'!$K20,AO$5&lt;='Rent Roll'!$L20),AND(AO$5&gt;='Rent Roll'!$M45,AO$5&lt;='Rent Roll'!$N45)),
IF('Rent Roll'!$S20=NNN,AO51,
IF('Rent Roll'!$S20=Stop,AO76,
IF('Rent Roll'!$S20=CAM_Fixed,AO101,
IF('Rent Roll'!$S20=FSG,"-","-")))),"-"),"-")</f>
        <v>-</v>
      </c>
      <c r="AP24" s="715" t="str">
        <f>IF(AP$3='Rent Roll'!$U20,
IF(OR(AND(AP$5&gt;='Rent Roll'!$K20,AP$5&lt;='Rent Roll'!$L20),AND(AP$5&gt;='Rent Roll'!$M45,AP$5&lt;='Rent Roll'!$N45)),
IF('Rent Roll'!$S20=NNN,AP51,
IF('Rent Roll'!$S20=Stop,AP76,
IF('Rent Roll'!$S20=CAM_Fixed,AP101,
IF('Rent Roll'!$S20=FSG,"-","-")))),"-"),"-")</f>
        <v>-</v>
      </c>
      <c r="AQ24" s="715" t="str">
        <f>IF(AQ$3='Rent Roll'!$U20,
IF(OR(AND(AQ$5&gt;='Rent Roll'!$K20,AQ$5&lt;='Rent Roll'!$L20),AND(AQ$5&gt;='Rent Roll'!$M45,AQ$5&lt;='Rent Roll'!$N45)),
IF('Rent Roll'!$S20=NNN,AQ51,
IF('Rent Roll'!$S20=Stop,AQ76,
IF('Rent Roll'!$S20=CAM_Fixed,AQ101,
IF('Rent Roll'!$S20=FSG,"-","-")))),"-"),"-")</f>
        <v>-</v>
      </c>
      <c r="AR24" s="715" t="str">
        <f>IF(AR$3='Rent Roll'!$U20,
IF(OR(AND(AR$5&gt;='Rent Roll'!$K20,AR$5&lt;='Rent Roll'!$L20),AND(AR$5&gt;='Rent Roll'!$M45,AR$5&lt;='Rent Roll'!$N45)),
IF('Rent Roll'!$S20=NNN,AR51,
IF('Rent Roll'!$S20=Stop,AR76,
IF('Rent Roll'!$S20=CAM_Fixed,AR101,
IF('Rent Roll'!$S20=FSG,"-","-")))),"-"),"-")</f>
        <v>-</v>
      </c>
      <c r="AS24" s="715" t="str">
        <f>IF(AS$3='Rent Roll'!$U20,
IF(OR(AND(AS$5&gt;='Rent Roll'!$K20,AS$5&lt;='Rent Roll'!$L20),AND(AS$5&gt;='Rent Roll'!$M45,AS$5&lt;='Rent Roll'!$N45)),
IF('Rent Roll'!$S20=NNN,AS51,
IF('Rent Roll'!$S20=Stop,AS76,
IF('Rent Roll'!$S20=CAM_Fixed,AS101,
IF('Rent Roll'!$S20=FSG,"-","-")))),"-"),"-")</f>
        <v>-</v>
      </c>
      <c r="AT24" s="715" t="str">
        <f>IF(AT$3='Rent Roll'!$U20,
IF(OR(AND(AT$5&gt;='Rent Roll'!$K20,AT$5&lt;='Rent Roll'!$L20),AND(AT$5&gt;='Rent Roll'!$M45,AT$5&lt;='Rent Roll'!$N45)),
IF('Rent Roll'!$S20=NNN,AT51,
IF('Rent Roll'!$S20=Stop,AT76,
IF('Rent Roll'!$S20=CAM_Fixed,AT101,
IF('Rent Roll'!$S20=FSG,"-","-")))),"-"),"-")</f>
        <v>-</v>
      </c>
      <c r="AU24" s="715" t="str">
        <f>IF(AU$3='Rent Roll'!$U20,
IF(OR(AND(AU$5&gt;='Rent Roll'!$K20,AU$5&lt;='Rent Roll'!$L20),AND(AU$5&gt;='Rent Roll'!$M45,AU$5&lt;='Rent Roll'!$N45)),
IF('Rent Roll'!$S20=NNN,AU51,
IF('Rent Roll'!$S20=Stop,AU76,
IF('Rent Roll'!$S20=CAM_Fixed,AU101,
IF('Rent Roll'!$S20=FSG,"-","-")))),"-"),"-")</f>
        <v>-</v>
      </c>
      <c r="AV24" s="715" t="str">
        <f>IF(AV$3='Rent Roll'!$U20,
IF(OR(AND(AV$5&gt;='Rent Roll'!$K20,AV$5&lt;='Rent Roll'!$L20),AND(AV$5&gt;='Rent Roll'!$M45,AV$5&lt;='Rent Roll'!$N45)),
IF('Rent Roll'!$S20=NNN,AV51,
IF('Rent Roll'!$S20=Stop,AV76,
IF('Rent Roll'!$S20=CAM_Fixed,AV101,
IF('Rent Roll'!$S20=FSG,"-","-")))),"-"),"-")</f>
        <v>-</v>
      </c>
      <c r="AW24" s="715" t="str">
        <f>IF(AW$3='Rent Roll'!$U20,
IF(OR(AND(AW$5&gt;='Rent Roll'!$K20,AW$5&lt;='Rent Roll'!$L20),AND(AW$5&gt;='Rent Roll'!$M45,AW$5&lt;='Rent Roll'!$N45)),
IF('Rent Roll'!$S20=NNN,AW51,
IF('Rent Roll'!$S20=Stop,AW76,
IF('Rent Roll'!$S20=CAM_Fixed,AW101,
IF('Rent Roll'!$S20=FSG,"-","-")))),"-"),"-")</f>
        <v>-</v>
      </c>
      <c r="AX24" s="715" t="str">
        <f>IF(AX$3='Rent Roll'!$U20,
IF(OR(AND(AX$5&gt;='Rent Roll'!$K20,AX$5&lt;='Rent Roll'!$L20),AND(AX$5&gt;='Rent Roll'!$M45,AX$5&lt;='Rent Roll'!$N45)),
IF('Rent Roll'!$S20=NNN,AX51,
IF('Rent Roll'!$S20=Stop,AX76,
IF('Rent Roll'!$S20=CAM_Fixed,AX101,
IF('Rent Roll'!$S20=FSG,"-","-")))),"-"),"-")</f>
        <v>-</v>
      </c>
      <c r="AY24" s="715" t="str">
        <f>IF(AY$3='Rent Roll'!$U20,
IF(OR(AND(AY$5&gt;='Rent Roll'!$K20,AY$5&lt;='Rent Roll'!$L20),AND(AY$5&gt;='Rent Roll'!$M45,AY$5&lt;='Rent Roll'!$N45)),
IF('Rent Roll'!$S20=NNN,AY51,
IF('Rent Roll'!$S20=Stop,AY76,
IF('Rent Roll'!$S20=CAM_Fixed,AY101,
IF('Rent Roll'!$S20=FSG,"-","-")))),"-"),"-")</f>
        <v>-</v>
      </c>
      <c r="AZ24" s="715" t="str">
        <f>IF(AZ$3='Rent Roll'!$U20,
IF(OR(AND(AZ$5&gt;='Rent Roll'!$K20,AZ$5&lt;='Rent Roll'!$L20),AND(AZ$5&gt;='Rent Roll'!$M45,AZ$5&lt;='Rent Roll'!$N45)),
IF('Rent Roll'!$S20=NNN,AZ51,
IF('Rent Roll'!$S20=Stop,AZ76,
IF('Rent Roll'!$S20=CAM_Fixed,AZ101,
IF('Rent Roll'!$S20=FSG,"-","-")))),"-"),"-")</f>
        <v>-</v>
      </c>
      <c r="BA24" s="715" t="str">
        <f>IF(BA$3='Rent Roll'!$U20,
IF(OR(AND(BA$5&gt;='Rent Roll'!$K20,BA$5&lt;='Rent Roll'!$L20),AND(BA$5&gt;='Rent Roll'!$M45,BA$5&lt;='Rent Roll'!$N45)),
IF('Rent Roll'!$S20=NNN,BA51,
IF('Rent Roll'!$S20=Stop,BA76,
IF('Rent Roll'!$S20=CAM_Fixed,BA101,
IF('Rent Roll'!$S20=FSG,"-","-")))),"-"),"-")</f>
        <v>-</v>
      </c>
      <c r="BB24" s="715" t="str">
        <f>IF(BB$3='Rent Roll'!$U20,
IF(OR(AND(BB$5&gt;='Rent Roll'!$K20,BB$5&lt;='Rent Roll'!$L20),AND(BB$5&gt;='Rent Roll'!$M45,BB$5&lt;='Rent Roll'!$N45)),
IF('Rent Roll'!$S20=NNN,BB51,
IF('Rent Roll'!$S20=Stop,BB76,
IF('Rent Roll'!$S20=CAM_Fixed,BB101,
IF('Rent Roll'!$S20=FSG,"-","-")))),"-"),"-")</f>
        <v>-</v>
      </c>
      <c r="BC24" s="715" t="str">
        <f>IF(BC$3='Rent Roll'!$U20,
IF(OR(AND(BC$5&gt;='Rent Roll'!$K20,BC$5&lt;='Rent Roll'!$L20),AND(BC$5&gt;='Rent Roll'!$M45,BC$5&lt;='Rent Roll'!$N45)),
IF('Rent Roll'!$S20=NNN,BC51,
IF('Rent Roll'!$S20=Stop,BC76,
IF('Rent Roll'!$S20=CAM_Fixed,BC101,
IF('Rent Roll'!$S20=FSG,"-","-")))),"-"),"-")</f>
        <v>-</v>
      </c>
      <c r="BD24" s="715" t="str">
        <f>IF(BD$3='Rent Roll'!$U20,
IF(OR(AND(BD$5&gt;='Rent Roll'!$K20,BD$5&lt;='Rent Roll'!$L20),AND(BD$5&gt;='Rent Roll'!$M45,BD$5&lt;='Rent Roll'!$N45)),
IF('Rent Roll'!$S20=NNN,BD51,
IF('Rent Roll'!$S20=Stop,BD76,
IF('Rent Roll'!$S20=CAM_Fixed,BD101,
IF('Rent Roll'!$S20=FSG,"-","-")))),"-"),"-")</f>
        <v>-</v>
      </c>
      <c r="BE24" s="715" t="str">
        <f>IF(BE$3='Rent Roll'!$U20,
IF(OR(AND(BE$5&gt;='Rent Roll'!$K20,BE$5&lt;='Rent Roll'!$L20),AND(BE$5&gt;='Rent Roll'!$M45,BE$5&lt;='Rent Roll'!$N45)),
IF('Rent Roll'!$S20=NNN,BE51,
IF('Rent Roll'!$S20=Stop,BE76,
IF('Rent Roll'!$S20=CAM_Fixed,BE101,
IF('Rent Roll'!$S20=FSG,"-","-")))),"-"),"-")</f>
        <v>-</v>
      </c>
      <c r="BF24" s="715" t="str">
        <f>IF(BF$3='Rent Roll'!$U20,
IF(OR(AND(BF$5&gt;='Rent Roll'!$K20,BF$5&lt;='Rent Roll'!$L20),AND(BF$5&gt;='Rent Roll'!$M45,BF$5&lt;='Rent Roll'!$N45)),
IF('Rent Roll'!$S20=NNN,BF51,
IF('Rent Roll'!$S20=Stop,BF76,
IF('Rent Roll'!$S20=CAM_Fixed,BF101,
IF('Rent Roll'!$S20=FSG,"-","-")))),"-"),"-")</f>
        <v>-</v>
      </c>
      <c r="BG24" s="715" t="str">
        <f>IF(BG$3='Rent Roll'!$U20,
IF(OR(AND(BG$5&gt;='Rent Roll'!$K20,BG$5&lt;='Rent Roll'!$L20),AND(BG$5&gt;='Rent Roll'!$M45,BG$5&lt;='Rent Roll'!$N45)),
IF('Rent Roll'!$S20=NNN,BG51,
IF('Rent Roll'!$S20=Stop,BG76,
IF('Rent Roll'!$S20=CAM_Fixed,BG101,
IF('Rent Roll'!$S20=FSG,"-","-")))),"-"),"-")</f>
        <v>-</v>
      </c>
      <c r="BH24" s="715" t="str">
        <f>IF(BH$3='Rent Roll'!$U20,
IF(OR(AND(BH$5&gt;='Rent Roll'!$K20,BH$5&lt;='Rent Roll'!$L20),AND(BH$5&gt;='Rent Roll'!$M45,BH$5&lt;='Rent Roll'!$N45)),
IF('Rent Roll'!$S20=NNN,BH51,
IF('Rent Roll'!$S20=Stop,BH76,
IF('Rent Roll'!$S20=CAM_Fixed,BH101,
IF('Rent Roll'!$S20=FSG,"-","-")))),"-"),"-")</f>
        <v>-</v>
      </c>
      <c r="BI24" s="715" t="str">
        <f>IF(BI$3='Rent Roll'!$U20,
IF(OR(AND(BI$5&gt;='Rent Roll'!$K20,BI$5&lt;='Rent Roll'!$L20),AND(BI$5&gt;='Rent Roll'!$M45,BI$5&lt;='Rent Roll'!$N45)),
IF('Rent Roll'!$S20=NNN,BI51,
IF('Rent Roll'!$S20=Stop,BI76,
IF('Rent Roll'!$S20=CAM_Fixed,BI101,
IF('Rent Roll'!$S20=FSG,"-","-")))),"-"),"-")</f>
        <v>-</v>
      </c>
      <c r="BJ24" s="715" t="str">
        <f>IF(BJ$3='Rent Roll'!$U20,
IF(OR(AND(BJ$5&gt;='Rent Roll'!$K20,BJ$5&lt;='Rent Roll'!$L20),AND(BJ$5&gt;='Rent Roll'!$M45,BJ$5&lt;='Rent Roll'!$N45)),
IF('Rent Roll'!$S20=NNN,BJ51,
IF('Rent Roll'!$S20=Stop,BJ76,
IF('Rent Roll'!$S20=CAM_Fixed,BJ101,
IF('Rent Roll'!$S20=FSG,"-","-")))),"-"),"-")</f>
        <v>-</v>
      </c>
      <c r="BK24" s="715" t="str">
        <f>IF(BK$3='Rent Roll'!$U20,
IF(OR(AND(BK$5&gt;='Rent Roll'!$K20,BK$5&lt;='Rent Roll'!$L20),AND(BK$5&gt;='Rent Roll'!$M45,BK$5&lt;='Rent Roll'!$N45)),
IF('Rent Roll'!$S20=NNN,BK51,
IF('Rent Roll'!$S20=Stop,BK76,
IF('Rent Roll'!$S20=CAM_Fixed,BK101,
IF('Rent Roll'!$S20=FSG,"-","-")))),"-"),"-")</f>
        <v>-</v>
      </c>
      <c r="BL24" s="715" t="str">
        <f>IF(BL$3='Rent Roll'!$U20,
IF(OR(AND(BL$5&gt;='Rent Roll'!$K20,BL$5&lt;='Rent Roll'!$L20),AND(BL$5&gt;='Rent Roll'!$M45,BL$5&lt;='Rent Roll'!$N45)),
IF('Rent Roll'!$S20=NNN,BL51,
IF('Rent Roll'!$S20=Stop,BL76,
IF('Rent Roll'!$S20=CAM_Fixed,BL101,
IF('Rent Roll'!$S20=FSG,"-","-")))),"-"),"-")</f>
        <v>-</v>
      </c>
      <c r="BM24" s="715" t="str">
        <f>IF(BM$3='Rent Roll'!$U20,
IF(OR(AND(BM$5&gt;='Rent Roll'!$K20,BM$5&lt;='Rent Roll'!$L20),AND(BM$5&gt;='Rent Roll'!$M45,BM$5&lt;='Rent Roll'!$N45)),
IF('Rent Roll'!$S20=NNN,BM51,
IF('Rent Roll'!$S20=Stop,BM76,
IF('Rent Roll'!$S20=CAM_Fixed,BM101,
IF('Rent Roll'!$S20=FSG,"-","-")))),"-"),"-")</f>
        <v>-</v>
      </c>
      <c r="BN24" s="715" t="str">
        <f>IF(BN$3='Rent Roll'!$U20,
IF(OR(AND(BN$5&gt;='Rent Roll'!$K20,BN$5&lt;='Rent Roll'!$L20),AND(BN$5&gt;='Rent Roll'!$M45,BN$5&lt;='Rent Roll'!$N45)),
IF('Rent Roll'!$S20=NNN,BN51,
IF('Rent Roll'!$S20=Stop,BN76,
IF('Rent Roll'!$S20=CAM_Fixed,BN101,
IF('Rent Roll'!$S20=FSG,"-","-")))),"-"),"-")</f>
        <v>-</v>
      </c>
      <c r="BO24" s="715" t="str">
        <f>IF(BO$3='Rent Roll'!$U20,
IF(OR(AND(BO$5&gt;='Rent Roll'!$K20,BO$5&lt;='Rent Roll'!$L20),AND(BO$5&gt;='Rent Roll'!$M45,BO$5&lt;='Rent Roll'!$N45)),
IF('Rent Roll'!$S20=NNN,BO51,
IF('Rent Roll'!$S20=Stop,BO76,
IF('Rent Roll'!$S20=CAM_Fixed,BO101,
IF('Rent Roll'!$S20=FSG,"-","-")))),"-"),"-")</f>
        <v>-</v>
      </c>
      <c r="BP24" s="715" t="str">
        <f>IF(BP$3='Rent Roll'!$U20,
IF(OR(AND(BP$5&gt;='Rent Roll'!$K20,BP$5&lt;='Rent Roll'!$L20),AND(BP$5&gt;='Rent Roll'!$M45,BP$5&lt;='Rent Roll'!$N45)),
IF('Rent Roll'!$S20=NNN,BP51,
IF('Rent Roll'!$S20=Stop,BP76,
IF('Rent Roll'!$S20=CAM_Fixed,BP101,
IF('Rent Roll'!$S20=FSG,"-","-")))),"-"),"-")</f>
        <v>-</v>
      </c>
      <c r="BQ24" s="715" t="str">
        <f>IF(BQ$3='Rent Roll'!$U20,
IF(OR(AND(BQ$5&gt;='Rent Roll'!$K20,BQ$5&lt;='Rent Roll'!$L20),AND(BQ$5&gt;='Rent Roll'!$M45,BQ$5&lt;='Rent Roll'!$N45)),
IF('Rent Roll'!$S20=NNN,BQ51,
IF('Rent Roll'!$S20=Stop,BQ76,
IF('Rent Roll'!$S20=CAM_Fixed,BQ101,
IF('Rent Roll'!$S20=FSG,"-","-")))),"-"),"-")</f>
        <v>-</v>
      </c>
      <c r="BR24" s="715" t="str">
        <f>IF(BR$3='Rent Roll'!$U20,
IF(OR(AND(BR$5&gt;='Rent Roll'!$K20,BR$5&lt;='Rent Roll'!$L20),AND(BR$5&gt;='Rent Roll'!$M45,BR$5&lt;='Rent Roll'!$N45)),
IF('Rent Roll'!$S20=NNN,BR51,
IF('Rent Roll'!$S20=Stop,BR76,
IF('Rent Roll'!$S20=CAM_Fixed,BR101,
IF('Rent Roll'!$S20=FSG,"-","-")))),"-"),"-")</f>
        <v>-</v>
      </c>
      <c r="BS24" s="715" t="str">
        <f>IF(BS$3='Rent Roll'!$U20,
IF(OR(AND(BS$5&gt;='Rent Roll'!$K20,BS$5&lt;='Rent Roll'!$L20),AND(BS$5&gt;='Rent Roll'!$M45,BS$5&lt;='Rent Roll'!$N45)),
IF('Rent Roll'!$S20=NNN,BS51,
IF('Rent Roll'!$S20=Stop,BS76,
IF('Rent Roll'!$S20=CAM_Fixed,BS101,
IF('Rent Roll'!$S20=FSG,"-","-")))),"-"),"-")</f>
        <v>-</v>
      </c>
      <c r="BT24" s="715" t="str">
        <f>IF(BT$3='Rent Roll'!$U20,
IF(OR(AND(BT$5&gt;='Rent Roll'!$K20,BT$5&lt;='Rent Roll'!$L20),AND(BT$5&gt;='Rent Roll'!$M45,BT$5&lt;='Rent Roll'!$N45)),
IF('Rent Roll'!$S20=NNN,BT51,
IF('Rent Roll'!$S20=Stop,BT76,
IF('Rent Roll'!$S20=CAM_Fixed,BT101,
IF('Rent Roll'!$S20=FSG,"-","-")))),"-"),"-")</f>
        <v>-</v>
      </c>
      <c r="BU24" s="715" t="str">
        <f>IF(BU$3='Rent Roll'!$U20,
IF(OR(AND(BU$5&gt;='Rent Roll'!$K20,BU$5&lt;='Rent Roll'!$L20),AND(BU$5&gt;='Rent Roll'!$M45,BU$5&lt;='Rent Roll'!$N45)),
IF('Rent Roll'!$S20=NNN,BU51,
IF('Rent Roll'!$S20=Stop,BU76,
IF('Rent Roll'!$S20=CAM_Fixed,BU101,
IF('Rent Roll'!$S20=FSG,"-","-")))),"-"),"-")</f>
        <v>-</v>
      </c>
      <c r="BV24" s="715" t="str">
        <f>IF(BV$3='Rent Roll'!$U20,
IF(OR(AND(BV$5&gt;='Rent Roll'!$K20,BV$5&lt;='Rent Roll'!$L20),AND(BV$5&gt;='Rent Roll'!$M45,BV$5&lt;='Rent Roll'!$N45)),
IF('Rent Roll'!$S20=NNN,BV51,
IF('Rent Roll'!$S20=Stop,BV76,
IF('Rent Roll'!$S20=CAM_Fixed,BV101,
IF('Rent Roll'!$S20=FSG,"-","-")))),"-"),"-")</f>
        <v>-</v>
      </c>
      <c r="BW24" s="715" t="str">
        <f>IF(BW$3='Rent Roll'!$U20,
IF(OR(AND(BW$5&gt;='Rent Roll'!$K20,BW$5&lt;='Rent Roll'!$L20),AND(BW$5&gt;='Rent Roll'!$M45,BW$5&lt;='Rent Roll'!$N45)),
IF('Rent Roll'!$S20=NNN,BW51,
IF('Rent Roll'!$S20=Stop,BW76,
IF('Rent Roll'!$S20=CAM_Fixed,BW101,
IF('Rent Roll'!$S20=FSG,"-","-")))),"-"),"-")</f>
        <v>-</v>
      </c>
      <c r="BX24" s="715" t="str">
        <f>IF(BX$3='Rent Roll'!$U20,
IF(OR(AND(BX$5&gt;='Rent Roll'!$K20,BX$5&lt;='Rent Roll'!$L20),AND(BX$5&gt;='Rent Roll'!$M45,BX$5&lt;='Rent Roll'!$N45)),
IF('Rent Roll'!$S20=NNN,BX51,
IF('Rent Roll'!$S20=Stop,BX76,
IF('Rent Roll'!$S20=CAM_Fixed,BX101,
IF('Rent Roll'!$S20=FSG,"-","-")))),"-"),"-")</f>
        <v>-</v>
      </c>
      <c r="BY24" s="715" t="str">
        <f>IF(BY$3='Rent Roll'!$U20,
IF(OR(AND(BY$5&gt;='Rent Roll'!$K20,BY$5&lt;='Rent Roll'!$L20),AND(BY$5&gt;='Rent Roll'!$M45,BY$5&lt;='Rent Roll'!$N45)),
IF('Rent Roll'!$S20=NNN,BY51,
IF('Rent Roll'!$S20=Stop,BY76,
IF('Rent Roll'!$S20=CAM_Fixed,BY101,
IF('Rent Roll'!$S20=FSG,"-","-")))),"-"),"-")</f>
        <v>-</v>
      </c>
      <c r="BZ24" s="715" t="str">
        <f>IF(BZ$3='Rent Roll'!$U20,
IF(OR(AND(BZ$5&gt;='Rent Roll'!$K20,BZ$5&lt;='Rent Roll'!$L20),AND(BZ$5&gt;='Rent Roll'!$M45,BZ$5&lt;='Rent Roll'!$N45)),
IF('Rent Roll'!$S20=NNN,BZ51,
IF('Rent Roll'!$S20=Stop,BZ76,
IF('Rent Roll'!$S20=CAM_Fixed,BZ101,
IF('Rent Roll'!$S20=FSG,"-","-")))),"-"),"-")</f>
        <v>-</v>
      </c>
      <c r="CA24" s="715" t="str">
        <f>IF(CA$3='Rent Roll'!$U20,
IF(OR(AND(CA$5&gt;='Rent Roll'!$K20,CA$5&lt;='Rent Roll'!$L20),AND(CA$5&gt;='Rent Roll'!$M45,CA$5&lt;='Rent Roll'!$N45)),
IF('Rent Roll'!$S20=NNN,CA51,
IF('Rent Roll'!$S20=Stop,CA76,
IF('Rent Roll'!$S20=CAM_Fixed,CA101,
IF('Rent Roll'!$S20=FSG,"-","-")))),"-"),"-")</f>
        <v>-</v>
      </c>
      <c r="CB24" s="715" t="str">
        <f>IF(CB$3='Rent Roll'!$U20,
IF(OR(AND(CB$5&gt;='Rent Roll'!$K20,CB$5&lt;='Rent Roll'!$L20),AND(CB$5&gt;='Rent Roll'!$M45,CB$5&lt;='Rent Roll'!$N45)),
IF('Rent Roll'!$S20=NNN,CB51,
IF('Rent Roll'!$S20=Stop,CB76,
IF('Rent Roll'!$S20=CAM_Fixed,CB101,
IF('Rent Roll'!$S20=FSG,"-","-")))),"-"),"-")</f>
        <v>-</v>
      </c>
      <c r="CC24" s="715" t="str">
        <f>IF(CC$3='Rent Roll'!$U20,
IF(OR(AND(CC$5&gt;='Rent Roll'!$K20,CC$5&lt;='Rent Roll'!$L20),AND(CC$5&gt;='Rent Roll'!$M45,CC$5&lt;='Rent Roll'!$N45)),
IF('Rent Roll'!$S20=NNN,CC51,
IF('Rent Roll'!$S20=Stop,CC76,
IF('Rent Roll'!$S20=CAM_Fixed,CC101,
IF('Rent Roll'!$S20=FSG,"-","-")))),"-"),"-")</f>
        <v>-</v>
      </c>
      <c r="CD24" s="715" t="str">
        <f>IF(CD$3='Rent Roll'!$U20,
IF(OR(AND(CD$5&gt;='Rent Roll'!$K20,CD$5&lt;='Rent Roll'!$L20),AND(CD$5&gt;='Rent Roll'!$M45,CD$5&lt;='Rent Roll'!$N45)),
IF('Rent Roll'!$S20=NNN,CD51,
IF('Rent Roll'!$S20=Stop,CD76,
IF('Rent Roll'!$S20=CAM_Fixed,CD101,
IF('Rent Roll'!$S20=FSG,"-","-")))),"-"),"-")</f>
        <v>-</v>
      </c>
      <c r="CE24" s="715" t="str">
        <f>IF(CE$3='Rent Roll'!$U20,
IF(OR(AND(CE$5&gt;='Rent Roll'!$K20,CE$5&lt;='Rent Roll'!$L20),AND(CE$5&gt;='Rent Roll'!$M45,CE$5&lt;='Rent Roll'!$N45)),
IF('Rent Roll'!$S20=NNN,CE51,
IF('Rent Roll'!$S20=Stop,CE76,
IF('Rent Roll'!$S20=CAM_Fixed,CE101,
IF('Rent Roll'!$S20=FSG,"-","-")))),"-"),"-")</f>
        <v>-</v>
      </c>
      <c r="CF24" s="715" t="str">
        <f>IF(CF$3='Rent Roll'!$U20,
IF(OR(AND(CF$5&gt;='Rent Roll'!$K20,CF$5&lt;='Rent Roll'!$L20),AND(CF$5&gt;='Rent Roll'!$M45,CF$5&lt;='Rent Roll'!$N45)),
IF('Rent Roll'!$S20=NNN,CF51,
IF('Rent Roll'!$S20=Stop,CF76,
IF('Rent Roll'!$S20=CAM_Fixed,CF101,
IF('Rent Roll'!$S20=FSG,"-","-")))),"-"),"-")</f>
        <v>-</v>
      </c>
      <c r="CG24" s="715" t="str">
        <f>IF(CG$3='Rent Roll'!$U20,
IF(OR(AND(CG$5&gt;='Rent Roll'!$K20,CG$5&lt;='Rent Roll'!$L20),AND(CG$5&gt;='Rent Roll'!$M45,CG$5&lt;='Rent Roll'!$N45)),
IF('Rent Roll'!$S20=NNN,CG51,
IF('Rent Roll'!$S20=Stop,CG76,
IF('Rent Roll'!$S20=CAM_Fixed,CG101,
IF('Rent Roll'!$S20=FSG,"-","-")))),"-"),"-")</f>
        <v>-</v>
      </c>
      <c r="CH24" s="715" t="str">
        <f>IF(CH$3='Rent Roll'!$U20,
IF(OR(AND(CH$5&gt;='Rent Roll'!$K20,CH$5&lt;='Rent Roll'!$L20),AND(CH$5&gt;='Rent Roll'!$M45,CH$5&lt;='Rent Roll'!$N45)),
IF('Rent Roll'!$S20=NNN,CH51,
IF('Rent Roll'!$S20=Stop,CH76,
IF('Rent Roll'!$S20=CAM_Fixed,CH101,
IF('Rent Roll'!$S20=FSG,"-","-")))),"-"),"-")</f>
        <v>-</v>
      </c>
      <c r="CI24" s="715" t="str">
        <f>IF(CI$3='Rent Roll'!$U20,
IF(OR(AND(CI$5&gt;='Rent Roll'!$K20,CI$5&lt;='Rent Roll'!$L20),AND(CI$5&gt;='Rent Roll'!$M45,CI$5&lt;='Rent Roll'!$N45)),
IF('Rent Roll'!$S20=NNN,CI51,
IF('Rent Roll'!$S20=Stop,CI76,
IF('Rent Roll'!$S20=CAM_Fixed,CI101,
IF('Rent Roll'!$S20=FSG,"-","-")))),"-"),"-")</f>
        <v>-</v>
      </c>
      <c r="CJ24" s="715" t="str">
        <f>IF(CJ$3='Rent Roll'!$U20,
IF(OR(AND(CJ$5&gt;='Rent Roll'!$K20,CJ$5&lt;='Rent Roll'!$L20),AND(CJ$5&gt;='Rent Roll'!$M45,CJ$5&lt;='Rent Roll'!$N45)),
IF('Rent Roll'!$S20=NNN,CJ51,
IF('Rent Roll'!$S20=Stop,CJ76,
IF('Rent Roll'!$S20=CAM_Fixed,CJ101,
IF('Rent Roll'!$S20=FSG,"-","-")))),"-"),"-")</f>
        <v>-</v>
      </c>
      <c r="CK24" s="715" t="str">
        <f>IF(CK$3='Rent Roll'!$U20,
IF(OR(AND(CK$5&gt;='Rent Roll'!$K20,CK$5&lt;='Rent Roll'!$L20),AND(CK$5&gt;='Rent Roll'!$M45,CK$5&lt;='Rent Roll'!$N45)),
IF('Rent Roll'!$S20=NNN,CK51,
IF('Rent Roll'!$S20=Stop,CK76,
IF('Rent Roll'!$S20=CAM_Fixed,CK101,
IF('Rent Roll'!$S20=FSG,"-","-")))),"-"),"-")</f>
        <v>-</v>
      </c>
      <c r="CL24" s="715" t="str">
        <f>IF(CL$3='Rent Roll'!$U20,
IF(OR(AND(CL$5&gt;='Rent Roll'!$K20,CL$5&lt;='Rent Roll'!$L20),AND(CL$5&gt;='Rent Roll'!$M45,CL$5&lt;='Rent Roll'!$N45)),
IF('Rent Roll'!$S20=NNN,CL51,
IF('Rent Roll'!$S20=Stop,CL76,
IF('Rent Roll'!$S20=CAM_Fixed,CL101,
IF('Rent Roll'!$S20=FSG,"-","-")))),"-"),"-")</f>
        <v>-</v>
      </c>
      <c r="CM24" s="715" t="str">
        <f>IF(CM$3='Rent Roll'!$U20,
IF(OR(AND(CM$5&gt;='Rent Roll'!$K20,CM$5&lt;='Rent Roll'!$L20),AND(CM$5&gt;='Rent Roll'!$M45,CM$5&lt;='Rent Roll'!$N45)),
IF('Rent Roll'!$S20=NNN,CM51,
IF('Rent Roll'!$S20=Stop,CM76,
IF('Rent Roll'!$S20=CAM_Fixed,CM101,
IF('Rent Roll'!$S20=FSG,"-","-")))),"-"),"-")</f>
        <v>-</v>
      </c>
      <c r="CN24" s="715" t="str">
        <f>IF(CN$3='Rent Roll'!$U20,
IF(OR(AND(CN$5&gt;='Rent Roll'!$K20,CN$5&lt;='Rent Roll'!$L20),AND(CN$5&gt;='Rent Roll'!$M45,CN$5&lt;='Rent Roll'!$N45)),
IF('Rent Roll'!$S20=NNN,CN51,
IF('Rent Roll'!$S20=Stop,CN76,
IF('Rent Roll'!$S20=CAM_Fixed,CN101,
IF('Rent Roll'!$S20=FSG,"-","-")))),"-"),"-")</f>
        <v>-</v>
      </c>
      <c r="CO24" s="715" t="str">
        <f>IF(CO$3='Rent Roll'!$U20,
IF(OR(AND(CO$5&gt;='Rent Roll'!$K20,CO$5&lt;='Rent Roll'!$L20),AND(CO$5&gt;='Rent Roll'!$M45,CO$5&lt;='Rent Roll'!$N45)),
IF('Rent Roll'!$S20=NNN,CO51,
IF('Rent Roll'!$S20=Stop,CO76,
IF('Rent Roll'!$S20=CAM_Fixed,CO101,
IF('Rent Roll'!$S20=FSG,"-","-")))),"-"),"-")</f>
        <v>-</v>
      </c>
      <c r="CP24" s="715" t="str">
        <f>IF(CP$3='Rent Roll'!$U20,
IF(OR(AND(CP$5&gt;='Rent Roll'!$K20,CP$5&lt;='Rent Roll'!$L20),AND(CP$5&gt;='Rent Roll'!$M45,CP$5&lt;='Rent Roll'!$N45)),
IF('Rent Roll'!$S20=NNN,CP51,
IF('Rent Roll'!$S20=Stop,CP76,
IF('Rent Roll'!$S20=CAM_Fixed,CP101,
IF('Rent Roll'!$S20=FSG,"-","-")))),"-"),"-")</f>
        <v>-</v>
      </c>
      <c r="CQ24" s="715" t="str">
        <f>IF(CQ$3='Rent Roll'!$U20,
IF(OR(AND(CQ$5&gt;='Rent Roll'!$K20,CQ$5&lt;='Rent Roll'!$L20),AND(CQ$5&gt;='Rent Roll'!$M45,CQ$5&lt;='Rent Roll'!$N45)),
IF('Rent Roll'!$S20=NNN,CQ51,
IF('Rent Roll'!$S20=Stop,CQ76,
IF('Rent Roll'!$S20=CAM_Fixed,CQ101,
IF('Rent Roll'!$S20=FSG,"-","-")))),"-"),"-")</f>
        <v>-</v>
      </c>
      <c r="CR24" s="715" t="str">
        <f>IF(CR$3='Rent Roll'!$U20,
IF(OR(AND(CR$5&gt;='Rent Roll'!$K20,CR$5&lt;='Rent Roll'!$L20),AND(CR$5&gt;='Rent Roll'!$M45,CR$5&lt;='Rent Roll'!$N45)),
IF('Rent Roll'!$S20=NNN,CR51,
IF('Rent Roll'!$S20=Stop,CR76,
IF('Rent Roll'!$S20=CAM_Fixed,CR101,
IF('Rent Roll'!$S20=FSG,"-","-")))),"-"),"-")</f>
        <v>-</v>
      </c>
      <c r="CS24" s="715" t="str">
        <f>IF(CS$3='Rent Roll'!$U20,
IF(OR(AND(CS$5&gt;='Rent Roll'!$K20,CS$5&lt;='Rent Roll'!$L20),AND(CS$5&gt;='Rent Roll'!$M45,CS$5&lt;='Rent Roll'!$N45)),
IF('Rent Roll'!$S20=NNN,CS51,
IF('Rent Roll'!$S20=Stop,CS76,
IF('Rent Roll'!$S20=CAM_Fixed,CS101,
IF('Rent Roll'!$S20=FSG,"-","-")))),"-"),"-")</f>
        <v>-</v>
      </c>
      <c r="CT24" s="715" t="str">
        <f>IF(CT$3='Rent Roll'!$U20,
IF(OR(AND(CT$5&gt;='Rent Roll'!$K20,CT$5&lt;='Rent Roll'!$L20),AND(CT$5&gt;='Rent Roll'!$M45,CT$5&lt;='Rent Roll'!$N45)),
IF('Rent Roll'!$S20=NNN,CT51,
IF('Rent Roll'!$S20=Stop,CT76,
IF('Rent Roll'!$S20=CAM_Fixed,CT101,
IF('Rent Roll'!$S20=FSG,"-","-")))),"-"),"-")</f>
        <v>-</v>
      </c>
      <c r="CU24" s="715" t="str">
        <f>IF(CU$3='Rent Roll'!$U20,
IF(OR(AND(CU$5&gt;='Rent Roll'!$K20,CU$5&lt;='Rent Roll'!$L20),AND(CU$5&gt;='Rent Roll'!$M45,CU$5&lt;='Rent Roll'!$N45)),
IF('Rent Roll'!$S20=NNN,CU51,
IF('Rent Roll'!$S20=Stop,CU76,
IF('Rent Roll'!$S20=CAM_Fixed,CU101,
IF('Rent Roll'!$S20=FSG,"-","-")))),"-"),"-")</f>
        <v>-</v>
      </c>
      <c r="CV24" s="715" t="str">
        <f>IF(CV$3='Rent Roll'!$U20,
IF(OR(AND(CV$5&gt;='Rent Roll'!$K20,CV$5&lt;='Rent Roll'!$L20),AND(CV$5&gt;='Rent Roll'!$M45,CV$5&lt;='Rent Roll'!$N45)),
IF('Rent Roll'!$S20=NNN,CV51,
IF('Rent Roll'!$S20=Stop,CV76,
IF('Rent Roll'!$S20=CAM_Fixed,CV101,
IF('Rent Roll'!$S20=FSG,"-","-")))),"-"),"-")</f>
        <v>-</v>
      </c>
      <c r="CW24" s="715" t="str">
        <f>IF(CW$3='Rent Roll'!$U20,
IF(OR(AND(CW$5&gt;='Rent Roll'!$K20,CW$5&lt;='Rent Roll'!$L20),AND(CW$5&gt;='Rent Roll'!$M45,CW$5&lt;='Rent Roll'!$N45)),
IF('Rent Roll'!$S20=NNN,CW51,
IF('Rent Roll'!$S20=Stop,CW76,
IF('Rent Roll'!$S20=CAM_Fixed,CW101,
IF('Rent Roll'!$S20=FSG,"-","-")))),"-"),"-")</f>
        <v>-</v>
      </c>
      <c r="CX24" s="715" t="str">
        <f>IF(CX$3='Rent Roll'!$U20,
IF(OR(AND(CX$5&gt;='Rent Roll'!$K20,CX$5&lt;='Rent Roll'!$L20),AND(CX$5&gt;='Rent Roll'!$M45,CX$5&lt;='Rent Roll'!$N45)),
IF('Rent Roll'!$S20=NNN,CX51,
IF('Rent Roll'!$S20=Stop,CX76,
IF('Rent Roll'!$S20=CAM_Fixed,CX101,
IF('Rent Roll'!$S20=FSG,"-","-")))),"-"),"-")</f>
        <v>-</v>
      </c>
      <c r="CY24" s="715" t="str">
        <f>IF(CY$3='Rent Roll'!$U20,
IF(OR(AND(CY$5&gt;='Rent Roll'!$K20,CY$5&lt;='Rent Roll'!$L20),AND(CY$5&gt;='Rent Roll'!$M45,CY$5&lt;='Rent Roll'!$N45)),
IF('Rent Roll'!$S20=NNN,CY51,
IF('Rent Roll'!$S20=Stop,CY76,
IF('Rent Roll'!$S20=CAM_Fixed,CY101,
IF('Rent Roll'!$S20=FSG,"-","-")))),"-"),"-")</f>
        <v>-</v>
      </c>
      <c r="CZ24" s="715" t="str">
        <f>IF(CZ$3='Rent Roll'!$U20,
IF(OR(AND(CZ$5&gt;='Rent Roll'!$K20,CZ$5&lt;='Rent Roll'!$L20),AND(CZ$5&gt;='Rent Roll'!$M45,CZ$5&lt;='Rent Roll'!$N45)),
IF('Rent Roll'!$S20=NNN,CZ51,
IF('Rent Roll'!$S20=Stop,CZ76,
IF('Rent Roll'!$S20=CAM_Fixed,CZ101,
IF('Rent Roll'!$S20=FSG,"-","-")))),"-"),"-")</f>
        <v>-</v>
      </c>
      <c r="DA24" s="715" t="str">
        <f>IF(DA$3='Rent Roll'!$U20,
IF(OR(AND(DA$5&gt;='Rent Roll'!$K20,DA$5&lt;='Rent Roll'!$L20),AND(DA$5&gt;='Rent Roll'!$M45,DA$5&lt;='Rent Roll'!$N45)),
IF('Rent Roll'!$S20=NNN,DA51,
IF('Rent Roll'!$S20=Stop,DA76,
IF('Rent Roll'!$S20=CAM_Fixed,DA101,
IF('Rent Roll'!$S20=FSG,"-","-")))),"-"),"-")</f>
        <v>-</v>
      </c>
      <c r="DB24" s="715" t="str">
        <f>IF(DB$3='Rent Roll'!$U20,
IF(OR(AND(DB$5&gt;='Rent Roll'!$K20,DB$5&lt;='Rent Roll'!$L20),AND(DB$5&gt;='Rent Roll'!$M45,DB$5&lt;='Rent Roll'!$N45)),
IF('Rent Roll'!$S20=NNN,DB51,
IF('Rent Roll'!$S20=Stop,DB76,
IF('Rent Roll'!$S20=CAM_Fixed,DB101,
IF('Rent Roll'!$S20=FSG,"-","-")))),"-"),"-")</f>
        <v>-</v>
      </c>
      <c r="DC24" s="715" t="str">
        <f>IF(DC$3='Rent Roll'!$U20,
IF(OR(AND(DC$5&gt;='Rent Roll'!$K20,DC$5&lt;='Rent Roll'!$L20),AND(DC$5&gt;='Rent Roll'!$M45,DC$5&lt;='Rent Roll'!$N45)),
IF('Rent Roll'!$S20=NNN,DC51,
IF('Rent Roll'!$S20=Stop,DC76,
IF('Rent Roll'!$S20=CAM_Fixed,DC101,
IF('Rent Roll'!$S20=FSG,"-","-")))),"-"),"-")</f>
        <v>-</v>
      </c>
      <c r="DD24" s="715" t="str">
        <f>IF(DD$3='Rent Roll'!$U20,
IF(OR(AND(DD$5&gt;='Rent Roll'!$K20,DD$5&lt;='Rent Roll'!$L20),AND(DD$5&gt;='Rent Roll'!$M45,DD$5&lt;='Rent Roll'!$N45)),
IF('Rent Roll'!$S20=NNN,DD51,
IF('Rent Roll'!$S20=Stop,DD76,
IF('Rent Roll'!$S20=CAM_Fixed,DD101,
IF('Rent Roll'!$S20=FSG,"-","-")))),"-"),"-")</f>
        <v>-</v>
      </c>
      <c r="DE24" s="715" t="str">
        <f>IF(DE$3='Rent Roll'!$U20,
IF(OR(AND(DE$5&gt;='Rent Roll'!$K20,DE$5&lt;='Rent Roll'!$L20),AND(DE$5&gt;='Rent Roll'!$M45,DE$5&lt;='Rent Roll'!$N45)),
IF('Rent Roll'!$S20=NNN,DE51,
IF('Rent Roll'!$S20=Stop,DE76,
IF('Rent Roll'!$S20=CAM_Fixed,DE101,
IF('Rent Roll'!$S20=FSG,"-","-")))),"-"),"-")</f>
        <v>-</v>
      </c>
      <c r="DF24" s="715" t="str">
        <f>IF(DF$3='Rent Roll'!$U20,
IF(OR(AND(DF$5&gt;='Rent Roll'!$K20,DF$5&lt;='Rent Roll'!$L20),AND(DF$5&gt;='Rent Roll'!$M45,DF$5&lt;='Rent Roll'!$N45)),
IF('Rent Roll'!$S20=NNN,DF51,
IF('Rent Roll'!$S20=Stop,DF76,
IF('Rent Roll'!$S20=CAM_Fixed,DF101,
IF('Rent Roll'!$S20=FSG,"-","-")))),"-"),"-")</f>
        <v>-</v>
      </c>
      <c r="DG24" s="715" t="str">
        <f>IF(DG$3='Rent Roll'!$U20,
IF(OR(AND(DG$5&gt;='Rent Roll'!$K20,DG$5&lt;='Rent Roll'!$L20),AND(DG$5&gt;='Rent Roll'!$M45,DG$5&lt;='Rent Roll'!$N45)),
IF('Rent Roll'!$S20=NNN,DG51,
IF('Rent Roll'!$S20=Stop,DG76,
IF('Rent Roll'!$S20=CAM_Fixed,DG101,
IF('Rent Roll'!$S20=FSG,"-","-")))),"-"),"-")</f>
        <v>-</v>
      </c>
      <c r="DH24" s="715" t="str">
        <f>IF(DH$3='Rent Roll'!$U20,
IF(OR(AND(DH$5&gt;='Rent Roll'!$K20,DH$5&lt;='Rent Roll'!$L20),AND(DH$5&gt;='Rent Roll'!$M45,DH$5&lt;='Rent Roll'!$N45)),
IF('Rent Roll'!$S20=NNN,DH51,
IF('Rent Roll'!$S20=Stop,DH76,
IF('Rent Roll'!$S20=CAM_Fixed,DH101,
IF('Rent Roll'!$S20=FSG,"-","-")))),"-"),"-")</f>
        <v>-</v>
      </c>
      <c r="DI24" s="715" t="str">
        <f>IF(DI$3='Rent Roll'!$U20,
IF(OR(AND(DI$5&gt;='Rent Roll'!$K20,DI$5&lt;='Rent Roll'!$L20),AND(DI$5&gt;='Rent Roll'!$M45,DI$5&lt;='Rent Roll'!$N45)),
IF('Rent Roll'!$S20=NNN,DI51,
IF('Rent Roll'!$S20=Stop,DI76,
IF('Rent Roll'!$S20=CAM_Fixed,DI101,
IF('Rent Roll'!$S20=FSG,"-","-")))),"-"),"-")</f>
        <v>-</v>
      </c>
      <c r="DJ24" s="715" t="str">
        <f>IF(DJ$3='Rent Roll'!$U20,
IF(OR(AND(DJ$5&gt;='Rent Roll'!$K20,DJ$5&lt;='Rent Roll'!$L20),AND(DJ$5&gt;='Rent Roll'!$M45,DJ$5&lt;='Rent Roll'!$N45)),
IF('Rent Roll'!$S20=NNN,DJ51,
IF('Rent Roll'!$S20=Stop,DJ76,
IF('Rent Roll'!$S20=CAM_Fixed,DJ101,
IF('Rent Roll'!$S20=FSG,"-","-")))),"-"),"-")</f>
        <v>-</v>
      </c>
      <c r="DK24" s="715" t="str">
        <f>IF(DK$3='Rent Roll'!$U20,
IF(OR(AND(DK$5&gt;='Rent Roll'!$K20,DK$5&lt;='Rent Roll'!$L20),AND(DK$5&gt;='Rent Roll'!$M45,DK$5&lt;='Rent Roll'!$N45)),
IF('Rent Roll'!$S20=NNN,DK51,
IF('Rent Roll'!$S20=Stop,DK76,
IF('Rent Roll'!$S20=CAM_Fixed,DK101,
IF('Rent Roll'!$S20=FSG,"-","-")))),"-"),"-")</f>
        <v>-</v>
      </c>
      <c r="DL24" s="715" t="str">
        <f>IF(DL$3='Rent Roll'!$U20,
IF(OR(AND(DL$5&gt;='Rent Roll'!$K20,DL$5&lt;='Rent Roll'!$L20),AND(DL$5&gt;='Rent Roll'!$M45,DL$5&lt;='Rent Roll'!$N45)),
IF('Rent Roll'!$S20=NNN,DL51,
IF('Rent Roll'!$S20=Stop,DL76,
IF('Rent Roll'!$S20=CAM_Fixed,DL101,
IF('Rent Roll'!$S20=FSG,"-","-")))),"-"),"-")</f>
        <v>-</v>
      </c>
      <c r="DM24" s="715" t="str">
        <f>IF(DM$3='Rent Roll'!$U20,
IF(OR(AND(DM$5&gt;='Rent Roll'!$K20,DM$5&lt;='Rent Roll'!$L20),AND(DM$5&gt;='Rent Roll'!$M45,DM$5&lt;='Rent Roll'!$N45)),
IF('Rent Roll'!$S20=NNN,DM51,
IF('Rent Roll'!$S20=Stop,DM76,
IF('Rent Roll'!$S20=CAM_Fixed,DM101,
IF('Rent Roll'!$S20=FSG,"-","-")))),"-"),"-")</f>
        <v>-</v>
      </c>
      <c r="DN24" s="715" t="str">
        <f>IF(DN$3='Rent Roll'!$U20,
IF(OR(AND(DN$5&gt;='Rent Roll'!$K20,DN$5&lt;='Rent Roll'!$L20),AND(DN$5&gt;='Rent Roll'!$M45,DN$5&lt;='Rent Roll'!$N45)),
IF('Rent Roll'!$S20=NNN,DN51,
IF('Rent Roll'!$S20=Stop,DN76,
IF('Rent Roll'!$S20=CAM_Fixed,DN101,
IF('Rent Roll'!$S20=FSG,"-","-")))),"-"),"-")</f>
        <v>-</v>
      </c>
      <c r="DO24" s="715" t="str">
        <f>IF(DO$3='Rent Roll'!$U20,
IF(OR(AND(DO$5&gt;='Rent Roll'!$K20,DO$5&lt;='Rent Roll'!$L20),AND(DO$5&gt;='Rent Roll'!$M45,DO$5&lt;='Rent Roll'!$N45)),
IF('Rent Roll'!$S20=NNN,DO51,
IF('Rent Roll'!$S20=Stop,DO76,
IF('Rent Roll'!$S20=CAM_Fixed,DO101,
IF('Rent Roll'!$S20=FSG,"-","-")))),"-"),"-")</f>
        <v>-</v>
      </c>
      <c r="DP24" s="715" t="str">
        <f>IF(DP$3='Rent Roll'!$U20,
IF(OR(AND(DP$5&gt;='Rent Roll'!$K20,DP$5&lt;='Rent Roll'!$L20),AND(DP$5&gt;='Rent Roll'!$M45,DP$5&lt;='Rent Roll'!$N45)),
IF('Rent Roll'!$S20=NNN,DP51,
IF('Rent Roll'!$S20=Stop,DP76,
IF('Rent Roll'!$S20=CAM_Fixed,DP101,
IF('Rent Roll'!$S20=FSG,"-","-")))),"-"),"-")</f>
        <v>-</v>
      </c>
      <c r="DQ24" s="715" t="str">
        <f>IF(DQ$3='Rent Roll'!$U20,
IF(OR(AND(DQ$5&gt;='Rent Roll'!$K20,DQ$5&lt;='Rent Roll'!$L20),AND(DQ$5&gt;='Rent Roll'!$M45,DQ$5&lt;='Rent Roll'!$N45)),
IF('Rent Roll'!$S20=NNN,DQ51,
IF('Rent Roll'!$S20=Stop,DQ76,
IF('Rent Roll'!$S20=CAM_Fixed,DQ101,
IF('Rent Roll'!$S20=FSG,"-","-")))),"-"),"-")</f>
        <v>-</v>
      </c>
      <c r="DR24" s="715" t="str">
        <f>IF(DR$3='Rent Roll'!$U20,
IF(OR(AND(DR$5&gt;='Rent Roll'!$K20,DR$5&lt;='Rent Roll'!$L20),AND(DR$5&gt;='Rent Roll'!$M45,DR$5&lt;='Rent Roll'!$N45)),
IF('Rent Roll'!$S20=NNN,DR51,
IF('Rent Roll'!$S20=Stop,DR76,
IF('Rent Roll'!$S20=CAM_Fixed,DR101,
IF('Rent Roll'!$S20=FSG,"-","-")))),"-"),"-")</f>
        <v>-</v>
      </c>
      <c r="DS24" s="715" t="str">
        <f>IF(DS$3='Rent Roll'!$U20,
IF(OR(AND(DS$5&gt;='Rent Roll'!$K20,DS$5&lt;='Rent Roll'!$L20),AND(DS$5&gt;='Rent Roll'!$M45,DS$5&lt;='Rent Roll'!$N45)),
IF('Rent Roll'!$S20=NNN,DS51,
IF('Rent Roll'!$S20=Stop,DS76,
IF('Rent Roll'!$S20=CAM_Fixed,DS101,
IF('Rent Roll'!$S20=FSG,"-","-")))),"-"),"-")</f>
        <v>-</v>
      </c>
      <c r="DT24" s="715" t="str">
        <f>IF(DT$3='Rent Roll'!$U20,
IF(OR(AND(DT$5&gt;='Rent Roll'!$K20,DT$5&lt;='Rent Roll'!$L20),AND(DT$5&gt;='Rent Roll'!$M45,DT$5&lt;='Rent Roll'!$N45)),
IF('Rent Roll'!$S20=NNN,DT51,
IF('Rent Roll'!$S20=Stop,DT76,
IF('Rent Roll'!$S20=CAM_Fixed,DT101,
IF('Rent Roll'!$S20=FSG,"-","-")))),"-"),"-")</f>
        <v>-</v>
      </c>
      <c r="DU24" s="715" t="str">
        <f>IF(DU$3='Rent Roll'!$U20,
IF(OR(AND(DU$5&gt;='Rent Roll'!$K20,DU$5&lt;='Rent Roll'!$L20),AND(DU$5&gt;='Rent Roll'!$M45,DU$5&lt;='Rent Roll'!$N45)),
IF('Rent Roll'!$S20=NNN,DU51,
IF('Rent Roll'!$S20=Stop,DU76,
IF('Rent Roll'!$S20=CAM_Fixed,DU101,
IF('Rent Roll'!$S20=FSG,"-","-")))),"-"),"-")</f>
        <v>-</v>
      </c>
      <c r="DV24" s="715" t="str">
        <f>IF(DV$3='Rent Roll'!$U20,
IF(OR(AND(DV$5&gt;='Rent Roll'!$K20,DV$5&lt;='Rent Roll'!$L20),AND(DV$5&gt;='Rent Roll'!$M45,DV$5&lt;='Rent Roll'!$N45)),
IF('Rent Roll'!$S20=NNN,DV51,
IF('Rent Roll'!$S20=Stop,DV76,
IF('Rent Roll'!$S20=CAM_Fixed,DV101,
IF('Rent Roll'!$S20=FSG,"-","-")))),"-"),"-")</f>
        <v>-</v>
      </c>
      <c r="DW24" s="715" t="str">
        <f>IF(DW$3='Rent Roll'!$U20,
IF(OR(AND(DW$5&gt;='Rent Roll'!$K20,DW$5&lt;='Rent Roll'!$L20),AND(DW$5&gt;='Rent Roll'!$M45,DW$5&lt;='Rent Roll'!$N45)),
IF('Rent Roll'!$S20=NNN,DW51,
IF('Rent Roll'!$S20=Stop,DW76,
IF('Rent Roll'!$S20=CAM_Fixed,DW101,
IF('Rent Roll'!$S20=FSG,"-","-")))),"-"),"-")</f>
        <v>-</v>
      </c>
      <c r="DX24" s="715" t="str">
        <f>IF(DX$3='Rent Roll'!$U20,
IF(OR(AND(DX$5&gt;='Rent Roll'!$K20,DX$5&lt;='Rent Roll'!$L20),AND(DX$5&gt;='Rent Roll'!$M45,DX$5&lt;='Rent Roll'!$N45)),
IF('Rent Roll'!$S20=NNN,DX51,
IF('Rent Roll'!$S20=Stop,DX76,
IF('Rent Roll'!$S20=CAM_Fixed,DX101,
IF('Rent Roll'!$S20=FSG,"-","-")))),"-"),"-")</f>
        <v>-</v>
      </c>
      <c r="DY24" s="715" t="str">
        <f>IF(DY$3='Rent Roll'!$U20,
IF(OR(AND(DY$5&gt;='Rent Roll'!$K20,DY$5&lt;='Rent Roll'!$L20),AND(DY$5&gt;='Rent Roll'!$M45,DY$5&lt;='Rent Roll'!$N45)),
IF('Rent Roll'!$S20=NNN,DY51,
IF('Rent Roll'!$S20=Stop,DY76,
IF('Rent Roll'!$S20=CAM_Fixed,DY101,
IF('Rent Roll'!$S20=FSG,"-","-")))),"-"),"-")</f>
        <v>-</v>
      </c>
      <c r="DZ24" s="715" t="str">
        <f>IF(DZ$3='Rent Roll'!$U20,
IF(OR(AND(DZ$5&gt;='Rent Roll'!$K20,DZ$5&lt;='Rent Roll'!$L20),AND(DZ$5&gt;='Rent Roll'!$M45,DZ$5&lt;='Rent Roll'!$N45)),
IF('Rent Roll'!$S20=NNN,DZ51,
IF('Rent Roll'!$S20=Stop,DZ76,
IF('Rent Roll'!$S20=CAM_Fixed,DZ101,
IF('Rent Roll'!$S20=FSG,"-","-")))),"-"),"-")</f>
        <v>-</v>
      </c>
      <c r="EA24" s="715" t="str">
        <f>IF(EA$3='Rent Roll'!$U20,
IF(OR(AND(EA$5&gt;='Rent Roll'!$K20,EA$5&lt;='Rent Roll'!$L20),AND(EA$5&gt;='Rent Roll'!$M45,EA$5&lt;='Rent Roll'!$N45)),
IF('Rent Roll'!$S20=NNN,EA51,
IF('Rent Roll'!$S20=Stop,EA76,
IF('Rent Roll'!$S20=CAM_Fixed,EA101,
IF('Rent Roll'!$S20=FSG,"-","-")))),"-"),"-")</f>
        <v>-</v>
      </c>
      <c r="EB24" s="715" t="str">
        <f>IF(EB$3='Rent Roll'!$U20,
IF(OR(AND(EB$5&gt;='Rent Roll'!$K20,EB$5&lt;='Rent Roll'!$L20),AND(EB$5&gt;='Rent Roll'!$M45,EB$5&lt;='Rent Roll'!$N45)),
IF('Rent Roll'!$S20=NNN,EB51,
IF('Rent Roll'!$S20=Stop,EB76,
IF('Rent Roll'!$S20=CAM_Fixed,EB101,
IF('Rent Roll'!$S20=FSG,"-","-")))),"-"),"-")</f>
        <v>-</v>
      </c>
      <c r="EC24" s="715" t="str">
        <f>IF(EC$3='Rent Roll'!$U20,
IF(OR(AND(EC$5&gt;='Rent Roll'!$K20,EC$5&lt;='Rent Roll'!$L20),AND(EC$5&gt;='Rent Roll'!$M45,EC$5&lt;='Rent Roll'!$N45)),
IF('Rent Roll'!$S20=NNN,EC51,
IF('Rent Roll'!$S20=Stop,EC76,
IF('Rent Roll'!$S20=CAM_Fixed,EC101,
IF('Rent Roll'!$S20=FSG,"-","-")))),"-"),"-")</f>
        <v>-</v>
      </c>
      <c r="ED24" s="715" t="str">
        <f>IF(ED$3='Rent Roll'!$U20,
IF(OR(AND(ED$5&gt;='Rent Roll'!$K20,ED$5&lt;='Rent Roll'!$L20),AND(ED$5&gt;='Rent Roll'!$M45,ED$5&lt;='Rent Roll'!$N45)),
IF('Rent Roll'!$S20=NNN,ED51,
IF('Rent Roll'!$S20=Stop,ED76,
IF('Rent Roll'!$S20=CAM_Fixed,ED101,
IF('Rent Roll'!$S20=FSG,"-","-")))),"-"),"-")</f>
        <v>-</v>
      </c>
      <c r="EE24" s="715" t="str">
        <f>IF(EE$3='Rent Roll'!$U20,
IF(OR(AND(EE$5&gt;='Rent Roll'!$K20,EE$5&lt;='Rent Roll'!$L20),AND(EE$5&gt;='Rent Roll'!$M45,EE$5&lt;='Rent Roll'!$N45)),
IF('Rent Roll'!$S20=NNN,EE51,
IF('Rent Roll'!$S20=Stop,EE76,
IF('Rent Roll'!$S20=CAM_Fixed,EE101,
IF('Rent Roll'!$S20=FSG,"-","-")))),"-"),"-")</f>
        <v>-</v>
      </c>
      <c r="EF24" s="361" t="str">
        <f>IF(EF$3='Rent Roll'!$U20,
IF(OR(AND(EF$5&gt;='Rent Roll'!$K20,EF$5&lt;='Rent Roll'!$L20),AND(EF$5&gt;='Rent Roll'!$M45,EF$5&lt;='Rent Roll'!$N45)),
IF('Rent Roll'!$S20=NNN,EF51,
IF('Rent Roll'!$S20=Stop,EF76,
IF('Rent Roll'!$S20=CAM_Fixed,EF101,
IF('Rent Roll'!$S20=FSG,"-","-")))),"-"),"-")</f>
        <v>-</v>
      </c>
      <c r="EG24" s="693" t="s">
        <v>109</v>
      </c>
    </row>
    <row r="25" spans="2:137" x14ac:dyDescent="0.25">
      <c r="B25" s="716" t="str">
        <f>IF('Rent Roll'!S21&gt;0,'Rent Roll'!S21,"")</f>
        <v/>
      </c>
      <c r="C25" s="714" t="str">
        <f>CONCATENATE('Rent Roll'!B21&amp;" - "&amp;'Rent Roll'!C21)</f>
        <v xml:space="preserve"> - </v>
      </c>
      <c r="D25" s="361">
        <f t="shared" si="11"/>
        <v>0</v>
      </c>
      <c r="E25" s="715" t="str">
        <f>IF(E$3='Rent Roll'!$U21,
IF(OR(AND(E$5&gt;='Rent Roll'!$K21,E$5&lt;='Rent Roll'!$L21),AND(E$5&gt;='Rent Roll'!$M46,E$5&lt;='Rent Roll'!$N46)),
IF('Rent Roll'!$S21=NNN,E52,
IF('Rent Roll'!$S21=Stop,E77,
IF('Rent Roll'!$S21=CAM_Fixed,E102,
IF('Rent Roll'!$S21=FSG,"-","-")))),"-"),"-")</f>
        <v>-</v>
      </c>
      <c r="F25" s="715" t="str">
        <f>IF(F$3='Rent Roll'!$U21,
IF(OR(AND(F$5&gt;='Rent Roll'!$K21,F$5&lt;='Rent Roll'!$L21),AND(F$5&gt;='Rent Roll'!$M46,F$5&lt;='Rent Roll'!$N46)),
IF('Rent Roll'!$S21=NNN,F52,
IF('Rent Roll'!$S21=Stop,F77,
IF('Rent Roll'!$S21=CAM_Fixed,F102,
IF('Rent Roll'!$S21=FSG,"-","-")))),"-"),"-")</f>
        <v>-</v>
      </c>
      <c r="G25" s="715" t="str">
        <f>IF(G$3='Rent Roll'!$U21,
IF(OR(AND(G$5&gt;='Rent Roll'!$K21,G$5&lt;='Rent Roll'!$L21),AND(G$5&gt;='Rent Roll'!$M46,G$5&lt;='Rent Roll'!$N46)),
IF('Rent Roll'!$S21=NNN,G52,
IF('Rent Roll'!$S21=Stop,G77,
IF('Rent Roll'!$S21=CAM_Fixed,G102,
IF('Rent Roll'!$S21=FSG,"-","-")))),"-"),"-")</f>
        <v>-</v>
      </c>
      <c r="H25" s="715" t="str">
        <f>IF(H$3='Rent Roll'!$U21,
IF(OR(AND(H$5&gt;='Rent Roll'!$K21,H$5&lt;='Rent Roll'!$L21),AND(H$5&gt;='Rent Roll'!$M46,H$5&lt;='Rent Roll'!$N46)),
IF('Rent Roll'!$S21=NNN,H52,
IF('Rent Roll'!$S21=Stop,H77,
IF('Rent Roll'!$S21=CAM_Fixed,H102,
IF('Rent Roll'!$S21=FSG,"-","-")))),"-"),"-")</f>
        <v>-</v>
      </c>
      <c r="I25" s="715" t="str">
        <f>IF(I$3='Rent Roll'!$U21,
IF(OR(AND(I$5&gt;='Rent Roll'!$K21,I$5&lt;='Rent Roll'!$L21),AND(I$5&gt;='Rent Roll'!$M46,I$5&lt;='Rent Roll'!$N46)),
IF('Rent Roll'!$S21=NNN,I52,
IF('Rent Roll'!$S21=Stop,I77,
IF('Rent Roll'!$S21=CAM_Fixed,I102,
IF('Rent Roll'!$S21=FSG,"-","-")))),"-"),"-")</f>
        <v>-</v>
      </c>
      <c r="J25" s="715" t="str">
        <f>IF(J$3='Rent Roll'!$U21,
IF(OR(AND(J$5&gt;='Rent Roll'!$K21,J$5&lt;='Rent Roll'!$L21),AND(J$5&gt;='Rent Roll'!$M46,J$5&lt;='Rent Roll'!$N46)),
IF('Rent Roll'!$S21=NNN,J52,
IF('Rent Roll'!$S21=Stop,J77,
IF('Rent Roll'!$S21=CAM_Fixed,J102,
IF('Rent Roll'!$S21=FSG,"-","-")))),"-"),"-")</f>
        <v>-</v>
      </c>
      <c r="K25" s="715" t="str">
        <f>IF(K$3='Rent Roll'!$U21,
IF(OR(AND(K$5&gt;='Rent Roll'!$K21,K$5&lt;='Rent Roll'!$L21),AND(K$5&gt;='Rent Roll'!$M46,K$5&lt;='Rent Roll'!$N46)),
IF('Rent Roll'!$S21=NNN,K52,
IF('Rent Roll'!$S21=Stop,K77,
IF('Rent Roll'!$S21=CAM_Fixed,K102,
IF('Rent Roll'!$S21=FSG,"-","-")))),"-"),"-")</f>
        <v>-</v>
      </c>
      <c r="L25" s="715" t="str">
        <f>IF(L$3='Rent Roll'!$U21,
IF(OR(AND(L$5&gt;='Rent Roll'!$K21,L$5&lt;='Rent Roll'!$L21),AND(L$5&gt;='Rent Roll'!$M46,L$5&lt;='Rent Roll'!$N46)),
IF('Rent Roll'!$S21=NNN,L52,
IF('Rent Roll'!$S21=Stop,L77,
IF('Rent Roll'!$S21=CAM_Fixed,L102,
IF('Rent Roll'!$S21=FSG,"-","-")))),"-"),"-")</f>
        <v>-</v>
      </c>
      <c r="M25" s="715" t="str">
        <f>IF(M$3='Rent Roll'!$U21,
IF(OR(AND(M$5&gt;='Rent Roll'!$K21,M$5&lt;='Rent Roll'!$L21),AND(M$5&gt;='Rent Roll'!$M46,M$5&lt;='Rent Roll'!$N46)),
IF('Rent Roll'!$S21=NNN,M52,
IF('Rent Roll'!$S21=Stop,M77,
IF('Rent Roll'!$S21=CAM_Fixed,M102,
IF('Rent Roll'!$S21=FSG,"-","-")))),"-"),"-")</f>
        <v>-</v>
      </c>
      <c r="N25" s="715" t="str">
        <f>IF(N$3='Rent Roll'!$U21,
IF(OR(AND(N$5&gt;='Rent Roll'!$K21,N$5&lt;='Rent Roll'!$L21),AND(N$5&gt;='Rent Roll'!$M46,N$5&lt;='Rent Roll'!$N46)),
IF('Rent Roll'!$S21=NNN,N52,
IF('Rent Roll'!$S21=Stop,N77,
IF('Rent Roll'!$S21=CAM_Fixed,N102,
IF('Rent Roll'!$S21=FSG,"-","-")))),"-"),"-")</f>
        <v>-</v>
      </c>
      <c r="O25" s="715" t="str">
        <f>IF(O$3='Rent Roll'!$U21,
IF(OR(AND(O$5&gt;='Rent Roll'!$K21,O$5&lt;='Rent Roll'!$L21),AND(O$5&gt;='Rent Roll'!$M46,O$5&lt;='Rent Roll'!$N46)),
IF('Rent Roll'!$S21=NNN,O52,
IF('Rent Roll'!$S21=Stop,O77,
IF('Rent Roll'!$S21=CAM_Fixed,O102,
IF('Rent Roll'!$S21=FSG,"-","-")))),"-"),"-")</f>
        <v>-</v>
      </c>
      <c r="P25" s="715" t="str">
        <f>IF(P$3='Rent Roll'!$U21,
IF(OR(AND(P$5&gt;='Rent Roll'!$K21,P$5&lt;='Rent Roll'!$L21),AND(P$5&gt;='Rent Roll'!$M46,P$5&lt;='Rent Roll'!$N46)),
IF('Rent Roll'!$S21=NNN,P52,
IF('Rent Roll'!$S21=Stop,P77,
IF('Rent Roll'!$S21=CAM_Fixed,P102,
IF('Rent Roll'!$S21=FSG,"-","-")))),"-"),"-")</f>
        <v>-</v>
      </c>
      <c r="Q25" s="715" t="str">
        <f>IF(Q$3='Rent Roll'!$U21,
IF(OR(AND(Q$5&gt;='Rent Roll'!$K21,Q$5&lt;='Rent Roll'!$L21),AND(Q$5&gt;='Rent Roll'!$M46,Q$5&lt;='Rent Roll'!$N46)),
IF('Rent Roll'!$S21=NNN,Q52,
IF('Rent Roll'!$S21=Stop,Q77,
IF('Rent Roll'!$S21=CAM_Fixed,Q102,
IF('Rent Roll'!$S21=FSG,"-","-")))),"-"),"-")</f>
        <v>-</v>
      </c>
      <c r="R25" s="715" t="str">
        <f>IF(R$3='Rent Roll'!$U21,
IF(OR(AND(R$5&gt;='Rent Roll'!$K21,R$5&lt;='Rent Roll'!$L21),AND(R$5&gt;='Rent Roll'!$M46,R$5&lt;='Rent Roll'!$N46)),
IF('Rent Roll'!$S21=NNN,R52,
IF('Rent Roll'!$S21=Stop,R77,
IF('Rent Roll'!$S21=CAM_Fixed,R102,
IF('Rent Roll'!$S21=FSG,"-","-")))),"-"),"-")</f>
        <v>-</v>
      </c>
      <c r="S25" s="715" t="str">
        <f>IF(S$3='Rent Roll'!$U21,
IF(OR(AND(S$5&gt;='Rent Roll'!$K21,S$5&lt;='Rent Roll'!$L21),AND(S$5&gt;='Rent Roll'!$M46,S$5&lt;='Rent Roll'!$N46)),
IF('Rent Roll'!$S21=NNN,S52,
IF('Rent Roll'!$S21=Stop,S77,
IF('Rent Roll'!$S21=CAM_Fixed,S102,
IF('Rent Roll'!$S21=FSG,"-","-")))),"-"),"-")</f>
        <v>-</v>
      </c>
      <c r="T25" s="715" t="str">
        <f>IF(T$3='Rent Roll'!$U21,
IF(OR(AND(T$5&gt;='Rent Roll'!$K21,T$5&lt;='Rent Roll'!$L21),AND(T$5&gt;='Rent Roll'!$M46,T$5&lt;='Rent Roll'!$N46)),
IF('Rent Roll'!$S21=NNN,T52,
IF('Rent Roll'!$S21=Stop,T77,
IF('Rent Roll'!$S21=CAM_Fixed,T102,
IF('Rent Roll'!$S21=FSG,"-","-")))),"-"),"-")</f>
        <v>-</v>
      </c>
      <c r="U25" s="715" t="str">
        <f>IF(U$3='Rent Roll'!$U21,
IF(OR(AND(U$5&gt;='Rent Roll'!$K21,U$5&lt;='Rent Roll'!$L21),AND(U$5&gt;='Rent Roll'!$M46,U$5&lt;='Rent Roll'!$N46)),
IF('Rent Roll'!$S21=NNN,U52,
IF('Rent Roll'!$S21=Stop,U77,
IF('Rent Roll'!$S21=CAM_Fixed,U102,
IF('Rent Roll'!$S21=FSG,"-","-")))),"-"),"-")</f>
        <v>-</v>
      </c>
      <c r="V25" s="715" t="str">
        <f>IF(V$3='Rent Roll'!$U21,
IF(OR(AND(V$5&gt;='Rent Roll'!$K21,V$5&lt;='Rent Roll'!$L21),AND(V$5&gt;='Rent Roll'!$M46,V$5&lt;='Rent Roll'!$N46)),
IF('Rent Roll'!$S21=NNN,V52,
IF('Rent Roll'!$S21=Stop,V77,
IF('Rent Roll'!$S21=CAM_Fixed,V102,
IF('Rent Roll'!$S21=FSG,"-","-")))),"-"),"-")</f>
        <v>-</v>
      </c>
      <c r="W25" s="715" t="str">
        <f>IF(W$3='Rent Roll'!$U21,
IF(OR(AND(W$5&gt;='Rent Roll'!$K21,W$5&lt;='Rent Roll'!$L21),AND(W$5&gt;='Rent Roll'!$M46,W$5&lt;='Rent Roll'!$N46)),
IF('Rent Roll'!$S21=NNN,W52,
IF('Rent Roll'!$S21=Stop,W77,
IF('Rent Roll'!$S21=CAM_Fixed,W102,
IF('Rent Roll'!$S21=FSG,"-","-")))),"-"),"-")</f>
        <v>-</v>
      </c>
      <c r="X25" s="715" t="str">
        <f>IF(X$3='Rent Roll'!$U21,
IF(OR(AND(X$5&gt;='Rent Roll'!$K21,X$5&lt;='Rent Roll'!$L21),AND(X$5&gt;='Rent Roll'!$M46,X$5&lt;='Rent Roll'!$N46)),
IF('Rent Roll'!$S21=NNN,X52,
IF('Rent Roll'!$S21=Stop,X77,
IF('Rent Roll'!$S21=CAM_Fixed,X102,
IF('Rent Roll'!$S21=FSG,"-","-")))),"-"),"-")</f>
        <v>-</v>
      </c>
      <c r="Y25" s="715" t="str">
        <f>IF(Y$3='Rent Roll'!$U21,
IF(OR(AND(Y$5&gt;='Rent Roll'!$K21,Y$5&lt;='Rent Roll'!$L21),AND(Y$5&gt;='Rent Roll'!$M46,Y$5&lt;='Rent Roll'!$N46)),
IF('Rent Roll'!$S21=NNN,Y52,
IF('Rent Roll'!$S21=Stop,Y77,
IF('Rent Roll'!$S21=CAM_Fixed,Y102,
IF('Rent Roll'!$S21=FSG,"-","-")))),"-"),"-")</f>
        <v>-</v>
      </c>
      <c r="Z25" s="715" t="str">
        <f>IF(Z$3='Rent Roll'!$U21,
IF(OR(AND(Z$5&gt;='Rent Roll'!$K21,Z$5&lt;='Rent Roll'!$L21),AND(Z$5&gt;='Rent Roll'!$M46,Z$5&lt;='Rent Roll'!$N46)),
IF('Rent Roll'!$S21=NNN,Z52,
IF('Rent Roll'!$S21=Stop,Z77,
IF('Rent Roll'!$S21=CAM_Fixed,Z102,
IF('Rent Roll'!$S21=FSG,"-","-")))),"-"),"-")</f>
        <v>-</v>
      </c>
      <c r="AA25" s="715" t="str">
        <f>IF(AA$3='Rent Roll'!$U21,
IF(OR(AND(AA$5&gt;='Rent Roll'!$K21,AA$5&lt;='Rent Roll'!$L21),AND(AA$5&gt;='Rent Roll'!$M46,AA$5&lt;='Rent Roll'!$N46)),
IF('Rent Roll'!$S21=NNN,AA52,
IF('Rent Roll'!$S21=Stop,AA77,
IF('Rent Roll'!$S21=CAM_Fixed,AA102,
IF('Rent Roll'!$S21=FSG,"-","-")))),"-"),"-")</f>
        <v>-</v>
      </c>
      <c r="AB25" s="715" t="str">
        <f>IF(AB$3='Rent Roll'!$U21,
IF(OR(AND(AB$5&gt;='Rent Roll'!$K21,AB$5&lt;='Rent Roll'!$L21),AND(AB$5&gt;='Rent Roll'!$M46,AB$5&lt;='Rent Roll'!$N46)),
IF('Rent Roll'!$S21=NNN,AB52,
IF('Rent Roll'!$S21=Stop,AB77,
IF('Rent Roll'!$S21=CAM_Fixed,AB102,
IF('Rent Roll'!$S21=FSG,"-","-")))),"-"),"-")</f>
        <v>-</v>
      </c>
      <c r="AC25" s="715" t="str">
        <f>IF(AC$3='Rent Roll'!$U21,
IF(OR(AND(AC$5&gt;='Rent Roll'!$K21,AC$5&lt;='Rent Roll'!$L21),AND(AC$5&gt;='Rent Roll'!$M46,AC$5&lt;='Rent Roll'!$N46)),
IF('Rent Roll'!$S21=NNN,AC52,
IF('Rent Roll'!$S21=Stop,AC77,
IF('Rent Roll'!$S21=CAM_Fixed,AC102,
IF('Rent Roll'!$S21=FSG,"-","-")))),"-"),"-")</f>
        <v>-</v>
      </c>
      <c r="AD25" s="715" t="str">
        <f>IF(AD$3='Rent Roll'!$U21,
IF(OR(AND(AD$5&gt;='Rent Roll'!$K21,AD$5&lt;='Rent Roll'!$L21),AND(AD$5&gt;='Rent Roll'!$M46,AD$5&lt;='Rent Roll'!$N46)),
IF('Rent Roll'!$S21=NNN,AD52,
IF('Rent Roll'!$S21=Stop,AD77,
IF('Rent Roll'!$S21=CAM_Fixed,AD102,
IF('Rent Roll'!$S21=FSG,"-","-")))),"-"),"-")</f>
        <v>-</v>
      </c>
      <c r="AE25" s="715" t="str">
        <f>IF(AE$3='Rent Roll'!$U21,
IF(OR(AND(AE$5&gt;='Rent Roll'!$K21,AE$5&lt;='Rent Roll'!$L21),AND(AE$5&gt;='Rent Roll'!$M46,AE$5&lt;='Rent Roll'!$N46)),
IF('Rent Roll'!$S21=NNN,AE52,
IF('Rent Roll'!$S21=Stop,AE77,
IF('Rent Roll'!$S21=CAM_Fixed,AE102,
IF('Rent Roll'!$S21=FSG,"-","-")))),"-"),"-")</f>
        <v>-</v>
      </c>
      <c r="AF25" s="715" t="str">
        <f>IF(AF$3='Rent Roll'!$U21,
IF(OR(AND(AF$5&gt;='Rent Roll'!$K21,AF$5&lt;='Rent Roll'!$L21),AND(AF$5&gt;='Rent Roll'!$M46,AF$5&lt;='Rent Roll'!$N46)),
IF('Rent Roll'!$S21=NNN,AF52,
IF('Rent Roll'!$S21=Stop,AF77,
IF('Rent Roll'!$S21=CAM_Fixed,AF102,
IF('Rent Roll'!$S21=FSG,"-","-")))),"-"),"-")</f>
        <v>-</v>
      </c>
      <c r="AG25" s="715" t="str">
        <f>IF(AG$3='Rent Roll'!$U21,
IF(OR(AND(AG$5&gt;='Rent Roll'!$K21,AG$5&lt;='Rent Roll'!$L21),AND(AG$5&gt;='Rent Roll'!$M46,AG$5&lt;='Rent Roll'!$N46)),
IF('Rent Roll'!$S21=NNN,AG52,
IF('Rent Roll'!$S21=Stop,AG77,
IF('Rent Roll'!$S21=CAM_Fixed,AG102,
IF('Rent Roll'!$S21=FSG,"-","-")))),"-"),"-")</f>
        <v>-</v>
      </c>
      <c r="AH25" s="715" t="str">
        <f>IF(AH$3='Rent Roll'!$U21,
IF(OR(AND(AH$5&gt;='Rent Roll'!$K21,AH$5&lt;='Rent Roll'!$L21),AND(AH$5&gt;='Rent Roll'!$M46,AH$5&lt;='Rent Roll'!$N46)),
IF('Rent Roll'!$S21=NNN,AH52,
IF('Rent Roll'!$S21=Stop,AH77,
IF('Rent Roll'!$S21=CAM_Fixed,AH102,
IF('Rent Roll'!$S21=FSG,"-","-")))),"-"),"-")</f>
        <v>-</v>
      </c>
      <c r="AI25" s="715" t="str">
        <f>IF(AI$3='Rent Roll'!$U21,
IF(OR(AND(AI$5&gt;='Rent Roll'!$K21,AI$5&lt;='Rent Roll'!$L21),AND(AI$5&gt;='Rent Roll'!$M46,AI$5&lt;='Rent Roll'!$N46)),
IF('Rent Roll'!$S21=NNN,AI52,
IF('Rent Roll'!$S21=Stop,AI77,
IF('Rent Roll'!$S21=CAM_Fixed,AI102,
IF('Rent Roll'!$S21=FSG,"-","-")))),"-"),"-")</f>
        <v>-</v>
      </c>
      <c r="AJ25" s="715" t="str">
        <f>IF(AJ$3='Rent Roll'!$U21,
IF(OR(AND(AJ$5&gt;='Rent Roll'!$K21,AJ$5&lt;='Rent Roll'!$L21),AND(AJ$5&gt;='Rent Roll'!$M46,AJ$5&lt;='Rent Roll'!$N46)),
IF('Rent Roll'!$S21=NNN,AJ52,
IF('Rent Roll'!$S21=Stop,AJ77,
IF('Rent Roll'!$S21=CAM_Fixed,AJ102,
IF('Rent Roll'!$S21=FSG,"-","-")))),"-"),"-")</f>
        <v>-</v>
      </c>
      <c r="AK25" s="715" t="str">
        <f>IF(AK$3='Rent Roll'!$U21,
IF(OR(AND(AK$5&gt;='Rent Roll'!$K21,AK$5&lt;='Rent Roll'!$L21),AND(AK$5&gt;='Rent Roll'!$M46,AK$5&lt;='Rent Roll'!$N46)),
IF('Rent Roll'!$S21=NNN,AK52,
IF('Rent Roll'!$S21=Stop,AK77,
IF('Rent Roll'!$S21=CAM_Fixed,AK102,
IF('Rent Roll'!$S21=FSG,"-","-")))),"-"),"-")</f>
        <v>-</v>
      </c>
      <c r="AL25" s="715" t="str">
        <f>IF(AL$3='Rent Roll'!$U21,
IF(OR(AND(AL$5&gt;='Rent Roll'!$K21,AL$5&lt;='Rent Roll'!$L21),AND(AL$5&gt;='Rent Roll'!$M46,AL$5&lt;='Rent Roll'!$N46)),
IF('Rent Roll'!$S21=NNN,AL52,
IF('Rent Roll'!$S21=Stop,AL77,
IF('Rent Roll'!$S21=CAM_Fixed,AL102,
IF('Rent Roll'!$S21=FSG,"-","-")))),"-"),"-")</f>
        <v>-</v>
      </c>
      <c r="AM25" s="715" t="str">
        <f>IF(AM$3='Rent Roll'!$U21,
IF(OR(AND(AM$5&gt;='Rent Roll'!$K21,AM$5&lt;='Rent Roll'!$L21),AND(AM$5&gt;='Rent Roll'!$M46,AM$5&lt;='Rent Roll'!$N46)),
IF('Rent Roll'!$S21=NNN,AM52,
IF('Rent Roll'!$S21=Stop,AM77,
IF('Rent Roll'!$S21=CAM_Fixed,AM102,
IF('Rent Roll'!$S21=FSG,"-","-")))),"-"),"-")</f>
        <v>-</v>
      </c>
      <c r="AN25" s="715" t="str">
        <f>IF(AN$3='Rent Roll'!$U21,
IF(OR(AND(AN$5&gt;='Rent Roll'!$K21,AN$5&lt;='Rent Roll'!$L21),AND(AN$5&gt;='Rent Roll'!$M46,AN$5&lt;='Rent Roll'!$N46)),
IF('Rent Roll'!$S21=NNN,AN52,
IF('Rent Roll'!$S21=Stop,AN77,
IF('Rent Roll'!$S21=CAM_Fixed,AN102,
IF('Rent Roll'!$S21=FSG,"-","-")))),"-"),"-")</f>
        <v>-</v>
      </c>
      <c r="AO25" s="715" t="str">
        <f>IF(AO$3='Rent Roll'!$U21,
IF(OR(AND(AO$5&gt;='Rent Roll'!$K21,AO$5&lt;='Rent Roll'!$L21),AND(AO$5&gt;='Rent Roll'!$M46,AO$5&lt;='Rent Roll'!$N46)),
IF('Rent Roll'!$S21=NNN,AO52,
IF('Rent Roll'!$S21=Stop,AO77,
IF('Rent Roll'!$S21=CAM_Fixed,AO102,
IF('Rent Roll'!$S21=FSG,"-","-")))),"-"),"-")</f>
        <v>-</v>
      </c>
      <c r="AP25" s="715" t="str">
        <f>IF(AP$3='Rent Roll'!$U21,
IF(OR(AND(AP$5&gt;='Rent Roll'!$K21,AP$5&lt;='Rent Roll'!$L21),AND(AP$5&gt;='Rent Roll'!$M46,AP$5&lt;='Rent Roll'!$N46)),
IF('Rent Roll'!$S21=NNN,AP52,
IF('Rent Roll'!$S21=Stop,AP77,
IF('Rent Roll'!$S21=CAM_Fixed,AP102,
IF('Rent Roll'!$S21=FSG,"-","-")))),"-"),"-")</f>
        <v>-</v>
      </c>
      <c r="AQ25" s="715" t="str">
        <f>IF(AQ$3='Rent Roll'!$U21,
IF(OR(AND(AQ$5&gt;='Rent Roll'!$K21,AQ$5&lt;='Rent Roll'!$L21),AND(AQ$5&gt;='Rent Roll'!$M46,AQ$5&lt;='Rent Roll'!$N46)),
IF('Rent Roll'!$S21=NNN,AQ52,
IF('Rent Roll'!$S21=Stop,AQ77,
IF('Rent Roll'!$S21=CAM_Fixed,AQ102,
IF('Rent Roll'!$S21=FSG,"-","-")))),"-"),"-")</f>
        <v>-</v>
      </c>
      <c r="AR25" s="715" t="str">
        <f>IF(AR$3='Rent Roll'!$U21,
IF(OR(AND(AR$5&gt;='Rent Roll'!$K21,AR$5&lt;='Rent Roll'!$L21),AND(AR$5&gt;='Rent Roll'!$M46,AR$5&lt;='Rent Roll'!$N46)),
IF('Rent Roll'!$S21=NNN,AR52,
IF('Rent Roll'!$S21=Stop,AR77,
IF('Rent Roll'!$S21=CAM_Fixed,AR102,
IF('Rent Roll'!$S21=FSG,"-","-")))),"-"),"-")</f>
        <v>-</v>
      </c>
      <c r="AS25" s="715" t="str">
        <f>IF(AS$3='Rent Roll'!$U21,
IF(OR(AND(AS$5&gt;='Rent Roll'!$K21,AS$5&lt;='Rent Roll'!$L21),AND(AS$5&gt;='Rent Roll'!$M46,AS$5&lt;='Rent Roll'!$N46)),
IF('Rent Roll'!$S21=NNN,AS52,
IF('Rent Roll'!$S21=Stop,AS77,
IF('Rent Roll'!$S21=CAM_Fixed,AS102,
IF('Rent Roll'!$S21=FSG,"-","-")))),"-"),"-")</f>
        <v>-</v>
      </c>
      <c r="AT25" s="715" t="str">
        <f>IF(AT$3='Rent Roll'!$U21,
IF(OR(AND(AT$5&gt;='Rent Roll'!$K21,AT$5&lt;='Rent Roll'!$L21),AND(AT$5&gt;='Rent Roll'!$M46,AT$5&lt;='Rent Roll'!$N46)),
IF('Rent Roll'!$S21=NNN,AT52,
IF('Rent Roll'!$S21=Stop,AT77,
IF('Rent Roll'!$S21=CAM_Fixed,AT102,
IF('Rent Roll'!$S21=FSG,"-","-")))),"-"),"-")</f>
        <v>-</v>
      </c>
      <c r="AU25" s="715" t="str">
        <f>IF(AU$3='Rent Roll'!$U21,
IF(OR(AND(AU$5&gt;='Rent Roll'!$K21,AU$5&lt;='Rent Roll'!$L21),AND(AU$5&gt;='Rent Roll'!$M46,AU$5&lt;='Rent Roll'!$N46)),
IF('Rent Roll'!$S21=NNN,AU52,
IF('Rent Roll'!$S21=Stop,AU77,
IF('Rent Roll'!$S21=CAM_Fixed,AU102,
IF('Rent Roll'!$S21=FSG,"-","-")))),"-"),"-")</f>
        <v>-</v>
      </c>
      <c r="AV25" s="715" t="str">
        <f>IF(AV$3='Rent Roll'!$U21,
IF(OR(AND(AV$5&gt;='Rent Roll'!$K21,AV$5&lt;='Rent Roll'!$L21),AND(AV$5&gt;='Rent Roll'!$M46,AV$5&lt;='Rent Roll'!$N46)),
IF('Rent Roll'!$S21=NNN,AV52,
IF('Rent Roll'!$S21=Stop,AV77,
IF('Rent Roll'!$S21=CAM_Fixed,AV102,
IF('Rent Roll'!$S21=FSG,"-","-")))),"-"),"-")</f>
        <v>-</v>
      </c>
      <c r="AW25" s="715" t="str">
        <f>IF(AW$3='Rent Roll'!$U21,
IF(OR(AND(AW$5&gt;='Rent Roll'!$K21,AW$5&lt;='Rent Roll'!$L21),AND(AW$5&gt;='Rent Roll'!$M46,AW$5&lt;='Rent Roll'!$N46)),
IF('Rent Roll'!$S21=NNN,AW52,
IF('Rent Roll'!$S21=Stop,AW77,
IF('Rent Roll'!$S21=CAM_Fixed,AW102,
IF('Rent Roll'!$S21=FSG,"-","-")))),"-"),"-")</f>
        <v>-</v>
      </c>
      <c r="AX25" s="715" t="str">
        <f>IF(AX$3='Rent Roll'!$U21,
IF(OR(AND(AX$5&gt;='Rent Roll'!$K21,AX$5&lt;='Rent Roll'!$L21),AND(AX$5&gt;='Rent Roll'!$M46,AX$5&lt;='Rent Roll'!$N46)),
IF('Rent Roll'!$S21=NNN,AX52,
IF('Rent Roll'!$S21=Stop,AX77,
IF('Rent Roll'!$S21=CAM_Fixed,AX102,
IF('Rent Roll'!$S21=FSG,"-","-")))),"-"),"-")</f>
        <v>-</v>
      </c>
      <c r="AY25" s="715" t="str">
        <f>IF(AY$3='Rent Roll'!$U21,
IF(OR(AND(AY$5&gt;='Rent Roll'!$K21,AY$5&lt;='Rent Roll'!$L21),AND(AY$5&gt;='Rent Roll'!$M46,AY$5&lt;='Rent Roll'!$N46)),
IF('Rent Roll'!$S21=NNN,AY52,
IF('Rent Roll'!$S21=Stop,AY77,
IF('Rent Roll'!$S21=CAM_Fixed,AY102,
IF('Rent Roll'!$S21=FSG,"-","-")))),"-"),"-")</f>
        <v>-</v>
      </c>
      <c r="AZ25" s="715" t="str">
        <f>IF(AZ$3='Rent Roll'!$U21,
IF(OR(AND(AZ$5&gt;='Rent Roll'!$K21,AZ$5&lt;='Rent Roll'!$L21),AND(AZ$5&gt;='Rent Roll'!$M46,AZ$5&lt;='Rent Roll'!$N46)),
IF('Rent Roll'!$S21=NNN,AZ52,
IF('Rent Roll'!$S21=Stop,AZ77,
IF('Rent Roll'!$S21=CAM_Fixed,AZ102,
IF('Rent Roll'!$S21=FSG,"-","-")))),"-"),"-")</f>
        <v>-</v>
      </c>
      <c r="BA25" s="715" t="str">
        <f>IF(BA$3='Rent Roll'!$U21,
IF(OR(AND(BA$5&gt;='Rent Roll'!$K21,BA$5&lt;='Rent Roll'!$L21),AND(BA$5&gt;='Rent Roll'!$M46,BA$5&lt;='Rent Roll'!$N46)),
IF('Rent Roll'!$S21=NNN,BA52,
IF('Rent Roll'!$S21=Stop,BA77,
IF('Rent Roll'!$S21=CAM_Fixed,BA102,
IF('Rent Roll'!$S21=FSG,"-","-")))),"-"),"-")</f>
        <v>-</v>
      </c>
      <c r="BB25" s="715" t="str">
        <f>IF(BB$3='Rent Roll'!$U21,
IF(OR(AND(BB$5&gt;='Rent Roll'!$K21,BB$5&lt;='Rent Roll'!$L21),AND(BB$5&gt;='Rent Roll'!$M46,BB$5&lt;='Rent Roll'!$N46)),
IF('Rent Roll'!$S21=NNN,BB52,
IF('Rent Roll'!$S21=Stop,BB77,
IF('Rent Roll'!$S21=CAM_Fixed,BB102,
IF('Rent Roll'!$S21=FSG,"-","-")))),"-"),"-")</f>
        <v>-</v>
      </c>
      <c r="BC25" s="715" t="str">
        <f>IF(BC$3='Rent Roll'!$U21,
IF(OR(AND(BC$5&gt;='Rent Roll'!$K21,BC$5&lt;='Rent Roll'!$L21),AND(BC$5&gt;='Rent Roll'!$M46,BC$5&lt;='Rent Roll'!$N46)),
IF('Rent Roll'!$S21=NNN,BC52,
IF('Rent Roll'!$S21=Stop,BC77,
IF('Rent Roll'!$S21=CAM_Fixed,BC102,
IF('Rent Roll'!$S21=FSG,"-","-")))),"-"),"-")</f>
        <v>-</v>
      </c>
      <c r="BD25" s="715" t="str">
        <f>IF(BD$3='Rent Roll'!$U21,
IF(OR(AND(BD$5&gt;='Rent Roll'!$K21,BD$5&lt;='Rent Roll'!$L21),AND(BD$5&gt;='Rent Roll'!$M46,BD$5&lt;='Rent Roll'!$N46)),
IF('Rent Roll'!$S21=NNN,BD52,
IF('Rent Roll'!$S21=Stop,BD77,
IF('Rent Roll'!$S21=CAM_Fixed,BD102,
IF('Rent Roll'!$S21=FSG,"-","-")))),"-"),"-")</f>
        <v>-</v>
      </c>
      <c r="BE25" s="715" t="str">
        <f>IF(BE$3='Rent Roll'!$U21,
IF(OR(AND(BE$5&gt;='Rent Roll'!$K21,BE$5&lt;='Rent Roll'!$L21),AND(BE$5&gt;='Rent Roll'!$M46,BE$5&lt;='Rent Roll'!$N46)),
IF('Rent Roll'!$S21=NNN,BE52,
IF('Rent Roll'!$S21=Stop,BE77,
IF('Rent Roll'!$S21=CAM_Fixed,BE102,
IF('Rent Roll'!$S21=FSG,"-","-")))),"-"),"-")</f>
        <v>-</v>
      </c>
      <c r="BF25" s="715" t="str">
        <f>IF(BF$3='Rent Roll'!$U21,
IF(OR(AND(BF$5&gt;='Rent Roll'!$K21,BF$5&lt;='Rent Roll'!$L21),AND(BF$5&gt;='Rent Roll'!$M46,BF$5&lt;='Rent Roll'!$N46)),
IF('Rent Roll'!$S21=NNN,BF52,
IF('Rent Roll'!$S21=Stop,BF77,
IF('Rent Roll'!$S21=CAM_Fixed,BF102,
IF('Rent Roll'!$S21=FSG,"-","-")))),"-"),"-")</f>
        <v>-</v>
      </c>
      <c r="BG25" s="715" t="str">
        <f>IF(BG$3='Rent Roll'!$U21,
IF(OR(AND(BG$5&gt;='Rent Roll'!$K21,BG$5&lt;='Rent Roll'!$L21),AND(BG$5&gt;='Rent Roll'!$M46,BG$5&lt;='Rent Roll'!$N46)),
IF('Rent Roll'!$S21=NNN,BG52,
IF('Rent Roll'!$S21=Stop,BG77,
IF('Rent Roll'!$S21=CAM_Fixed,BG102,
IF('Rent Roll'!$S21=FSG,"-","-")))),"-"),"-")</f>
        <v>-</v>
      </c>
      <c r="BH25" s="715" t="str">
        <f>IF(BH$3='Rent Roll'!$U21,
IF(OR(AND(BH$5&gt;='Rent Roll'!$K21,BH$5&lt;='Rent Roll'!$L21),AND(BH$5&gt;='Rent Roll'!$M46,BH$5&lt;='Rent Roll'!$N46)),
IF('Rent Roll'!$S21=NNN,BH52,
IF('Rent Roll'!$S21=Stop,BH77,
IF('Rent Roll'!$S21=CAM_Fixed,BH102,
IF('Rent Roll'!$S21=FSG,"-","-")))),"-"),"-")</f>
        <v>-</v>
      </c>
      <c r="BI25" s="715" t="str">
        <f>IF(BI$3='Rent Roll'!$U21,
IF(OR(AND(BI$5&gt;='Rent Roll'!$K21,BI$5&lt;='Rent Roll'!$L21),AND(BI$5&gt;='Rent Roll'!$M46,BI$5&lt;='Rent Roll'!$N46)),
IF('Rent Roll'!$S21=NNN,BI52,
IF('Rent Roll'!$S21=Stop,BI77,
IF('Rent Roll'!$S21=CAM_Fixed,BI102,
IF('Rent Roll'!$S21=FSG,"-","-")))),"-"),"-")</f>
        <v>-</v>
      </c>
      <c r="BJ25" s="715" t="str">
        <f>IF(BJ$3='Rent Roll'!$U21,
IF(OR(AND(BJ$5&gt;='Rent Roll'!$K21,BJ$5&lt;='Rent Roll'!$L21),AND(BJ$5&gt;='Rent Roll'!$M46,BJ$5&lt;='Rent Roll'!$N46)),
IF('Rent Roll'!$S21=NNN,BJ52,
IF('Rent Roll'!$S21=Stop,BJ77,
IF('Rent Roll'!$S21=CAM_Fixed,BJ102,
IF('Rent Roll'!$S21=FSG,"-","-")))),"-"),"-")</f>
        <v>-</v>
      </c>
      <c r="BK25" s="715" t="str">
        <f>IF(BK$3='Rent Roll'!$U21,
IF(OR(AND(BK$5&gt;='Rent Roll'!$K21,BK$5&lt;='Rent Roll'!$L21),AND(BK$5&gt;='Rent Roll'!$M46,BK$5&lt;='Rent Roll'!$N46)),
IF('Rent Roll'!$S21=NNN,BK52,
IF('Rent Roll'!$S21=Stop,BK77,
IF('Rent Roll'!$S21=CAM_Fixed,BK102,
IF('Rent Roll'!$S21=FSG,"-","-")))),"-"),"-")</f>
        <v>-</v>
      </c>
      <c r="BL25" s="715" t="str">
        <f>IF(BL$3='Rent Roll'!$U21,
IF(OR(AND(BL$5&gt;='Rent Roll'!$K21,BL$5&lt;='Rent Roll'!$L21),AND(BL$5&gt;='Rent Roll'!$M46,BL$5&lt;='Rent Roll'!$N46)),
IF('Rent Roll'!$S21=NNN,BL52,
IF('Rent Roll'!$S21=Stop,BL77,
IF('Rent Roll'!$S21=CAM_Fixed,BL102,
IF('Rent Roll'!$S21=FSG,"-","-")))),"-"),"-")</f>
        <v>-</v>
      </c>
      <c r="BM25" s="715" t="str">
        <f>IF(BM$3='Rent Roll'!$U21,
IF(OR(AND(BM$5&gt;='Rent Roll'!$K21,BM$5&lt;='Rent Roll'!$L21),AND(BM$5&gt;='Rent Roll'!$M46,BM$5&lt;='Rent Roll'!$N46)),
IF('Rent Roll'!$S21=NNN,BM52,
IF('Rent Roll'!$S21=Stop,BM77,
IF('Rent Roll'!$S21=CAM_Fixed,BM102,
IF('Rent Roll'!$S21=FSG,"-","-")))),"-"),"-")</f>
        <v>-</v>
      </c>
      <c r="BN25" s="715" t="str">
        <f>IF(BN$3='Rent Roll'!$U21,
IF(OR(AND(BN$5&gt;='Rent Roll'!$K21,BN$5&lt;='Rent Roll'!$L21),AND(BN$5&gt;='Rent Roll'!$M46,BN$5&lt;='Rent Roll'!$N46)),
IF('Rent Roll'!$S21=NNN,BN52,
IF('Rent Roll'!$S21=Stop,BN77,
IF('Rent Roll'!$S21=CAM_Fixed,BN102,
IF('Rent Roll'!$S21=FSG,"-","-")))),"-"),"-")</f>
        <v>-</v>
      </c>
      <c r="BO25" s="715" t="str">
        <f>IF(BO$3='Rent Roll'!$U21,
IF(OR(AND(BO$5&gt;='Rent Roll'!$K21,BO$5&lt;='Rent Roll'!$L21),AND(BO$5&gt;='Rent Roll'!$M46,BO$5&lt;='Rent Roll'!$N46)),
IF('Rent Roll'!$S21=NNN,BO52,
IF('Rent Roll'!$S21=Stop,BO77,
IF('Rent Roll'!$S21=CAM_Fixed,BO102,
IF('Rent Roll'!$S21=FSG,"-","-")))),"-"),"-")</f>
        <v>-</v>
      </c>
      <c r="BP25" s="715" t="str">
        <f>IF(BP$3='Rent Roll'!$U21,
IF(OR(AND(BP$5&gt;='Rent Roll'!$K21,BP$5&lt;='Rent Roll'!$L21),AND(BP$5&gt;='Rent Roll'!$M46,BP$5&lt;='Rent Roll'!$N46)),
IF('Rent Roll'!$S21=NNN,BP52,
IF('Rent Roll'!$S21=Stop,BP77,
IF('Rent Roll'!$S21=CAM_Fixed,BP102,
IF('Rent Roll'!$S21=FSG,"-","-")))),"-"),"-")</f>
        <v>-</v>
      </c>
      <c r="BQ25" s="715" t="str">
        <f>IF(BQ$3='Rent Roll'!$U21,
IF(OR(AND(BQ$5&gt;='Rent Roll'!$K21,BQ$5&lt;='Rent Roll'!$L21),AND(BQ$5&gt;='Rent Roll'!$M46,BQ$5&lt;='Rent Roll'!$N46)),
IF('Rent Roll'!$S21=NNN,BQ52,
IF('Rent Roll'!$S21=Stop,BQ77,
IF('Rent Roll'!$S21=CAM_Fixed,BQ102,
IF('Rent Roll'!$S21=FSG,"-","-")))),"-"),"-")</f>
        <v>-</v>
      </c>
      <c r="BR25" s="715" t="str">
        <f>IF(BR$3='Rent Roll'!$U21,
IF(OR(AND(BR$5&gt;='Rent Roll'!$K21,BR$5&lt;='Rent Roll'!$L21),AND(BR$5&gt;='Rent Roll'!$M46,BR$5&lt;='Rent Roll'!$N46)),
IF('Rent Roll'!$S21=NNN,BR52,
IF('Rent Roll'!$S21=Stop,BR77,
IF('Rent Roll'!$S21=CAM_Fixed,BR102,
IF('Rent Roll'!$S21=FSG,"-","-")))),"-"),"-")</f>
        <v>-</v>
      </c>
      <c r="BS25" s="715" t="str">
        <f>IF(BS$3='Rent Roll'!$U21,
IF(OR(AND(BS$5&gt;='Rent Roll'!$K21,BS$5&lt;='Rent Roll'!$L21),AND(BS$5&gt;='Rent Roll'!$M46,BS$5&lt;='Rent Roll'!$N46)),
IF('Rent Roll'!$S21=NNN,BS52,
IF('Rent Roll'!$S21=Stop,BS77,
IF('Rent Roll'!$S21=CAM_Fixed,BS102,
IF('Rent Roll'!$S21=FSG,"-","-")))),"-"),"-")</f>
        <v>-</v>
      </c>
      <c r="BT25" s="715" t="str">
        <f>IF(BT$3='Rent Roll'!$U21,
IF(OR(AND(BT$5&gt;='Rent Roll'!$K21,BT$5&lt;='Rent Roll'!$L21),AND(BT$5&gt;='Rent Roll'!$M46,BT$5&lt;='Rent Roll'!$N46)),
IF('Rent Roll'!$S21=NNN,BT52,
IF('Rent Roll'!$S21=Stop,BT77,
IF('Rent Roll'!$S21=CAM_Fixed,BT102,
IF('Rent Roll'!$S21=FSG,"-","-")))),"-"),"-")</f>
        <v>-</v>
      </c>
      <c r="BU25" s="715" t="str">
        <f>IF(BU$3='Rent Roll'!$U21,
IF(OR(AND(BU$5&gt;='Rent Roll'!$K21,BU$5&lt;='Rent Roll'!$L21),AND(BU$5&gt;='Rent Roll'!$M46,BU$5&lt;='Rent Roll'!$N46)),
IF('Rent Roll'!$S21=NNN,BU52,
IF('Rent Roll'!$S21=Stop,BU77,
IF('Rent Roll'!$S21=CAM_Fixed,BU102,
IF('Rent Roll'!$S21=FSG,"-","-")))),"-"),"-")</f>
        <v>-</v>
      </c>
      <c r="BV25" s="715" t="str">
        <f>IF(BV$3='Rent Roll'!$U21,
IF(OR(AND(BV$5&gt;='Rent Roll'!$K21,BV$5&lt;='Rent Roll'!$L21),AND(BV$5&gt;='Rent Roll'!$M46,BV$5&lt;='Rent Roll'!$N46)),
IF('Rent Roll'!$S21=NNN,BV52,
IF('Rent Roll'!$S21=Stop,BV77,
IF('Rent Roll'!$S21=CAM_Fixed,BV102,
IF('Rent Roll'!$S21=FSG,"-","-")))),"-"),"-")</f>
        <v>-</v>
      </c>
      <c r="BW25" s="715" t="str">
        <f>IF(BW$3='Rent Roll'!$U21,
IF(OR(AND(BW$5&gt;='Rent Roll'!$K21,BW$5&lt;='Rent Roll'!$L21),AND(BW$5&gt;='Rent Roll'!$M46,BW$5&lt;='Rent Roll'!$N46)),
IF('Rent Roll'!$S21=NNN,BW52,
IF('Rent Roll'!$S21=Stop,BW77,
IF('Rent Roll'!$S21=CAM_Fixed,BW102,
IF('Rent Roll'!$S21=FSG,"-","-")))),"-"),"-")</f>
        <v>-</v>
      </c>
      <c r="BX25" s="715" t="str">
        <f>IF(BX$3='Rent Roll'!$U21,
IF(OR(AND(BX$5&gt;='Rent Roll'!$K21,BX$5&lt;='Rent Roll'!$L21),AND(BX$5&gt;='Rent Roll'!$M46,BX$5&lt;='Rent Roll'!$N46)),
IF('Rent Roll'!$S21=NNN,BX52,
IF('Rent Roll'!$S21=Stop,BX77,
IF('Rent Roll'!$S21=CAM_Fixed,BX102,
IF('Rent Roll'!$S21=FSG,"-","-")))),"-"),"-")</f>
        <v>-</v>
      </c>
      <c r="BY25" s="715" t="str">
        <f>IF(BY$3='Rent Roll'!$U21,
IF(OR(AND(BY$5&gt;='Rent Roll'!$K21,BY$5&lt;='Rent Roll'!$L21),AND(BY$5&gt;='Rent Roll'!$M46,BY$5&lt;='Rent Roll'!$N46)),
IF('Rent Roll'!$S21=NNN,BY52,
IF('Rent Roll'!$S21=Stop,BY77,
IF('Rent Roll'!$S21=CAM_Fixed,BY102,
IF('Rent Roll'!$S21=FSG,"-","-")))),"-"),"-")</f>
        <v>-</v>
      </c>
      <c r="BZ25" s="715" t="str">
        <f>IF(BZ$3='Rent Roll'!$U21,
IF(OR(AND(BZ$5&gt;='Rent Roll'!$K21,BZ$5&lt;='Rent Roll'!$L21),AND(BZ$5&gt;='Rent Roll'!$M46,BZ$5&lt;='Rent Roll'!$N46)),
IF('Rent Roll'!$S21=NNN,BZ52,
IF('Rent Roll'!$S21=Stop,BZ77,
IF('Rent Roll'!$S21=CAM_Fixed,BZ102,
IF('Rent Roll'!$S21=FSG,"-","-")))),"-"),"-")</f>
        <v>-</v>
      </c>
      <c r="CA25" s="715" t="str">
        <f>IF(CA$3='Rent Roll'!$U21,
IF(OR(AND(CA$5&gt;='Rent Roll'!$K21,CA$5&lt;='Rent Roll'!$L21),AND(CA$5&gt;='Rent Roll'!$M46,CA$5&lt;='Rent Roll'!$N46)),
IF('Rent Roll'!$S21=NNN,CA52,
IF('Rent Roll'!$S21=Stop,CA77,
IF('Rent Roll'!$S21=CAM_Fixed,CA102,
IF('Rent Roll'!$S21=FSG,"-","-")))),"-"),"-")</f>
        <v>-</v>
      </c>
      <c r="CB25" s="715" t="str">
        <f>IF(CB$3='Rent Roll'!$U21,
IF(OR(AND(CB$5&gt;='Rent Roll'!$K21,CB$5&lt;='Rent Roll'!$L21),AND(CB$5&gt;='Rent Roll'!$M46,CB$5&lt;='Rent Roll'!$N46)),
IF('Rent Roll'!$S21=NNN,CB52,
IF('Rent Roll'!$S21=Stop,CB77,
IF('Rent Roll'!$S21=CAM_Fixed,CB102,
IF('Rent Roll'!$S21=FSG,"-","-")))),"-"),"-")</f>
        <v>-</v>
      </c>
      <c r="CC25" s="715" t="str">
        <f>IF(CC$3='Rent Roll'!$U21,
IF(OR(AND(CC$5&gt;='Rent Roll'!$K21,CC$5&lt;='Rent Roll'!$L21),AND(CC$5&gt;='Rent Roll'!$M46,CC$5&lt;='Rent Roll'!$N46)),
IF('Rent Roll'!$S21=NNN,CC52,
IF('Rent Roll'!$S21=Stop,CC77,
IF('Rent Roll'!$S21=CAM_Fixed,CC102,
IF('Rent Roll'!$S21=FSG,"-","-")))),"-"),"-")</f>
        <v>-</v>
      </c>
      <c r="CD25" s="715" t="str">
        <f>IF(CD$3='Rent Roll'!$U21,
IF(OR(AND(CD$5&gt;='Rent Roll'!$K21,CD$5&lt;='Rent Roll'!$L21),AND(CD$5&gt;='Rent Roll'!$M46,CD$5&lt;='Rent Roll'!$N46)),
IF('Rent Roll'!$S21=NNN,CD52,
IF('Rent Roll'!$S21=Stop,CD77,
IF('Rent Roll'!$S21=CAM_Fixed,CD102,
IF('Rent Roll'!$S21=FSG,"-","-")))),"-"),"-")</f>
        <v>-</v>
      </c>
      <c r="CE25" s="715" t="str">
        <f>IF(CE$3='Rent Roll'!$U21,
IF(OR(AND(CE$5&gt;='Rent Roll'!$K21,CE$5&lt;='Rent Roll'!$L21),AND(CE$5&gt;='Rent Roll'!$M46,CE$5&lt;='Rent Roll'!$N46)),
IF('Rent Roll'!$S21=NNN,CE52,
IF('Rent Roll'!$S21=Stop,CE77,
IF('Rent Roll'!$S21=CAM_Fixed,CE102,
IF('Rent Roll'!$S21=FSG,"-","-")))),"-"),"-")</f>
        <v>-</v>
      </c>
      <c r="CF25" s="715" t="str">
        <f>IF(CF$3='Rent Roll'!$U21,
IF(OR(AND(CF$5&gt;='Rent Roll'!$K21,CF$5&lt;='Rent Roll'!$L21),AND(CF$5&gt;='Rent Roll'!$M46,CF$5&lt;='Rent Roll'!$N46)),
IF('Rent Roll'!$S21=NNN,CF52,
IF('Rent Roll'!$S21=Stop,CF77,
IF('Rent Roll'!$S21=CAM_Fixed,CF102,
IF('Rent Roll'!$S21=FSG,"-","-")))),"-"),"-")</f>
        <v>-</v>
      </c>
      <c r="CG25" s="715" t="str">
        <f>IF(CG$3='Rent Roll'!$U21,
IF(OR(AND(CG$5&gt;='Rent Roll'!$K21,CG$5&lt;='Rent Roll'!$L21),AND(CG$5&gt;='Rent Roll'!$M46,CG$5&lt;='Rent Roll'!$N46)),
IF('Rent Roll'!$S21=NNN,CG52,
IF('Rent Roll'!$S21=Stop,CG77,
IF('Rent Roll'!$S21=CAM_Fixed,CG102,
IF('Rent Roll'!$S21=FSG,"-","-")))),"-"),"-")</f>
        <v>-</v>
      </c>
      <c r="CH25" s="715" t="str">
        <f>IF(CH$3='Rent Roll'!$U21,
IF(OR(AND(CH$5&gt;='Rent Roll'!$K21,CH$5&lt;='Rent Roll'!$L21),AND(CH$5&gt;='Rent Roll'!$M46,CH$5&lt;='Rent Roll'!$N46)),
IF('Rent Roll'!$S21=NNN,CH52,
IF('Rent Roll'!$S21=Stop,CH77,
IF('Rent Roll'!$S21=CAM_Fixed,CH102,
IF('Rent Roll'!$S21=FSG,"-","-")))),"-"),"-")</f>
        <v>-</v>
      </c>
      <c r="CI25" s="715" t="str">
        <f>IF(CI$3='Rent Roll'!$U21,
IF(OR(AND(CI$5&gt;='Rent Roll'!$K21,CI$5&lt;='Rent Roll'!$L21),AND(CI$5&gt;='Rent Roll'!$M46,CI$5&lt;='Rent Roll'!$N46)),
IF('Rent Roll'!$S21=NNN,CI52,
IF('Rent Roll'!$S21=Stop,CI77,
IF('Rent Roll'!$S21=CAM_Fixed,CI102,
IF('Rent Roll'!$S21=FSG,"-","-")))),"-"),"-")</f>
        <v>-</v>
      </c>
      <c r="CJ25" s="715" t="str">
        <f>IF(CJ$3='Rent Roll'!$U21,
IF(OR(AND(CJ$5&gt;='Rent Roll'!$K21,CJ$5&lt;='Rent Roll'!$L21),AND(CJ$5&gt;='Rent Roll'!$M46,CJ$5&lt;='Rent Roll'!$N46)),
IF('Rent Roll'!$S21=NNN,CJ52,
IF('Rent Roll'!$S21=Stop,CJ77,
IF('Rent Roll'!$S21=CAM_Fixed,CJ102,
IF('Rent Roll'!$S21=FSG,"-","-")))),"-"),"-")</f>
        <v>-</v>
      </c>
      <c r="CK25" s="715" t="str">
        <f>IF(CK$3='Rent Roll'!$U21,
IF(OR(AND(CK$5&gt;='Rent Roll'!$K21,CK$5&lt;='Rent Roll'!$L21),AND(CK$5&gt;='Rent Roll'!$M46,CK$5&lt;='Rent Roll'!$N46)),
IF('Rent Roll'!$S21=NNN,CK52,
IF('Rent Roll'!$S21=Stop,CK77,
IF('Rent Roll'!$S21=CAM_Fixed,CK102,
IF('Rent Roll'!$S21=FSG,"-","-")))),"-"),"-")</f>
        <v>-</v>
      </c>
      <c r="CL25" s="715" t="str">
        <f>IF(CL$3='Rent Roll'!$U21,
IF(OR(AND(CL$5&gt;='Rent Roll'!$K21,CL$5&lt;='Rent Roll'!$L21),AND(CL$5&gt;='Rent Roll'!$M46,CL$5&lt;='Rent Roll'!$N46)),
IF('Rent Roll'!$S21=NNN,CL52,
IF('Rent Roll'!$S21=Stop,CL77,
IF('Rent Roll'!$S21=CAM_Fixed,CL102,
IF('Rent Roll'!$S21=FSG,"-","-")))),"-"),"-")</f>
        <v>-</v>
      </c>
      <c r="CM25" s="715" t="str">
        <f>IF(CM$3='Rent Roll'!$U21,
IF(OR(AND(CM$5&gt;='Rent Roll'!$K21,CM$5&lt;='Rent Roll'!$L21),AND(CM$5&gt;='Rent Roll'!$M46,CM$5&lt;='Rent Roll'!$N46)),
IF('Rent Roll'!$S21=NNN,CM52,
IF('Rent Roll'!$S21=Stop,CM77,
IF('Rent Roll'!$S21=CAM_Fixed,CM102,
IF('Rent Roll'!$S21=FSG,"-","-")))),"-"),"-")</f>
        <v>-</v>
      </c>
      <c r="CN25" s="715" t="str">
        <f>IF(CN$3='Rent Roll'!$U21,
IF(OR(AND(CN$5&gt;='Rent Roll'!$K21,CN$5&lt;='Rent Roll'!$L21),AND(CN$5&gt;='Rent Roll'!$M46,CN$5&lt;='Rent Roll'!$N46)),
IF('Rent Roll'!$S21=NNN,CN52,
IF('Rent Roll'!$S21=Stop,CN77,
IF('Rent Roll'!$S21=CAM_Fixed,CN102,
IF('Rent Roll'!$S21=FSG,"-","-")))),"-"),"-")</f>
        <v>-</v>
      </c>
      <c r="CO25" s="715" t="str">
        <f>IF(CO$3='Rent Roll'!$U21,
IF(OR(AND(CO$5&gt;='Rent Roll'!$K21,CO$5&lt;='Rent Roll'!$L21),AND(CO$5&gt;='Rent Roll'!$M46,CO$5&lt;='Rent Roll'!$N46)),
IF('Rent Roll'!$S21=NNN,CO52,
IF('Rent Roll'!$S21=Stop,CO77,
IF('Rent Roll'!$S21=CAM_Fixed,CO102,
IF('Rent Roll'!$S21=FSG,"-","-")))),"-"),"-")</f>
        <v>-</v>
      </c>
      <c r="CP25" s="715" t="str">
        <f>IF(CP$3='Rent Roll'!$U21,
IF(OR(AND(CP$5&gt;='Rent Roll'!$K21,CP$5&lt;='Rent Roll'!$L21),AND(CP$5&gt;='Rent Roll'!$M46,CP$5&lt;='Rent Roll'!$N46)),
IF('Rent Roll'!$S21=NNN,CP52,
IF('Rent Roll'!$S21=Stop,CP77,
IF('Rent Roll'!$S21=CAM_Fixed,CP102,
IF('Rent Roll'!$S21=FSG,"-","-")))),"-"),"-")</f>
        <v>-</v>
      </c>
      <c r="CQ25" s="715" t="str">
        <f>IF(CQ$3='Rent Roll'!$U21,
IF(OR(AND(CQ$5&gt;='Rent Roll'!$K21,CQ$5&lt;='Rent Roll'!$L21),AND(CQ$5&gt;='Rent Roll'!$M46,CQ$5&lt;='Rent Roll'!$N46)),
IF('Rent Roll'!$S21=NNN,CQ52,
IF('Rent Roll'!$S21=Stop,CQ77,
IF('Rent Roll'!$S21=CAM_Fixed,CQ102,
IF('Rent Roll'!$S21=FSG,"-","-")))),"-"),"-")</f>
        <v>-</v>
      </c>
      <c r="CR25" s="715" t="str">
        <f>IF(CR$3='Rent Roll'!$U21,
IF(OR(AND(CR$5&gt;='Rent Roll'!$K21,CR$5&lt;='Rent Roll'!$L21),AND(CR$5&gt;='Rent Roll'!$M46,CR$5&lt;='Rent Roll'!$N46)),
IF('Rent Roll'!$S21=NNN,CR52,
IF('Rent Roll'!$S21=Stop,CR77,
IF('Rent Roll'!$S21=CAM_Fixed,CR102,
IF('Rent Roll'!$S21=FSG,"-","-")))),"-"),"-")</f>
        <v>-</v>
      </c>
      <c r="CS25" s="715" t="str">
        <f>IF(CS$3='Rent Roll'!$U21,
IF(OR(AND(CS$5&gt;='Rent Roll'!$K21,CS$5&lt;='Rent Roll'!$L21),AND(CS$5&gt;='Rent Roll'!$M46,CS$5&lt;='Rent Roll'!$N46)),
IF('Rent Roll'!$S21=NNN,CS52,
IF('Rent Roll'!$S21=Stop,CS77,
IF('Rent Roll'!$S21=CAM_Fixed,CS102,
IF('Rent Roll'!$S21=FSG,"-","-")))),"-"),"-")</f>
        <v>-</v>
      </c>
      <c r="CT25" s="715" t="str">
        <f>IF(CT$3='Rent Roll'!$U21,
IF(OR(AND(CT$5&gt;='Rent Roll'!$K21,CT$5&lt;='Rent Roll'!$L21),AND(CT$5&gt;='Rent Roll'!$M46,CT$5&lt;='Rent Roll'!$N46)),
IF('Rent Roll'!$S21=NNN,CT52,
IF('Rent Roll'!$S21=Stop,CT77,
IF('Rent Roll'!$S21=CAM_Fixed,CT102,
IF('Rent Roll'!$S21=FSG,"-","-")))),"-"),"-")</f>
        <v>-</v>
      </c>
      <c r="CU25" s="715" t="str">
        <f>IF(CU$3='Rent Roll'!$U21,
IF(OR(AND(CU$5&gt;='Rent Roll'!$K21,CU$5&lt;='Rent Roll'!$L21),AND(CU$5&gt;='Rent Roll'!$M46,CU$5&lt;='Rent Roll'!$N46)),
IF('Rent Roll'!$S21=NNN,CU52,
IF('Rent Roll'!$S21=Stop,CU77,
IF('Rent Roll'!$S21=CAM_Fixed,CU102,
IF('Rent Roll'!$S21=FSG,"-","-")))),"-"),"-")</f>
        <v>-</v>
      </c>
      <c r="CV25" s="715" t="str">
        <f>IF(CV$3='Rent Roll'!$U21,
IF(OR(AND(CV$5&gt;='Rent Roll'!$K21,CV$5&lt;='Rent Roll'!$L21),AND(CV$5&gt;='Rent Roll'!$M46,CV$5&lt;='Rent Roll'!$N46)),
IF('Rent Roll'!$S21=NNN,CV52,
IF('Rent Roll'!$S21=Stop,CV77,
IF('Rent Roll'!$S21=CAM_Fixed,CV102,
IF('Rent Roll'!$S21=FSG,"-","-")))),"-"),"-")</f>
        <v>-</v>
      </c>
      <c r="CW25" s="715" t="str">
        <f>IF(CW$3='Rent Roll'!$U21,
IF(OR(AND(CW$5&gt;='Rent Roll'!$K21,CW$5&lt;='Rent Roll'!$L21),AND(CW$5&gt;='Rent Roll'!$M46,CW$5&lt;='Rent Roll'!$N46)),
IF('Rent Roll'!$S21=NNN,CW52,
IF('Rent Roll'!$S21=Stop,CW77,
IF('Rent Roll'!$S21=CAM_Fixed,CW102,
IF('Rent Roll'!$S21=FSG,"-","-")))),"-"),"-")</f>
        <v>-</v>
      </c>
      <c r="CX25" s="715" t="str">
        <f>IF(CX$3='Rent Roll'!$U21,
IF(OR(AND(CX$5&gt;='Rent Roll'!$K21,CX$5&lt;='Rent Roll'!$L21),AND(CX$5&gt;='Rent Roll'!$M46,CX$5&lt;='Rent Roll'!$N46)),
IF('Rent Roll'!$S21=NNN,CX52,
IF('Rent Roll'!$S21=Stop,CX77,
IF('Rent Roll'!$S21=CAM_Fixed,CX102,
IF('Rent Roll'!$S21=FSG,"-","-")))),"-"),"-")</f>
        <v>-</v>
      </c>
      <c r="CY25" s="715" t="str">
        <f>IF(CY$3='Rent Roll'!$U21,
IF(OR(AND(CY$5&gt;='Rent Roll'!$K21,CY$5&lt;='Rent Roll'!$L21),AND(CY$5&gt;='Rent Roll'!$M46,CY$5&lt;='Rent Roll'!$N46)),
IF('Rent Roll'!$S21=NNN,CY52,
IF('Rent Roll'!$S21=Stop,CY77,
IF('Rent Roll'!$S21=CAM_Fixed,CY102,
IF('Rent Roll'!$S21=FSG,"-","-")))),"-"),"-")</f>
        <v>-</v>
      </c>
      <c r="CZ25" s="715" t="str">
        <f>IF(CZ$3='Rent Roll'!$U21,
IF(OR(AND(CZ$5&gt;='Rent Roll'!$K21,CZ$5&lt;='Rent Roll'!$L21),AND(CZ$5&gt;='Rent Roll'!$M46,CZ$5&lt;='Rent Roll'!$N46)),
IF('Rent Roll'!$S21=NNN,CZ52,
IF('Rent Roll'!$S21=Stop,CZ77,
IF('Rent Roll'!$S21=CAM_Fixed,CZ102,
IF('Rent Roll'!$S21=FSG,"-","-")))),"-"),"-")</f>
        <v>-</v>
      </c>
      <c r="DA25" s="715" t="str">
        <f>IF(DA$3='Rent Roll'!$U21,
IF(OR(AND(DA$5&gt;='Rent Roll'!$K21,DA$5&lt;='Rent Roll'!$L21),AND(DA$5&gt;='Rent Roll'!$M46,DA$5&lt;='Rent Roll'!$N46)),
IF('Rent Roll'!$S21=NNN,DA52,
IF('Rent Roll'!$S21=Stop,DA77,
IF('Rent Roll'!$S21=CAM_Fixed,DA102,
IF('Rent Roll'!$S21=FSG,"-","-")))),"-"),"-")</f>
        <v>-</v>
      </c>
      <c r="DB25" s="715" t="str">
        <f>IF(DB$3='Rent Roll'!$U21,
IF(OR(AND(DB$5&gt;='Rent Roll'!$K21,DB$5&lt;='Rent Roll'!$L21),AND(DB$5&gt;='Rent Roll'!$M46,DB$5&lt;='Rent Roll'!$N46)),
IF('Rent Roll'!$S21=NNN,DB52,
IF('Rent Roll'!$S21=Stop,DB77,
IF('Rent Roll'!$S21=CAM_Fixed,DB102,
IF('Rent Roll'!$S21=FSG,"-","-")))),"-"),"-")</f>
        <v>-</v>
      </c>
      <c r="DC25" s="715" t="str">
        <f>IF(DC$3='Rent Roll'!$U21,
IF(OR(AND(DC$5&gt;='Rent Roll'!$K21,DC$5&lt;='Rent Roll'!$L21),AND(DC$5&gt;='Rent Roll'!$M46,DC$5&lt;='Rent Roll'!$N46)),
IF('Rent Roll'!$S21=NNN,DC52,
IF('Rent Roll'!$S21=Stop,DC77,
IF('Rent Roll'!$S21=CAM_Fixed,DC102,
IF('Rent Roll'!$S21=FSG,"-","-")))),"-"),"-")</f>
        <v>-</v>
      </c>
      <c r="DD25" s="715" t="str">
        <f>IF(DD$3='Rent Roll'!$U21,
IF(OR(AND(DD$5&gt;='Rent Roll'!$K21,DD$5&lt;='Rent Roll'!$L21),AND(DD$5&gt;='Rent Roll'!$M46,DD$5&lt;='Rent Roll'!$N46)),
IF('Rent Roll'!$S21=NNN,DD52,
IF('Rent Roll'!$S21=Stop,DD77,
IF('Rent Roll'!$S21=CAM_Fixed,DD102,
IF('Rent Roll'!$S21=FSG,"-","-")))),"-"),"-")</f>
        <v>-</v>
      </c>
      <c r="DE25" s="715" t="str">
        <f>IF(DE$3='Rent Roll'!$U21,
IF(OR(AND(DE$5&gt;='Rent Roll'!$K21,DE$5&lt;='Rent Roll'!$L21),AND(DE$5&gt;='Rent Roll'!$M46,DE$5&lt;='Rent Roll'!$N46)),
IF('Rent Roll'!$S21=NNN,DE52,
IF('Rent Roll'!$S21=Stop,DE77,
IF('Rent Roll'!$S21=CAM_Fixed,DE102,
IF('Rent Roll'!$S21=FSG,"-","-")))),"-"),"-")</f>
        <v>-</v>
      </c>
      <c r="DF25" s="715" t="str">
        <f>IF(DF$3='Rent Roll'!$U21,
IF(OR(AND(DF$5&gt;='Rent Roll'!$K21,DF$5&lt;='Rent Roll'!$L21),AND(DF$5&gt;='Rent Roll'!$M46,DF$5&lt;='Rent Roll'!$N46)),
IF('Rent Roll'!$S21=NNN,DF52,
IF('Rent Roll'!$S21=Stop,DF77,
IF('Rent Roll'!$S21=CAM_Fixed,DF102,
IF('Rent Roll'!$S21=FSG,"-","-")))),"-"),"-")</f>
        <v>-</v>
      </c>
      <c r="DG25" s="715" t="str">
        <f>IF(DG$3='Rent Roll'!$U21,
IF(OR(AND(DG$5&gt;='Rent Roll'!$K21,DG$5&lt;='Rent Roll'!$L21),AND(DG$5&gt;='Rent Roll'!$M46,DG$5&lt;='Rent Roll'!$N46)),
IF('Rent Roll'!$S21=NNN,DG52,
IF('Rent Roll'!$S21=Stop,DG77,
IF('Rent Roll'!$S21=CAM_Fixed,DG102,
IF('Rent Roll'!$S21=FSG,"-","-")))),"-"),"-")</f>
        <v>-</v>
      </c>
      <c r="DH25" s="715" t="str">
        <f>IF(DH$3='Rent Roll'!$U21,
IF(OR(AND(DH$5&gt;='Rent Roll'!$K21,DH$5&lt;='Rent Roll'!$L21),AND(DH$5&gt;='Rent Roll'!$M46,DH$5&lt;='Rent Roll'!$N46)),
IF('Rent Roll'!$S21=NNN,DH52,
IF('Rent Roll'!$S21=Stop,DH77,
IF('Rent Roll'!$S21=CAM_Fixed,DH102,
IF('Rent Roll'!$S21=FSG,"-","-")))),"-"),"-")</f>
        <v>-</v>
      </c>
      <c r="DI25" s="715" t="str">
        <f>IF(DI$3='Rent Roll'!$U21,
IF(OR(AND(DI$5&gt;='Rent Roll'!$K21,DI$5&lt;='Rent Roll'!$L21),AND(DI$5&gt;='Rent Roll'!$M46,DI$5&lt;='Rent Roll'!$N46)),
IF('Rent Roll'!$S21=NNN,DI52,
IF('Rent Roll'!$S21=Stop,DI77,
IF('Rent Roll'!$S21=CAM_Fixed,DI102,
IF('Rent Roll'!$S21=FSG,"-","-")))),"-"),"-")</f>
        <v>-</v>
      </c>
      <c r="DJ25" s="715" t="str">
        <f>IF(DJ$3='Rent Roll'!$U21,
IF(OR(AND(DJ$5&gt;='Rent Roll'!$K21,DJ$5&lt;='Rent Roll'!$L21),AND(DJ$5&gt;='Rent Roll'!$M46,DJ$5&lt;='Rent Roll'!$N46)),
IF('Rent Roll'!$S21=NNN,DJ52,
IF('Rent Roll'!$S21=Stop,DJ77,
IF('Rent Roll'!$S21=CAM_Fixed,DJ102,
IF('Rent Roll'!$S21=FSG,"-","-")))),"-"),"-")</f>
        <v>-</v>
      </c>
      <c r="DK25" s="715" t="str">
        <f>IF(DK$3='Rent Roll'!$U21,
IF(OR(AND(DK$5&gt;='Rent Roll'!$K21,DK$5&lt;='Rent Roll'!$L21),AND(DK$5&gt;='Rent Roll'!$M46,DK$5&lt;='Rent Roll'!$N46)),
IF('Rent Roll'!$S21=NNN,DK52,
IF('Rent Roll'!$S21=Stop,DK77,
IF('Rent Roll'!$S21=CAM_Fixed,DK102,
IF('Rent Roll'!$S21=FSG,"-","-")))),"-"),"-")</f>
        <v>-</v>
      </c>
      <c r="DL25" s="715" t="str">
        <f>IF(DL$3='Rent Roll'!$U21,
IF(OR(AND(DL$5&gt;='Rent Roll'!$K21,DL$5&lt;='Rent Roll'!$L21),AND(DL$5&gt;='Rent Roll'!$M46,DL$5&lt;='Rent Roll'!$N46)),
IF('Rent Roll'!$S21=NNN,DL52,
IF('Rent Roll'!$S21=Stop,DL77,
IF('Rent Roll'!$S21=CAM_Fixed,DL102,
IF('Rent Roll'!$S21=FSG,"-","-")))),"-"),"-")</f>
        <v>-</v>
      </c>
      <c r="DM25" s="715" t="str">
        <f>IF(DM$3='Rent Roll'!$U21,
IF(OR(AND(DM$5&gt;='Rent Roll'!$K21,DM$5&lt;='Rent Roll'!$L21),AND(DM$5&gt;='Rent Roll'!$M46,DM$5&lt;='Rent Roll'!$N46)),
IF('Rent Roll'!$S21=NNN,DM52,
IF('Rent Roll'!$S21=Stop,DM77,
IF('Rent Roll'!$S21=CAM_Fixed,DM102,
IF('Rent Roll'!$S21=FSG,"-","-")))),"-"),"-")</f>
        <v>-</v>
      </c>
      <c r="DN25" s="715" t="str">
        <f>IF(DN$3='Rent Roll'!$U21,
IF(OR(AND(DN$5&gt;='Rent Roll'!$K21,DN$5&lt;='Rent Roll'!$L21),AND(DN$5&gt;='Rent Roll'!$M46,DN$5&lt;='Rent Roll'!$N46)),
IF('Rent Roll'!$S21=NNN,DN52,
IF('Rent Roll'!$S21=Stop,DN77,
IF('Rent Roll'!$S21=CAM_Fixed,DN102,
IF('Rent Roll'!$S21=FSG,"-","-")))),"-"),"-")</f>
        <v>-</v>
      </c>
      <c r="DO25" s="715" t="str">
        <f>IF(DO$3='Rent Roll'!$U21,
IF(OR(AND(DO$5&gt;='Rent Roll'!$K21,DO$5&lt;='Rent Roll'!$L21),AND(DO$5&gt;='Rent Roll'!$M46,DO$5&lt;='Rent Roll'!$N46)),
IF('Rent Roll'!$S21=NNN,DO52,
IF('Rent Roll'!$S21=Stop,DO77,
IF('Rent Roll'!$S21=CAM_Fixed,DO102,
IF('Rent Roll'!$S21=FSG,"-","-")))),"-"),"-")</f>
        <v>-</v>
      </c>
      <c r="DP25" s="715" t="str">
        <f>IF(DP$3='Rent Roll'!$U21,
IF(OR(AND(DP$5&gt;='Rent Roll'!$K21,DP$5&lt;='Rent Roll'!$L21),AND(DP$5&gt;='Rent Roll'!$M46,DP$5&lt;='Rent Roll'!$N46)),
IF('Rent Roll'!$S21=NNN,DP52,
IF('Rent Roll'!$S21=Stop,DP77,
IF('Rent Roll'!$S21=CAM_Fixed,DP102,
IF('Rent Roll'!$S21=FSG,"-","-")))),"-"),"-")</f>
        <v>-</v>
      </c>
      <c r="DQ25" s="715" t="str">
        <f>IF(DQ$3='Rent Roll'!$U21,
IF(OR(AND(DQ$5&gt;='Rent Roll'!$K21,DQ$5&lt;='Rent Roll'!$L21),AND(DQ$5&gt;='Rent Roll'!$M46,DQ$5&lt;='Rent Roll'!$N46)),
IF('Rent Roll'!$S21=NNN,DQ52,
IF('Rent Roll'!$S21=Stop,DQ77,
IF('Rent Roll'!$S21=CAM_Fixed,DQ102,
IF('Rent Roll'!$S21=FSG,"-","-")))),"-"),"-")</f>
        <v>-</v>
      </c>
      <c r="DR25" s="715" t="str">
        <f>IF(DR$3='Rent Roll'!$U21,
IF(OR(AND(DR$5&gt;='Rent Roll'!$K21,DR$5&lt;='Rent Roll'!$L21),AND(DR$5&gt;='Rent Roll'!$M46,DR$5&lt;='Rent Roll'!$N46)),
IF('Rent Roll'!$S21=NNN,DR52,
IF('Rent Roll'!$S21=Stop,DR77,
IF('Rent Roll'!$S21=CAM_Fixed,DR102,
IF('Rent Roll'!$S21=FSG,"-","-")))),"-"),"-")</f>
        <v>-</v>
      </c>
      <c r="DS25" s="715" t="str">
        <f>IF(DS$3='Rent Roll'!$U21,
IF(OR(AND(DS$5&gt;='Rent Roll'!$K21,DS$5&lt;='Rent Roll'!$L21),AND(DS$5&gt;='Rent Roll'!$M46,DS$5&lt;='Rent Roll'!$N46)),
IF('Rent Roll'!$S21=NNN,DS52,
IF('Rent Roll'!$S21=Stop,DS77,
IF('Rent Roll'!$S21=CAM_Fixed,DS102,
IF('Rent Roll'!$S21=FSG,"-","-")))),"-"),"-")</f>
        <v>-</v>
      </c>
      <c r="DT25" s="715" t="str">
        <f>IF(DT$3='Rent Roll'!$U21,
IF(OR(AND(DT$5&gt;='Rent Roll'!$K21,DT$5&lt;='Rent Roll'!$L21),AND(DT$5&gt;='Rent Roll'!$M46,DT$5&lt;='Rent Roll'!$N46)),
IF('Rent Roll'!$S21=NNN,DT52,
IF('Rent Roll'!$S21=Stop,DT77,
IF('Rent Roll'!$S21=CAM_Fixed,DT102,
IF('Rent Roll'!$S21=FSG,"-","-")))),"-"),"-")</f>
        <v>-</v>
      </c>
      <c r="DU25" s="715" t="str">
        <f>IF(DU$3='Rent Roll'!$U21,
IF(OR(AND(DU$5&gt;='Rent Roll'!$K21,DU$5&lt;='Rent Roll'!$L21),AND(DU$5&gt;='Rent Roll'!$M46,DU$5&lt;='Rent Roll'!$N46)),
IF('Rent Roll'!$S21=NNN,DU52,
IF('Rent Roll'!$S21=Stop,DU77,
IF('Rent Roll'!$S21=CAM_Fixed,DU102,
IF('Rent Roll'!$S21=FSG,"-","-")))),"-"),"-")</f>
        <v>-</v>
      </c>
      <c r="DV25" s="715" t="str">
        <f>IF(DV$3='Rent Roll'!$U21,
IF(OR(AND(DV$5&gt;='Rent Roll'!$K21,DV$5&lt;='Rent Roll'!$L21),AND(DV$5&gt;='Rent Roll'!$M46,DV$5&lt;='Rent Roll'!$N46)),
IF('Rent Roll'!$S21=NNN,DV52,
IF('Rent Roll'!$S21=Stop,DV77,
IF('Rent Roll'!$S21=CAM_Fixed,DV102,
IF('Rent Roll'!$S21=FSG,"-","-")))),"-"),"-")</f>
        <v>-</v>
      </c>
      <c r="DW25" s="715" t="str">
        <f>IF(DW$3='Rent Roll'!$U21,
IF(OR(AND(DW$5&gt;='Rent Roll'!$K21,DW$5&lt;='Rent Roll'!$L21),AND(DW$5&gt;='Rent Roll'!$M46,DW$5&lt;='Rent Roll'!$N46)),
IF('Rent Roll'!$S21=NNN,DW52,
IF('Rent Roll'!$S21=Stop,DW77,
IF('Rent Roll'!$S21=CAM_Fixed,DW102,
IF('Rent Roll'!$S21=FSG,"-","-")))),"-"),"-")</f>
        <v>-</v>
      </c>
      <c r="DX25" s="715" t="str">
        <f>IF(DX$3='Rent Roll'!$U21,
IF(OR(AND(DX$5&gt;='Rent Roll'!$K21,DX$5&lt;='Rent Roll'!$L21),AND(DX$5&gt;='Rent Roll'!$M46,DX$5&lt;='Rent Roll'!$N46)),
IF('Rent Roll'!$S21=NNN,DX52,
IF('Rent Roll'!$S21=Stop,DX77,
IF('Rent Roll'!$S21=CAM_Fixed,DX102,
IF('Rent Roll'!$S21=FSG,"-","-")))),"-"),"-")</f>
        <v>-</v>
      </c>
      <c r="DY25" s="715" t="str">
        <f>IF(DY$3='Rent Roll'!$U21,
IF(OR(AND(DY$5&gt;='Rent Roll'!$K21,DY$5&lt;='Rent Roll'!$L21),AND(DY$5&gt;='Rent Roll'!$M46,DY$5&lt;='Rent Roll'!$N46)),
IF('Rent Roll'!$S21=NNN,DY52,
IF('Rent Roll'!$S21=Stop,DY77,
IF('Rent Roll'!$S21=CAM_Fixed,DY102,
IF('Rent Roll'!$S21=FSG,"-","-")))),"-"),"-")</f>
        <v>-</v>
      </c>
      <c r="DZ25" s="715" t="str">
        <f>IF(DZ$3='Rent Roll'!$U21,
IF(OR(AND(DZ$5&gt;='Rent Roll'!$K21,DZ$5&lt;='Rent Roll'!$L21),AND(DZ$5&gt;='Rent Roll'!$M46,DZ$5&lt;='Rent Roll'!$N46)),
IF('Rent Roll'!$S21=NNN,DZ52,
IF('Rent Roll'!$S21=Stop,DZ77,
IF('Rent Roll'!$S21=CAM_Fixed,DZ102,
IF('Rent Roll'!$S21=FSG,"-","-")))),"-"),"-")</f>
        <v>-</v>
      </c>
      <c r="EA25" s="715" t="str">
        <f>IF(EA$3='Rent Roll'!$U21,
IF(OR(AND(EA$5&gt;='Rent Roll'!$K21,EA$5&lt;='Rent Roll'!$L21),AND(EA$5&gt;='Rent Roll'!$M46,EA$5&lt;='Rent Roll'!$N46)),
IF('Rent Roll'!$S21=NNN,EA52,
IF('Rent Roll'!$S21=Stop,EA77,
IF('Rent Roll'!$S21=CAM_Fixed,EA102,
IF('Rent Roll'!$S21=FSG,"-","-")))),"-"),"-")</f>
        <v>-</v>
      </c>
      <c r="EB25" s="715" t="str">
        <f>IF(EB$3='Rent Roll'!$U21,
IF(OR(AND(EB$5&gt;='Rent Roll'!$K21,EB$5&lt;='Rent Roll'!$L21),AND(EB$5&gt;='Rent Roll'!$M46,EB$5&lt;='Rent Roll'!$N46)),
IF('Rent Roll'!$S21=NNN,EB52,
IF('Rent Roll'!$S21=Stop,EB77,
IF('Rent Roll'!$S21=CAM_Fixed,EB102,
IF('Rent Roll'!$S21=FSG,"-","-")))),"-"),"-")</f>
        <v>-</v>
      </c>
      <c r="EC25" s="715" t="str">
        <f>IF(EC$3='Rent Roll'!$U21,
IF(OR(AND(EC$5&gt;='Rent Roll'!$K21,EC$5&lt;='Rent Roll'!$L21),AND(EC$5&gt;='Rent Roll'!$M46,EC$5&lt;='Rent Roll'!$N46)),
IF('Rent Roll'!$S21=NNN,EC52,
IF('Rent Roll'!$S21=Stop,EC77,
IF('Rent Roll'!$S21=CAM_Fixed,EC102,
IF('Rent Roll'!$S21=FSG,"-","-")))),"-"),"-")</f>
        <v>-</v>
      </c>
      <c r="ED25" s="715" t="str">
        <f>IF(ED$3='Rent Roll'!$U21,
IF(OR(AND(ED$5&gt;='Rent Roll'!$K21,ED$5&lt;='Rent Roll'!$L21),AND(ED$5&gt;='Rent Roll'!$M46,ED$5&lt;='Rent Roll'!$N46)),
IF('Rent Roll'!$S21=NNN,ED52,
IF('Rent Roll'!$S21=Stop,ED77,
IF('Rent Roll'!$S21=CAM_Fixed,ED102,
IF('Rent Roll'!$S21=FSG,"-","-")))),"-"),"-")</f>
        <v>-</v>
      </c>
      <c r="EE25" s="715" t="str">
        <f>IF(EE$3='Rent Roll'!$U21,
IF(OR(AND(EE$5&gt;='Rent Roll'!$K21,EE$5&lt;='Rent Roll'!$L21),AND(EE$5&gt;='Rent Roll'!$M46,EE$5&lt;='Rent Roll'!$N46)),
IF('Rent Roll'!$S21=NNN,EE52,
IF('Rent Roll'!$S21=Stop,EE77,
IF('Rent Roll'!$S21=CAM_Fixed,EE102,
IF('Rent Roll'!$S21=FSG,"-","-")))),"-"),"-")</f>
        <v>-</v>
      </c>
      <c r="EF25" s="361" t="str">
        <f>IF(EF$3='Rent Roll'!$U21,
IF(OR(AND(EF$5&gt;='Rent Roll'!$K21,EF$5&lt;='Rent Roll'!$L21),AND(EF$5&gt;='Rent Roll'!$M46,EF$5&lt;='Rent Roll'!$N46)),
IF('Rent Roll'!$S21=NNN,EF52,
IF('Rent Roll'!$S21=Stop,EF77,
IF('Rent Roll'!$S21=CAM_Fixed,EF102,
IF('Rent Roll'!$S21=FSG,"-","-")))),"-"),"-")</f>
        <v>-</v>
      </c>
      <c r="EG25" s="693" t="s">
        <v>109</v>
      </c>
    </row>
    <row r="26" spans="2:137" x14ac:dyDescent="0.25">
      <c r="B26" s="716" t="str">
        <f>IF('Rent Roll'!S22&gt;0,'Rent Roll'!S22,"")</f>
        <v/>
      </c>
      <c r="C26" s="714" t="str">
        <f>CONCATENATE('Rent Roll'!B22&amp;" - "&amp;'Rent Roll'!C22)</f>
        <v xml:space="preserve"> - </v>
      </c>
      <c r="D26" s="361">
        <f t="shared" si="11"/>
        <v>0</v>
      </c>
      <c r="E26" s="715" t="str">
        <f>IF(E$3='Rent Roll'!$U22,
IF(OR(AND(E$5&gt;='Rent Roll'!$K22,E$5&lt;='Rent Roll'!$L22),AND(E$5&gt;='Rent Roll'!$M47,E$5&lt;='Rent Roll'!$N47)),
IF('Rent Roll'!$S22=NNN,E53,
IF('Rent Roll'!$S22=Stop,E78,
IF('Rent Roll'!$S22=CAM_Fixed,E103,
IF('Rent Roll'!$S22=FSG,"-","-")))),"-"),"-")</f>
        <v>-</v>
      </c>
      <c r="F26" s="715" t="str">
        <f>IF(F$3='Rent Roll'!$U22,
IF(OR(AND(F$5&gt;='Rent Roll'!$K22,F$5&lt;='Rent Roll'!$L22),AND(F$5&gt;='Rent Roll'!$M47,F$5&lt;='Rent Roll'!$N47)),
IF('Rent Roll'!$S22=NNN,F53,
IF('Rent Roll'!$S22=Stop,F78,
IF('Rent Roll'!$S22=CAM_Fixed,F103,
IF('Rent Roll'!$S22=FSG,"-","-")))),"-"),"-")</f>
        <v>-</v>
      </c>
      <c r="G26" s="715" t="str">
        <f>IF(G$3='Rent Roll'!$U22,
IF(OR(AND(G$5&gt;='Rent Roll'!$K22,G$5&lt;='Rent Roll'!$L22),AND(G$5&gt;='Rent Roll'!$M47,G$5&lt;='Rent Roll'!$N47)),
IF('Rent Roll'!$S22=NNN,G53,
IF('Rent Roll'!$S22=Stop,G78,
IF('Rent Roll'!$S22=CAM_Fixed,G103,
IF('Rent Roll'!$S22=FSG,"-","-")))),"-"),"-")</f>
        <v>-</v>
      </c>
      <c r="H26" s="715" t="str">
        <f>IF(H$3='Rent Roll'!$U22,
IF(OR(AND(H$5&gt;='Rent Roll'!$K22,H$5&lt;='Rent Roll'!$L22),AND(H$5&gt;='Rent Roll'!$M47,H$5&lt;='Rent Roll'!$N47)),
IF('Rent Roll'!$S22=NNN,H53,
IF('Rent Roll'!$S22=Stop,H78,
IF('Rent Roll'!$S22=CAM_Fixed,H103,
IF('Rent Roll'!$S22=FSG,"-","-")))),"-"),"-")</f>
        <v>-</v>
      </c>
      <c r="I26" s="715" t="str">
        <f>IF(I$3='Rent Roll'!$U22,
IF(OR(AND(I$5&gt;='Rent Roll'!$K22,I$5&lt;='Rent Roll'!$L22),AND(I$5&gt;='Rent Roll'!$M47,I$5&lt;='Rent Roll'!$N47)),
IF('Rent Roll'!$S22=NNN,I53,
IF('Rent Roll'!$S22=Stop,I78,
IF('Rent Roll'!$S22=CAM_Fixed,I103,
IF('Rent Roll'!$S22=FSG,"-","-")))),"-"),"-")</f>
        <v>-</v>
      </c>
      <c r="J26" s="715" t="str">
        <f>IF(J$3='Rent Roll'!$U22,
IF(OR(AND(J$5&gt;='Rent Roll'!$K22,J$5&lt;='Rent Roll'!$L22),AND(J$5&gt;='Rent Roll'!$M47,J$5&lt;='Rent Roll'!$N47)),
IF('Rent Roll'!$S22=NNN,J53,
IF('Rent Roll'!$S22=Stop,J78,
IF('Rent Roll'!$S22=CAM_Fixed,J103,
IF('Rent Roll'!$S22=FSG,"-","-")))),"-"),"-")</f>
        <v>-</v>
      </c>
      <c r="K26" s="715" t="str">
        <f>IF(K$3='Rent Roll'!$U22,
IF(OR(AND(K$5&gt;='Rent Roll'!$K22,K$5&lt;='Rent Roll'!$L22),AND(K$5&gt;='Rent Roll'!$M47,K$5&lt;='Rent Roll'!$N47)),
IF('Rent Roll'!$S22=NNN,K53,
IF('Rent Roll'!$S22=Stop,K78,
IF('Rent Roll'!$S22=CAM_Fixed,K103,
IF('Rent Roll'!$S22=FSG,"-","-")))),"-"),"-")</f>
        <v>-</v>
      </c>
      <c r="L26" s="715" t="str">
        <f>IF(L$3='Rent Roll'!$U22,
IF(OR(AND(L$5&gt;='Rent Roll'!$K22,L$5&lt;='Rent Roll'!$L22),AND(L$5&gt;='Rent Roll'!$M47,L$5&lt;='Rent Roll'!$N47)),
IF('Rent Roll'!$S22=NNN,L53,
IF('Rent Roll'!$S22=Stop,L78,
IF('Rent Roll'!$S22=CAM_Fixed,L103,
IF('Rent Roll'!$S22=FSG,"-","-")))),"-"),"-")</f>
        <v>-</v>
      </c>
      <c r="M26" s="715" t="str">
        <f>IF(M$3='Rent Roll'!$U22,
IF(OR(AND(M$5&gt;='Rent Roll'!$K22,M$5&lt;='Rent Roll'!$L22),AND(M$5&gt;='Rent Roll'!$M47,M$5&lt;='Rent Roll'!$N47)),
IF('Rent Roll'!$S22=NNN,M53,
IF('Rent Roll'!$S22=Stop,M78,
IF('Rent Roll'!$S22=CAM_Fixed,M103,
IF('Rent Roll'!$S22=FSG,"-","-")))),"-"),"-")</f>
        <v>-</v>
      </c>
      <c r="N26" s="715" t="str">
        <f>IF(N$3='Rent Roll'!$U22,
IF(OR(AND(N$5&gt;='Rent Roll'!$K22,N$5&lt;='Rent Roll'!$L22),AND(N$5&gt;='Rent Roll'!$M47,N$5&lt;='Rent Roll'!$N47)),
IF('Rent Roll'!$S22=NNN,N53,
IF('Rent Roll'!$S22=Stop,N78,
IF('Rent Roll'!$S22=CAM_Fixed,N103,
IF('Rent Roll'!$S22=FSG,"-","-")))),"-"),"-")</f>
        <v>-</v>
      </c>
      <c r="O26" s="715" t="str">
        <f>IF(O$3='Rent Roll'!$U22,
IF(OR(AND(O$5&gt;='Rent Roll'!$K22,O$5&lt;='Rent Roll'!$L22),AND(O$5&gt;='Rent Roll'!$M47,O$5&lt;='Rent Roll'!$N47)),
IF('Rent Roll'!$S22=NNN,O53,
IF('Rent Roll'!$S22=Stop,O78,
IF('Rent Roll'!$S22=CAM_Fixed,O103,
IF('Rent Roll'!$S22=FSG,"-","-")))),"-"),"-")</f>
        <v>-</v>
      </c>
      <c r="P26" s="715" t="str">
        <f>IF(P$3='Rent Roll'!$U22,
IF(OR(AND(P$5&gt;='Rent Roll'!$K22,P$5&lt;='Rent Roll'!$L22),AND(P$5&gt;='Rent Roll'!$M47,P$5&lt;='Rent Roll'!$N47)),
IF('Rent Roll'!$S22=NNN,P53,
IF('Rent Roll'!$S22=Stop,P78,
IF('Rent Roll'!$S22=CAM_Fixed,P103,
IF('Rent Roll'!$S22=FSG,"-","-")))),"-"),"-")</f>
        <v>-</v>
      </c>
      <c r="Q26" s="715" t="str">
        <f>IF(Q$3='Rent Roll'!$U22,
IF(OR(AND(Q$5&gt;='Rent Roll'!$K22,Q$5&lt;='Rent Roll'!$L22),AND(Q$5&gt;='Rent Roll'!$M47,Q$5&lt;='Rent Roll'!$N47)),
IF('Rent Roll'!$S22=NNN,Q53,
IF('Rent Roll'!$S22=Stop,Q78,
IF('Rent Roll'!$S22=CAM_Fixed,Q103,
IF('Rent Roll'!$S22=FSG,"-","-")))),"-"),"-")</f>
        <v>-</v>
      </c>
      <c r="R26" s="715" t="str">
        <f>IF(R$3='Rent Roll'!$U22,
IF(OR(AND(R$5&gt;='Rent Roll'!$K22,R$5&lt;='Rent Roll'!$L22),AND(R$5&gt;='Rent Roll'!$M47,R$5&lt;='Rent Roll'!$N47)),
IF('Rent Roll'!$S22=NNN,R53,
IF('Rent Roll'!$S22=Stop,R78,
IF('Rent Roll'!$S22=CAM_Fixed,R103,
IF('Rent Roll'!$S22=FSG,"-","-")))),"-"),"-")</f>
        <v>-</v>
      </c>
      <c r="S26" s="715" t="str">
        <f>IF(S$3='Rent Roll'!$U22,
IF(OR(AND(S$5&gt;='Rent Roll'!$K22,S$5&lt;='Rent Roll'!$L22),AND(S$5&gt;='Rent Roll'!$M47,S$5&lt;='Rent Roll'!$N47)),
IF('Rent Roll'!$S22=NNN,S53,
IF('Rent Roll'!$S22=Stop,S78,
IF('Rent Roll'!$S22=CAM_Fixed,S103,
IF('Rent Roll'!$S22=FSG,"-","-")))),"-"),"-")</f>
        <v>-</v>
      </c>
      <c r="T26" s="715" t="str">
        <f>IF(T$3='Rent Roll'!$U22,
IF(OR(AND(T$5&gt;='Rent Roll'!$K22,T$5&lt;='Rent Roll'!$L22),AND(T$5&gt;='Rent Roll'!$M47,T$5&lt;='Rent Roll'!$N47)),
IF('Rent Roll'!$S22=NNN,T53,
IF('Rent Roll'!$S22=Stop,T78,
IF('Rent Roll'!$S22=CAM_Fixed,T103,
IF('Rent Roll'!$S22=FSG,"-","-")))),"-"),"-")</f>
        <v>-</v>
      </c>
      <c r="U26" s="715" t="str">
        <f>IF(U$3='Rent Roll'!$U22,
IF(OR(AND(U$5&gt;='Rent Roll'!$K22,U$5&lt;='Rent Roll'!$L22),AND(U$5&gt;='Rent Roll'!$M47,U$5&lt;='Rent Roll'!$N47)),
IF('Rent Roll'!$S22=NNN,U53,
IF('Rent Roll'!$S22=Stop,U78,
IF('Rent Roll'!$S22=CAM_Fixed,U103,
IF('Rent Roll'!$S22=FSG,"-","-")))),"-"),"-")</f>
        <v>-</v>
      </c>
      <c r="V26" s="715" t="str">
        <f>IF(V$3='Rent Roll'!$U22,
IF(OR(AND(V$5&gt;='Rent Roll'!$K22,V$5&lt;='Rent Roll'!$L22),AND(V$5&gt;='Rent Roll'!$M47,V$5&lt;='Rent Roll'!$N47)),
IF('Rent Roll'!$S22=NNN,V53,
IF('Rent Roll'!$S22=Stop,V78,
IF('Rent Roll'!$S22=CAM_Fixed,V103,
IF('Rent Roll'!$S22=FSG,"-","-")))),"-"),"-")</f>
        <v>-</v>
      </c>
      <c r="W26" s="715" t="str">
        <f>IF(W$3='Rent Roll'!$U22,
IF(OR(AND(W$5&gt;='Rent Roll'!$K22,W$5&lt;='Rent Roll'!$L22),AND(W$5&gt;='Rent Roll'!$M47,W$5&lt;='Rent Roll'!$N47)),
IF('Rent Roll'!$S22=NNN,W53,
IF('Rent Roll'!$S22=Stop,W78,
IF('Rent Roll'!$S22=CAM_Fixed,W103,
IF('Rent Roll'!$S22=FSG,"-","-")))),"-"),"-")</f>
        <v>-</v>
      </c>
      <c r="X26" s="715" t="str">
        <f>IF(X$3='Rent Roll'!$U22,
IF(OR(AND(X$5&gt;='Rent Roll'!$K22,X$5&lt;='Rent Roll'!$L22),AND(X$5&gt;='Rent Roll'!$M47,X$5&lt;='Rent Roll'!$N47)),
IF('Rent Roll'!$S22=NNN,X53,
IF('Rent Roll'!$S22=Stop,X78,
IF('Rent Roll'!$S22=CAM_Fixed,X103,
IF('Rent Roll'!$S22=FSG,"-","-")))),"-"),"-")</f>
        <v>-</v>
      </c>
      <c r="Y26" s="715" t="str">
        <f>IF(Y$3='Rent Roll'!$U22,
IF(OR(AND(Y$5&gt;='Rent Roll'!$K22,Y$5&lt;='Rent Roll'!$L22),AND(Y$5&gt;='Rent Roll'!$M47,Y$5&lt;='Rent Roll'!$N47)),
IF('Rent Roll'!$S22=NNN,Y53,
IF('Rent Roll'!$S22=Stop,Y78,
IF('Rent Roll'!$S22=CAM_Fixed,Y103,
IF('Rent Roll'!$S22=FSG,"-","-")))),"-"),"-")</f>
        <v>-</v>
      </c>
      <c r="Z26" s="715" t="str">
        <f>IF(Z$3='Rent Roll'!$U22,
IF(OR(AND(Z$5&gt;='Rent Roll'!$K22,Z$5&lt;='Rent Roll'!$L22),AND(Z$5&gt;='Rent Roll'!$M47,Z$5&lt;='Rent Roll'!$N47)),
IF('Rent Roll'!$S22=NNN,Z53,
IF('Rent Roll'!$S22=Stop,Z78,
IF('Rent Roll'!$S22=CAM_Fixed,Z103,
IF('Rent Roll'!$S22=FSG,"-","-")))),"-"),"-")</f>
        <v>-</v>
      </c>
      <c r="AA26" s="715" t="str">
        <f>IF(AA$3='Rent Roll'!$U22,
IF(OR(AND(AA$5&gt;='Rent Roll'!$K22,AA$5&lt;='Rent Roll'!$L22),AND(AA$5&gt;='Rent Roll'!$M47,AA$5&lt;='Rent Roll'!$N47)),
IF('Rent Roll'!$S22=NNN,AA53,
IF('Rent Roll'!$S22=Stop,AA78,
IF('Rent Roll'!$S22=CAM_Fixed,AA103,
IF('Rent Roll'!$S22=FSG,"-","-")))),"-"),"-")</f>
        <v>-</v>
      </c>
      <c r="AB26" s="715" t="str">
        <f>IF(AB$3='Rent Roll'!$U22,
IF(OR(AND(AB$5&gt;='Rent Roll'!$K22,AB$5&lt;='Rent Roll'!$L22),AND(AB$5&gt;='Rent Roll'!$M47,AB$5&lt;='Rent Roll'!$N47)),
IF('Rent Roll'!$S22=NNN,AB53,
IF('Rent Roll'!$S22=Stop,AB78,
IF('Rent Roll'!$S22=CAM_Fixed,AB103,
IF('Rent Roll'!$S22=FSG,"-","-")))),"-"),"-")</f>
        <v>-</v>
      </c>
      <c r="AC26" s="715" t="str">
        <f>IF(AC$3='Rent Roll'!$U22,
IF(OR(AND(AC$5&gt;='Rent Roll'!$K22,AC$5&lt;='Rent Roll'!$L22),AND(AC$5&gt;='Rent Roll'!$M47,AC$5&lt;='Rent Roll'!$N47)),
IF('Rent Roll'!$S22=NNN,AC53,
IF('Rent Roll'!$S22=Stop,AC78,
IF('Rent Roll'!$S22=CAM_Fixed,AC103,
IF('Rent Roll'!$S22=FSG,"-","-")))),"-"),"-")</f>
        <v>-</v>
      </c>
      <c r="AD26" s="715" t="str">
        <f>IF(AD$3='Rent Roll'!$U22,
IF(OR(AND(AD$5&gt;='Rent Roll'!$K22,AD$5&lt;='Rent Roll'!$L22),AND(AD$5&gt;='Rent Roll'!$M47,AD$5&lt;='Rent Roll'!$N47)),
IF('Rent Roll'!$S22=NNN,AD53,
IF('Rent Roll'!$S22=Stop,AD78,
IF('Rent Roll'!$S22=CAM_Fixed,AD103,
IF('Rent Roll'!$S22=FSG,"-","-")))),"-"),"-")</f>
        <v>-</v>
      </c>
      <c r="AE26" s="715" t="str">
        <f>IF(AE$3='Rent Roll'!$U22,
IF(OR(AND(AE$5&gt;='Rent Roll'!$K22,AE$5&lt;='Rent Roll'!$L22),AND(AE$5&gt;='Rent Roll'!$M47,AE$5&lt;='Rent Roll'!$N47)),
IF('Rent Roll'!$S22=NNN,AE53,
IF('Rent Roll'!$S22=Stop,AE78,
IF('Rent Roll'!$S22=CAM_Fixed,AE103,
IF('Rent Roll'!$S22=FSG,"-","-")))),"-"),"-")</f>
        <v>-</v>
      </c>
      <c r="AF26" s="715" t="str">
        <f>IF(AF$3='Rent Roll'!$U22,
IF(OR(AND(AF$5&gt;='Rent Roll'!$K22,AF$5&lt;='Rent Roll'!$L22),AND(AF$5&gt;='Rent Roll'!$M47,AF$5&lt;='Rent Roll'!$N47)),
IF('Rent Roll'!$S22=NNN,AF53,
IF('Rent Roll'!$S22=Stop,AF78,
IF('Rent Roll'!$S22=CAM_Fixed,AF103,
IF('Rent Roll'!$S22=FSG,"-","-")))),"-"),"-")</f>
        <v>-</v>
      </c>
      <c r="AG26" s="715" t="str">
        <f>IF(AG$3='Rent Roll'!$U22,
IF(OR(AND(AG$5&gt;='Rent Roll'!$K22,AG$5&lt;='Rent Roll'!$L22),AND(AG$5&gt;='Rent Roll'!$M47,AG$5&lt;='Rent Roll'!$N47)),
IF('Rent Roll'!$S22=NNN,AG53,
IF('Rent Roll'!$S22=Stop,AG78,
IF('Rent Roll'!$S22=CAM_Fixed,AG103,
IF('Rent Roll'!$S22=FSG,"-","-")))),"-"),"-")</f>
        <v>-</v>
      </c>
      <c r="AH26" s="715" t="str">
        <f>IF(AH$3='Rent Roll'!$U22,
IF(OR(AND(AH$5&gt;='Rent Roll'!$K22,AH$5&lt;='Rent Roll'!$L22),AND(AH$5&gt;='Rent Roll'!$M47,AH$5&lt;='Rent Roll'!$N47)),
IF('Rent Roll'!$S22=NNN,AH53,
IF('Rent Roll'!$S22=Stop,AH78,
IF('Rent Roll'!$S22=CAM_Fixed,AH103,
IF('Rent Roll'!$S22=FSG,"-","-")))),"-"),"-")</f>
        <v>-</v>
      </c>
      <c r="AI26" s="715" t="str">
        <f>IF(AI$3='Rent Roll'!$U22,
IF(OR(AND(AI$5&gt;='Rent Roll'!$K22,AI$5&lt;='Rent Roll'!$L22),AND(AI$5&gt;='Rent Roll'!$M47,AI$5&lt;='Rent Roll'!$N47)),
IF('Rent Roll'!$S22=NNN,AI53,
IF('Rent Roll'!$S22=Stop,AI78,
IF('Rent Roll'!$S22=CAM_Fixed,AI103,
IF('Rent Roll'!$S22=FSG,"-","-")))),"-"),"-")</f>
        <v>-</v>
      </c>
      <c r="AJ26" s="715" t="str">
        <f>IF(AJ$3='Rent Roll'!$U22,
IF(OR(AND(AJ$5&gt;='Rent Roll'!$K22,AJ$5&lt;='Rent Roll'!$L22),AND(AJ$5&gt;='Rent Roll'!$M47,AJ$5&lt;='Rent Roll'!$N47)),
IF('Rent Roll'!$S22=NNN,AJ53,
IF('Rent Roll'!$S22=Stop,AJ78,
IF('Rent Roll'!$S22=CAM_Fixed,AJ103,
IF('Rent Roll'!$S22=FSG,"-","-")))),"-"),"-")</f>
        <v>-</v>
      </c>
      <c r="AK26" s="715" t="str">
        <f>IF(AK$3='Rent Roll'!$U22,
IF(OR(AND(AK$5&gt;='Rent Roll'!$K22,AK$5&lt;='Rent Roll'!$L22),AND(AK$5&gt;='Rent Roll'!$M47,AK$5&lt;='Rent Roll'!$N47)),
IF('Rent Roll'!$S22=NNN,AK53,
IF('Rent Roll'!$S22=Stop,AK78,
IF('Rent Roll'!$S22=CAM_Fixed,AK103,
IF('Rent Roll'!$S22=FSG,"-","-")))),"-"),"-")</f>
        <v>-</v>
      </c>
      <c r="AL26" s="715" t="str">
        <f>IF(AL$3='Rent Roll'!$U22,
IF(OR(AND(AL$5&gt;='Rent Roll'!$K22,AL$5&lt;='Rent Roll'!$L22),AND(AL$5&gt;='Rent Roll'!$M47,AL$5&lt;='Rent Roll'!$N47)),
IF('Rent Roll'!$S22=NNN,AL53,
IF('Rent Roll'!$S22=Stop,AL78,
IF('Rent Roll'!$S22=CAM_Fixed,AL103,
IF('Rent Roll'!$S22=FSG,"-","-")))),"-"),"-")</f>
        <v>-</v>
      </c>
      <c r="AM26" s="715" t="str">
        <f>IF(AM$3='Rent Roll'!$U22,
IF(OR(AND(AM$5&gt;='Rent Roll'!$K22,AM$5&lt;='Rent Roll'!$L22),AND(AM$5&gt;='Rent Roll'!$M47,AM$5&lt;='Rent Roll'!$N47)),
IF('Rent Roll'!$S22=NNN,AM53,
IF('Rent Roll'!$S22=Stop,AM78,
IF('Rent Roll'!$S22=CAM_Fixed,AM103,
IF('Rent Roll'!$S22=FSG,"-","-")))),"-"),"-")</f>
        <v>-</v>
      </c>
      <c r="AN26" s="715" t="str">
        <f>IF(AN$3='Rent Roll'!$U22,
IF(OR(AND(AN$5&gt;='Rent Roll'!$K22,AN$5&lt;='Rent Roll'!$L22),AND(AN$5&gt;='Rent Roll'!$M47,AN$5&lt;='Rent Roll'!$N47)),
IF('Rent Roll'!$S22=NNN,AN53,
IF('Rent Roll'!$S22=Stop,AN78,
IF('Rent Roll'!$S22=CAM_Fixed,AN103,
IF('Rent Roll'!$S22=FSG,"-","-")))),"-"),"-")</f>
        <v>-</v>
      </c>
      <c r="AO26" s="715" t="str">
        <f>IF(AO$3='Rent Roll'!$U22,
IF(OR(AND(AO$5&gt;='Rent Roll'!$K22,AO$5&lt;='Rent Roll'!$L22),AND(AO$5&gt;='Rent Roll'!$M47,AO$5&lt;='Rent Roll'!$N47)),
IF('Rent Roll'!$S22=NNN,AO53,
IF('Rent Roll'!$S22=Stop,AO78,
IF('Rent Roll'!$S22=CAM_Fixed,AO103,
IF('Rent Roll'!$S22=FSG,"-","-")))),"-"),"-")</f>
        <v>-</v>
      </c>
      <c r="AP26" s="715" t="str">
        <f>IF(AP$3='Rent Roll'!$U22,
IF(OR(AND(AP$5&gt;='Rent Roll'!$K22,AP$5&lt;='Rent Roll'!$L22),AND(AP$5&gt;='Rent Roll'!$M47,AP$5&lt;='Rent Roll'!$N47)),
IF('Rent Roll'!$S22=NNN,AP53,
IF('Rent Roll'!$S22=Stop,AP78,
IF('Rent Roll'!$S22=CAM_Fixed,AP103,
IF('Rent Roll'!$S22=FSG,"-","-")))),"-"),"-")</f>
        <v>-</v>
      </c>
      <c r="AQ26" s="715" t="str">
        <f>IF(AQ$3='Rent Roll'!$U22,
IF(OR(AND(AQ$5&gt;='Rent Roll'!$K22,AQ$5&lt;='Rent Roll'!$L22),AND(AQ$5&gt;='Rent Roll'!$M47,AQ$5&lt;='Rent Roll'!$N47)),
IF('Rent Roll'!$S22=NNN,AQ53,
IF('Rent Roll'!$S22=Stop,AQ78,
IF('Rent Roll'!$S22=CAM_Fixed,AQ103,
IF('Rent Roll'!$S22=FSG,"-","-")))),"-"),"-")</f>
        <v>-</v>
      </c>
      <c r="AR26" s="715" t="str">
        <f>IF(AR$3='Rent Roll'!$U22,
IF(OR(AND(AR$5&gt;='Rent Roll'!$K22,AR$5&lt;='Rent Roll'!$L22),AND(AR$5&gt;='Rent Roll'!$M47,AR$5&lt;='Rent Roll'!$N47)),
IF('Rent Roll'!$S22=NNN,AR53,
IF('Rent Roll'!$S22=Stop,AR78,
IF('Rent Roll'!$S22=CAM_Fixed,AR103,
IF('Rent Roll'!$S22=FSG,"-","-")))),"-"),"-")</f>
        <v>-</v>
      </c>
      <c r="AS26" s="715" t="str">
        <f>IF(AS$3='Rent Roll'!$U22,
IF(OR(AND(AS$5&gt;='Rent Roll'!$K22,AS$5&lt;='Rent Roll'!$L22),AND(AS$5&gt;='Rent Roll'!$M47,AS$5&lt;='Rent Roll'!$N47)),
IF('Rent Roll'!$S22=NNN,AS53,
IF('Rent Roll'!$S22=Stop,AS78,
IF('Rent Roll'!$S22=CAM_Fixed,AS103,
IF('Rent Roll'!$S22=FSG,"-","-")))),"-"),"-")</f>
        <v>-</v>
      </c>
      <c r="AT26" s="715" t="str">
        <f>IF(AT$3='Rent Roll'!$U22,
IF(OR(AND(AT$5&gt;='Rent Roll'!$K22,AT$5&lt;='Rent Roll'!$L22),AND(AT$5&gt;='Rent Roll'!$M47,AT$5&lt;='Rent Roll'!$N47)),
IF('Rent Roll'!$S22=NNN,AT53,
IF('Rent Roll'!$S22=Stop,AT78,
IF('Rent Roll'!$S22=CAM_Fixed,AT103,
IF('Rent Roll'!$S22=FSG,"-","-")))),"-"),"-")</f>
        <v>-</v>
      </c>
      <c r="AU26" s="715" t="str">
        <f>IF(AU$3='Rent Roll'!$U22,
IF(OR(AND(AU$5&gt;='Rent Roll'!$K22,AU$5&lt;='Rent Roll'!$L22),AND(AU$5&gt;='Rent Roll'!$M47,AU$5&lt;='Rent Roll'!$N47)),
IF('Rent Roll'!$S22=NNN,AU53,
IF('Rent Roll'!$S22=Stop,AU78,
IF('Rent Roll'!$S22=CAM_Fixed,AU103,
IF('Rent Roll'!$S22=FSG,"-","-")))),"-"),"-")</f>
        <v>-</v>
      </c>
      <c r="AV26" s="715" t="str">
        <f>IF(AV$3='Rent Roll'!$U22,
IF(OR(AND(AV$5&gt;='Rent Roll'!$K22,AV$5&lt;='Rent Roll'!$L22),AND(AV$5&gt;='Rent Roll'!$M47,AV$5&lt;='Rent Roll'!$N47)),
IF('Rent Roll'!$S22=NNN,AV53,
IF('Rent Roll'!$S22=Stop,AV78,
IF('Rent Roll'!$S22=CAM_Fixed,AV103,
IF('Rent Roll'!$S22=FSG,"-","-")))),"-"),"-")</f>
        <v>-</v>
      </c>
      <c r="AW26" s="715" t="str">
        <f>IF(AW$3='Rent Roll'!$U22,
IF(OR(AND(AW$5&gt;='Rent Roll'!$K22,AW$5&lt;='Rent Roll'!$L22),AND(AW$5&gt;='Rent Roll'!$M47,AW$5&lt;='Rent Roll'!$N47)),
IF('Rent Roll'!$S22=NNN,AW53,
IF('Rent Roll'!$S22=Stop,AW78,
IF('Rent Roll'!$S22=CAM_Fixed,AW103,
IF('Rent Roll'!$S22=FSG,"-","-")))),"-"),"-")</f>
        <v>-</v>
      </c>
      <c r="AX26" s="715" t="str">
        <f>IF(AX$3='Rent Roll'!$U22,
IF(OR(AND(AX$5&gt;='Rent Roll'!$K22,AX$5&lt;='Rent Roll'!$L22),AND(AX$5&gt;='Rent Roll'!$M47,AX$5&lt;='Rent Roll'!$N47)),
IF('Rent Roll'!$S22=NNN,AX53,
IF('Rent Roll'!$S22=Stop,AX78,
IF('Rent Roll'!$S22=CAM_Fixed,AX103,
IF('Rent Roll'!$S22=FSG,"-","-")))),"-"),"-")</f>
        <v>-</v>
      </c>
      <c r="AY26" s="715" t="str">
        <f>IF(AY$3='Rent Roll'!$U22,
IF(OR(AND(AY$5&gt;='Rent Roll'!$K22,AY$5&lt;='Rent Roll'!$L22),AND(AY$5&gt;='Rent Roll'!$M47,AY$5&lt;='Rent Roll'!$N47)),
IF('Rent Roll'!$S22=NNN,AY53,
IF('Rent Roll'!$S22=Stop,AY78,
IF('Rent Roll'!$S22=CAM_Fixed,AY103,
IF('Rent Roll'!$S22=FSG,"-","-")))),"-"),"-")</f>
        <v>-</v>
      </c>
      <c r="AZ26" s="715" t="str">
        <f>IF(AZ$3='Rent Roll'!$U22,
IF(OR(AND(AZ$5&gt;='Rent Roll'!$K22,AZ$5&lt;='Rent Roll'!$L22),AND(AZ$5&gt;='Rent Roll'!$M47,AZ$5&lt;='Rent Roll'!$N47)),
IF('Rent Roll'!$S22=NNN,AZ53,
IF('Rent Roll'!$S22=Stop,AZ78,
IF('Rent Roll'!$S22=CAM_Fixed,AZ103,
IF('Rent Roll'!$S22=FSG,"-","-")))),"-"),"-")</f>
        <v>-</v>
      </c>
      <c r="BA26" s="715" t="str">
        <f>IF(BA$3='Rent Roll'!$U22,
IF(OR(AND(BA$5&gt;='Rent Roll'!$K22,BA$5&lt;='Rent Roll'!$L22),AND(BA$5&gt;='Rent Roll'!$M47,BA$5&lt;='Rent Roll'!$N47)),
IF('Rent Roll'!$S22=NNN,BA53,
IF('Rent Roll'!$S22=Stop,BA78,
IF('Rent Roll'!$S22=CAM_Fixed,BA103,
IF('Rent Roll'!$S22=FSG,"-","-")))),"-"),"-")</f>
        <v>-</v>
      </c>
      <c r="BB26" s="715" t="str">
        <f>IF(BB$3='Rent Roll'!$U22,
IF(OR(AND(BB$5&gt;='Rent Roll'!$K22,BB$5&lt;='Rent Roll'!$L22),AND(BB$5&gt;='Rent Roll'!$M47,BB$5&lt;='Rent Roll'!$N47)),
IF('Rent Roll'!$S22=NNN,BB53,
IF('Rent Roll'!$S22=Stop,BB78,
IF('Rent Roll'!$S22=CAM_Fixed,BB103,
IF('Rent Roll'!$S22=FSG,"-","-")))),"-"),"-")</f>
        <v>-</v>
      </c>
      <c r="BC26" s="715" t="str">
        <f>IF(BC$3='Rent Roll'!$U22,
IF(OR(AND(BC$5&gt;='Rent Roll'!$K22,BC$5&lt;='Rent Roll'!$L22),AND(BC$5&gt;='Rent Roll'!$M47,BC$5&lt;='Rent Roll'!$N47)),
IF('Rent Roll'!$S22=NNN,BC53,
IF('Rent Roll'!$S22=Stop,BC78,
IF('Rent Roll'!$S22=CAM_Fixed,BC103,
IF('Rent Roll'!$S22=FSG,"-","-")))),"-"),"-")</f>
        <v>-</v>
      </c>
      <c r="BD26" s="715" t="str">
        <f>IF(BD$3='Rent Roll'!$U22,
IF(OR(AND(BD$5&gt;='Rent Roll'!$K22,BD$5&lt;='Rent Roll'!$L22),AND(BD$5&gt;='Rent Roll'!$M47,BD$5&lt;='Rent Roll'!$N47)),
IF('Rent Roll'!$S22=NNN,BD53,
IF('Rent Roll'!$S22=Stop,BD78,
IF('Rent Roll'!$S22=CAM_Fixed,BD103,
IF('Rent Roll'!$S22=FSG,"-","-")))),"-"),"-")</f>
        <v>-</v>
      </c>
      <c r="BE26" s="715" t="str">
        <f>IF(BE$3='Rent Roll'!$U22,
IF(OR(AND(BE$5&gt;='Rent Roll'!$K22,BE$5&lt;='Rent Roll'!$L22),AND(BE$5&gt;='Rent Roll'!$M47,BE$5&lt;='Rent Roll'!$N47)),
IF('Rent Roll'!$S22=NNN,BE53,
IF('Rent Roll'!$S22=Stop,BE78,
IF('Rent Roll'!$S22=CAM_Fixed,BE103,
IF('Rent Roll'!$S22=FSG,"-","-")))),"-"),"-")</f>
        <v>-</v>
      </c>
      <c r="BF26" s="715" t="str">
        <f>IF(BF$3='Rent Roll'!$U22,
IF(OR(AND(BF$5&gt;='Rent Roll'!$K22,BF$5&lt;='Rent Roll'!$L22),AND(BF$5&gt;='Rent Roll'!$M47,BF$5&lt;='Rent Roll'!$N47)),
IF('Rent Roll'!$S22=NNN,BF53,
IF('Rent Roll'!$S22=Stop,BF78,
IF('Rent Roll'!$S22=CAM_Fixed,BF103,
IF('Rent Roll'!$S22=FSG,"-","-")))),"-"),"-")</f>
        <v>-</v>
      </c>
      <c r="BG26" s="715" t="str">
        <f>IF(BG$3='Rent Roll'!$U22,
IF(OR(AND(BG$5&gt;='Rent Roll'!$K22,BG$5&lt;='Rent Roll'!$L22),AND(BG$5&gt;='Rent Roll'!$M47,BG$5&lt;='Rent Roll'!$N47)),
IF('Rent Roll'!$S22=NNN,BG53,
IF('Rent Roll'!$S22=Stop,BG78,
IF('Rent Roll'!$S22=CAM_Fixed,BG103,
IF('Rent Roll'!$S22=FSG,"-","-")))),"-"),"-")</f>
        <v>-</v>
      </c>
      <c r="BH26" s="715" t="str">
        <f>IF(BH$3='Rent Roll'!$U22,
IF(OR(AND(BH$5&gt;='Rent Roll'!$K22,BH$5&lt;='Rent Roll'!$L22),AND(BH$5&gt;='Rent Roll'!$M47,BH$5&lt;='Rent Roll'!$N47)),
IF('Rent Roll'!$S22=NNN,BH53,
IF('Rent Roll'!$S22=Stop,BH78,
IF('Rent Roll'!$S22=CAM_Fixed,BH103,
IF('Rent Roll'!$S22=FSG,"-","-")))),"-"),"-")</f>
        <v>-</v>
      </c>
      <c r="BI26" s="715" t="str">
        <f>IF(BI$3='Rent Roll'!$U22,
IF(OR(AND(BI$5&gt;='Rent Roll'!$K22,BI$5&lt;='Rent Roll'!$L22),AND(BI$5&gt;='Rent Roll'!$M47,BI$5&lt;='Rent Roll'!$N47)),
IF('Rent Roll'!$S22=NNN,BI53,
IF('Rent Roll'!$S22=Stop,BI78,
IF('Rent Roll'!$S22=CAM_Fixed,BI103,
IF('Rent Roll'!$S22=FSG,"-","-")))),"-"),"-")</f>
        <v>-</v>
      </c>
      <c r="BJ26" s="715" t="str">
        <f>IF(BJ$3='Rent Roll'!$U22,
IF(OR(AND(BJ$5&gt;='Rent Roll'!$K22,BJ$5&lt;='Rent Roll'!$L22),AND(BJ$5&gt;='Rent Roll'!$M47,BJ$5&lt;='Rent Roll'!$N47)),
IF('Rent Roll'!$S22=NNN,BJ53,
IF('Rent Roll'!$S22=Stop,BJ78,
IF('Rent Roll'!$S22=CAM_Fixed,BJ103,
IF('Rent Roll'!$S22=FSG,"-","-")))),"-"),"-")</f>
        <v>-</v>
      </c>
      <c r="BK26" s="715" t="str">
        <f>IF(BK$3='Rent Roll'!$U22,
IF(OR(AND(BK$5&gt;='Rent Roll'!$K22,BK$5&lt;='Rent Roll'!$L22),AND(BK$5&gt;='Rent Roll'!$M47,BK$5&lt;='Rent Roll'!$N47)),
IF('Rent Roll'!$S22=NNN,BK53,
IF('Rent Roll'!$S22=Stop,BK78,
IF('Rent Roll'!$S22=CAM_Fixed,BK103,
IF('Rent Roll'!$S22=FSG,"-","-")))),"-"),"-")</f>
        <v>-</v>
      </c>
      <c r="BL26" s="715" t="str">
        <f>IF(BL$3='Rent Roll'!$U22,
IF(OR(AND(BL$5&gt;='Rent Roll'!$K22,BL$5&lt;='Rent Roll'!$L22),AND(BL$5&gt;='Rent Roll'!$M47,BL$5&lt;='Rent Roll'!$N47)),
IF('Rent Roll'!$S22=NNN,BL53,
IF('Rent Roll'!$S22=Stop,BL78,
IF('Rent Roll'!$S22=CAM_Fixed,BL103,
IF('Rent Roll'!$S22=FSG,"-","-")))),"-"),"-")</f>
        <v>-</v>
      </c>
      <c r="BM26" s="715" t="str">
        <f>IF(BM$3='Rent Roll'!$U22,
IF(OR(AND(BM$5&gt;='Rent Roll'!$K22,BM$5&lt;='Rent Roll'!$L22),AND(BM$5&gt;='Rent Roll'!$M47,BM$5&lt;='Rent Roll'!$N47)),
IF('Rent Roll'!$S22=NNN,BM53,
IF('Rent Roll'!$S22=Stop,BM78,
IF('Rent Roll'!$S22=CAM_Fixed,BM103,
IF('Rent Roll'!$S22=FSG,"-","-")))),"-"),"-")</f>
        <v>-</v>
      </c>
      <c r="BN26" s="715" t="str">
        <f>IF(BN$3='Rent Roll'!$U22,
IF(OR(AND(BN$5&gt;='Rent Roll'!$K22,BN$5&lt;='Rent Roll'!$L22),AND(BN$5&gt;='Rent Roll'!$M47,BN$5&lt;='Rent Roll'!$N47)),
IF('Rent Roll'!$S22=NNN,BN53,
IF('Rent Roll'!$S22=Stop,BN78,
IF('Rent Roll'!$S22=CAM_Fixed,BN103,
IF('Rent Roll'!$S22=FSG,"-","-")))),"-"),"-")</f>
        <v>-</v>
      </c>
      <c r="BO26" s="715" t="str">
        <f>IF(BO$3='Rent Roll'!$U22,
IF(OR(AND(BO$5&gt;='Rent Roll'!$K22,BO$5&lt;='Rent Roll'!$L22),AND(BO$5&gt;='Rent Roll'!$M47,BO$5&lt;='Rent Roll'!$N47)),
IF('Rent Roll'!$S22=NNN,BO53,
IF('Rent Roll'!$S22=Stop,BO78,
IF('Rent Roll'!$S22=CAM_Fixed,BO103,
IF('Rent Roll'!$S22=FSG,"-","-")))),"-"),"-")</f>
        <v>-</v>
      </c>
      <c r="BP26" s="715" t="str">
        <f>IF(BP$3='Rent Roll'!$U22,
IF(OR(AND(BP$5&gt;='Rent Roll'!$K22,BP$5&lt;='Rent Roll'!$L22),AND(BP$5&gt;='Rent Roll'!$M47,BP$5&lt;='Rent Roll'!$N47)),
IF('Rent Roll'!$S22=NNN,BP53,
IF('Rent Roll'!$S22=Stop,BP78,
IF('Rent Roll'!$S22=CAM_Fixed,BP103,
IF('Rent Roll'!$S22=FSG,"-","-")))),"-"),"-")</f>
        <v>-</v>
      </c>
      <c r="BQ26" s="715" t="str">
        <f>IF(BQ$3='Rent Roll'!$U22,
IF(OR(AND(BQ$5&gt;='Rent Roll'!$K22,BQ$5&lt;='Rent Roll'!$L22),AND(BQ$5&gt;='Rent Roll'!$M47,BQ$5&lt;='Rent Roll'!$N47)),
IF('Rent Roll'!$S22=NNN,BQ53,
IF('Rent Roll'!$S22=Stop,BQ78,
IF('Rent Roll'!$S22=CAM_Fixed,BQ103,
IF('Rent Roll'!$S22=FSG,"-","-")))),"-"),"-")</f>
        <v>-</v>
      </c>
      <c r="BR26" s="715" t="str">
        <f>IF(BR$3='Rent Roll'!$U22,
IF(OR(AND(BR$5&gt;='Rent Roll'!$K22,BR$5&lt;='Rent Roll'!$L22),AND(BR$5&gt;='Rent Roll'!$M47,BR$5&lt;='Rent Roll'!$N47)),
IF('Rent Roll'!$S22=NNN,BR53,
IF('Rent Roll'!$S22=Stop,BR78,
IF('Rent Roll'!$S22=CAM_Fixed,BR103,
IF('Rent Roll'!$S22=FSG,"-","-")))),"-"),"-")</f>
        <v>-</v>
      </c>
      <c r="BS26" s="715" t="str">
        <f>IF(BS$3='Rent Roll'!$U22,
IF(OR(AND(BS$5&gt;='Rent Roll'!$K22,BS$5&lt;='Rent Roll'!$L22),AND(BS$5&gt;='Rent Roll'!$M47,BS$5&lt;='Rent Roll'!$N47)),
IF('Rent Roll'!$S22=NNN,BS53,
IF('Rent Roll'!$S22=Stop,BS78,
IF('Rent Roll'!$S22=CAM_Fixed,BS103,
IF('Rent Roll'!$S22=FSG,"-","-")))),"-"),"-")</f>
        <v>-</v>
      </c>
      <c r="BT26" s="715" t="str">
        <f>IF(BT$3='Rent Roll'!$U22,
IF(OR(AND(BT$5&gt;='Rent Roll'!$K22,BT$5&lt;='Rent Roll'!$L22),AND(BT$5&gt;='Rent Roll'!$M47,BT$5&lt;='Rent Roll'!$N47)),
IF('Rent Roll'!$S22=NNN,BT53,
IF('Rent Roll'!$S22=Stop,BT78,
IF('Rent Roll'!$S22=CAM_Fixed,BT103,
IF('Rent Roll'!$S22=FSG,"-","-")))),"-"),"-")</f>
        <v>-</v>
      </c>
      <c r="BU26" s="715" t="str">
        <f>IF(BU$3='Rent Roll'!$U22,
IF(OR(AND(BU$5&gt;='Rent Roll'!$K22,BU$5&lt;='Rent Roll'!$L22),AND(BU$5&gt;='Rent Roll'!$M47,BU$5&lt;='Rent Roll'!$N47)),
IF('Rent Roll'!$S22=NNN,BU53,
IF('Rent Roll'!$S22=Stop,BU78,
IF('Rent Roll'!$S22=CAM_Fixed,BU103,
IF('Rent Roll'!$S22=FSG,"-","-")))),"-"),"-")</f>
        <v>-</v>
      </c>
      <c r="BV26" s="715" t="str">
        <f>IF(BV$3='Rent Roll'!$U22,
IF(OR(AND(BV$5&gt;='Rent Roll'!$K22,BV$5&lt;='Rent Roll'!$L22),AND(BV$5&gt;='Rent Roll'!$M47,BV$5&lt;='Rent Roll'!$N47)),
IF('Rent Roll'!$S22=NNN,BV53,
IF('Rent Roll'!$S22=Stop,BV78,
IF('Rent Roll'!$S22=CAM_Fixed,BV103,
IF('Rent Roll'!$S22=FSG,"-","-")))),"-"),"-")</f>
        <v>-</v>
      </c>
      <c r="BW26" s="715" t="str">
        <f>IF(BW$3='Rent Roll'!$U22,
IF(OR(AND(BW$5&gt;='Rent Roll'!$K22,BW$5&lt;='Rent Roll'!$L22),AND(BW$5&gt;='Rent Roll'!$M47,BW$5&lt;='Rent Roll'!$N47)),
IF('Rent Roll'!$S22=NNN,BW53,
IF('Rent Roll'!$S22=Stop,BW78,
IF('Rent Roll'!$S22=CAM_Fixed,BW103,
IF('Rent Roll'!$S22=FSG,"-","-")))),"-"),"-")</f>
        <v>-</v>
      </c>
      <c r="BX26" s="715" t="str">
        <f>IF(BX$3='Rent Roll'!$U22,
IF(OR(AND(BX$5&gt;='Rent Roll'!$K22,BX$5&lt;='Rent Roll'!$L22),AND(BX$5&gt;='Rent Roll'!$M47,BX$5&lt;='Rent Roll'!$N47)),
IF('Rent Roll'!$S22=NNN,BX53,
IF('Rent Roll'!$S22=Stop,BX78,
IF('Rent Roll'!$S22=CAM_Fixed,BX103,
IF('Rent Roll'!$S22=FSG,"-","-")))),"-"),"-")</f>
        <v>-</v>
      </c>
      <c r="BY26" s="715" t="str">
        <f>IF(BY$3='Rent Roll'!$U22,
IF(OR(AND(BY$5&gt;='Rent Roll'!$K22,BY$5&lt;='Rent Roll'!$L22),AND(BY$5&gt;='Rent Roll'!$M47,BY$5&lt;='Rent Roll'!$N47)),
IF('Rent Roll'!$S22=NNN,BY53,
IF('Rent Roll'!$S22=Stop,BY78,
IF('Rent Roll'!$S22=CAM_Fixed,BY103,
IF('Rent Roll'!$S22=FSG,"-","-")))),"-"),"-")</f>
        <v>-</v>
      </c>
      <c r="BZ26" s="715" t="str">
        <f>IF(BZ$3='Rent Roll'!$U22,
IF(OR(AND(BZ$5&gt;='Rent Roll'!$K22,BZ$5&lt;='Rent Roll'!$L22),AND(BZ$5&gt;='Rent Roll'!$M47,BZ$5&lt;='Rent Roll'!$N47)),
IF('Rent Roll'!$S22=NNN,BZ53,
IF('Rent Roll'!$S22=Stop,BZ78,
IF('Rent Roll'!$S22=CAM_Fixed,BZ103,
IF('Rent Roll'!$S22=FSG,"-","-")))),"-"),"-")</f>
        <v>-</v>
      </c>
      <c r="CA26" s="715" t="str">
        <f>IF(CA$3='Rent Roll'!$U22,
IF(OR(AND(CA$5&gt;='Rent Roll'!$K22,CA$5&lt;='Rent Roll'!$L22),AND(CA$5&gt;='Rent Roll'!$M47,CA$5&lt;='Rent Roll'!$N47)),
IF('Rent Roll'!$S22=NNN,CA53,
IF('Rent Roll'!$S22=Stop,CA78,
IF('Rent Roll'!$S22=CAM_Fixed,CA103,
IF('Rent Roll'!$S22=FSG,"-","-")))),"-"),"-")</f>
        <v>-</v>
      </c>
      <c r="CB26" s="715" t="str">
        <f>IF(CB$3='Rent Roll'!$U22,
IF(OR(AND(CB$5&gt;='Rent Roll'!$K22,CB$5&lt;='Rent Roll'!$L22),AND(CB$5&gt;='Rent Roll'!$M47,CB$5&lt;='Rent Roll'!$N47)),
IF('Rent Roll'!$S22=NNN,CB53,
IF('Rent Roll'!$S22=Stop,CB78,
IF('Rent Roll'!$S22=CAM_Fixed,CB103,
IF('Rent Roll'!$S22=FSG,"-","-")))),"-"),"-")</f>
        <v>-</v>
      </c>
      <c r="CC26" s="715" t="str">
        <f>IF(CC$3='Rent Roll'!$U22,
IF(OR(AND(CC$5&gt;='Rent Roll'!$K22,CC$5&lt;='Rent Roll'!$L22),AND(CC$5&gt;='Rent Roll'!$M47,CC$5&lt;='Rent Roll'!$N47)),
IF('Rent Roll'!$S22=NNN,CC53,
IF('Rent Roll'!$S22=Stop,CC78,
IF('Rent Roll'!$S22=CAM_Fixed,CC103,
IF('Rent Roll'!$S22=FSG,"-","-")))),"-"),"-")</f>
        <v>-</v>
      </c>
      <c r="CD26" s="715" t="str">
        <f>IF(CD$3='Rent Roll'!$U22,
IF(OR(AND(CD$5&gt;='Rent Roll'!$K22,CD$5&lt;='Rent Roll'!$L22),AND(CD$5&gt;='Rent Roll'!$M47,CD$5&lt;='Rent Roll'!$N47)),
IF('Rent Roll'!$S22=NNN,CD53,
IF('Rent Roll'!$S22=Stop,CD78,
IF('Rent Roll'!$S22=CAM_Fixed,CD103,
IF('Rent Roll'!$S22=FSG,"-","-")))),"-"),"-")</f>
        <v>-</v>
      </c>
      <c r="CE26" s="715" t="str">
        <f>IF(CE$3='Rent Roll'!$U22,
IF(OR(AND(CE$5&gt;='Rent Roll'!$K22,CE$5&lt;='Rent Roll'!$L22),AND(CE$5&gt;='Rent Roll'!$M47,CE$5&lt;='Rent Roll'!$N47)),
IF('Rent Roll'!$S22=NNN,CE53,
IF('Rent Roll'!$S22=Stop,CE78,
IF('Rent Roll'!$S22=CAM_Fixed,CE103,
IF('Rent Roll'!$S22=FSG,"-","-")))),"-"),"-")</f>
        <v>-</v>
      </c>
      <c r="CF26" s="715" t="str">
        <f>IF(CF$3='Rent Roll'!$U22,
IF(OR(AND(CF$5&gt;='Rent Roll'!$K22,CF$5&lt;='Rent Roll'!$L22),AND(CF$5&gt;='Rent Roll'!$M47,CF$5&lt;='Rent Roll'!$N47)),
IF('Rent Roll'!$S22=NNN,CF53,
IF('Rent Roll'!$S22=Stop,CF78,
IF('Rent Roll'!$S22=CAM_Fixed,CF103,
IF('Rent Roll'!$S22=FSG,"-","-")))),"-"),"-")</f>
        <v>-</v>
      </c>
      <c r="CG26" s="715" t="str">
        <f>IF(CG$3='Rent Roll'!$U22,
IF(OR(AND(CG$5&gt;='Rent Roll'!$K22,CG$5&lt;='Rent Roll'!$L22),AND(CG$5&gt;='Rent Roll'!$M47,CG$5&lt;='Rent Roll'!$N47)),
IF('Rent Roll'!$S22=NNN,CG53,
IF('Rent Roll'!$S22=Stop,CG78,
IF('Rent Roll'!$S22=CAM_Fixed,CG103,
IF('Rent Roll'!$S22=FSG,"-","-")))),"-"),"-")</f>
        <v>-</v>
      </c>
      <c r="CH26" s="715" t="str">
        <f>IF(CH$3='Rent Roll'!$U22,
IF(OR(AND(CH$5&gt;='Rent Roll'!$K22,CH$5&lt;='Rent Roll'!$L22),AND(CH$5&gt;='Rent Roll'!$M47,CH$5&lt;='Rent Roll'!$N47)),
IF('Rent Roll'!$S22=NNN,CH53,
IF('Rent Roll'!$S22=Stop,CH78,
IF('Rent Roll'!$S22=CAM_Fixed,CH103,
IF('Rent Roll'!$S22=FSG,"-","-")))),"-"),"-")</f>
        <v>-</v>
      </c>
      <c r="CI26" s="715" t="str">
        <f>IF(CI$3='Rent Roll'!$U22,
IF(OR(AND(CI$5&gt;='Rent Roll'!$K22,CI$5&lt;='Rent Roll'!$L22),AND(CI$5&gt;='Rent Roll'!$M47,CI$5&lt;='Rent Roll'!$N47)),
IF('Rent Roll'!$S22=NNN,CI53,
IF('Rent Roll'!$S22=Stop,CI78,
IF('Rent Roll'!$S22=CAM_Fixed,CI103,
IF('Rent Roll'!$S22=FSG,"-","-")))),"-"),"-")</f>
        <v>-</v>
      </c>
      <c r="CJ26" s="715" t="str">
        <f>IF(CJ$3='Rent Roll'!$U22,
IF(OR(AND(CJ$5&gt;='Rent Roll'!$K22,CJ$5&lt;='Rent Roll'!$L22),AND(CJ$5&gt;='Rent Roll'!$M47,CJ$5&lt;='Rent Roll'!$N47)),
IF('Rent Roll'!$S22=NNN,CJ53,
IF('Rent Roll'!$S22=Stop,CJ78,
IF('Rent Roll'!$S22=CAM_Fixed,CJ103,
IF('Rent Roll'!$S22=FSG,"-","-")))),"-"),"-")</f>
        <v>-</v>
      </c>
      <c r="CK26" s="715" t="str">
        <f>IF(CK$3='Rent Roll'!$U22,
IF(OR(AND(CK$5&gt;='Rent Roll'!$K22,CK$5&lt;='Rent Roll'!$L22),AND(CK$5&gt;='Rent Roll'!$M47,CK$5&lt;='Rent Roll'!$N47)),
IF('Rent Roll'!$S22=NNN,CK53,
IF('Rent Roll'!$S22=Stop,CK78,
IF('Rent Roll'!$S22=CAM_Fixed,CK103,
IF('Rent Roll'!$S22=FSG,"-","-")))),"-"),"-")</f>
        <v>-</v>
      </c>
      <c r="CL26" s="715" t="str">
        <f>IF(CL$3='Rent Roll'!$U22,
IF(OR(AND(CL$5&gt;='Rent Roll'!$K22,CL$5&lt;='Rent Roll'!$L22),AND(CL$5&gt;='Rent Roll'!$M47,CL$5&lt;='Rent Roll'!$N47)),
IF('Rent Roll'!$S22=NNN,CL53,
IF('Rent Roll'!$S22=Stop,CL78,
IF('Rent Roll'!$S22=CAM_Fixed,CL103,
IF('Rent Roll'!$S22=FSG,"-","-")))),"-"),"-")</f>
        <v>-</v>
      </c>
      <c r="CM26" s="715" t="str">
        <f>IF(CM$3='Rent Roll'!$U22,
IF(OR(AND(CM$5&gt;='Rent Roll'!$K22,CM$5&lt;='Rent Roll'!$L22),AND(CM$5&gt;='Rent Roll'!$M47,CM$5&lt;='Rent Roll'!$N47)),
IF('Rent Roll'!$S22=NNN,CM53,
IF('Rent Roll'!$S22=Stop,CM78,
IF('Rent Roll'!$S22=CAM_Fixed,CM103,
IF('Rent Roll'!$S22=FSG,"-","-")))),"-"),"-")</f>
        <v>-</v>
      </c>
      <c r="CN26" s="715" t="str">
        <f>IF(CN$3='Rent Roll'!$U22,
IF(OR(AND(CN$5&gt;='Rent Roll'!$K22,CN$5&lt;='Rent Roll'!$L22),AND(CN$5&gt;='Rent Roll'!$M47,CN$5&lt;='Rent Roll'!$N47)),
IF('Rent Roll'!$S22=NNN,CN53,
IF('Rent Roll'!$S22=Stop,CN78,
IF('Rent Roll'!$S22=CAM_Fixed,CN103,
IF('Rent Roll'!$S22=FSG,"-","-")))),"-"),"-")</f>
        <v>-</v>
      </c>
      <c r="CO26" s="715" t="str">
        <f>IF(CO$3='Rent Roll'!$U22,
IF(OR(AND(CO$5&gt;='Rent Roll'!$K22,CO$5&lt;='Rent Roll'!$L22),AND(CO$5&gt;='Rent Roll'!$M47,CO$5&lt;='Rent Roll'!$N47)),
IF('Rent Roll'!$S22=NNN,CO53,
IF('Rent Roll'!$S22=Stop,CO78,
IF('Rent Roll'!$S22=CAM_Fixed,CO103,
IF('Rent Roll'!$S22=FSG,"-","-")))),"-"),"-")</f>
        <v>-</v>
      </c>
      <c r="CP26" s="715" t="str">
        <f>IF(CP$3='Rent Roll'!$U22,
IF(OR(AND(CP$5&gt;='Rent Roll'!$K22,CP$5&lt;='Rent Roll'!$L22),AND(CP$5&gt;='Rent Roll'!$M47,CP$5&lt;='Rent Roll'!$N47)),
IF('Rent Roll'!$S22=NNN,CP53,
IF('Rent Roll'!$S22=Stop,CP78,
IF('Rent Roll'!$S22=CAM_Fixed,CP103,
IF('Rent Roll'!$S22=FSG,"-","-")))),"-"),"-")</f>
        <v>-</v>
      </c>
      <c r="CQ26" s="715" t="str">
        <f>IF(CQ$3='Rent Roll'!$U22,
IF(OR(AND(CQ$5&gt;='Rent Roll'!$K22,CQ$5&lt;='Rent Roll'!$L22),AND(CQ$5&gt;='Rent Roll'!$M47,CQ$5&lt;='Rent Roll'!$N47)),
IF('Rent Roll'!$S22=NNN,CQ53,
IF('Rent Roll'!$S22=Stop,CQ78,
IF('Rent Roll'!$S22=CAM_Fixed,CQ103,
IF('Rent Roll'!$S22=FSG,"-","-")))),"-"),"-")</f>
        <v>-</v>
      </c>
      <c r="CR26" s="715" t="str">
        <f>IF(CR$3='Rent Roll'!$U22,
IF(OR(AND(CR$5&gt;='Rent Roll'!$K22,CR$5&lt;='Rent Roll'!$L22),AND(CR$5&gt;='Rent Roll'!$M47,CR$5&lt;='Rent Roll'!$N47)),
IF('Rent Roll'!$S22=NNN,CR53,
IF('Rent Roll'!$S22=Stop,CR78,
IF('Rent Roll'!$S22=CAM_Fixed,CR103,
IF('Rent Roll'!$S22=FSG,"-","-")))),"-"),"-")</f>
        <v>-</v>
      </c>
      <c r="CS26" s="715" t="str">
        <f>IF(CS$3='Rent Roll'!$U22,
IF(OR(AND(CS$5&gt;='Rent Roll'!$K22,CS$5&lt;='Rent Roll'!$L22),AND(CS$5&gt;='Rent Roll'!$M47,CS$5&lt;='Rent Roll'!$N47)),
IF('Rent Roll'!$S22=NNN,CS53,
IF('Rent Roll'!$S22=Stop,CS78,
IF('Rent Roll'!$S22=CAM_Fixed,CS103,
IF('Rent Roll'!$S22=FSG,"-","-")))),"-"),"-")</f>
        <v>-</v>
      </c>
      <c r="CT26" s="715" t="str">
        <f>IF(CT$3='Rent Roll'!$U22,
IF(OR(AND(CT$5&gt;='Rent Roll'!$K22,CT$5&lt;='Rent Roll'!$L22),AND(CT$5&gt;='Rent Roll'!$M47,CT$5&lt;='Rent Roll'!$N47)),
IF('Rent Roll'!$S22=NNN,CT53,
IF('Rent Roll'!$S22=Stop,CT78,
IF('Rent Roll'!$S22=CAM_Fixed,CT103,
IF('Rent Roll'!$S22=FSG,"-","-")))),"-"),"-")</f>
        <v>-</v>
      </c>
      <c r="CU26" s="715" t="str">
        <f>IF(CU$3='Rent Roll'!$U22,
IF(OR(AND(CU$5&gt;='Rent Roll'!$K22,CU$5&lt;='Rent Roll'!$L22),AND(CU$5&gt;='Rent Roll'!$M47,CU$5&lt;='Rent Roll'!$N47)),
IF('Rent Roll'!$S22=NNN,CU53,
IF('Rent Roll'!$S22=Stop,CU78,
IF('Rent Roll'!$S22=CAM_Fixed,CU103,
IF('Rent Roll'!$S22=FSG,"-","-")))),"-"),"-")</f>
        <v>-</v>
      </c>
      <c r="CV26" s="715" t="str">
        <f>IF(CV$3='Rent Roll'!$U22,
IF(OR(AND(CV$5&gt;='Rent Roll'!$K22,CV$5&lt;='Rent Roll'!$L22),AND(CV$5&gt;='Rent Roll'!$M47,CV$5&lt;='Rent Roll'!$N47)),
IF('Rent Roll'!$S22=NNN,CV53,
IF('Rent Roll'!$S22=Stop,CV78,
IF('Rent Roll'!$S22=CAM_Fixed,CV103,
IF('Rent Roll'!$S22=FSG,"-","-")))),"-"),"-")</f>
        <v>-</v>
      </c>
      <c r="CW26" s="715" t="str">
        <f>IF(CW$3='Rent Roll'!$U22,
IF(OR(AND(CW$5&gt;='Rent Roll'!$K22,CW$5&lt;='Rent Roll'!$L22),AND(CW$5&gt;='Rent Roll'!$M47,CW$5&lt;='Rent Roll'!$N47)),
IF('Rent Roll'!$S22=NNN,CW53,
IF('Rent Roll'!$S22=Stop,CW78,
IF('Rent Roll'!$S22=CAM_Fixed,CW103,
IF('Rent Roll'!$S22=FSG,"-","-")))),"-"),"-")</f>
        <v>-</v>
      </c>
      <c r="CX26" s="715" t="str">
        <f>IF(CX$3='Rent Roll'!$U22,
IF(OR(AND(CX$5&gt;='Rent Roll'!$K22,CX$5&lt;='Rent Roll'!$L22),AND(CX$5&gt;='Rent Roll'!$M47,CX$5&lt;='Rent Roll'!$N47)),
IF('Rent Roll'!$S22=NNN,CX53,
IF('Rent Roll'!$S22=Stop,CX78,
IF('Rent Roll'!$S22=CAM_Fixed,CX103,
IF('Rent Roll'!$S22=FSG,"-","-")))),"-"),"-")</f>
        <v>-</v>
      </c>
      <c r="CY26" s="715" t="str">
        <f>IF(CY$3='Rent Roll'!$U22,
IF(OR(AND(CY$5&gt;='Rent Roll'!$K22,CY$5&lt;='Rent Roll'!$L22),AND(CY$5&gt;='Rent Roll'!$M47,CY$5&lt;='Rent Roll'!$N47)),
IF('Rent Roll'!$S22=NNN,CY53,
IF('Rent Roll'!$S22=Stop,CY78,
IF('Rent Roll'!$S22=CAM_Fixed,CY103,
IF('Rent Roll'!$S22=FSG,"-","-")))),"-"),"-")</f>
        <v>-</v>
      </c>
      <c r="CZ26" s="715" t="str">
        <f>IF(CZ$3='Rent Roll'!$U22,
IF(OR(AND(CZ$5&gt;='Rent Roll'!$K22,CZ$5&lt;='Rent Roll'!$L22),AND(CZ$5&gt;='Rent Roll'!$M47,CZ$5&lt;='Rent Roll'!$N47)),
IF('Rent Roll'!$S22=NNN,CZ53,
IF('Rent Roll'!$S22=Stop,CZ78,
IF('Rent Roll'!$S22=CAM_Fixed,CZ103,
IF('Rent Roll'!$S22=FSG,"-","-")))),"-"),"-")</f>
        <v>-</v>
      </c>
      <c r="DA26" s="715" t="str">
        <f>IF(DA$3='Rent Roll'!$U22,
IF(OR(AND(DA$5&gt;='Rent Roll'!$K22,DA$5&lt;='Rent Roll'!$L22),AND(DA$5&gt;='Rent Roll'!$M47,DA$5&lt;='Rent Roll'!$N47)),
IF('Rent Roll'!$S22=NNN,DA53,
IF('Rent Roll'!$S22=Stop,DA78,
IF('Rent Roll'!$S22=CAM_Fixed,DA103,
IF('Rent Roll'!$S22=FSG,"-","-")))),"-"),"-")</f>
        <v>-</v>
      </c>
      <c r="DB26" s="715" t="str">
        <f>IF(DB$3='Rent Roll'!$U22,
IF(OR(AND(DB$5&gt;='Rent Roll'!$K22,DB$5&lt;='Rent Roll'!$L22),AND(DB$5&gt;='Rent Roll'!$M47,DB$5&lt;='Rent Roll'!$N47)),
IF('Rent Roll'!$S22=NNN,DB53,
IF('Rent Roll'!$S22=Stop,DB78,
IF('Rent Roll'!$S22=CAM_Fixed,DB103,
IF('Rent Roll'!$S22=FSG,"-","-")))),"-"),"-")</f>
        <v>-</v>
      </c>
      <c r="DC26" s="715" t="str">
        <f>IF(DC$3='Rent Roll'!$U22,
IF(OR(AND(DC$5&gt;='Rent Roll'!$K22,DC$5&lt;='Rent Roll'!$L22),AND(DC$5&gt;='Rent Roll'!$M47,DC$5&lt;='Rent Roll'!$N47)),
IF('Rent Roll'!$S22=NNN,DC53,
IF('Rent Roll'!$S22=Stop,DC78,
IF('Rent Roll'!$S22=CAM_Fixed,DC103,
IF('Rent Roll'!$S22=FSG,"-","-")))),"-"),"-")</f>
        <v>-</v>
      </c>
      <c r="DD26" s="715" t="str">
        <f>IF(DD$3='Rent Roll'!$U22,
IF(OR(AND(DD$5&gt;='Rent Roll'!$K22,DD$5&lt;='Rent Roll'!$L22),AND(DD$5&gt;='Rent Roll'!$M47,DD$5&lt;='Rent Roll'!$N47)),
IF('Rent Roll'!$S22=NNN,DD53,
IF('Rent Roll'!$S22=Stop,DD78,
IF('Rent Roll'!$S22=CAM_Fixed,DD103,
IF('Rent Roll'!$S22=FSG,"-","-")))),"-"),"-")</f>
        <v>-</v>
      </c>
      <c r="DE26" s="715" t="str">
        <f>IF(DE$3='Rent Roll'!$U22,
IF(OR(AND(DE$5&gt;='Rent Roll'!$K22,DE$5&lt;='Rent Roll'!$L22),AND(DE$5&gt;='Rent Roll'!$M47,DE$5&lt;='Rent Roll'!$N47)),
IF('Rent Roll'!$S22=NNN,DE53,
IF('Rent Roll'!$S22=Stop,DE78,
IF('Rent Roll'!$S22=CAM_Fixed,DE103,
IF('Rent Roll'!$S22=FSG,"-","-")))),"-"),"-")</f>
        <v>-</v>
      </c>
      <c r="DF26" s="715" t="str">
        <f>IF(DF$3='Rent Roll'!$U22,
IF(OR(AND(DF$5&gt;='Rent Roll'!$K22,DF$5&lt;='Rent Roll'!$L22),AND(DF$5&gt;='Rent Roll'!$M47,DF$5&lt;='Rent Roll'!$N47)),
IF('Rent Roll'!$S22=NNN,DF53,
IF('Rent Roll'!$S22=Stop,DF78,
IF('Rent Roll'!$S22=CAM_Fixed,DF103,
IF('Rent Roll'!$S22=FSG,"-","-")))),"-"),"-")</f>
        <v>-</v>
      </c>
      <c r="DG26" s="715" t="str">
        <f>IF(DG$3='Rent Roll'!$U22,
IF(OR(AND(DG$5&gt;='Rent Roll'!$K22,DG$5&lt;='Rent Roll'!$L22),AND(DG$5&gt;='Rent Roll'!$M47,DG$5&lt;='Rent Roll'!$N47)),
IF('Rent Roll'!$S22=NNN,DG53,
IF('Rent Roll'!$S22=Stop,DG78,
IF('Rent Roll'!$S22=CAM_Fixed,DG103,
IF('Rent Roll'!$S22=FSG,"-","-")))),"-"),"-")</f>
        <v>-</v>
      </c>
      <c r="DH26" s="715" t="str">
        <f>IF(DH$3='Rent Roll'!$U22,
IF(OR(AND(DH$5&gt;='Rent Roll'!$K22,DH$5&lt;='Rent Roll'!$L22),AND(DH$5&gt;='Rent Roll'!$M47,DH$5&lt;='Rent Roll'!$N47)),
IF('Rent Roll'!$S22=NNN,DH53,
IF('Rent Roll'!$S22=Stop,DH78,
IF('Rent Roll'!$S22=CAM_Fixed,DH103,
IF('Rent Roll'!$S22=FSG,"-","-")))),"-"),"-")</f>
        <v>-</v>
      </c>
      <c r="DI26" s="715" t="str">
        <f>IF(DI$3='Rent Roll'!$U22,
IF(OR(AND(DI$5&gt;='Rent Roll'!$K22,DI$5&lt;='Rent Roll'!$L22),AND(DI$5&gt;='Rent Roll'!$M47,DI$5&lt;='Rent Roll'!$N47)),
IF('Rent Roll'!$S22=NNN,DI53,
IF('Rent Roll'!$S22=Stop,DI78,
IF('Rent Roll'!$S22=CAM_Fixed,DI103,
IF('Rent Roll'!$S22=FSG,"-","-")))),"-"),"-")</f>
        <v>-</v>
      </c>
      <c r="DJ26" s="715" t="str">
        <f>IF(DJ$3='Rent Roll'!$U22,
IF(OR(AND(DJ$5&gt;='Rent Roll'!$K22,DJ$5&lt;='Rent Roll'!$L22),AND(DJ$5&gt;='Rent Roll'!$M47,DJ$5&lt;='Rent Roll'!$N47)),
IF('Rent Roll'!$S22=NNN,DJ53,
IF('Rent Roll'!$S22=Stop,DJ78,
IF('Rent Roll'!$S22=CAM_Fixed,DJ103,
IF('Rent Roll'!$S22=FSG,"-","-")))),"-"),"-")</f>
        <v>-</v>
      </c>
      <c r="DK26" s="715" t="str">
        <f>IF(DK$3='Rent Roll'!$U22,
IF(OR(AND(DK$5&gt;='Rent Roll'!$K22,DK$5&lt;='Rent Roll'!$L22),AND(DK$5&gt;='Rent Roll'!$M47,DK$5&lt;='Rent Roll'!$N47)),
IF('Rent Roll'!$S22=NNN,DK53,
IF('Rent Roll'!$S22=Stop,DK78,
IF('Rent Roll'!$S22=CAM_Fixed,DK103,
IF('Rent Roll'!$S22=FSG,"-","-")))),"-"),"-")</f>
        <v>-</v>
      </c>
      <c r="DL26" s="715" t="str">
        <f>IF(DL$3='Rent Roll'!$U22,
IF(OR(AND(DL$5&gt;='Rent Roll'!$K22,DL$5&lt;='Rent Roll'!$L22),AND(DL$5&gt;='Rent Roll'!$M47,DL$5&lt;='Rent Roll'!$N47)),
IF('Rent Roll'!$S22=NNN,DL53,
IF('Rent Roll'!$S22=Stop,DL78,
IF('Rent Roll'!$S22=CAM_Fixed,DL103,
IF('Rent Roll'!$S22=FSG,"-","-")))),"-"),"-")</f>
        <v>-</v>
      </c>
      <c r="DM26" s="715" t="str">
        <f>IF(DM$3='Rent Roll'!$U22,
IF(OR(AND(DM$5&gt;='Rent Roll'!$K22,DM$5&lt;='Rent Roll'!$L22),AND(DM$5&gt;='Rent Roll'!$M47,DM$5&lt;='Rent Roll'!$N47)),
IF('Rent Roll'!$S22=NNN,DM53,
IF('Rent Roll'!$S22=Stop,DM78,
IF('Rent Roll'!$S22=CAM_Fixed,DM103,
IF('Rent Roll'!$S22=FSG,"-","-")))),"-"),"-")</f>
        <v>-</v>
      </c>
      <c r="DN26" s="715" t="str">
        <f>IF(DN$3='Rent Roll'!$U22,
IF(OR(AND(DN$5&gt;='Rent Roll'!$K22,DN$5&lt;='Rent Roll'!$L22),AND(DN$5&gt;='Rent Roll'!$M47,DN$5&lt;='Rent Roll'!$N47)),
IF('Rent Roll'!$S22=NNN,DN53,
IF('Rent Roll'!$S22=Stop,DN78,
IF('Rent Roll'!$S22=CAM_Fixed,DN103,
IF('Rent Roll'!$S22=FSG,"-","-")))),"-"),"-")</f>
        <v>-</v>
      </c>
      <c r="DO26" s="715" t="str">
        <f>IF(DO$3='Rent Roll'!$U22,
IF(OR(AND(DO$5&gt;='Rent Roll'!$K22,DO$5&lt;='Rent Roll'!$L22),AND(DO$5&gt;='Rent Roll'!$M47,DO$5&lt;='Rent Roll'!$N47)),
IF('Rent Roll'!$S22=NNN,DO53,
IF('Rent Roll'!$S22=Stop,DO78,
IF('Rent Roll'!$S22=CAM_Fixed,DO103,
IF('Rent Roll'!$S22=FSG,"-","-")))),"-"),"-")</f>
        <v>-</v>
      </c>
      <c r="DP26" s="715" t="str">
        <f>IF(DP$3='Rent Roll'!$U22,
IF(OR(AND(DP$5&gt;='Rent Roll'!$K22,DP$5&lt;='Rent Roll'!$L22),AND(DP$5&gt;='Rent Roll'!$M47,DP$5&lt;='Rent Roll'!$N47)),
IF('Rent Roll'!$S22=NNN,DP53,
IF('Rent Roll'!$S22=Stop,DP78,
IF('Rent Roll'!$S22=CAM_Fixed,DP103,
IF('Rent Roll'!$S22=FSG,"-","-")))),"-"),"-")</f>
        <v>-</v>
      </c>
      <c r="DQ26" s="715" t="str">
        <f>IF(DQ$3='Rent Roll'!$U22,
IF(OR(AND(DQ$5&gt;='Rent Roll'!$K22,DQ$5&lt;='Rent Roll'!$L22),AND(DQ$5&gt;='Rent Roll'!$M47,DQ$5&lt;='Rent Roll'!$N47)),
IF('Rent Roll'!$S22=NNN,DQ53,
IF('Rent Roll'!$S22=Stop,DQ78,
IF('Rent Roll'!$S22=CAM_Fixed,DQ103,
IF('Rent Roll'!$S22=FSG,"-","-")))),"-"),"-")</f>
        <v>-</v>
      </c>
      <c r="DR26" s="715" t="str">
        <f>IF(DR$3='Rent Roll'!$U22,
IF(OR(AND(DR$5&gt;='Rent Roll'!$K22,DR$5&lt;='Rent Roll'!$L22),AND(DR$5&gt;='Rent Roll'!$M47,DR$5&lt;='Rent Roll'!$N47)),
IF('Rent Roll'!$S22=NNN,DR53,
IF('Rent Roll'!$S22=Stop,DR78,
IF('Rent Roll'!$S22=CAM_Fixed,DR103,
IF('Rent Roll'!$S22=FSG,"-","-")))),"-"),"-")</f>
        <v>-</v>
      </c>
      <c r="DS26" s="715" t="str">
        <f>IF(DS$3='Rent Roll'!$U22,
IF(OR(AND(DS$5&gt;='Rent Roll'!$K22,DS$5&lt;='Rent Roll'!$L22),AND(DS$5&gt;='Rent Roll'!$M47,DS$5&lt;='Rent Roll'!$N47)),
IF('Rent Roll'!$S22=NNN,DS53,
IF('Rent Roll'!$S22=Stop,DS78,
IF('Rent Roll'!$S22=CAM_Fixed,DS103,
IF('Rent Roll'!$S22=FSG,"-","-")))),"-"),"-")</f>
        <v>-</v>
      </c>
      <c r="DT26" s="715" t="str">
        <f>IF(DT$3='Rent Roll'!$U22,
IF(OR(AND(DT$5&gt;='Rent Roll'!$K22,DT$5&lt;='Rent Roll'!$L22),AND(DT$5&gt;='Rent Roll'!$M47,DT$5&lt;='Rent Roll'!$N47)),
IF('Rent Roll'!$S22=NNN,DT53,
IF('Rent Roll'!$S22=Stop,DT78,
IF('Rent Roll'!$S22=CAM_Fixed,DT103,
IF('Rent Roll'!$S22=FSG,"-","-")))),"-"),"-")</f>
        <v>-</v>
      </c>
      <c r="DU26" s="715" t="str">
        <f>IF(DU$3='Rent Roll'!$U22,
IF(OR(AND(DU$5&gt;='Rent Roll'!$K22,DU$5&lt;='Rent Roll'!$L22),AND(DU$5&gt;='Rent Roll'!$M47,DU$5&lt;='Rent Roll'!$N47)),
IF('Rent Roll'!$S22=NNN,DU53,
IF('Rent Roll'!$S22=Stop,DU78,
IF('Rent Roll'!$S22=CAM_Fixed,DU103,
IF('Rent Roll'!$S22=FSG,"-","-")))),"-"),"-")</f>
        <v>-</v>
      </c>
      <c r="DV26" s="715" t="str">
        <f>IF(DV$3='Rent Roll'!$U22,
IF(OR(AND(DV$5&gt;='Rent Roll'!$K22,DV$5&lt;='Rent Roll'!$L22),AND(DV$5&gt;='Rent Roll'!$M47,DV$5&lt;='Rent Roll'!$N47)),
IF('Rent Roll'!$S22=NNN,DV53,
IF('Rent Roll'!$S22=Stop,DV78,
IF('Rent Roll'!$S22=CAM_Fixed,DV103,
IF('Rent Roll'!$S22=FSG,"-","-")))),"-"),"-")</f>
        <v>-</v>
      </c>
      <c r="DW26" s="715" t="str">
        <f>IF(DW$3='Rent Roll'!$U22,
IF(OR(AND(DW$5&gt;='Rent Roll'!$K22,DW$5&lt;='Rent Roll'!$L22),AND(DW$5&gt;='Rent Roll'!$M47,DW$5&lt;='Rent Roll'!$N47)),
IF('Rent Roll'!$S22=NNN,DW53,
IF('Rent Roll'!$S22=Stop,DW78,
IF('Rent Roll'!$S22=CAM_Fixed,DW103,
IF('Rent Roll'!$S22=FSG,"-","-")))),"-"),"-")</f>
        <v>-</v>
      </c>
      <c r="DX26" s="715" t="str">
        <f>IF(DX$3='Rent Roll'!$U22,
IF(OR(AND(DX$5&gt;='Rent Roll'!$K22,DX$5&lt;='Rent Roll'!$L22),AND(DX$5&gt;='Rent Roll'!$M47,DX$5&lt;='Rent Roll'!$N47)),
IF('Rent Roll'!$S22=NNN,DX53,
IF('Rent Roll'!$S22=Stop,DX78,
IF('Rent Roll'!$S22=CAM_Fixed,DX103,
IF('Rent Roll'!$S22=FSG,"-","-")))),"-"),"-")</f>
        <v>-</v>
      </c>
      <c r="DY26" s="715" t="str">
        <f>IF(DY$3='Rent Roll'!$U22,
IF(OR(AND(DY$5&gt;='Rent Roll'!$K22,DY$5&lt;='Rent Roll'!$L22),AND(DY$5&gt;='Rent Roll'!$M47,DY$5&lt;='Rent Roll'!$N47)),
IF('Rent Roll'!$S22=NNN,DY53,
IF('Rent Roll'!$S22=Stop,DY78,
IF('Rent Roll'!$S22=CAM_Fixed,DY103,
IF('Rent Roll'!$S22=FSG,"-","-")))),"-"),"-")</f>
        <v>-</v>
      </c>
      <c r="DZ26" s="715" t="str">
        <f>IF(DZ$3='Rent Roll'!$U22,
IF(OR(AND(DZ$5&gt;='Rent Roll'!$K22,DZ$5&lt;='Rent Roll'!$L22),AND(DZ$5&gt;='Rent Roll'!$M47,DZ$5&lt;='Rent Roll'!$N47)),
IF('Rent Roll'!$S22=NNN,DZ53,
IF('Rent Roll'!$S22=Stop,DZ78,
IF('Rent Roll'!$S22=CAM_Fixed,DZ103,
IF('Rent Roll'!$S22=FSG,"-","-")))),"-"),"-")</f>
        <v>-</v>
      </c>
      <c r="EA26" s="715" t="str">
        <f>IF(EA$3='Rent Roll'!$U22,
IF(OR(AND(EA$5&gt;='Rent Roll'!$K22,EA$5&lt;='Rent Roll'!$L22),AND(EA$5&gt;='Rent Roll'!$M47,EA$5&lt;='Rent Roll'!$N47)),
IF('Rent Roll'!$S22=NNN,EA53,
IF('Rent Roll'!$S22=Stop,EA78,
IF('Rent Roll'!$S22=CAM_Fixed,EA103,
IF('Rent Roll'!$S22=FSG,"-","-")))),"-"),"-")</f>
        <v>-</v>
      </c>
      <c r="EB26" s="715" t="str">
        <f>IF(EB$3='Rent Roll'!$U22,
IF(OR(AND(EB$5&gt;='Rent Roll'!$K22,EB$5&lt;='Rent Roll'!$L22),AND(EB$5&gt;='Rent Roll'!$M47,EB$5&lt;='Rent Roll'!$N47)),
IF('Rent Roll'!$S22=NNN,EB53,
IF('Rent Roll'!$S22=Stop,EB78,
IF('Rent Roll'!$S22=CAM_Fixed,EB103,
IF('Rent Roll'!$S22=FSG,"-","-")))),"-"),"-")</f>
        <v>-</v>
      </c>
      <c r="EC26" s="715" t="str">
        <f>IF(EC$3='Rent Roll'!$U22,
IF(OR(AND(EC$5&gt;='Rent Roll'!$K22,EC$5&lt;='Rent Roll'!$L22),AND(EC$5&gt;='Rent Roll'!$M47,EC$5&lt;='Rent Roll'!$N47)),
IF('Rent Roll'!$S22=NNN,EC53,
IF('Rent Roll'!$S22=Stop,EC78,
IF('Rent Roll'!$S22=CAM_Fixed,EC103,
IF('Rent Roll'!$S22=FSG,"-","-")))),"-"),"-")</f>
        <v>-</v>
      </c>
      <c r="ED26" s="715" t="str">
        <f>IF(ED$3='Rent Roll'!$U22,
IF(OR(AND(ED$5&gt;='Rent Roll'!$K22,ED$5&lt;='Rent Roll'!$L22),AND(ED$5&gt;='Rent Roll'!$M47,ED$5&lt;='Rent Roll'!$N47)),
IF('Rent Roll'!$S22=NNN,ED53,
IF('Rent Roll'!$S22=Stop,ED78,
IF('Rent Roll'!$S22=CAM_Fixed,ED103,
IF('Rent Roll'!$S22=FSG,"-","-")))),"-"),"-")</f>
        <v>-</v>
      </c>
      <c r="EE26" s="715" t="str">
        <f>IF(EE$3='Rent Roll'!$U22,
IF(OR(AND(EE$5&gt;='Rent Roll'!$K22,EE$5&lt;='Rent Roll'!$L22),AND(EE$5&gt;='Rent Roll'!$M47,EE$5&lt;='Rent Roll'!$N47)),
IF('Rent Roll'!$S22=NNN,EE53,
IF('Rent Roll'!$S22=Stop,EE78,
IF('Rent Roll'!$S22=CAM_Fixed,EE103,
IF('Rent Roll'!$S22=FSG,"-","-")))),"-"),"-")</f>
        <v>-</v>
      </c>
      <c r="EF26" s="361" t="str">
        <f>IF(EF$3='Rent Roll'!$U22,
IF(OR(AND(EF$5&gt;='Rent Roll'!$K22,EF$5&lt;='Rent Roll'!$L22),AND(EF$5&gt;='Rent Roll'!$M47,EF$5&lt;='Rent Roll'!$N47)),
IF('Rent Roll'!$S22=NNN,EF53,
IF('Rent Roll'!$S22=Stop,EF78,
IF('Rent Roll'!$S22=CAM_Fixed,EF103,
IF('Rent Roll'!$S22=FSG,"-","-")))),"-"),"-")</f>
        <v>-</v>
      </c>
      <c r="EG26" s="693" t="s">
        <v>109</v>
      </c>
    </row>
    <row r="27" spans="2:137" x14ac:dyDescent="0.25">
      <c r="B27" s="716" t="str">
        <f>IF('Rent Roll'!S23&gt;0,'Rent Roll'!S23,"")</f>
        <v/>
      </c>
      <c r="C27" s="714" t="str">
        <f>CONCATENATE('Rent Roll'!B23&amp;" - "&amp;'Rent Roll'!C23)</f>
        <v xml:space="preserve"> - </v>
      </c>
      <c r="D27" s="361">
        <f t="shared" si="11"/>
        <v>0</v>
      </c>
      <c r="E27" s="715" t="str">
        <f>IF(E$3='Rent Roll'!$U23,
IF(OR(AND(E$5&gt;='Rent Roll'!$K23,E$5&lt;='Rent Roll'!$L23),AND(E$5&gt;='Rent Roll'!$M48,E$5&lt;='Rent Roll'!$N48)),
IF('Rent Roll'!$S23=NNN,E54,
IF('Rent Roll'!$S23=Stop,E79,
IF('Rent Roll'!$S23=CAM_Fixed,E104,
IF('Rent Roll'!$S23=FSG,"-","-")))),"-"),"-")</f>
        <v>-</v>
      </c>
      <c r="F27" s="715" t="str">
        <f>IF(F$3='Rent Roll'!$U23,
IF(OR(AND(F$5&gt;='Rent Roll'!$K23,F$5&lt;='Rent Roll'!$L23),AND(F$5&gt;='Rent Roll'!$M48,F$5&lt;='Rent Roll'!$N48)),
IF('Rent Roll'!$S23=NNN,F54,
IF('Rent Roll'!$S23=Stop,F79,
IF('Rent Roll'!$S23=CAM_Fixed,F104,
IF('Rent Roll'!$S23=FSG,"-","-")))),"-"),"-")</f>
        <v>-</v>
      </c>
      <c r="G27" s="715" t="str">
        <f>IF(G$3='Rent Roll'!$U23,
IF(OR(AND(G$5&gt;='Rent Roll'!$K23,G$5&lt;='Rent Roll'!$L23),AND(G$5&gt;='Rent Roll'!$M48,G$5&lt;='Rent Roll'!$N48)),
IF('Rent Roll'!$S23=NNN,G54,
IF('Rent Roll'!$S23=Stop,G79,
IF('Rent Roll'!$S23=CAM_Fixed,G104,
IF('Rent Roll'!$S23=FSG,"-","-")))),"-"),"-")</f>
        <v>-</v>
      </c>
      <c r="H27" s="715" t="str">
        <f>IF(H$3='Rent Roll'!$U23,
IF(OR(AND(H$5&gt;='Rent Roll'!$K23,H$5&lt;='Rent Roll'!$L23),AND(H$5&gt;='Rent Roll'!$M48,H$5&lt;='Rent Roll'!$N48)),
IF('Rent Roll'!$S23=NNN,H54,
IF('Rent Roll'!$S23=Stop,H79,
IF('Rent Roll'!$S23=CAM_Fixed,H104,
IF('Rent Roll'!$S23=FSG,"-","-")))),"-"),"-")</f>
        <v>-</v>
      </c>
      <c r="I27" s="715" t="str">
        <f>IF(I$3='Rent Roll'!$U23,
IF(OR(AND(I$5&gt;='Rent Roll'!$K23,I$5&lt;='Rent Roll'!$L23),AND(I$5&gt;='Rent Roll'!$M48,I$5&lt;='Rent Roll'!$N48)),
IF('Rent Roll'!$S23=NNN,I54,
IF('Rent Roll'!$S23=Stop,I79,
IF('Rent Roll'!$S23=CAM_Fixed,I104,
IF('Rent Roll'!$S23=FSG,"-","-")))),"-"),"-")</f>
        <v>-</v>
      </c>
      <c r="J27" s="715" t="str">
        <f>IF(J$3='Rent Roll'!$U23,
IF(OR(AND(J$5&gt;='Rent Roll'!$K23,J$5&lt;='Rent Roll'!$L23),AND(J$5&gt;='Rent Roll'!$M48,J$5&lt;='Rent Roll'!$N48)),
IF('Rent Roll'!$S23=NNN,J54,
IF('Rent Roll'!$S23=Stop,J79,
IF('Rent Roll'!$S23=CAM_Fixed,J104,
IF('Rent Roll'!$S23=FSG,"-","-")))),"-"),"-")</f>
        <v>-</v>
      </c>
      <c r="K27" s="715" t="str">
        <f>IF(K$3='Rent Roll'!$U23,
IF(OR(AND(K$5&gt;='Rent Roll'!$K23,K$5&lt;='Rent Roll'!$L23),AND(K$5&gt;='Rent Roll'!$M48,K$5&lt;='Rent Roll'!$N48)),
IF('Rent Roll'!$S23=NNN,K54,
IF('Rent Roll'!$S23=Stop,K79,
IF('Rent Roll'!$S23=CAM_Fixed,K104,
IF('Rent Roll'!$S23=FSG,"-","-")))),"-"),"-")</f>
        <v>-</v>
      </c>
      <c r="L27" s="715" t="str">
        <f>IF(L$3='Rent Roll'!$U23,
IF(OR(AND(L$5&gt;='Rent Roll'!$K23,L$5&lt;='Rent Roll'!$L23),AND(L$5&gt;='Rent Roll'!$M48,L$5&lt;='Rent Roll'!$N48)),
IF('Rent Roll'!$S23=NNN,L54,
IF('Rent Roll'!$S23=Stop,L79,
IF('Rent Roll'!$S23=CAM_Fixed,L104,
IF('Rent Roll'!$S23=FSG,"-","-")))),"-"),"-")</f>
        <v>-</v>
      </c>
      <c r="M27" s="715" t="str">
        <f>IF(M$3='Rent Roll'!$U23,
IF(OR(AND(M$5&gt;='Rent Roll'!$K23,M$5&lt;='Rent Roll'!$L23),AND(M$5&gt;='Rent Roll'!$M48,M$5&lt;='Rent Roll'!$N48)),
IF('Rent Roll'!$S23=NNN,M54,
IF('Rent Roll'!$S23=Stop,M79,
IF('Rent Roll'!$S23=CAM_Fixed,M104,
IF('Rent Roll'!$S23=FSG,"-","-")))),"-"),"-")</f>
        <v>-</v>
      </c>
      <c r="N27" s="715" t="str">
        <f>IF(N$3='Rent Roll'!$U23,
IF(OR(AND(N$5&gt;='Rent Roll'!$K23,N$5&lt;='Rent Roll'!$L23),AND(N$5&gt;='Rent Roll'!$M48,N$5&lt;='Rent Roll'!$N48)),
IF('Rent Roll'!$S23=NNN,N54,
IF('Rent Roll'!$S23=Stop,N79,
IF('Rent Roll'!$S23=CAM_Fixed,N104,
IF('Rent Roll'!$S23=FSG,"-","-")))),"-"),"-")</f>
        <v>-</v>
      </c>
      <c r="O27" s="715" t="str">
        <f>IF(O$3='Rent Roll'!$U23,
IF(OR(AND(O$5&gt;='Rent Roll'!$K23,O$5&lt;='Rent Roll'!$L23),AND(O$5&gt;='Rent Roll'!$M48,O$5&lt;='Rent Roll'!$N48)),
IF('Rent Roll'!$S23=NNN,O54,
IF('Rent Roll'!$S23=Stop,O79,
IF('Rent Roll'!$S23=CAM_Fixed,O104,
IF('Rent Roll'!$S23=FSG,"-","-")))),"-"),"-")</f>
        <v>-</v>
      </c>
      <c r="P27" s="715" t="str">
        <f>IF(P$3='Rent Roll'!$U23,
IF(OR(AND(P$5&gt;='Rent Roll'!$K23,P$5&lt;='Rent Roll'!$L23),AND(P$5&gt;='Rent Roll'!$M48,P$5&lt;='Rent Roll'!$N48)),
IF('Rent Roll'!$S23=NNN,P54,
IF('Rent Roll'!$S23=Stop,P79,
IF('Rent Roll'!$S23=CAM_Fixed,P104,
IF('Rent Roll'!$S23=FSG,"-","-")))),"-"),"-")</f>
        <v>-</v>
      </c>
      <c r="Q27" s="715" t="str">
        <f>IF(Q$3='Rent Roll'!$U23,
IF(OR(AND(Q$5&gt;='Rent Roll'!$K23,Q$5&lt;='Rent Roll'!$L23),AND(Q$5&gt;='Rent Roll'!$M48,Q$5&lt;='Rent Roll'!$N48)),
IF('Rent Roll'!$S23=NNN,Q54,
IF('Rent Roll'!$S23=Stop,Q79,
IF('Rent Roll'!$S23=CAM_Fixed,Q104,
IF('Rent Roll'!$S23=FSG,"-","-")))),"-"),"-")</f>
        <v>-</v>
      </c>
      <c r="R27" s="715" t="str">
        <f>IF(R$3='Rent Roll'!$U23,
IF(OR(AND(R$5&gt;='Rent Roll'!$K23,R$5&lt;='Rent Roll'!$L23),AND(R$5&gt;='Rent Roll'!$M48,R$5&lt;='Rent Roll'!$N48)),
IF('Rent Roll'!$S23=NNN,R54,
IF('Rent Roll'!$S23=Stop,R79,
IF('Rent Roll'!$S23=CAM_Fixed,R104,
IF('Rent Roll'!$S23=FSG,"-","-")))),"-"),"-")</f>
        <v>-</v>
      </c>
      <c r="S27" s="715" t="str">
        <f>IF(S$3='Rent Roll'!$U23,
IF(OR(AND(S$5&gt;='Rent Roll'!$K23,S$5&lt;='Rent Roll'!$L23),AND(S$5&gt;='Rent Roll'!$M48,S$5&lt;='Rent Roll'!$N48)),
IF('Rent Roll'!$S23=NNN,S54,
IF('Rent Roll'!$S23=Stop,S79,
IF('Rent Roll'!$S23=CAM_Fixed,S104,
IF('Rent Roll'!$S23=FSG,"-","-")))),"-"),"-")</f>
        <v>-</v>
      </c>
      <c r="T27" s="715" t="str">
        <f>IF(T$3='Rent Roll'!$U23,
IF(OR(AND(T$5&gt;='Rent Roll'!$K23,T$5&lt;='Rent Roll'!$L23),AND(T$5&gt;='Rent Roll'!$M48,T$5&lt;='Rent Roll'!$N48)),
IF('Rent Roll'!$S23=NNN,T54,
IF('Rent Roll'!$S23=Stop,T79,
IF('Rent Roll'!$S23=CAM_Fixed,T104,
IF('Rent Roll'!$S23=FSG,"-","-")))),"-"),"-")</f>
        <v>-</v>
      </c>
      <c r="U27" s="715" t="str">
        <f>IF(U$3='Rent Roll'!$U23,
IF(OR(AND(U$5&gt;='Rent Roll'!$K23,U$5&lt;='Rent Roll'!$L23),AND(U$5&gt;='Rent Roll'!$M48,U$5&lt;='Rent Roll'!$N48)),
IF('Rent Roll'!$S23=NNN,U54,
IF('Rent Roll'!$S23=Stop,U79,
IF('Rent Roll'!$S23=CAM_Fixed,U104,
IF('Rent Roll'!$S23=FSG,"-","-")))),"-"),"-")</f>
        <v>-</v>
      </c>
      <c r="V27" s="715" t="str">
        <f>IF(V$3='Rent Roll'!$U23,
IF(OR(AND(V$5&gt;='Rent Roll'!$K23,V$5&lt;='Rent Roll'!$L23),AND(V$5&gt;='Rent Roll'!$M48,V$5&lt;='Rent Roll'!$N48)),
IF('Rent Roll'!$S23=NNN,V54,
IF('Rent Roll'!$S23=Stop,V79,
IF('Rent Roll'!$S23=CAM_Fixed,V104,
IF('Rent Roll'!$S23=FSG,"-","-")))),"-"),"-")</f>
        <v>-</v>
      </c>
      <c r="W27" s="715" t="str">
        <f>IF(W$3='Rent Roll'!$U23,
IF(OR(AND(W$5&gt;='Rent Roll'!$K23,W$5&lt;='Rent Roll'!$L23),AND(W$5&gt;='Rent Roll'!$M48,W$5&lt;='Rent Roll'!$N48)),
IF('Rent Roll'!$S23=NNN,W54,
IF('Rent Roll'!$S23=Stop,W79,
IF('Rent Roll'!$S23=CAM_Fixed,W104,
IF('Rent Roll'!$S23=FSG,"-","-")))),"-"),"-")</f>
        <v>-</v>
      </c>
      <c r="X27" s="715" t="str">
        <f>IF(X$3='Rent Roll'!$U23,
IF(OR(AND(X$5&gt;='Rent Roll'!$K23,X$5&lt;='Rent Roll'!$L23),AND(X$5&gt;='Rent Roll'!$M48,X$5&lt;='Rent Roll'!$N48)),
IF('Rent Roll'!$S23=NNN,X54,
IF('Rent Roll'!$S23=Stop,X79,
IF('Rent Roll'!$S23=CAM_Fixed,X104,
IF('Rent Roll'!$S23=FSG,"-","-")))),"-"),"-")</f>
        <v>-</v>
      </c>
      <c r="Y27" s="715" t="str">
        <f>IF(Y$3='Rent Roll'!$U23,
IF(OR(AND(Y$5&gt;='Rent Roll'!$K23,Y$5&lt;='Rent Roll'!$L23),AND(Y$5&gt;='Rent Roll'!$M48,Y$5&lt;='Rent Roll'!$N48)),
IF('Rent Roll'!$S23=NNN,Y54,
IF('Rent Roll'!$S23=Stop,Y79,
IF('Rent Roll'!$S23=CAM_Fixed,Y104,
IF('Rent Roll'!$S23=FSG,"-","-")))),"-"),"-")</f>
        <v>-</v>
      </c>
      <c r="Z27" s="715" t="str">
        <f>IF(Z$3='Rent Roll'!$U23,
IF(OR(AND(Z$5&gt;='Rent Roll'!$K23,Z$5&lt;='Rent Roll'!$L23),AND(Z$5&gt;='Rent Roll'!$M48,Z$5&lt;='Rent Roll'!$N48)),
IF('Rent Roll'!$S23=NNN,Z54,
IF('Rent Roll'!$S23=Stop,Z79,
IF('Rent Roll'!$S23=CAM_Fixed,Z104,
IF('Rent Roll'!$S23=FSG,"-","-")))),"-"),"-")</f>
        <v>-</v>
      </c>
      <c r="AA27" s="715" t="str">
        <f>IF(AA$3='Rent Roll'!$U23,
IF(OR(AND(AA$5&gt;='Rent Roll'!$K23,AA$5&lt;='Rent Roll'!$L23),AND(AA$5&gt;='Rent Roll'!$M48,AA$5&lt;='Rent Roll'!$N48)),
IF('Rent Roll'!$S23=NNN,AA54,
IF('Rent Roll'!$S23=Stop,AA79,
IF('Rent Roll'!$S23=CAM_Fixed,AA104,
IF('Rent Roll'!$S23=FSG,"-","-")))),"-"),"-")</f>
        <v>-</v>
      </c>
      <c r="AB27" s="715" t="str">
        <f>IF(AB$3='Rent Roll'!$U23,
IF(OR(AND(AB$5&gt;='Rent Roll'!$K23,AB$5&lt;='Rent Roll'!$L23),AND(AB$5&gt;='Rent Roll'!$M48,AB$5&lt;='Rent Roll'!$N48)),
IF('Rent Roll'!$S23=NNN,AB54,
IF('Rent Roll'!$S23=Stop,AB79,
IF('Rent Roll'!$S23=CAM_Fixed,AB104,
IF('Rent Roll'!$S23=FSG,"-","-")))),"-"),"-")</f>
        <v>-</v>
      </c>
      <c r="AC27" s="715" t="str">
        <f>IF(AC$3='Rent Roll'!$U23,
IF(OR(AND(AC$5&gt;='Rent Roll'!$K23,AC$5&lt;='Rent Roll'!$L23),AND(AC$5&gt;='Rent Roll'!$M48,AC$5&lt;='Rent Roll'!$N48)),
IF('Rent Roll'!$S23=NNN,AC54,
IF('Rent Roll'!$S23=Stop,AC79,
IF('Rent Roll'!$S23=CAM_Fixed,AC104,
IF('Rent Roll'!$S23=FSG,"-","-")))),"-"),"-")</f>
        <v>-</v>
      </c>
      <c r="AD27" s="715" t="str">
        <f>IF(AD$3='Rent Roll'!$U23,
IF(OR(AND(AD$5&gt;='Rent Roll'!$K23,AD$5&lt;='Rent Roll'!$L23),AND(AD$5&gt;='Rent Roll'!$M48,AD$5&lt;='Rent Roll'!$N48)),
IF('Rent Roll'!$S23=NNN,AD54,
IF('Rent Roll'!$S23=Stop,AD79,
IF('Rent Roll'!$S23=CAM_Fixed,AD104,
IF('Rent Roll'!$S23=FSG,"-","-")))),"-"),"-")</f>
        <v>-</v>
      </c>
      <c r="AE27" s="715" t="str">
        <f>IF(AE$3='Rent Roll'!$U23,
IF(OR(AND(AE$5&gt;='Rent Roll'!$K23,AE$5&lt;='Rent Roll'!$L23),AND(AE$5&gt;='Rent Roll'!$M48,AE$5&lt;='Rent Roll'!$N48)),
IF('Rent Roll'!$S23=NNN,AE54,
IF('Rent Roll'!$S23=Stop,AE79,
IF('Rent Roll'!$S23=CAM_Fixed,AE104,
IF('Rent Roll'!$S23=FSG,"-","-")))),"-"),"-")</f>
        <v>-</v>
      </c>
      <c r="AF27" s="715" t="str">
        <f>IF(AF$3='Rent Roll'!$U23,
IF(OR(AND(AF$5&gt;='Rent Roll'!$K23,AF$5&lt;='Rent Roll'!$L23),AND(AF$5&gt;='Rent Roll'!$M48,AF$5&lt;='Rent Roll'!$N48)),
IF('Rent Roll'!$S23=NNN,AF54,
IF('Rent Roll'!$S23=Stop,AF79,
IF('Rent Roll'!$S23=CAM_Fixed,AF104,
IF('Rent Roll'!$S23=FSG,"-","-")))),"-"),"-")</f>
        <v>-</v>
      </c>
      <c r="AG27" s="715" t="str">
        <f>IF(AG$3='Rent Roll'!$U23,
IF(OR(AND(AG$5&gt;='Rent Roll'!$K23,AG$5&lt;='Rent Roll'!$L23),AND(AG$5&gt;='Rent Roll'!$M48,AG$5&lt;='Rent Roll'!$N48)),
IF('Rent Roll'!$S23=NNN,AG54,
IF('Rent Roll'!$S23=Stop,AG79,
IF('Rent Roll'!$S23=CAM_Fixed,AG104,
IF('Rent Roll'!$S23=FSG,"-","-")))),"-"),"-")</f>
        <v>-</v>
      </c>
      <c r="AH27" s="715" t="str">
        <f>IF(AH$3='Rent Roll'!$U23,
IF(OR(AND(AH$5&gt;='Rent Roll'!$K23,AH$5&lt;='Rent Roll'!$L23),AND(AH$5&gt;='Rent Roll'!$M48,AH$5&lt;='Rent Roll'!$N48)),
IF('Rent Roll'!$S23=NNN,AH54,
IF('Rent Roll'!$S23=Stop,AH79,
IF('Rent Roll'!$S23=CAM_Fixed,AH104,
IF('Rent Roll'!$S23=FSG,"-","-")))),"-"),"-")</f>
        <v>-</v>
      </c>
      <c r="AI27" s="715" t="str">
        <f>IF(AI$3='Rent Roll'!$U23,
IF(OR(AND(AI$5&gt;='Rent Roll'!$K23,AI$5&lt;='Rent Roll'!$L23),AND(AI$5&gt;='Rent Roll'!$M48,AI$5&lt;='Rent Roll'!$N48)),
IF('Rent Roll'!$S23=NNN,AI54,
IF('Rent Roll'!$S23=Stop,AI79,
IF('Rent Roll'!$S23=CAM_Fixed,AI104,
IF('Rent Roll'!$S23=FSG,"-","-")))),"-"),"-")</f>
        <v>-</v>
      </c>
      <c r="AJ27" s="715" t="str">
        <f>IF(AJ$3='Rent Roll'!$U23,
IF(OR(AND(AJ$5&gt;='Rent Roll'!$K23,AJ$5&lt;='Rent Roll'!$L23),AND(AJ$5&gt;='Rent Roll'!$M48,AJ$5&lt;='Rent Roll'!$N48)),
IF('Rent Roll'!$S23=NNN,AJ54,
IF('Rent Roll'!$S23=Stop,AJ79,
IF('Rent Roll'!$S23=CAM_Fixed,AJ104,
IF('Rent Roll'!$S23=FSG,"-","-")))),"-"),"-")</f>
        <v>-</v>
      </c>
      <c r="AK27" s="715" t="str">
        <f>IF(AK$3='Rent Roll'!$U23,
IF(OR(AND(AK$5&gt;='Rent Roll'!$K23,AK$5&lt;='Rent Roll'!$L23),AND(AK$5&gt;='Rent Roll'!$M48,AK$5&lt;='Rent Roll'!$N48)),
IF('Rent Roll'!$S23=NNN,AK54,
IF('Rent Roll'!$S23=Stop,AK79,
IF('Rent Roll'!$S23=CAM_Fixed,AK104,
IF('Rent Roll'!$S23=FSG,"-","-")))),"-"),"-")</f>
        <v>-</v>
      </c>
      <c r="AL27" s="715" t="str">
        <f>IF(AL$3='Rent Roll'!$U23,
IF(OR(AND(AL$5&gt;='Rent Roll'!$K23,AL$5&lt;='Rent Roll'!$L23),AND(AL$5&gt;='Rent Roll'!$M48,AL$5&lt;='Rent Roll'!$N48)),
IF('Rent Roll'!$S23=NNN,AL54,
IF('Rent Roll'!$S23=Stop,AL79,
IF('Rent Roll'!$S23=CAM_Fixed,AL104,
IF('Rent Roll'!$S23=FSG,"-","-")))),"-"),"-")</f>
        <v>-</v>
      </c>
      <c r="AM27" s="715" t="str">
        <f>IF(AM$3='Rent Roll'!$U23,
IF(OR(AND(AM$5&gt;='Rent Roll'!$K23,AM$5&lt;='Rent Roll'!$L23),AND(AM$5&gt;='Rent Roll'!$M48,AM$5&lt;='Rent Roll'!$N48)),
IF('Rent Roll'!$S23=NNN,AM54,
IF('Rent Roll'!$S23=Stop,AM79,
IF('Rent Roll'!$S23=CAM_Fixed,AM104,
IF('Rent Roll'!$S23=FSG,"-","-")))),"-"),"-")</f>
        <v>-</v>
      </c>
      <c r="AN27" s="715" t="str">
        <f>IF(AN$3='Rent Roll'!$U23,
IF(OR(AND(AN$5&gt;='Rent Roll'!$K23,AN$5&lt;='Rent Roll'!$L23),AND(AN$5&gt;='Rent Roll'!$M48,AN$5&lt;='Rent Roll'!$N48)),
IF('Rent Roll'!$S23=NNN,AN54,
IF('Rent Roll'!$S23=Stop,AN79,
IF('Rent Roll'!$S23=CAM_Fixed,AN104,
IF('Rent Roll'!$S23=FSG,"-","-")))),"-"),"-")</f>
        <v>-</v>
      </c>
      <c r="AO27" s="715" t="str">
        <f>IF(AO$3='Rent Roll'!$U23,
IF(OR(AND(AO$5&gt;='Rent Roll'!$K23,AO$5&lt;='Rent Roll'!$L23),AND(AO$5&gt;='Rent Roll'!$M48,AO$5&lt;='Rent Roll'!$N48)),
IF('Rent Roll'!$S23=NNN,AO54,
IF('Rent Roll'!$S23=Stop,AO79,
IF('Rent Roll'!$S23=CAM_Fixed,AO104,
IF('Rent Roll'!$S23=FSG,"-","-")))),"-"),"-")</f>
        <v>-</v>
      </c>
      <c r="AP27" s="715" t="str">
        <f>IF(AP$3='Rent Roll'!$U23,
IF(OR(AND(AP$5&gt;='Rent Roll'!$K23,AP$5&lt;='Rent Roll'!$L23),AND(AP$5&gt;='Rent Roll'!$M48,AP$5&lt;='Rent Roll'!$N48)),
IF('Rent Roll'!$S23=NNN,AP54,
IF('Rent Roll'!$S23=Stop,AP79,
IF('Rent Roll'!$S23=CAM_Fixed,AP104,
IF('Rent Roll'!$S23=FSG,"-","-")))),"-"),"-")</f>
        <v>-</v>
      </c>
      <c r="AQ27" s="715" t="str">
        <f>IF(AQ$3='Rent Roll'!$U23,
IF(OR(AND(AQ$5&gt;='Rent Roll'!$K23,AQ$5&lt;='Rent Roll'!$L23),AND(AQ$5&gt;='Rent Roll'!$M48,AQ$5&lt;='Rent Roll'!$N48)),
IF('Rent Roll'!$S23=NNN,AQ54,
IF('Rent Roll'!$S23=Stop,AQ79,
IF('Rent Roll'!$S23=CAM_Fixed,AQ104,
IF('Rent Roll'!$S23=FSG,"-","-")))),"-"),"-")</f>
        <v>-</v>
      </c>
      <c r="AR27" s="715" t="str">
        <f>IF(AR$3='Rent Roll'!$U23,
IF(OR(AND(AR$5&gt;='Rent Roll'!$K23,AR$5&lt;='Rent Roll'!$L23),AND(AR$5&gt;='Rent Roll'!$M48,AR$5&lt;='Rent Roll'!$N48)),
IF('Rent Roll'!$S23=NNN,AR54,
IF('Rent Roll'!$S23=Stop,AR79,
IF('Rent Roll'!$S23=CAM_Fixed,AR104,
IF('Rent Roll'!$S23=FSG,"-","-")))),"-"),"-")</f>
        <v>-</v>
      </c>
      <c r="AS27" s="715" t="str">
        <f>IF(AS$3='Rent Roll'!$U23,
IF(OR(AND(AS$5&gt;='Rent Roll'!$K23,AS$5&lt;='Rent Roll'!$L23),AND(AS$5&gt;='Rent Roll'!$M48,AS$5&lt;='Rent Roll'!$N48)),
IF('Rent Roll'!$S23=NNN,AS54,
IF('Rent Roll'!$S23=Stop,AS79,
IF('Rent Roll'!$S23=CAM_Fixed,AS104,
IF('Rent Roll'!$S23=FSG,"-","-")))),"-"),"-")</f>
        <v>-</v>
      </c>
      <c r="AT27" s="715" t="str">
        <f>IF(AT$3='Rent Roll'!$U23,
IF(OR(AND(AT$5&gt;='Rent Roll'!$K23,AT$5&lt;='Rent Roll'!$L23),AND(AT$5&gt;='Rent Roll'!$M48,AT$5&lt;='Rent Roll'!$N48)),
IF('Rent Roll'!$S23=NNN,AT54,
IF('Rent Roll'!$S23=Stop,AT79,
IF('Rent Roll'!$S23=CAM_Fixed,AT104,
IF('Rent Roll'!$S23=FSG,"-","-")))),"-"),"-")</f>
        <v>-</v>
      </c>
      <c r="AU27" s="715" t="str">
        <f>IF(AU$3='Rent Roll'!$U23,
IF(OR(AND(AU$5&gt;='Rent Roll'!$K23,AU$5&lt;='Rent Roll'!$L23),AND(AU$5&gt;='Rent Roll'!$M48,AU$5&lt;='Rent Roll'!$N48)),
IF('Rent Roll'!$S23=NNN,AU54,
IF('Rent Roll'!$S23=Stop,AU79,
IF('Rent Roll'!$S23=CAM_Fixed,AU104,
IF('Rent Roll'!$S23=FSG,"-","-")))),"-"),"-")</f>
        <v>-</v>
      </c>
      <c r="AV27" s="715" t="str">
        <f>IF(AV$3='Rent Roll'!$U23,
IF(OR(AND(AV$5&gt;='Rent Roll'!$K23,AV$5&lt;='Rent Roll'!$L23),AND(AV$5&gt;='Rent Roll'!$M48,AV$5&lt;='Rent Roll'!$N48)),
IF('Rent Roll'!$S23=NNN,AV54,
IF('Rent Roll'!$S23=Stop,AV79,
IF('Rent Roll'!$S23=CAM_Fixed,AV104,
IF('Rent Roll'!$S23=FSG,"-","-")))),"-"),"-")</f>
        <v>-</v>
      </c>
      <c r="AW27" s="715" t="str">
        <f>IF(AW$3='Rent Roll'!$U23,
IF(OR(AND(AW$5&gt;='Rent Roll'!$K23,AW$5&lt;='Rent Roll'!$L23),AND(AW$5&gt;='Rent Roll'!$M48,AW$5&lt;='Rent Roll'!$N48)),
IF('Rent Roll'!$S23=NNN,AW54,
IF('Rent Roll'!$S23=Stop,AW79,
IF('Rent Roll'!$S23=CAM_Fixed,AW104,
IF('Rent Roll'!$S23=FSG,"-","-")))),"-"),"-")</f>
        <v>-</v>
      </c>
      <c r="AX27" s="715" t="str">
        <f>IF(AX$3='Rent Roll'!$U23,
IF(OR(AND(AX$5&gt;='Rent Roll'!$K23,AX$5&lt;='Rent Roll'!$L23),AND(AX$5&gt;='Rent Roll'!$M48,AX$5&lt;='Rent Roll'!$N48)),
IF('Rent Roll'!$S23=NNN,AX54,
IF('Rent Roll'!$S23=Stop,AX79,
IF('Rent Roll'!$S23=CAM_Fixed,AX104,
IF('Rent Roll'!$S23=FSG,"-","-")))),"-"),"-")</f>
        <v>-</v>
      </c>
      <c r="AY27" s="715" t="str">
        <f>IF(AY$3='Rent Roll'!$U23,
IF(OR(AND(AY$5&gt;='Rent Roll'!$K23,AY$5&lt;='Rent Roll'!$L23),AND(AY$5&gt;='Rent Roll'!$M48,AY$5&lt;='Rent Roll'!$N48)),
IF('Rent Roll'!$S23=NNN,AY54,
IF('Rent Roll'!$S23=Stop,AY79,
IF('Rent Roll'!$S23=CAM_Fixed,AY104,
IF('Rent Roll'!$S23=FSG,"-","-")))),"-"),"-")</f>
        <v>-</v>
      </c>
      <c r="AZ27" s="715" t="str">
        <f>IF(AZ$3='Rent Roll'!$U23,
IF(OR(AND(AZ$5&gt;='Rent Roll'!$K23,AZ$5&lt;='Rent Roll'!$L23),AND(AZ$5&gt;='Rent Roll'!$M48,AZ$5&lt;='Rent Roll'!$N48)),
IF('Rent Roll'!$S23=NNN,AZ54,
IF('Rent Roll'!$S23=Stop,AZ79,
IF('Rent Roll'!$S23=CAM_Fixed,AZ104,
IF('Rent Roll'!$S23=FSG,"-","-")))),"-"),"-")</f>
        <v>-</v>
      </c>
      <c r="BA27" s="715" t="str">
        <f>IF(BA$3='Rent Roll'!$U23,
IF(OR(AND(BA$5&gt;='Rent Roll'!$K23,BA$5&lt;='Rent Roll'!$L23),AND(BA$5&gt;='Rent Roll'!$M48,BA$5&lt;='Rent Roll'!$N48)),
IF('Rent Roll'!$S23=NNN,BA54,
IF('Rent Roll'!$S23=Stop,BA79,
IF('Rent Roll'!$S23=CAM_Fixed,BA104,
IF('Rent Roll'!$S23=FSG,"-","-")))),"-"),"-")</f>
        <v>-</v>
      </c>
      <c r="BB27" s="715" t="str">
        <f>IF(BB$3='Rent Roll'!$U23,
IF(OR(AND(BB$5&gt;='Rent Roll'!$K23,BB$5&lt;='Rent Roll'!$L23),AND(BB$5&gt;='Rent Roll'!$M48,BB$5&lt;='Rent Roll'!$N48)),
IF('Rent Roll'!$S23=NNN,BB54,
IF('Rent Roll'!$S23=Stop,BB79,
IF('Rent Roll'!$S23=CAM_Fixed,BB104,
IF('Rent Roll'!$S23=FSG,"-","-")))),"-"),"-")</f>
        <v>-</v>
      </c>
      <c r="BC27" s="715" t="str">
        <f>IF(BC$3='Rent Roll'!$U23,
IF(OR(AND(BC$5&gt;='Rent Roll'!$K23,BC$5&lt;='Rent Roll'!$L23),AND(BC$5&gt;='Rent Roll'!$M48,BC$5&lt;='Rent Roll'!$N48)),
IF('Rent Roll'!$S23=NNN,BC54,
IF('Rent Roll'!$S23=Stop,BC79,
IF('Rent Roll'!$S23=CAM_Fixed,BC104,
IF('Rent Roll'!$S23=FSG,"-","-")))),"-"),"-")</f>
        <v>-</v>
      </c>
      <c r="BD27" s="715" t="str">
        <f>IF(BD$3='Rent Roll'!$U23,
IF(OR(AND(BD$5&gt;='Rent Roll'!$K23,BD$5&lt;='Rent Roll'!$L23),AND(BD$5&gt;='Rent Roll'!$M48,BD$5&lt;='Rent Roll'!$N48)),
IF('Rent Roll'!$S23=NNN,BD54,
IF('Rent Roll'!$S23=Stop,BD79,
IF('Rent Roll'!$S23=CAM_Fixed,BD104,
IF('Rent Roll'!$S23=FSG,"-","-")))),"-"),"-")</f>
        <v>-</v>
      </c>
      <c r="BE27" s="715" t="str">
        <f>IF(BE$3='Rent Roll'!$U23,
IF(OR(AND(BE$5&gt;='Rent Roll'!$K23,BE$5&lt;='Rent Roll'!$L23),AND(BE$5&gt;='Rent Roll'!$M48,BE$5&lt;='Rent Roll'!$N48)),
IF('Rent Roll'!$S23=NNN,BE54,
IF('Rent Roll'!$S23=Stop,BE79,
IF('Rent Roll'!$S23=CAM_Fixed,BE104,
IF('Rent Roll'!$S23=FSG,"-","-")))),"-"),"-")</f>
        <v>-</v>
      </c>
      <c r="BF27" s="715" t="str">
        <f>IF(BF$3='Rent Roll'!$U23,
IF(OR(AND(BF$5&gt;='Rent Roll'!$K23,BF$5&lt;='Rent Roll'!$L23),AND(BF$5&gt;='Rent Roll'!$M48,BF$5&lt;='Rent Roll'!$N48)),
IF('Rent Roll'!$S23=NNN,BF54,
IF('Rent Roll'!$S23=Stop,BF79,
IF('Rent Roll'!$S23=CAM_Fixed,BF104,
IF('Rent Roll'!$S23=FSG,"-","-")))),"-"),"-")</f>
        <v>-</v>
      </c>
      <c r="BG27" s="715" t="str">
        <f>IF(BG$3='Rent Roll'!$U23,
IF(OR(AND(BG$5&gt;='Rent Roll'!$K23,BG$5&lt;='Rent Roll'!$L23),AND(BG$5&gt;='Rent Roll'!$M48,BG$5&lt;='Rent Roll'!$N48)),
IF('Rent Roll'!$S23=NNN,BG54,
IF('Rent Roll'!$S23=Stop,BG79,
IF('Rent Roll'!$S23=CAM_Fixed,BG104,
IF('Rent Roll'!$S23=FSG,"-","-")))),"-"),"-")</f>
        <v>-</v>
      </c>
      <c r="BH27" s="715" t="str">
        <f>IF(BH$3='Rent Roll'!$U23,
IF(OR(AND(BH$5&gt;='Rent Roll'!$K23,BH$5&lt;='Rent Roll'!$L23),AND(BH$5&gt;='Rent Roll'!$M48,BH$5&lt;='Rent Roll'!$N48)),
IF('Rent Roll'!$S23=NNN,BH54,
IF('Rent Roll'!$S23=Stop,BH79,
IF('Rent Roll'!$S23=CAM_Fixed,BH104,
IF('Rent Roll'!$S23=FSG,"-","-")))),"-"),"-")</f>
        <v>-</v>
      </c>
      <c r="BI27" s="715" t="str">
        <f>IF(BI$3='Rent Roll'!$U23,
IF(OR(AND(BI$5&gt;='Rent Roll'!$K23,BI$5&lt;='Rent Roll'!$L23),AND(BI$5&gt;='Rent Roll'!$M48,BI$5&lt;='Rent Roll'!$N48)),
IF('Rent Roll'!$S23=NNN,BI54,
IF('Rent Roll'!$S23=Stop,BI79,
IF('Rent Roll'!$S23=CAM_Fixed,BI104,
IF('Rent Roll'!$S23=FSG,"-","-")))),"-"),"-")</f>
        <v>-</v>
      </c>
      <c r="BJ27" s="715" t="str">
        <f>IF(BJ$3='Rent Roll'!$U23,
IF(OR(AND(BJ$5&gt;='Rent Roll'!$K23,BJ$5&lt;='Rent Roll'!$L23),AND(BJ$5&gt;='Rent Roll'!$M48,BJ$5&lt;='Rent Roll'!$N48)),
IF('Rent Roll'!$S23=NNN,BJ54,
IF('Rent Roll'!$S23=Stop,BJ79,
IF('Rent Roll'!$S23=CAM_Fixed,BJ104,
IF('Rent Roll'!$S23=FSG,"-","-")))),"-"),"-")</f>
        <v>-</v>
      </c>
      <c r="BK27" s="715" t="str">
        <f>IF(BK$3='Rent Roll'!$U23,
IF(OR(AND(BK$5&gt;='Rent Roll'!$K23,BK$5&lt;='Rent Roll'!$L23),AND(BK$5&gt;='Rent Roll'!$M48,BK$5&lt;='Rent Roll'!$N48)),
IF('Rent Roll'!$S23=NNN,BK54,
IF('Rent Roll'!$S23=Stop,BK79,
IF('Rent Roll'!$S23=CAM_Fixed,BK104,
IF('Rent Roll'!$S23=FSG,"-","-")))),"-"),"-")</f>
        <v>-</v>
      </c>
      <c r="BL27" s="715" t="str">
        <f>IF(BL$3='Rent Roll'!$U23,
IF(OR(AND(BL$5&gt;='Rent Roll'!$K23,BL$5&lt;='Rent Roll'!$L23),AND(BL$5&gt;='Rent Roll'!$M48,BL$5&lt;='Rent Roll'!$N48)),
IF('Rent Roll'!$S23=NNN,BL54,
IF('Rent Roll'!$S23=Stop,BL79,
IF('Rent Roll'!$S23=CAM_Fixed,BL104,
IF('Rent Roll'!$S23=FSG,"-","-")))),"-"),"-")</f>
        <v>-</v>
      </c>
      <c r="BM27" s="715" t="str">
        <f>IF(BM$3='Rent Roll'!$U23,
IF(OR(AND(BM$5&gt;='Rent Roll'!$K23,BM$5&lt;='Rent Roll'!$L23),AND(BM$5&gt;='Rent Roll'!$M48,BM$5&lt;='Rent Roll'!$N48)),
IF('Rent Roll'!$S23=NNN,BM54,
IF('Rent Roll'!$S23=Stop,BM79,
IF('Rent Roll'!$S23=CAM_Fixed,BM104,
IF('Rent Roll'!$S23=FSG,"-","-")))),"-"),"-")</f>
        <v>-</v>
      </c>
      <c r="BN27" s="715" t="str">
        <f>IF(BN$3='Rent Roll'!$U23,
IF(OR(AND(BN$5&gt;='Rent Roll'!$K23,BN$5&lt;='Rent Roll'!$L23),AND(BN$5&gt;='Rent Roll'!$M48,BN$5&lt;='Rent Roll'!$N48)),
IF('Rent Roll'!$S23=NNN,BN54,
IF('Rent Roll'!$S23=Stop,BN79,
IF('Rent Roll'!$S23=CAM_Fixed,BN104,
IF('Rent Roll'!$S23=FSG,"-","-")))),"-"),"-")</f>
        <v>-</v>
      </c>
      <c r="BO27" s="715" t="str">
        <f>IF(BO$3='Rent Roll'!$U23,
IF(OR(AND(BO$5&gt;='Rent Roll'!$K23,BO$5&lt;='Rent Roll'!$L23),AND(BO$5&gt;='Rent Roll'!$M48,BO$5&lt;='Rent Roll'!$N48)),
IF('Rent Roll'!$S23=NNN,BO54,
IF('Rent Roll'!$S23=Stop,BO79,
IF('Rent Roll'!$S23=CAM_Fixed,BO104,
IF('Rent Roll'!$S23=FSG,"-","-")))),"-"),"-")</f>
        <v>-</v>
      </c>
      <c r="BP27" s="715" t="str">
        <f>IF(BP$3='Rent Roll'!$U23,
IF(OR(AND(BP$5&gt;='Rent Roll'!$K23,BP$5&lt;='Rent Roll'!$L23),AND(BP$5&gt;='Rent Roll'!$M48,BP$5&lt;='Rent Roll'!$N48)),
IF('Rent Roll'!$S23=NNN,BP54,
IF('Rent Roll'!$S23=Stop,BP79,
IF('Rent Roll'!$S23=CAM_Fixed,BP104,
IF('Rent Roll'!$S23=FSG,"-","-")))),"-"),"-")</f>
        <v>-</v>
      </c>
      <c r="BQ27" s="715" t="str">
        <f>IF(BQ$3='Rent Roll'!$U23,
IF(OR(AND(BQ$5&gt;='Rent Roll'!$K23,BQ$5&lt;='Rent Roll'!$L23),AND(BQ$5&gt;='Rent Roll'!$M48,BQ$5&lt;='Rent Roll'!$N48)),
IF('Rent Roll'!$S23=NNN,BQ54,
IF('Rent Roll'!$S23=Stop,BQ79,
IF('Rent Roll'!$S23=CAM_Fixed,BQ104,
IF('Rent Roll'!$S23=FSG,"-","-")))),"-"),"-")</f>
        <v>-</v>
      </c>
      <c r="BR27" s="715" t="str">
        <f>IF(BR$3='Rent Roll'!$U23,
IF(OR(AND(BR$5&gt;='Rent Roll'!$K23,BR$5&lt;='Rent Roll'!$L23),AND(BR$5&gt;='Rent Roll'!$M48,BR$5&lt;='Rent Roll'!$N48)),
IF('Rent Roll'!$S23=NNN,BR54,
IF('Rent Roll'!$S23=Stop,BR79,
IF('Rent Roll'!$S23=CAM_Fixed,BR104,
IF('Rent Roll'!$S23=FSG,"-","-")))),"-"),"-")</f>
        <v>-</v>
      </c>
      <c r="BS27" s="715" t="str">
        <f>IF(BS$3='Rent Roll'!$U23,
IF(OR(AND(BS$5&gt;='Rent Roll'!$K23,BS$5&lt;='Rent Roll'!$L23),AND(BS$5&gt;='Rent Roll'!$M48,BS$5&lt;='Rent Roll'!$N48)),
IF('Rent Roll'!$S23=NNN,BS54,
IF('Rent Roll'!$S23=Stop,BS79,
IF('Rent Roll'!$S23=CAM_Fixed,BS104,
IF('Rent Roll'!$S23=FSG,"-","-")))),"-"),"-")</f>
        <v>-</v>
      </c>
      <c r="BT27" s="715" t="str">
        <f>IF(BT$3='Rent Roll'!$U23,
IF(OR(AND(BT$5&gt;='Rent Roll'!$K23,BT$5&lt;='Rent Roll'!$L23),AND(BT$5&gt;='Rent Roll'!$M48,BT$5&lt;='Rent Roll'!$N48)),
IF('Rent Roll'!$S23=NNN,BT54,
IF('Rent Roll'!$S23=Stop,BT79,
IF('Rent Roll'!$S23=CAM_Fixed,BT104,
IF('Rent Roll'!$S23=FSG,"-","-")))),"-"),"-")</f>
        <v>-</v>
      </c>
      <c r="BU27" s="715" t="str">
        <f>IF(BU$3='Rent Roll'!$U23,
IF(OR(AND(BU$5&gt;='Rent Roll'!$K23,BU$5&lt;='Rent Roll'!$L23),AND(BU$5&gt;='Rent Roll'!$M48,BU$5&lt;='Rent Roll'!$N48)),
IF('Rent Roll'!$S23=NNN,BU54,
IF('Rent Roll'!$S23=Stop,BU79,
IF('Rent Roll'!$S23=CAM_Fixed,BU104,
IF('Rent Roll'!$S23=FSG,"-","-")))),"-"),"-")</f>
        <v>-</v>
      </c>
      <c r="BV27" s="715" t="str">
        <f>IF(BV$3='Rent Roll'!$U23,
IF(OR(AND(BV$5&gt;='Rent Roll'!$K23,BV$5&lt;='Rent Roll'!$L23),AND(BV$5&gt;='Rent Roll'!$M48,BV$5&lt;='Rent Roll'!$N48)),
IF('Rent Roll'!$S23=NNN,BV54,
IF('Rent Roll'!$S23=Stop,BV79,
IF('Rent Roll'!$S23=CAM_Fixed,BV104,
IF('Rent Roll'!$S23=FSG,"-","-")))),"-"),"-")</f>
        <v>-</v>
      </c>
      <c r="BW27" s="715" t="str">
        <f>IF(BW$3='Rent Roll'!$U23,
IF(OR(AND(BW$5&gt;='Rent Roll'!$K23,BW$5&lt;='Rent Roll'!$L23),AND(BW$5&gt;='Rent Roll'!$M48,BW$5&lt;='Rent Roll'!$N48)),
IF('Rent Roll'!$S23=NNN,BW54,
IF('Rent Roll'!$S23=Stop,BW79,
IF('Rent Roll'!$S23=CAM_Fixed,BW104,
IF('Rent Roll'!$S23=FSG,"-","-")))),"-"),"-")</f>
        <v>-</v>
      </c>
      <c r="BX27" s="715" t="str">
        <f>IF(BX$3='Rent Roll'!$U23,
IF(OR(AND(BX$5&gt;='Rent Roll'!$K23,BX$5&lt;='Rent Roll'!$L23),AND(BX$5&gt;='Rent Roll'!$M48,BX$5&lt;='Rent Roll'!$N48)),
IF('Rent Roll'!$S23=NNN,BX54,
IF('Rent Roll'!$S23=Stop,BX79,
IF('Rent Roll'!$S23=CAM_Fixed,BX104,
IF('Rent Roll'!$S23=FSG,"-","-")))),"-"),"-")</f>
        <v>-</v>
      </c>
      <c r="BY27" s="715" t="str">
        <f>IF(BY$3='Rent Roll'!$U23,
IF(OR(AND(BY$5&gt;='Rent Roll'!$K23,BY$5&lt;='Rent Roll'!$L23),AND(BY$5&gt;='Rent Roll'!$M48,BY$5&lt;='Rent Roll'!$N48)),
IF('Rent Roll'!$S23=NNN,BY54,
IF('Rent Roll'!$S23=Stop,BY79,
IF('Rent Roll'!$S23=CAM_Fixed,BY104,
IF('Rent Roll'!$S23=FSG,"-","-")))),"-"),"-")</f>
        <v>-</v>
      </c>
      <c r="BZ27" s="715" t="str">
        <f>IF(BZ$3='Rent Roll'!$U23,
IF(OR(AND(BZ$5&gt;='Rent Roll'!$K23,BZ$5&lt;='Rent Roll'!$L23),AND(BZ$5&gt;='Rent Roll'!$M48,BZ$5&lt;='Rent Roll'!$N48)),
IF('Rent Roll'!$S23=NNN,BZ54,
IF('Rent Roll'!$S23=Stop,BZ79,
IF('Rent Roll'!$S23=CAM_Fixed,BZ104,
IF('Rent Roll'!$S23=FSG,"-","-")))),"-"),"-")</f>
        <v>-</v>
      </c>
      <c r="CA27" s="715" t="str">
        <f>IF(CA$3='Rent Roll'!$U23,
IF(OR(AND(CA$5&gt;='Rent Roll'!$K23,CA$5&lt;='Rent Roll'!$L23),AND(CA$5&gt;='Rent Roll'!$M48,CA$5&lt;='Rent Roll'!$N48)),
IF('Rent Roll'!$S23=NNN,CA54,
IF('Rent Roll'!$S23=Stop,CA79,
IF('Rent Roll'!$S23=CAM_Fixed,CA104,
IF('Rent Roll'!$S23=FSG,"-","-")))),"-"),"-")</f>
        <v>-</v>
      </c>
      <c r="CB27" s="715" t="str">
        <f>IF(CB$3='Rent Roll'!$U23,
IF(OR(AND(CB$5&gt;='Rent Roll'!$K23,CB$5&lt;='Rent Roll'!$L23),AND(CB$5&gt;='Rent Roll'!$M48,CB$5&lt;='Rent Roll'!$N48)),
IF('Rent Roll'!$S23=NNN,CB54,
IF('Rent Roll'!$S23=Stop,CB79,
IF('Rent Roll'!$S23=CAM_Fixed,CB104,
IF('Rent Roll'!$S23=FSG,"-","-")))),"-"),"-")</f>
        <v>-</v>
      </c>
      <c r="CC27" s="715" t="str">
        <f>IF(CC$3='Rent Roll'!$U23,
IF(OR(AND(CC$5&gt;='Rent Roll'!$K23,CC$5&lt;='Rent Roll'!$L23),AND(CC$5&gt;='Rent Roll'!$M48,CC$5&lt;='Rent Roll'!$N48)),
IF('Rent Roll'!$S23=NNN,CC54,
IF('Rent Roll'!$S23=Stop,CC79,
IF('Rent Roll'!$S23=CAM_Fixed,CC104,
IF('Rent Roll'!$S23=FSG,"-","-")))),"-"),"-")</f>
        <v>-</v>
      </c>
      <c r="CD27" s="715" t="str">
        <f>IF(CD$3='Rent Roll'!$U23,
IF(OR(AND(CD$5&gt;='Rent Roll'!$K23,CD$5&lt;='Rent Roll'!$L23),AND(CD$5&gt;='Rent Roll'!$M48,CD$5&lt;='Rent Roll'!$N48)),
IF('Rent Roll'!$S23=NNN,CD54,
IF('Rent Roll'!$S23=Stop,CD79,
IF('Rent Roll'!$S23=CAM_Fixed,CD104,
IF('Rent Roll'!$S23=FSG,"-","-")))),"-"),"-")</f>
        <v>-</v>
      </c>
      <c r="CE27" s="715" t="str">
        <f>IF(CE$3='Rent Roll'!$U23,
IF(OR(AND(CE$5&gt;='Rent Roll'!$K23,CE$5&lt;='Rent Roll'!$L23),AND(CE$5&gt;='Rent Roll'!$M48,CE$5&lt;='Rent Roll'!$N48)),
IF('Rent Roll'!$S23=NNN,CE54,
IF('Rent Roll'!$S23=Stop,CE79,
IF('Rent Roll'!$S23=CAM_Fixed,CE104,
IF('Rent Roll'!$S23=FSG,"-","-")))),"-"),"-")</f>
        <v>-</v>
      </c>
      <c r="CF27" s="715" t="str">
        <f>IF(CF$3='Rent Roll'!$U23,
IF(OR(AND(CF$5&gt;='Rent Roll'!$K23,CF$5&lt;='Rent Roll'!$L23),AND(CF$5&gt;='Rent Roll'!$M48,CF$5&lt;='Rent Roll'!$N48)),
IF('Rent Roll'!$S23=NNN,CF54,
IF('Rent Roll'!$S23=Stop,CF79,
IF('Rent Roll'!$S23=CAM_Fixed,CF104,
IF('Rent Roll'!$S23=FSG,"-","-")))),"-"),"-")</f>
        <v>-</v>
      </c>
      <c r="CG27" s="715" t="str">
        <f>IF(CG$3='Rent Roll'!$U23,
IF(OR(AND(CG$5&gt;='Rent Roll'!$K23,CG$5&lt;='Rent Roll'!$L23),AND(CG$5&gt;='Rent Roll'!$M48,CG$5&lt;='Rent Roll'!$N48)),
IF('Rent Roll'!$S23=NNN,CG54,
IF('Rent Roll'!$S23=Stop,CG79,
IF('Rent Roll'!$S23=CAM_Fixed,CG104,
IF('Rent Roll'!$S23=FSG,"-","-")))),"-"),"-")</f>
        <v>-</v>
      </c>
      <c r="CH27" s="715" t="str">
        <f>IF(CH$3='Rent Roll'!$U23,
IF(OR(AND(CH$5&gt;='Rent Roll'!$K23,CH$5&lt;='Rent Roll'!$L23),AND(CH$5&gt;='Rent Roll'!$M48,CH$5&lt;='Rent Roll'!$N48)),
IF('Rent Roll'!$S23=NNN,CH54,
IF('Rent Roll'!$S23=Stop,CH79,
IF('Rent Roll'!$S23=CAM_Fixed,CH104,
IF('Rent Roll'!$S23=FSG,"-","-")))),"-"),"-")</f>
        <v>-</v>
      </c>
      <c r="CI27" s="715" t="str">
        <f>IF(CI$3='Rent Roll'!$U23,
IF(OR(AND(CI$5&gt;='Rent Roll'!$K23,CI$5&lt;='Rent Roll'!$L23),AND(CI$5&gt;='Rent Roll'!$M48,CI$5&lt;='Rent Roll'!$N48)),
IF('Rent Roll'!$S23=NNN,CI54,
IF('Rent Roll'!$S23=Stop,CI79,
IF('Rent Roll'!$S23=CAM_Fixed,CI104,
IF('Rent Roll'!$S23=FSG,"-","-")))),"-"),"-")</f>
        <v>-</v>
      </c>
      <c r="CJ27" s="715" t="str">
        <f>IF(CJ$3='Rent Roll'!$U23,
IF(OR(AND(CJ$5&gt;='Rent Roll'!$K23,CJ$5&lt;='Rent Roll'!$L23),AND(CJ$5&gt;='Rent Roll'!$M48,CJ$5&lt;='Rent Roll'!$N48)),
IF('Rent Roll'!$S23=NNN,CJ54,
IF('Rent Roll'!$S23=Stop,CJ79,
IF('Rent Roll'!$S23=CAM_Fixed,CJ104,
IF('Rent Roll'!$S23=FSG,"-","-")))),"-"),"-")</f>
        <v>-</v>
      </c>
      <c r="CK27" s="715" t="str">
        <f>IF(CK$3='Rent Roll'!$U23,
IF(OR(AND(CK$5&gt;='Rent Roll'!$K23,CK$5&lt;='Rent Roll'!$L23),AND(CK$5&gt;='Rent Roll'!$M48,CK$5&lt;='Rent Roll'!$N48)),
IF('Rent Roll'!$S23=NNN,CK54,
IF('Rent Roll'!$S23=Stop,CK79,
IF('Rent Roll'!$S23=CAM_Fixed,CK104,
IF('Rent Roll'!$S23=FSG,"-","-")))),"-"),"-")</f>
        <v>-</v>
      </c>
      <c r="CL27" s="715" t="str">
        <f>IF(CL$3='Rent Roll'!$U23,
IF(OR(AND(CL$5&gt;='Rent Roll'!$K23,CL$5&lt;='Rent Roll'!$L23),AND(CL$5&gt;='Rent Roll'!$M48,CL$5&lt;='Rent Roll'!$N48)),
IF('Rent Roll'!$S23=NNN,CL54,
IF('Rent Roll'!$S23=Stop,CL79,
IF('Rent Roll'!$S23=CAM_Fixed,CL104,
IF('Rent Roll'!$S23=FSG,"-","-")))),"-"),"-")</f>
        <v>-</v>
      </c>
      <c r="CM27" s="715" t="str">
        <f>IF(CM$3='Rent Roll'!$U23,
IF(OR(AND(CM$5&gt;='Rent Roll'!$K23,CM$5&lt;='Rent Roll'!$L23),AND(CM$5&gt;='Rent Roll'!$M48,CM$5&lt;='Rent Roll'!$N48)),
IF('Rent Roll'!$S23=NNN,CM54,
IF('Rent Roll'!$S23=Stop,CM79,
IF('Rent Roll'!$S23=CAM_Fixed,CM104,
IF('Rent Roll'!$S23=FSG,"-","-")))),"-"),"-")</f>
        <v>-</v>
      </c>
      <c r="CN27" s="715" t="str">
        <f>IF(CN$3='Rent Roll'!$U23,
IF(OR(AND(CN$5&gt;='Rent Roll'!$K23,CN$5&lt;='Rent Roll'!$L23),AND(CN$5&gt;='Rent Roll'!$M48,CN$5&lt;='Rent Roll'!$N48)),
IF('Rent Roll'!$S23=NNN,CN54,
IF('Rent Roll'!$S23=Stop,CN79,
IF('Rent Roll'!$S23=CAM_Fixed,CN104,
IF('Rent Roll'!$S23=FSG,"-","-")))),"-"),"-")</f>
        <v>-</v>
      </c>
      <c r="CO27" s="715" t="str">
        <f>IF(CO$3='Rent Roll'!$U23,
IF(OR(AND(CO$5&gt;='Rent Roll'!$K23,CO$5&lt;='Rent Roll'!$L23),AND(CO$5&gt;='Rent Roll'!$M48,CO$5&lt;='Rent Roll'!$N48)),
IF('Rent Roll'!$S23=NNN,CO54,
IF('Rent Roll'!$S23=Stop,CO79,
IF('Rent Roll'!$S23=CAM_Fixed,CO104,
IF('Rent Roll'!$S23=FSG,"-","-")))),"-"),"-")</f>
        <v>-</v>
      </c>
      <c r="CP27" s="715" t="str">
        <f>IF(CP$3='Rent Roll'!$U23,
IF(OR(AND(CP$5&gt;='Rent Roll'!$K23,CP$5&lt;='Rent Roll'!$L23),AND(CP$5&gt;='Rent Roll'!$M48,CP$5&lt;='Rent Roll'!$N48)),
IF('Rent Roll'!$S23=NNN,CP54,
IF('Rent Roll'!$S23=Stop,CP79,
IF('Rent Roll'!$S23=CAM_Fixed,CP104,
IF('Rent Roll'!$S23=FSG,"-","-")))),"-"),"-")</f>
        <v>-</v>
      </c>
      <c r="CQ27" s="715" t="str">
        <f>IF(CQ$3='Rent Roll'!$U23,
IF(OR(AND(CQ$5&gt;='Rent Roll'!$K23,CQ$5&lt;='Rent Roll'!$L23),AND(CQ$5&gt;='Rent Roll'!$M48,CQ$5&lt;='Rent Roll'!$N48)),
IF('Rent Roll'!$S23=NNN,CQ54,
IF('Rent Roll'!$S23=Stop,CQ79,
IF('Rent Roll'!$S23=CAM_Fixed,CQ104,
IF('Rent Roll'!$S23=FSG,"-","-")))),"-"),"-")</f>
        <v>-</v>
      </c>
      <c r="CR27" s="715" t="str">
        <f>IF(CR$3='Rent Roll'!$U23,
IF(OR(AND(CR$5&gt;='Rent Roll'!$K23,CR$5&lt;='Rent Roll'!$L23),AND(CR$5&gt;='Rent Roll'!$M48,CR$5&lt;='Rent Roll'!$N48)),
IF('Rent Roll'!$S23=NNN,CR54,
IF('Rent Roll'!$S23=Stop,CR79,
IF('Rent Roll'!$S23=CAM_Fixed,CR104,
IF('Rent Roll'!$S23=FSG,"-","-")))),"-"),"-")</f>
        <v>-</v>
      </c>
      <c r="CS27" s="715" t="str">
        <f>IF(CS$3='Rent Roll'!$U23,
IF(OR(AND(CS$5&gt;='Rent Roll'!$K23,CS$5&lt;='Rent Roll'!$L23),AND(CS$5&gt;='Rent Roll'!$M48,CS$5&lt;='Rent Roll'!$N48)),
IF('Rent Roll'!$S23=NNN,CS54,
IF('Rent Roll'!$S23=Stop,CS79,
IF('Rent Roll'!$S23=CAM_Fixed,CS104,
IF('Rent Roll'!$S23=FSG,"-","-")))),"-"),"-")</f>
        <v>-</v>
      </c>
      <c r="CT27" s="715" t="str">
        <f>IF(CT$3='Rent Roll'!$U23,
IF(OR(AND(CT$5&gt;='Rent Roll'!$K23,CT$5&lt;='Rent Roll'!$L23),AND(CT$5&gt;='Rent Roll'!$M48,CT$5&lt;='Rent Roll'!$N48)),
IF('Rent Roll'!$S23=NNN,CT54,
IF('Rent Roll'!$S23=Stop,CT79,
IF('Rent Roll'!$S23=CAM_Fixed,CT104,
IF('Rent Roll'!$S23=FSG,"-","-")))),"-"),"-")</f>
        <v>-</v>
      </c>
      <c r="CU27" s="715" t="str">
        <f>IF(CU$3='Rent Roll'!$U23,
IF(OR(AND(CU$5&gt;='Rent Roll'!$K23,CU$5&lt;='Rent Roll'!$L23),AND(CU$5&gt;='Rent Roll'!$M48,CU$5&lt;='Rent Roll'!$N48)),
IF('Rent Roll'!$S23=NNN,CU54,
IF('Rent Roll'!$S23=Stop,CU79,
IF('Rent Roll'!$S23=CAM_Fixed,CU104,
IF('Rent Roll'!$S23=FSG,"-","-")))),"-"),"-")</f>
        <v>-</v>
      </c>
      <c r="CV27" s="715" t="str">
        <f>IF(CV$3='Rent Roll'!$U23,
IF(OR(AND(CV$5&gt;='Rent Roll'!$K23,CV$5&lt;='Rent Roll'!$L23),AND(CV$5&gt;='Rent Roll'!$M48,CV$5&lt;='Rent Roll'!$N48)),
IF('Rent Roll'!$S23=NNN,CV54,
IF('Rent Roll'!$S23=Stop,CV79,
IF('Rent Roll'!$S23=CAM_Fixed,CV104,
IF('Rent Roll'!$S23=FSG,"-","-")))),"-"),"-")</f>
        <v>-</v>
      </c>
      <c r="CW27" s="715" t="str">
        <f>IF(CW$3='Rent Roll'!$U23,
IF(OR(AND(CW$5&gt;='Rent Roll'!$K23,CW$5&lt;='Rent Roll'!$L23),AND(CW$5&gt;='Rent Roll'!$M48,CW$5&lt;='Rent Roll'!$N48)),
IF('Rent Roll'!$S23=NNN,CW54,
IF('Rent Roll'!$S23=Stop,CW79,
IF('Rent Roll'!$S23=CAM_Fixed,CW104,
IF('Rent Roll'!$S23=FSG,"-","-")))),"-"),"-")</f>
        <v>-</v>
      </c>
      <c r="CX27" s="715" t="str">
        <f>IF(CX$3='Rent Roll'!$U23,
IF(OR(AND(CX$5&gt;='Rent Roll'!$K23,CX$5&lt;='Rent Roll'!$L23),AND(CX$5&gt;='Rent Roll'!$M48,CX$5&lt;='Rent Roll'!$N48)),
IF('Rent Roll'!$S23=NNN,CX54,
IF('Rent Roll'!$S23=Stop,CX79,
IF('Rent Roll'!$S23=CAM_Fixed,CX104,
IF('Rent Roll'!$S23=FSG,"-","-")))),"-"),"-")</f>
        <v>-</v>
      </c>
      <c r="CY27" s="715" t="str">
        <f>IF(CY$3='Rent Roll'!$U23,
IF(OR(AND(CY$5&gt;='Rent Roll'!$K23,CY$5&lt;='Rent Roll'!$L23),AND(CY$5&gt;='Rent Roll'!$M48,CY$5&lt;='Rent Roll'!$N48)),
IF('Rent Roll'!$S23=NNN,CY54,
IF('Rent Roll'!$S23=Stop,CY79,
IF('Rent Roll'!$S23=CAM_Fixed,CY104,
IF('Rent Roll'!$S23=FSG,"-","-")))),"-"),"-")</f>
        <v>-</v>
      </c>
      <c r="CZ27" s="715" t="str">
        <f>IF(CZ$3='Rent Roll'!$U23,
IF(OR(AND(CZ$5&gt;='Rent Roll'!$K23,CZ$5&lt;='Rent Roll'!$L23),AND(CZ$5&gt;='Rent Roll'!$M48,CZ$5&lt;='Rent Roll'!$N48)),
IF('Rent Roll'!$S23=NNN,CZ54,
IF('Rent Roll'!$S23=Stop,CZ79,
IF('Rent Roll'!$S23=CAM_Fixed,CZ104,
IF('Rent Roll'!$S23=FSG,"-","-")))),"-"),"-")</f>
        <v>-</v>
      </c>
      <c r="DA27" s="715" t="str">
        <f>IF(DA$3='Rent Roll'!$U23,
IF(OR(AND(DA$5&gt;='Rent Roll'!$K23,DA$5&lt;='Rent Roll'!$L23),AND(DA$5&gt;='Rent Roll'!$M48,DA$5&lt;='Rent Roll'!$N48)),
IF('Rent Roll'!$S23=NNN,DA54,
IF('Rent Roll'!$S23=Stop,DA79,
IF('Rent Roll'!$S23=CAM_Fixed,DA104,
IF('Rent Roll'!$S23=FSG,"-","-")))),"-"),"-")</f>
        <v>-</v>
      </c>
      <c r="DB27" s="715" t="str">
        <f>IF(DB$3='Rent Roll'!$U23,
IF(OR(AND(DB$5&gt;='Rent Roll'!$K23,DB$5&lt;='Rent Roll'!$L23),AND(DB$5&gt;='Rent Roll'!$M48,DB$5&lt;='Rent Roll'!$N48)),
IF('Rent Roll'!$S23=NNN,DB54,
IF('Rent Roll'!$S23=Stop,DB79,
IF('Rent Roll'!$S23=CAM_Fixed,DB104,
IF('Rent Roll'!$S23=FSG,"-","-")))),"-"),"-")</f>
        <v>-</v>
      </c>
      <c r="DC27" s="715" t="str">
        <f>IF(DC$3='Rent Roll'!$U23,
IF(OR(AND(DC$5&gt;='Rent Roll'!$K23,DC$5&lt;='Rent Roll'!$L23),AND(DC$5&gt;='Rent Roll'!$M48,DC$5&lt;='Rent Roll'!$N48)),
IF('Rent Roll'!$S23=NNN,DC54,
IF('Rent Roll'!$S23=Stop,DC79,
IF('Rent Roll'!$S23=CAM_Fixed,DC104,
IF('Rent Roll'!$S23=FSG,"-","-")))),"-"),"-")</f>
        <v>-</v>
      </c>
      <c r="DD27" s="715" t="str">
        <f>IF(DD$3='Rent Roll'!$U23,
IF(OR(AND(DD$5&gt;='Rent Roll'!$K23,DD$5&lt;='Rent Roll'!$L23),AND(DD$5&gt;='Rent Roll'!$M48,DD$5&lt;='Rent Roll'!$N48)),
IF('Rent Roll'!$S23=NNN,DD54,
IF('Rent Roll'!$S23=Stop,DD79,
IF('Rent Roll'!$S23=CAM_Fixed,DD104,
IF('Rent Roll'!$S23=FSG,"-","-")))),"-"),"-")</f>
        <v>-</v>
      </c>
      <c r="DE27" s="715" t="str">
        <f>IF(DE$3='Rent Roll'!$U23,
IF(OR(AND(DE$5&gt;='Rent Roll'!$K23,DE$5&lt;='Rent Roll'!$L23),AND(DE$5&gt;='Rent Roll'!$M48,DE$5&lt;='Rent Roll'!$N48)),
IF('Rent Roll'!$S23=NNN,DE54,
IF('Rent Roll'!$S23=Stop,DE79,
IF('Rent Roll'!$S23=CAM_Fixed,DE104,
IF('Rent Roll'!$S23=FSG,"-","-")))),"-"),"-")</f>
        <v>-</v>
      </c>
      <c r="DF27" s="715" t="str">
        <f>IF(DF$3='Rent Roll'!$U23,
IF(OR(AND(DF$5&gt;='Rent Roll'!$K23,DF$5&lt;='Rent Roll'!$L23),AND(DF$5&gt;='Rent Roll'!$M48,DF$5&lt;='Rent Roll'!$N48)),
IF('Rent Roll'!$S23=NNN,DF54,
IF('Rent Roll'!$S23=Stop,DF79,
IF('Rent Roll'!$S23=CAM_Fixed,DF104,
IF('Rent Roll'!$S23=FSG,"-","-")))),"-"),"-")</f>
        <v>-</v>
      </c>
      <c r="DG27" s="715" t="str">
        <f>IF(DG$3='Rent Roll'!$U23,
IF(OR(AND(DG$5&gt;='Rent Roll'!$K23,DG$5&lt;='Rent Roll'!$L23),AND(DG$5&gt;='Rent Roll'!$M48,DG$5&lt;='Rent Roll'!$N48)),
IF('Rent Roll'!$S23=NNN,DG54,
IF('Rent Roll'!$S23=Stop,DG79,
IF('Rent Roll'!$S23=CAM_Fixed,DG104,
IF('Rent Roll'!$S23=FSG,"-","-")))),"-"),"-")</f>
        <v>-</v>
      </c>
      <c r="DH27" s="715" t="str">
        <f>IF(DH$3='Rent Roll'!$U23,
IF(OR(AND(DH$5&gt;='Rent Roll'!$K23,DH$5&lt;='Rent Roll'!$L23),AND(DH$5&gt;='Rent Roll'!$M48,DH$5&lt;='Rent Roll'!$N48)),
IF('Rent Roll'!$S23=NNN,DH54,
IF('Rent Roll'!$S23=Stop,DH79,
IF('Rent Roll'!$S23=CAM_Fixed,DH104,
IF('Rent Roll'!$S23=FSG,"-","-")))),"-"),"-")</f>
        <v>-</v>
      </c>
      <c r="DI27" s="715" t="str">
        <f>IF(DI$3='Rent Roll'!$U23,
IF(OR(AND(DI$5&gt;='Rent Roll'!$K23,DI$5&lt;='Rent Roll'!$L23),AND(DI$5&gt;='Rent Roll'!$M48,DI$5&lt;='Rent Roll'!$N48)),
IF('Rent Roll'!$S23=NNN,DI54,
IF('Rent Roll'!$S23=Stop,DI79,
IF('Rent Roll'!$S23=CAM_Fixed,DI104,
IF('Rent Roll'!$S23=FSG,"-","-")))),"-"),"-")</f>
        <v>-</v>
      </c>
      <c r="DJ27" s="715" t="str">
        <f>IF(DJ$3='Rent Roll'!$U23,
IF(OR(AND(DJ$5&gt;='Rent Roll'!$K23,DJ$5&lt;='Rent Roll'!$L23),AND(DJ$5&gt;='Rent Roll'!$M48,DJ$5&lt;='Rent Roll'!$N48)),
IF('Rent Roll'!$S23=NNN,DJ54,
IF('Rent Roll'!$S23=Stop,DJ79,
IF('Rent Roll'!$S23=CAM_Fixed,DJ104,
IF('Rent Roll'!$S23=FSG,"-","-")))),"-"),"-")</f>
        <v>-</v>
      </c>
      <c r="DK27" s="715" t="str">
        <f>IF(DK$3='Rent Roll'!$U23,
IF(OR(AND(DK$5&gt;='Rent Roll'!$K23,DK$5&lt;='Rent Roll'!$L23),AND(DK$5&gt;='Rent Roll'!$M48,DK$5&lt;='Rent Roll'!$N48)),
IF('Rent Roll'!$S23=NNN,DK54,
IF('Rent Roll'!$S23=Stop,DK79,
IF('Rent Roll'!$S23=CAM_Fixed,DK104,
IF('Rent Roll'!$S23=FSG,"-","-")))),"-"),"-")</f>
        <v>-</v>
      </c>
      <c r="DL27" s="715" t="str">
        <f>IF(DL$3='Rent Roll'!$U23,
IF(OR(AND(DL$5&gt;='Rent Roll'!$K23,DL$5&lt;='Rent Roll'!$L23),AND(DL$5&gt;='Rent Roll'!$M48,DL$5&lt;='Rent Roll'!$N48)),
IF('Rent Roll'!$S23=NNN,DL54,
IF('Rent Roll'!$S23=Stop,DL79,
IF('Rent Roll'!$S23=CAM_Fixed,DL104,
IF('Rent Roll'!$S23=FSG,"-","-")))),"-"),"-")</f>
        <v>-</v>
      </c>
      <c r="DM27" s="715" t="str">
        <f>IF(DM$3='Rent Roll'!$U23,
IF(OR(AND(DM$5&gt;='Rent Roll'!$K23,DM$5&lt;='Rent Roll'!$L23),AND(DM$5&gt;='Rent Roll'!$M48,DM$5&lt;='Rent Roll'!$N48)),
IF('Rent Roll'!$S23=NNN,DM54,
IF('Rent Roll'!$S23=Stop,DM79,
IF('Rent Roll'!$S23=CAM_Fixed,DM104,
IF('Rent Roll'!$S23=FSG,"-","-")))),"-"),"-")</f>
        <v>-</v>
      </c>
      <c r="DN27" s="715" t="str">
        <f>IF(DN$3='Rent Roll'!$U23,
IF(OR(AND(DN$5&gt;='Rent Roll'!$K23,DN$5&lt;='Rent Roll'!$L23),AND(DN$5&gt;='Rent Roll'!$M48,DN$5&lt;='Rent Roll'!$N48)),
IF('Rent Roll'!$S23=NNN,DN54,
IF('Rent Roll'!$S23=Stop,DN79,
IF('Rent Roll'!$S23=CAM_Fixed,DN104,
IF('Rent Roll'!$S23=FSG,"-","-")))),"-"),"-")</f>
        <v>-</v>
      </c>
      <c r="DO27" s="715" t="str">
        <f>IF(DO$3='Rent Roll'!$U23,
IF(OR(AND(DO$5&gt;='Rent Roll'!$K23,DO$5&lt;='Rent Roll'!$L23),AND(DO$5&gt;='Rent Roll'!$M48,DO$5&lt;='Rent Roll'!$N48)),
IF('Rent Roll'!$S23=NNN,DO54,
IF('Rent Roll'!$S23=Stop,DO79,
IF('Rent Roll'!$S23=CAM_Fixed,DO104,
IF('Rent Roll'!$S23=FSG,"-","-")))),"-"),"-")</f>
        <v>-</v>
      </c>
      <c r="DP27" s="715" t="str">
        <f>IF(DP$3='Rent Roll'!$U23,
IF(OR(AND(DP$5&gt;='Rent Roll'!$K23,DP$5&lt;='Rent Roll'!$L23),AND(DP$5&gt;='Rent Roll'!$M48,DP$5&lt;='Rent Roll'!$N48)),
IF('Rent Roll'!$S23=NNN,DP54,
IF('Rent Roll'!$S23=Stop,DP79,
IF('Rent Roll'!$S23=CAM_Fixed,DP104,
IF('Rent Roll'!$S23=FSG,"-","-")))),"-"),"-")</f>
        <v>-</v>
      </c>
      <c r="DQ27" s="715" t="str">
        <f>IF(DQ$3='Rent Roll'!$U23,
IF(OR(AND(DQ$5&gt;='Rent Roll'!$K23,DQ$5&lt;='Rent Roll'!$L23),AND(DQ$5&gt;='Rent Roll'!$M48,DQ$5&lt;='Rent Roll'!$N48)),
IF('Rent Roll'!$S23=NNN,DQ54,
IF('Rent Roll'!$S23=Stop,DQ79,
IF('Rent Roll'!$S23=CAM_Fixed,DQ104,
IF('Rent Roll'!$S23=FSG,"-","-")))),"-"),"-")</f>
        <v>-</v>
      </c>
      <c r="DR27" s="715" t="str">
        <f>IF(DR$3='Rent Roll'!$U23,
IF(OR(AND(DR$5&gt;='Rent Roll'!$K23,DR$5&lt;='Rent Roll'!$L23),AND(DR$5&gt;='Rent Roll'!$M48,DR$5&lt;='Rent Roll'!$N48)),
IF('Rent Roll'!$S23=NNN,DR54,
IF('Rent Roll'!$S23=Stop,DR79,
IF('Rent Roll'!$S23=CAM_Fixed,DR104,
IF('Rent Roll'!$S23=FSG,"-","-")))),"-"),"-")</f>
        <v>-</v>
      </c>
      <c r="DS27" s="715" t="str">
        <f>IF(DS$3='Rent Roll'!$U23,
IF(OR(AND(DS$5&gt;='Rent Roll'!$K23,DS$5&lt;='Rent Roll'!$L23),AND(DS$5&gt;='Rent Roll'!$M48,DS$5&lt;='Rent Roll'!$N48)),
IF('Rent Roll'!$S23=NNN,DS54,
IF('Rent Roll'!$S23=Stop,DS79,
IF('Rent Roll'!$S23=CAM_Fixed,DS104,
IF('Rent Roll'!$S23=FSG,"-","-")))),"-"),"-")</f>
        <v>-</v>
      </c>
      <c r="DT27" s="715" t="str">
        <f>IF(DT$3='Rent Roll'!$U23,
IF(OR(AND(DT$5&gt;='Rent Roll'!$K23,DT$5&lt;='Rent Roll'!$L23),AND(DT$5&gt;='Rent Roll'!$M48,DT$5&lt;='Rent Roll'!$N48)),
IF('Rent Roll'!$S23=NNN,DT54,
IF('Rent Roll'!$S23=Stop,DT79,
IF('Rent Roll'!$S23=CAM_Fixed,DT104,
IF('Rent Roll'!$S23=FSG,"-","-")))),"-"),"-")</f>
        <v>-</v>
      </c>
      <c r="DU27" s="715" t="str">
        <f>IF(DU$3='Rent Roll'!$U23,
IF(OR(AND(DU$5&gt;='Rent Roll'!$K23,DU$5&lt;='Rent Roll'!$L23),AND(DU$5&gt;='Rent Roll'!$M48,DU$5&lt;='Rent Roll'!$N48)),
IF('Rent Roll'!$S23=NNN,DU54,
IF('Rent Roll'!$S23=Stop,DU79,
IF('Rent Roll'!$S23=CAM_Fixed,DU104,
IF('Rent Roll'!$S23=FSG,"-","-")))),"-"),"-")</f>
        <v>-</v>
      </c>
      <c r="DV27" s="715" t="str">
        <f>IF(DV$3='Rent Roll'!$U23,
IF(OR(AND(DV$5&gt;='Rent Roll'!$K23,DV$5&lt;='Rent Roll'!$L23),AND(DV$5&gt;='Rent Roll'!$M48,DV$5&lt;='Rent Roll'!$N48)),
IF('Rent Roll'!$S23=NNN,DV54,
IF('Rent Roll'!$S23=Stop,DV79,
IF('Rent Roll'!$S23=CAM_Fixed,DV104,
IF('Rent Roll'!$S23=FSG,"-","-")))),"-"),"-")</f>
        <v>-</v>
      </c>
      <c r="DW27" s="715" t="str">
        <f>IF(DW$3='Rent Roll'!$U23,
IF(OR(AND(DW$5&gt;='Rent Roll'!$K23,DW$5&lt;='Rent Roll'!$L23),AND(DW$5&gt;='Rent Roll'!$M48,DW$5&lt;='Rent Roll'!$N48)),
IF('Rent Roll'!$S23=NNN,DW54,
IF('Rent Roll'!$S23=Stop,DW79,
IF('Rent Roll'!$S23=CAM_Fixed,DW104,
IF('Rent Roll'!$S23=FSG,"-","-")))),"-"),"-")</f>
        <v>-</v>
      </c>
      <c r="DX27" s="715" t="str">
        <f>IF(DX$3='Rent Roll'!$U23,
IF(OR(AND(DX$5&gt;='Rent Roll'!$K23,DX$5&lt;='Rent Roll'!$L23),AND(DX$5&gt;='Rent Roll'!$M48,DX$5&lt;='Rent Roll'!$N48)),
IF('Rent Roll'!$S23=NNN,DX54,
IF('Rent Roll'!$S23=Stop,DX79,
IF('Rent Roll'!$S23=CAM_Fixed,DX104,
IF('Rent Roll'!$S23=FSG,"-","-")))),"-"),"-")</f>
        <v>-</v>
      </c>
      <c r="DY27" s="715" t="str">
        <f>IF(DY$3='Rent Roll'!$U23,
IF(OR(AND(DY$5&gt;='Rent Roll'!$K23,DY$5&lt;='Rent Roll'!$L23),AND(DY$5&gt;='Rent Roll'!$M48,DY$5&lt;='Rent Roll'!$N48)),
IF('Rent Roll'!$S23=NNN,DY54,
IF('Rent Roll'!$S23=Stop,DY79,
IF('Rent Roll'!$S23=CAM_Fixed,DY104,
IF('Rent Roll'!$S23=FSG,"-","-")))),"-"),"-")</f>
        <v>-</v>
      </c>
      <c r="DZ27" s="715" t="str">
        <f>IF(DZ$3='Rent Roll'!$U23,
IF(OR(AND(DZ$5&gt;='Rent Roll'!$K23,DZ$5&lt;='Rent Roll'!$L23),AND(DZ$5&gt;='Rent Roll'!$M48,DZ$5&lt;='Rent Roll'!$N48)),
IF('Rent Roll'!$S23=NNN,DZ54,
IF('Rent Roll'!$S23=Stop,DZ79,
IF('Rent Roll'!$S23=CAM_Fixed,DZ104,
IF('Rent Roll'!$S23=FSG,"-","-")))),"-"),"-")</f>
        <v>-</v>
      </c>
      <c r="EA27" s="715" t="str">
        <f>IF(EA$3='Rent Roll'!$U23,
IF(OR(AND(EA$5&gt;='Rent Roll'!$K23,EA$5&lt;='Rent Roll'!$L23),AND(EA$5&gt;='Rent Roll'!$M48,EA$5&lt;='Rent Roll'!$N48)),
IF('Rent Roll'!$S23=NNN,EA54,
IF('Rent Roll'!$S23=Stop,EA79,
IF('Rent Roll'!$S23=CAM_Fixed,EA104,
IF('Rent Roll'!$S23=FSG,"-","-")))),"-"),"-")</f>
        <v>-</v>
      </c>
      <c r="EB27" s="715" t="str">
        <f>IF(EB$3='Rent Roll'!$U23,
IF(OR(AND(EB$5&gt;='Rent Roll'!$K23,EB$5&lt;='Rent Roll'!$L23),AND(EB$5&gt;='Rent Roll'!$M48,EB$5&lt;='Rent Roll'!$N48)),
IF('Rent Roll'!$S23=NNN,EB54,
IF('Rent Roll'!$S23=Stop,EB79,
IF('Rent Roll'!$S23=CAM_Fixed,EB104,
IF('Rent Roll'!$S23=FSG,"-","-")))),"-"),"-")</f>
        <v>-</v>
      </c>
      <c r="EC27" s="715" t="str">
        <f>IF(EC$3='Rent Roll'!$U23,
IF(OR(AND(EC$5&gt;='Rent Roll'!$K23,EC$5&lt;='Rent Roll'!$L23),AND(EC$5&gt;='Rent Roll'!$M48,EC$5&lt;='Rent Roll'!$N48)),
IF('Rent Roll'!$S23=NNN,EC54,
IF('Rent Roll'!$S23=Stop,EC79,
IF('Rent Roll'!$S23=CAM_Fixed,EC104,
IF('Rent Roll'!$S23=FSG,"-","-")))),"-"),"-")</f>
        <v>-</v>
      </c>
      <c r="ED27" s="715" t="str">
        <f>IF(ED$3='Rent Roll'!$U23,
IF(OR(AND(ED$5&gt;='Rent Roll'!$K23,ED$5&lt;='Rent Roll'!$L23),AND(ED$5&gt;='Rent Roll'!$M48,ED$5&lt;='Rent Roll'!$N48)),
IF('Rent Roll'!$S23=NNN,ED54,
IF('Rent Roll'!$S23=Stop,ED79,
IF('Rent Roll'!$S23=CAM_Fixed,ED104,
IF('Rent Roll'!$S23=FSG,"-","-")))),"-"),"-")</f>
        <v>-</v>
      </c>
      <c r="EE27" s="715" t="str">
        <f>IF(EE$3='Rent Roll'!$U23,
IF(OR(AND(EE$5&gt;='Rent Roll'!$K23,EE$5&lt;='Rent Roll'!$L23),AND(EE$5&gt;='Rent Roll'!$M48,EE$5&lt;='Rent Roll'!$N48)),
IF('Rent Roll'!$S23=NNN,EE54,
IF('Rent Roll'!$S23=Stop,EE79,
IF('Rent Roll'!$S23=CAM_Fixed,EE104,
IF('Rent Roll'!$S23=FSG,"-","-")))),"-"),"-")</f>
        <v>-</v>
      </c>
      <c r="EF27" s="361" t="str">
        <f>IF(EF$3='Rent Roll'!$U23,
IF(OR(AND(EF$5&gt;='Rent Roll'!$K23,EF$5&lt;='Rent Roll'!$L23),AND(EF$5&gt;='Rent Roll'!$M48,EF$5&lt;='Rent Roll'!$N48)),
IF('Rent Roll'!$S23=NNN,EF54,
IF('Rent Roll'!$S23=Stop,EF79,
IF('Rent Roll'!$S23=CAM_Fixed,EF104,
IF('Rent Roll'!$S23=FSG,"-","-")))),"-"),"-")</f>
        <v>-</v>
      </c>
      <c r="EG27" s="693" t="s">
        <v>109</v>
      </c>
    </row>
    <row r="28" spans="2:137" x14ac:dyDescent="0.25">
      <c r="B28" s="716" t="str">
        <f>IF('Rent Roll'!S24&gt;0,'Rent Roll'!S24,"")</f>
        <v/>
      </c>
      <c r="C28" s="714" t="str">
        <f>CONCATENATE('Rent Roll'!B24&amp;" - "&amp;'Rent Roll'!C24)</f>
        <v xml:space="preserve"> - </v>
      </c>
      <c r="D28" s="361">
        <f t="shared" si="11"/>
        <v>0</v>
      </c>
      <c r="E28" s="715" t="str">
        <f>IF(E$3='Rent Roll'!$U24,
IF(OR(AND(E$5&gt;='Rent Roll'!$K24,E$5&lt;='Rent Roll'!$L24),AND(E$5&gt;='Rent Roll'!$M49,E$5&lt;='Rent Roll'!$N49)),
IF('Rent Roll'!$S24=NNN,E55,
IF('Rent Roll'!$S24=Stop,E80,
IF('Rent Roll'!$S24=CAM_Fixed,E105,
IF('Rent Roll'!$S24=FSG,"-","-")))),"-"),"-")</f>
        <v>-</v>
      </c>
      <c r="F28" s="715" t="str">
        <f>IF(F$3='Rent Roll'!$U24,
IF(OR(AND(F$5&gt;='Rent Roll'!$K24,F$5&lt;='Rent Roll'!$L24),AND(F$5&gt;='Rent Roll'!$M49,F$5&lt;='Rent Roll'!$N49)),
IF('Rent Roll'!$S24=NNN,F55,
IF('Rent Roll'!$S24=Stop,F80,
IF('Rent Roll'!$S24=CAM_Fixed,F105,
IF('Rent Roll'!$S24=FSG,"-","-")))),"-"),"-")</f>
        <v>-</v>
      </c>
      <c r="G28" s="715" t="str">
        <f>IF(G$3='Rent Roll'!$U24,
IF(OR(AND(G$5&gt;='Rent Roll'!$K24,G$5&lt;='Rent Roll'!$L24),AND(G$5&gt;='Rent Roll'!$M49,G$5&lt;='Rent Roll'!$N49)),
IF('Rent Roll'!$S24=NNN,G55,
IF('Rent Roll'!$S24=Stop,G80,
IF('Rent Roll'!$S24=CAM_Fixed,G105,
IF('Rent Roll'!$S24=FSG,"-","-")))),"-"),"-")</f>
        <v>-</v>
      </c>
      <c r="H28" s="715" t="str">
        <f>IF(H$3='Rent Roll'!$U24,
IF(OR(AND(H$5&gt;='Rent Roll'!$K24,H$5&lt;='Rent Roll'!$L24),AND(H$5&gt;='Rent Roll'!$M49,H$5&lt;='Rent Roll'!$N49)),
IF('Rent Roll'!$S24=NNN,H55,
IF('Rent Roll'!$S24=Stop,H80,
IF('Rent Roll'!$S24=CAM_Fixed,H105,
IF('Rent Roll'!$S24=FSG,"-","-")))),"-"),"-")</f>
        <v>-</v>
      </c>
      <c r="I28" s="715" t="str">
        <f>IF(I$3='Rent Roll'!$U24,
IF(OR(AND(I$5&gt;='Rent Roll'!$K24,I$5&lt;='Rent Roll'!$L24),AND(I$5&gt;='Rent Roll'!$M49,I$5&lt;='Rent Roll'!$N49)),
IF('Rent Roll'!$S24=NNN,I55,
IF('Rent Roll'!$S24=Stop,I80,
IF('Rent Roll'!$S24=CAM_Fixed,I105,
IF('Rent Roll'!$S24=FSG,"-","-")))),"-"),"-")</f>
        <v>-</v>
      </c>
      <c r="J28" s="715" t="str">
        <f>IF(J$3='Rent Roll'!$U24,
IF(OR(AND(J$5&gt;='Rent Roll'!$K24,J$5&lt;='Rent Roll'!$L24),AND(J$5&gt;='Rent Roll'!$M49,J$5&lt;='Rent Roll'!$N49)),
IF('Rent Roll'!$S24=NNN,J55,
IF('Rent Roll'!$S24=Stop,J80,
IF('Rent Roll'!$S24=CAM_Fixed,J105,
IF('Rent Roll'!$S24=FSG,"-","-")))),"-"),"-")</f>
        <v>-</v>
      </c>
      <c r="K28" s="715" t="str">
        <f>IF(K$3='Rent Roll'!$U24,
IF(OR(AND(K$5&gt;='Rent Roll'!$K24,K$5&lt;='Rent Roll'!$L24),AND(K$5&gt;='Rent Roll'!$M49,K$5&lt;='Rent Roll'!$N49)),
IF('Rent Roll'!$S24=NNN,K55,
IF('Rent Roll'!$S24=Stop,K80,
IF('Rent Roll'!$S24=CAM_Fixed,K105,
IF('Rent Roll'!$S24=FSG,"-","-")))),"-"),"-")</f>
        <v>-</v>
      </c>
      <c r="L28" s="715" t="str">
        <f>IF(L$3='Rent Roll'!$U24,
IF(OR(AND(L$5&gt;='Rent Roll'!$K24,L$5&lt;='Rent Roll'!$L24),AND(L$5&gt;='Rent Roll'!$M49,L$5&lt;='Rent Roll'!$N49)),
IF('Rent Roll'!$S24=NNN,L55,
IF('Rent Roll'!$S24=Stop,L80,
IF('Rent Roll'!$S24=CAM_Fixed,L105,
IF('Rent Roll'!$S24=FSG,"-","-")))),"-"),"-")</f>
        <v>-</v>
      </c>
      <c r="M28" s="715" t="str">
        <f>IF(M$3='Rent Roll'!$U24,
IF(OR(AND(M$5&gt;='Rent Roll'!$K24,M$5&lt;='Rent Roll'!$L24),AND(M$5&gt;='Rent Roll'!$M49,M$5&lt;='Rent Roll'!$N49)),
IF('Rent Roll'!$S24=NNN,M55,
IF('Rent Roll'!$S24=Stop,M80,
IF('Rent Roll'!$S24=CAM_Fixed,M105,
IF('Rent Roll'!$S24=FSG,"-","-")))),"-"),"-")</f>
        <v>-</v>
      </c>
      <c r="N28" s="715" t="str">
        <f>IF(N$3='Rent Roll'!$U24,
IF(OR(AND(N$5&gt;='Rent Roll'!$K24,N$5&lt;='Rent Roll'!$L24),AND(N$5&gt;='Rent Roll'!$M49,N$5&lt;='Rent Roll'!$N49)),
IF('Rent Roll'!$S24=NNN,N55,
IF('Rent Roll'!$S24=Stop,N80,
IF('Rent Roll'!$S24=CAM_Fixed,N105,
IF('Rent Roll'!$S24=FSG,"-","-")))),"-"),"-")</f>
        <v>-</v>
      </c>
      <c r="O28" s="715" t="str">
        <f>IF(O$3='Rent Roll'!$U24,
IF(OR(AND(O$5&gt;='Rent Roll'!$K24,O$5&lt;='Rent Roll'!$L24),AND(O$5&gt;='Rent Roll'!$M49,O$5&lt;='Rent Roll'!$N49)),
IF('Rent Roll'!$S24=NNN,O55,
IF('Rent Roll'!$S24=Stop,O80,
IF('Rent Roll'!$S24=CAM_Fixed,O105,
IF('Rent Roll'!$S24=FSG,"-","-")))),"-"),"-")</f>
        <v>-</v>
      </c>
      <c r="P28" s="715" t="str">
        <f>IF(P$3='Rent Roll'!$U24,
IF(OR(AND(P$5&gt;='Rent Roll'!$K24,P$5&lt;='Rent Roll'!$L24),AND(P$5&gt;='Rent Roll'!$M49,P$5&lt;='Rent Roll'!$N49)),
IF('Rent Roll'!$S24=NNN,P55,
IF('Rent Roll'!$S24=Stop,P80,
IF('Rent Roll'!$S24=CAM_Fixed,P105,
IF('Rent Roll'!$S24=FSG,"-","-")))),"-"),"-")</f>
        <v>-</v>
      </c>
      <c r="Q28" s="715" t="str">
        <f>IF(Q$3='Rent Roll'!$U24,
IF(OR(AND(Q$5&gt;='Rent Roll'!$K24,Q$5&lt;='Rent Roll'!$L24),AND(Q$5&gt;='Rent Roll'!$M49,Q$5&lt;='Rent Roll'!$N49)),
IF('Rent Roll'!$S24=NNN,Q55,
IF('Rent Roll'!$S24=Stop,Q80,
IF('Rent Roll'!$S24=CAM_Fixed,Q105,
IF('Rent Roll'!$S24=FSG,"-","-")))),"-"),"-")</f>
        <v>-</v>
      </c>
      <c r="R28" s="715" t="str">
        <f>IF(R$3='Rent Roll'!$U24,
IF(OR(AND(R$5&gt;='Rent Roll'!$K24,R$5&lt;='Rent Roll'!$L24),AND(R$5&gt;='Rent Roll'!$M49,R$5&lt;='Rent Roll'!$N49)),
IF('Rent Roll'!$S24=NNN,R55,
IF('Rent Roll'!$S24=Stop,R80,
IF('Rent Roll'!$S24=CAM_Fixed,R105,
IF('Rent Roll'!$S24=FSG,"-","-")))),"-"),"-")</f>
        <v>-</v>
      </c>
      <c r="S28" s="715" t="str">
        <f>IF(S$3='Rent Roll'!$U24,
IF(OR(AND(S$5&gt;='Rent Roll'!$K24,S$5&lt;='Rent Roll'!$L24),AND(S$5&gt;='Rent Roll'!$M49,S$5&lt;='Rent Roll'!$N49)),
IF('Rent Roll'!$S24=NNN,S55,
IF('Rent Roll'!$S24=Stop,S80,
IF('Rent Roll'!$S24=CAM_Fixed,S105,
IF('Rent Roll'!$S24=FSG,"-","-")))),"-"),"-")</f>
        <v>-</v>
      </c>
      <c r="T28" s="715" t="str">
        <f>IF(T$3='Rent Roll'!$U24,
IF(OR(AND(T$5&gt;='Rent Roll'!$K24,T$5&lt;='Rent Roll'!$L24),AND(T$5&gt;='Rent Roll'!$M49,T$5&lt;='Rent Roll'!$N49)),
IF('Rent Roll'!$S24=NNN,T55,
IF('Rent Roll'!$S24=Stop,T80,
IF('Rent Roll'!$S24=CAM_Fixed,T105,
IF('Rent Roll'!$S24=FSG,"-","-")))),"-"),"-")</f>
        <v>-</v>
      </c>
      <c r="U28" s="715" t="str">
        <f>IF(U$3='Rent Roll'!$U24,
IF(OR(AND(U$5&gt;='Rent Roll'!$K24,U$5&lt;='Rent Roll'!$L24),AND(U$5&gt;='Rent Roll'!$M49,U$5&lt;='Rent Roll'!$N49)),
IF('Rent Roll'!$S24=NNN,U55,
IF('Rent Roll'!$S24=Stop,U80,
IF('Rent Roll'!$S24=CAM_Fixed,U105,
IF('Rent Roll'!$S24=FSG,"-","-")))),"-"),"-")</f>
        <v>-</v>
      </c>
      <c r="V28" s="715" t="str">
        <f>IF(V$3='Rent Roll'!$U24,
IF(OR(AND(V$5&gt;='Rent Roll'!$K24,V$5&lt;='Rent Roll'!$L24),AND(V$5&gt;='Rent Roll'!$M49,V$5&lt;='Rent Roll'!$N49)),
IF('Rent Roll'!$S24=NNN,V55,
IF('Rent Roll'!$S24=Stop,V80,
IF('Rent Roll'!$S24=CAM_Fixed,V105,
IF('Rent Roll'!$S24=FSG,"-","-")))),"-"),"-")</f>
        <v>-</v>
      </c>
      <c r="W28" s="715" t="str">
        <f>IF(W$3='Rent Roll'!$U24,
IF(OR(AND(W$5&gt;='Rent Roll'!$K24,W$5&lt;='Rent Roll'!$L24),AND(W$5&gt;='Rent Roll'!$M49,W$5&lt;='Rent Roll'!$N49)),
IF('Rent Roll'!$S24=NNN,W55,
IF('Rent Roll'!$S24=Stop,W80,
IF('Rent Roll'!$S24=CAM_Fixed,W105,
IF('Rent Roll'!$S24=FSG,"-","-")))),"-"),"-")</f>
        <v>-</v>
      </c>
      <c r="X28" s="715" t="str">
        <f>IF(X$3='Rent Roll'!$U24,
IF(OR(AND(X$5&gt;='Rent Roll'!$K24,X$5&lt;='Rent Roll'!$L24),AND(X$5&gt;='Rent Roll'!$M49,X$5&lt;='Rent Roll'!$N49)),
IF('Rent Roll'!$S24=NNN,X55,
IF('Rent Roll'!$S24=Stop,X80,
IF('Rent Roll'!$S24=CAM_Fixed,X105,
IF('Rent Roll'!$S24=FSG,"-","-")))),"-"),"-")</f>
        <v>-</v>
      </c>
      <c r="Y28" s="715" t="str">
        <f>IF(Y$3='Rent Roll'!$U24,
IF(OR(AND(Y$5&gt;='Rent Roll'!$K24,Y$5&lt;='Rent Roll'!$L24),AND(Y$5&gt;='Rent Roll'!$M49,Y$5&lt;='Rent Roll'!$N49)),
IF('Rent Roll'!$S24=NNN,Y55,
IF('Rent Roll'!$S24=Stop,Y80,
IF('Rent Roll'!$S24=CAM_Fixed,Y105,
IF('Rent Roll'!$S24=FSG,"-","-")))),"-"),"-")</f>
        <v>-</v>
      </c>
      <c r="Z28" s="715" t="str">
        <f>IF(Z$3='Rent Roll'!$U24,
IF(OR(AND(Z$5&gt;='Rent Roll'!$K24,Z$5&lt;='Rent Roll'!$L24),AND(Z$5&gt;='Rent Roll'!$M49,Z$5&lt;='Rent Roll'!$N49)),
IF('Rent Roll'!$S24=NNN,Z55,
IF('Rent Roll'!$S24=Stop,Z80,
IF('Rent Roll'!$S24=CAM_Fixed,Z105,
IF('Rent Roll'!$S24=FSG,"-","-")))),"-"),"-")</f>
        <v>-</v>
      </c>
      <c r="AA28" s="715" t="str">
        <f>IF(AA$3='Rent Roll'!$U24,
IF(OR(AND(AA$5&gt;='Rent Roll'!$K24,AA$5&lt;='Rent Roll'!$L24),AND(AA$5&gt;='Rent Roll'!$M49,AA$5&lt;='Rent Roll'!$N49)),
IF('Rent Roll'!$S24=NNN,AA55,
IF('Rent Roll'!$S24=Stop,AA80,
IF('Rent Roll'!$S24=CAM_Fixed,AA105,
IF('Rent Roll'!$S24=FSG,"-","-")))),"-"),"-")</f>
        <v>-</v>
      </c>
      <c r="AB28" s="715" t="str">
        <f>IF(AB$3='Rent Roll'!$U24,
IF(OR(AND(AB$5&gt;='Rent Roll'!$K24,AB$5&lt;='Rent Roll'!$L24),AND(AB$5&gt;='Rent Roll'!$M49,AB$5&lt;='Rent Roll'!$N49)),
IF('Rent Roll'!$S24=NNN,AB55,
IF('Rent Roll'!$S24=Stop,AB80,
IF('Rent Roll'!$S24=CAM_Fixed,AB105,
IF('Rent Roll'!$S24=FSG,"-","-")))),"-"),"-")</f>
        <v>-</v>
      </c>
      <c r="AC28" s="715" t="str">
        <f>IF(AC$3='Rent Roll'!$U24,
IF(OR(AND(AC$5&gt;='Rent Roll'!$K24,AC$5&lt;='Rent Roll'!$L24),AND(AC$5&gt;='Rent Roll'!$M49,AC$5&lt;='Rent Roll'!$N49)),
IF('Rent Roll'!$S24=NNN,AC55,
IF('Rent Roll'!$S24=Stop,AC80,
IF('Rent Roll'!$S24=CAM_Fixed,AC105,
IF('Rent Roll'!$S24=FSG,"-","-")))),"-"),"-")</f>
        <v>-</v>
      </c>
      <c r="AD28" s="715" t="str">
        <f>IF(AD$3='Rent Roll'!$U24,
IF(OR(AND(AD$5&gt;='Rent Roll'!$K24,AD$5&lt;='Rent Roll'!$L24),AND(AD$5&gt;='Rent Roll'!$M49,AD$5&lt;='Rent Roll'!$N49)),
IF('Rent Roll'!$S24=NNN,AD55,
IF('Rent Roll'!$S24=Stop,AD80,
IF('Rent Roll'!$S24=CAM_Fixed,AD105,
IF('Rent Roll'!$S24=FSG,"-","-")))),"-"),"-")</f>
        <v>-</v>
      </c>
      <c r="AE28" s="715" t="str">
        <f>IF(AE$3='Rent Roll'!$U24,
IF(OR(AND(AE$5&gt;='Rent Roll'!$K24,AE$5&lt;='Rent Roll'!$L24),AND(AE$5&gt;='Rent Roll'!$M49,AE$5&lt;='Rent Roll'!$N49)),
IF('Rent Roll'!$S24=NNN,AE55,
IF('Rent Roll'!$S24=Stop,AE80,
IF('Rent Roll'!$S24=CAM_Fixed,AE105,
IF('Rent Roll'!$S24=FSG,"-","-")))),"-"),"-")</f>
        <v>-</v>
      </c>
      <c r="AF28" s="715" t="str">
        <f>IF(AF$3='Rent Roll'!$U24,
IF(OR(AND(AF$5&gt;='Rent Roll'!$K24,AF$5&lt;='Rent Roll'!$L24),AND(AF$5&gt;='Rent Roll'!$M49,AF$5&lt;='Rent Roll'!$N49)),
IF('Rent Roll'!$S24=NNN,AF55,
IF('Rent Roll'!$S24=Stop,AF80,
IF('Rent Roll'!$S24=CAM_Fixed,AF105,
IF('Rent Roll'!$S24=FSG,"-","-")))),"-"),"-")</f>
        <v>-</v>
      </c>
      <c r="AG28" s="715" t="str">
        <f>IF(AG$3='Rent Roll'!$U24,
IF(OR(AND(AG$5&gt;='Rent Roll'!$K24,AG$5&lt;='Rent Roll'!$L24),AND(AG$5&gt;='Rent Roll'!$M49,AG$5&lt;='Rent Roll'!$N49)),
IF('Rent Roll'!$S24=NNN,AG55,
IF('Rent Roll'!$S24=Stop,AG80,
IF('Rent Roll'!$S24=CAM_Fixed,AG105,
IF('Rent Roll'!$S24=FSG,"-","-")))),"-"),"-")</f>
        <v>-</v>
      </c>
      <c r="AH28" s="715" t="str">
        <f>IF(AH$3='Rent Roll'!$U24,
IF(OR(AND(AH$5&gt;='Rent Roll'!$K24,AH$5&lt;='Rent Roll'!$L24),AND(AH$5&gt;='Rent Roll'!$M49,AH$5&lt;='Rent Roll'!$N49)),
IF('Rent Roll'!$S24=NNN,AH55,
IF('Rent Roll'!$S24=Stop,AH80,
IF('Rent Roll'!$S24=CAM_Fixed,AH105,
IF('Rent Roll'!$S24=FSG,"-","-")))),"-"),"-")</f>
        <v>-</v>
      </c>
      <c r="AI28" s="715" t="str">
        <f>IF(AI$3='Rent Roll'!$U24,
IF(OR(AND(AI$5&gt;='Rent Roll'!$K24,AI$5&lt;='Rent Roll'!$L24),AND(AI$5&gt;='Rent Roll'!$M49,AI$5&lt;='Rent Roll'!$N49)),
IF('Rent Roll'!$S24=NNN,AI55,
IF('Rent Roll'!$S24=Stop,AI80,
IF('Rent Roll'!$S24=CAM_Fixed,AI105,
IF('Rent Roll'!$S24=FSG,"-","-")))),"-"),"-")</f>
        <v>-</v>
      </c>
      <c r="AJ28" s="715" t="str">
        <f>IF(AJ$3='Rent Roll'!$U24,
IF(OR(AND(AJ$5&gt;='Rent Roll'!$K24,AJ$5&lt;='Rent Roll'!$L24),AND(AJ$5&gt;='Rent Roll'!$M49,AJ$5&lt;='Rent Roll'!$N49)),
IF('Rent Roll'!$S24=NNN,AJ55,
IF('Rent Roll'!$S24=Stop,AJ80,
IF('Rent Roll'!$S24=CAM_Fixed,AJ105,
IF('Rent Roll'!$S24=FSG,"-","-")))),"-"),"-")</f>
        <v>-</v>
      </c>
      <c r="AK28" s="715" t="str">
        <f>IF(AK$3='Rent Roll'!$U24,
IF(OR(AND(AK$5&gt;='Rent Roll'!$K24,AK$5&lt;='Rent Roll'!$L24),AND(AK$5&gt;='Rent Roll'!$M49,AK$5&lt;='Rent Roll'!$N49)),
IF('Rent Roll'!$S24=NNN,AK55,
IF('Rent Roll'!$S24=Stop,AK80,
IF('Rent Roll'!$S24=CAM_Fixed,AK105,
IF('Rent Roll'!$S24=FSG,"-","-")))),"-"),"-")</f>
        <v>-</v>
      </c>
      <c r="AL28" s="715" t="str">
        <f>IF(AL$3='Rent Roll'!$U24,
IF(OR(AND(AL$5&gt;='Rent Roll'!$K24,AL$5&lt;='Rent Roll'!$L24),AND(AL$5&gt;='Rent Roll'!$M49,AL$5&lt;='Rent Roll'!$N49)),
IF('Rent Roll'!$S24=NNN,AL55,
IF('Rent Roll'!$S24=Stop,AL80,
IF('Rent Roll'!$S24=CAM_Fixed,AL105,
IF('Rent Roll'!$S24=FSG,"-","-")))),"-"),"-")</f>
        <v>-</v>
      </c>
      <c r="AM28" s="715" t="str">
        <f>IF(AM$3='Rent Roll'!$U24,
IF(OR(AND(AM$5&gt;='Rent Roll'!$K24,AM$5&lt;='Rent Roll'!$L24),AND(AM$5&gt;='Rent Roll'!$M49,AM$5&lt;='Rent Roll'!$N49)),
IF('Rent Roll'!$S24=NNN,AM55,
IF('Rent Roll'!$S24=Stop,AM80,
IF('Rent Roll'!$S24=CAM_Fixed,AM105,
IF('Rent Roll'!$S24=FSG,"-","-")))),"-"),"-")</f>
        <v>-</v>
      </c>
      <c r="AN28" s="715" t="str">
        <f>IF(AN$3='Rent Roll'!$U24,
IF(OR(AND(AN$5&gt;='Rent Roll'!$K24,AN$5&lt;='Rent Roll'!$L24),AND(AN$5&gt;='Rent Roll'!$M49,AN$5&lt;='Rent Roll'!$N49)),
IF('Rent Roll'!$S24=NNN,AN55,
IF('Rent Roll'!$S24=Stop,AN80,
IF('Rent Roll'!$S24=CAM_Fixed,AN105,
IF('Rent Roll'!$S24=FSG,"-","-")))),"-"),"-")</f>
        <v>-</v>
      </c>
      <c r="AO28" s="715" t="str">
        <f>IF(AO$3='Rent Roll'!$U24,
IF(OR(AND(AO$5&gt;='Rent Roll'!$K24,AO$5&lt;='Rent Roll'!$L24),AND(AO$5&gt;='Rent Roll'!$M49,AO$5&lt;='Rent Roll'!$N49)),
IF('Rent Roll'!$S24=NNN,AO55,
IF('Rent Roll'!$S24=Stop,AO80,
IF('Rent Roll'!$S24=CAM_Fixed,AO105,
IF('Rent Roll'!$S24=FSG,"-","-")))),"-"),"-")</f>
        <v>-</v>
      </c>
      <c r="AP28" s="715" t="str">
        <f>IF(AP$3='Rent Roll'!$U24,
IF(OR(AND(AP$5&gt;='Rent Roll'!$K24,AP$5&lt;='Rent Roll'!$L24),AND(AP$5&gt;='Rent Roll'!$M49,AP$5&lt;='Rent Roll'!$N49)),
IF('Rent Roll'!$S24=NNN,AP55,
IF('Rent Roll'!$S24=Stop,AP80,
IF('Rent Roll'!$S24=CAM_Fixed,AP105,
IF('Rent Roll'!$S24=FSG,"-","-")))),"-"),"-")</f>
        <v>-</v>
      </c>
      <c r="AQ28" s="715" t="str">
        <f>IF(AQ$3='Rent Roll'!$U24,
IF(OR(AND(AQ$5&gt;='Rent Roll'!$K24,AQ$5&lt;='Rent Roll'!$L24),AND(AQ$5&gt;='Rent Roll'!$M49,AQ$5&lt;='Rent Roll'!$N49)),
IF('Rent Roll'!$S24=NNN,AQ55,
IF('Rent Roll'!$S24=Stop,AQ80,
IF('Rent Roll'!$S24=CAM_Fixed,AQ105,
IF('Rent Roll'!$S24=FSG,"-","-")))),"-"),"-")</f>
        <v>-</v>
      </c>
      <c r="AR28" s="715" t="str">
        <f>IF(AR$3='Rent Roll'!$U24,
IF(OR(AND(AR$5&gt;='Rent Roll'!$K24,AR$5&lt;='Rent Roll'!$L24),AND(AR$5&gt;='Rent Roll'!$M49,AR$5&lt;='Rent Roll'!$N49)),
IF('Rent Roll'!$S24=NNN,AR55,
IF('Rent Roll'!$S24=Stop,AR80,
IF('Rent Roll'!$S24=CAM_Fixed,AR105,
IF('Rent Roll'!$S24=FSG,"-","-")))),"-"),"-")</f>
        <v>-</v>
      </c>
      <c r="AS28" s="715" t="str">
        <f>IF(AS$3='Rent Roll'!$U24,
IF(OR(AND(AS$5&gt;='Rent Roll'!$K24,AS$5&lt;='Rent Roll'!$L24),AND(AS$5&gt;='Rent Roll'!$M49,AS$5&lt;='Rent Roll'!$N49)),
IF('Rent Roll'!$S24=NNN,AS55,
IF('Rent Roll'!$S24=Stop,AS80,
IF('Rent Roll'!$S24=CAM_Fixed,AS105,
IF('Rent Roll'!$S24=FSG,"-","-")))),"-"),"-")</f>
        <v>-</v>
      </c>
      <c r="AT28" s="715" t="str">
        <f>IF(AT$3='Rent Roll'!$U24,
IF(OR(AND(AT$5&gt;='Rent Roll'!$K24,AT$5&lt;='Rent Roll'!$L24),AND(AT$5&gt;='Rent Roll'!$M49,AT$5&lt;='Rent Roll'!$N49)),
IF('Rent Roll'!$S24=NNN,AT55,
IF('Rent Roll'!$S24=Stop,AT80,
IF('Rent Roll'!$S24=CAM_Fixed,AT105,
IF('Rent Roll'!$S24=FSG,"-","-")))),"-"),"-")</f>
        <v>-</v>
      </c>
      <c r="AU28" s="715" t="str">
        <f>IF(AU$3='Rent Roll'!$U24,
IF(OR(AND(AU$5&gt;='Rent Roll'!$K24,AU$5&lt;='Rent Roll'!$L24),AND(AU$5&gt;='Rent Roll'!$M49,AU$5&lt;='Rent Roll'!$N49)),
IF('Rent Roll'!$S24=NNN,AU55,
IF('Rent Roll'!$S24=Stop,AU80,
IF('Rent Roll'!$S24=CAM_Fixed,AU105,
IF('Rent Roll'!$S24=FSG,"-","-")))),"-"),"-")</f>
        <v>-</v>
      </c>
      <c r="AV28" s="715" t="str">
        <f>IF(AV$3='Rent Roll'!$U24,
IF(OR(AND(AV$5&gt;='Rent Roll'!$K24,AV$5&lt;='Rent Roll'!$L24),AND(AV$5&gt;='Rent Roll'!$M49,AV$5&lt;='Rent Roll'!$N49)),
IF('Rent Roll'!$S24=NNN,AV55,
IF('Rent Roll'!$S24=Stop,AV80,
IF('Rent Roll'!$S24=CAM_Fixed,AV105,
IF('Rent Roll'!$S24=FSG,"-","-")))),"-"),"-")</f>
        <v>-</v>
      </c>
      <c r="AW28" s="715" t="str">
        <f>IF(AW$3='Rent Roll'!$U24,
IF(OR(AND(AW$5&gt;='Rent Roll'!$K24,AW$5&lt;='Rent Roll'!$L24),AND(AW$5&gt;='Rent Roll'!$M49,AW$5&lt;='Rent Roll'!$N49)),
IF('Rent Roll'!$S24=NNN,AW55,
IF('Rent Roll'!$S24=Stop,AW80,
IF('Rent Roll'!$S24=CAM_Fixed,AW105,
IF('Rent Roll'!$S24=FSG,"-","-")))),"-"),"-")</f>
        <v>-</v>
      </c>
      <c r="AX28" s="715" t="str">
        <f>IF(AX$3='Rent Roll'!$U24,
IF(OR(AND(AX$5&gt;='Rent Roll'!$K24,AX$5&lt;='Rent Roll'!$L24),AND(AX$5&gt;='Rent Roll'!$M49,AX$5&lt;='Rent Roll'!$N49)),
IF('Rent Roll'!$S24=NNN,AX55,
IF('Rent Roll'!$S24=Stop,AX80,
IF('Rent Roll'!$S24=CAM_Fixed,AX105,
IF('Rent Roll'!$S24=FSG,"-","-")))),"-"),"-")</f>
        <v>-</v>
      </c>
      <c r="AY28" s="715" t="str">
        <f>IF(AY$3='Rent Roll'!$U24,
IF(OR(AND(AY$5&gt;='Rent Roll'!$K24,AY$5&lt;='Rent Roll'!$L24),AND(AY$5&gt;='Rent Roll'!$M49,AY$5&lt;='Rent Roll'!$N49)),
IF('Rent Roll'!$S24=NNN,AY55,
IF('Rent Roll'!$S24=Stop,AY80,
IF('Rent Roll'!$S24=CAM_Fixed,AY105,
IF('Rent Roll'!$S24=FSG,"-","-")))),"-"),"-")</f>
        <v>-</v>
      </c>
      <c r="AZ28" s="715" t="str">
        <f>IF(AZ$3='Rent Roll'!$U24,
IF(OR(AND(AZ$5&gt;='Rent Roll'!$K24,AZ$5&lt;='Rent Roll'!$L24),AND(AZ$5&gt;='Rent Roll'!$M49,AZ$5&lt;='Rent Roll'!$N49)),
IF('Rent Roll'!$S24=NNN,AZ55,
IF('Rent Roll'!$S24=Stop,AZ80,
IF('Rent Roll'!$S24=CAM_Fixed,AZ105,
IF('Rent Roll'!$S24=FSG,"-","-")))),"-"),"-")</f>
        <v>-</v>
      </c>
      <c r="BA28" s="715" t="str">
        <f>IF(BA$3='Rent Roll'!$U24,
IF(OR(AND(BA$5&gt;='Rent Roll'!$K24,BA$5&lt;='Rent Roll'!$L24),AND(BA$5&gt;='Rent Roll'!$M49,BA$5&lt;='Rent Roll'!$N49)),
IF('Rent Roll'!$S24=NNN,BA55,
IF('Rent Roll'!$S24=Stop,BA80,
IF('Rent Roll'!$S24=CAM_Fixed,BA105,
IF('Rent Roll'!$S24=FSG,"-","-")))),"-"),"-")</f>
        <v>-</v>
      </c>
      <c r="BB28" s="715" t="str">
        <f>IF(BB$3='Rent Roll'!$U24,
IF(OR(AND(BB$5&gt;='Rent Roll'!$K24,BB$5&lt;='Rent Roll'!$L24),AND(BB$5&gt;='Rent Roll'!$M49,BB$5&lt;='Rent Roll'!$N49)),
IF('Rent Roll'!$S24=NNN,BB55,
IF('Rent Roll'!$S24=Stop,BB80,
IF('Rent Roll'!$S24=CAM_Fixed,BB105,
IF('Rent Roll'!$S24=FSG,"-","-")))),"-"),"-")</f>
        <v>-</v>
      </c>
      <c r="BC28" s="715" t="str">
        <f>IF(BC$3='Rent Roll'!$U24,
IF(OR(AND(BC$5&gt;='Rent Roll'!$K24,BC$5&lt;='Rent Roll'!$L24),AND(BC$5&gt;='Rent Roll'!$M49,BC$5&lt;='Rent Roll'!$N49)),
IF('Rent Roll'!$S24=NNN,BC55,
IF('Rent Roll'!$S24=Stop,BC80,
IF('Rent Roll'!$S24=CAM_Fixed,BC105,
IF('Rent Roll'!$S24=FSG,"-","-")))),"-"),"-")</f>
        <v>-</v>
      </c>
      <c r="BD28" s="715" t="str">
        <f>IF(BD$3='Rent Roll'!$U24,
IF(OR(AND(BD$5&gt;='Rent Roll'!$K24,BD$5&lt;='Rent Roll'!$L24),AND(BD$5&gt;='Rent Roll'!$M49,BD$5&lt;='Rent Roll'!$N49)),
IF('Rent Roll'!$S24=NNN,BD55,
IF('Rent Roll'!$S24=Stop,BD80,
IF('Rent Roll'!$S24=CAM_Fixed,BD105,
IF('Rent Roll'!$S24=FSG,"-","-")))),"-"),"-")</f>
        <v>-</v>
      </c>
      <c r="BE28" s="715" t="str">
        <f>IF(BE$3='Rent Roll'!$U24,
IF(OR(AND(BE$5&gt;='Rent Roll'!$K24,BE$5&lt;='Rent Roll'!$L24),AND(BE$5&gt;='Rent Roll'!$M49,BE$5&lt;='Rent Roll'!$N49)),
IF('Rent Roll'!$S24=NNN,BE55,
IF('Rent Roll'!$S24=Stop,BE80,
IF('Rent Roll'!$S24=CAM_Fixed,BE105,
IF('Rent Roll'!$S24=FSG,"-","-")))),"-"),"-")</f>
        <v>-</v>
      </c>
      <c r="BF28" s="715" t="str">
        <f>IF(BF$3='Rent Roll'!$U24,
IF(OR(AND(BF$5&gt;='Rent Roll'!$K24,BF$5&lt;='Rent Roll'!$L24),AND(BF$5&gt;='Rent Roll'!$M49,BF$5&lt;='Rent Roll'!$N49)),
IF('Rent Roll'!$S24=NNN,BF55,
IF('Rent Roll'!$S24=Stop,BF80,
IF('Rent Roll'!$S24=CAM_Fixed,BF105,
IF('Rent Roll'!$S24=FSG,"-","-")))),"-"),"-")</f>
        <v>-</v>
      </c>
      <c r="BG28" s="715" t="str">
        <f>IF(BG$3='Rent Roll'!$U24,
IF(OR(AND(BG$5&gt;='Rent Roll'!$K24,BG$5&lt;='Rent Roll'!$L24),AND(BG$5&gt;='Rent Roll'!$M49,BG$5&lt;='Rent Roll'!$N49)),
IF('Rent Roll'!$S24=NNN,BG55,
IF('Rent Roll'!$S24=Stop,BG80,
IF('Rent Roll'!$S24=CAM_Fixed,BG105,
IF('Rent Roll'!$S24=FSG,"-","-")))),"-"),"-")</f>
        <v>-</v>
      </c>
      <c r="BH28" s="715" t="str">
        <f>IF(BH$3='Rent Roll'!$U24,
IF(OR(AND(BH$5&gt;='Rent Roll'!$K24,BH$5&lt;='Rent Roll'!$L24),AND(BH$5&gt;='Rent Roll'!$M49,BH$5&lt;='Rent Roll'!$N49)),
IF('Rent Roll'!$S24=NNN,BH55,
IF('Rent Roll'!$S24=Stop,BH80,
IF('Rent Roll'!$S24=CAM_Fixed,BH105,
IF('Rent Roll'!$S24=FSG,"-","-")))),"-"),"-")</f>
        <v>-</v>
      </c>
      <c r="BI28" s="715" t="str">
        <f>IF(BI$3='Rent Roll'!$U24,
IF(OR(AND(BI$5&gt;='Rent Roll'!$K24,BI$5&lt;='Rent Roll'!$L24),AND(BI$5&gt;='Rent Roll'!$M49,BI$5&lt;='Rent Roll'!$N49)),
IF('Rent Roll'!$S24=NNN,BI55,
IF('Rent Roll'!$S24=Stop,BI80,
IF('Rent Roll'!$S24=CAM_Fixed,BI105,
IF('Rent Roll'!$S24=FSG,"-","-")))),"-"),"-")</f>
        <v>-</v>
      </c>
      <c r="BJ28" s="715" t="str">
        <f>IF(BJ$3='Rent Roll'!$U24,
IF(OR(AND(BJ$5&gt;='Rent Roll'!$K24,BJ$5&lt;='Rent Roll'!$L24),AND(BJ$5&gt;='Rent Roll'!$M49,BJ$5&lt;='Rent Roll'!$N49)),
IF('Rent Roll'!$S24=NNN,BJ55,
IF('Rent Roll'!$S24=Stop,BJ80,
IF('Rent Roll'!$S24=CAM_Fixed,BJ105,
IF('Rent Roll'!$S24=FSG,"-","-")))),"-"),"-")</f>
        <v>-</v>
      </c>
      <c r="BK28" s="715" t="str">
        <f>IF(BK$3='Rent Roll'!$U24,
IF(OR(AND(BK$5&gt;='Rent Roll'!$K24,BK$5&lt;='Rent Roll'!$L24),AND(BK$5&gt;='Rent Roll'!$M49,BK$5&lt;='Rent Roll'!$N49)),
IF('Rent Roll'!$S24=NNN,BK55,
IF('Rent Roll'!$S24=Stop,BK80,
IF('Rent Roll'!$S24=CAM_Fixed,BK105,
IF('Rent Roll'!$S24=FSG,"-","-")))),"-"),"-")</f>
        <v>-</v>
      </c>
      <c r="BL28" s="715" t="str">
        <f>IF(BL$3='Rent Roll'!$U24,
IF(OR(AND(BL$5&gt;='Rent Roll'!$K24,BL$5&lt;='Rent Roll'!$L24),AND(BL$5&gt;='Rent Roll'!$M49,BL$5&lt;='Rent Roll'!$N49)),
IF('Rent Roll'!$S24=NNN,BL55,
IF('Rent Roll'!$S24=Stop,BL80,
IF('Rent Roll'!$S24=CAM_Fixed,BL105,
IF('Rent Roll'!$S24=FSG,"-","-")))),"-"),"-")</f>
        <v>-</v>
      </c>
      <c r="BM28" s="715" t="str">
        <f>IF(BM$3='Rent Roll'!$U24,
IF(OR(AND(BM$5&gt;='Rent Roll'!$K24,BM$5&lt;='Rent Roll'!$L24),AND(BM$5&gt;='Rent Roll'!$M49,BM$5&lt;='Rent Roll'!$N49)),
IF('Rent Roll'!$S24=NNN,BM55,
IF('Rent Roll'!$S24=Stop,BM80,
IF('Rent Roll'!$S24=CAM_Fixed,BM105,
IF('Rent Roll'!$S24=FSG,"-","-")))),"-"),"-")</f>
        <v>-</v>
      </c>
      <c r="BN28" s="715" t="str">
        <f>IF(BN$3='Rent Roll'!$U24,
IF(OR(AND(BN$5&gt;='Rent Roll'!$K24,BN$5&lt;='Rent Roll'!$L24),AND(BN$5&gt;='Rent Roll'!$M49,BN$5&lt;='Rent Roll'!$N49)),
IF('Rent Roll'!$S24=NNN,BN55,
IF('Rent Roll'!$S24=Stop,BN80,
IF('Rent Roll'!$S24=CAM_Fixed,BN105,
IF('Rent Roll'!$S24=FSG,"-","-")))),"-"),"-")</f>
        <v>-</v>
      </c>
      <c r="BO28" s="715" t="str">
        <f>IF(BO$3='Rent Roll'!$U24,
IF(OR(AND(BO$5&gt;='Rent Roll'!$K24,BO$5&lt;='Rent Roll'!$L24),AND(BO$5&gt;='Rent Roll'!$M49,BO$5&lt;='Rent Roll'!$N49)),
IF('Rent Roll'!$S24=NNN,BO55,
IF('Rent Roll'!$S24=Stop,BO80,
IF('Rent Roll'!$S24=CAM_Fixed,BO105,
IF('Rent Roll'!$S24=FSG,"-","-")))),"-"),"-")</f>
        <v>-</v>
      </c>
      <c r="BP28" s="715" t="str">
        <f>IF(BP$3='Rent Roll'!$U24,
IF(OR(AND(BP$5&gt;='Rent Roll'!$K24,BP$5&lt;='Rent Roll'!$L24),AND(BP$5&gt;='Rent Roll'!$M49,BP$5&lt;='Rent Roll'!$N49)),
IF('Rent Roll'!$S24=NNN,BP55,
IF('Rent Roll'!$S24=Stop,BP80,
IF('Rent Roll'!$S24=CAM_Fixed,BP105,
IF('Rent Roll'!$S24=FSG,"-","-")))),"-"),"-")</f>
        <v>-</v>
      </c>
      <c r="BQ28" s="715" t="str">
        <f>IF(BQ$3='Rent Roll'!$U24,
IF(OR(AND(BQ$5&gt;='Rent Roll'!$K24,BQ$5&lt;='Rent Roll'!$L24),AND(BQ$5&gt;='Rent Roll'!$M49,BQ$5&lt;='Rent Roll'!$N49)),
IF('Rent Roll'!$S24=NNN,BQ55,
IF('Rent Roll'!$S24=Stop,BQ80,
IF('Rent Roll'!$S24=CAM_Fixed,BQ105,
IF('Rent Roll'!$S24=FSG,"-","-")))),"-"),"-")</f>
        <v>-</v>
      </c>
      <c r="BR28" s="715" t="str">
        <f>IF(BR$3='Rent Roll'!$U24,
IF(OR(AND(BR$5&gt;='Rent Roll'!$K24,BR$5&lt;='Rent Roll'!$L24),AND(BR$5&gt;='Rent Roll'!$M49,BR$5&lt;='Rent Roll'!$N49)),
IF('Rent Roll'!$S24=NNN,BR55,
IF('Rent Roll'!$S24=Stop,BR80,
IF('Rent Roll'!$S24=CAM_Fixed,BR105,
IF('Rent Roll'!$S24=FSG,"-","-")))),"-"),"-")</f>
        <v>-</v>
      </c>
      <c r="BS28" s="715" t="str">
        <f>IF(BS$3='Rent Roll'!$U24,
IF(OR(AND(BS$5&gt;='Rent Roll'!$K24,BS$5&lt;='Rent Roll'!$L24),AND(BS$5&gt;='Rent Roll'!$M49,BS$5&lt;='Rent Roll'!$N49)),
IF('Rent Roll'!$S24=NNN,BS55,
IF('Rent Roll'!$S24=Stop,BS80,
IF('Rent Roll'!$S24=CAM_Fixed,BS105,
IF('Rent Roll'!$S24=FSG,"-","-")))),"-"),"-")</f>
        <v>-</v>
      </c>
      <c r="BT28" s="715" t="str">
        <f>IF(BT$3='Rent Roll'!$U24,
IF(OR(AND(BT$5&gt;='Rent Roll'!$K24,BT$5&lt;='Rent Roll'!$L24),AND(BT$5&gt;='Rent Roll'!$M49,BT$5&lt;='Rent Roll'!$N49)),
IF('Rent Roll'!$S24=NNN,BT55,
IF('Rent Roll'!$S24=Stop,BT80,
IF('Rent Roll'!$S24=CAM_Fixed,BT105,
IF('Rent Roll'!$S24=FSG,"-","-")))),"-"),"-")</f>
        <v>-</v>
      </c>
      <c r="BU28" s="715" t="str">
        <f>IF(BU$3='Rent Roll'!$U24,
IF(OR(AND(BU$5&gt;='Rent Roll'!$K24,BU$5&lt;='Rent Roll'!$L24),AND(BU$5&gt;='Rent Roll'!$M49,BU$5&lt;='Rent Roll'!$N49)),
IF('Rent Roll'!$S24=NNN,BU55,
IF('Rent Roll'!$S24=Stop,BU80,
IF('Rent Roll'!$S24=CAM_Fixed,BU105,
IF('Rent Roll'!$S24=FSG,"-","-")))),"-"),"-")</f>
        <v>-</v>
      </c>
      <c r="BV28" s="715" t="str">
        <f>IF(BV$3='Rent Roll'!$U24,
IF(OR(AND(BV$5&gt;='Rent Roll'!$K24,BV$5&lt;='Rent Roll'!$L24),AND(BV$5&gt;='Rent Roll'!$M49,BV$5&lt;='Rent Roll'!$N49)),
IF('Rent Roll'!$S24=NNN,BV55,
IF('Rent Roll'!$S24=Stop,BV80,
IF('Rent Roll'!$S24=CAM_Fixed,BV105,
IF('Rent Roll'!$S24=FSG,"-","-")))),"-"),"-")</f>
        <v>-</v>
      </c>
      <c r="BW28" s="715" t="str">
        <f>IF(BW$3='Rent Roll'!$U24,
IF(OR(AND(BW$5&gt;='Rent Roll'!$K24,BW$5&lt;='Rent Roll'!$L24),AND(BW$5&gt;='Rent Roll'!$M49,BW$5&lt;='Rent Roll'!$N49)),
IF('Rent Roll'!$S24=NNN,BW55,
IF('Rent Roll'!$S24=Stop,BW80,
IF('Rent Roll'!$S24=CAM_Fixed,BW105,
IF('Rent Roll'!$S24=FSG,"-","-")))),"-"),"-")</f>
        <v>-</v>
      </c>
      <c r="BX28" s="715" t="str">
        <f>IF(BX$3='Rent Roll'!$U24,
IF(OR(AND(BX$5&gt;='Rent Roll'!$K24,BX$5&lt;='Rent Roll'!$L24),AND(BX$5&gt;='Rent Roll'!$M49,BX$5&lt;='Rent Roll'!$N49)),
IF('Rent Roll'!$S24=NNN,BX55,
IF('Rent Roll'!$S24=Stop,BX80,
IF('Rent Roll'!$S24=CAM_Fixed,BX105,
IF('Rent Roll'!$S24=FSG,"-","-")))),"-"),"-")</f>
        <v>-</v>
      </c>
      <c r="BY28" s="715" t="str">
        <f>IF(BY$3='Rent Roll'!$U24,
IF(OR(AND(BY$5&gt;='Rent Roll'!$K24,BY$5&lt;='Rent Roll'!$L24),AND(BY$5&gt;='Rent Roll'!$M49,BY$5&lt;='Rent Roll'!$N49)),
IF('Rent Roll'!$S24=NNN,BY55,
IF('Rent Roll'!$S24=Stop,BY80,
IF('Rent Roll'!$S24=CAM_Fixed,BY105,
IF('Rent Roll'!$S24=FSG,"-","-")))),"-"),"-")</f>
        <v>-</v>
      </c>
      <c r="BZ28" s="715" t="str">
        <f>IF(BZ$3='Rent Roll'!$U24,
IF(OR(AND(BZ$5&gt;='Rent Roll'!$K24,BZ$5&lt;='Rent Roll'!$L24),AND(BZ$5&gt;='Rent Roll'!$M49,BZ$5&lt;='Rent Roll'!$N49)),
IF('Rent Roll'!$S24=NNN,BZ55,
IF('Rent Roll'!$S24=Stop,BZ80,
IF('Rent Roll'!$S24=CAM_Fixed,BZ105,
IF('Rent Roll'!$S24=FSG,"-","-")))),"-"),"-")</f>
        <v>-</v>
      </c>
      <c r="CA28" s="715" t="str">
        <f>IF(CA$3='Rent Roll'!$U24,
IF(OR(AND(CA$5&gt;='Rent Roll'!$K24,CA$5&lt;='Rent Roll'!$L24),AND(CA$5&gt;='Rent Roll'!$M49,CA$5&lt;='Rent Roll'!$N49)),
IF('Rent Roll'!$S24=NNN,CA55,
IF('Rent Roll'!$S24=Stop,CA80,
IF('Rent Roll'!$S24=CAM_Fixed,CA105,
IF('Rent Roll'!$S24=FSG,"-","-")))),"-"),"-")</f>
        <v>-</v>
      </c>
      <c r="CB28" s="715" t="str">
        <f>IF(CB$3='Rent Roll'!$U24,
IF(OR(AND(CB$5&gt;='Rent Roll'!$K24,CB$5&lt;='Rent Roll'!$L24),AND(CB$5&gt;='Rent Roll'!$M49,CB$5&lt;='Rent Roll'!$N49)),
IF('Rent Roll'!$S24=NNN,CB55,
IF('Rent Roll'!$S24=Stop,CB80,
IF('Rent Roll'!$S24=CAM_Fixed,CB105,
IF('Rent Roll'!$S24=FSG,"-","-")))),"-"),"-")</f>
        <v>-</v>
      </c>
      <c r="CC28" s="715" t="str">
        <f>IF(CC$3='Rent Roll'!$U24,
IF(OR(AND(CC$5&gt;='Rent Roll'!$K24,CC$5&lt;='Rent Roll'!$L24),AND(CC$5&gt;='Rent Roll'!$M49,CC$5&lt;='Rent Roll'!$N49)),
IF('Rent Roll'!$S24=NNN,CC55,
IF('Rent Roll'!$S24=Stop,CC80,
IF('Rent Roll'!$S24=CAM_Fixed,CC105,
IF('Rent Roll'!$S24=FSG,"-","-")))),"-"),"-")</f>
        <v>-</v>
      </c>
      <c r="CD28" s="715" t="str">
        <f>IF(CD$3='Rent Roll'!$U24,
IF(OR(AND(CD$5&gt;='Rent Roll'!$K24,CD$5&lt;='Rent Roll'!$L24),AND(CD$5&gt;='Rent Roll'!$M49,CD$5&lt;='Rent Roll'!$N49)),
IF('Rent Roll'!$S24=NNN,CD55,
IF('Rent Roll'!$S24=Stop,CD80,
IF('Rent Roll'!$S24=CAM_Fixed,CD105,
IF('Rent Roll'!$S24=FSG,"-","-")))),"-"),"-")</f>
        <v>-</v>
      </c>
      <c r="CE28" s="715" t="str">
        <f>IF(CE$3='Rent Roll'!$U24,
IF(OR(AND(CE$5&gt;='Rent Roll'!$K24,CE$5&lt;='Rent Roll'!$L24),AND(CE$5&gt;='Rent Roll'!$M49,CE$5&lt;='Rent Roll'!$N49)),
IF('Rent Roll'!$S24=NNN,CE55,
IF('Rent Roll'!$S24=Stop,CE80,
IF('Rent Roll'!$S24=CAM_Fixed,CE105,
IF('Rent Roll'!$S24=FSG,"-","-")))),"-"),"-")</f>
        <v>-</v>
      </c>
      <c r="CF28" s="715" t="str">
        <f>IF(CF$3='Rent Roll'!$U24,
IF(OR(AND(CF$5&gt;='Rent Roll'!$K24,CF$5&lt;='Rent Roll'!$L24),AND(CF$5&gt;='Rent Roll'!$M49,CF$5&lt;='Rent Roll'!$N49)),
IF('Rent Roll'!$S24=NNN,CF55,
IF('Rent Roll'!$S24=Stop,CF80,
IF('Rent Roll'!$S24=CAM_Fixed,CF105,
IF('Rent Roll'!$S24=FSG,"-","-")))),"-"),"-")</f>
        <v>-</v>
      </c>
      <c r="CG28" s="715" t="str">
        <f>IF(CG$3='Rent Roll'!$U24,
IF(OR(AND(CG$5&gt;='Rent Roll'!$K24,CG$5&lt;='Rent Roll'!$L24),AND(CG$5&gt;='Rent Roll'!$M49,CG$5&lt;='Rent Roll'!$N49)),
IF('Rent Roll'!$S24=NNN,CG55,
IF('Rent Roll'!$S24=Stop,CG80,
IF('Rent Roll'!$S24=CAM_Fixed,CG105,
IF('Rent Roll'!$S24=FSG,"-","-")))),"-"),"-")</f>
        <v>-</v>
      </c>
      <c r="CH28" s="715" t="str">
        <f>IF(CH$3='Rent Roll'!$U24,
IF(OR(AND(CH$5&gt;='Rent Roll'!$K24,CH$5&lt;='Rent Roll'!$L24),AND(CH$5&gt;='Rent Roll'!$M49,CH$5&lt;='Rent Roll'!$N49)),
IF('Rent Roll'!$S24=NNN,CH55,
IF('Rent Roll'!$S24=Stop,CH80,
IF('Rent Roll'!$S24=CAM_Fixed,CH105,
IF('Rent Roll'!$S24=FSG,"-","-")))),"-"),"-")</f>
        <v>-</v>
      </c>
      <c r="CI28" s="715" t="str">
        <f>IF(CI$3='Rent Roll'!$U24,
IF(OR(AND(CI$5&gt;='Rent Roll'!$K24,CI$5&lt;='Rent Roll'!$L24),AND(CI$5&gt;='Rent Roll'!$M49,CI$5&lt;='Rent Roll'!$N49)),
IF('Rent Roll'!$S24=NNN,CI55,
IF('Rent Roll'!$S24=Stop,CI80,
IF('Rent Roll'!$S24=CAM_Fixed,CI105,
IF('Rent Roll'!$S24=FSG,"-","-")))),"-"),"-")</f>
        <v>-</v>
      </c>
      <c r="CJ28" s="715" t="str">
        <f>IF(CJ$3='Rent Roll'!$U24,
IF(OR(AND(CJ$5&gt;='Rent Roll'!$K24,CJ$5&lt;='Rent Roll'!$L24),AND(CJ$5&gt;='Rent Roll'!$M49,CJ$5&lt;='Rent Roll'!$N49)),
IF('Rent Roll'!$S24=NNN,CJ55,
IF('Rent Roll'!$S24=Stop,CJ80,
IF('Rent Roll'!$S24=CAM_Fixed,CJ105,
IF('Rent Roll'!$S24=FSG,"-","-")))),"-"),"-")</f>
        <v>-</v>
      </c>
      <c r="CK28" s="715" t="str">
        <f>IF(CK$3='Rent Roll'!$U24,
IF(OR(AND(CK$5&gt;='Rent Roll'!$K24,CK$5&lt;='Rent Roll'!$L24),AND(CK$5&gt;='Rent Roll'!$M49,CK$5&lt;='Rent Roll'!$N49)),
IF('Rent Roll'!$S24=NNN,CK55,
IF('Rent Roll'!$S24=Stop,CK80,
IF('Rent Roll'!$S24=CAM_Fixed,CK105,
IF('Rent Roll'!$S24=FSG,"-","-")))),"-"),"-")</f>
        <v>-</v>
      </c>
      <c r="CL28" s="715" t="str">
        <f>IF(CL$3='Rent Roll'!$U24,
IF(OR(AND(CL$5&gt;='Rent Roll'!$K24,CL$5&lt;='Rent Roll'!$L24),AND(CL$5&gt;='Rent Roll'!$M49,CL$5&lt;='Rent Roll'!$N49)),
IF('Rent Roll'!$S24=NNN,CL55,
IF('Rent Roll'!$S24=Stop,CL80,
IF('Rent Roll'!$S24=CAM_Fixed,CL105,
IF('Rent Roll'!$S24=FSG,"-","-")))),"-"),"-")</f>
        <v>-</v>
      </c>
      <c r="CM28" s="715" t="str">
        <f>IF(CM$3='Rent Roll'!$U24,
IF(OR(AND(CM$5&gt;='Rent Roll'!$K24,CM$5&lt;='Rent Roll'!$L24),AND(CM$5&gt;='Rent Roll'!$M49,CM$5&lt;='Rent Roll'!$N49)),
IF('Rent Roll'!$S24=NNN,CM55,
IF('Rent Roll'!$S24=Stop,CM80,
IF('Rent Roll'!$S24=CAM_Fixed,CM105,
IF('Rent Roll'!$S24=FSG,"-","-")))),"-"),"-")</f>
        <v>-</v>
      </c>
      <c r="CN28" s="715" t="str">
        <f>IF(CN$3='Rent Roll'!$U24,
IF(OR(AND(CN$5&gt;='Rent Roll'!$K24,CN$5&lt;='Rent Roll'!$L24),AND(CN$5&gt;='Rent Roll'!$M49,CN$5&lt;='Rent Roll'!$N49)),
IF('Rent Roll'!$S24=NNN,CN55,
IF('Rent Roll'!$S24=Stop,CN80,
IF('Rent Roll'!$S24=CAM_Fixed,CN105,
IF('Rent Roll'!$S24=FSG,"-","-")))),"-"),"-")</f>
        <v>-</v>
      </c>
      <c r="CO28" s="715" t="str">
        <f>IF(CO$3='Rent Roll'!$U24,
IF(OR(AND(CO$5&gt;='Rent Roll'!$K24,CO$5&lt;='Rent Roll'!$L24),AND(CO$5&gt;='Rent Roll'!$M49,CO$5&lt;='Rent Roll'!$N49)),
IF('Rent Roll'!$S24=NNN,CO55,
IF('Rent Roll'!$S24=Stop,CO80,
IF('Rent Roll'!$S24=CAM_Fixed,CO105,
IF('Rent Roll'!$S24=FSG,"-","-")))),"-"),"-")</f>
        <v>-</v>
      </c>
      <c r="CP28" s="715" t="str">
        <f>IF(CP$3='Rent Roll'!$U24,
IF(OR(AND(CP$5&gt;='Rent Roll'!$K24,CP$5&lt;='Rent Roll'!$L24),AND(CP$5&gt;='Rent Roll'!$M49,CP$5&lt;='Rent Roll'!$N49)),
IF('Rent Roll'!$S24=NNN,CP55,
IF('Rent Roll'!$S24=Stop,CP80,
IF('Rent Roll'!$S24=CAM_Fixed,CP105,
IF('Rent Roll'!$S24=FSG,"-","-")))),"-"),"-")</f>
        <v>-</v>
      </c>
      <c r="CQ28" s="715" t="str">
        <f>IF(CQ$3='Rent Roll'!$U24,
IF(OR(AND(CQ$5&gt;='Rent Roll'!$K24,CQ$5&lt;='Rent Roll'!$L24),AND(CQ$5&gt;='Rent Roll'!$M49,CQ$5&lt;='Rent Roll'!$N49)),
IF('Rent Roll'!$S24=NNN,CQ55,
IF('Rent Roll'!$S24=Stop,CQ80,
IF('Rent Roll'!$S24=CAM_Fixed,CQ105,
IF('Rent Roll'!$S24=FSG,"-","-")))),"-"),"-")</f>
        <v>-</v>
      </c>
      <c r="CR28" s="715" t="str">
        <f>IF(CR$3='Rent Roll'!$U24,
IF(OR(AND(CR$5&gt;='Rent Roll'!$K24,CR$5&lt;='Rent Roll'!$L24),AND(CR$5&gt;='Rent Roll'!$M49,CR$5&lt;='Rent Roll'!$N49)),
IF('Rent Roll'!$S24=NNN,CR55,
IF('Rent Roll'!$S24=Stop,CR80,
IF('Rent Roll'!$S24=CAM_Fixed,CR105,
IF('Rent Roll'!$S24=FSG,"-","-")))),"-"),"-")</f>
        <v>-</v>
      </c>
      <c r="CS28" s="715" t="str">
        <f>IF(CS$3='Rent Roll'!$U24,
IF(OR(AND(CS$5&gt;='Rent Roll'!$K24,CS$5&lt;='Rent Roll'!$L24),AND(CS$5&gt;='Rent Roll'!$M49,CS$5&lt;='Rent Roll'!$N49)),
IF('Rent Roll'!$S24=NNN,CS55,
IF('Rent Roll'!$S24=Stop,CS80,
IF('Rent Roll'!$S24=CAM_Fixed,CS105,
IF('Rent Roll'!$S24=FSG,"-","-")))),"-"),"-")</f>
        <v>-</v>
      </c>
      <c r="CT28" s="715" t="str">
        <f>IF(CT$3='Rent Roll'!$U24,
IF(OR(AND(CT$5&gt;='Rent Roll'!$K24,CT$5&lt;='Rent Roll'!$L24),AND(CT$5&gt;='Rent Roll'!$M49,CT$5&lt;='Rent Roll'!$N49)),
IF('Rent Roll'!$S24=NNN,CT55,
IF('Rent Roll'!$S24=Stop,CT80,
IF('Rent Roll'!$S24=CAM_Fixed,CT105,
IF('Rent Roll'!$S24=FSG,"-","-")))),"-"),"-")</f>
        <v>-</v>
      </c>
      <c r="CU28" s="715" t="str">
        <f>IF(CU$3='Rent Roll'!$U24,
IF(OR(AND(CU$5&gt;='Rent Roll'!$K24,CU$5&lt;='Rent Roll'!$L24),AND(CU$5&gt;='Rent Roll'!$M49,CU$5&lt;='Rent Roll'!$N49)),
IF('Rent Roll'!$S24=NNN,CU55,
IF('Rent Roll'!$S24=Stop,CU80,
IF('Rent Roll'!$S24=CAM_Fixed,CU105,
IF('Rent Roll'!$S24=FSG,"-","-")))),"-"),"-")</f>
        <v>-</v>
      </c>
      <c r="CV28" s="715" t="str">
        <f>IF(CV$3='Rent Roll'!$U24,
IF(OR(AND(CV$5&gt;='Rent Roll'!$K24,CV$5&lt;='Rent Roll'!$L24),AND(CV$5&gt;='Rent Roll'!$M49,CV$5&lt;='Rent Roll'!$N49)),
IF('Rent Roll'!$S24=NNN,CV55,
IF('Rent Roll'!$S24=Stop,CV80,
IF('Rent Roll'!$S24=CAM_Fixed,CV105,
IF('Rent Roll'!$S24=FSG,"-","-")))),"-"),"-")</f>
        <v>-</v>
      </c>
      <c r="CW28" s="715" t="str">
        <f>IF(CW$3='Rent Roll'!$U24,
IF(OR(AND(CW$5&gt;='Rent Roll'!$K24,CW$5&lt;='Rent Roll'!$L24),AND(CW$5&gt;='Rent Roll'!$M49,CW$5&lt;='Rent Roll'!$N49)),
IF('Rent Roll'!$S24=NNN,CW55,
IF('Rent Roll'!$S24=Stop,CW80,
IF('Rent Roll'!$S24=CAM_Fixed,CW105,
IF('Rent Roll'!$S24=FSG,"-","-")))),"-"),"-")</f>
        <v>-</v>
      </c>
      <c r="CX28" s="715" t="str">
        <f>IF(CX$3='Rent Roll'!$U24,
IF(OR(AND(CX$5&gt;='Rent Roll'!$K24,CX$5&lt;='Rent Roll'!$L24),AND(CX$5&gt;='Rent Roll'!$M49,CX$5&lt;='Rent Roll'!$N49)),
IF('Rent Roll'!$S24=NNN,CX55,
IF('Rent Roll'!$S24=Stop,CX80,
IF('Rent Roll'!$S24=CAM_Fixed,CX105,
IF('Rent Roll'!$S24=FSG,"-","-")))),"-"),"-")</f>
        <v>-</v>
      </c>
      <c r="CY28" s="715" t="str">
        <f>IF(CY$3='Rent Roll'!$U24,
IF(OR(AND(CY$5&gt;='Rent Roll'!$K24,CY$5&lt;='Rent Roll'!$L24),AND(CY$5&gt;='Rent Roll'!$M49,CY$5&lt;='Rent Roll'!$N49)),
IF('Rent Roll'!$S24=NNN,CY55,
IF('Rent Roll'!$S24=Stop,CY80,
IF('Rent Roll'!$S24=CAM_Fixed,CY105,
IF('Rent Roll'!$S24=FSG,"-","-")))),"-"),"-")</f>
        <v>-</v>
      </c>
      <c r="CZ28" s="715" t="str">
        <f>IF(CZ$3='Rent Roll'!$U24,
IF(OR(AND(CZ$5&gt;='Rent Roll'!$K24,CZ$5&lt;='Rent Roll'!$L24),AND(CZ$5&gt;='Rent Roll'!$M49,CZ$5&lt;='Rent Roll'!$N49)),
IF('Rent Roll'!$S24=NNN,CZ55,
IF('Rent Roll'!$S24=Stop,CZ80,
IF('Rent Roll'!$S24=CAM_Fixed,CZ105,
IF('Rent Roll'!$S24=FSG,"-","-")))),"-"),"-")</f>
        <v>-</v>
      </c>
      <c r="DA28" s="715" t="str">
        <f>IF(DA$3='Rent Roll'!$U24,
IF(OR(AND(DA$5&gt;='Rent Roll'!$K24,DA$5&lt;='Rent Roll'!$L24),AND(DA$5&gt;='Rent Roll'!$M49,DA$5&lt;='Rent Roll'!$N49)),
IF('Rent Roll'!$S24=NNN,DA55,
IF('Rent Roll'!$S24=Stop,DA80,
IF('Rent Roll'!$S24=CAM_Fixed,DA105,
IF('Rent Roll'!$S24=FSG,"-","-")))),"-"),"-")</f>
        <v>-</v>
      </c>
      <c r="DB28" s="715" t="str">
        <f>IF(DB$3='Rent Roll'!$U24,
IF(OR(AND(DB$5&gt;='Rent Roll'!$K24,DB$5&lt;='Rent Roll'!$L24),AND(DB$5&gt;='Rent Roll'!$M49,DB$5&lt;='Rent Roll'!$N49)),
IF('Rent Roll'!$S24=NNN,DB55,
IF('Rent Roll'!$S24=Stop,DB80,
IF('Rent Roll'!$S24=CAM_Fixed,DB105,
IF('Rent Roll'!$S24=FSG,"-","-")))),"-"),"-")</f>
        <v>-</v>
      </c>
      <c r="DC28" s="715" t="str">
        <f>IF(DC$3='Rent Roll'!$U24,
IF(OR(AND(DC$5&gt;='Rent Roll'!$K24,DC$5&lt;='Rent Roll'!$L24),AND(DC$5&gt;='Rent Roll'!$M49,DC$5&lt;='Rent Roll'!$N49)),
IF('Rent Roll'!$S24=NNN,DC55,
IF('Rent Roll'!$S24=Stop,DC80,
IF('Rent Roll'!$S24=CAM_Fixed,DC105,
IF('Rent Roll'!$S24=FSG,"-","-")))),"-"),"-")</f>
        <v>-</v>
      </c>
      <c r="DD28" s="715" t="str">
        <f>IF(DD$3='Rent Roll'!$U24,
IF(OR(AND(DD$5&gt;='Rent Roll'!$K24,DD$5&lt;='Rent Roll'!$L24),AND(DD$5&gt;='Rent Roll'!$M49,DD$5&lt;='Rent Roll'!$N49)),
IF('Rent Roll'!$S24=NNN,DD55,
IF('Rent Roll'!$S24=Stop,DD80,
IF('Rent Roll'!$S24=CAM_Fixed,DD105,
IF('Rent Roll'!$S24=FSG,"-","-")))),"-"),"-")</f>
        <v>-</v>
      </c>
      <c r="DE28" s="715" t="str">
        <f>IF(DE$3='Rent Roll'!$U24,
IF(OR(AND(DE$5&gt;='Rent Roll'!$K24,DE$5&lt;='Rent Roll'!$L24),AND(DE$5&gt;='Rent Roll'!$M49,DE$5&lt;='Rent Roll'!$N49)),
IF('Rent Roll'!$S24=NNN,DE55,
IF('Rent Roll'!$S24=Stop,DE80,
IF('Rent Roll'!$S24=CAM_Fixed,DE105,
IF('Rent Roll'!$S24=FSG,"-","-")))),"-"),"-")</f>
        <v>-</v>
      </c>
      <c r="DF28" s="715" t="str">
        <f>IF(DF$3='Rent Roll'!$U24,
IF(OR(AND(DF$5&gt;='Rent Roll'!$K24,DF$5&lt;='Rent Roll'!$L24),AND(DF$5&gt;='Rent Roll'!$M49,DF$5&lt;='Rent Roll'!$N49)),
IF('Rent Roll'!$S24=NNN,DF55,
IF('Rent Roll'!$S24=Stop,DF80,
IF('Rent Roll'!$S24=CAM_Fixed,DF105,
IF('Rent Roll'!$S24=FSG,"-","-")))),"-"),"-")</f>
        <v>-</v>
      </c>
      <c r="DG28" s="715" t="str">
        <f>IF(DG$3='Rent Roll'!$U24,
IF(OR(AND(DG$5&gt;='Rent Roll'!$K24,DG$5&lt;='Rent Roll'!$L24),AND(DG$5&gt;='Rent Roll'!$M49,DG$5&lt;='Rent Roll'!$N49)),
IF('Rent Roll'!$S24=NNN,DG55,
IF('Rent Roll'!$S24=Stop,DG80,
IF('Rent Roll'!$S24=CAM_Fixed,DG105,
IF('Rent Roll'!$S24=FSG,"-","-")))),"-"),"-")</f>
        <v>-</v>
      </c>
      <c r="DH28" s="715" t="str">
        <f>IF(DH$3='Rent Roll'!$U24,
IF(OR(AND(DH$5&gt;='Rent Roll'!$K24,DH$5&lt;='Rent Roll'!$L24),AND(DH$5&gt;='Rent Roll'!$M49,DH$5&lt;='Rent Roll'!$N49)),
IF('Rent Roll'!$S24=NNN,DH55,
IF('Rent Roll'!$S24=Stop,DH80,
IF('Rent Roll'!$S24=CAM_Fixed,DH105,
IF('Rent Roll'!$S24=FSG,"-","-")))),"-"),"-")</f>
        <v>-</v>
      </c>
      <c r="DI28" s="715" t="str">
        <f>IF(DI$3='Rent Roll'!$U24,
IF(OR(AND(DI$5&gt;='Rent Roll'!$K24,DI$5&lt;='Rent Roll'!$L24),AND(DI$5&gt;='Rent Roll'!$M49,DI$5&lt;='Rent Roll'!$N49)),
IF('Rent Roll'!$S24=NNN,DI55,
IF('Rent Roll'!$S24=Stop,DI80,
IF('Rent Roll'!$S24=CAM_Fixed,DI105,
IF('Rent Roll'!$S24=FSG,"-","-")))),"-"),"-")</f>
        <v>-</v>
      </c>
      <c r="DJ28" s="715" t="str">
        <f>IF(DJ$3='Rent Roll'!$U24,
IF(OR(AND(DJ$5&gt;='Rent Roll'!$K24,DJ$5&lt;='Rent Roll'!$L24),AND(DJ$5&gt;='Rent Roll'!$M49,DJ$5&lt;='Rent Roll'!$N49)),
IF('Rent Roll'!$S24=NNN,DJ55,
IF('Rent Roll'!$S24=Stop,DJ80,
IF('Rent Roll'!$S24=CAM_Fixed,DJ105,
IF('Rent Roll'!$S24=FSG,"-","-")))),"-"),"-")</f>
        <v>-</v>
      </c>
      <c r="DK28" s="715" t="str">
        <f>IF(DK$3='Rent Roll'!$U24,
IF(OR(AND(DK$5&gt;='Rent Roll'!$K24,DK$5&lt;='Rent Roll'!$L24),AND(DK$5&gt;='Rent Roll'!$M49,DK$5&lt;='Rent Roll'!$N49)),
IF('Rent Roll'!$S24=NNN,DK55,
IF('Rent Roll'!$S24=Stop,DK80,
IF('Rent Roll'!$S24=CAM_Fixed,DK105,
IF('Rent Roll'!$S24=FSG,"-","-")))),"-"),"-")</f>
        <v>-</v>
      </c>
      <c r="DL28" s="715" t="str">
        <f>IF(DL$3='Rent Roll'!$U24,
IF(OR(AND(DL$5&gt;='Rent Roll'!$K24,DL$5&lt;='Rent Roll'!$L24),AND(DL$5&gt;='Rent Roll'!$M49,DL$5&lt;='Rent Roll'!$N49)),
IF('Rent Roll'!$S24=NNN,DL55,
IF('Rent Roll'!$S24=Stop,DL80,
IF('Rent Roll'!$S24=CAM_Fixed,DL105,
IF('Rent Roll'!$S24=FSG,"-","-")))),"-"),"-")</f>
        <v>-</v>
      </c>
      <c r="DM28" s="715" t="str">
        <f>IF(DM$3='Rent Roll'!$U24,
IF(OR(AND(DM$5&gt;='Rent Roll'!$K24,DM$5&lt;='Rent Roll'!$L24),AND(DM$5&gt;='Rent Roll'!$M49,DM$5&lt;='Rent Roll'!$N49)),
IF('Rent Roll'!$S24=NNN,DM55,
IF('Rent Roll'!$S24=Stop,DM80,
IF('Rent Roll'!$S24=CAM_Fixed,DM105,
IF('Rent Roll'!$S24=FSG,"-","-")))),"-"),"-")</f>
        <v>-</v>
      </c>
      <c r="DN28" s="715" t="str">
        <f>IF(DN$3='Rent Roll'!$U24,
IF(OR(AND(DN$5&gt;='Rent Roll'!$K24,DN$5&lt;='Rent Roll'!$L24),AND(DN$5&gt;='Rent Roll'!$M49,DN$5&lt;='Rent Roll'!$N49)),
IF('Rent Roll'!$S24=NNN,DN55,
IF('Rent Roll'!$S24=Stop,DN80,
IF('Rent Roll'!$S24=CAM_Fixed,DN105,
IF('Rent Roll'!$S24=FSG,"-","-")))),"-"),"-")</f>
        <v>-</v>
      </c>
      <c r="DO28" s="715" t="str">
        <f>IF(DO$3='Rent Roll'!$U24,
IF(OR(AND(DO$5&gt;='Rent Roll'!$K24,DO$5&lt;='Rent Roll'!$L24),AND(DO$5&gt;='Rent Roll'!$M49,DO$5&lt;='Rent Roll'!$N49)),
IF('Rent Roll'!$S24=NNN,DO55,
IF('Rent Roll'!$S24=Stop,DO80,
IF('Rent Roll'!$S24=CAM_Fixed,DO105,
IF('Rent Roll'!$S24=FSG,"-","-")))),"-"),"-")</f>
        <v>-</v>
      </c>
      <c r="DP28" s="715" t="str">
        <f>IF(DP$3='Rent Roll'!$U24,
IF(OR(AND(DP$5&gt;='Rent Roll'!$K24,DP$5&lt;='Rent Roll'!$L24),AND(DP$5&gt;='Rent Roll'!$M49,DP$5&lt;='Rent Roll'!$N49)),
IF('Rent Roll'!$S24=NNN,DP55,
IF('Rent Roll'!$S24=Stop,DP80,
IF('Rent Roll'!$S24=CAM_Fixed,DP105,
IF('Rent Roll'!$S24=FSG,"-","-")))),"-"),"-")</f>
        <v>-</v>
      </c>
      <c r="DQ28" s="715" t="str">
        <f>IF(DQ$3='Rent Roll'!$U24,
IF(OR(AND(DQ$5&gt;='Rent Roll'!$K24,DQ$5&lt;='Rent Roll'!$L24),AND(DQ$5&gt;='Rent Roll'!$M49,DQ$5&lt;='Rent Roll'!$N49)),
IF('Rent Roll'!$S24=NNN,DQ55,
IF('Rent Roll'!$S24=Stop,DQ80,
IF('Rent Roll'!$S24=CAM_Fixed,DQ105,
IF('Rent Roll'!$S24=FSG,"-","-")))),"-"),"-")</f>
        <v>-</v>
      </c>
      <c r="DR28" s="715" t="str">
        <f>IF(DR$3='Rent Roll'!$U24,
IF(OR(AND(DR$5&gt;='Rent Roll'!$K24,DR$5&lt;='Rent Roll'!$L24),AND(DR$5&gt;='Rent Roll'!$M49,DR$5&lt;='Rent Roll'!$N49)),
IF('Rent Roll'!$S24=NNN,DR55,
IF('Rent Roll'!$S24=Stop,DR80,
IF('Rent Roll'!$S24=CAM_Fixed,DR105,
IF('Rent Roll'!$S24=FSG,"-","-")))),"-"),"-")</f>
        <v>-</v>
      </c>
      <c r="DS28" s="715" t="str">
        <f>IF(DS$3='Rent Roll'!$U24,
IF(OR(AND(DS$5&gt;='Rent Roll'!$K24,DS$5&lt;='Rent Roll'!$L24),AND(DS$5&gt;='Rent Roll'!$M49,DS$5&lt;='Rent Roll'!$N49)),
IF('Rent Roll'!$S24=NNN,DS55,
IF('Rent Roll'!$S24=Stop,DS80,
IF('Rent Roll'!$S24=CAM_Fixed,DS105,
IF('Rent Roll'!$S24=FSG,"-","-")))),"-"),"-")</f>
        <v>-</v>
      </c>
      <c r="DT28" s="715" t="str">
        <f>IF(DT$3='Rent Roll'!$U24,
IF(OR(AND(DT$5&gt;='Rent Roll'!$K24,DT$5&lt;='Rent Roll'!$L24),AND(DT$5&gt;='Rent Roll'!$M49,DT$5&lt;='Rent Roll'!$N49)),
IF('Rent Roll'!$S24=NNN,DT55,
IF('Rent Roll'!$S24=Stop,DT80,
IF('Rent Roll'!$S24=CAM_Fixed,DT105,
IF('Rent Roll'!$S24=FSG,"-","-")))),"-"),"-")</f>
        <v>-</v>
      </c>
      <c r="DU28" s="715" t="str">
        <f>IF(DU$3='Rent Roll'!$U24,
IF(OR(AND(DU$5&gt;='Rent Roll'!$K24,DU$5&lt;='Rent Roll'!$L24),AND(DU$5&gt;='Rent Roll'!$M49,DU$5&lt;='Rent Roll'!$N49)),
IF('Rent Roll'!$S24=NNN,DU55,
IF('Rent Roll'!$S24=Stop,DU80,
IF('Rent Roll'!$S24=CAM_Fixed,DU105,
IF('Rent Roll'!$S24=FSG,"-","-")))),"-"),"-")</f>
        <v>-</v>
      </c>
      <c r="DV28" s="715" t="str">
        <f>IF(DV$3='Rent Roll'!$U24,
IF(OR(AND(DV$5&gt;='Rent Roll'!$K24,DV$5&lt;='Rent Roll'!$L24),AND(DV$5&gt;='Rent Roll'!$M49,DV$5&lt;='Rent Roll'!$N49)),
IF('Rent Roll'!$S24=NNN,DV55,
IF('Rent Roll'!$S24=Stop,DV80,
IF('Rent Roll'!$S24=CAM_Fixed,DV105,
IF('Rent Roll'!$S24=FSG,"-","-")))),"-"),"-")</f>
        <v>-</v>
      </c>
      <c r="DW28" s="715" t="str">
        <f>IF(DW$3='Rent Roll'!$U24,
IF(OR(AND(DW$5&gt;='Rent Roll'!$K24,DW$5&lt;='Rent Roll'!$L24),AND(DW$5&gt;='Rent Roll'!$M49,DW$5&lt;='Rent Roll'!$N49)),
IF('Rent Roll'!$S24=NNN,DW55,
IF('Rent Roll'!$S24=Stop,DW80,
IF('Rent Roll'!$S24=CAM_Fixed,DW105,
IF('Rent Roll'!$S24=FSG,"-","-")))),"-"),"-")</f>
        <v>-</v>
      </c>
      <c r="DX28" s="715" t="str">
        <f>IF(DX$3='Rent Roll'!$U24,
IF(OR(AND(DX$5&gt;='Rent Roll'!$K24,DX$5&lt;='Rent Roll'!$L24),AND(DX$5&gt;='Rent Roll'!$M49,DX$5&lt;='Rent Roll'!$N49)),
IF('Rent Roll'!$S24=NNN,DX55,
IF('Rent Roll'!$S24=Stop,DX80,
IF('Rent Roll'!$S24=CAM_Fixed,DX105,
IF('Rent Roll'!$S24=FSG,"-","-")))),"-"),"-")</f>
        <v>-</v>
      </c>
      <c r="DY28" s="715" t="str">
        <f>IF(DY$3='Rent Roll'!$U24,
IF(OR(AND(DY$5&gt;='Rent Roll'!$K24,DY$5&lt;='Rent Roll'!$L24),AND(DY$5&gt;='Rent Roll'!$M49,DY$5&lt;='Rent Roll'!$N49)),
IF('Rent Roll'!$S24=NNN,DY55,
IF('Rent Roll'!$S24=Stop,DY80,
IF('Rent Roll'!$S24=CAM_Fixed,DY105,
IF('Rent Roll'!$S24=FSG,"-","-")))),"-"),"-")</f>
        <v>-</v>
      </c>
      <c r="DZ28" s="715" t="str">
        <f>IF(DZ$3='Rent Roll'!$U24,
IF(OR(AND(DZ$5&gt;='Rent Roll'!$K24,DZ$5&lt;='Rent Roll'!$L24),AND(DZ$5&gt;='Rent Roll'!$M49,DZ$5&lt;='Rent Roll'!$N49)),
IF('Rent Roll'!$S24=NNN,DZ55,
IF('Rent Roll'!$S24=Stop,DZ80,
IF('Rent Roll'!$S24=CAM_Fixed,DZ105,
IF('Rent Roll'!$S24=FSG,"-","-")))),"-"),"-")</f>
        <v>-</v>
      </c>
      <c r="EA28" s="715" t="str">
        <f>IF(EA$3='Rent Roll'!$U24,
IF(OR(AND(EA$5&gt;='Rent Roll'!$K24,EA$5&lt;='Rent Roll'!$L24),AND(EA$5&gt;='Rent Roll'!$M49,EA$5&lt;='Rent Roll'!$N49)),
IF('Rent Roll'!$S24=NNN,EA55,
IF('Rent Roll'!$S24=Stop,EA80,
IF('Rent Roll'!$S24=CAM_Fixed,EA105,
IF('Rent Roll'!$S24=FSG,"-","-")))),"-"),"-")</f>
        <v>-</v>
      </c>
      <c r="EB28" s="715" t="str">
        <f>IF(EB$3='Rent Roll'!$U24,
IF(OR(AND(EB$5&gt;='Rent Roll'!$K24,EB$5&lt;='Rent Roll'!$L24),AND(EB$5&gt;='Rent Roll'!$M49,EB$5&lt;='Rent Roll'!$N49)),
IF('Rent Roll'!$S24=NNN,EB55,
IF('Rent Roll'!$S24=Stop,EB80,
IF('Rent Roll'!$S24=CAM_Fixed,EB105,
IF('Rent Roll'!$S24=FSG,"-","-")))),"-"),"-")</f>
        <v>-</v>
      </c>
      <c r="EC28" s="715" t="str">
        <f>IF(EC$3='Rent Roll'!$U24,
IF(OR(AND(EC$5&gt;='Rent Roll'!$K24,EC$5&lt;='Rent Roll'!$L24),AND(EC$5&gt;='Rent Roll'!$M49,EC$5&lt;='Rent Roll'!$N49)),
IF('Rent Roll'!$S24=NNN,EC55,
IF('Rent Roll'!$S24=Stop,EC80,
IF('Rent Roll'!$S24=CAM_Fixed,EC105,
IF('Rent Roll'!$S24=FSG,"-","-")))),"-"),"-")</f>
        <v>-</v>
      </c>
      <c r="ED28" s="715" t="str">
        <f>IF(ED$3='Rent Roll'!$U24,
IF(OR(AND(ED$5&gt;='Rent Roll'!$K24,ED$5&lt;='Rent Roll'!$L24),AND(ED$5&gt;='Rent Roll'!$M49,ED$5&lt;='Rent Roll'!$N49)),
IF('Rent Roll'!$S24=NNN,ED55,
IF('Rent Roll'!$S24=Stop,ED80,
IF('Rent Roll'!$S24=CAM_Fixed,ED105,
IF('Rent Roll'!$S24=FSG,"-","-")))),"-"),"-")</f>
        <v>-</v>
      </c>
      <c r="EE28" s="715" t="str">
        <f>IF(EE$3='Rent Roll'!$U24,
IF(OR(AND(EE$5&gt;='Rent Roll'!$K24,EE$5&lt;='Rent Roll'!$L24),AND(EE$5&gt;='Rent Roll'!$M49,EE$5&lt;='Rent Roll'!$N49)),
IF('Rent Roll'!$S24=NNN,EE55,
IF('Rent Roll'!$S24=Stop,EE80,
IF('Rent Roll'!$S24=CAM_Fixed,EE105,
IF('Rent Roll'!$S24=FSG,"-","-")))),"-"),"-")</f>
        <v>-</v>
      </c>
      <c r="EF28" s="361" t="str">
        <f>IF(EF$3='Rent Roll'!$U24,
IF(OR(AND(EF$5&gt;='Rent Roll'!$K24,EF$5&lt;='Rent Roll'!$L24),AND(EF$5&gt;='Rent Roll'!$M49,EF$5&lt;='Rent Roll'!$N49)),
IF('Rent Roll'!$S24=NNN,EF55,
IF('Rent Roll'!$S24=Stop,EF80,
IF('Rent Roll'!$S24=CAM_Fixed,EF105,
IF('Rent Roll'!$S24=FSG,"-","-")))),"-"),"-")</f>
        <v>-</v>
      </c>
      <c r="EG28" s="693" t="s">
        <v>109</v>
      </c>
    </row>
    <row r="29" spans="2:137" x14ac:dyDescent="0.25">
      <c r="B29" s="717" t="str">
        <f>IF('Rent Roll'!S25&gt;0,'Rent Roll'!S25,"")</f>
        <v/>
      </c>
      <c r="C29" s="714" t="str">
        <f>CONCATENATE('Rent Roll'!B25&amp;" - "&amp;'Rent Roll'!C25)</f>
        <v xml:space="preserve"> - </v>
      </c>
      <c r="D29" s="718">
        <f t="shared" si="11"/>
        <v>0</v>
      </c>
      <c r="E29" s="185" t="str">
        <f>IF(E$3='Rent Roll'!$U25,
IF(OR(AND(E$5&gt;='Rent Roll'!$K25,E$5&lt;='Rent Roll'!$L25),AND(E$5&gt;='Rent Roll'!$M50,E$5&lt;='Rent Roll'!$N50)),
IF('Rent Roll'!$S25=NNN,E56,
IF('Rent Roll'!$S25=Stop,E81,
IF('Rent Roll'!$S25=CAM_Fixed,E106,
IF('Rent Roll'!$S25=FSG,"-","-")))),"-"),"-")</f>
        <v>-</v>
      </c>
      <c r="F29" s="185" t="str">
        <f>IF(F$3='Rent Roll'!$U25,
IF(OR(AND(F$5&gt;='Rent Roll'!$K25,F$5&lt;='Rent Roll'!$L25),AND(F$5&gt;='Rent Roll'!$M50,F$5&lt;='Rent Roll'!$N50)),
IF('Rent Roll'!$S25=NNN,F56,
IF('Rent Roll'!$S25=Stop,F81,
IF('Rent Roll'!$S25=CAM_Fixed,F106,
IF('Rent Roll'!$S25=FSG,"-","-")))),"-"),"-")</f>
        <v>-</v>
      </c>
      <c r="G29" s="185" t="str">
        <f>IF(G$3='Rent Roll'!$U25,
IF(OR(AND(G$5&gt;='Rent Roll'!$K25,G$5&lt;='Rent Roll'!$L25),AND(G$5&gt;='Rent Roll'!$M50,G$5&lt;='Rent Roll'!$N50)),
IF('Rent Roll'!$S25=NNN,G56,
IF('Rent Roll'!$S25=Stop,G81,
IF('Rent Roll'!$S25=CAM_Fixed,G106,
IF('Rent Roll'!$S25=FSG,"-","-")))),"-"),"-")</f>
        <v>-</v>
      </c>
      <c r="H29" s="185" t="str">
        <f>IF(H$3='Rent Roll'!$U25,
IF(OR(AND(H$5&gt;='Rent Roll'!$K25,H$5&lt;='Rent Roll'!$L25),AND(H$5&gt;='Rent Roll'!$M50,H$5&lt;='Rent Roll'!$N50)),
IF('Rent Roll'!$S25=NNN,H56,
IF('Rent Roll'!$S25=Stop,H81,
IF('Rent Roll'!$S25=CAM_Fixed,H106,
IF('Rent Roll'!$S25=FSG,"-","-")))),"-"),"-")</f>
        <v>-</v>
      </c>
      <c r="I29" s="185" t="str">
        <f>IF(I$3='Rent Roll'!$U25,
IF(OR(AND(I$5&gt;='Rent Roll'!$K25,I$5&lt;='Rent Roll'!$L25),AND(I$5&gt;='Rent Roll'!$M50,I$5&lt;='Rent Roll'!$N50)),
IF('Rent Roll'!$S25=NNN,I56,
IF('Rent Roll'!$S25=Stop,I81,
IF('Rent Roll'!$S25=CAM_Fixed,I106,
IF('Rent Roll'!$S25=FSG,"-","-")))),"-"),"-")</f>
        <v>-</v>
      </c>
      <c r="J29" s="185" t="str">
        <f>IF(J$3='Rent Roll'!$U25,
IF(OR(AND(J$5&gt;='Rent Roll'!$K25,J$5&lt;='Rent Roll'!$L25),AND(J$5&gt;='Rent Roll'!$M50,J$5&lt;='Rent Roll'!$N50)),
IF('Rent Roll'!$S25=NNN,J56,
IF('Rent Roll'!$S25=Stop,J81,
IF('Rent Roll'!$S25=CAM_Fixed,J106,
IF('Rent Roll'!$S25=FSG,"-","-")))),"-"),"-")</f>
        <v>-</v>
      </c>
      <c r="K29" s="185" t="str">
        <f>IF(K$3='Rent Roll'!$U25,
IF(OR(AND(K$5&gt;='Rent Roll'!$K25,K$5&lt;='Rent Roll'!$L25),AND(K$5&gt;='Rent Roll'!$M50,K$5&lt;='Rent Roll'!$N50)),
IF('Rent Roll'!$S25=NNN,K56,
IF('Rent Roll'!$S25=Stop,K81,
IF('Rent Roll'!$S25=CAM_Fixed,K106,
IF('Rent Roll'!$S25=FSG,"-","-")))),"-"),"-")</f>
        <v>-</v>
      </c>
      <c r="L29" s="185" t="str">
        <f>IF(L$3='Rent Roll'!$U25,
IF(OR(AND(L$5&gt;='Rent Roll'!$K25,L$5&lt;='Rent Roll'!$L25),AND(L$5&gt;='Rent Roll'!$M50,L$5&lt;='Rent Roll'!$N50)),
IF('Rent Roll'!$S25=NNN,L56,
IF('Rent Roll'!$S25=Stop,L81,
IF('Rent Roll'!$S25=CAM_Fixed,L106,
IF('Rent Roll'!$S25=FSG,"-","-")))),"-"),"-")</f>
        <v>-</v>
      </c>
      <c r="M29" s="185" t="str">
        <f>IF(M$3='Rent Roll'!$U25,
IF(OR(AND(M$5&gt;='Rent Roll'!$K25,M$5&lt;='Rent Roll'!$L25),AND(M$5&gt;='Rent Roll'!$M50,M$5&lt;='Rent Roll'!$N50)),
IF('Rent Roll'!$S25=NNN,M56,
IF('Rent Roll'!$S25=Stop,M81,
IF('Rent Roll'!$S25=CAM_Fixed,M106,
IF('Rent Roll'!$S25=FSG,"-","-")))),"-"),"-")</f>
        <v>-</v>
      </c>
      <c r="N29" s="185" t="str">
        <f>IF(N$3='Rent Roll'!$U25,
IF(OR(AND(N$5&gt;='Rent Roll'!$K25,N$5&lt;='Rent Roll'!$L25),AND(N$5&gt;='Rent Roll'!$M50,N$5&lt;='Rent Roll'!$N50)),
IF('Rent Roll'!$S25=NNN,N56,
IF('Rent Roll'!$S25=Stop,N81,
IF('Rent Roll'!$S25=CAM_Fixed,N106,
IF('Rent Roll'!$S25=FSG,"-","-")))),"-"),"-")</f>
        <v>-</v>
      </c>
      <c r="O29" s="185" t="str">
        <f>IF(O$3='Rent Roll'!$U25,
IF(OR(AND(O$5&gt;='Rent Roll'!$K25,O$5&lt;='Rent Roll'!$L25),AND(O$5&gt;='Rent Roll'!$M50,O$5&lt;='Rent Roll'!$N50)),
IF('Rent Roll'!$S25=NNN,O56,
IF('Rent Roll'!$S25=Stop,O81,
IF('Rent Roll'!$S25=CAM_Fixed,O106,
IF('Rent Roll'!$S25=FSG,"-","-")))),"-"),"-")</f>
        <v>-</v>
      </c>
      <c r="P29" s="185" t="str">
        <f>IF(P$3='Rent Roll'!$U25,
IF(OR(AND(P$5&gt;='Rent Roll'!$K25,P$5&lt;='Rent Roll'!$L25),AND(P$5&gt;='Rent Roll'!$M50,P$5&lt;='Rent Roll'!$N50)),
IF('Rent Roll'!$S25=NNN,P56,
IF('Rent Roll'!$S25=Stop,P81,
IF('Rent Roll'!$S25=CAM_Fixed,P106,
IF('Rent Roll'!$S25=FSG,"-","-")))),"-"),"-")</f>
        <v>-</v>
      </c>
      <c r="Q29" s="185" t="str">
        <f>IF(Q$3='Rent Roll'!$U25,
IF(OR(AND(Q$5&gt;='Rent Roll'!$K25,Q$5&lt;='Rent Roll'!$L25),AND(Q$5&gt;='Rent Roll'!$M50,Q$5&lt;='Rent Roll'!$N50)),
IF('Rent Roll'!$S25=NNN,Q56,
IF('Rent Roll'!$S25=Stop,Q81,
IF('Rent Roll'!$S25=CAM_Fixed,Q106,
IF('Rent Roll'!$S25=FSG,"-","-")))),"-"),"-")</f>
        <v>-</v>
      </c>
      <c r="R29" s="185" t="str">
        <f>IF(R$3='Rent Roll'!$U25,
IF(OR(AND(R$5&gt;='Rent Roll'!$K25,R$5&lt;='Rent Roll'!$L25),AND(R$5&gt;='Rent Roll'!$M50,R$5&lt;='Rent Roll'!$N50)),
IF('Rent Roll'!$S25=NNN,R56,
IF('Rent Roll'!$S25=Stop,R81,
IF('Rent Roll'!$S25=CAM_Fixed,R106,
IF('Rent Roll'!$S25=FSG,"-","-")))),"-"),"-")</f>
        <v>-</v>
      </c>
      <c r="S29" s="185" t="str">
        <f>IF(S$3='Rent Roll'!$U25,
IF(OR(AND(S$5&gt;='Rent Roll'!$K25,S$5&lt;='Rent Roll'!$L25),AND(S$5&gt;='Rent Roll'!$M50,S$5&lt;='Rent Roll'!$N50)),
IF('Rent Roll'!$S25=NNN,S56,
IF('Rent Roll'!$S25=Stop,S81,
IF('Rent Roll'!$S25=CAM_Fixed,S106,
IF('Rent Roll'!$S25=FSG,"-","-")))),"-"),"-")</f>
        <v>-</v>
      </c>
      <c r="T29" s="185" t="str">
        <f>IF(T$3='Rent Roll'!$U25,
IF(OR(AND(T$5&gt;='Rent Roll'!$K25,T$5&lt;='Rent Roll'!$L25),AND(T$5&gt;='Rent Roll'!$M50,T$5&lt;='Rent Roll'!$N50)),
IF('Rent Roll'!$S25=NNN,T56,
IF('Rent Roll'!$S25=Stop,T81,
IF('Rent Roll'!$S25=CAM_Fixed,T106,
IF('Rent Roll'!$S25=FSG,"-","-")))),"-"),"-")</f>
        <v>-</v>
      </c>
      <c r="U29" s="185" t="str">
        <f>IF(U$3='Rent Roll'!$U25,
IF(OR(AND(U$5&gt;='Rent Roll'!$K25,U$5&lt;='Rent Roll'!$L25),AND(U$5&gt;='Rent Roll'!$M50,U$5&lt;='Rent Roll'!$N50)),
IF('Rent Roll'!$S25=NNN,U56,
IF('Rent Roll'!$S25=Stop,U81,
IF('Rent Roll'!$S25=CAM_Fixed,U106,
IF('Rent Roll'!$S25=FSG,"-","-")))),"-"),"-")</f>
        <v>-</v>
      </c>
      <c r="V29" s="185" t="str">
        <f>IF(V$3='Rent Roll'!$U25,
IF(OR(AND(V$5&gt;='Rent Roll'!$K25,V$5&lt;='Rent Roll'!$L25),AND(V$5&gt;='Rent Roll'!$M50,V$5&lt;='Rent Roll'!$N50)),
IF('Rent Roll'!$S25=NNN,V56,
IF('Rent Roll'!$S25=Stop,V81,
IF('Rent Roll'!$S25=CAM_Fixed,V106,
IF('Rent Roll'!$S25=FSG,"-","-")))),"-"),"-")</f>
        <v>-</v>
      </c>
      <c r="W29" s="185" t="str">
        <f>IF(W$3='Rent Roll'!$U25,
IF(OR(AND(W$5&gt;='Rent Roll'!$K25,W$5&lt;='Rent Roll'!$L25),AND(W$5&gt;='Rent Roll'!$M50,W$5&lt;='Rent Roll'!$N50)),
IF('Rent Roll'!$S25=NNN,W56,
IF('Rent Roll'!$S25=Stop,W81,
IF('Rent Roll'!$S25=CAM_Fixed,W106,
IF('Rent Roll'!$S25=FSG,"-","-")))),"-"),"-")</f>
        <v>-</v>
      </c>
      <c r="X29" s="185" t="str">
        <f>IF(X$3='Rent Roll'!$U25,
IF(OR(AND(X$5&gt;='Rent Roll'!$K25,X$5&lt;='Rent Roll'!$L25),AND(X$5&gt;='Rent Roll'!$M50,X$5&lt;='Rent Roll'!$N50)),
IF('Rent Roll'!$S25=NNN,X56,
IF('Rent Roll'!$S25=Stop,X81,
IF('Rent Roll'!$S25=CAM_Fixed,X106,
IF('Rent Roll'!$S25=FSG,"-","-")))),"-"),"-")</f>
        <v>-</v>
      </c>
      <c r="Y29" s="185" t="str">
        <f>IF(Y$3='Rent Roll'!$U25,
IF(OR(AND(Y$5&gt;='Rent Roll'!$K25,Y$5&lt;='Rent Roll'!$L25),AND(Y$5&gt;='Rent Roll'!$M50,Y$5&lt;='Rent Roll'!$N50)),
IF('Rent Roll'!$S25=NNN,Y56,
IF('Rent Roll'!$S25=Stop,Y81,
IF('Rent Roll'!$S25=CAM_Fixed,Y106,
IF('Rent Roll'!$S25=FSG,"-","-")))),"-"),"-")</f>
        <v>-</v>
      </c>
      <c r="Z29" s="185" t="str">
        <f>IF(Z$3='Rent Roll'!$U25,
IF(OR(AND(Z$5&gt;='Rent Roll'!$K25,Z$5&lt;='Rent Roll'!$L25),AND(Z$5&gt;='Rent Roll'!$M50,Z$5&lt;='Rent Roll'!$N50)),
IF('Rent Roll'!$S25=NNN,Z56,
IF('Rent Roll'!$S25=Stop,Z81,
IF('Rent Roll'!$S25=CAM_Fixed,Z106,
IF('Rent Roll'!$S25=FSG,"-","-")))),"-"),"-")</f>
        <v>-</v>
      </c>
      <c r="AA29" s="185" t="str">
        <f>IF(AA$3='Rent Roll'!$U25,
IF(OR(AND(AA$5&gt;='Rent Roll'!$K25,AA$5&lt;='Rent Roll'!$L25),AND(AA$5&gt;='Rent Roll'!$M50,AA$5&lt;='Rent Roll'!$N50)),
IF('Rent Roll'!$S25=NNN,AA56,
IF('Rent Roll'!$S25=Stop,AA81,
IF('Rent Roll'!$S25=CAM_Fixed,AA106,
IF('Rent Roll'!$S25=FSG,"-","-")))),"-"),"-")</f>
        <v>-</v>
      </c>
      <c r="AB29" s="185" t="str">
        <f>IF(AB$3='Rent Roll'!$U25,
IF(OR(AND(AB$5&gt;='Rent Roll'!$K25,AB$5&lt;='Rent Roll'!$L25),AND(AB$5&gt;='Rent Roll'!$M50,AB$5&lt;='Rent Roll'!$N50)),
IF('Rent Roll'!$S25=NNN,AB56,
IF('Rent Roll'!$S25=Stop,AB81,
IF('Rent Roll'!$S25=CAM_Fixed,AB106,
IF('Rent Roll'!$S25=FSG,"-","-")))),"-"),"-")</f>
        <v>-</v>
      </c>
      <c r="AC29" s="185" t="str">
        <f>IF(AC$3='Rent Roll'!$U25,
IF(OR(AND(AC$5&gt;='Rent Roll'!$K25,AC$5&lt;='Rent Roll'!$L25),AND(AC$5&gt;='Rent Roll'!$M50,AC$5&lt;='Rent Roll'!$N50)),
IF('Rent Roll'!$S25=NNN,AC56,
IF('Rent Roll'!$S25=Stop,AC81,
IF('Rent Roll'!$S25=CAM_Fixed,AC106,
IF('Rent Roll'!$S25=FSG,"-","-")))),"-"),"-")</f>
        <v>-</v>
      </c>
      <c r="AD29" s="185" t="str">
        <f>IF(AD$3='Rent Roll'!$U25,
IF(OR(AND(AD$5&gt;='Rent Roll'!$K25,AD$5&lt;='Rent Roll'!$L25),AND(AD$5&gt;='Rent Roll'!$M50,AD$5&lt;='Rent Roll'!$N50)),
IF('Rent Roll'!$S25=NNN,AD56,
IF('Rent Roll'!$S25=Stop,AD81,
IF('Rent Roll'!$S25=CAM_Fixed,AD106,
IF('Rent Roll'!$S25=FSG,"-","-")))),"-"),"-")</f>
        <v>-</v>
      </c>
      <c r="AE29" s="185" t="str">
        <f>IF(AE$3='Rent Roll'!$U25,
IF(OR(AND(AE$5&gt;='Rent Roll'!$K25,AE$5&lt;='Rent Roll'!$L25),AND(AE$5&gt;='Rent Roll'!$M50,AE$5&lt;='Rent Roll'!$N50)),
IF('Rent Roll'!$S25=NNN,AE56,
IF('Rent Roll'!$S25=Stop,AE81,
IF('Rent Roll'!$S25=CAM_Fixed,AE106,
IF('Rent Roll'!$S25=FSG,"-","-")))),"-"),"-")</f>
        <v>-</v>
      </c>
      <c r="AF29" s="185" t="str">
        <f>IF(AF$3='Rent Roll'!$U25,
IF(OR(AND(AF$5&gt;='Rent Roll'!$K25,AF$5&lt;='Rent Roll'!$L25),AND(AF$5&gt;='Rent Roll'!$M50,AF$5&lt;='Rent Roll'!$N50)),
IF('Rent Roll'!$S25=NNN,AF56,
IF('Rent Roll'!$S25=Stop,AF81,
IF('Rent Roll'!$S25=CAM_Fixed,AF106,
IF('Rent Roll'!$S25=FSG,"-","-")))),"-"),"-")</f>
        <v>-</v>
      </c>
      <c r="AG29" s="185" t="str">
        <f>IF(AG$3='Rent Roll'!$U25,
IF(OR(AND(AG$5&gt;='Rent Roll'!$K25,AG$5&lt;='Rent Roll'!$L25),AND(AG$5&gt;='Rent Roll'!$M50,AG$5&lt;='Rent Roll'!$N50)),
IF('Rent Roll'!$S25=NNN,AG56,
IF('Rent Roll'!$S25=Stop,AG81,
IF('Rent Roll'!$S25=CAM_Fixed,AG106,
IF('Rent Roll'!$S25=FSG,"-","-")))),"-"),"-")</f>
        <v>-</v>
      </c>
      <c r="AH29" s="185" t="str">
        <f>IF(AH$3='Rent Roll'!$U25,
IF(OR(AND(AH$5&gt;='Rent Roll'!$K25,AH$5&lt;='Rent Roll'!$L25),AND(AH$5&gt;='Rent Roll'!$M50,AH$5&lt;='Rent Roll'!$N50)),
IF('Rent Roll'!$S25=NNN,AH56,
IF('Rent Roll'!$S25=Stop,AH81,
IF('Rent Roll'!$S25=CAM_Fixed,AH106,
IF('Rent Roll'!$S25=FSG,"-","-")))),"-"),"-")</f>
        <v>-</v>
      </c>
      <c r="AI29" s="185" t="str">
        <f>IF(AI$3='Rent Roll'!$U25,
IF(OR(AND(AI$5&gt;='Rent Roll'!$K25,AI$5&lt;='Rent Roll'!$L25),AND(AI$5&gt;='Rent Roll'!$M50,AI$5&lt;='Rent Roll'!$N50)),
IF('Rent Roll'!$S25=NNN,AI56,
IF('Rent Roll'!$S25=Stop,AI81,
IF('Rent Roll'!$S25=CAM_Fixed,AI106,
IF('Rent Roll'!$S25=FSG,"-","-")))),"-"),"-")</f>
        <v>-</v>
      </c>
      <c r="AJ29" s="185" t="str">
        <f>IF(AJ$3='Rent Roll'!$U25,
IF(OR(AND(AJ$5&gt;='Rent Roll'!$K25,AJ$5&lt;='Rent Roll'!$L25),AND(AJ$5&gt;='Rent Roll'!$M50,AJ$5&lt;='Rent Roll'!$N50)),
IF('Rent Roll'!$S25=NNN,AJ56,
IF('Rent Roll'!$S25=Stop,AJ81,
IF('Rent Roll'!$S25=CAM_Fixed,AJ106,
IF('Rent Roll'!$S25=FSG,"-","-")))),"-"),"-")</f>
        <v>-</v>
      </c>
      <c r="AK29" s="185" t="str">
        <f>IF(AK$3='Rent Roll'!$U25,
IF(OR(AND(AK$5&gt;='Rent Roll'!$K25,AK$5&lt;='Rent Roll'!$L25),AND(AK$5&gt;='Rent Roll'!$M50,AK$5&lt;='Rent Roll'!$N50)),
IF('Rent Roll'!$S25=NNN,AK56,
IF('Rent Roll'!$S25=Stop,AK81,
IF('Rent Roll'!$S25=CAM_Fixed,AK106,
IF('Rent Roll'!$S25=FSG,"-","-")))),"-"),"-")</f>
        <v>-</v>
      </c>
      <c r="AL29" s="185" t="str">
        <f>IF(AL$3='Rent Roll'!$U25,
IF(OR(AND(AL$5&gt;='Rent Roll'!$K25,AL$5&lt;='Rent Roll'!$L25),AND(AL$5&gt;='Rent Roll'!$M50,AL$5&lt;='Rent Roll'!$N50)),
IF('Rent Roll'!$S25=NNN,AL56,
IF('Rent Roll'!$S25=Stop,AL81,
IF('Rent Roll'!$S25=CAM_Fixed,AL106,
IF('Rent Roll'!$S25=FSG,"-","-")))),"-"),"-")</f>
        <v>-</v>
      </c>
      <c r="AM29" s="185" t="str">
        <f>IF(AM$3='Rent Roll'!$U25,
IF(OR(AND(AM$5&gt;='Rent Roll'!$K25,AM$5&lt;='Rent Roll'!$L25),AND(AM$5&gt;='Rent Roll'!$M50,AM$5&lt;='Rent Roll'!$N50)),
IF('Rent Roll'!$S25=NNN,AM56,
IF('Rent Roll'!$S25=Stop,AM81,
IF('Rent Roll'!$S25=CAM_Fixed,AM106,
IF('Rent Roll'!$S25=FSG,"-","-")))),"-"),"-")</f>
        <v>-</v>
      </c>
      <c r="AN29" s="185" t="str">
        <f>IF(AN$3='Rent Roll'!$U25,
IF(OR(AND(AN$5&gt;='Rent Roll'!$K25,AN$5&lt;='Rent Roll'!$L25),AND(AN$5&gt;='Rent Roll'!$M50,AN$5&lt;='Rent Roll'!$N50)),
IF('Rent Roll'!$S25=NNN,AN56,
IF('Rent Roll'!$S25=Stop,AN81,
IF('Rent Roll'!$S25=CAM_Fixed,AN106,
IF('Rent Roll'!$S25=FSG,"-","-")))),"-"),"-")</f>
        <v>-</v>
      </c>
      <c r="AO29" s="185" t="str">
        <f>IF(AO$3='Rent Roll'!$U25,
IF(OR(AND(AO$5&gt;='Rent Roll'!$K25,AO$5&lt;='Rent Roll'!$L25),AND(AO$5&gt;='Rent Roll'!$M50,AO$5&lt;='Rent Roll'!$N50)),
IF('Rent Roll'!$S25=NNN,AO56,
IF('Rent Roll'!$S25=Stop,AO81,
IF('Rent Roll'!$S25=CAM_Fixed,AO106,
IF('Rent Roll'!$S25=FSG,"-","-")))),"-"),"-")</f>
        <v>-</v>
      </c>
      <c r="AP29" s="185" t="str">
        <f>IF(AP$3='Rent Roll'!$U25,
IF(OR(AND(AP$5&gt;='Rent Roll'!$K25,AP$5&lt;='Rent Roll'!$L25),AND(AP$5&gt;='Rent Roll'!$M50,AP$5&lt;='Rent Roll'!$N50)),
IF('Rent Roll'!$S25=NNN,AP56,
IF('Rent Roll'!$S25=Stop,AP81,
IF('Rent Roll'!$S25=CAM_Fixed,AP106,
IF('Rent Roll'!$S25=FSG,"-","-")))),"-"),"-")</f>
        <v>-</v>
      </c>
      <c r="AQ29" s="185" t="str">
        <f>IF(AQ$3='Rent Roll'!$U25,
IF(OR(AND(AQ$5&gt;='Rent Roll'!$K25,AQ$5&lt;='Rent Roll'!$L25),AND(AQ$5&gt;='Rent Roll'!$M50,AQ$5&lt;='Rent Roll'!$N50)),
IF('Rent Roll'!$S25=NNN,AQ56,
IF('Rent Roll'!$S25=Stop,AQ81,
IF('Rent Roll'!$S25=CAM_Fixed,AQ106,
IF('Rent Roll'!$S25=FSG,"-","-")))),"-"),"-")</f>
        <v>-</v>
      </c>
      <c r="AR29" s="185" t="str">
        <f>IF(AR$3='Rent Roll'!$U25,
IF(OR(AND(AR$5&gt;='Rent Roll'!$K25,AR$5&lt;='Rent Roll'!$L25),AND(AR$5&gt;='Rent Roll'!$M50,AR$5&lt;='Rent Roll'!$N50)),
IF('Rent Roll'!$S25=NNN,AR56,
IF('Rent Roll'!$S25=Stop,AR81,
IF('Rent Roll'!$S25=CAM_Fixed,AR106,
IF('Rent Roll'!$S25=FSG,"-","-")))),"-"),"-")</f>
        <v>-</v>
      </c>
      <c r="AS29" s="185" t="str">
        <f>IF(AS$3='Rent Roll'!$U25,
IF(OR(AND(AS$5&gt;='Rent Roll'!$K25,AS$5&lt;='Rent Roll'!$L25),AND(AS$5&gt;='Rent Roll'!$M50,AS$5&lt;='Rent Roll'!$N50)),
IF('Rent Roll'!$S25=NNN,AS56,
IF('Rent Roll'!$S25=Stop,AS81,
IF('Rent Roll'!$S25=CAM_Fixed,AS106,
IF('Rent Roll'!$S25=FSG,"-","-")))),"-"),"-")</f>
        <v>-</v>
      </c>
      <c r="AT29" s="185" t="str">
        <f>IF(AT$3='Rent Roll'!$U25,
IF(OR(AND(AT$5&gt;='Rent Roll'!$K25,AT$5&lt;='Rent Roll'!$L25),AND(AT$5&gt;='Rent Roll'!$M50,AT$5&lt;='Rent Roll'!$N50)),
IF('Rent Roll'!$S25=NNN,AT56,
IF('Rent Roll'!$S25=Stop,AT81,
IF('Rent Roll'!$S25=CAM_Fixed,AT106,
IF('Rent Roll'!$S25=FSG,"-","-")))),"-"),"-")</f>
        <v>-</v>
      </c>
      <c r="AU29" s="185" t="str">
        <f>IF(AU$3='Rent Roll'!$U25,
IF(OR(AND(AU$5&gt;='Rent Roll'!$K25,AU$5&lt;='Rent Roll'!$L25),AND(AU$5&gt;='Rent Roll'!$M50,AU$5&lt;='Rent Roll'!$N50)),
IF('Rent Roll'!$S25=NNN,AU56,
IF('Rent Roll'!$S25=Stop,AU81,
IF('Rent Roll'!$S25=CAM_Fixed,AU106,
IF('Rent Roll'!$S25=FSG,"-","-")))),"-"),"-")</f>
        <v>-</v>
      </c>
      <c r="AV29" s="185" t="str">
        <f>IF(AV$3='Rent Roll'!$U25,
IF(OR(AND(AV$5&gt;='Rent Roll'!$K25,AV$5&lt;='Rent Roll'!$L25),AND(AV$5&gt;='Rent Roll'!$M50,AV$5&lt;='Rent Roll'!$N50)),
IF('Rent Roll'!$S25=NNN,AV56,
IF('Rent Roll'!$S25=Stop,AV81,
IF('Rent Roll'!$S25=CAM_Fixed,AV106,
IF('Rent Roll'!$S25=FSG,"-","-")))),"-"),"-")</f>
        <v>-</v>
      </c>
      <c r="AW29" s="185" t="str">
        <f>IF(AW$3='Rent Roll'!$U25,
IF(OR(AND(AW$5&gt;='Rent Roll'!$K25,AW$5&lt;='Rent Roll'!$L25),AND(AW$5&gt;='Rent Roll'!$M50,AW$5&lt;='Rent Roll'!$N50)),
IF('Rent Roll'!$S25=NNN,AW56,
IF('Rent Roll'!$S25=Stop,AW81,
IF('Rent Roll'!$S25=CAM_Fixed,AW106,
IF('Rent Roll'!$S25=FSG,"-","-")))),"-"),"-")</f>
        <v>-</v>
      </c>
      <c r="AX29" s="185" t="str">
        <f>IF(AX$3='Rent Roll'!$U25,
IF(OR(AND(AX$5&gt;='Rent Roll'!$K25,AX$5&lt;='Rent Roll'!$L25),AND(AX$5&gt;='Rent Roll'!$M50,AX$5&lt;='Rent Roll'!$N50)),
IF('Rent Roll'!$S25=NNN,AX56,
IF('Rent Roll'!$S25=Stop,AX81,
IF('Rent Roll'!$S25=CAM_Fixed,AX106,
IF('Rent Roll'!$S25=FSG,"-","-")))),"-"),"-")</f>
        <v>-</v>
      </c>
      <c r="AY29" s="185" t="str">
        <f>IF(AY$3='Rent Roll'!$U25,
IF(OR(AND(AY$5&gt;='Rent Roll'!$K25,AY$5&lt;='Rent Roll'!$L25),AND(AY$5&gt;='Rent Roll'!$M50,AY$5&lt;='Rent Roll'!$N50)),
IF('Rent Roll'!$S25=NNN,AY56,
IF('Rent Roll'!$S25=Stop,AY81,
IF('Rent Roll'!$S25=CAM_Fixed,AY106,
IF('Rent Roll'!$S25=FSG,"-","-")))),"-"),"-")</f>
        <v>-</v>
      </c>
      <c r="AZ29" s="185" t="str">
        <f>IF(AZ$3='Rent Roll'!$U25,
IF(OR(AND(AZ$5&gt;='Rent Roll'!$K25,AZ$5&lt;='Rent Roll'!$L25),AND(AZ$5&gt;='Rent Roll'!$M50,AZ$5&lt;='Rent Roll'!$N50)),
IF('Rent Roll'!$S25=NNN,AZ56,
IF('Rent Roll'!$S25=Stop,AZ81,
IF('Rent Roll'!$S25=CAM_Fixed,AZ106,
IF('Rent Roll'!$S25=FSG,"-","-")))),"-"),"-")</f>
        <v>-</v>
      </c>
      <c r="BA29" s="185" t="str">
        <f>IF(BA$3='Rent Roll'!$U25,
IF(OR(AND(BA$5&gt;='Rent Roll'!$K25,BA$5&lt;='Rent Roll'!$L25),AND(BA$5&gt;='Rent Roll'!$M50,BA$5&lt;='Rent Roll'!$N50)),
IF('Rent Roll'!$S25=NNN,BA56,
IF('Rent Roll'!$S25=Stop,BA81,
IF('Rent Roll'!$S25=CAM_Fixed,BA106,
IF('Rent Roll'!$S25=FSG,"-","-")))),"-"),"-")</f>
        <v>-</v>
      </c>
      <c r="BB29" s="185" t="str">
        <f>IF(BB$3='Rent Roll'!$U25,
IF(OR(AND(BB$5&gt;='Rent Roll'!$K25,BB$5&lt;='Rent Roll'!$L25),AND(BB$5&gt;='Rent Roll'!$M50,BB$5&lt;='Rent Roll'!$N50)),
IF('Rent Roll'!$S25=NNN,BB56,
IF('Rent Roll'!$S25=Stop,BB81,
IF('Rent Roll'!$S25=CAM_Fixed,BB106,
IF('Rent Roll'!$S25=FSG,"-","-")))),"-"),"-")</f>
        <v>-</v>
      </c>
      <c r="BC29" s="185" t="str">
        <f>IF(BC$3='Rent Roll'!$U25,
IF(OR(AND(BC$5&gt;='Rent Roll'!$K25,BC$5&lt;='Rent Roll'!$L25),AND(BC$5&gt;='Rent Roll'!$M50,BC$5&lt;='Rent Roll'!$N50)),
IF('Rent Roll'!$S25=NNN,BC56,
IF('Rent Roll'!$S25=Stop,BC81,
IF('Rent Roll'!$S25=CAM_Fixed,BC106,
IF('Rent Roll'!$S25=FSG,"-","-")))),"-"),"-")</f>
        <v>-</v>
      </c>
      <c r="BD29" s="185" t="str">
        <f>IF(BD$3='Rent Roll'!$U25,
IF(OR(AND(BD$5&gt;='Rent Roll'!$K25,BD$5&lt;='Rent Roll'!$L25),AND(BD$5&gt;='Rent Roll'!$M50,BD$5&lt;='Rent Roll'!$N50)),
IF('Rent Roll'!$S25=NNN,BD56,
IF('Rent Roll'!$S25=Stop,BD81,
IF('Rent Roll'!$S25=CAM_Fixed,BD106,
IF('Rent Roll'!$S25=FSG,"-","-")))),"-"),"-")</f>
        <v>-</v>
      </c>
      <c r="BE29" s="185" t="str">
        <f>IF(BE$3='Rent Roll'!$U25,
IF(OR(AND(BE$5&gt;='Rent Roll'!$K25,BE$5&lt;='Rent Roll'!$L25),AND(BE$5&gt;='Rent Roll'!$M50,BE$5&lt;='Rent Roll'!$N50)),
IF('Rent Roll'!$S25=NNN,BE56,
IF('Rent Roll'!$S25=Stop,BE81,
IF('Rent Roll'!$S25=CAM_Fixed,BE106,
IF('Rent Roll'!$S25=FSG,"-","-")))),"-"),"-")</f>
        <v>-</v>
      </c>
      <c r="BF29" s="185" t="str">
        <f>IF(BF$3='Rent Roll'!$U25,
IF(OR(AND(BF$5&gt;='Rent Roll'!$K25,BF$5&lt;='Rent Roll'!$L25),AND(BF$5&gt;='Rent Roll'!$M50,BF$5&lt;='Rent Roll'!$N50)),
IF('Rent Roll'!$S25=NNN,BF56,
IF('Rent Roll'!$S25=Stop,BF81,
IF('Rent Roll'!$S25=CAM_Fixed,BF106,
IF('Rent Roll'!$S25=FSG,"-","-")))),"-"),"-")</f>
        <v>-</v>
      </c>
      <c r="BG29" s="185" t="str">
        <f>IF(BG$3='Rent Roll'!$U25,
IF(OR(AND(BG$5&gt;='Rent Roll'!$K25,BG$5&lt;='Rent Roll'!$L25),AND(BG$5&gt;='Rent Roll'!$M50,BG$5&lt;='Rent Roll'!$N50)),
IF('Rent Roll'!$S25=NNN,BG56,
IF('Rent Roll'!$S25=Stop,BG81,
IF('Rent Roll'!$S25=CAM_Fixed,BG106,
IF('Rent Roll'!$S25=FSG,"-","-")))),"-"),"-")</f>
        <v>-</v>
      </c>
      <c r="BH29" s="185" t="str">
        <f>IF(BH$3='Rent Roll'!$U25,
IF(OR(AND(BH$5&gt;='Rent Roll'!$K25,BH$5&lt;='Rent Roll'!$L25),AND(BH$5&gt;='Rent Roll'!$M50,BH$5&lt;='Rent Roll'!$N50)),
IF('Rent Roll'!$S25=NNN,BH56,
IF('Rent Roll'!$S25=Stop,BH81,
IF('Rent Roll'!$S25=CAM_Fixed,BH106,
IF('Rent Roll'!$S25=FSG,"-","-")))),"-"),"-")</f>
        <v>-</v>
      </c>
      <c r="BI29" s="185" t="str">
        <f>IF(BI$3='Rent Roll'!$U25,
IF(OR(AND(BI$5&gt;='Rent Roll'!$K25,BI$5&lt;='Rent Roll'!$L25),AND(BI$5&gt;='Rent Roll'!$M50,BI$5&lt;='Rent Roll'!$N50)),
IF('Rent Roll'!$S25=NNN,BI56,
IF('Rent Roll'!$S25=Stop,BI81,
IF('Rent Roll'!$S25=CAM_Fixed,BI106,
IF('Rent Roll'!$S25=FSG,"-","-")))),"-"),"-")</f>
        <v>-</v>
      </c>
      <c r="BJ29" s="185" t="str">
        <f>IF(BJ$3='Rent Roll'!$U25,
IF(OR(AND(BJ$5&gt;='Rent Roll'!$K25,BJ$5&lt;='Rent Roll'!$L25),AND(BJ$5&gt;='Rent Roll'!$M50,BJ$5&lt;='Rent Roll'!$N50)),
IF('Rent Roll'!$S25=NNN,BJ56,
IF('Rent Roll'!$S25=Stop,BJ81,
IF('Rent Roll'!$S25=CAM_Fixed,BJ106,
IF('Rent Roll'!$S25=FSG,"-","-")))),"-"),"-")</f>
        <v>-</v>
      </c>
      <c r="BK29" s="185" t="str">
        <f>IF(BK$3='Rent Roll'!$U25,
IF(OR(AND(BK$5&gt;='Rent Roll'!$K25,BK$5&lt;='Rent Roll'!$L25),AND(BK$5&gt;='Rent Roll'!$M50,BK$5&lt;='Rent Roll'!$N50)),
IF('Rent Roll'!$S25=NNN,BK56,
IF('Rent Roll'!$S25=Stop,BK81,
IF('Rent Roll'!$S25=CAM_Fixed,BK106,
IF('Rent Roll'!$S25=FSG,"-","-")))),"-"),"-")</f>
        <v>-</v>
      </c>
      <c r="BL29" s="185" t="str">
        <f>IF(BL$3='Rent Roll'!$U25,
IF(OR(AND(BL$5&gt;='Rent Roll'!$K25,BL$5&lt;='Rent Roll'!$L25),AND(BL$5&gt;='Rent Roll'!$M50,BL$5&lt;='Rent Roll'!$N50)),
IF('Rent Roll'!$S25=NNN,BL56,
IF('Rent Roll'!$S25=Stop,BL81,
IF('Rent Roll'!$S25=CAM_Fixed,BL106,
IF('Rent Roll'!$S25=FSG,"-","-")))),"-"),"-")</f>
        <v>-</v>
      </c>
      <c r="BM29" s="185" t="str">
        <f>IF(BM$3='Rent Roll'!$U25,
IF(OR(AND(BM$5&gt;='Rent Roll'!$K25,BM$5&lt;='Rent Roll'!$L25),AND(BM$5&gt;='Rent Roll'!$M50,BM$5&lt;='Rent Roll'!$N50)),
IF('Rent Roll'!$S25=NNN,BM56,
IF('Rent Roll'!$S25=Stop,BM81,
IF('Rent Roll'!$S25=CAM_Fixed,BM106,
IF('Rent Roll'!$S25=FSG,"-","-")))),"-"),"-")</f>
        <v>-</v>
      </c>
      <c r="BN29" s="185" t="str">
        <f>IF(BN$3='Rent Roll'!$U25,
IF(OR(AND(BN$5&gt;='Rent Roll'!$K25,BN$5&lt;='Rent Roll'!$L25),AND(BN$5&gt;='Rent Roll'!$M50,BN$5&lt;='Rent Roll'!$N50)),
IF('Rent Roll'!$S25=NNN,BN56,
IF('Rent Roll'!$S25=Stop,BN81,
IF('Rent Roll'!$S25=CAM_Fixed,BN106,
IF('Rent Roll'!$S25=FSG,"-","-")))),"-"),"-")</f>
        <v>-</v>
      </c>
      <c r="BO29" s="185" t="str">
        <f>IF(BO$3='Rent Roll'!$U25,
IF(OR(AND(BO$5&gt;='Rent Roll'!$K25,BO$5&lt;='Rent Roll'!$L25),AND(BO$5&gt;='Rent Roll'!$M50,BO$5&lt;='Rent Roll'!$N50)),
IF('Rent Roll'!$S25=NNN,BO56,
IF('Rent Roll'!$S25=Stop,BO81,
IF('Rent Roll'!$S25=CAM_Fixed,BO106,
IF('Rent Roll'!$S25=FSG,"-","-")))),"-"),"-")</f>
        <v>-</v>
      </c>
      <c r="BP29" s="185" t="str">
        <f>IF(BP$3='Rent Roll'!$U25,
IF(OR(AND(BP$5&gt;='Rent Roll'!$K25,BP$5&lt;='Rent Roll'!$L25),AND(BP$5&gt;='Rent Roll'!$M50,BP$5&lt;='Rent Roll'!$N50)),
IF('Rent Roll'!$S25=NNN,BP56,
IF('Rent Roll'!$S25=Stop,BP81,
IF('Rent Roll'!$S25=CAM_Fixed,BP106,
IF('Rent Roll'!$S25=FSG,"-","-")))),"-"),"-")</f>
        <v>-</v>
      </c>
      <c r="BQ29" s="185" t="str">
        <f>IF(BQ$3='Rent Roll'!$U25,
IF(OR(AND(BQ$5&gt;='Rent Roll'!$K25,BQ$5&lt;='Rent Roll'!$L25),AND(BQ$5&gt;='Rent Roll'!$M50,BQ$5&lt;='Rent Roll'!$N50)),
IF('Rent Roll'!$S25=NNN,BQ56,
IF('Rent Roll'!$S25=Stop,BQ81,
IF('Rent Roll'!$S25=CAM_Fixed,BQ106,
IF('Rent Roll'!$S25=FSG,"-","-")))),"-"),"-")</f>
        <v>-</v>
      </c>
      <c r="BR29" s="185" t="str">
        <f>IF(BR$3='Rent Roll'!$U25,
IF(OR(AND(BR$5&gt;='Rent Roll'!$K25,BR$5&lt;='Rent Roll'!$L25),AND(BR$5&gt;='Rent Roll'!$M50,BR$5&lt;='Rent Roll'!$N50)),
IF('Rent Roll'!$S25=NNN,BR56,
IF('Rent Roll'!$S25=Stop,BR81,
IF('Rent Roll'!$S25=CAM_Fixed,BR106,
IF('Rent Roll'!$S25=FSG,"-","-")))),"-"),"-")</f>
        <v>-</v>
      </c>
      <c r="BS29" s="185" t="str">
        <f>IF(BS$3='Rent Roll'!$U25,
IF(OR(AND(BS$5&gt;='Rent Roll'!$K25,BS$5&lt;='Rent Roll'!$L25),AND(BS$5&gt;='Rent Roll'!$M50,BS$5&lt;='Rent Roll'!$N50)),
IF('Rent Roll'!$S25=NNN,BS56,
IF('Rent Roll'!$S25=Stop,BS81,
IF('Rent Roll'!$S25=CAM_Fixed,BS106,
IF('Rent Roll'!$S25=FSG,"-","-")))),"-"),"-")</f>
        <v>-</v>
      </c>
      <c r="BT29" s="185" t="str">
        <f>IF(BT$3='Rent Roll'!$U25,
IF(OR(AND(BT$5&gt;='Rent Roll'!$K25,BT$5&lt;='Rent Roll'!$L25),AND(BT$5&gt;='Rent Roll'!$M50,BT$5&lt;='Rent Roll'!$N50)),
IF('Rent Roll'!$S25=NNN,BT56,
IF('Rent Roll'!$S25=Stop,BT81,
IF('Rent Roll'!$S25=CAM_Fixed,BT106,
IF('Rent Roll'!$S25=FSG,"-","-")))),"-"),"-")</f>
        <v>-</v>
      </c>
      <c r="BU29" s="185" t="str">
        <f>IF(BU$3='Rent Roll'!$U25,
IF(OR(AND(BU$5&gt;='Rent Roll'!$K25,BU$5&lt;='Rent Roll'!$L25),AND(BU$5&gt;='Rent Roll'!$M50,BU$5&lt;='Rent Roll'!$N50)),
IF('Rent Roll'!$S25=NNN,BU56,
IF('Rent Roll'!$S25=Stop,BU81,
IF('Rent Roll'!$S25=CAM_Fixed,BU106,
IF('Rent Roll'!$S25=FSG,"-","-")))),"-"),"-")</f>
        <v>-</v>
      </c>
      <c r="BV29" s="185" t="str">
        <f>IF(BV$3='Rent Roll'!$U25,
IF(OR(AND(BV$5&gt;='Rent Roll'!$K25,BV$5&lt;='Rent Roll'!$L25),AND(BV$5&gt;='Rent Roll'!$M50,BV$5&lt;='Rent Roll'!$N50)),
IF('Rent Roll'!$S25=NNN,BV56,
IF('Rent Roll'!$S25=Stop,BV81,
IF('Rent Roll'!$S25=CAM_Fixed,BV106,
IF('Rent Roll'!$S25=FSG,"-","-")))),"-"),"-")</f>
        <v>-</v>
      </c>
      <c r="BW29" s="185" t="str">
        <f>IF(BW$3='Rent Roll'!$U25,
IF(OR(AND(BW$5&gt;='Rent Roll'!$K25,BW$5&lt;='Rent Roll'!$L25),AND(BW$5&gt;='Rent Roll'!$M50,BW$5&lt;='Rent Roll'!$N50)),
IF('Rent Roll'!$S25=NNN,BW56,
IF('Rent Roll'!$S25=Stop,BW81,
IF('Rent Roll'!$S25=CAM_Fixed,BW106,
IF('Rent Roll'!$S25=FSG,"-","-")))),"-"),"-")</f>
        <v>-</v>
      </c>
      <c r="BX29" s="185" t="str">
        <f>IF(BX$3='Rent Roll'!$U25,
IF(OR(AND(BX$5&gt;='Rent Roll'!$K25,BX$5&lt;='Rent Roll'!$L25),AND(BX$5&gt;='Rent Roll'!$M50,BX$5&lt;='Rent Roll'!$N50)),
IF('Rent Roll'!$S25=NNN,BX56,
IF('Rent Roll'!$S25=Stop,BX81,
IF('Rent Roll'!$S25=CAM_Fixed,BX106,
IF('Rent Roll'!$S25=FSG,"-","-")))),"-"),"-")</f>
        <v>-</v>
      </c>
      <c r="BY29" s="185" t="str">
        <f>IF(BY$3='Rent Roll'!$U25,
IF(OR(AND(BY$5&gt;='Rent Roll'!$K25,BY$5&lt;='Rent Roll'!$L25),AND(BY$5&gt;='Rent Roll'!$M50,BY$5&lt;='Rent Roll'!$N50)),
IF('Rent Roll'!$S25=NNN,BY56,
IF('Rent Roll'!$S25=Stop,BY81,
IF('Rent Roll'!$S25=CAM_Fixed,BY106,
IF('Rent Roll'!$S25=FSG,"-","-")))),"-"),"-")</f>
        <v>-</v>
      </c>
      <c r="BZ29" s="185" t="str">
        <f>IF(BZ$3='Rent Roll'!$U25,
IF(OR(AND(BZ$5&gt;='Rent Roll'!$K25,BZ$5&lt;='Rent Roll'!$L25),AND(BZ$5&gt;='Rent Roll'!$M50,BZ$5&lt;='Rent Roll'!$N50)),
IF('Rent Roll'!$S25=NNN,BZ56,
IF('Rent Roll'!$S25=Stop,BZ81,
IF('Rent Roll'!$S25=CAM_Fixed,BZ106,
IF('Rent Roll'!$S25=FSG,"-","-")))),"-"),"-")</f>
        <v>-</v>
      </c>
      <c r="CA29" s="185" t="str">
        <f>IF(CA$3='Rent Roll'!$U25,
IF(OR(AND(CA$5&gt;='Rent Roll'!$K25,CA$5&lt;='Rent Roll'!$L25),AND(CA$5&gt;='Rent Roll'!$M50,CA$5&lt;='Rent Roll'!$N50)),
IF('Rent Roll'!$S25=NNN,CA56,
IF('Rent Roll'!$S25=Stop,CA81,
IF('Rent Roll'!$S25=CAM_Fixed,CA106,
IF('Rent Roll'!$S25=FSG,"-","-")))),"-"),"-")</f>
        <v>-</v>
      </c>
      <c r="CB29" s="185" t="str">
        <f>IF(CB$3='Rent Roll'!$U25,
IF(OR(AND(CB$5&gt;='Rent Roll'!$K25,CB$5&lt;='Rent Roll'!$L25),AND(CB$5&gt;='Rent Roll'!$M50,CB$5&lt;='Rent Roll'!$N50)),
IF('Rent Roll'!$S25=NNN,CB56,
IF('Rent Roll'!$S25=Stop,CB81,
IF('Rent Roll'!$S25=CAM_Fixed,CB106,
IF('Rent Roll'!$S25=FSG,"-","-")))),"-"),"-")</f>
        <v>-</v>
      </c>
      <c r="CC29" s="185" t="str">
        <f>IF(CC$3='Rent Roll'!$U25,
IF(OR(AND(CC$5&gt;='Rent Roll'!$K25,CC$5&lt;='Rent Roll'!$L25),AND(CC$5&gt;='Rent Roll'!$M50,CC$5&lt;='Rent Roll'!$N50)),
IF('Rent Roll'!$S25=NNN,CC56,
IF('Rent Roll'!$S25=Stop,CC81,
IF('Rent Roll'!$S25=CAM_Fixed,CC106,
IF('Rent Roll'!$S25=FSG,"-","-")))),"-"),"-")</f>
        <v>-</v>
      </c>
      <c r="CD29" s="185" t="str">
        <f>IF(CD$3='Rent Roll'!$U25,
IF(OR(AND(CD$5&gt;='Rent Roll'!$K25,CD$5&lt;='Rent Roll'!$L25),AND(CD$5&gt;='Rent Roll'!$M50,CD$5&lt;='Rent Roll'!$N50)),
IF('Rent Roll'!$S25=NNN,CD56,
IF('Rent Roll'!$S25=Stop,CD81,
IF('Rent Roll'!$S25=CAM_Fixed,CD106,
IF('Rent Roll'!$S25=FSG,"-","-")))),"-"),"-")</f>
        <v>-</v>
      </c>
      <c r="CE29" s="185" t="str">
        <f>IF(CE$3='Rent Roll'!$U25,
IF(OR(AND(CE$5&gt;='Rent Roll'!$K25,CE$5&lt;='Rent Roll'!$L25),AND(CE$5&gt;='Rent Roll'!$M50,CE$5&lt;='Rent Roll'!$N50)),
IF('Rent Roll'!$S25=NNN,CE56,
IF('Rent Roll'!$S25=Stop,CE81,
IF('Rent Roll'!$S25=CAM_Fixed,CE106,
IF('Rent Roll'!$S25=FSG,"-","-")))),"-"),"-")</f>
        <v>-</v>
      </c>
      <c r="CF29" s="185" t="str">
        <f>IF(CF$3='Rent Roll'!$U25,
IF(OR(AND(CF$5&gt;='Rent Roll'!$K25,CF$5&lt;='Rent Roll'!$L25),AND(CF$5&gt;='Rent Roll'!$M50,CF$5&lt;='Rent Roll'!$N50)),
IF('Rent Roll'!$S25=NNN,CF56,
IF('Rent Roll'!$S25=Stop,CF81,
IF('Rent Roll'!$S25=CAM_Fixed,CF106,
IF('Rent Roll'!$S25=FSG,"-","-")))),"-"),"-")</f>
        <v>-</v>
      </c>
      <c r="CG29" s="185" t="str">
        <f>IF(CG$3='Rent Roll'!$U25,
IF(OR(AND(CG$5&gt;='Rent Roll'!$K25,CG$5&lt;='Rent Roll'!$L25),AND(CG$5&gt;='Rent Roll'!$M50,CG$5&lt;='Rent Roll'!$N50)),
IF('Rent Roll'!$S25=NNN,CG56,
IF('Rent Roll'!$S25=Stop,CG81,
IF('Rent Roll'!$S25=CAM_Fixed,CG106,
IF('Rent Roll'!$S25=FSG,"-","-")))),"-"),"-")</f>
        <v>-</v>
      </c>
      <c r="CH29" s="185" t="str">
        <f>IF(CH$3='Rent Roll'!$U25,
IF(OR(AND(CH$5&gt;='Rent Roll'!$K25,CH$5&lt;='Rent Roll'!$L25),AND(CH$5&gt;='Rent Roll'!$M50,CH$5&lt;='Rent Roll'!$N50)),
IF('Rent Roll'!$S25=NNN,CH56,
IF('Rent Roll'!$S25=Stop,CH81,
IF('Rent Roll'!$S25=CAM_Fixed,CH106,
IF('Rent Roll'!$S25=FSG,"-","-")))),"-"),"-")</f>
        <v>-</v>
      </c>
      <c r="CI29" s="185" t="str">
        <f>IF(CI$3='Rent Roll'!$U25,
IF(OR(AND(CI$5&gt;='Rent Roll'!$K25,CI$5&lt;='Rent Roll'!$L25),AND(CI$5&gt;='Rent Roll'!$M50,CI$5&lt;='Rent Roll'!$N50)),
IF('Rent Roll'!$S25=NNN,CI56,
IF('Rent Roll'!$S25=Stop,CI81,
IF('Rent Roll'!$S25=CAM_Fixed,CI106,
IF('Rent Roll'!$S25=FSG,"-","-")))),"-"),"-")</f>
        <v>-</v>
      </c>
      <c r="CJ29" s="185" t="str">
        <f>IF(CJ$3='Rent Roll'!$U25,
IF(OR(AND(CJ$5&gt;='Rent Roll'!$K25,CJ$5&lt;='Rent Roll'!$L25),AND(CJ$5&gt;='Rent Roll'!$M50,CJ$5&lt;='Rent Roll'!$N50)),
IF('Rent Roll'!$S25=NNN,CJ56,
IF('Rent Roll'!$S25=Stop,CJ81,
IF('Rent Roll'!$S25=CAM_Fixed,CJ106,
IF('Rent Roll'!$S25=FSG,"-","-")))),"-"),"-")</f>
        <v>-</v>
      </c>
      <c r="CK29" s="185" t="str">
        <f>IF(CK$3='Rent Roll'!$U25,
IF(OR(AND(CK$5&gt;='Rent Roll'!$K25,CK$5&lt;='Rent Roll'!$L25),AND(CK$5&gt;='Rent Roll'!$M50,CK$5&lt;='Rent Roll'!$N50)),
IF('Rent Roll'!$S25=NNN,CK56,
IF('Rent Roll'!$S25=Stop,CK81,
IF('Rent Roll'!$S25=CAM_Fixed,CK106,
IF('Rent Roll'!$S25=FSG,"-","-")))),"-"),"-")</f>
        <v>-</v>
      </c>
      <c r="CL29" s="185" t="str">
        <f>IF(CL$3='Rent Roll'!$U25,
IF(OR(AND(CL$5&gt;='Rent Roll'!$K25,CL$5&lt;='Rent Roll'!$L25),AND(CL$5&gt;='Rent Roll'!$M50,CL$5&lt;='Rent Roll'!$N50)),
IF('Rent Roll'!$S25=NNN,CL56,
IF('Rent Roll'!$S25=Stop,CL81,
IF('Rent Roll'!$S25=CAM_Fixed,CL106,
IF('Rent Roll'!$S25=FSG,"-","-")))),"-"),"-")</f>
        <v>-</v>
      </c>
      <c r="CM29" s="185" t="str">
        <f>IF(CM$3='Rent Roll'!$U25,
IF(OR(AND(CM$5&gt;='Rent Roll'!$K25,CM$5&lt;='Rent Roll'!$L25),AND(CM$5&gt;='Rent Roll'!$M50,CM$5&lt;='Rent Roll'!$N50)),
IF('Rent Roll'!$S25=NNN,CM56,
IF('Rent Roll'!$S25=Stop,CM81,
IF('Rent Roll'!$S25=CAM_Fixed,CM106,
IF('Rent Roll'!$S25=FSG,"-","-")))),"-"),"-")</f>
        <v>-</v>
      </c>
      <c r="CN29" s="185" t="str">
        <f>IF(CN$3='Rent Roll'!$U25,
IF(OR(AND(CN$5&gt;='Rent Roll'!$K25,CN$5&lt;='Rent Roll'!$L25),AND(CN$5&gt;='Rent Roll'!$M50,CN$5&lt;='Rent Roll'!$N50)),
IF('Rent Roll'!$S25=NNN,CN56,
IF('Rent Roll'!$S25=Stop,CN81,
IF('Rent Roll'!$S25=CAM_Fixed,CN106,
IF('Rent Roll'!$S25=FSG,"-","-")))),"-"),"-")</f>
        <v>-</v>
      </c>
      <c r="CO29" s="185" t="str">
        <f>IF(CO$3='Rent Roll'!$U25,
IF(OR(AND(CO$5&gt;='Rent Roll'!$K25,CO$5&lt;='Rent Roll'!$L25),AND(CO$5&gt;='Rent Roll'!$M50,CO$5&lt;='Rent Roll'!$N50)),
IF('Rent Roll'!$S25=NNN,CO56,
IF('Rent Roll'!$S25=Stop,CO81,
IF('Rent Roll'!$S25=CAM_Fixed,CO106,
IF('Rent Roll'!$S25=FSG,"-","-")))),"-"),"-")</f>
        <v>-</v>
      </c>
      <c r="CP29" s="185" t="str">
        <f>IF(CP$3='Rent Roll'!$U25,
IF(OR(AND(CP$5&gt;='Rent Roll'!$K25,CP$5&lt;='Rent Roll'!$L25),AND(CP$5&gt;='Rent Roll'!$M50,CP$5&lt;='Rent Roll'!$N50)),
IF('Rent Roll'!$S25=NNN,CP56,
IF('Rent Roll'!$S25=Stop,CP81,
IF('Rent Roll'!$S25=CAM_Fixed,CP106,
IF('Rent Roll'!$S25=FSG,"-","-")))),"-"),"-")</f>
        <v>-</v>
      </c>
      <c r="CQ29" s="185" t="str">
        <f>IF(CQ$3='Rent Roll'!$U25,
IF(OR(AND(CQ$5&gt;='Rent Roll'!$K25,CQ$5&lt;='Rent Roll'!$L25),AND(CQ$5&gt;='Rent Roll'!$M50,CQ$5&lt;='Rent Roll'!$N50)),
IF('Rent Roll'!$S25=NNN,CQ56,
IF('Rent Roll'!$S25=Stop,CQ81,
IF('Rent Roll'!$S25=CAM_Fixed,CQ106,
IF('Rent Roll'!$S25=FSG,"-","-")))),"-"),"-")</f>
        <v>-</v>
      </c>
      <c r="CR29" s="185" t="str">
        <f>IF(CR$3='Rent Roll'!$U25,
IF(OR(AND(CR$5&gt;='Rent Roll'!$K25,CR$5&lt;='Rent Roll'!$L25),AND(CR$5&gt;='Rent Roll'!$M50,CR$5&lt;='Rent Roll'!$N50)),
IF('Rent Roll'!$S25=NNN,CR56,
IF('Rent Roll'!$S25=Stop,CR81,
IF('Rent Roll'!$S25=CAM_Fixed,CR106,
IF('Rent Roll'!$S25=FSG,"-","-")))),"-"),"-")</f>
        <v>-</v>
      </c>
      <c r="CS29" s="185" t="str">
        <f>IF(CS$3='Rent Roll'!$U25,
IF(OR(AND(CS$5&gt;='Rent Roll'!$K25,CS$5&lt;='Rent Roll'!$L25),AND(CS$5&gt;='Rent Roll'!$M50,CS$5&lt;='Rent Roll'!$N50)),
IF('Rent Roll'!$S25=NNN,CS56,
IF('Rent Roll'!$S25=Stop,CS81,
IF('Rent Roll'!$S25=CAM_Fixed,CS106,
IF('Rent Roll'!$S25=FSG,"-","-")))),"-"),"-")</f>
        <v>-</v>
      </c>
      <c r="CT29" s="185" t="str">
        <f>IF(CT$3='Rent Roll'!$U25,
IF(OR(AND(CT$5&gt;='Rent Roll'!$K25,CT$5&lt;='Rent Roll'!$L25),AND(CT$5&gt;='Rent Roll'!$M50,CT$5&lt;='Rent Roll'!$N50)),
IF('Rent Roll'!$S25=NNN,CT56,
IF('Rent Roll'!$S25=Stop,CT81,
IF('Rent Roll'!$S25=CAM_Fixed,CT106,
IF('Rent Roll'!$S25=FSG,"-","-")))),"-"),"-")</f>
        <v>-</v>
      </c>
      <c r="CU29" s="185" t="str">
        <f>IF(CU$3='Rent Roll'!$U25,
IF(OR(AND(CU$5&gt;='Rent Roll'!$K25,CU$5&lt;='Rent Roll'!$L25),AND(CU$5&gt;='Rent Roll'!$M50,CU$5&lt;='Rent Roll'!$N50)),
IF('Rent Roll'!$S25=NNN,CU56,
IF('Rent Roll'!$S25=Stop,CU81,
IF('Rent Roll'!$S25=CAM_Fixed,CU106,
IF('Rent Roll'!$S25=FSG,"-","-")))),"-"),"-")</f>
        <v>-</v>
      </c>
      <c r="CV29" s="185" t="str">
        <f>IF(CV$3='Rent Roll'!$U25,
IF(OR(AND(CV$5&gt;='Rent Roll'!$K25,CV$5&lt;='Rent Roll'!$L25),AND(CV$5&gt;='Rent Roll'!$M50,CV$5&lt;='Rent Roll'!$N50)),
IF('Rent Roll'!$S25=NNN,CV56,
IF('Rent Roll'!$S25=Stop,CV81,
IF('Rent Roll'!$S25=CAM_Fixed,CV106,
IF('Rent Roll'!$S25=FSG,"-","-")))),"-"),"-")</f>
        <v>-</v>
      </c>
      <c r="CW29" s="185" t="str">
        <f>IF(CW$3='Rent Roll'!$U25,
IF(OR(AND(CW$5&gt;='Rent Roll'!$K25,CW$5&lt;='Rent Roll'!$L25),AND(CW$5&gt;='Rent Roll'!$M50,CW$5&lt;='Rent Roll'!$N50)),
IF('Rent Roll'!$S25=NNN,CW56,
IF('Rent Roll'!$S25=Stop,CW81,
IF('Rent Roll'!$S25=CAM_Fixed,CW106,
IF('Rent Roll'!$S25=FSG,"-","-")))),"-"),"-")</f>
        <v>-</v>
      </c>
      <c r="CX29" s="185" t="str">
        <f>IF(CX$3='Rent Roll'!$U25,
IF(OR(AND(CX$5&gt;='Rent Roll'!$K25,CX$5&lt;='Rent Roll'!$L25),AND(CX$5&gt;='Rent Roll'!$M50,CX$5&lt;='Rent Roll'!$N50)),
IF('Rent Roll'!$S25=NNN,CX56,
IF('Rent Roll'!$S25=Stop,CX81,
IF('Rent Roll'!$S25=CAM_Fixed,CX106,
IF('Rent Roll'!$S25=FSG,"-","-")))),"-"),"-")</f>
        <v>-</v>
      </c>
      <c r="CY29" s="185" t="str">
        <f>IF(CY$3='Rent Roll'!$U25,
IF(OR(AND(CY$5&gt;='Rent Roll'!$K25,CY$5&lt;='Rent Roll'!$L25),AND(CY$5&gt;='Rent Roll'!$M50,CY$5&lt;='Rent Roll'!$N50)),
IF('Rent Roll'!$S25=NNN,CY56,
IF('Rent Roll'!$S25=Stop,CY81,
IF('Rent Roll'!$S25=CAM_Fixed,CY106,
IF('Rent Roll'!$S25=FSG,"-","-")))),"-"),"-")</f>
        <v>-</v>
      </c>
      <c r="CZ29" s="185" t="str">
        <f>IF(CZ$3='Rent Roll'!$U25,
IF(OR(AND(CZ$5&gt;='Rent Roll'!$K25,CZ$5&lt;='Rent Roll'!$L25),AND(CZ$5&gt;='Rent Roll'!$M50,CZ$5&lt;='Rent Roll'!$N50)),
IF('Rent Roll'!$S25=NNN,CZ56,
IF('Rent Roll'!$S25=Stop,CZ81,
IF('Rent Roll'!$S25=CAM_Fixed,CZ106,
IF('Rent Roll'!$S25=FSG,"-","-")))),"-"),"-")</f>
        <v>-</v>
      </c>
      <c r="DA29" s="185" t="str">
        <f>IF(DA$3='Rent Roll'!$U25,
IF(OR(AND(DA$5&gt;='Rent Roll'!$K25,DA$5&lt;='Rent Roll'!$L25),AND(DA$5&gt;='Rent Roll'!$M50,DA$5&lt;='Rent Roll'!$N50)),
IF('Rent Roll'!$S25=NNN,DA56,
IF('Rent Roll'!$S25=Stop,DA81,
IF('Rent Roll'!$S25=CAM_Fixed,DA106,
IF('Rent Roll'!$S25=FSG,"-","-")))),"-"),"-")</f>
        <v>-</v>
      </c>
      <c r="DB29" s="185" t="str">
        <f>IF(DB$3='Rent Roll'!$U25,
IF(OR(AND(DB$5&gt;='Rent Roll'!$K25,DB$5&lt;='Rent Roll'!$L25),AND(DB$5&gt;='Rent Roll'!$M50,DB$5&lt;='Rent Roll'!$N50)),
IF('Rent Roll'!$S25=NNN,DB56,
IF('Rent Roll'!$S25=Stop,DB81,
IF('Rent Roll'!$S25=CAM_Fixed,DB106,
IF('Rent Roll'!$S25=FSG,"-","-")))),"-"),"-")</f>
        <v>-</v>
      </c>
      <c r="DC29" s="185" t="str">
        <f>IF(DC$3='Rent Roll'!$U25,
IF(OR(AND(DC$5&gt;='Rent Roll'!$K25,DC$5&lt;='Rent Roll'!$L25),AND(DC$5&gt;='Rent Roll'!$M50,DC$5&lt;='Rent Roll'!$N50)),
IF('Rent Roll'!$S25=NNN,DC56,
IF('Rent Roll'!$S25=Stop,DC81,
IF('Rent Roll'!$S25=CAM_Fixed,DC106,
IF('Rent Roll'!$S25=FSG,"-","-")))),"-"),"-")</f>
        <v>-</v>
      </c>
      <c r="DD29" s="185" t="str">
        <f>IF(DD$3='Rent Roll'!$U25,
IF(OR(AND(DD$5&gt;='Rent Roll'!$K25,DD$5&lt;='Rent Roll'!$L25),AND(DD$5&gt;='Rent Roll'!$M50,DD$5&lt;='Rent Roll'!$N50)),
IF('Rent Roll'!$S25=NNN,DD56,
IF('Rent Roll'!$S25=Stop,DD81,
IF('Rent Roll'!$S25=CAM_Fixed,DD106,
IF('Rent Roll'!$S25=FSG,"-","-")))),"-"),"-")</f>
        <v>-</v>
      </c>
      <c r="DE29" s="185" t="str">
        <f>IF(DE$3='Rent Roll'!$U25,
IF(OR(AND(DE$5&gt;='Rent Roll'!$K25,DE$5&lt;='Rent Roll'!$L25),AND(DE$5&gt;='Rent Roll'!$M50,DE$5&lt;='Rent Roll'!$N50)),
IF('Rent Roll'!$S25=NNN,DE56,
IF('Rent Roll'!$S25=Stop,DE81,
IF('Rent Roll'!$S25=CAM_Fixed,DE106,
IF('Rent Roll'!$S25=FSG,"-","-")))),"-"),"-")</f>
        <v>-</v>
      </c>
      <c r="DF29" s="185" t="str">
        <f>IF(DF$3='Rent Roll'!$U25,
IF(OR(AND(DF$5&gt;='Rent Roll'!$K25,DF$5&lt;='Rent Roll'!$L25),AND(DF$5&gt;='Rent Roll'!$M50,DF$5&lt;='Rent Roll'!$N50)),
IF('Rent Roll'!$S25=NNN,DF56,
IF('Rent Roll'!$S25=Stop,DF81,
IF('Rent Roll'!$S25=CAM_Fixed,DF106,
IF('Rent Roll'!$S25=FSG,"-","-")))),"-"),"-")</f>
        <v>-</v>
      </c>
      <c r="DG29" s="185" t="str">
        <f>IF(DG$3='Rent Roll'!$U25,
IF(OR(AND(DG$5&gt;='Rent Roll'!$K25,DG$5&lt;='Rent Roll'!$L25),AND(DG$5&gt;='Rent Roll'!$M50,DG$5&lt;='Rent Roll'!$N50)),
IF('Rent Roll'!$S25=NNN,DG56,
IF('Rent Roll'!$S25=Stop,DG81,
IF('Rent Roll'!$S25=CAM_Fixed,DG106,
IF('Rent Roll'!$S25=FSG,"-","-")))),"-"),"-")</f>
        <v>-</v>
      </c>
      <c r="DH29" s="185" t="str">
        <f>IF(DH$3='Rent Roll'!$U25,
IF(OR(AND(DH$5&gt;='Rent Roll'!$K25,DH$5&lt;='Rent Roll'!$L25),AND(DH$5&gt;='Rent Roll'!$M50,DH$5&lt;='Rent Roll'!$N50)),
IF('Rent Roll'!$S25=NNN,DH56,
IF('Rent Roll'!$S25=Stop,DH81,
IF('Rent Roll'!$S25=CAM_Fixed,DH106,
IF('Rent Roll'!$S25=FSG,"-","-")))),"-"),"-")</f>
        <v>-</v>
      </c>
      <c r="DI29" s="185" t="str">
        <f>IF(DI$3='Rent Roll'!$U25,
IF(OR(AND(DI$5&gt;='Rent Roll'!$K25,DI$5&lt;='Rent Roll'!$L25),AND(DI$5&gt;='Rent Roll'!$M50,DI$5&lt;='Rent Roll'!$N50)),
IF('Rent Roll'!$S25=NNN,DI56,
IF('Rent Roll'!$S25=Stop,DI81,
IF('Rent Roll'!$S25=CAM_Fixed,DI106,
IF('Rent Roll'!$S25=FSG,"-","-")))),"-"),"-")</f>
        <v>-</v>
      </c>
      <c r="DJ29" s="185" t="str">
        <f>IF(DJ$3='Rent Roll'!$U25,
IF(OR(AND(DJ$5&gt;='Rent Roll'!$K25,DJ$5&lt;='Rent Roll'!$L25),AND(DJ$5&gt;='Rent Roll'!$M50,DJ$5&lt;='Rent Roll'!$N50)),
IF('Rent Roll'!$S25=NNN,DJ56,
IF('Rent Roll'!$S25=Stop,DJ81,
IF('Rent Roll'!$S25=CAM_Fixed,DJ106,
IF('Rent Roll'!$S25=FSG,"-","-")))),"-"),"-")</f>
        <v>-</v>
      </c>
      <c r="DK29" s="185" t="str">
        <f>IF(DK$3='Rent Roll'!$U25,
IF(OR(AND(DK$5&gt;='Rent Roll'!$K25,DK$5&lt;='Rent Roll'!$L25),AND(DK$5&gt;='Rent Roll'!$M50,DK$5&lt;='Rent Roll'!$N50)),
IF('Rent Roll'!$S25=NNN,DK56,
IF('Rent Roll'!$S25=Stop,DK81,
IF('Rent Roll'!$S25=CAM_Fixed,DK106,
IF('Rent Roll'!$S25=FSG,"-","-")))),"-"),"-")</f>
        <v>-</v>
      </c>
      <c r="DL29" s="185" t="str">
        <f>IF(DL$3='Rent Roll'!$U25,
IF(OR(AND(DL$5&gt;='Rent Roll'!$K25,DL$5&lt;='Rent Roll'!$L25),AND(DL$5&gt;='Rent Roll'!$M50,DL$5&lt;='Rent Roll'!$N50)),
IF('Rent Roll'!$S25=NNN,DL56,
IF('Rent Roll'!$S25=Stop,DL81,
IF('Rent Roll'!$S25=CAM_Fixed,DL106,
IF('Rent Roll'!$S25=FSG,"-","-")))),"-"),"-")</f>
        <v>-</v>
      </c>
      <c r="DM29" s="185" t="str">
        <f>IF(DM$3='Rent Roll'!$U25,
IF(OR(AND(DM$5&gt;='Rent Roll'!$K25,DM$5&lt;='Rent Roll'!$L25),AND(DM$5&gt;='Rent Roll'!$M50,DM$5&lt;='Rent Roll'!$N50)),
IF('Rent Roll'!$S25=NNN,DM56,
IF('Rent Roll'!$S25=Stop,DM81,
IF('Rent Roll'!$S25=CAM_Fixed,DM106,
IF('Rent Roll'!$S25=FSG,"-","-")))),"-"),"-")</f>
        <v>-</v>
      </c>
      <c r="DN29" s="185" t="str">
        <f>IF(DN$3='Rent Roll'!$U25,
IF(OR(AND(DN$5&gt;='Rent Roll'!$K25,DN$5&lt;='Rent Roll'!$L25),AND(DN$5&gt;='Rent Roll'!$M50,DN$5&lt;='Rent Roll'!$N50)),
IF('Rent Roll'!$S25=NNN,DN56,
IF('Rent Roll'!$S25=Stop,DN81,
IF('Rent Roll'!$S25=CAM_Fixed,DN106,
IF('Rent Roll'!$S25=FSG,"-","-")))),"-"),"-")</f>
        <v>-</v>
      </c>
      <c r="DO29" s="185" t="str">
        <f>IF(DO$3='Rent Roll'!$U25,
IF(OR(AND(DO$5&gt;='Rent Roll'!$K25,DO$5&lt;='Rent Roll'!$L25),AND(DO$5&gt;='Rent Roll'!$M50,DO$5&lt;='Rent Roll'!$N50)),
IF('Rent Roll'!$S25=NNN,DO56,
IF('Rent Roll'!$S25=Stop,DO81,
IF('Rent Roll'!$S25=CAM_Fixed,DO106,
IF('Rent Roll'!$S25=FSG,"-","-")))),"-"),"-")</f>
        <v>-</v>
      </c>
      <c r="DP29" s="185" t="str">
        <f>IF(DP$3='Rent Roll'!$U25,
IF(OR(AND(DP$5&gt;='Rent Roll'!$K25,DP$5&lt;='Rent Roll'!$L25),AND(DP$5&gt;='Rent Roll'!$M50,DP$5&lt;='Rent Roll'!$N50)),
IF('Rent Roll'!$S25=NNN,DP56,
IF('Rent Roll'!$S25=Stop,DP81,
IF('Rent Roll'!$S25=CAM_Fixed,DP106,
IF('Rent Roll'!$S25=FSG,"-","-")))),"-"),"-")</f>
        <v>-</v>
      </c>
      <c r="DQ29" s="185" t="str">
        <f>IF(DQ$3='Rent Roll'!$U25,
IF(OR(AND(DQ$5&gt;='Rent Roll'!$K25,DQ$5&lt;='Rent Roll'!$L25),AND(DQ$5&gt;='Rent Roll'!$M50,DQ$5&lt;='Rent Roll'!$N50)),
IF('Rent Roll'!$S25=NNN,DQ56,
IF('Rent Roll'!$S25=Stop,DQ81,
IF('Rent Roll'!$S25=CAM_Fixed,DQ106,
IF('Rent Roll'!$S25=FSG,"-","-")))),"-"),"-")</f>
        <v>-</v>
      </c>
      <c r="DR29" s="185" t="str">
        <f>IF(DR$3='Rent Roll'!$U25,
IF(OR(AND(DR$5&gt;='Rent Roll'!$K25,DR$5&lt;='Rent Roll'!$L25),AND(DR$5&gt;='Rent Roll'!$M50,DR$5&lt;='Rent Roll'!$N50)),
IF('Rent Roll'!$S25=NNN,DR56,
IF('Rent Roll'!$S25=Stop,DR81,
IF('Rent Roll'!$S25=CAM_Fixed,DR106,
IF('Rent Roll'!$S25=FSG,"-","-")))),"-"),"-")</f>
        <v>-</v>
      </c>
      <c r="DS29" s="185" t="str">
        <f>IF(DS$3='Rent Roll'!$U25,
IF(OR(AND(DS$5&gt;='Rent Roll'!$K25,DS$5&lt;='Rent Roll'!$L25),AND(DS$5&gt;='Rent Roll'!$M50,DS$5&lt;='Rent Roll'!$N50)),
IF('Rent Roll'!$S25=NNN,DS56,
IF('Rent Roll'!$S25=Stop,DS81,
IF('Rent Roll'!$S25=CAM_Fixed,DS106,
IF('Rent Roll'!$S25=FSG,"-","-")))),"-"),"-")</f>
        <v>-</v>
      </c>
      <c r="DT29" s="185" t="str">
        <f>IF(DT$3='Rent Roll'!$U25,
IF(OR(AND(DT$5&gt;='Rent Roll'!$K25,DT$5&lt;='Rent Roll'!$L25),AND(DT$5&gt;='Rent Roll'!$M50,DT$5&lt;='Rent Roll'!$N50)),
IF('Rent Roll'!$S25=NNN,DT56,
IF('Rent Roll'!$S25=Stop,DT81,
IF('Rent Roll'!$S25=CAM_Fixed,DT106,
IF('Rent Roll'!$S25=FSG,"-","-")))),"-"),"-")</f>
        <v>-</v>
      </c>
      <c r="DU29" s="185" t="str">
        <f>IF(DU$3='Rent Roll'!$U25,
IF(OR(AND(DU$5&gt;='Rent Roll'!$K25,DU$5&lt;='Rent Roll'!$L25),AND(DU$5&gt;='Rent Roll'!$M50,DU$5&lt;='Rent Roll'!$N50)),
IF('Rent Roll'!$S25=NNN,DU56,
IF('Rent Roll'!$S25=Stop,DU81,
IF('Rent Roll'!$S25=CAM_Fixed,DU106,
IF('Rent Roll'!$S25=FSG,"-","-")))),"-"),"-")</f>
        <v>-</v>
      </c>
      <c r="DV29" s="185" t="str">
        <f>IF(DV$3='Rent Roll'!$U25,
IF(OR(AND(DV$5&gt;='Rent Roll'!$K25,DV$5&lt;='Rent Roll'!$L25),AND(DV$5&gt;='Rent Roll'!$M50,DV$5&lt;='Rent Roll'!$N50)),
IF('Rent Roll'!$S25=NNN,DV56,
IF('Rent Roll'!$S25=Stop,DV81,
IF('Rent Roll'!$S25=CAM_Fixed,DV106,
IF('Rent Roll'!$S25=FSG,"-","-")))),"-"),"-")</f>
        <v>-</v>
      </c>
      <c r="DW29" s="185" t="str">
        <f>IF(DW$3='Rent Roll'!$U25,
IF(OR(AND(DW$5&gt;='Rent Roll'!$K25,DW$5&lt;='Rent Roll'!$L25),AND(DW$5&gt;='Rent Roll'!$M50,DW$5&lt;='Rent Roll'!$N50)),
IF('Rent Roll'!$S25=NNN,DW56,
IF('Rent Roll'!$S25=Stop,DW81,
IF('Rent Roll'!$S25=CAM_Fixed,DW106,
IF('Rent Roll'!$S25=FSG,"-","-")))),"-"),"-")</f>
        <v>-</v>
      </c>
      <c r="DX29" s="185" t="str">
        <f>IF(DX$3='Rent Roll'!$U25,
IF(OR(AND(DX$5&gt;='Rent Roll'!$K25,DX$5&lt;='Rent Roll'!$L25),AND(DX$5&gt;='Rent Roll'!$M50,DX$5&lt;='Rent Roll'!$N50)),
IF('Rent Roll'!$S25=NNN,DX56,
IF('Rent Roll'!$S25=Stop,DX81,
IF('Rent Roll'!$S25=CAM_Fixed,DX106,
IF('Rent Roll'!$S25=FSG,"-","-")))),"-"),"-")</f>
        <v>-</v>
      </c>
      <c r="DY29" s="185" t="str">
        <f>IF(DY$3='Rent Roll'!$U25,
IF(OR(AND(DY$5&gt;='Rent Roll'!$K25,DY$5&lt;='Rent Roll'!$L25),AND(DY$5&gt;='Rent Roll'!$M50,DY$5&lt;='Rent Roll'!$N50)),
IF('Rent Roll'!$S25=NNN,DY56,
IF('Rent Roll'!$S25=Stop,DY81,
IF('Rent Roll'!$S25=CAM_Fixed,DY106,
IF('Rent Roll'!$S25=FSG,"-","-")))),"-"),"-")</f>
        <v>-</v>
      </c>
      <c r="DZ29" s="185" t="str">
        <f>IF(DZ$3='Rent Roll'!$U25,
IF(OR(AND(DZ$5&gt;='Rent Roll'!$K25,DZ$5&lt;='Rent Roll'!$L25),AND(DZ$5&gt;='Rent Roll'!$M50,DZ$5&lt;='Rent Roll'!$N50)),
IF('Rent Roll'!$S25=NNN,DZ56,
IF('Rent Roll'!$S25=Stop,DZ81,
IF('Rent Roll'!$S25=CAM_Fixed,DZ106,
IF('Rent Roll'!$S25=FSG,"-","-")))),"-"),"-")</f>
        <v>-</v>
      </c>
      <c r="EA29" s="185" t="str">
        <f>IF(EA$3='Rent Roll'!$U25,
IF(OR(AND(EA$5&gt;='Rent Roll'!$K25,EA$5&lt;='Rent Roll'!$L25),AND(EA$5&gt;='Rent Roll'!$M50,EA$5&lt;='Rent Roll'!$N50)),
IF('Rent Roll'!$S25=NNN,EA56,
IF('Rent Roll'!$S25=Stop,EA81,
IF('Rent Roll'!$S25=CAM_Fixed,EA106,
IF('Rent Roll'!$S25=FSG,"-","-")))),"-"),"-")</f>
        <v>-</v>
      </c>
      <c r="EB29" s="185" t="str">
        <f>IF(EB$3='Rent Roll'!$U25,
IF(OR(AND(EB$5&gt;='Rent Roll'!$K25,EB$5&lt;='Rent Roll'!$L25),AND(EB$5&gt;='Rent Roll'!$M50,EB$5&lt;='Rent Roll'!$N50)),
IF('Rent Roll'!$S25=NNN,EB56,
IF('Rent Roll'!$S25=Stop,EB81,
IF('Rent Roll'!$S25=CAM_Fixed,EB106,
IF('Rent Roll'!$S25=FSG,"-","-")))),"-"),"-")</f>
        <v>-</v>
      </c>
      <c r="EC29" s="185" t="str">
        <f>IF(EC$3='Rent Roll'!$U25,
IF(OR(AND(EC$5&gt;='Rent Roll'!$K25,EC$5&lt;='Rent Roll'!$L25),AND(EC$5&gt;='Rent Roll'!$M50,EC$5&lt;='Rent Roll'!$N50)),
IF('Rent Roll'!$S25=NNN,EC56,
IF('Rent Roll'!$S25=Stop,EC81,
IF('Rent Roll'!$S25=CAM_Fixed,EC106,
IF('Rent Roll'!$S25=FSG,"-","-")))),"-"),"-")</f>
        <v>-</v>
      </c>
      <c r="ED29" s="185" t="str">
        <f>IF(ED$3='Rent Roll'!$U25,
IF(OR(AND(ED$5&gt;='Rent Roll'!$K25,ED$5&lt;='Rent Roll'!$L25),AND(ED$5&gt;='Rent Roll'!$M50,ED$5&lt;='Rent Roll'!$N50)),
IF('Rent Roll'!$S25=NNN,ED56,
IF('Rent Roll'!$S25=Stop,ED81,
IF('Rent Roll'!$S25=CAM_Fixed,ED106,
IF('Rent Roll'!$S25=FSG,"-","-")))),"-"),"-")</f>
        <v>-</v>
      </c>
      <c r="EE29" s="185" t="str">
        <f>IF(EE$3='Rent Roll'!$U25,
IF(OR(AND(EE$5&gt;='Rent Roll'!$K25,EE$5&lt;='Rent Roll'!$L25),AND(EE$5&gt;='Rent Roll'!$M50,EE$5&lt;='Rent Roll'!$N50)),
IF('Rent Roll'!$S25=NNN,EE56,
IF('Rent Roll'!$S25=Stop,EE81,
IF('Rent Roll'!$S25=CAM_Fixed,EE106,
IF('Rent Roll'!$S25=FSG,"-","-")))),"-"),"-")</f>
        <v>-</v>
      </c>
      <c r="EF29" s="436" t="str">
        <f>IF(EF$3='Rent Roll'!$U25,
IF(OR(AND(EF$5&gt;='Rent Roll'!$K25,EF$5&lt;='Rent Roll'!$L25),AND(EF$5&gt;='Rent Roll'!$M50,EF$5&lt;='Rent Roll'!$N50)),
IF('Rent Roll'!$S25=NNN,EF56,
IF('Rent Roll'!$S25=Stop,EF81,
IF('Rent Roll'!$S25=CAM_Fixed,EF106,
IF('Rent Roll'!$S25=FSG,"-","-")))),"-"),"-")</f>
        <v>-</v>
      </c>
      <c r="EG29" s="693" t="s">
        <v>109</v>
      </c>
    </row>
    <row r="30" spans="2:137" ht="15.75" thickBot="1" x14ac:dyDescent="0.3">
      <c r="B30" s="719"/>
      <c r="C30" s="720" t="s">
        <v>20</v>
      </c>
      <c r="D30" s="721">
        <f ca="1">SUM(D8:D29)</f>
        <v>1795561.458617474</v>
      </c>
      <c r="E30" s="722">
        <f>SUM(E8:E29)</f>
        <v>0</v>
      </c>
      <c r="F30" s="722">
        <f t="shared" ref="F30:BQ30" si="12">SUM(F8:F29)</f>
        <v>0</v>
      </c>
      <c r="G30" s="722">
        <f t="shared" si="12"/>
        <v>0</v>
      </c>
      <c r="H30" s="722">
        <f t="shared" si="12"/>
        <v>0</v>
      </c>
      <c r="I30" s="722">
        <f t="shared" si="12"/>
        <v>0</v>
      </c>
      <c r="J30" s="722">
        <f t="shared" si="12"/>
        <v>0</v>
      </c>
      <c r="K30" s="722">
        <f t="shared" si="12"/>
        <v>0</v>
      </c>
      <c r="L30" s="722">
        <f t="shared" si="12"/>
        <v>0</v>
      </c>
      <c r="M30" s="722">
        <f t="shared" si="12"/>
        <v>0</v>
      </c>
      <c r="N30" s="722">
        <f t="shared" si="12"/>
        <v>92253.668983828495</v>
      </c>
      <c r="O30" s="722">
        <f t="shared" si="12"/>
        <v>0</v>
      </c>
      <c r="P30" s="722">
        <f t="shared" si="12"/>
        <v>0</v>
      </c>
      <c r="Q30" s="722">
        <f t="shared" si="12"/>
        <v>0</v>
      </c>
      <c r="R30" s="722">
        <f t="shared" si="12"/>
        <v>0</v>
      </c>
      <c r="S30" s="722">
        <f t="shared" si="12"/>
        <v>0</v>
      </c>
      <c r="T30" s="722">
        <f t="shared" si="12"/>
        <v>0</v>
      </c>
      <c r="U30" s="722">
        <f t="shared" si="12"/>
        <v>0</v>
      </c>
      <c r="V30" s="722">
        <f t="shared" si="12"/>
        <v>0</v>
      </c>
      <c r="W30" s="722">
        <f t="shared" si="12"/>
        <v>0</v>
      </c>
      <c r="X30" s="722">
        <f t="shared" si="12"/>
        <v>0</v>
      </c>
      <c r="Y30" s="722">
        <f t="shared" si="12"/>
        <v>0</v>
      </c>
      <c r="Z30" s="722">
        <f t="shared" si="12"/>
        <v>105050.00587285323</v>
      </c>
      <c r="AA30" s="722">
        <f t="shared" si="12"/>
        <v>0</v>
      </c>
      <c r="AB30" s="722">
        <f t="shared" si="12"/>
        <v>0</v>
      </c>
      <c r="AC30" s="722">
        <f t="shared" si="12"/>
        <v>0</v>
      </c>
      <c r="AD30" s="722">
        <f t="shared" si="12"/>
        <v>0</v>
      </c>
      <c r="AE30" s="722">
        <f t="shared" si="12"/>
        <v>0</v>
      </c>
      <c r="AF30" s="722">
        <f t="shared" si="12"/>
        <v>0</v>
      </c>
      <c r="AG30" s="722">
        <f t="shared" si="12"/>
        <v>0</v>
      </c>
      <c r="AH30" s="722">
        <f t="shared" si="12"/>
        <v>0</v>
      </c>
      <c r="AI30" s="722">
        <f t="shared" si="12"/>
        <v>0</v>
      </c>
      <c r="AJ30" s="722">
        <f t="shared" si="12"/>
        <v>0</v>
      </c>
      <c r="AK30" s="722">
        <f t="shared" si="12"/>
        <v>0</v>
      </c>
      <c r="AL30" s="722">
        <f t="shared" ca="1" si="12"/>
        <v>181099.66134438783</v>
      </c>
      <c r="AM30" s="722">
        <f t="shared" si="12"/>
        <v>0</v>
      </c>
      <c r="AN30" s="722">
        <f t="shared" si="12"/>
        <v>0</v>
      </c>
      <c r="AO30" s="722">
        <f t="shared" si="12"/>
        <v>0</v>
      </c>
      <c r="AP30" s="722">
        <f t="shared" si="12"/>
        <v>0</v>
      </c>
      <c r="AQ30" s="722">
        <f t="shared" si="12"/>
        <v>0</v>
      </c>
      <c r="AR30" s="722">
        <f t="shared" si="12"/>
        <v>0</v>
      </c>
      <c r="AS30" s="722">
        <f t="shared" si="12"/>
        <v>0</v>
      </c>
      <c r="AT30" s="722">
        <f t="shared" si="12"/>
        <v>0</v>
      </c>
      <c r="AU30" s="722">
        <f t="shared" si="12"/>
        <v>0</v>
      </c>
      <c r="AV30" s="722">
        <f t="shared" si="12"/>
        <v>0</v>
      </c>
      <c r="AW30" s="722">
        <f t="shared" si="12"/>
        <v>0</v>
      </c>
      <c r="AX30" s="722">
        <f t="shared" ca="1" si="12"/>
        <v>185888.61094186534</v>
      </c>
      <c r="AY30" s="722">
        <f t="shared" si="12"/>
        <v>0</v>
      </c>
      <c r="AZ30" s="722">
        <f t="shared" si="12"/>
        <v>0</v>
      </c>
      <c r="BA30" s="722">
        <f t="shared" si="12"/>
        <v>0</v>
      </c>
      <c r="BB30" s="722">
        <f t="shared" si="12"/>
        <v>0</v>
      </c>
      <c r="BC30" s="722">
        <f t="shared" si="12"/>
        <v>0</v>
      </c>
      <c r="BD30" s="722">
        <f t="shared" si="12"/>
        <v>0</v>
      </c>
      <c r="BE30" s="722">
        <f t="shared" si="12"/>
        <v>0</v>
      </c>
      <c r="BF30" s="722">
        <f t="shared" si="12"/>
        <v>0</v>
      </c>
      <c r="BG30" s="722">
        <f t="shared" si="12"/>
        <v>0</v>
      </c>
      <c r="BH30" s="722">
        <f t="shared" si="12"/>
        <v>0</v>
      </c>
      <c r="BI30" s="722">
        <f t="shared" si="12"/>
        <v>0</v>
      </c>
      <c r="BJ30" s="722">
        <f t="shared" ca="1" si="12"/>
        <v>190340.60220058617</v>
      </c>
      <c r="BK30" s="722">
        <f t="shared" si="12"/>
        <v>0</v>
      </c>
      <c r="BL30" s="722">
        <f t="shared" si="12"/>
        <v>0</v>
      </c>
      <c r="BM30" s="722">
        <f t="shared" si="12"/>
        <v>0</v>
      </c>
      <c r="BN30" s="722">
        <f t="shared" si="12"/>
        <v>0</v>
      </c>
      <c r="BO30" s="722">
        <f t="shared" si="12"/>
        <v>0</v>
      </c>
      <c r="BP30" s="722">
        <f t="shared" si="12"/>
        <v>0</v>
      </c>
      <c r="BQ30" s="722">
        <f t="shared" si="12"/>
        <v>0</v>
      </c>
      <c r="BR30" s="722">
        <f t="shared" ref="BR30:EC30" si="13">SUM(BR8:BR29)</f>
        <v>0</v>
      </c>
      <c r="BS30" s="722">
        <f t="shared" si="13"/>
        <v>0</v>
      </c>
      <c r="BT30" s="722">
        <f t="shared" si="13"/>
        <v>0</v>
      </c>
      <c r="BU30" s="722">
        <f t="shared" si="13"/>
        <v>0</v>
      </c>
      <c r="BV30" s="722">
        <f t="shared" ca="1" si="13"/>
        <v>194878.52687945028</v>
      </c>
      <c r="BW30" s="722">
        <f t="shared" si="13"/>
        <v>0</v>
      </c>
      <c r="BX30" s="722">
        <f t="shared" si="13"/>
        <v>0</v>
      </c>
      <c r="BY30" s="722">
        <f t="shared" si="13"/>
        <v>0</v>
      </c>
      <c r="BZ30" s="722">
        <f t="shared" si="13"/>
        <v>0</v>
      </c>
      <c r="CA30" s="722">
        <f t="shared" si="13"/>
        <v>0</v>
      </c>
      <c r="CB30" s="722">
        <f t="shared" si="13"/>
        <v>0</v>
      </c>
      <c r="CC30" s="722">
        <f t="shared" si="13"/>
        <v>0</v>
      </c>
      <c r="CD30" s="722">
        <f t="shared" si="13"/>
        <v>0</v>
      </c>
      <c r="CE30" s="722">
        <f t="shared" si="13"/>
        <v>0</v>
      </c>
      <c r="CF30" s="722">
        <f t="shared" si="13"/>
        <v>0</v>
      </c>
      <c r="CG30" s="722">
        <f t="shared" si="13"/>
        <v>0</v>
      </c>
      <c r="CH30" s="722">
        <f t="shared" ca="1" si="13"/>
        <v>199504.1625961934</v>
      </c>
      <c r="CI30" s="722">
        <f t="shared" si="13"/>
        <v>0</v>
      </c>
      <c r="CJ30" s="722">
        <f t="shared" si="13"/>
        <v>0</v>
      </c>
      <c r="CK30" s="722">
        <f t="shared" si="13"/>
        <v>0</v>
      </c>
      <c r="CL30" s="722">
        <f t="shared" si="13"/>
        <v>0</v>
      </c>
      <c r="CM30" s="722">
        <f t="shared" si="13"/>
        <v>0</v>
      </c>
      <c r="CN30" s="722">
        <f t="shared" si="13"/>
        <v>0</v>
      </c>
      <c r="CO30" s="722">
        <f t="shared" si="13"/>
        <v>0</v>
      </c>
      <c r="CP30" s="722">
        <f t="shared" si="13"/>
        <v>0</v>
      </c>
      <c r="CQ30" s="722">
        <f t="shared" si="13"/>
        <v>0</v>
      </c>
      <c r="CR30" s="722">
        <f t="shared" si="13"/>
        <v>0</v>
      </c>
      <c r="CS30" s="722">
        <f t="shared" si="13"/>
        <v>0</v>
      </c>
      <c r="CT30" s="722">
        <f t="shared" ca="1" si="13"/>
        <v>204219.32657150817</v>
      </c>
      <c r="CU30" s="722">
        <f t="shared" si="13"/>
        <v>0</v>
      </c>
      <c r="CV30" s="722">
        <f t="shared" si="13"/>
        <v>0</v>
      </c>
      <c r="CW30" s="722">
        <f t="shared" si="13"/>
        <v>0</v>
      </c>
      <c r="CX30" s="722">
        <f t="shared" si="13"/>
        <v>0</v>
      </c>
      <c r="CY30" s="722">
        <f t="shared" si="13"/>
        <v>0</v>
      </c>
      <c r="CZ30" s="722">
        <f t="shared" si="13"/>
        <v>0</v>
      </c>
      <c r="DA30" s="722">
        <f t="shared" si="13"/>
        <v>0</v>
      </c>
      <c r="DB30" s="722">
        <f t="shared" si="13"/>
        <v>0</v>
      </c>
      <c r="DC30" s="722">
        <f t="shared" si="13"/>
        <v>0</v>
      </c>
      <c r="DD30" s="722">
        <f t="shared" si="13"/>
        <v>0</v>
      </c>
      <c r="DE30" s="722">
        <f t="shared" si="13"/>
        <v>0</v>
      </c>
      <c r="DF30" s="722">
        <f t="shared" ca="1" si="13"/>
        <v>209025.87657685313</v>
      </c>
      <c r="DG30" s="722">
        <f t="shared" si="13"/>
        <v>0</v>
      </c>
      <c r="DH30" s="722">
        <f t="shared" si="13"/>
        <v>0</v>
      </c>
      <c r="DI30" s="722">
        <f t="shared" si="13"/>
        <v>0</v>
      </c>
      <c r="DJ30" s="722">
        <f t="shared" si="13"/>
        <v>0</v>
      </c>
      <c r="DK30" s="722">
        <f t="shared" si="13"/>
        <v>0</v>
      </c>
      <c r="DL30" s="722">
        <f t="shared" si="13"/>
        <v>0</v>
      </c>
      <c r="DM30" s="722">
        <f t="shared" si="13"/>
        <v>0</v>
      </c>
      <c r="DN30" s="722">
        <f t="shared" si="13"/>
        <v>0</v>
      </c>
      <c r="DO30" s="722">
        <f t="shared" si="13"/>
        <v>0</v>
      </c>
      <c r="DP30" s="722">
        <f t="shared" si="13"/>
        <v>0</v>
      </c>
      <c r="DQ30" s="722">
        <f t="shared" si="13"/>
        <v>0</v>
      </c>
      <c r="DR30" s="722">
        <f t="shared" ca="1" si="13"/>
        <v>213925.71190640397</v>
      </c>
      <c r="DS30" s="722">
        <f t="shared" si="13"/>
        <v>0</v>
      </c>
      <c r="DT30" s="722">
        <f t="shared" si="13"/>
        <v>0</v>
      </c>
      <c r="DU30" s="722">
        <f t="shared" si="13"/>
        <v>0</v>
      </c>
      <c r="DV30" s="722">
        <f t="shared" si="13"/>
        <v>0</v>
      </c>
      <c r="DW30" s="722">
        <f t="shared" si="13"/>
        <v>0</v>
      </c>
      <c r="DX30" s="722">
        <f t="shared" si="13"/>
        <v>0</v>
      </c>
      <c r="DY30" s="722">
        <f t="shared" si="13"/>
        <v>0</v>
      </c>
      <c r="DZ30" s="722">
        <f t="shared" si="13"/>
        <v>0</v>
      </c>
      <c r="EA30" s="722">
        <f t="shared" si="13"/>
        <v>0</v>
      </c>
      <c r="EB30" s="722">
        <f t="shared" si="13"/>
        <v>0</v>
      </c>
      <c r="EC30" s="722">
        <f t="shared" si="13"/>
        <v>0</v>
      </c>
      <c r="ED30" s="722">
        <f t="shared" ref="ED30:EF30" si="14">SUM(ED8:ED29)</f>
        <v>19375.304743543908</v>
      </c>
      <c r="EE30" s="722">
        <f t="shared" si="14"/>
        <v>0</v>
      </c>
      <c r="EF30" s="723">
        <f t="shared" si="14"/>
        <v>0</v>
      </c>
      <c r="EG30" s="693" t="s">
        <v>109</v>
      </c>
    </row>
    <row r="31" spans="2:137" ht="5.0999999999999996" customHeight="1" thickTop="1" x14ac:dyDescent="0.25">
      <c r="EG31" s="693" t="s">
        <v>109</v>
      </c>
    </row>
    <row r="32" spans="2:137" ht="5.0999999999999996" customHeight="1" x14ac:dyDescent="0.25">
      <c r="B32" s="724"/>
      <c r="C32" s="725"/>
      <c r="D32" s="724"/>
      <c r="E32" s="724"/>
      <c r="F32" s="724"/>
      <c r="G32" s="724"/>
      <c r="H32" s="724"/>
      <c r="I32" s="724"/>
      <c r="J32" s="724"/>
      <c r="K32" s="724"/>
      <c r="L32" s="724"/>
      <c r="M32" s="724"/>
      <c r="N32" s="724"/>
      <c r="O32" s="724"/>
      <c r="P32" s="724"/>
      <c r="Q32" s="724"/>
      <c r="R32" s="724"/>
      <c r="S32" s="724"/>
      <c r="T32" s="724"/>
      <c r="U32" s="724"/>
      <c r="V32" s="724"/>
      <c r="W32" s="724"/>
      <c r="X32" s="724"/>
      <c r="Y32" s="724"/>
      <c r="Z32" s="724"/>
      <c r="AA32" s="724"/>
      <c r="AB32" s="724"/>
      <c r="AC32" s="724"/>
      <c r="AD32" s="724"/>
      <c r="AE32" s="724"/>
      <c r="AF32" s="724"/>
      <c r="AG32" s="724"/>
      <c r="AH32" s="724"/>
      <c r="AI32" s="724"/>
      <c r="AJ32" s="724"/>
      <c r="AK32" s="724"/>
      <c r="AL32" s="724"/>
      <c r="AM32" s="724"/>
      <c r="AN32" s="724"/>
      <c r="AO32" s="724"/>
      <c r="AP32" s="724"/>
      <c r="AQ32" s="724"/>
      <c r="AR32" s="724"/>
      <c r="AS32" s="724"/>
      <c r="AT32" s="724"/>
      <c r="AU32" s="724"/>
      <c r="AV32" s="724"/>
      <c r="AW32" s="724"/>
      <c r="AX32" s="724"/>
      <c r="AY32" s="724"/>
      <c r="AZ32" s="724"/>
      <c r="BA32" s="724"/>
      <c r="BB32" s="724"/>
      <c r="BC32" s="724"/>
      <c r="BD32" s="724"/>
      <c r="BE32" s="724"/>
      <c r="BF32" s="724"/>
      <c r="BG32" s="724"/>
      <c r="BH32" s="724"/>
      <c r="BI32" s="724"/>
      <c r="BJ32" s="724"/>
      <c r="BK32" s="724"/>
      <c r="BL32" s="724"/>
      <c r="BM32" s="724"/>
      <c r="BN32" s="724"/>
      <c r="BO32" s="724"/>
      <c r="BP32" s="724"/>
      <c r="BQ32" s="724"/>
      <c r="BR32" s="724"/>
      <c r="BS32" s="724"/>
      <c r="BT32" s="724"/>
      <c r="BU32" s="724"/>
      <c r="BV32" s="724"/>
      <c r="BW32" s="724"/>
      <c r="BX32" s="724"/>
      <c r="BY32" s="724"/>
      <c r="BZ32" s="724"/>
      <c r="CA32" s="724"/>
      <c r="CB32" s="724"/>
      <c r="CC32" s="724"/>
      <c r="CD32" s="724"/>
      <c r="CE32" s="724"/>
      <c r="CF32" s="724"/>
      <c r="CG32" s="724"/>
      <c r="CH32" s="724"/>
      <c r="CI32" s="724"/>
      <c r="CJ32" s="724"/>
      <c r="CK32" s="724"/>
      <c r="CL32" s="724"/>
      <c r="CM32" s="724"/>
      <c r="CN32" s="724"/>
      <c r="CO32" s="724"/>
      <c r="CP32" s="724"/>
      <c r="CQ32" s="724"/>
      <c r="CR32" s="724"/>
      <c r="CS32" s="724"/>
      <c r="CT32" s="724"/>
      <c r="CU32" s="724"/>
      <c r="CV32" s="724"/>
      <c r="CW32" s="724"/>
      <c r="CX32" s="724"/>
      <c r="CY32" s="724"/>
      <c r="CZ32" s="724"/>
      <c r="DA32" s="724"/>
      <c r="DB32" s="724"/>
      <c r="DC32" s="724"/>
      <c r="DD32" s="724"/>
      <c r="DE32" s="724"/>
      <c r="DF32" s="724"/>
      <c r="DG32" s="724"/>
      <c r="DH32" s="724"/>
      <c r="DI32" s="724"/>
      <c r="DJ32" s="724"/>
      <c r="DK32" s="724"/>
      <c r="DL32" s="724"/>
      <c r="DM32" s="724"/>
      <c r="DN32" s="724"/>
      <c r="DO32" s="724"/>
      <c r="DP32" s="724"/>
      <c r="DQ32" s="724"/>
      <c r="DR32" s="724"/>
      <c r="DS32" s="724"/>
      <c r="DT32" s="724"/>
      <c r="DU32" s="724"/>
      <c r="DV32" s="724"/>
      <c r="DW32" s="724"/>
      <c r="DX32" s="724"/>
      <c r="DY32" s="724"/>
      <c r="DZ32" s="724"/>
      <c r="EA32" s="724"/>
      <c r="EB32" s="724"/>
      <c r="EC32" s="724"/>
      <c r="ED32" s="724"/>
      <c r="EE32" s="724"/>
      <c r="EF32" s="724"/>
      <c r="EG32" s="693" t="s">
        <v>109</v>
      </c>
    </row>
    <row r="33" spans="2:137" ht="5.0999999999999996" customHeight="1" x14ac:dyDescent="0.25">
      <c r="EG33" s="693" t="s">
        <v>109</v>
      </c>
    </row>
    <row r="34" spans="2:137" x14ac:dyDescent="0.25">
      <c r="B34" s="726" t="s">
        <v>15</v>
      </c>
      <c r="C34" s="727"/>
      <c r="D34" s="728"/>
      <c r="E34" s="729"/>
      <c r="F34" s="729"/>
      <c r="G34" s="729"/>
      <c r="H34" s="729"/>
      <c r="I34" s="729"/>
      <c r="J34" s="729"/>
      <c r="K34" s="729"/>
      <c r="L34" s="729"/>
      <c r="M34" s="729"/>
      <c r="N34" s="729"/>
      <c r="O34" s="729"/>
      <c r="P34" s="729"/>
      <c r="Q34" s="729"/>
      <c r="R34" s="729"/>
      <c r="S34" s="729"/>
      <c r="T34" s="729"/>
      <c r="U34" s="729"/>
      <c r="V34" s="729"/>
      <c r="W34" s="729"/>
      <c r="X34" s="729"/>
      <c r="Y34" s="729"/>
      <c r="Z34" s="729"/>
      <c r="AA34" s="729"/>
      <c r="AB34" s="729"/>
      <c r="AC34" s="729"/>
      <c r="AD34" s="729"/>
      <c r="AE34" s="729"/>
      <c r="AF34" s="729"/>
      <c r="AG34" s="729"/>
      <c r="AH34" s="729"/>
      <c r="AI34" s="729"/>
      <c r="AJ34" s="729"/>
      <c r="AK34" s="729"/>
      <c r="AL34" s="729"/>
      <c r="AM34" s="729"/>
      <c r="AN34" s="729"/>
      <c r="AO34" s="729"/>
      <c r="AP34" s="729"/>
      <c r="AQ34" s="729"/>
      <c r="AR34" s="729"/>
      <c r="AS34" s="729"/>
      <c r="AT34" s="729"/>
      <c r="AU34" s="729"/>
      <c r="AV34" s="729"/>
      <c r="AW34" s="729"/>
      <c r="AX34" s="729"/>
      <c r="AY34" s="729"/>
      <c r="AZ34" s="729"/>
      <c r="BA34" s="729"/>
      <c r="BB34" s="729"/>
      <c r="BC34" s="729"/>
      <c r="BD34" s="729"/>
      <c r="BE34" s="729"/>
      <c r="BF34" s="729"/>
      <c r="BG34" s="729"/>
      <c r="BH34" s="729"/>
      <c r="BI34" s="729"/>
      <c r="BJ34" s="729"/>
      <c r="BK34" s="729"/>
      <c r="BL34" s="729"/>
      <c r="BM34" s="729"/>
      <c r="BN34" s="729"/>
      <c r="BO34" s="729"/>
      <c r="BP34" s="729"/>
      <c r="BQ34" s="729"/>
      <c r="BR34" s="729"/>
      <c r="BS34" s="729"/>
      <c r="BT34" s="729"/>
      <c r="BU34" s="729"/>
      <c r="BV34" s="729"/>
      <c r="BW34" s="729"/>
      <c r="BX34" s="729"/>
      <c r="BY34" s="729"/>
      <c r="BZ34" s="729"/>
      <c r="CA34" s="729"/>
      <c r="CB34" s="729"/>
      <c r="CC34" s="729"/>
      <c r="CD34" s="729"/>
      <c r="CE34" s="729"/>
      <c r="CF34" s="729"/>
      <c r="CG34" s="729"/>
      <c r="CH34" s="729"/>
      <c r="CI34" s="729"/>
      <c r="CJ34" s="729"/>
      <c r="CK34" s="729"/>
      <c r="CL34" s="729"/>
      <c r="CM34" s="729"/>
      <c r="CN34" s="729"/>
      <c r="CO34" s="729"/>
      <c r="CP34" s="729"/>
      <c r="CQ34" s="729"/>
      <c r="CR34" s="729"/>
      <c r="CS34" s="729"/>
      <c r="CT34" s="729"/>
      <c r="CU34" s="729"/>
      <c r="CV34" s="729"/>
      <c r="CW34" s="729"/>
      <c r="CX34" s="729"/>
      <c r="CY34" s="729"/>
      <c r="CZ34" s="729"/>
      <c r="DA34" s="729"/>
      <c r="DB34" s="729"/>
      <c r="DC34" s="729"/>
      <c r="DD34" s="729"/>
      <c r="DE34" s="729"/>
      <c r="DF34" s="729"/>
      <c r="DG34" s="729"/>
      <c r="DH34" s="729"/>
      <c r="DI34" s="729"/>
      <c r="DJ34" s="729"/>
      <c r="DK34" s="729"/>
      <c r="DL34" s="729"/>
      <c r="DM34" s="729"/>
      <c r="DN34" s="729"/>
      <c r="DO34" s="729"/>
      <c r="DP34" s="729"/>
      <c r="DQ34" s="729"/>
      <c r="DR34" s="729"/>
      <c r="DS34" s="729"/>
      <c r="DT34" s="729"/>
      <c r="DU34" s="729"/>
      <c r="DV34" s="729"/>
      <c r="DW34" s="729"/>
      <c r="DX34" s="729"/>
      <c r="DY34" s="729"/>
      <c r="DZ34" s="729"/>
      <c r="EA34" s="729"/>
      <c r="EB34" s="729"/>
      <c r="EC34" s="729"/>
      <c r="ED34" s="729"/>
      <c r="EE34" s="729"/>
      <c r="EF34" s="730"/>
      <c r="EG34" s="693" t="s">
        <v>109</v>
      </c>
    </row>
    <row r="35" spans="2:137" x14ac:dyDescent="0.25">
      <c r="B35" s="731"/>
      <c r="C35" s="714" t="str">
        <f>CONCATENATE('Rent Roll'!B4&amp;" - "&amp;'Rent Roll'!C4)</f>
        <v>1 - Retail</v>
      </c>
      <c r="D35" s="361">
        <f t="shared" ref="D35:D56" ca="1" si="15">SUM(E35:EF35)</f>
        <v>875131.07044829556</v>
      </c>
      <c r="E35" s="715" t="str">
        <f>IFERROR(IF(E$3='Rent Roll'!$U4,(-SUMIF('Monthly Cash Flow'!$F$2:$EG$2,'Commercial Lease'!E$2,'Monthly Cash Flow'!$F$28:$EG$28)*'Rent Roll'!$T4*'Rent Roll'!$R4),"-"),"-")</f>
        <v>-</v>
      </c>
      <c r="F35" s="715" t="str">
        <f>IFERROR(IF(F$3='Rent Roll'!$U4,(-SUMIF('Monthly Cash Flow'!$F$2:$EG$2,'Commercial Lease'!F$2,'Monthly Cash Flow'!$F$28:$EG$28)*'Rent Roll'!$T4*'Rent Roll'!$R4),"-"),"-")</f>
        <v>-</v>
      </c>
      <c r="G35" s="715" t="str">
        <f>IFERROR(IF(G$3='Rent Roll'!$U4,(-SUMIF('Monthly Cash Flow'!$F$2:$EG$2,'Commercial Lease'!G$2,'Monthly Cash Flow'!$F$28:$EG$28)*'Rent Roll'!$T4*'Rent Roll'!$R4),"-"),"-")</f>
        <v>-</v>
      </c>
      <c r="H35" s="715" t="str">
        <f>IFERROR(IF(H$3='Rent Roll'!$U4,(-SUMIF('Monthly Cash Flow'!$F$2:$EG$2,'Commercial Lease'!H$2,'Monthly Cash Flow'!$F$28:$EG$28)*'Rent Roll'!$T4*'Rent Roll'!$R4),"-"),"-")</f>
        <v>-</v>
      </c>
      <c r="I35" s="715" t="str">
        <f>IFERROR(IF(I$3='Rent Roll'!$U4,(-SUMIF('Monthly Cash Flow'!$F$2:$EG$2,'Commercial Lease'!I$2,'Monthly Cash Flow'!$F$28:$EG$28)*'Rent Roll'!$T4*'Rent Roll'!$R4),"-"),"-")</f>
        <v>-</v>
      </c>
      <c r="J35" s="715" t="str">
        <f>IFERROR(IF(J$3='Rent Roll'!$U4,(-SUMIF('Monthly Cash Flow'!$F$2:$EG$2,'Commercial Lease'!J$2,'Monthly Cash Flow'!$F$28:$EG$28)*'Rent Roll'!$T4*'Rent Roll'!$R4),"-"),"-")</f>
        <v>-</v>
      </c>
      <c r="K35" s="715" t="str">
        <f>IFERROR(IF(K$3='Rent Roll'!$U4,(-SUMIF('Monthly Cash Flow'!$F$2:$EG$2,'Commercial Lease'!K$2,'Monthly Cash Flow'!$F$28:$EG$28)*'Rent Roll'!$T4*'Rent Roll'!$R4),"-"),"-")</f>
        <v>-</v>
      </c>
      <c r="L35" s="715" t="str">
        <f>IFERROR(IF(L$3='Rent Roll'!$U4,(-SUMIF('Monthly Cash Flow'!$F$2:$EG$2,'Commercial Lease'!L$2,'Monthly Cash Flow'!$F$28:$EG$28)*'Rent Roll'!$T4*'Rent Roll'!$R4),"-"),"-")</f>
        <v>-</v>
      </c>
      <c r="M35" s="715" t="str">
        <f>IFERROR(IF(M$3='Rent Roll'!$U4,(-SUMIF('Monthly Cash Flow'!$F$2:$EG$2,'Commercial Lease'!M$2,'Monthly Cash Flow'!$F$28:$EG$28)*'Rent Roll'!$T4*'Rent Roll'!$R4),"-"),"-")</f>
        <v>-</v>
      </c>
      <c r="N35" s="715">
        <f>IFERROR(IF(N$3='Rent Roll'!$U4,(-SUMIF('Monthly Cash Flow'!$F$2:$EG$2,'Commercial Lease'!N$2,'Monthly Cash Flow'!$F$28:$EG$28)*'Rent Roll'!$T4*'Rent Roll'!$R4),"-"),"-")</f>
        <v>43469.407749453072</v>
      </c>
      <c r="O35" s="715" t="str">
        <f>IFERROR(IF(O$3='Rent Roll'!$U4,(-SUMIF('Monthly Cash Flow'!$F$2:$EG$2,'Commercial Lease'!O$2,'Monthly Cash Flow'!$F$28:$EG$28)*'Rent Roll'!$T4*'Rent Roll'!$R4),"-"),"-")</f>
        <v>-</v>
      </c>
      <c r="P35" s="715" t="str">
        <f>IFERROR(IF(P$3='Rent Roll'!$U4,(-SUMIF('Monthly Cash Flow'!$F$2:$EG$2,'Commercial Lease'!P$2,'Monthly Cash Flow'!$F$28:$EG$28)*'Rent Roll'!$T4*'Rent Roll'!$R4),"-"),"-")</f>
        <v>-</v>
      </c>
      <c r="Q35" s="715" t="str">
        <f>IFERROR(IF(Q$3='Rent Roll'!$U4,(-SUMIF('Monthly Cash Flow'!$F$2:$EG$2,'Commercial Lease'!Q$2,'Monthly Cash Flow'!$F$28:$EG$28)*'Rent Roll'!$T4*'Rent Roll'!$R4),"-"),"-")</f>
        <v>-</v>
      </c>
      <c r="R35" s="715" t="str">
        <f>IFERROR(IF(R$3='Rent Roll'!$U4,(-SUMIF('Monthly Cash Flow'!$F$2:$EG$2,'Commercial Lease'!R$2,'Monthly Cash Flow'!$F$28:$EG$28)*'Rent Roll'!$T4*'Rent Roll'!$R4),"-"),"-")</f>
        <v>-</v>
      </c>
      <c r="S35" s="715" t="str">
        <f>IFERROR(IF(S$3='Rent Roll'!$U4,(-SUMIF('Monthly Cash Flow'!$F$2:$EG$2,'Commercial Lease'!S$2,'Monthly Cash Flow'!$F$28:$EG$28)*'Rent Roll'!$T4*'Rent Roll'!$R4),"-"),"-")</f>
        <v>-</v>
      </c>
      <c r="T35" s="715" t="str">
        <f>IFERROR(IF(T$3='Rent Roll'!$U4,(-SUMIF('Monthly Cash Flow'!$F$2:$EG$2,'Commercial Lease'!T$2,'Monthly Cash Flow'!$F$28:$EG$28)*'Rent Roll'!$T4*'Rent Roll'!$R4),"-"),"-")</f>
        <v>-</v>
      </c>
      <c r="U35" s="715" t="str">
        <f>IFERROR(IF(U$3='Rent Roll'!$U4,(-SUMIF('Monthly Cash Flow'!$F$2:$EG$2,'Commercial Lease'!U$2,'Monthly Cash Flow'!$F$28:$EG$28)*'Rent Roll'!$T4*'Rent Roll'!$R4),"-"),"-")</f>
        <v>-</v>
      </c>
      <c r="V35" s="715" t="str">
        <f>IFERROR(IF(V$3='Rent Roll'!$U4,(-SUMIF('Monthly Cash Flow'!$F$2:$EG$2,'Commercial Lease'!V$2,'Monthly Cash Flow'!$F$28:$EG$28)*'Rent Roll'!$T4*'Rent Roll'!$R4),"-"),"-")</f>
        <v>-</v>
      </c>
      <c r="W35" s="715" t="str">
        <f>IFERROR(IF(W$3='Rent Roll'!$U4,(-SUMIF('Monthly Cash Flow'!$F$2:$EG$2,'Commercial Lease'!W$2,'Monthly Cash Flow'!$F$28:$EG$28)*'Rent Roll'!$T4*'Rent Roll'!$R4),"-"),"-")</f>
        <v>-</v>
      </c>
      <c r="X35" s="715" t="str">
        <f>IFERROR(IF(X$3='Rent Roll'!$U4,(-SUMIF('Monthly Cash Flow'!$F$2:$EG$2,'Commercial Lease'!X$2,'Monthly Cash Flow'!$F$28:$EG$28)*'Rent Roll'!$T4*'Rent Roll'!$R4),"-"),"-")</f>
        <v>-</v>
      </c>
      <c r="Y35" s="715" t="str">
        <f>IFERROR(IF(Y$3='Rent Roll'!$U4,(-SUMIF('Monthly Cash Flow'!$F$2:$EG$2,'Commercial Lease'!Y$2,'Monthly Cash Flow'!$F$28:$EG$28)*'Rent Roll'!$T4*'Rent Roll'!$R4),"-"),"-")</f>
        <v>-</v>
      </c>
      <c r="Z35" s="715">
        <f>IFERROR(IF(Z$3='Rent Roll'!$U4,(-SUMIF('Monthly Cash Flow'!$F$2:$EG$2,'Commercial Lease'!Z$2,'Monthly Cash Flow'!$F$28:$EG$28)*'Rent Roll'!$T4*'Rent Roll'!$R4),"-"),"-")</f>
        <v>44166.582023990704</v>
      </c>
      <c r="AA35" s="715" t="str">
        <f>IFERROR(IF(AA$3='Rent Roll'!$U4,(-SUMIF('Monthly Cash Flow'!$F$2:$EG$2,'Commercial Lease'!AA$2,'Monthly Cash Flow'!$F$28:$EG$28)*'Rent Roll'!$T4*'Rent Roll'!$R4),"-"),"-")</f>
        <v>-</v>
      </c>
      <c r="AB35" s="715" t="str">
        <f>IFERROR(IF(AB$3='Rent Roll'!$U4,(-SUMIF('Monthly Cash Flow'!$F$2:$EG$2,'Commercial Lease'!AB$2,'Monthly Cash Flow'!$F$28:$EG$28)*'Rent Roll'!$T4*'Rent Roll'!$R4),"-"),"-")</f>
        <v>-</v>
      </c>
      <c r="AC35" s="715" t="str">
        <f>IFERROR(IF(AC$3='Rent Roll'!$U4,(-SUMIF('Monthly Cash Flow'!$F$2:$EG$2,'Commercial Lease'!AC$2,'Monthly Cash Flow'!$F$28:$EG$28)*'Rent Roll'!$T4*'Rent Roll'!$R4),"-"),"-")</f>
        <v>-</v>
      </c>
      <c r="AD35" s="715" t="str">
        <f>IFERROR(IF(AD$3='Rent Roll'!$U4,(-SUMIF('Monthly Cash Flow'!$F$2:$EG$2,'Commercial Lease'!AD$2,'Monthly Cash Flow'!$F$28:$EG$28)*'Rent Roll'!$T4*'Rent Roll'!$R4),"-"),"-")</f>
        <v>-</v>
      </c>
      <c r="AE35" s="715" t="str">
        <f>IFERROR(IF(AE$3='Rent Roll'!$U4,(-SUMIF('Monthly Cash Flow'!$F$2:$EG$2,'Commercial Lease'!AE$2,'Monthly Cash Flow'!$F$28:$EG$28)*'Rent Roll'!$T4*'Rent Roll'!$R4),"-"),"-")</f>
        <v>-</v>
      </c>
      <c r="AF35" s="715" t="str">
        <f>IFERROR(IF(AF$3='Rent Roll'!$U4,(-SUMIF('Monthly Cash Flow'!$F$2:$EG$2,'Commercial Lease'!AF$2,'Monthly Cash Flow'!$F$28:$EG$28)*'Rent Roll'!$T4*'Rent Roll'!$R4),"-"),"-")</f>
        <v>-</v>
      </c>
      <c r="AG35" s="715" t="str">
        <f>IFERROR(IF(AG$3='Rent Roll'!$U4,(-SUMIF('Monthly Cash Flow'!$F$2:$EG$2,'Commercial Lease'!AG$2,'Monthly Cash Flow'!$F$28:$EG$28)*'Rent Roll'!$T4*'Rent Roll'!$R4),"-"),"-")</f>
        <v>-</v>
      </c>
      <c r="AH35" s="715" t="str">
        <f>IFERROR(IF(AH$3='Rent Roll'!$U4,(-SUMIF('Monthly Cash Flow'!$F$2:$EG$2,'Commercial Lease'!AH$2,'Monthly Cash Flow'!$F$28:$EG$28)*'Rent Roll'!$T4*'Rent Roll'!$R4),"-"),"-")</f>
        <v>-</v>
      </c>
      <c r="AI35" s="715" t="str">
        <f>IFERROR(IF(AI$3='Rent Roll'!$U4,(-SUMIF('Monthly Cash Flow'!$F$2:$EG$2,'Commercial Lease'!AI$2,'Monthly Cash Flow'!$F$28:$EG$28)*'Rent Roll'!$T4*'Rent Roll'!$R4),"-"),"-")</f>
        <v>-</v>
      </c>
      <c r="AJ35" s="715" t="str">
        <f>IFERROR(IF(AJ$3='Rent Roll'!$U4,(-SUMIF('Monthly Cash Flow'!$F$2:$EG$2,'Commercial Lease'!AJ$2,'Monthly Cash Flow'!$F$28:$EG$28)*'Rent Roll'!$T4*'Rent Roll'!$R4),"-"),"-")</f>
        <v>-</v>
      </c>
      <c r="AK35" s="715" t="str">
        <f>IFERROR(IF(AK$3='Rent Roll'!$U4,(-SUMIF('Monthly Cash Flow'!$F$2:$EG$2,'Commercial Lease'!AK$2,'Monthly Cash Flow'!$F$28:$EG$28)*'Rent Roll'!$T4*'Rent Roll'!$R4),"-"),"-")</f>
        <v>-</v>
      </c>
      <c r="AL35" s="715">
        <f ca="1">IFERROR(IF(AL$3='Rent Roll'!$U4,(-SUMIF('Monthly Cash Flow'!$F$2:$EG$2,'Commercial Lease'!AL$2,'Monthly Cash Flow'!$F$28:$EG$28)*'Rent Roll'!$T4*'Rent Roll'!$R4),"-"),"-")</f>
        <v>80799.140988266779</v>
      </c>
      <c r="AM35" s="715" t="str">
        <f>IFERROR(IF(AM$3='Rent Roll'!$U4,(-SUMIF('Monthly Cash Flow'!$F$2:$EG$2,'Commercial Lease'!AM$2,'Monthly Cash Flow'!$F$28:$EG$28)*'Rent Roll'!$T4*'Rent Roll'!$R4),"-"),"-")</f>
        <v>-</v>
      </c>
      <c r="AN35" s="715" t="str">
        <f>IFERROR(IF(AN$3='Rent Roll'!$U4,(-SUMIF('Monthly Cash Flow'!$F$2:$EG$2,'Commercial Lease'!AN$2,'Monthly Cash Flow'!$F$28:$EG$28)*'Rent Roll'!$T4*'Rent Roll'!$R4),"-"),"-")</f>
        <v>-</v>
      </c>
      <c r="AO35" s="715" t="str">
        <f>IFERROR(IF(AO$3='Rent Roll'!$U4,(-SUMIF('Monthly Cash Flow'!$F$2:$EG$2,'Commercial Lease'!AO$2,'Monthly Cash Flow'!$F$28:$EG$28)*'Rent Roll'!$T4*'Rent Roll'!$R4),"-"),"-")</f>
        <v>-</v>
      </c>
      <c r="AP35" s="715" t="str">
        <f>IFERROR(IF(AP$3='Rent Roll'!$U4,(-SUMIF('Monthly Cash Flow'!$F$2:$EG$2,'Commercial Lease'!AP$2,'Monthly Cash Flow'!$F$28:$EG$28)*'Rent Roll'!$T4*'Rent Roll'!$R4),"-"),"-")</f>
        <v>-</v>
      </c>
      <c r="AQ35" s="715" t="str">
        <f>IFERROR(IF(AQ$3='Rent Roll'!$U4,(-SUMIF('Monthly Cash Flow'!$F$2:$EG$2,'Commercial Lease'!AQ$2,'Monthly Cash Flow'!$F$28:$EG$28)*'Rent Roll'!$T4*'Rent Roll'!$R4),"-"),"-")</f>
        <v>-</v>
      </c>
      <c r="AR35" s="715" t="str">
        <f>IFERROR(IF(AR$3='Rent Roll'!$U4,(-SUMIF('Monthly Cash Flow'!$F$2:$EG$2,'Commercial Lease'!AR$2,'Monthly Cash Flow'!$F$28:$EG$28)*'Rent Roll'!$T4*'Rent Roll'!$R4),"-"),"-")</f>
        <v>-</v>
      </c>
      <c r="AS35" s="715" t="str">
        <f>IFERROR(IF(AS$3='Rent Roll'!$U4,(-SUMIF('Monthly Cash Flow'!$F$2:$EG$2,'Commercial Lease'!AS$2,'Monthly Cash Flow'!$F$28:$EG$28)*'Rent Roll'!$T4*'Rent Roll'!$R4),"-"),"-")</f>
        <v>-</v>
      </c>
      <c r="AT35" s="715" t="str">
        <f>IFERROR(IF(AT$3='Rent Roll'!$U4,(-SUMIF('Monthly Cash Flow'!$F$2:$EG$2,'Commercial Lease'!AT$2,'Monthly Cash Flow'!$F$28:$EG$28)*'Rent Roll'!$T4*'Rent Roll'!$R4),"-"),"-")</f>
        <v>-</v>
      </c>
      <c r="AU35" s="715" t="str">
        <f>IFERROR(IF(AU$3='Rent Roll'!$U4,(-SUMIF('Monthly Cash Flow'!$F$2:$EG$2,'Commercial Lease'!AU$2,'Monthly Cash Flow'!$F$28:$EG$28)*'Rent Roll'!$T4*'Rent Roll'!$R4),"-"),"-")</f>
        <v>-</v>
      </c>
      <c r="AV35" s="715" t="str">
        <f>IFERROR(IF(AV$3='Rent Roll'!$U4,(-SUMIF('Monthly Cash Flow'!$F$2:$EG$2,'Commercial Lease'!AV$2,'Monthly Cash Flow'!$F$28:$EG$28)*'Rent Roll'!$T4*'Rent Roll'!$R4),"-"),"-")</f>
        <v>-</v>
      </c>
      <c r="AW35" s="715" t="str">
        <f>IFERROR(IF(AW$3='Rent Roll'!$U4,(-SUMIF('Monthly Cash Flow'!$F$2:$EG$2,'Commercial Lease'!AW$2,'Monthly Cash Flow'!$F$28:$EG$28)*'Rent Roll'!$T4*'Rent Roll'!$R4),"-"),"-")</f>
        <v>-</v>
      </c>
      <c r="AX35" s="715">
        <f ca="1">IFERROR(IF(AX$3='Rent Roll'!$U4,(-SUMIF('Monthly Cash Flow'!$F$2:$EG$2,'Commercial Lease'!AX$2,'Monthly Cash Flow'!$F$28:$EG$28)*'Rent Roll'!$T4*'Rent Roll'!$R4),"-"),"-")</f>
        <v>82557.938806847262</v>
      </c>
      <c r="AY35" s="715" t="str">
        <f>IFERROR(IF(AY$3='Rent Roll'!$U4,(-SUMIF('Monthly Cash Flow'!$F$2:$EG$2,'Commercial Lease'!AY$2,'Monthly Cash Flow'!$F$28:$EG$28)*'Rent Roll'!$T4*'Rent Roll'!$R4),"-"),"-")</f>
        <v>-</v>
      </c>
      <c r="AZ35" s="715" t="str">
        <f>IFERROR(IF(AZ$3='Rent Roll'!$U4,(-SUMIF('Monthly Cash Flow'!$F$2:$EG$2,'Commercial Lease'!AZ$2,'Monthly Cash Flow'!$F$28:$EG$28)*'Rent Roll'!$T4*'Rent Roll'!$R4),"-"),"-")</f>
        <v>-</v>
      </c>
      <c r="BA35" s="715" t="str">
        <f>IFERROR(IF(BA$3='Rent Roll'!$U4,(-SUMIF('Monthly Cash Flow'!$F$2:$EG$2,'Commercial Lease'!BA$2,'Monthly Cash Flow'!$F$28:$EG$28)*'Rent Roll'!$T4*'Rent Roll'!$R4),"-"),"-")</f>
        <v>-</v>
      </c>
      <c r="BB35" s="715" t="str">
        <f>IFERROR(IF(BB$3='Rent Roll'!$U4,(-SUMIF('Monthly Cash Flow'!$F$2:$EG$2,'Commercial Lease'!BB$2,'Monthly Cash Flow'!$F$28:$EG$28)*'Rent Roll'!$T4*'Rent Roll'!$R4),"-"),"-")</f>
        <v>-</v>
      </c>
      <c r="BC35" s="715" t="str">
        <f>IFERROR(IF(BC$3='Rent Roll'!$U4,(-SUMIF('Monthly Cash Flow'!$F$2:$EG$2,'Commercial Lease'!BC$2,'Monthly Cash Flow'!$F$28:$EG$28)*'Rent Roll'!$T4*'Rent Roll'!$R4),"-"),"-")</f>
        <v>-</v>
      </c>
      <c r="BD35" s="715" t="str">
        <f>IFERROR(IF(BD$3='Rent Roll'!$U4,(-SUMIF('Monthly Cash Flow'!$F$2:$EG$2,'Commercial Lease'!BD$2,'Monthly Cash Flow'!$F$28:$EG$28)*'Rent Roll'!$T4*'Rent Roll'!$R4),"-"),"-")</f>
        <v>-</v>
      </c>
      <c r="BE35" s="715" t="str">
        <f>IFERROR(IF(BE$3='Rent Roll'!$U4,(-SUMIF('Monthly Cash Flow'!$F$2:$EG$2,'Commercial Lease'!BE$2,'Monthly Cash Flow'!$F$28:$EG$28)*'Rent Roll'!$T4*'Rent Roll'!$R4),"-"),"-")</f>
        <v>-</v>
      </c>
      <c r="BF35" s="715" t="str">
        <f>IFERROR(IF(BF$3='Rent Roll'!$U4,(-SUMIF('Monthly Cash Flow'!$F$2:$EG$2,'Commercial Lease'!BF$2,'Monthly Cash Flow'!$F$28:$EG$28)*'Rent Roll'!$T4*'Rent Roll'!$R4),"-"),"-")</f>
        <v>-</v>
      </c>
      <c r="BG35" s="715" t="str">
        <f>IFERROR(IF(BG$3='Rent Roll'!$U4,(-SUMIF('Monthly Cash Flow'!$F$2:$EG$2,'Commercial Lease'!BG$2,'Monthly Cash Flow'!$F$28:$EG$28)*'Rent Roll'!$T4*'Rent Roll'!$R4),"-"),"-")</f>
        <v>-</v>
      </c>
      <c r="BH35" s="715" t="str">
        <f>IFERROR(IF(BH$3='Rent Roll'!$U4,(-SUMIF('Monthly Cash Flow'!$F$2:$EG$2,'Commercial Lease'!BH$2,'Monthly Cash Flow'!$F$28:$EG$28)*'Rent Roll'!$T4*'Rent Roll'!$R4),"-"),"-")</f>
        <v>-</v>
      </c>
      <c r="BI35" s="715" t="str">
        <f>IFERROR(IF(BI$3='Rent Roll'!$U4,(-SUMIF('Monthly Cash Flow'!$F$2:$EG$2,'Commercial Lease'!BI$2,'Monthly Cash Flow'!$F$28:$EG$28)*'Rent Roll'!$T4*'Rent Roll'!$R4),"-"),"-")</f>
        <v>-</v>
      </c>
      <c r="BJ35" s="715">
        <f ca="1">IFERROR(IF(BJ$3='Rent Roll'!$U4,(-SUMIF('Monthly Cash Flow'!$F$2:$EG$2,'Commercial Lease'!BJ$2,'Monthly Cash Flow'!$F$28:$EG$28)*'Rent Roll'!$T4*'Rent Roll'!$R4),"-"),"-")</f>
        <v>84142.42263523268</v>
      </c>
      <c r="BK35" s="715" t="str">
        <f>IFERROR(IF(BK$3='Rent Roll'!$U4,(-SUMIF('Monthly Cash Flow'!$F$2:$EG$2,'Commercial Lease'!BK$2,'Monthly Cash Flow'!$F$28:$EG$28)*'Rent Roll'!$T4*'Rent Roll'!$R4),"-"),"-")</f>
        <v>-</v>
      </c>
      <c r="BL35" s="715" t="str">
        <f>IFERROR(IF(BL$3='Rent Roll'!$U4,(-SUMIF('Monthly Cash Flow'!$F$2:$EG$2,'Commercial Lease'!BL$2,'Monthly Cash Flow'!$F$28:$EG$28)*'Rent Roll'!$T4*'Rent Roll'!$R4),"-"),"-")</f>
        <v>-</v>
      </c>
      <c r="BM35" s="715" t="str">
        <f>IFERROR(IF(BM$3='Rent Roll'!$U4,(-SUMIF('Monthly Cash Flow'!$F$2:$EG$2,'Commercial Lease'!BM$2,'Monthly Cash Flow'!$F$28:$EG$28)*'Rent Roll'!$T4*'Rent Roll'!$R4),"-"),"-")</f>
        <v>-</v>
      </c>
      <c r="BN35" s="715" t="str">
        <f>IFERROR(IF(BN$3='Rent Roll'!$U4,(-SUMIF('Monthly Cash Flow'!$F$2:$EG$2,'Commercial Lease'!BN$2,'Monthly Cash Flow'!$F$28:$EG$28)*'Rent Roll'!$T4*'Rent Roll'!$R4),"-"),"-")</f>
        <v>-</v>
      </c>
      <c r="BO35" s="715" t="str">
        <f>IFERROR(IF(BO$3='Rent Roll'!$U4,(-SUMIF('Monthly Cash Flow'!$F$2:$EG$2,'Commercial Lease'!BO$2,'Monthly Cash Flow'!$F$28:$EG$28)*'Rent Roll'!$T4*'Rent Roll'!$R4),"-"),"-")</f>
        <v>-</v>
      </c>
      <c r="BP35" s="715" t="str">
        <f>IFERROR(IF(BP$3='Rent Roll'!$U4,(-SUMIF('Monthly Cash Flow'!$F$2:$EG$2,'Commercial Lease'!BP$2,'Monthly Cash Flow'!$F$28:$EG$28)*'Rent Roll'!$T4*'Rent Roll'!$R4),"-"),"-")</f>
        <v>-</v>
      </c>
      <c r="BQ35" s="715" t="str">
        <f>IFERROR(IF(BQ$3='Rent Roll'!$U4,(-SUMIF('Monthly Cash Flow'!$F$2:$EG$2,'Commercial Lease'!BQ$2,'Monthly Cash Flow'!$F$28:$EG$28)*'Rent Roll'!$T4*'Rent Roll'!$R4),"-"),"-")</f>
        <v>-</v>
      </c>
      <c r="BR35" s="715" t="str">
        <f>IFERROR(IF(BR$3='Rent Roll'!$U4,(-SUMIF('Monthly Cash Flow'!$F$2:$EG$2,'Commercial Lease'!BR$2,'Monthly Cash Flow'!$F$28:$EG$28)*'Rent Roll'!$T4*'Rent Roll'!$R4),"-"),"-")</f>
        <v>-</v>
      </c>
      <c r="BS35" s="715" t="str">
        <f>IFERROR(IF(BS$3='Rent Roll'!$U4,(-SUMIF('Monthly Cash Flow'!$F$2:$EG$2,'Commercial Lease'!BS$2,'Monthly Cash Flow'!$F$28:$EG$28)*'Rent Roll'!$T4*'Rent Roll'!$R4),"-"),"-")</f>
        <v>-</v>
      </c>
      <c r="BT35" s="715" t="str">
        <f>IFERROR(IF(BT$3='Rent Roll'!$U4,(-SUMIF('Monthly Cash Flow'!$F$2:$EG$2,'Commercial Lease'!BT$2,'Monthly Cash Flow'!$F$28:$EG$28)*'Rent Roll'!$T4*'Rent Roll'!$R4),"-"),"-")</f>
        <v>-</v>
      </c>
      <c r="BU35" s="715" t="str">
        <f>IFERROR(IF(BU$3='Rent Roll'!$U4,(-SUMIF('Monthly Cash Flow'!$F$2:$EG$2,'Commercial Lease'!BU$2,'Monthly Cash Flow'!$F$28:$EG$28)*'Rent Roll'!$T4*'Rent Roll'!$R4),"-"),"-")</f>
        <v>-</v>
      </c>
      <c r="BV35" s="715">
        <f ca="1">IFERROR(IF(BV$3='Rent Roll'!$U4,(-SUMIF('Monthly Cash Flow'!$F$2:$EG$2,'Commercial Lease'!BV$2,'Monthly Cash Flow'!$F$28:$EG$28)*'Rent Roll'!$T4*'Rent Roll'!$R4),"-"),"-")</f>
        <v>85759.337490181715</v>
      </c>
      <c r="BW35" s="715" t="str">
        <f>IFERROR(IF(BW$3='Rent Roll'!$U4,(-SUMIF('Monthly Cash Flow'!$F$2:$EG$2,'Commercial Lease'!BW$2,'Monthly Cash Flow'!$F$28:$EG$28)*'Rent Roll'!$T4*'Rent Roll'!$R4),"-"),"-")</f>
        <v>-</v>
      </c>
      <c r="BX35" s="715" t="str">
        <f>IFERROR(IF(BX$3='Rent Roll'!$U4,(-SUMIF('Monthly Cash Flow'!$F$2:$EG$2,'Commercial Lease'!BX$2,'Monthly Cash Flow'!$F$28:$EG$28)*'Rent Roll'!$T4*'Rent Roll'!$R4),"-"),"-")</f>
        <v>-</v>
      </c>
      <c r="BY35" s="715" t="str">
        <f>IFERROR(IF(BY$3='Rent Roll'!$U4,(-SUMIF('Monthly Cash Flow'!$F$2:$EG$2,'Commercial Lease'!BY$2,'Monthly Cash Flow'!$F$28:$EG$28)*'Rent Roll'!$T4*'Rent Roll'!$R4),"-"),"-")</f>
        <v>-</v>
      </c>
      <c r="BZ35" s="715" t="str">
        <f>IFERROR(IF(BZ$3='Rent Roll'!$U4,(-SUMIF('Monthly Cash Flow'!$F$2:$EG$2,'Commercial Lease'!BZ$2,'Monthly Cash Flow'!$F$28:$EG$28)*'Rent Roll'!$T4*'Rent Roll'!$R4),"-"),"-")</f>
        <v>-</v>
      </c>
      <c r="CA35" s="715" t="str">
        <f>IFERROR(IF(CA$3='Rent Roll'!$U4,(-SUMIF('Monthly Cash Flow'!$F$2:$EG$2,'Commercial Lease'!CA$2,'Monthly Cash Flow'!$F$28:$EG$28)*'Rent Roll'!$T4*'Rent Roll'!$R4),"-"),"-")</f>
        <v>-</v>
      </c>
      <c r="CB35" s="715" t="str">
        <f>IFERROR(IF(CB$3='Rent Roll'!$U4,(-SUMIF('Monthly Cash Flow'!$F$2:$EG$2,'Commercial Lease'!CB$2,'Monthly Cash Flow'!$F$28:$EG$28)*'Rent Roll'!$T4*'Rent Roll'!$R4),"-"),"-")</f>
        <v>-</v>
      </c>
      <c r="CC35" s="715" t="str">
        <f>IFERROR(IF(CC$3='Rent Roll'!$U4,(-SUMIF('Monthly Cash Flow'!$F$2:$EG$2,'Commercial Lease'!CC$2,'Monthly Cash Flow'!$F$28:$EG$28)*'Rent Roll'!$T4*'Rent Roll'!$R4),"-"),"-")</f>
        <v>-</v>
      </c>
      <c r="CD35" s="715" t="str">
        <f>IFERROR(IF(CD$3='Rent Roll'!$U4,(-SUMIF('Monthly Cash Flow'!$F$2:$EG$2,'Commercial Lease'!CD$2,'Monthly Cash Flow'!$F$28:$EG$28)*'Rent Roll'!$T4*'Rent Roll'!$R4),"-"),"-")</f>
        <v>-</v>
      </c>
      <c r="CE35" s="715" t="str">
        <f>IFERROR(IF(CE$3='Rent Roll'!$U4,(-SUMIF('Monthly Cash Flow'!$F$2:$EG$2,'Commercial Lease'!CE$2,'Monthly Cash Flow'!$F$28:$EG$28)*'Rent Roll'!$T4*'Rent Roll'!$R4),"-"),"-")</f>
        <v>-</v>
      </c>
      <c r="CF35" s="715" t="str">
        <f>IFERROR(IF(CF$3='Rent Roll'!$U4,(-SUMIF('Monthly Cash Flow'!$F$2:$EG$2,'Commercial Lease'!CF$2,'Monthly Cash Flow'!$F$28:$EG$28)*'Rent Roll'!$T4*'Rent Roll'!$R4),"-"),"-")</f>
        <v>-</v>
      </c>
      <c r="CG35" s="715" t="str">
        <f>IFERROR(IF(CG$3='Rent Roll'!$U4,(-SUMIF('Monthly Cash Flow'!$F$2:$EG$2,'Commercial Lease'!CG$2,'Monthly Cash Flow'!$F$28:$EG$28)*'Rent Roll'!$T4*'Rent Roll'!$R4),"-"),"-")</f>
        <v>-</v>
      </c>
      <c r="CH35" s="715">
        <f ca="1">IFERROR(IF(CH$3='Rent Roll'!$U4,(-SUMIF('Monthly Cash Flow'!$F$2:$EG$2,'Commercial Lease'!CH$2,'Monthly Cash Flow'!$F$28:$EG$28)*'Rent Roll'!$T4*'Rent Roll'!$R4),"-"),"-")</f>
        <v>87409.394750799984</v>
      </c>
      <c r="CI35" s="715" t="str">
        <f>IFERROR(IF(CI$3='Rent Roll'!$U4,(-SUMIF('Monthly Cash Flow'!$F$2:$EG$2,'Commercial Lease'!CI$2,'Monthly Cash Flow'!$F$28:$EG$28)*'Rent Roll'!$T4*'Rent Roll'!$R4),"-"),"-")</f>
        <v>-</v>
      </c>
      <c r="CJ35" s="715" t="str">
        <f>IFERROR(IF(CJ$3='Rent Roll'!$U4,(-SUMIF('Monthly Cash Flow'!$F$2:$EG$2,'Commercial Lease'!CJ$2,'Monthly Cash Flow'!$F$28:$EG$28)*'Rent Roll'!$T4*'Rent Roll'!$R4),"-"),"-")</f>
        <v>-</v>
      </c>
      <c r="CK35" s="715" t="str">
        <f>IFERROR(IF(CK$3='Rent Roll'!$U4,(-SUMIF('Monthly Cash Flow'!$F$2:$EG$2,'Commercial Lease'!CK$2,'Monthly Cash Flow'!$F$28:$EG$28)*'Rent Roll'!$T4*'Rent Roll'!$R4),"-"),"-")</f>
        <v>-</v>
      </c>
      <c r="CL35" s="715" t="str">
        <f>IFERROR(IF(CL$3='Rent Roll'!$U4,(-SUMIF('Monthly Cash Flow'!$F$2:$EG$2,'Commercial Lease'!CL$2,'Monthly Cash Flow'!$F$28:$EG$28)*'Rent Roll'!$T4*'Rent Roll'!$R4),"-"),"-")</f>
        <v>-</v>
      </c>
      <c r="CM35" s="715" t="str">
        <f>IFERROR(IF(CM$3='Rent Roll'!$U4,(-SUMIF('Monthly Cash Flow'!$F$2:$EG$2,'Commercial Lease'!CM$2,'Monthly Cash Flow'!$F$28:$EG$28)*'Rent Roll'!$T4*'Rent Roll'!$R4),"-"),"-")</f>
        <v>-</v>
      </c>
      <c r="CN35" s="715" t="str">
        <f>IFERROR(IF(CN$3='Rent Roll'!$U4,(-SUMIF('Monthly Cash Flow'!$F$2:$EG$2,'Commercial Lease'!CN$2,'Monthly Cash Flow'!$F$28:$EG$28)*'Rent Roll'!$T4*'Rent Roll'!$R4),"-"),"-")</f>
        <v>-</v>
      </c>
      <c r="CO35" s="715" t="str">
        <f>IFERROR(IF(CO$3='Rent Roll'!$U4,(-SUMIF('Monthly Cash Flow'!$F$2:$EG$2,'Commercial Lease'!CO$2,'Monthly Cash Flow'!$F$28:$EG$28)*'Rent Roll'!$T4*'Rent Roll'!$R4),"-"),"-")</f>
        <v>-</v>
      </c>
      <c r="CP35" s="715" t="str">
        <f>IFERROR(IF(CP$3='Rent Roll'!$U4,(-SUMIF('Monthly Cash Flow'!$F$2:$EG$2,'Commercial Lease'!CP$2,'Monthly Cash Flow'!$F$28:$EG$28)*'Rent Roll'!$T4*'Rent Roll'!$R4),"-"),"-")</f>
        <v>-</v>
      </c>
      <c r="CQ35" s="715" t="str">
        <f>IFERROR(IF(CQ$3='Rent Roll'!$U4,(-SUMIF('Monthly Cash Flow'!$F$2:$EG$2,'Commercial Lease'!CQ$2,'Monthly Cash Flow'!$F$28:$EG$28)*'Rent Roll'!$T4*'Rent Roll'!$R4),"-"),"-")</f>
        <v>-</v>
      </c>
      <c r="CR35" s="715" t="str">
        <f>IFERROR(IF(CR$3='Rent Roll'!$U4,(-SUMIF('Monthly Cash Flow'!$F$2:$EG$2,'Commercial Lease'!CR$2,'Monthly Cash Flow'!$F$28:$EG$28)*'Rent Roll'!$T4*'Rent Roll'!$R4),"-"),"-")</f>
        <v>-</v>
      </c>
      <c r="CS35" s="715" t="str">
        <f>IFERROR(IF(CS$3='Rent Roll'!$U4,(-SUMIF('Monthly Cash Flow'!$F$2:$EG$2,'Commercial Lease'!CS$2,'Monthly Cash Flow'!$F$28:$EG$28)*'Rent Roll'!$T4*'Rent Roll'!$R4),"-"),"-")</f>
        <v>-</v>
      </c>
      <c r="CT35" s="715">
        <f ca="1">IFERROR(IF(CT$3='Rent Roll'!$U4,(-SUMIF('Monthly Cash Flow'!$F$2:$EG$2,'Commercial Lease'!CT$2,'Monthly Cash Flow'!$F$28:$EG$28)*'Rent Roll'!$T4*'Rent Roll'!$R4),"-"),"-")</f>
        <v>89093.322514303494</v>
      </c>
      <c r="CU35" s="715" t="str">
        <f>IFERROR(IF(CU$3='Rent Roll'!$U4,(-SUMIF('Monthly Cash Flow'!$F$2:$EG$2,'Commercial Lease'!CU$2,'Monthly Cash Flow'!$F$28:$EG$28)*'Rent Roll'!$T4*'Rent Roll'!$R4),"-"),"-")</f>
        <v>-</v>
      </c>
      <c r="CV35" s="715" t="str">
        <f>IFERROR(IF(CV$3='Rent Roll'!$U4,(-SUMIF('Monthly Cash Flow'!$F$2:$EG$2,'Commercial Lease'!CV$2,'Monthly Cash Flow'!$F$28:$EG$28)*'Rent Roll'!$T4*'Rent Roll'!$R4),"-"),"-")</f>
        <v>-</v>
      </c>
      <c r="CW35" s="715" t="str">
        <f>IFERROR(IF(CW$3='Rent Roll'!$U4,(-SUMIF('Monthly Cash Flow'!$F$2:$EG$2,'Commercial Lease'!CW$2,'Monthly Cash Flow'!$F$28:$EG$28)*'Rent Roll'!$T4*'Rent Roll'!$R4),"-"),"-")</f>
        <v>-</v>
      </c>
      <c r="CX35" s="715" t="str">
        <f>IFERROR(IF(CX$3='Rent Roll'!$U4,(-SUMIF('Monthly Cash Flow'!$F$2:$EG$2,'Commercial Lease'!CX$2,'Monthly Cash Flow'!$F$28:$EG$28)*'Rent Roll'!$T4*'Rent Roll'!$R4),"-"),"-")</f>
        <v>-</v>
      </c>
      <c r="CY35" s="715" t="str">
        <f>IFERROR(IF(CY$3='Rent Roll'!$U4,(-SUMIF('Monthly Cash Flow'!$F$2:$EG$2,'Commercial Lease'!CY$2,'Monthly Cash Flow'!$F$28:$EG$28)*'Rent Roll'!$T4*'Rent Roll'!$R4),"-"),"-")</f>
        <v>-</v>
      </c>
      <c r="CZ35" s="715" t="str">
        <f>IFERROR(IF(CZ$3='Rent Roll'!$U4,(-SUMIF('Monthly Cash Flow'!$F$2:$EG$2,'Commercial Lease'!CZ$2,'Monthly Cash Flow'!$F$28:$EG$28)*'Rent Roll'!$T4*'Rent Roll'!$R4),"-"),"-")</f>
        <v>-</v>
      </c>
      <c r="DA35" s="715" t="str">
        <f>IFERROR(IF(DA$3='Rent Roll'!$U4,(-SUMIF('Monthly Cash Flow'!$F$2:$EG$2,'Commercial Lease'!DA$2,'Monthly Cash Flow'!$F$28:$EG$28)*'Rent Roll'!$T4*'Rent Roll'!$R4),"-"),"-")</f>
        <v>-</v>
      </c>
      <c r="DB35" s="715" t="str">
        <f>IFERROR(IF(DB$3='Rent Roll'!$U4,(-SUMIF('Monthly Cash Flow'!$F$2:$EG$2,'Commercial Lease'!DB$2,'Monthly Cash Flow'!$F$28:$EG$28)*'Rent Roll'!$T4*'Rent Roll'!$R4),"-"),"-")</f>
        <v>-</v>
      </c>
      <c r="DC35" s="715" t="str">
        <f>IFERROR(IF(DC$3='Rent Roll'!$U4,(-SUMIF('Monthly Cash Flow'!$F$2:$EG$2,'Commercial Lease'!DC$2,'Monthly Cash Flow'!$F$28:$EG$28)*'Rent Roll'!$T4*'Rent Roll'!$R4),"-"),"-")</f>
        <v>-</v>
      </c>
      <c r="DD35" s="715" t="str">
        <f>IFERROR(IF(DD$3='Rent Roll'!$U4,(-SUMIF('Monthly Cash Flow'!$F$2:$EG$2,'Commercial Lease'!DD$2,'Monthly Cash Flow'!$F$28:$EG$28)*'Rent Roll'!$T4*'Rent Roll'!$R4),"-"),"-")</f>
        <v>-</v>
      </c>
      <c r="DE35" s="715" t="str">
        <f>IFERROR(IF(DE$3='Rent Roll'!$U4,(-SUMIF('Monthly Cash Flow'!$F$2:$EG$2,'Commercial Lease'!DE$2,'Monthly Cash Flow'!$F$28:$EG$28)*'Rent Roll'!$T4*'Rent Roll'!$R4),"-"),"-")</f>
        <v>-</v>
      </c>
      <c r="DF35" s="715">
        <f ca="1">IFERROR(IF(DF$3='Rent Roll'!$U4,(-SUMIF('Monthly Cash Flow'!$F$2:$EG$2,'Commercial Lease'!DF$2,'Monthly Cash Flow'!$F$28:$EG$28)*'Rent Roll'!$T4*'Rent Roll'!$R4),"-"),"-")</f>
        <v>90811.866014213316</v>
      </c>
      <c r="DG35" s="715" t="str">
        <f>IFERROR(IF(DG$3='Rent Roll'!$U4,(-SUMIF('Monthly Cash Flow'!$F$2:$EG$2,'Commercial Lease'!DG$2,'Monthly Cash Flow'!$F$28:$EG$28)*'Rent Roll'!$T4*'Rent Roll'!$R4),"-"),"-")</f>
        <v>-</v>
      </c>
      <c r="DH35" s="715" t="str">
        <f>IFERROR(IF(DH$3='Rent Roll'!$U4,(-SUMIF('Monthly Cash Flow'!$F$2:$EG$2,'Commercial Lease'!DH$2,'Monthly Cash Flow'!$F$28:$EG$28)*'Rent Roll'!$T4*'Rent Roll'!$R4),"-"),"-")</f>
        <v>-</v>
      </c>
      <c r="DI35" s="715" t="str">
        <f>IFERROR(IF(DI$3='Rent Roll'!$U4,(-SUMIF('Monthly Cash Flow'!$F$2:$EG$2,'Commercial Lease'!DI$2,'Monthly Cash Flow'!$F$28:$EG$28)*'Rent Roll'!$T4*'Rent Roll'!$R4),"-"),"-")</f>
        <v>-</v>
      </c>
      <c r="DJ35" s="715" t="str">
        <f>IFERROR(IF(DJ$3='Rent Roll'!$U4,(-SUMIF('Monthly Cash Flow'!$F$2:$EG$2,'Commercial Lease'!DJ$2,'Monthly Cash Flow'!$F$28:$EG$28)*'Rent Roll'!$T4*'Rent Roll'!$R4),"-"),"-")</f>
        <v>-</v>
      </c>
      <c r="DK35" s="715" t="str">
        <f>IFERROR(IF(DK$3='Rent Roll'!$U4,(-SUMIF('Monthly Cash Flow'!$F$2:$EG$2,'Commercial Lease'!DK$2,'Monthly Cash Flow'!$F$28:$EG$28)*'Rent Roll'!$T4*'Rent Roll'!$R4),"-"),"-")</f>
        <v>-</v>
      </c>
      <c r="DL35" s="715" t="str">
        <f>IFERROR(IF(DL$3='Rent Roll'!$U4,(-SUMIF('Monthly Cash Flow'!$F$2:$EG$2,'Commercial Lease'!DL$2,'Monthly Cash Flow'!$F$28:$EG$28)*'Rent Roll'!$T4*'Rent Roll'!$R4),"-"),"-")</f>
        <v>-</v>
      </c>
      <c r="DM35" s="715" t="str">
        <f>IFERROR(IF(DM$3='Rent Roll'!$U4,(-SUMIF('Monthly Cash Flow'!$F$2:$EG$2,'Commercial Lease'!DM$2,'Monthly Cash Flow'!$F$28:$EG$28)*'Rent Roll'!$T4*'Rent Roll'!$R4),"-"),"-")</f>
        <v>-</v>
      </c>
      <c r="DN35" s="715" t="str">
        <f>IFERROR(IF(DN$3='Rent Roll'!$U4,(-SUMIF('Monthly Cash Flow'!$F$2:$EG$2,'Commercial Lease'!DN$2,'Monthly Cash Flow'!$F$28:$EG$28)*'Rent Roll'!$T4*'Rent Roll'!$R4),"-"),"-")</f>
        <v>-</v>
      </c>
      <c r="DO35" s="715" t="str">
        <f>IFERROR(IF(DO$3='Rent Roll'!$U4,(-SUMIF('Monthly Cash Flow'!$F$2:$EG$2,'Commercial Lease'!DO$2,'Monthly Cash Flow'!$F$28:$EG$28)*'Rent Roll'!$T4*'Rent Roll'!$R4),"-"),"-")</f>
        <v>-</v>
      </c>
      <c r="DP35" s="715" t="str">
        <f>IFERROR(IF(DP$3='Rent Roll'!$U4,(-SUMIF('Monthly Cash Flow'!$F$2:$EG$2,'Commercial Lease'!DP$2,'Monthly Cash Flow'!$F$28:$EG$28)*'Rent Roll'!$T4*'Rent Roll'!$R4),"-"),"-")</f>
        <v>-</v>
      </c>
      <c r="DQ35" s="715" t="str">
        <f>IFERROR(IF(DQ$3='Rent Roll'!$U4,(-SUMIF('Monthly Cash Flow'!$F$2:$EG$2,'Commercial Lease'!DQ$2,'Monthly Cash Flow'!$F$28:$EG$28)*'Rent Roll'!$T4*'Rent Roll'!$R4),"-"),"-")</f>
        <v>-</v>
      </c>
      <c r="DR35" s="715">
        <f ca="1">IFERROR(IF(DR$3='Rent Roll'!$U4,(-SUMIF('Monthly Cash Flow'!$F$2:$EG$2,'Commercial Lease'!DR$2,'Monthly Cash Flow'!$F$28:$EG$28)*'Rent Roll'!$T4*'Rent Roll'!$R4),"-"),"-")</f>
        <v>92565.788049565876</v>
      </c>
      <c r="DS35" s="715" t="str">
        <f>IFERROR(IF(DS$3='Rent Roll'!$U4,(-SUMIF('Monthly Cash Flow'!$F$2:$EG$2,'Commercial Lease'!DS$2,'Monthly Cash Flow'!$F$28:$EG$28)*'Rent Roll'!$T4*'Rent Roll'!$R4),"-"),"-")</f>
        <v>-</v>
      </c>
      <c r="DT35" s="715" t="str">
        <f>IFERROR(IF(DT$3='Rent Roll'!$U4,(-SUMIF('Monthly Cash Flow'!$F$2:$EG$2,'Commercial Lease'!DT$2,'Monthly Cash Flow'!$F$28:$EG$28)*'Rent Roll'!$T4*'Rent Roll'!$R4),"-"),"-")</f>
        <v>-</v>
      </c>
      <c r="DU35" s="715" t="str">
        <f>IFERROR(IF(DU$3='Rent Roll'!$U4,(-SUMIF('Monthly Cash Flow'!$F$2:$EG$2,'Commercial Lease'!DU$2,'Monthly Cash Flow'!$F$28:$EG$28)*'Rent Roll'!$T4*'Rent Roll'!$R4),"-"),"-")</f>
        <v>-</v>
      </c>
      <c r="DV35" s="715" t="str">
        <f>IFERROR(IF(DV$3='Rent Roll'!$U4,(-SUMIF('Monthly Cash Flow'!$F$2:$EG$2,'Commercial Lease'!DV$2,'Monthly Cash Flow'!$F$28:$EG$28)*'Rent Roll'!$T4*'Rent Roll'!$R4),"-"),"-")</f>
        <v>-</v>
      </c>
      <c r="DW35" s="715" t="str">
        <f>IFERROR(IF(DW$3='Rent Roll'!$U4,(-SUMIF('Monthly Cash Flow'!$F$2:$EG$2,'Commercial Lease'!DW$2,'Monthly Cash Flow'!$F$28:$EG$28)*'Rent Roll'!$T4*'Rent Roll'!$R4),"-"),"-")</f>
        <v>-</v>
      </c>
      <c r="DX35" s="715" t="str">
        <f>IFERROR(IF(DX$3='Rent Roll'!$U4,(-SUMIF('Monthly Cash Flow'!$F$2:$EG$2,'Commercial Lease'!DX$2,'Monthly Cash Flow'!$F$28:$EG$28)*'Rent Roll'!$T4*'Rent Roll'!$R4),"-"),"-")</f>
        <v>-</v>
      </c>
      <c r="DY35" s="715" t="str">
        <f>IFERROR(IF(DY$3='Rent Roll'!$U4,(-SUMIF('Monthly Cash Flow'!$F$2:$EG$2,'Commercial Lease'!DY$2,'Monthly Cash Flow'!$F$28:$EG$28)*'Rent Roll'!$T4*'Rent Roll'!$R4),"-"),"-")</f>
        <v>-</v>
      </c>
      <c r="DZ35" s="715" t="str">
        <f>IFERROR(IF(DZ$3='Rent Roll'!$U4,(-SUMIF('Monthly Cash Flow'!$F$2:$EG$2,'Commercial Lease'!DZ$2,'Monthly Cash Flow'!$F$28:$EG$28)*'Rent Roll'!$T4*'Rent Roll'!$R4),"-"),"-")</f>
        <v>-</v>
      </c>
      <c r="EA35" s="715" t="str">
        <f>IFERROR(IF(EA$3='Rent Roll'!$U4,(-SUMIF('Monthly Cash Flow'!$F$2:$EG$2,'Commercial Lease'!EA$2,'Monthly Cash Flow'!$F$28:$EG$28)*'Rent Roll'!$T4*'Rent Roll'!$R4),"-"),"-")</f>
        <v>-</v>
      </c>
      <c r="EB35" s="715" t="str">
        <f>IFERROR(IF(EB$3='Rent Roll'!$U4,(-SUMIF('Monthly Cash Flow'!$F$2:$EG$2,'Commercial Lease'!EB$2,'Monthly Cash Flow'!$F$28:$EG$28)*'Rent Roll'!$T4*'Rent Roll'!$R4),"-"),"-")</f>
        <v>-</v>
      </c>
      <c r="EC35" s="715" t="str">
        <f>IFERROR(IF(EC$3='Rent Roll'!$U4,(-SUMIF('Monthly Cash Flow'!$F$2:$EG$2,'Commercial Lease'!EC$2,'Monthly Cash Flow'!$F$28:$EG$28)*'Rent Roll'!$T4*'Rent Roll'!$R4),"-"),"-")</f>
        <v>-</v>
      </c>
      <c r="ED35" s="715">
        <f ca="1">IFERROR(IF(ED$3='Rent Roll'!$U4,(-SUMIF('Monthly Cash Flow'!$F$2:$EG$2,'Commercial Lease'!ED$2,'Monthly Cash Flow'!$F$28:$EG$28)*'Rent Roll'!$T4*'Rent Roll'!$R4),"-"),"-")</f>
        <v>94355.869425440629</v>
      </c>
      <c r="EE35" s="715" t="str">
        <f>IFERROR(IF(EE$3='Rent Roll'!$U4,(-SUMIF('Monthly Cash Flow'!$F$2:$EG$2,'Commercial Lease'!EE$2,'Monthly Cash Flow'!$F$28:$EG$28)*'Rent Roll'!$T4*'Rent Roll'!$R4),"-"),"-")</f>
        <v>-</v>
      </c>
      <c r="EF35" s="361" t="str">
        <f>IFERROR(IF(EF$3='Rent Roll'!$U4,(-SUMIF('Monthly Cash Flow'!$F$2:$EG$2,'Commercial Lease'!EF$2,'Monthly Cash Flow'!$F$28:$EG$28)*'Rent Roll'!$T4*'Rent Roll'!$R4),"-"),"-")</f>
        <v>-</v>
      </c>
      <c r="EG35" s="693" t="s">
        <v>109</v>
      </c>
    </row>
    <row r="36" spans="2:137" x14ac:dyDescent="0.25">
      <c r="B36" s="731"/>
      <c r="C36" s="714" t="str">
        <f>CONCATENATE('Rent Roll'!B5&amp;" - "&amp;'Rent Roll'!C5)</f>
        <v>2 - Office</v>
      </c>
      <c r="D36" s="361">
        <f t="shared" ca="1" si="15"/>
        <v>1095723.954725665</v>
      </c>
      <c r="E36" s="715" t="str">
        <f>IFERROR(IF(E$3='Rent Roll'!$U5,(-SUMIF('Monthly Cash Flow'!$F$2:$EG$2,'Commercial Lease'!E$2,'Monthly Cash Flow'!$F$28:$EG$28)*'Rent Roll'!$T5*'Rent Roll'!$R5),"-"),"-")</f>
        <v>-</v>
      </c>
      <c r="F36" s="715" t="str">
        <f>IFERROR(IF(F$3='Rent Roll'!$U5,(-SUMIF('Monthly Cash Flow'!$F$2:$EG$2,'Commercial Lease'!F$2,'Monthly Cash Flow'!$F$28:$EG$28)*'Rent Roll'!$T5*'Rent Roll'!$R5),"-"),"-")</f>
        <v>-</v>
      </c>
      <c r="G36" s="715" t="str">
        <f>IFERROR(IF(G$3='Rent Roll'!$U5,(-SUMIF('Monthly Cash Flow'!$F$2:$EG$2,'Commercial Lease'!G$2,'Monthly Cash Flow'!$F$28:$EG$28)*'Rent Roll'!$T5*'Rent Roll'!$R5),"-"),"-")</f>
        <v>-</v>
      </c>
      <c r="H36" s="715" t="str">
        <f>IFERROR(IF(H$3='Rent Roll'!$U5,(-SUMIF('Monthly Cash Flow'!$F$2:$EG$2,'Commercial Lease'!H$2,'Monthly Cash Flow'!$F$28:$EG$28)*'Rent Roll'!$T5*'Rent Roll'!$R5),"-"),"-")</f>
        <v>-</v>
      </c>
      <c r="I36" s="715" t="str">
        <f>IFERROR(IF(I$3='Rent Roll'!$U5,(-SUMIF('Monthly Cash Flow'!$F$2:$EG$2,'Commercial Lease'!I$2,'Monthly Cash Flow'!$F$28:$EG$28)*'Rent Roll'!$T5*'Rent Roll'!$R5),"-"),"-")</f>
        <v>-</v>
      </c>
      <c r="J36" s="715" t="str">
        <f>IFERROR(IF(J$3='Rent Roll'!$U5,(-SUMIF('Monthly Cash Flow'!$F$2:$EG$2,'Commercial Lease'!J$2,'Monthly Cash Flow'!$F$28:$EG$28)*'Rent Roll'!$T5*'Rent Roll'!$R5),"-"),"-")</f>
        <v>-</v>
      </c>
      <c r="K36" s="715" t="str">
        <f>IFERROR(IF(K$3='Rent Roll'!$U5,(-SUMIF('Monthly Cash Flow'!$F$2:$EG$2,'Commercial Lease'!K$2,'Monthly Cash Flow'!$F$28:$EG$28)*'Rent Roll'!$T5*'Rent Roll'!$R5),"-"),"-")</f>
        <v>-</v>
      </c>
      <c r="L36" s="715" t="str">
        <f>IFERROR(IF(L$3='Rent Roll'!$U5,(-SUMIF('Monthly Cash Flow'!$F$2:$EG$2,'Commercial Lease'!L$2,'Monthly Cash Flow'!$F$28:$EG$28)*'Rent Roll'!$T5*'Rent Roll'!$R5),"-"),"-")</f>
        <v>-</v>
      </c>
      <c r="M36" s="715" t="str">
        <f>IFERROR(IF(M$3='Rent Roll'!$U5,(-SUMIF('Monthly Cash Flow'!$F$2:$EG$2,'Commercial Lease'!M$2,'Monthly Cash Flow'!$F$28:$EG$28)*'Rent Roll'!$T5*'Rent Roll'!$R5),"-"),"-")</f>
        <v>-</v>
      </c>
      <c r="N36" s="715">
        <f>IFERROR(IF(N$3='Rent Roll'!$U5,(-SUMIF('Monthly Cash Flow'!$F$2:$EG$2,'Commercial Lease'!N$2,'Monthly Cash Flow'!$F$28:$EG$28)*'Rent Roll'!$T5*'Rent Roll'!$R5),"-"),"-")</f>
        <v>54426.671589221442</v>
      </c>
      <c r="O36" s="715" t="str">
        <f>IFERROR(IF(O$3='Rent Roll'!$U5,(-SUMIF('Monthly Cash Flow'!$F$2:$EG$2,'Commercial Lease'!O$2,'Monthly Cash Flow'!$F$28:$EG$28)*'Rent Roll'!$T5*'Rent Roll'!$R5),"-"),"-")</f>
        <v>-</v>
      </c>
      <c r="P36" s="715" t="str">
        <f>IFERROR(IF(P$3='Rent Roll'!$U5,(-SUMIF('Monthly Cash Flow'!$F$2:$EG$2,'Commercial Lease'!P$2,'Monthly Cash Flow'!$F$28:$EG$28)*'Rent Roll'!$T5*'Rent Roll'!$R5),"-"),"-")</f>
        <v>-</v>
      </c>
      <c r="Q36" s="715" t="str">
        <f>IFERROR(IF(Q$3='Rent Roll'!$U5,(-SUMIF('Monthly Cash Flow'!$F$2:$EG$2,'Commercial Lease'!Q$2,'Monthly Cash Flow'!$F$28:$EG$28)*'Rent Roll'!$T5*'Rent Roll'!$R5),"-"),"-")</f>
        <v>-</v>
      </c>
      <c r="R36" s="715" t="str">
        <f>IFERROR(IF(R$3='Rent Roll'!$U5,(-SUMIF('Monthly Cash Flow'!$F$2:$EG$2,'Commercial Lease'!R$2,'Monthly Cash Flow'!$F$28:$EG$28)*'Rent Roll'!$T5*'Rent Roll'!$R5),"-"),"-")</f>
        <v>-</v>
      </c>
      <c r="S36" s="715" t="str">
        <f>IFERROR(IF(S$3='Rent Roll'!$U5,(-SUMIF('Monthly Cash Flow'!$F$2:$EG$2,'Commercial Lease'!S$2,'Monthly Cash Flow'!$F$28:$EG$28)*'Rent Roll'!$T5*'Rent Roll'!$R5),"-"),"-")</f>
        <v>-</v>
      </c>
      <c r="T36" s="715" t="str">
        <f>IFERROR(IF(T$3='Rent Roll'!$U5,(-SUMIF('Monthly Cash Flow'!$F$2:$EG$2,'Commercial Lease'!T$2,'Monthly Cash Flow'!$F$28:$EG$28)*'Rent Roll'!$T5*'Rent Roll'!$R5),"-"),"-")</f>
        <v>-</v>
      </c>
      <c r="U36" s="715" t="str">
        <f>IFERROR(IF(U$3='Rent Roll'!$U5,(-SUMIF('Monthly Cash Flow'!$F$2:$EG$2,'Commercial Lease'!U$2,'Monthly Cash Flow'!$F$28:$EG$28)*'Rent Roll'!$T5*'Rent Roll'!$R5),"-"),"-")</f>
        <v>-</v>
      </c>
      <c r="V36" s="715" t="str">
        <f>IFERROR(IF(V$3='Rent Roll'!$U5,(-SUMIF('Monthly Cash Flow'!$F$2:$EG$2,'Commercial Lease'!V$2,'Monthly Cash Flow'!$F$28:$EG$28)*'Rent Roll'!$T5*'Rent Roll'!$R5),"-"),"-")</f>
        <v>-</v>
      </c>
      <c r="W36" s="715" t="str">
        <f>IFERROR(IF(W$3='Rent Roll'!$U5,(-SUMIF('Monthly Cash Flow'!$F$2:$EG$2,'Commercial Lease'!W$2,'Monthly Cash Flow'!$F$28:$EG$28)*'Rent Roll'!$T5*'Rent Roll'!$R5),"-"),"-")</f>
        <v>-</v>
      </c>
      <c r="X36" s="715" t="str">
        <f>IFERROR(IF(X$3='Rent Roll'!$U5,(-SUMIF('Monthly Cash Flow'!$F$2:$EG$2,'Commercial Lease'!X$2,'Monthly Cash Flow'!$F$28:$EG$28)*'Rent Roll'!$T5*'Rent Roll'!$R5),"-"),"-")</f>
        <v>-</v>
      </c>
      <c r="Y36" s="715" t="str">
        <f>IFERROR(IF(Y$3='Rent Roll'!$U5,(-SUMIF('Monthly Cash Flow'!$F$2:$EG$2,'Commercial Lease'!Y$2,'Monthly Cash Flow'!$F$28:$EG$28)*'Rent Roll'!$T5*'Rent Roll'!$R5),"-"),"-")</f>
        <v>-</v>
      </c>
      <c r="Z36" s="715">
        <f>IFERROR(IF(Z$3='Rent Roll'!$U5,(-SUMIF('Monthly Cash Flow'!$F$2:$EG$2,'Commercial Lease'!Z$2,'Monthly Cash Flow'!$F$28:$EG$28)*'Rent Roll'!$T5*'Rent Roll'!$R5),"-"),"-")</f>
        <v>55299.581464125149</v>
      </c>
      <c r="AA36" s="715" t="str">
        <f>IFERROR(IF(AA$3='Rent Roll'!$U5,(-SUMIF('Monthly Cash Flow'!$F$2:$EG$2,'Commercial Lease'!AA$2,'Monthly Cash Flow'!$F$28:$EG$28)*'Rent Roll'!$T5*'Rent Roll'!$R5),"-"),"-")</f>
        <v>-</v>
      </c>
      <c r="AB36" s="715" t="str">
        <f>IFERROR(IF(AB$3='Rent Roll'!$U5,(-SUMIF('Monthly Cash Flow'!$F$2:$EG$2,'Commercial Lease'!AB$2,'Monthly Cash Flow'!$F$28:$EG$28)*'Rent Roll'!$T5*'Rent Roll'!$R5),"-"),"-")</f>
        <v>-</v>
      </c>
      <c r="AC36" s="715" t="str">
        <f>IFERROR(IF(AC$3='Rent Roll'!$U5,(-SUMIF('Monthly Cash Flow'!$F$2:$EG$2,'Commercial Lease'!AC$2,'Monthly Cash Flow'!$F$28:$EG$28)*'Rent Roll'!$T5*'Rent Roll'!$R5),"-"),"-")</f>
        <v>-</v>
      </c>
      <c r="AD36" s="715" t="str">
        <f>IFERROR(IF(AD$3='Rent Roll'!$U5,(-SUMIF('Monthly Cash Flow'!$F$2:$EG$2,'Commercial Lease'!AD$2,'Monthly Cash Flow'!$F$28:$EG$28)*'Rent Roll'!$T5*'Rent Roll'!$R5),"-"),"-")</f>
        <v>-</v>
      </c>
      <c r="AE36" s="715" t="str">
        <f>IFERROR(IF(AE$3='Rent Roll'!$U5,(-SUMIF('Monthly Cash Flow'!$F$2:$EG$2,'Commercial Lease'!AE$2,'Monthly Cash Flow'!$F$28:$EG$28)*'Rent Roll'!$T5*'Rent Roll'!$R5),"-"),"-")</f>
        <v>-</v>
      </c>
      <c r="AF36" s="715" t="str">
        <f>IFERROR(IF(AF$3='Rent Roll'!$U5,(-SUMIF('Monthly Cash Flow'!$F$2:$EG$2,'Commercial Lease'!AF$2,'Monthly Cash Flow'!$F$28:$EG$28)*'Rent Roll'!$T5*'Rent Roll'!$R5),"-"),"-")</f>
        <v>-</v>
      </c>
      <c r="AG36" s="715" t="str">
        <f>IFERROR(IF(AG$3='Rent Roll'!$U5,(-SUMIF('Monthly Cash Flow'!$F$2:$EG$2,'Commercial Lease'!AG$2,'Monthly Cash Flow'!$F$28:$EG$28)*'Rent Roll'!$T5*'Rent Roll'!$R5),"-"),"-")</f>
        <v>-</v>
      </c>
      <c r="AH36" s="715" t="str">
        <f>IFERROR(IF(AH$3='Rent Roll'!$U5,(-SUMIF('Monthly Cash Flow'!$F$2:$EG$2,'Commercial Lease'!AH$2,'Monthly Cash Flow'!$F$28:$EG$28)*'Rent Roll'!$T5*'Rent Roll'!$R5),"-"),"-")</f>
        <v>-</v>
      </c>
      <c r="AI36" s="715" t="str">
        <f>IFERROR(IF(AI$3='Rent Roll'!$U5,(-SUMIF('Monthly Cash Flow'!$F$2:$EG$2,'Commercial Lease'!AI$2,'Monthly Cash Flow'!$F$28:$EG$28)*'Rent Roll'!$T5*'Rent Roll'!$R5),"-"),"-")</f>
        <v>-</v>
      </c>
      <c r="AJ36" s="715" t="str">
        <f>IFERROR(IF(AJ$3='Rent Roll'!$U5,(-SUMIF('Monthly Cash Flow'!$F$2:$EG$2,'Commercial Lease'!AJ$2,'Monthly Cash Flow'!$F$28:$EG$28)*'Rent Roll'!$T5*'Rent Roll'!$R5),"-"),"-")</f>
        <v>-</v>
      </c>
      <c r="AK36" s="715" t="str">
        <f>IFERROR(IF(AK$3='Rent Roll'!$U5,(-SUMIF('Monthly Cash Flow'!$F$2:$EG$2,'Commercial Lease'!AK$2,'Monthly Cash Flow'!$F$28:$EG$28)*'Rent Roll'!$T5*'Rent Roll'!$R5),"-"),"-")</f>
        <v>-</v>
      </c>
      <c r="AL36" s="715">
        <f ca="1">IFERROR(IF(AL$3='Rent Roll'!$U5,(-SUMIF('Monthly Cash Flow'!$F$2:$EG$2,'Commercial Lease'!AL$2,'Monthly Cash Flow'!$F$28:$EG$28)*'Rent Roll'!$T5*'Rent Roll'!$R5),"-"),"-")</f>
        <v>101166.05076854142</v>
      </c>
      <c r="AM36" s="715" t="str">
        <f>IFERROR(IF(AM$3='Rent Roll'!$U5,(-SUMIF('Monthly Cash Flow'!$F$2:$EG$2,'Commercial Lease'!AM$2,'Monthly Cash Flow'!$F$28:$EG$28)*'Rent Roll'!$T5*'Rent Roll'!$R5),"-"),"-")</f>
        <v>-</v>
      </c>
      <c r="AN36" s="715" t="str">
        <f>IFERROR(IF(AN$3='Rent Roll'!$U5,(-SUMIF('Monthly Cash Flow'!$F$2:$EG$2,'Commercial Lease'!AN$2,'Monthly Cash Flow'!$F$28:$EG$28)*'Rent Roll'!$T5*'Rent Roll'!$R5),"-"),"-")</f>
        <v>-</v>
      </c>
      <c r="AO36" s="715" t="str">
        <f>IFERROR(IF(AO$3='Rent Roll'!$U5,(-SUMIF('Monthly Cash Flow'!$F$2:$EG$2,'Commercial Lease'!AO$2,'Monthly Cash Flow'!$F$28:$EG$28)*'Rent Roll'!$T5*'Rent Roll'!$R5),"-"),"-")</f>
        <v>-</v>
      </c>
      <c r="AP36" s="715" t="str">
        <f>IFERROR(IF(AP$3='Rent Roll'!$U5,(-SUMIF('Monthly Cash Flow'!$F$2:$EG$2,'Commercial Lease'!AP$2,'Monthly Cash Flow'!$F$28:$EG$28)*'Rent Roll'!$T5*'Rent Roll'!$R5),"-"),"-")</f>
        <v>-</v>
      </c>
      <c r="AQ36" s="715" t="str">
        <f>IFERROR(IF(AQ$3='Rent Roll'!$U5,(-SUMIF('Monthly Cash Flow'!$F$2:$EG$2,'Commercial Lease'!AQ$2,'Monthly Cash Flow'!$F$28:$EG$28)*'Rent Roll'!$T5*'Rent Roll'!$R5),"-"),"-")</f>
        <v>-</v>
      </c>
      <c r="AR36" s="715" t="str">
        <f>IFERROR(IF(AR$3='Rent Roll'!$U5,(-SUMIF('Monthly Cash Flow'!$F$2:$EG$2,'Commercial Lease'!AR$2,'Monthly Cash Flow'!$F$28:$EG$28)*'Rent Roll'!$T5*'Rent Roll'!$R5),"-"),"-")</f>
        <v>-</v>
      </c>
      <c r="AS36" s="715" t="str">
        <f>IFERROR(IF(AS$3='Rent Roll'!$U5,(-SUMIF('Monthly Cash Flow'!$F$2:$EG$2,'Commercial Lease'!AS$2,'Monthly Cash Flow'!$F$28:$EG$28)*'Rent Roll'!$T5*'Rent Roll'!$R5),"-"),"-")</f>
        <v>-</v>
      </c>
      <c r="AT36" s="715" t="str">
        <f>IFERROR(IF(AT$3='Rent Roll'!$U5,(-SUMIF('Monthly Cash Flow'!$F$2:$EG$2,'Commercial Lease'!AT$2,'Monthly Cash Flow'!$F$28:$EG$28)*'Rent Roll'!$T5*'Rent Roll'!$R5),"-"),"-")</f>
        <v>-</v>
      </c>
      <c r="AU36" s="715" t="str">
        <f>IFERROR(IF(AU$3='Rent Roll'!$U5,(-SUMIF('Monthly Cash Flow'!$F$2:$EG$2,'Commercial Lease'!AU$2,'Monthly Cash Flow'!$F$28:$EG$28)*'Rent Roll'!$T5*'Rent Roll'!$R5),"-"),"-")</f>
        <v>-</v>
      </c>
      <c r="AV36" s="715" t="str">
        <f>IFERROR(IF(AV$3='Rent Roll'!$U5,(-SUMIF('Monthly Cash Flow'!$F$2:$EG$2,'Commercial Lease'!AV$2,'Monthly Cash Flow'!$F$28:$EG$28)*'Rent Roll'!$T5*'Rent Roll'!$R5),"-"),"-")</f>
        <v>-</v>
      </c>
      <c r="AW36" s="715" t="str">
        <f>IFERROR(IF(AW$3='Rent Roll'!$U5,(-SUMIF('Monthly Cash Flow'!$F$2:$EG$2,'Commercial Lease'!AW$2,'Monthly Cash Flow'!$F$28:$EG$28)*'Rent Roll'!$T5*'Rent Roll'!$R5),"-"),"-")</f>
        <v>-</v>
      </c>
      <c r="AX36" s="715">
        <f ca="1">IFERROR(IF(AX$3='Rent Roll'!$U5,(-SUMIF('Monthly Cash Flow'!$F$2:$EG$2,'Commercial Lease'!AX$2,'Monthly Cash Flow'!$F$28:$EG$28)*'Rent Roll'!$T5*'Rent Roll'!$R5),"-"),"-")</f>
        <v>103368.18593025002</v>
      </c>
      <c r="AY36" s="715" t="str">
        <f>IFERROR(IF(AY$3='Rent Roll'!$U5,(-SUMIF('Monthly Cash Flow'!$F$2:$EG$2,'Commercial Lease'!AY$2,'Monthly Cash Flow'!$F$28:$EG$28)*'Rent Roll'!$T5*'Rent Roll'!$R5),"-"),"-")</f>
        <v>-</v>
      </c>
      <c r="AZ36" s="715" t="str">
        <f>IFERROR(IF(AZ$3='Rent Roll'!$U5,(-SUMIF('Monthly Cash Flow'!$F$2:$EG$2,'Commercial Lease'!AZ$2,'Monthly Cash Flow'!$F$28:$EG$28)*'Rent Roll'!$T5*'Rent Roll'!$R5),"-"),"-")</f>
        <v>-</v>
      </c>
      <c r="BA36" s="715" t="str">
        <f>IFERROR(IF(BA$3='Rent Roll'!$U5,(-SUMIF('Monthly Cash Flow'!$F$2:$EG$2,'Commercial Lease'!BA$2,'Monthly Cash Flow'!$F$28:$EG$28)*'Rent Roll'!$T5*'Rent Roll'!$R5),"-"),"-")</f>
        <v>-</v>
      </c>
      <c r="BB36" s="715" t="str">
        <f>IFERROR(IF(BB$3='Rent Roll'!$U5,(-SUMIF('Monthly Cash Flow'!$F$2:$EG$2,'Commercial Lease'!BB$2,'Monthly Cash Flow'!$F$28:$EG$28)*'Rent Roll'!$T5*'Rent Roll'!$R5),"-"),"-")</f>
        <v>-</v>
      </c>
      <c r="BC36" s="715" t="str">
        <f>IFERROR(IF(BC$3='Rent Roll'!$U5,(-SUMIF('Monthly Cash Flow'!$F$2:$EG$2,'Commercial Lease'!BC$2,'Monthly Cash Flow'!$F$28:$EG$28)*'Rent Roll'!$T5*'Rent Roll'!$R5),"-"),"-")</f>
        <v>-</v>
      </c>
      <c r="BD36" s="715" t="str">
        <f>IFERROR(IF(BD$3='Rent Roll'!$U5,(-SUMIF('Monthly Cash Flow'!$F$2:$EG$2,'Commercial Lease'!BD$2,'Monthly Cash Flow'!$F$28:$EG$28)*'Rent Roll'!$T5*'Rent Roll'!$R5),"-"),"-")</f>
        <v>-</v>
      </c>
      <c r="BE36" s="715" t="str">
        <f>IFERROR(IF(BE$3='Rent Roll'!$U5,(-SUMIF('Monthly Cash Flow'!$F$2:$EG$2,'Commercial Lease'!BE$2,'Monthly Cash Flow'!$F$28:$EG$28)*'Rent Roll'!$T5*'Rent Roll'!$R5),"-"),"-")</f>
        <v>-</v>
      </c>
      <c r="BF36" s="715" t="str">
        <f>IFERROR(IF(BF$3='Rent Roll'!$U5,(-SUMIF('Monthly Cash Flow'!$F$2:$EG$2,'Commercial Lease'!BF$2,'Monthly Cash Flow'!$F$28:$EG$28)*'Rent Roll'!$T5*'Rent Roll'!$R5),"-"),"-")</f>
        <v>-</v>
      </c>
      <c r="BG36" s="715" t="str">
        <f>IFERROR(IF(BG$3='Rent Roll'!$U5,(-SUMIF('Monthly Cash Flow'!$F$2:$EG$2,'Commercial Lease'!BG$2,'Monthly Cash Flow'!$F$28:$EG$28)*'Rent Roll'!$T5*'Rent Roll'!$R5),"-"),"-")</f>
        <v>-</v>
      </c>
      <c r="BH36" s="715" t="str">
        <f>IFERROR(IF(BH$3='Rent Roll'!$U5,(-SUMIF('Monthly Cash Flow'!$F$2:$EG$2,'Commercial Lease'!BH$2,'Monthly Cash Flow'!$F$28:$EG$28)*'Rent Roll'!$T5*'Rent Roll'!$R5),"-"),"-")</f>
        <v>-</v>
      </c>
      <c r="BI36" s="715" t="str">
        <f>IFERROR(IF(BI$3='Rent Roll'!$U5,(-SUMIF('Monthly Cash Flow'!$F$2:$EG$2,'Commercial Lease'!BI$2,'Monthly Cash Flow'!$F$28:$EG$28)*'Rent Roll'!$T5*'Rent Roll'!$R5),"-"),"-")</f>
        <v>-</v>
      </c>
      <c r="BJ36" s="715">
        <f ca="1">IFERROR(IF(BJ$3='Rent Roll'!$U5,(-SUMIF('Monthly Cash Flow'!$F$2:$EG$2,'Commercial Lease'!BJ$2,'Monthly Cash Flow'!$F$28:$EG$28)*'Rent Roll'!$T5*'Rent Roll'!$R5),"-"),"-")</f>
        <v>105352.06805404201</v>
      </c>
      <c r="BK36" s="715" t="str">
        <f>IFERROR(IF(BK$3='Rent Roll'!$U5,(-SUMIF('Monthly Cash Flow'!$F$2:$EG$2,'Commercial Lease'!BK$2,'Monthly Cash Flow'!$F$28:$EG$28)*'Rent Roll'!$T5*'Rent Roll'!$R5),"-"),"-")</f>
        <v>-</v>
      </c>
      <c r="BL36" s="715" t="str">
        <f>IFERROR(IF(BL$3='Rent Roll'!$U5,(-SUMIF('Monthly Cash Flow'!$F$2:$EG$2,'Commercial Lease'!BL$2,'Monthly Cash Flow'!$F$28:$EG$28)*'Rent Roll'!$T5*'Rent Roll'!$R5),"-"),"-")</f>
        <v>-</v>
      </c>
      <c r="BM36" s="715" t="str">
        <f>IFERROR(IF(BM$3='Rent Roll'!$U5,(-SUMIF('Monthly Cash Flow'!$F$2:$EG$2,'Commercial Lease'!BM$2,'Monthly Cash Flow'!$F$28:$EG$28)*'Rent Roll'!$T5*'Rent Roll'!$R5),"-"),"-")</f>
        <v>-</v>
      </c>
      <c r="BN36" s="715" t="str">
        <f>IFERROR(IF(BN$3='Rent Roll'!$U5,(-SUMIF('Monthly Cash Flow'!$F$2:$EG$2,'Commercial Lease'!BN$2,'Monthly Cash Flow'!$F$28:$EG$28)*'Rent Roll'!$T5*'Rent Roll'!$R5),"-"),"-")</f>
        <v>-</v>
      </c>
      <c r="BO36" s="715" t="str">
        <f>IFERROR(IF(BO$3='Rent Roll'!$U5,(-SUMIF('Monthly Cash Flow'!$F$2:$EG$2,'Commercial Lease'!BO$2,'Monthly Cash Flow'!$F$28:$EG$28)*'Rent Roll'!$T5*'Rent Roll'!$R5),"-"),"-")</f>
        <v>-</v>
      </c>
      <c r="BP36" s="715" t="str">
        <f>IFERROR(IF(BP$3='Rent Roll'!$U5,(-SUMIF('Monthly Cash Flow'!$F$2:$EG$2,'Commercial Lease'!BP$2,'Monthly Cash Flow'!$F$28:$EG$28)*'Rent Roll'!$T5*'Rent Roll'!$R5),"-"),"-")</f>
        <v>-</v>
      </c>
      <c r="BQ36" s="715" t="str">
        <f>IFERROR(IF(BQ$3='Rent Roll'!$U5,(-SUMIF('Monthly Cash Flow'!$F$2:$EG$2,'Commercial Lease'!BQ$2,'Monthly Cash Flow'!$F$28:$EG$28)*'Rent Roll'!$T5*'Rent Roll'!$R5),"-"),"-")</f>
        <v>-</v>
      </c>
      <c r="BR36" s="715" t="str">
        <f>IFERROR(IF(BR$3='Rent Roll'!$U5,(-SUMIF('Monthly Cash Flow'!$F$2:$EG$2,'Commercial Lease'!BR$2,'Monthly Cash Flow'!$F$28:$EG$28)*'Rent Roll'!$T5*'Rent Roll'!$R5),"-"),"-")</f>
        <v>-</v>
      </c>
      <c r="BS36" s="715" t="str">
        <f>IFERROR(IF(BS$3='Rent Roll'!$U5,(-SUMIF('Monthly Cash Flow'!$F$2:$EG$2,'Commercial Lease'!BS$2,'Monthly Cash Flow'!$F$28:$EG$28)*'Rent Roll'!$T5*'Rent Roll'!$R5),"-"),"-")</f>
        <v>-</v>
      </c>
      <c r="BT36" s="715" t="str">
        <f>IFERROR(IF(BT$3='Rent Roll'!$U5,(-SUMIF('Monthly Cash Flow'!$F$2:$EG$2,'Commercial Lease'!BT$2,'Monthly Cash Flow'!$F$28:$EG$28)*'Rent Roll'!$T5*'Rent Roll'!$R5),"-"),"-")</f>
        <v>-</v>
      </c>
      <c r="BU36" s="715" t="str">
        <f>IFERROR(IF(BU$3='Rent Roll'!$U5,(-SUMIF('Monthly Cash Flow'!$F$2:$EG$2,'Commercial Lease'!BU$2,'Monthly Cash Flow'!$F$28:$EG$28)*'Rent Roll'!$T5*'Rent Roll'!$R5),"-"),"-")</f>
        <v>-</v>
      </c>
      <c r="BV36" s="715">
        <f ca="1">IFERROR(IF(BV$3='Rent Roll'!$U5,(-SUMIF('Monthly Cash Flow'!$F$2:$EG$2,'Commercial Lease'!BV$2,'Monthly Cash Flow'!$F$28:$EG$28)*'Rent Roll'!$T5*'Rent Roll'!$R5),"-"),"-")</f>
        <v>107376.55604120932</v>
      </c>
      <c r="BW36" s="715" t="str">
        <f>IFERROR(IF(BW$3='Rent Roll'!$U5,(-SUMIF('Monthly Cash Flow'!$F$2:$EG$2,'Commercial Lease'!BW$2,'Monthly Cash Flow'!$F$28:$EG$28)*'Rent Roll'!$T5*'Rent Roll'!$R5),"-"),"-")</f>
        <v>-</v>
      </c>
      <c r="BX36" s="715" t="str">
        <f>IFERROR(IF(BX$3='Rent Roll'!$U5,(-SUMIF('Monthly Cash Flow'!$F$2:$EG$2,'Commercial Lease'!BX$2,'Monthly Cash Flow'!$F$28:$EG$28)*'Rent Roll'!$T5*'Rent Roll'!$R5),"-"),"-")</f>
        <v>-</v>
      </c>
      <c r="BY36" s="715" t="str">
        <f>IFERROR(IF(BY$3='Rent Roll'!$U5,(-SUMIF('Monthly Cash Flow'!$F$2:$EG$2,'Commercial Lease'!BY$2,'Monthly Cash Flow'!$F$28:$EG$28)*'Rent Roll'!$T5*'Rent Roll'!$R5),"-"),"-")</f>
        <v>-</v>
      </c>
      <c r="BZ36" s="715" t="str">
        <f>IFERROR(IF(BZ$3='Rent Roll'!$U5,(-SUMIF('Monthly Cash Flow'!$F$2:$EG$2,'Commercial Lease'!BZ$2,'Monthly Cash Flow'!$F$28:$EG$28)*'Rent Roll'!$T5*'Rent Roll'!$R5),"-"),"-")</f>
        <v>-</v>
      </c>
      <c r="CA36" s="715" t="str">
        <f>IFERROR(IF(CA$3='Rent Roll'!$U5,(-SUMIF('Monthly Cash Flow'!$F$2:$EG$2,'Commercial Lease'!CA$2,'Monthly Cash Flow'!$F$28:$EG$28)*'Rent Roll'!$T5*'Rent Roll'!$R5),"-"),"-")</f>
        <v>-</v>
      </c>
      <c r="CB36" s="715" t="str">
        <f>IFERROR(IF(CB$3='Rent Roll'!$U5,(-SUMIF('Monthly Cash Flow'!$F$2:$EG$2,'Commercial Lease'!CB$2,'Monthly Cash Flow'!$F$28:$EG$28)*'Rent Roll'!$T5*'Rent Roll'!$R5),"-"),"-")</f>
        <v>-</v>
      </c>
      <c r="CC36" s="715" t="str">
        <f>IFERROR(IF(CC$3='Rent Roll'!$U5,(-SUMIF('Monthly Cash Flow'!$F$2:$EG$2,'Commercial Lease'!CC$2,'Monthly Cash Flow'!$F$28:$EG$28)*'Rent Roll'!$T5*'Rent Roll'!$R5),"-"),"-")</f>
        <v>-</v>
      </c>
      <c r="CD36" s="715" t="str">
        <f>IFERROR(IF(CD$3='Rent Roll'!$U5,(-SUMIF('Monthly Cash Flow'!$F$2:$EG$2,'Commercial Lease'!CD$2,'Monthly Cash Flow'!$F$28:$EG$28)*'Rent Roll'!$T5*'Rent Roll'!$R5),"-"),"-")</f>
        <v>-</v>
      </c>
      <c r="CE36" s="715" t="str">
        <f>IFERROR(IF(CE$3='Rent Roll'!$U5,(-SUMIF('Monthly Cash Flow'!$F$2:$EG$2,'Commercial Lease'!CE$2,'Monthly Cash Flow'!$F$28:$EG$28)*'Rent Roll'!$T5*'Rent Roll'!$R5),"-"),"-")</f>
        <v>-</v>
      </c>
      <c r="CF36" s="715" t="str">
        <f>IFERROR(IF(CF$3='Rent Roll'!$U5,(-SUMIF('Monthly Cash Flow'!$F$2:$EG$2,'Commercial Lease'!CF$2,'Monthly Cash Flow'!$F$28:$EG$28)*'Rent Roll'!$T5*'Rent Roll'!$R5),"-"),"-")</f>
        <v>-</v>
      </c>
      <c r="CG36" s="715" t="str">
        <f>IFERROR(IF(CG$3='Rent Roll'!$U5,(-SUMIF('Monthly Cash Flow'!$F$2:$EG$2,'Commercial Lease'!CG$2,'Monthly Cash Flow'!$F$28:$EG$28)*'Rent Roll'!$T5*'Rent Roll'!$R5),"-"),"-")</f>
        <v>-</v>
      </c>
      <c r="CH36" s="715">
        <f ca="1">IFERROR(IF(CH$3='Rent Roll'!$U5,(-SUMIF('Monthly Cash Flow'!$F$2:$EG$2,'Commercial Lease'!CH$2,'Monthly Cash Flow'!$F$28:$EG$28)*'Rent Roll'!$T5*'Rent Roll'!$R5),"-"),"-")</f>
        <v>109442.54058704687</v>
      </c>
      <c r="CI36" s="715" t="str">
        <f>IFERROR(IF(CI$3='Rent Roll'!$U5,(-SUMIF('Monthly Cash Flow'!$F$2:$EG$2,'Commercial Lease'!CI$2,'Monthly Cash Flow'!$F$28:$EG$28)*'Rent Roll'!$T5*'Rent Roll'!$R5),"-"),"-")</f>
        <v>-</v>
      </c>
      <c r="CJ36" s="715" t="str">
        <f>IFERROR(IF(CJ$3='Rent Roll'!$U5,(-SUMIF('Monthly Cash Flow'!$F$2:$EG$2,'Commercial Lease'!CJ$2,'Monthly Cash Flow'!$F$28:$EG$28)*'Rent Roll'!$T5*'Rent Roll'!$R5),"-"),"-")</f>
        <v>-</v>
      </c>
      <c r="CK36" s="715" t="str">
        <f>IFERROR(IF(CK$3='Rent Roll'!$U5,(-SUMIF('Monthly Cash Flow'!$F$2:$EG$2,'Commercial Lease'!CK$2,'Monthly Cash Flow'!$F$28:$EG$28)*'Rent Roll'!$T5*'Rent Roll'!$R5),"-"),"-")</f>
        <v>-</v>
      </c>
      <c r="CL36" s="715" t="str">
        <f>IFERROR(IF(CL$3='Rent Roll'!$U5,(-SUMIF('Monthly Cash Flow'!$F$2:$EG$2,'Commercial Lease'!CL$2,'Monthly Cash Flow'!$F$28:$EG$28)*'Rent Roll'!$T5*'Rent Roll'!$R5),"-"),"-")</f>
        <v>-</v>
      </c>
      <c r="CM36" s="715" t="str">
        <f>IFERROR(IF(CM$3='Rent Roll'!$U5,(-SUMIF('Monthly Cash Flow'!$F$2:$EG$2,'Commercial Lease'!CM$2,'Monthly Cash Flow'!$F$28:$EG$28)*'Rent Roll'!$T5*'Rent Roll'!$R5),"-"),"-")</f>
        <v>-</v>
      </c>
      <c r="CN36" s="715" t="str">
        <f>IFERROR(IF(CN$3='Rent Roll'!$U5,(-SUMIF('Monthly Cash Flow'!$F$2:$EG$2,'Commercial Lease'!CN$2,'Monthly Cash Flow'!$F$28:$EG$28)*'Rent Roll'!$T5*'Rent Roll'!$R5),"-"),"-")</f>
        <v>-</v>
      </c>
      <c r="CO36" s="715" t="str">
        <f>IFERROR(IF(CO$3='Rent Roll'!$U5,(-SUMIF('Monthly Cash Flow'!$F$2:$EG$2,'Commercial Lease'!CO$2,'Monthly Cash Flow'!$F$28:$EG$28)*'Rent Roll'!$T5*'Rent Roll'!$R5),"-"),"-")</f>
        <v>-</v>
      </c>
      <c r="CP36" s="715" t="str">
        <f>IFERROR(IF(CP$3='Rent Roll'!$U5,(-SUMIF('Monthly Cash Flow'!$F$2:$EG$2,'Commercial Lease'!CP$2,'Monthly Cash Flow'!$F$28:$EG$28)*'Rent Roll'!$T5*'Rent Roll'!$R5),"-"),"-")</f>
        <v>-</v>
      </c>
      <c r="CQ36" s="715" t="str">
        <f>IFERROR(IF(CQ$3='Rent Roll'!$U5,(-SUMIF('Monthly Cash Flow'!$F$2:$EG$2,'Commercial Lease'!CQ$2,'Monthly Cash Flow'!$F$28:$EG$28)*'Rent Roll'!$T5*'Rent Roll'!$R5),"-"),"-")</f>
        <v>-</v>
      </c>
      <c r="CR36" s="715" t="str">
        <f>IFERROR(IF(CR$3='Rent Roll'!$U5,(-SUMIF('Monthly Cash Flow'!$F$2:$EG$2,'Commercial Lease'!CR$2,'Monthly Cash Flow'!$F$28:$EG$28)*'Rent Roll'!$T5*'Rent Roll'!$R5),"-"),"-")</f>
        <v>-</v>
      </c>
      <c r="CS36" s="715" t="str">
        <f>IFERROR(IF(CS$3='Rent Roll'!$U5,(-SUMIF('Monthly Cash Flow'!$F$2:$EG$2,'Commercial Lease'!CS$2,'Monthly Cash Flow'!$F$28:$EG$28)*'Rent Roll'!$T5*'Rent Roll'!$R5),"-"),"-")</f>
        <v>-</v>
      </c>
      <c r="CT36" s="715">
        <f ca="1">IFERROR(IF(CT$3='Rent Roll'!$U5,(-SUMIF('Monthly Cash Flow'!$F$2:$EG$2,'Commercial Lease'!CT$2,'Monthly Cash Flow'!$F$28:$EG$28)*'Rent Roll'!$T5*'Rent Roll'!$R5),"-"),"-")</f>
        <v>111550.93331906725</v>
      </c>
      <c r="CU36" s="715" t="str">
        <f>IFERROR(IF(CU$3='Rent Roll'!$U5,(-SUMIF('Monthly Cash Flow'!$F$2:$EG$2,'Commercial Lease'!CU$2,'Monthly Cash Flow'!$F$28:$EG$28)*'Rent Roll'!$T5*'Rent Roll'!$R5),"-"),"-")</f>
        <v>-</v>
      </c>
      <c r="CV36" s="715" t="str">
        <f>IFERROR(IF(CV$3='Rent Roll'!$U5,(-SUMIF('Monthly Cash Flow'!$F$2:$EG$2,'Commercial Lease'!CV$2,'Monthly Cash Flow'!$F$28:$EG$28)*'Rent Roll'!$T5*'Rent Roll'!$R5),"-"),"-")</f>
        <v>-</v>
      </c>
      <c r="CW36" s="715" t="str">
        <f>IFERROR(IF(CW$3='Rent Roll'!$U5,(-SUMIF('Monthly Cash Flow'!$F$2:$EG$2,'Commercial Lease'!CW$2,'Monthly Cash Flow'!$F$28:$EG$28)*'Rent Roll'!$T5*'Rent Roll'!$R5),"-"),"-")</f>
        <v>-</v>
      </c>
      <c r="CX36" s="715" t="str">
        <f>IFERROR(IF(CX$3='Rent Roll'!$U5,(-SUMIF('Monthly Cash Flow'!$F$2:$EG$2,'Commercial Lease'!CX$2,'Monthly Cash Flow'!$F$28:$EG$28)*'Rent Roll'!$T5*'Rent Roll'!$R5),"-"),"-")</f>
        <v>-</v>
      </c>
      <c r="CY36" s="715" t="str">
        <f>IFERROR(IF(CY$3='Rent Roll'!$U5,(-SUMIF('Monthly Cash Flow'!$F$2:$EG$2,'Commercial Lease'!CY$2,'Monthly Cash Flow'!$F$28:$EG$28)*'Rent Roll'!$T5*'Rent Roll'!$R5),"-"),"-")</f>
        <v>-</v>
      </c>
      <c r="CZ36" s="715" t="str">
        <f>IFERROR(IF(CZ$3='Rent Roll'!$U5,(-SUMIF('Monthly Cash Flow'!$F$2:$EG$2,'Commercial Lease'!CZ$2,'Monthly Cash Flow'!$F$28:$EG$28)*'Rent Roll'!$T5*'Rent Roll'!$R5),"-"),"-")</f>
        <v>-</v>
      </c>
      <c r="DA36" s="715" t="str">
        <f>IFERROR(IF(DA$3='Rent Roll'!$U5,(-SUMIF('Monthly Cash Flow'!$F$2:$EG$2,'Commercial Lease'!DA$2,'Monthly Cash Flow'!$F$28:$EG$28)*'Rent Roll'!$T5*'Rent Roll'!$R5),"-"),"-")</f>
        <v>-</v>
      </c>
      <c r="DB36" s="715" t="str">
        <f>IFERROR(IF(DB$3='Rent Roll'!$U5,(-SUMIF('Monthly Cash Flow'!$F$2:$EG$2,'Commercial Lease'!DB$2,'Monthly Cash Flow'!$F$28:$EG$28)*'Rent Roll'!$T5*'Rent Roll'!$R5),"-"),"-")</f>
        <v>-</v>
      </c>
      <c r="DC36" s="715" t="str">
        <f>IFERROR(IF(DC$3='Rent Roll'!$U5,(-SUMIF('Monthly Cash Flow'!$F$2:$EG$2,'Commercial Lease'!DC$2,'Monthly Cash Flow'!$F$28:$EG$28)*'Rent Roll'!$T5*'Rent Roll'!$R5),"-"),"-")</f>
        <v>-</v>
      </c>
      <c r="DD36" s="715" t="str">
        <f>IFERROR(IF(DD$3='Rent Roll'!$U5,(-SUMIF('Monthly Cash Flow'!$F$2:$EG$2,'Commercial Lease'!DD$2,'Monthly Cash Flow'!$F$28:$EG$28)*'Rent Roll'!$T5*'Rent Roll'!$R5),"-"),"-")</f>
        <v>-</v>
      </c>
      <c r="DE36" s="715" t="str">
        <f>IFERROR(IF(DE$3='Rent Roll'!$U5,(-SUMIF('Monthly Cash Flow'!$F$2:$EG$2,'Commercial Lease'!DE$2,'Monthly Cash Flow'!$F$28:$EG$28)*'Rent Roll'!$T5*'Rent Roll'!$R5),"-"),"-")</f>
        <v>-</v>
      </c>
      <c r="DF36" s="715">
        <f ca="1">IFERROR(IF(DF$3='Rent Roll'!$U5,(-SUMIF('Monthly Cash Flow'!$F$2:$EG$2,'Commercial Lease'!DF$2,'Monthly Cash Flow'!$F$28:$EG$28)*'Rent Roll'!$T5*'Rent Roll'!$R5),"-"),"-")</f>
        <v>113702.66732060906</v>
      </c>
      <c r="DG36" s="715" t="str">
        <f>IFERROR(IF(DG$3='Rent Roll'!$U5,(-SUMIF('Monthly Cash Flow'!$F$2:$EG$2,'Commercial Lease'!DG$2,'Monthly Cash Flow'!$F$28:$EG$28)*'Rent Roll'!$T5*'Rent Roll'!$R5),"-"),"-")</f>
        <v>-</v>
      </c>
      <c r="DH36" s="715" t="str">
        <f>IFERROR(IF(DH$3='Rent Roll'!$U5,(-SUMIF('Monthly Cash Flow'!$F$2:$EG$2,'Commercial Lease'!DH$2,'Monthly Cash Flow'!$F$28:$EG$28)*'Rent Roll'!$T5*'Rent Roll'!$R5),"-"),"-")</f>
        <v>-</v>
      </c>
      <c r="DI36" s="715" t="str">
        <f>IFERROR(IF(DI$3='Rent Roll'!$U5,(-SUMIF('Monthly Cash Flow'!$F$2:$EG$2,'Commercial Lease'!DI$2,'Monthly Cash Flow'!$F$28:$EG$28)*'Rent Roll'!$T5*'Rent Roll'!$R5),"-"),"-")</f>
        <v>-</v>
      </c>
      <c r="DJ36" s="715" t="str">
        <f>IFERROR(IF(DJ$3='Rent Roll'!$U5,(-SUMIF('Monthly Cash Flow'!$F$2:$EG$2,'Commercial Lease'!DJ$2,'Monthly Cash Flow'!$F$28:$EG$28)*'Rent Roll'!$T5*'Rent Roll'!$R5),"-"),"-")</f>
        <v>-</v>
      </c>
      <c r="DK36" s="715" t="str">
        <f>IFERROR(IF(DK$3='Rent Roll'!$U5,(-SUMIF('Monthly Cash Flow'!$F$2:$EG$2,'Commercial Lease'!DK$2,'Monthly Cash Flow'!$F$28:$EG$28)*'Rent Roll'!$T5*'Rent Roll'!$R5),"-"),"-")</f>
        <v>-</v>
      </c>
      <c r="DL36" s="715" t="str">
        <f>IFERROR(IF(DL$3='Rent Roll'!$U5,(-SUMIF('Monthly Cash Flow'!$F$2:$EG$2,'Commercial Lease'!DL$2,'Monthly Cash Flow'!$F$28:$EG$28)*'Rent Roll'!$T5*'Rent Roll'!$R5),"-"),"-")</f>
        <v>-</v>
      </c>
      <c r="DM36" s="715" t="str">
        <f>IFERROR(IF(DM$3='Rent Roll'!$U5,(-SUMIF('Monthly Cash Flow'!$F$2:$EG$2,'Commercial Lease'!DM$2,'Monthly Cash Flow'!$F$28:$EG$28)*'Rent Roll'!$T5*'Rent Roll'!$R5),"-"),"-")</f>
        <v>-</v>
      </c>
      <c r="DN36" s="715" t="str">
        <f>IFERROR(IF(DN$3='Rent Roll'!$U5,(-SUMIF('Monthly Cash Flow'!$F$2:$EG$2,'Commercial Lease'!DN$2,'Monthly Cash Flow'!$F$28:$EG$28)*'Rent Roll'!$T5*'Rent Roll'!$R5),"-"),"-")</f>
        <v>-</v>
      </c>
      <c r="DO36" s="715" t="str">
        <f>IFERROR(IF(DO$3='Rent Roll'!$U5,(-SUMIF('Monthly Cash Flow'!$F$2:$EG$2,'Commercial Lease'!DO$2,'Monthly Cash Flow'!$F$28:$EG$28)*'Rent Roll'!$T5*'Rent Roll'!$R5),"-"),"-")</f>
        <v>-</v>
      </c>
      <c r="DP36" s="715" t="str">
        <f>IFERROR(IF(DP$3='Rent Roll'!$U5,(-SUMIF('Monthly Cash Flow'!$F$2:$EG$2,'Commercial Lease'!DP$2,'Monthly Cash Flow'!$F$28:$EG$28)*'Rent Roll'!$T5*'Rent Roll'!$R5),"-"),"-")</f>
        <v>-</v>
      </c>
      <c r="DQ36" s="715" t="str">
        <f>IFERROR(IF(DQ$3='Rent Roll'!$U5,(-SUMIF('Monthly Cash Flow'!$F$2:$EG$2,'Commercial Lease'!DQ$2,'Monthly Cash Flow'!$F$28:$EG$28)*'Rent Roll'!$T5*'Rent Roll'!$R5),"-"),"-")</f>
        <v>-</v>
      </c>
      <c r="DR36" s="715">
        <f ca="1">IFERROR(IF(DR$3='Rent Roll'!$U5,(-SUMIF('Monthly Cash Flow'!$F$2:$EG$2,'Commercial Lease'!DR$2,'Monthly Cash Flow'!$F$28:$EG$28)*'Rent Roll'!$T5*'Rent Roll'!$R5),"-"),"-")</f>
        <v>115898.69766823748</v>
      </c>
      <c r="DS36" s="715" t="str">
        <f>IFERROR(IF(DS$3='Rent Roll'!$U5,(-SUMIF('Monthly Cash Flow'!$F$2:$EG$2,'Commercial Lease'!DS$2,'Monthly Cash Flow'!$F$28:$EG$28)*'Rent Roll'!$T5*'Rent Roll'!$R5),"-"),"-")</f>
        <v>-</v>
      </c>
      <c r="DT36" s="715" t="str">
        <f>IFERROR(IF(DT$3='Rent Roll'!$U5,(-SUMIF('Monthly Cash Flow'!$F$2:$EG$2,'Commercial Lease'!DT$2,'Monthly Cash Flow'!$F$28:$EG$28)*'Rent Roll'!$T5*'Rent Roll'!$R5),"-"),"-")</f>
        <v>-</v>
      </c>
      <c r="DU36" s="715" t="str">
        <f>IFERROR(IF(DU$3='Rent Roll'!$U5,(-SUMIF('Monthly Cash Flow'!$F$2:$EG$2,'Commercial Lease'!DU$2,'Monthly Cash Flow'!$F$28:$EG$28)*'Rent Roll'!$T5*'Rent Roll'!$R5),"-"),"-")</f>
        <v>-</v>
      </c>
      <c r="DV36" s="715" t="str">
        <f>IFERROR(IF(DV$3='Rent Roll'!$U5,(-SUMIF('Monthly Cash Flow'!$F$2:$EG$2,'Commercial Lease'!DV$2,'Monthly Cash Flow'!$F$28:$EG$28)*'Rent Roll'!$T5*'Rent Roll'!$R5),"-"),"-")</f>
        <v>-</v>
      </c>
      <c r="DW36" s="715" t="str">
        <f>IFERROR(IF(DW$3='Rent Roll'!$U5,(-SUMIF('Monthly Cash Flow'!$F$2:$EG$2,'Commercial Lease'!DW$2,'Monthly Cash Flow'!$F$28:$EG$28)*'Rent Roll'!$T5*'Rent Roll'!$R5),"-"),"-")</f>
        <v>-</v>
      </c>
      <c r="DX36" s="715" t="str">
        <f>IFERROR(IF(DX$3='Rent Roll'!$U5,(-SUMIF('Monthly Cash Flow'!$F$2:$EG$2,'Commercial Lease'!DX$2,'Monthly Cash Flow'!$F$28:$EG$28)*'Rent Roll'!$T5*'Rent Roll'!$R5),"-"),"-")</f>
        <v>-</v>
      </c>
      <c r="DY36" s="715" t="str">
        <f>IFERROR(IF(DY$3='Rent Roll'!$U5,(-SUMIF('Monthly Cash Flow'!$F$2:$EG$2,'Commercial Lease'!DY$2,'Monthly Cash Flow'!$F$28:$EG$28)*'Rent Roll'!$T5*'Rent Roll'!$R5),"-"),"-")</f>
        <v>-</v>
      </c>
      <c r="DZ36" s="715" t="str">
        <f>IFERROR(IF(DZ$3='Rent Roll'!$U5,(-SUMIF('Monthly Cash Flow'!$F$2:$EG$2,'Commercial Lease'!DZ$2,'Monthly Cash Flow'!$F$28:$EG$28)*'Rent Roll'!$T5*'Rent Roll'!$R5),"-"),"-")</f>
        <v>-</v>
      </c>
      <c r="EA36" s="715" t="str">
        <f>IFERROR(IF(EA$3='Rent Roll'!$U5,(-SUMIF('Monthly Cash Flow'!$F$2:$EG$2,'Commercial Lease'!EA$2,'Monthly Cash Flow'!$F$28:$EG$28)*'Rent Roll'!$T5*'Rent Roll'!$R5),"-"),"-")</f>
        <v>-</v>
      </c>
      <c r="EB36" s="715" t="str">
        <f>IFERROR(IF(EB$3='Rent Roll'!$U5,(-SUMIF('Monthly Cash Flow'!$F$2:$EG$2,'Commercial Lease'!EB$2,'Monthly Cash Flow'!$F$28:$EG$28)*'Rent Roll'!$T5*'Rent Roll'!$R5),"-"),"-")</f>
        <v>-</v>
      </c>
      <c r="EC36" s="715" t="str">
        <f>IFERROR(IF(EC$3='Rent Roll'!$U5,(-SUMIF('Monthly Cash Flow'!$F$2:$EG$2,'Commercial Lease'!EC$2,'Monthly Cash Flow'!$F$28:$EG$28)*'Rent Roll'!$T5*'Rent Roll'!$R5),"-"),"-")</f>
        <v>-</v>
      </c>
      <c r="ED36" s="715">
        <f ca="1">IFERROR(IF(ED$3='Rent Roll'!$U5,(-SUMIF('Monthly Cash Flow'!$F$2:$EG$2,'Commercial Lease'!ED$2,'Monthly Cash Flow'!$F$28:$EG$28)*'Rent Roll'!$T5*'Rent Roll'!$R5),"-"),"-")</f>
        <v>118140.00198331509</v>
      </c>
      <c r="EE36" s="715" t="str">
        <f>IFERROR(IF(EE$3='Rent Roll'!$U5,(-SUMIF('Monthly Cash Flow'!$F$2:$EG$2,'Commercial Lease'!EE$2,'Monthly Cash Flow'!$F$28:$EG$28)*'Rent Roll'!$T5*'Rent Roll'!$R5),"-"),"-")</f>
        <v>-</v>
      </c>
      <c r="EF36" s="361" t="str">
        <f>IFERROR(IF(EF$3='Rent Roll'!$U5,(-SUMIF('Monthly Cash Flow'!$F$2:$EG$2,'Commercial Lease'!EF$2,'Monthly Cash Flow'!$F$28:$EG$28)*'Rent Roll'!$T5*'Rent Roll'!$R5),"-"),"-")</f>
        <v>-</v>
      </c>
      <c r="EG36" s="693" t="s">
        <v>109</v>
      </c>
    </row>
    <row r="37" spans="2:137" x14ac:dyDescent="0.25">
      <c r="B37" s="731"/>
      <c r="C37" s="714" t="str">
        <f>CONCATENATE('Rent Roll'!B6&amp;" - "&amp;'Rent Roll'!C6)</f>
        <v>3 - Office</v>
      </c>
      <c r="D37" s="361">
        <f t="shared" ca="1" si="15"/>
        <v>401597.76085820404</v>
      </c>
      <c r="E37" s="715" t="str">
        <f>IFERROR(IF(E$3='Rent Roll'!$U6,(-SUMIF('Monthly Cash Flow'!$F$2:$EG$2,'Commercial Lease'!E$2,'Monthly Cash Flow'!$F$28:$EG$28)*'Rent Roll'!$T6*'Rent Roll'!$R6),"-"),"-")</f>
        <v>-</v>
      </c>
      <c r="F37" s="715" t="str">
        <f>IFERROR(IF(F$3='Rent Roll'!$U6,(-SUMIF('Monthly Cash Flow'!$F$2:$EG$2,'Commercial Lease'!F$2,'Monthly Cash Flow'!$F$28:$EG$28)*'Rent Roll'!$T6*'Rent Roll'!$R6),"-"),"-")</f>
        <v>-</v>
      </c>
      <c r="G37" s="715" t="str">
        <f>IFERROR(IF(G$3='Rent Roll'!$U6,(-SUMIF('Monthly Cash Flow'!$F$2:$EG$2,'Commercial Lease'!G$2,'Monthly Cash Flow'!$F$28:$EG$28)*'Rent Roll'!$T6*'Rent Roll'!$R6),"-"),"-")</f>
        <v>-</v>
      </c>
      <c r="H37" s="715" t="str">
        <f>IFERROR(IF(H$3='Rent Roll'!$U6,(-SUMIF('Monthly Cash Flow'!$F$2:$EG$2,'Commercial Lease'!H$2,'Monthly Cash Flow'!$F$28:$EG$28)*'Rent Roll'!$T6*'Rent Roll'!$R6),"-"),"-")</f>
        <v>-</v>
      </c>
      <c r="I37" s="715" t="str">
        <f>IFERROR(IF(I$3='Rent Roll'!$U6,(-SUMIF('Monthly Cash Flow'!$F$2:$EG$2,'Commercial Lease'!I$2,'Monthly Cash Flow'!$F$28:$EG$28)*'Rent Roll'!$T6*'Rent Roll'!$R6),"-"),"-")</f>
        <v>-</v>
      </c>
      <c r="J37" s="715" t="str">
        <f>IFERROR(IF(J$3='Rent Roll'!$U6,(-SUMIF('Monthly Cash Flow'!$F$2:$EG$2,'Commercial Lease'!J$2,'Monthly Cash Flow'!$F$28:$EG$28)*'Rent Roll'!$T6*'Rent Roll'!$R6),"-"),"-")</f>
        <v>-</v>
      </c>
      <c r="K37" s="715" t="str">
        <f>IFERROR(IF(K$3='Rent Roll'!$U6,(-SUMIF('Monthly Cash Flow'!$F$2:$EG$2,'Commercial Lease'!K$2,'Monthly Cash Flow'!$F$28:$EG$28)*'Rent Roll'!$T6*'Rent Roll'!$R6),"-"),"-")</f>
        <v>-</v>
      </c>
      <c r="L37" s="715" t="str">
        <f>IFERROR(IF(L$3='Rent Roll'!$U6,(-SUMIF('Monthly Cash Flow'!$F$2:$EG$2,'Commercial Lease'!L$2,'Monthly Cash Flow'!$F$28:$EG$28)*'Rent Roll'!$T6*'Rent Roll'!$R6),"-"),"-")</f>
        <v>-</v>
      </c>
      <c r="M37" s="715" t="str">
        <f>IFERROR(IF(M$3='Rent Roll'!$U6,(-SUMIF('Monthly Cash Flow'!$F$2:$EG$2,'Commercial Lease'!M$2,'Monthly Cash Flow'!$F$28:$EG$28)*'Rent Roll'!$T6*'Rent Roll'!$R6),"-"),"-")</f>
        <v>-</v>
      </c>
      <c r="N37" s="715">
        <f>IFERROR(IF(N$3='Rent Roll'!$U6,(-SUMIF('Monthly Cash Flow'!$F$2:$EG$2,'Commercial Lease'!N$2,'Monthly Cash Flow'!$F$28:$EG$28)*'Rent Roll'!$T6*'Rent Roll'!$R6),"-"),"-")</f>
        <v>19948.11681074238</v>
      </c>
      <c r="O37" s="715" t="str">
        <f>IFERROR(IF(O$3='Rent Roll'!$U6,(-SUMIF('Monthly Cash Flow'!$F$2:$EG$2,'Commercial Lease'!O$2,'Monthly Cash Flow'!$F$28:$EG$28)*'Rent Roll'!$T6*'Rent Roll'!$R6),"-"),"-")</f>
        <v>-</v>
      </c>
      <c r="P37" s="715" t="str">
        <f>IFERROR(IF(P$3='Rent Roll'!$U6,(-SUMIF('Monthly Cash Flow'!$F$2:$EG$2,'Commercial Lease'!P$2,'Monthly Cash Flow'!$F$28:$EG$28)*'Rent Roll'!$T6*'Rent Roll'!$R6),"-"),"-")</f>
        <v>-</v>
      </c>
      <c r="Q37" s="715" t="str">
        <f>IFERROR(IF(Q$3='Rent Roll'!$U6,(-SUMIF('Monthly Cash Flow'!$F$2:$EG$2,'Commercial Lease'!Q$2,'Monthly Cash Flow'!$F$28:$EG$28)*'Rent Roll'!$T6*'Rent Roll'!$R6),"-"),"-")</f>
        <v>-</v>
      </c>
      <c r="R37" s="715" t="str">
        <f>IFERROR(IF(R$3='Rent Roll'!$U6,(-SUMIF('Monthly Cash Flow'!$F$2:$EG$2,'Commercial Lease'!R$2,'Monthly Cash Flow'!$F$28:$EG$28)*'Rent Roll'!$T6*'Rent Roll'!$R6),"-"),"-")</f>
        <v>-</v>
      </c>
      <c r="S37" s="715" t="str">
        <f>IFERROR(IF(S$3='Rent Roll'!$U6,(-SUMIF('Monthly Cash Flow'!$F$2:$EG$2,'Commercial Lease'!S$2,'Monthly Cash Flow'!$F$28:$EG$28)*'Rent Roll'!$T6*'Rent Roll'!$R6),"-"),"-")</f>
        <v>-</v>
      </c>
      <c r="T37" s="715" t="str">
        <f>IFERROR(IF(T$3='Rent Roll'!$U6,(-SUMIF('Monthly Cash Flow'!$F$2:$EG$2,'Commercial Lease'!T$2,'Monthly Cash Flow'!$F$28:$EG$28)*'Rent Roll'!$T6*'Rent Roll'!$R6),"-"),"-")</f>
        <v>-</v>
      </c>
      <c r="U37" s="715" t="str">
        <f>IFERROR(IF(U$3='Rent Roll'!$U6,(-SUMIF('Monthly Cash Flow'!$F$2:$EG$2,'Commercial Lease'!U$2,'Monthly Cash Flow'!$F$28:$EG$28)*'Rent Roll'!$T6*'Rent Roll'!$R6),"-"),"-")</f>
        <v>-</v>
      </c>
      <c r="V37" s="715" t="str">
        <f>IFERROR(IF(V$3='Rent Roll'!$U6,(-SUMIF('Monthly Cash Flow'!$F$2:$EG$2,'Commercial Lease'!V$2,'Monthly Cash Flow'!$F$28:$EG$28)*'Rent Roll'!$T6*'Rent Roll'!$R6),"-"),"-")</f>
        <v>-</v>
      </c>
      <c r="W37" s="715" t="str">
        <f>IFERROR(IF(W$3='Rent Roll'!$U6,(-SUMIF('Monthly Cash Flow'!$F$2:$EG$2,'Commercial Lease'!W$2,'Monthly Cash Flow'!$F$28:$EG$28)*'Rent Roll'!$T6*'Rent Roll'!$R6),"-"),"-")</f>
        <v>-</v>
      </c>
      <c r="X37" s="715" t="str">
        <f>IFERROR(IF(X$3='Rent Roll'!$U6,(-SUMIF('Monthly Cash Flow'!$F$2:$EG$2,'Commercial Lease'!X$2,'Monthly Cash Flow'!$F$28:$EG$28)*'Rent Roll'!$T6*'Rent Roll'!$R6),"-"),"-")</f>
        <v>-</v>
      </c>
      <c r="Y37" s="715" t="str">
        <f>IFERROR(IF(Y$3='Rent Roll'!$U6,(-SUMIF('Monthly Cash Flow'!$F$2:$EG$2,'Commercial Lease'!Y$2,'Monthly Cash Flow'!$F$28:$EG$28)*'Rent Roll'!$T6*'Rent Roll'!$R6),"-"),"-")</f>
        <v>-</v>
      </c>
      <c r="Z37" s="715">
        <f>IFERROR(IF(Z$3='Rent Roll'!$U6,(-SUMIF('Monthly Cash Flow'!$F$2:$EG$2,'Commercial Lease'!Z$2,'Monthly Cash Flow'!$F$28:$EG$28)*'Rent Roll'!$T6*'Rent Roll'!$R6),"-"),"-")</f>
        <v>20268.050175054119</v>
      </c>
      <c r="AA37" s="715" t="str">
        <f>IFERROR(IF(AA$3='Rent Roll'!$U6,(-SUMIF('Monthly Cash Flow'!$F$2:$EG$2,'Commercial Lease'!AA$2,'Monthly Cash Flow'!$F$28:$EG$28)*'Rent Roll'!$T6*'Rent Roll'!$R6),"-"),"-")</f>
        <v>-</v>
      </c>
      <c r="AB37" s="715" t="str">
        <f>IFERROR(IF(AB$3='Rent Roll'!$U6,(-SUMIF('Monthly Cash Flow'!$F$2:$EG$2,'Commercial Lease'!AB$2,'Monthly Cash Flow'!$F$28:$EG$28)*'Rent Roll'!$T6*'Rent Roll'!$R6),"-"),"-")</f>
        <v>-</v>
      </c>
      <c r="AC37" s="715" t="str">
        <f>IFERROR(IF(AC$3='Rent Roll'!$U6,(-SUMIF('Monthly Cash Flow'!$F$2:$EG$2,'Commercial Lease'!AC$2,'Monthly Cash Flow'!$F$28:$EG$28)*'Rent Roll'!$T6*'Rent Roll'!$R6),"-"),"-")</f>
        <v>-</v>
      </c>
      <c r="AD37" s="715" t="str">
        <f>IFERROR(IF(AD$3='Rent Roll'!$U6,(-SUMIF('Monthly Cash Flow'!$F$2:$EG$2,'Commercial Lease'!AD$2,'Monthly Cash Flow'!$F$28:$EG$28)*'Rent Roll'!$T6*'Rent Roll'!$R6),"-"),"-")</f>
        <v>-</v>
      </c>
      <c r="AE37" s="715" t="str">
        <f>IFERROR(IF(AE$3='Rent Roll'!$U6,(-SUMIF('Monthly Cash Flow'!$F$2:$EG$2,'Commercial Lease'!AE$2,'Monthly Cash Flow'!$F$28:$EG$28)*'Rent Roll'!$T6*'Rent Roll'!$R6),"-"),"-")</f>
        <v>-</v>
      </c>
      <c r="AF37" s="715" t="str">
        <f>IFERROR(IF(AF$3='Rent Roll'!$U6,(-SUMIF('Monthly Cash Flow'!$F$2:$EG$2,'Commercial Lease'!AF$2,'Monthly Cash Flow'!$F$28:$EG$28)*'Rent Roll'!$T6*'Rent Roll'!$R6),"-"),"-")</f>
        <v>-</v>
      </c>
      <c r="AG37" s="715" t="str">
        <f>IFERROR(IF(AG$3='Rent Roll'!$U6,(-SUMIF('Monthly Cash Flow'!$F$2:$EG$2,'Commercial Lease'!AG$2,'Monthly Cash Flow'!$F$28:$EG$28)*'Rent Roll'!$T6*'Rent Roll'!$R6),"-"),"-")</f>
        <v>-</v>
      </c>
      <c r="AH37" s="715" t="str">
        <f>IFERROR(IF(AH$3='Rent Roll'!$U6,(-SUMIF('Monthly Cash Flow'!$F$2:$EG$2,'Commercial Lease'!AH$2,'Monthly Cash Flow'!$F$28:$EG$28)*'Rent Roll'!$T6*'Rent Roll'!$R6),"-"),"-")</f>
        <v>-</v>
      </c>
      <c r="AI37" s="715" t="str">
        <f>IFERROR(IF(AI$3='Rent Roll'!$U6,(-SUMIF('Monthly Cash Flow'!$F$2:$EG$2,'Commercial Lease'!AI$2,'Monthly Cash Flow'!$F$28:$EG$28)*'Rent Roll'!$T6*'Rent Roll'!$R6),"-"),"-")</f>
        <v>-</v>
      </c>
      <c r="AJ37" s="715" t="str">
        <f>IFERROR(IF(AJ$3='Rent Roll'!$U6,(-SUMIF('Monthly Cash Flow'!$F$2:$EG$2,'Commercial Lease'!AJ$2,'Monthly Cash Flow'!$F$28:$EG$28)*'Rent Roll'!$T6*'Rent Roll'!$R6),"-"),"-")</f>
        <v>-</v>
      </c>
      <c r="AK37" s="715" t="str">
        <f>IFERROR(IF(AK$3='Rent Roll'!$U6,(-SUMIF('Monthly Cash Flow'!$F$2:$EG$2,'Commercial Lease'!AK$2,'Monthly Cash Flow'!$F$28:$EG$28)*'Rent Roll'!$T6*'Rent Roll'!$R6),"-"),"-")</f>
        <v>-</v>
      </c>
      <c r="AL37" s="715">
        <f ca="1">IFERROR(IF(AL$3='Rent Roll'!$U6,(-SUMIF('Monthly Cash Flow'!$F$2:$EG$2,'Commercial Lease'!AL$2,'Monthly Cash Flow'!$F$28:$EG$28)*'Rent Roll'!$T6*'Rent Roll'!$R6),"-"),"-")</f>
        <v>37078.73619837546</v>
      </c>
      <c r="AM37" s="715" t="str">
        <f>IFERROR(IF(AM$3='Rent Roll'!$U6,(-SUMIF('Monthly Cash Flow'!$F$2:$EG$2,'Commercial Lease'!AM$2,'Monthly Cash Flow'!$F$28:$EG$28)*'Rent Roll'!$T6*'Rent Roll'!$R6),"-"),"-")</f>
        <v>-</v>
      </c>
      <c r="AN37" s="715" t="str">
        <f>IFERROR(IF(AN$3='Rent Roll'!$U6,(-SUMIF('Monthly Cash Flow'!$F$2:$EG$2,'Commercial Lease'!AN$2,'Monthly Cash Flow'!$F$28:$EG$28)*'Rent Roll'!$T6*'Rent Roll'!$R6),"-"),"-")</f>
        <v>-</v>
      </c>
      <c r="AO37" s="715" t="str">
        <f>IFERROR(IF(AO$3='Rent Roll'!$U6,(-SUMIF('Monthly Cash Flow'!$F$2:$EG$2,'Commercial Lease'!AO$2,'Monthly Cash Flow'!$F$28:$EG$28)*'Rent Roll'!$T6*'Rent Roll'!$R6),"-"),"-")</f>
        <v>-</v>
      </c>
      <c r="AP37" s="715" t="str">
        <f>IFERROR(IF(AP$3='Rent Roll'!$U6,(-SUMIF('Monthly Cash Flow'!$F$2:$EG$2,'Commercial Lease'!AP$2,'Monthly Cash Flow'!$F$28:$EG$28)*'Rent Roll'!$T6*'Rent Roll'!$R6),"-"),"-")</f>
        <v>-</v>
      </c>
      <c r="AQ37" s="715" t="str">
        <f>IFERROR(IF(AQ$3='Rent Roll'!$U6,(-SUMIF('Monthly Cash Flow'!$F$2:$EG$2,'Commercial Lease'!AQ$2,'Monthly Cash Flow'!$F$28:$EG$28)*'Rent Roll'!$T6*'Rent Roll'!$R6),"-"),"-")</f>
        <v>-</v>
      </c>
      <c r="AR37" s="715" t="str">
        <f>IFERROR(IF(AR$3='Rent Roll'!$U6,(-SUMIF('Monthly Cash Flow'!$F$2:$EG$2,'Commercial Lease'!AR$2,'Monthly Cash Flow'!$F$28:$EG$28)*'Rent Roll'!$T6*'Rent Roll'!$R6),"-"),"-")</f>
        <v>-</v>
      </c>
      <c r="AS37" s="715" t="str">
        <f>IFERROR(IF(AS$3='Rent Roll'!$U6,(-SUMIF('Monthly Cash Flow'!$F$2:$EG$2,'Commercial Lease'!AS$2,'Monthly Cash Flow'!$F$28:$EG$28)*'Rent Roll'!$T6*'Rent Roll'!$R6),"-"),"-")</f>
        <v>-</v>
      </c>
      <c r="AT37" s="715" t="str">
        <f>IFERROR(IF(AT$3='Rent Roll'!$U6,(-SUMIF('Monthly Cash Flow'!$F$2:$EG$2,'Commercial Lease'!AT$2,'Monthly Cash Flow'!$F$28:$EG$28)*'Rent Roll'!$T6*'Rent Roll'!$R6),"-"),"-")</f>
        <v>-</v>
      </c>
      <c r="AU37" s="715" t="str">
        <f>IFERROR(IF(AU$3='Rent Roll'!$U6,(-SUMIF('Monthly Cash Flow'!$F$2:$EG$2,'Commercial Lease'!AU$2,'Monthly Cash Flow'!$F$28:$EG$28)*'Rent Roll'!$T6*'Rent Roll'!$R6),"-"),"-")</f>
        <v>-</v>
      </c>
      <c r="AV37" s="715" t="str">
        <f>IFERROR(IF(AV$3='Rent Roll'!$U6,(-SUMIF('Monthly Cash Flow'!$F$2:$EG$2,'Commercial Lease'!AV$2,'Monthly Cash Flow'!$F$28:$EG$28)*'Rent Roll'!$T6*'Rent Roll'!$R6),"-"),"-")</f>
        <v>-</v>
      </c>
      <c r="AW37" s="715" t="str">
        <f>IFERROR(IF(AW$3='Rent Roll'!$U6,(-SUMIF('Monthly Cash Flow'!$F$2:$EG$2,'Commercial Lease'!AW$2,'Monthly Cash Flow'!$F$28:$EG$28)*'Rent Roll'!$T6*'Rent Roll'!$R6),"-"),"-")</f>
        <v>-</v>
      </c>
      <c r="AX37" s="715">
        <f ca="1">IFERROR(IF(AX$3='Rent Roll'!$U6,(-SUMIF('Monthly Cash Flow'!$F$2:$EG$2,'Commercial Lease'!AX$2,'Monthly Cash Flow'!$F$28:$EG$28)*'Rent Roll'!$T6*'Rent Roll'!$R6),"-"),"-")</f>
        <v>37885.848743679548</v>
      </c>
      <c r="AY37" s="715" t="str">
        <f>IFERROR(IF(AY$3='Rent Roll'!$U6,(-SUMIF('Monthly Cash Flow'!$F$2:$EG$2,'Commercial Lease'!AY$2,'Monthly Cash Flow'!$F$28:$EG$28)*'Rent Roll'!$T6*'Rent Roll'!$R6),"-"),"-")</f>
        <v>-</v>
      </c>
      <c r="AZ37" s="715" t="str">
        <f>IFERROR(IF(AZ$3='Rent Roll'!$U6,(-SUMIF('Monthly Cash Flow'!$F$2:$EG$2,'Commercial Lease'!AZ$2,'Monthly Cash Flow'!$F$28:$EG$28)*'Rent Roll'!$T6*'Rent Roll'!$R6),"-"),"-")</f>
        <v>-</v>
      </c>
      <c r="BA37" s="715" t="str">
        <f>IFERROR(IF(BA$3='Rent Roll'!$U6,(-SUMIF('Monthly Cash Flow'!$F$2:$EG$2,'Commercial Lease'!BA$2,'Monthly Cash Flow'!$F$28:$EG$28)*'Rent Roll'!$T6*'Rent Roll'!$R6),"-"),"-")</f>
        <v>-</v>
      </c>
      <c r="BB37" s="715" t="str">
        <f>IFERROR(IF(BB$3='Rent Roll'!$U6,(-SUMIF('Monthly Cash Flow'!$F$2:$EG$2,'Commercial Lease'!BB$2,'Monthly Cash Flow'!$F$28:$EG$28)*'Rent Roll'!$T6*'Rent Roll'!$R6),"-"),"-")</f>
        <v>-</v>
      </c>
      <c r="BC37" s="715" t="str">
        <f>IFERROR(IF(BC$3='Rent Roll'!$U6,(-SUMIF('Monthly Cash Flow'!$F$2:$EG$2,'Commercial Lease'!BC$2,'Monthly Cash Flow'!$F$28:$EG$28)*'Rent Roll'!$T6*'Rent Roll'!$R6),"-"),"-")</f>
        <v>-</v>
      </c>
      <c r="BD37" s="715" t="str">
        <f>IFERROR(IF(BD$3='Rent Roll'!$U6,(-SUMIF('Monthly Cash Flow'!$F$2:$EG$2,'Commercial Lease'!BD$2,'Monthly Cash Flow'!$F$28:$EG$28)*'Rent Roll'!$T6*'Rent Roll'!$R6),"-"),"-")</f>
        <v>-</v>
      </c>
      <c r="BE37" s="715" t="str">
        <f>IFERROR(IF(BE$3='Rent Roll'!$U6,(-SUMIF('Monthly Cash Flow'!$F$2:$EG$2,'Commercial Lease'!BE$2,'Monthly Cash Flow'!$F$28:$EG$28)*'Rent Roll'!$T6*'Rent Roll'!$R6),"-"),"-")</f>
        <v>-</v>
      </c>
      <c r="BF37" s="715" t="str">
        <f>IFERROR(IF(BF$3='Rent Roll'!$U6,(-SUMIF('Monthly Cash Flow'!$F$2:$EG$2,'Commercial Lease'!BF$2,'Monthly Cash Flow'!$F$28:$EG$28)*'Rent Roll'!$T6*'Rent Roll'!$R6),"-"),"-")</f>
        <v>-</v>
      </c>
      <c r="BG37" s="715" t="str">
        <f>IFERROR(IF(BG$3='Rent Roll'!$U6,(-SUMIF('Monthly Cash Flow'!$F$2:$EG$2,'Commercial Lease'!BG$2,'Monthly Cash Flow'!$F$28:$EG$28)*'Rent Roll'!$T6*'Rent Roll'!$R6),"-"),"-")</f>
        <v>-</v>
      </c>
      <c r="BH37" s="715" t="str">
        <f>IFERROR(IF(BH$3='Rent Roll'!$U6,(-SUMIF('Monthly Cash Flow'!$F$2:$EG$2,'Commercial Lease'!BH$2,'Monthly Cash Flow'!$F$28:$EG$28)*'Rent Roll'!$T6*'Rent Roll'!$R6),"-"),"-")</f>
        <v>-</v>
      </c>
      <c r="BI37" s="715" t="str">
        <f>IFERROR(IF(BI$3='Rent Roll'!$U6,(-SUMIF('Monthly Cash Flow'!$F$2:$EG$2,'Commercial Lease'!BI$2,'Monthly Cash Flow'!$F$28:$EG$28)*'Rent Roll'!$T6*'Rent Roll'!$R6),"-"),"-")</f>
        <v>-</v>
      </c>
      <c r="BJ37" s="715">
        <f ca="1">IFERROR(IF(BJ$3='Rent Roll'!$U6,(-SUMIF('Monthly Cash Flow'!$F$2:$EG$2,'Commercial Lease'!BJ$2,'Monthly Cash Flow'!$F$28:$EG$28)*'Rent Roll'!$T6*'Rent Roll'!$R6),"-"),"-")</f>
        <v>38612.96857644889</v>
      </c>
      <c r="BK37" s="715" t="str">
        <f>IFERROR(IF(BK$3='Rent Roll'!$U6,(-SUMIF('Monthly Cash Flow'!$F$2:$EG$2,'Commercial Lease'!BK$2,'Monthly Cash Flow'!$F$28:$EG$28)*'Rent Roll'!$T6*'Rent Roll'!$R6),"-"),"-")</f>
        <v>-</v>
      </c>
      <c r="BL37" s="715" t="str">
        <f>IFERROR(IF(BL$3='Rent Roll'!$U6,(-SUMIF('Monthly Cash Flow'!$F$2:$EG$2,'Commercial Lease'!BL$2,'Monthly Cash Flow'!$F$28:$EG$28)*'Rent Roll'!$T6*'Rent Roll'!$R6),"-"),"-")</f>
        <v>-</v>
      </c>
      <c r="BM37" s="715" t="str">
        <f>IFERROR(IF(BM$3='Rent Roll'!$U6,(-SUMIF('Monthly Cash Flow'!$F$2:$EG$2,'Commercial Lease'!BM$2,'Monthly Cash Flow'!$F$28:$EG$28)*'Rent Roll'!$T6*'Rent Roll'!$R6),"-"),"-")</f>
        <v>-</v>
      </c>
      <c r="BN37" s="715" t="str">
        <f>IFERROR(IF(BN$3='Rent Roll'!$U6,(-SUMIF('Monthly Cash Flow'!$F$2:$EG$2,'Commercial Lease'!BN$2,'Monthly Cash Flow'!$F$28:$EG$28)*'Rent Roll'!$T6*'Rent Roll'!$R6),"-"),"-")</f>
        <v>-</v>
      </c>
      <c r="BO37" s="715" t="str">
        <f>IFERROR(IF(BO$3='Rent Roll'!$U6,(-SUMIF('Monthly Cash Flow'!$F$2:$EG$2,'Commercial Lease'!BO$2,'Monthly Cash Flow'!$F$28:$EG$28)*'Rent Roll'!$T6*'Rent Roll'!$R6),"-"),"-")</f>
        <v>-</v>
      </c>
      <c r="BP37" s="715" t="str">
        <f>IFERROR(IF(BP$3='Rent Roll'!$U6,(-SUMIF('Monthly Cash Flow'!$F$2:$EG$2,'Commercial Lease'!BP$2,'Monthly Cash Flow'!$F$28:$EG$28)*'Rent Roll'!$T6*'Rent Roll'!$R6),"-"),"-")</f>
        <v>-</v>
      </c>
      <c r="BQ37" s="715" t="str">
        <f>IFERROR(IF(BQ$3='Rent Roll'!$U6,(-SUMIF('Monthly Cash Flow'!$F$2:$EG$2,'Commercial Lease'!BQ$2,'Monthly Cash Flow'!$F$28:$EG$28)*'Rent Roll'!$T6*'Rent Roll'!$R6),"-"),"-")</f>
        <v>-</v>
      </c>
      <c r="BR37" s="715" t="str">
        <f>IFERROR(IF(BR$3='Rent Roll'!$U6,(-SUMIF('Monthly Cash Flow'!$F$2:$EG$2,'Commercial Lease'!BR$2,'Monthly Cash Flow'!$F$28:$EG$28)*'Rent Roll'!$T6*'Rent Roll'!$R6),"-"),"-")</f>
        <v>-</v>
      </c>
      <c r="BS37" s="715" t="str">
        <f>IFERROR(IF(BS$3='Rent Roll'!$U6,(-SUMIF('Monthly Cash Flow'!$F$2:$EG$2,'Commercial Lease'!BS$2,'Monthly Cash Flow'!$F$28:$EG$28)*'Rent Roll'!$T6*'Rent Roll'!$R6),"-"),"-")</f>
        <v>-</v>
      </c>
      <c r="BT37" s="715" t="str">
        <f>IFERROR(IF(BT$3='Rent Roll'!$U6,(-SUMIF('Monthly Cash Flow'!$F$2:$EG$2,'Commercial Lease'!BT$2,'Monthly Cash Flow'!$F$28:$EG$28)*'Rent Roll'!$T6*'Rent Roll'!$R6),"-"),"-")</f>
        <v>-</v>
      </c>
      <c r="BU37" s="715" t="str">
        <f>IFERROR(IF(BU$3='Rent Roll'!$U6,(-SUMIF('Monthly Cash Flow'!$F$2:$EG$2,'Commercial Lease'!BU$2,'Monthly Cash Flow'!$F$28:$EG$28)*'Rent Roll'!$T6*'Rent Roll'!$R6),"-"),"-")</f>
        <v>-</v>
      </c>
      <c r="BV37" s="715">
        <f ca="1">IFERROR(IF(BV$3='Rent Roll'!$U6,(-SUMIF('Monthly Cash Flow'!$F$2:$EG$2,'Commercial Lease'!BV$2,'Monthly Cash Flow'!$F$28:$EG$28)*'Rent Roll'!$T6*'Rent Roll'!$R6),"-"),"-")</f>
        <v>39354.97101148215</v>
      </c>
      <c r="BW37" s="715" t="str">
        <f>IFERROR(IF(BW$3='Rent Roll'!$U6,(-SUMIF('Monthly Cash Flow'!$F$2:$EG$2,'Commercial Lease'!BW$2,'Monthly Cash Flow'!$F$28:$EG$28)*'Rent Roll'!$T6*'Rent Roll'!$R6),"-"),"-")</f>
        <v>-</v>
      </c>
      <c r="BX37" s="715" t="str">
        <f>IFERROR(IF(BX$3='Rent Roll'!$U6,(-SUMIF('Monthly Cash Flow'!$F$2:$EG$2,'Commercial Lease'!BX$2,'Monthly Cash Flow'!$F$28:$EG$28)*'Rent Roll'!$T6*'Rent Roll'!$R6),"-"),"-")</f>
        <v>-</v>
      </c>
      <c r="BY37" s="715" t="str">
        <f>IFERROR(IF(BY$3='Rent Roll'!$U6,(-SUMIF('Monthly Cash Flow'!$F$2:$EG$2,'Commercial Lease'!BY$2,'Monthly Cash Flow'!$F$28:$EG$28)*'Rent Roll'!$T6*'Rent Roll'!$R6),"-"),"-")</f>
        <v>-</v>
      </c>
      <c r="BZ37" s="715" t="str">
        <f>IFERROR(IF(BZ$3='Rent Roll'!$U6,(-SUMIF('Monthly Cash Flow'!$F$2:$EG$2,'Commercial Lease'!BZ$2,'Monthly Cash Flow'!$F$28:$EG$28)*'Rent Roll'!$T6*'Rent Roll'!$R6),"-"),"-")</f>
        <v>-</v>
      </c>
      <c r="CA37" s="715" t="str">
        <f>IFERROR(IF(CA$3='Rent Roll'!$U6,(-SUMIF('Monthly Cash Flow'!$F$2:$EG$2,'Commercial Lease'!CA$2,'Monthly Cash Flow'!$F$28:$EG$28)*'Rent Roll'!$T6*'Rent Roll'!$R6),"-"),"-")</f>
        <v>-</v>
      </c>
      <c r="CB37" s="715" t="str">
        <f>IFERROR(IF(CB$3='Rent Roll'!$U6,(-SUMIF('Monthly Cash Flow'!$F$2:$EG$2,'Commercial Lease'!CB$2,'Monthly Cash Flow'!$F$28:$EG$28)*'Rent Roll'!$T6*'Rent Roll'!$R6),"-"),"-")</f>
        <v>-</v>
      </c>
      <c r="CC37" s="715" t="str">
        <f>IFERROR(IF(CC$3='Rent Roll'!$U6,(-SUMIF('Monthly Cash Flow'!$F$2:$EG$2,'Commercial Lease'!CC$2,'Monthly Cash Flow'!$F$28:$EG$28)*'Rent Roll'!$T6*'Rent Roll'!$R6),"-"),"-")</f>
        <v>-</v>
      </c>
      <c r="CD37" s="715" t="str">
        <f>IFERROR(IF(CD$3='Rent Roll'!$U6,(-SUMIF('Monthly Cash Flow'!$F$2:$EG$2,'Commercial Lease'!CD$2,'Monthly Cash Flow'!$F$28:$EG$28)*'Rent Roll'!$T6*'Rent Roll'!$R6),"-"),"-")</f>
        <v>-</v>
      </c>
      <c r="CE37" s="715" t="str">
        <f>IFERROR(IF(CE$3='Rent Roll'!$U6,(-SUMIF('Monthly Cash Flow'!$F$2:$EG$2,'Commercial Lease'!CE$2,'Monthly Cash Flow'!$F$28:$EG$28)*'Rent Roll'!$T6*'Rent Roll'!$R6),"-"),"-")</f>
        <v>-</v>
      </c>
      <c r="CF37" s="715" t="str">
        <f>IFERROR(IF(CF$3='Rent Roll'!$U6,(-SUMIF('Monthly Cash Flow'!$F$2:$EG$2,'Commercial Lease'!CF$2,'Monthly Cash Flow'!$F$28:$EG$28)*'Rent Roll'!$T6*'Rent Roll'!$R6),"-"),"-")</f>
        <v>-</v>
      </c>
      <c r="CG37" s="715" t="str">
        <f>IFERROR(IF(CG$3='Rent Roll'!$U6,(-SUMIF('Monthly Cash Flow'!$F$2:$EG$2,'Commercial Lease'!CG$2,'Monthly Cash Flow'!$F$28:$EG$28)*'Rent Roll'!$T6*'Rent Roll'!$R6),"-"),"-")</f>
        <v>-</v>
      </c>
      <c r="CH37" s="715">
        <f ca="1">IFERROR(IF(CH$3='Rent Roll'!$U6,(-SUMIF('Monthly Cash Flow'!$F$2:$EG$2,'Commercial Lease'!CH$2,'Monthly Cash Flow'!$F$28:$EG$28)*'Rent Roll'!$T6*'Rent Roll'!$R6),"-"),"-")</f>
        <v>40112.182500742456</v>
      </c>
      <c r="CI37" s="715" t="str">
        <f>IFERROR(IF(CI$3='Rent Roll'!$U6,(-SUMIF('Monthly Cash Flow'!$F$2:$EG$2,'Commercial Lease'!CI$2,'Monthly Cash Flow'!$F$28:$EG$28)*'Rent Roll'!$T6*'Rent Roll'!$R6),"-"),"-")</f>
        <v>-</v>
      </c>
      <c r="CJ37" s="715" t="str">
        <f>IFERROR(IF(CJ$3='Rent Roll'!$U6,(-SUMIF('Monthly Cash Flow'!$F$2:$EG$2,'Commercial Lease'!CJ$2,'Monthly Cash Flow'!$F$28:$EG$28)*'Rent Roll'!$T6*'Rent Roll'!$R6),"-"),"-")</f>
        <v>-</v>
      </c>
      <c r="CK37" s="715" t="str">
        <f>IFERROR(IF(CK$3='Rent Roll'!$U6,(-SUMIF('Monthly Cash Flow'!$F$2:$EG$2,'Commercial Lease'!CK$2,'Monthly Cash Flow'!$F$28:$EG$28)*'Rent Roll'!$T6*'Rent Roll'!$R6),"-"),"-")</f>
        <v>-</v>
      </c>
      <c r="CL37" s="715" t="str">
        <f>IFERROR(IF(CL$3='Rent Roll'!$U6,(-SUMIF('Monthly Cash Flow'!$F$2:$EG$2,'Commercial Lease'!CL$2,'Monthly Cash Flow'!$F$28:$EG$28)*'Rent Roll'!$T6*'Rent Roll'!$R6),"-"),"-")</f>
        <v>-</v>
      </c>
      <c r="CM37" s="715" t="str">
        <f>IFERROR(IF(CM$3='Rent Roll'!$U6,(-SUMIF('Monthly Cash Flow'!$F$2:$EG$2,'Commercial Lease'!CM$2,'Monthly Cash Flow'!$F$28:$EG$28)*'Rent Roll'!$T6*'Rent Roll'!$R6),"-"),"-")</f>
        <v>-</v>
      </c>
      <c r="CN37" s="715" t="str">
        <f>IFERROR(IF(CN$3='Rent Roll'!$U6,(-SUMIF('Monthly Cash Flow'!$F$2:$EG$2,'Commercial Lease'!CN$2,'Monthly Cash Flow'!$F$28:$EG$28)*'Rent Roll'!$T6*'Rent Roll'!$R6),"-"),"-")</f>
        <v>-</v>
      </c>
      <c r="CO37" s="715" t="str">
        <f>IFERROR(IF(CO$3='Rent Roll'!$U6,(-SUMIF('Monthly Cash Flow'!$F$2:$EG$2,'Commercial Lease'!CO$2,'Monthly Cash Flow'!$F$28:$EG$28)*'Rent Roll'!$T6*'Rent Roll'!$R6),"-"),"-")</f>
        <v>-</v>
      </c>
      <c r="CP37" s="715" t="str">
        <f>IFERROR(IF(CP$3='Rent Roll'!$U6,(-SUMIF('Monthly Cash Flow'!$F$2:$EG$2,'Commercial Lease'!CP$2,'Monthly Cash Flow'!$F$28:$EG$28)*'Rent Roll'!$T6*'Rent Roll'!$R6),"-"),"-")</f>
        <v>-</v>
      </c>
      <c r="CQ37" s="715" t="str">
        <f>IFERROR(IF(CQ$3='Rent Roll'!$U6,(-SUMIF('Monthly Cash Flow'!$F$2:$EG$2,'Commercial Lease'!CQ$2,'Monthly Cash Flow'!$F$28:$EG$28)*'Rent Roll'!$T6*'Rent Roll'!$R6),"-"),"-")</f>
        <v>-</v>
      </c>
      <c r="CR37" s="715" t="str">
        <f>IFERROR(IF(CR$3='Rent Roll'!$U6,(-SUMIF('Monthly Cash Flow'!$F$2:$EG$2,'Commercial Lease'!CR$2,'Monthly Cash Flow'!$F$28:$EG$28)*'Rent Roll'!$T6*'Rent Roll'!$R6),"-"),"-")</f>
        <v>-</v>
      </c>
      <c r="CS37" s="715" t="str">
        <f>IFERROR(IF(CS$3='Rent Roll'!$U6,(-SUMIF('Monthly Cash Flow'!$F$2:$EG$2,'Commercial Lease'!CS$2,'Monthly Cash Flow'!$F$28:$EG$28)*'Rent Roll'!$T6*'Rent Roll'!$R6),"-"),"-")</f>
        <v>-</v>
      </c>
      <c r="CT37" s="715">
        <f ca="1">IFERROR(IF(CT$3='Rent Roll'!$U6,(-SUMIF('Monthly Cash Flow'!$F$2:$EG$2,'Commercial Lease'!CT$2,'Monthly Cash Flow'!$F$28:$EG$28)*'Rent Roll'!$T6*'Rent Roll'!$R6),"-"),"-")</f>
        <v>40884.937168135941</v>
      </c>
      <c r="CU37" s="715" t="str">
        <f>IFERROR(IF(CU$3='Rent Roll'!$U6,(-SUMIF('Monthly Cash Flow'!$F$2:$EG$2,'Commercial Lease'!CU$2,'Monthly Cash Flow'!$F$28:$EG$28)*'Rent Roll'!$T6*'Rent Roll'!$R6),"-"),"-")</f>
        <v>-</v>
      </c>
      <c r="CV37" s="715" t="str">
        <f>IFERROR(IF(CV$3='Rent Roll'!$U6,(-SUMIF('Monthly Cash Flow'!$F$2:$EG$2,'Commercial Lease'!CV$2,'Monthly Cash Flow'!$F$28:$EG$28)*'Rent Roll'!$T6*'Rent Roll'!$R6),"-"),"-")</f>
        <v>-</v>
      </c>
      <c r="CW37" s="715" t="str">
        <f>IFERROR(IF(CW$3='Rent Roll'!$U6,(-SUMIF('Monthly Cash Flow'!$F$2:$EG$2,'Commercial Lease'!CW$2,'Monthly Cash Flow'!$F$28:$EG$28)*'Rent Roll'!$T6*'Rent Roll'!$R6),"-"),"-")</f>
        <v>-</v>
      </c>
      <c r="CX37" s="715" t="str">
        <f>IFERROR(IF(CX$3='Rent Roll'!$U6,(-SUMIF('Monthly Cash Flow'!$F$2:$EG$2,'Commercial Lease'!CX$2,'Monthly Cash Flow'!$F$28:$EG$28)*'Rent Roll'!$T6*'Rent Roll'!$R6),"-"),"-")</f>
        <v>-</v>
      </c>
      <c r="CY37" s="715" t="str">
        <f>IFERROR(IF(CY$3='Rent Roll'!$U6,(-SUMIF('Monthly Cash Flow'!$F$2:$EG$2,'Commercial Lease'!CY$2,'Monthly Cash Flow'!$F$28:$EG$28)*'Rent Roll'!$T6*'Rent Roll'!$R6),"-"),"-")</f>
        <v>-</v>
      </c>
      <c r="CZ37" s="715" t="str">
        <f>IFERROR(IF(CZ$3='Rent Roll'!$U6,(-SUMIF('Monthly Cash Flow'!$F$2:$EG$2,'Commercial Lease'!CZ$2,'Monthly Cash Flow'!$F$28:$EG$28)*'Rent Roll'!$T6*'Rent Roll'!$R6),"-"),"-")</f>
        <v>-</v>
      </c>
      <c r="DA37" s="715" t="str">
        <f>IFERROR(IF(DA$3='Rent Roll'!$U6,(-SUMIF('Monthly Cash Flow'!$F$2:$EG$2,'Commercial Lease'!DA$2,'Monthly Cash Flow'!$F$28:$EG$28)*'Rent Roll'!$T6*'Rent Roll'!$R6),"-"),"-")</f>
        <v>-</v>
      </c>
      <c r="DB37" s="715" t="str">
        <f>IFERROR(IF(DB$3='Rent Roll'!$U6,(-SUMIF('Monthly Cash Flow'!$F$2:$EG$2,'Commercial Lease'!DB$2,'Monthly Cash Flow'!$F$28:$EG$28)*'Rent Roll'!$T6*'Rent Roll'!$R6),"-"),"-")</f>
        <v>-</v>
      </c>
      <c r="DC37" s="715" t="str">
        <f>IFERROR(IF(DC$3='Rent Roll'!$U6,(-SUMIF('Monthly Cash Flow'!$F$2:$EG$2,'Commercial Lease'!DC$2,'Monthly Cash Flow'!$F$28:$EG$28)*'Rent Roll'!$T6*'Rent Roll'!$R6),"-"),"-")</f>
        <v>-</v>
      </c>
      <c r="DD37" s="715" t="str">
        <f>IFERROR(IF(DD$3='Rent Roll'!$U6,(-SUMIF('Monthly Cash Flow'!$F$2:$EG$2,'Commercial Lease'!DD$2,'Monthly Cash Flow'!$F$28:$EG$28)*'Rent Roll'!$T6*'Rent Roll'!$R6),"-"),"-")</f>
        <v>-</v>
      </c>
      <c r="DE37" s="715" t="str">
        <f>IFERROR(IF(DE$3='Rent Roll'!$U6,(-SUMIF('Monthly Cash Flow'!$F$2:$EG$2,'Commercial Lease'!DE$2,'Monthly Cash Flow'!$F$28:$EG$28)*'Rent Roll'!$T6*'Rent Roll'!$R6),"-"),"-")</f>
        <v>-</v>
      </c>
      <c r="DF37" s="715">
        <f ca="1">IFERROR(IF(DF$3='Rent Roll'!$U6,(-SUMIF('Monthly Cash Flow'!$F$2:$EG$2,'Commercial Lease'!DF$2,'Monthly Cash Flow'!$F$28:$EG$28)*'Rent Roll'!$T6*'Rent Roll'!$R6),"-"),"-")</f>
        <v>41673.577001421327</v>
      </c>
      <c r="DG37" s="715" t="str">
        <f>IFERROR(IF(DG$3='Rent Roll'!$U6,(-SUMIF('Monthly Cash Flow'!$F$2:$EG$2,'Commercial Lease'!DG$2,'Monthly Cash Flow'!$F$28:$EG$28)*'Rent Roll'!$T6*'Rent Roll'!$R6),"-"),"-")</f>
        <v>-</v>
      </c>
      <c r="DH37" s="715" t="str">
        <f>IFERROR(IF(DH$3='Rent Roll'!$U6,(-SUMIF('Monthly Cash Flow'!$F$2:$EG$2,'Commercial Lease'!DH$2,'Monthly Cash Flow'!$F$28:$EG$28)*'Rent Roll'!$T6*'Rent Roll'!$R6),"-"),"-")</f>
        <v>-</v>
      </c>
      <c r="DI37" s="715" t="str">
        <f>IFERROR(IF(DI$3='Rent Roll'!$U6,(-SUMIF('Monthly Cash Flow'!$F$2:$EG$2,'Commercial Lease'!DI$2,'Monthly Cash Flow'!$F$28:$EG$28)*'Rent Roll'!$T6*'Rent Roll'!$R6),"-"),"-")</f>
        <v>-</v>
      </c>
      <c r="DJ37" s="715" t="str">
        <f>IFERROR(IF(DJ$3='Rent Roll'!$U6,(-SUMIF('Monthly Cash Flow'!$F$2:$EG$2,'Commercial Lease'!DJ$2,'Monthly Cash Flow'!$F$28:$EG$28)*'Rent Roll'!$T6*'Rent Roll'!$R6),"-"),"-")</f>
        <v>-</v>
      </c>
      <c r="DK37" s="715" t="str">
        <f>IFERROR(IF(DK$3='Rent Roll'!$U6,(-SUMIF('Monthly Cash Flow'!$F$2:$EG$2,'Commercial Lease'!DK$2,'Monthly Cash Flow'!$F$28:$EG$28)*'Rent Roll'!$T6*'Rent Roll'!$R6),"-"),"-")</f>
        <v>-</v>
      </c>
      <c r="DL37" s="715" t="str">
        <f>IFERROR(IF(DL$3='Rent Roll'!$U6,(-SUMIF('Monthly Cash Flow'!$F$2:$EG$2,'Commercial Lease'!DL$2,'Monthly Cash Flow'!$F$28:$EG$28)*'Rent Roll'!$T6*'Rent Roll'!$R6),"-"),"-")</f>
        <v>-</v>
      </c>
      <c r="DM37" s="715" t="str">
        <f>IFERROR(IF(DM$3='Rent Roll'!$U6,(-SUMIF('Monthly Cash Flow'!$F$2:$EG$2,'Commercial Lease'!DM$2,'Monthly Cash Flow'!$F$28:$EG$28)*'Rent Roll'!$T6*'Rent Roll'!$R6),"-"),"-")</f>
        <v>-</v>
      </c>
      <c r="DN37" s="715" t="str">
        <f>IFERROR(IF(DN$3='Rent Roll'!$U6,(-SUMIF('Monthly Cash Flow'!$F$2:$EG$2,'Commercial Lease'!DN$2,'Monthly Cash Flow'!$F$28:$EG$28)*'Rent Roll'!$T6*'Rent Roll'!$R6),"-"),"-")</f>
        <v>-</v>
      </c>
      <c r="DO37" s="715" t="str">
        <f>IFERROR(IF(DO$3='Rent Roll'!$U6,(-SUMIF('Monthly Cash Flow'!$F$2:$EG$2,'Commercial Lease'!DO$2,'Monthly Cash Flow'!$F$28:$EG$28)*'Rent Roll'!$T6*'Rent Roll'!$R6),"-"),"-")</f>
        <v>-</v>
      </c>
      <c r="DP37" s="715" t="str">
        <f>IFERROR(IF(DP$3='Rent Roll'!$U6,(-SUMIF('Monthly Cash Flow'!$F$2:$EG$2,'Commercial Lease'!DP$2,'Monthly Cash Flow'!$F$28:$EG$28)*'Rent Roll'!$T6*'Rent Roll'!$R6),"-"),"-")</f>
        <v>-</v>
      </c>
      <c r="DQ37" s="715" t="str">
        <f>IFERROR(IF(DQ$3='Rent Roll'!$U6,(-SUMIF('Monthly Cash Flow'!$F$2:$EG$2,'Commercial Lease'!DQ$2,'Monthly Cash Flow'!$F$28:$EG$28)*'Rent Roll'!$T6*'Rent Roll'!$R6),"-"),"-")</f>
        <v>-</v>
      </c>
      <c r="DR37" s="715">
        <f ca="1">IFERROR(IF(DR$3='Rent Roll'!$U6,(-SUMIF('Monthly Cash Flow'!$F$2:$EG$2,'Commercial Lease'!DR$2,'Monthly Cash Flow'!$F$28:$EG$28)*'Rent Roll'!$T6*'Rent Roll'!$R6),"-"),"-")</f>
        <v>42478.452049174608</v>
      </c>
      <c r="DS37" s="715" t="str">
        <f>IFERROR(IF(DS$3='Rent Roll'!$U6,(-SUMIF('Monthly Cash Flow'!$F$2:$EG$2,'Commercial Lease'!DS$2,'Monthly Cash Flow'!$F$28:$EG$28)*'Rent Roll'!$T6*'Rent Roll'!$R6),"-"),"-")</f>
        <v>-</v>
      </c>
      <c r="DT37" s="715" t="str">
        <f>IFERROR(IF(DT$3='Rent Roll'!$U6,(-SUMIF('Monthly Cash Flow'!$F$2:$EG$2,'Commercial Lease'!DT$2,'Monthly Cash Flow'!$F$28:$EG$28)*'Rent Roll'!$T6*'Rent Roll'!$R6),"-"),"-")</f>
        <v>-</v>
      </c>
      <c r="DU37" s="715" t="str">
        <f>IFERROR(IF(DU$3='Rent Roll'!$U6,(-SUMIF('Monthly Cash Flow'!$F$2:$EG$2,'Commercial Lease'!DU$2,'Monthly Cash Flow'!$F$28:$EG$28)*'Rent Roll'!$T6*'Rent Roll'!$R6),"-"),"-")</f>
        <v>-</v>
      </c>
      <c r="DV37" s="715" t="str">
        <f>IFERROR(IF(DV$3='Rent Roll'!$U6,(-SUMIF('Monthly Cash Flow'!$F$2:$EG$2,'Commercial Lease'!DV$2,'Monthly Cash Flow'!$F$28:$EG$28)*'Rent Roll'!$T6*'Rent Roll'!$R6),"-"),"-")</f>
        <v>-</v>
      </c>
      <c r="DW37" s="715" t="str">
        <f>IFERROR(IF(DW$3='Rent Roll'!$U6,(-SUMIF('Monthly Cash Flow'!$F$2:$EG$2,'Commercial Lease'!DW$2,'Monthly Cash Flow'!$F$28:$EG$28)*'Rent Roll'!$T6*'Rent Roll'!$R6),"-"),"-")</f>
        <v>-</v>
      </c>
      <c r="DX37" s="715" t="str">
        <f>IFERROR(IF(DX$3='Rent Roll'!$U6,(-SUMIF('Monthly Cash Flow'!$F$2:$EG$2,'Commercial Lease'!DX$2,'Monthly Cash Flow'!$F$28:$EG$28)*'Rent Roll'!$T6*'Rent Roll'!$R6),"-"),"-")</f>
        <v>-</v>
      </c>
      <c r="DY37" s="715" t="str">
        <f>IFERROR(IF(DY$3='Rent Roll'!$U6,(-SUMIF('Monthly Cash Flow'!$F$2:$EG$2,'Commercial Lease'!DY$2,'Monthly Cash Flow'!$F$28:$EG$28)*'Rent Roll'!$T6*'Rent Roll'!$R6),"-"),"-")</f>
        <v>-</v>
      </c>
      <c r="DZ37" s="715" t="str">
        <f>IFERROR(IF(DZ$3='Rent Roll'!$U6,(-SUMIF('Monthly Cash Flow'!$F$2:$EG$2,'Commercial Lease'!DZ$2,'Monthly Cash Flow'!$F$28:$EG$28)*'Rent Roll'!$T6*'Rent Roll'!$R6),"-"),"-")</f>
        <v>-</v>
      </c>
      <c r="EA37" s="715" t="str">
        <f>IFERROR(IF(EA$3='Rent Roll'!$U6,(-SUMIF('Monthly Cash Flow'!$F$2:$EG$2,'Commercial Lease'!EA$2,'Monthly Cash Flow'!$F$28:$EG$28)*'Rent Roll'!$T6*'Rent Roll'!$R6),"-"),"-")</f>
        <v>-</v>
      </c>
      <c r="EB37" s="715" t="str">
        <f>IFERROR(IF(EB$3='Rent Roll'!$U6,(-SUMIF('Monthly Cash Flow'!$F$2:$EG$2,'Commercial Lease'!EB$2,'Monthly Cash Flow'!$F$28:$EG$28)*'Rent Roll'!$T6*'Rent Roll'!$R6),"-"),"-")</f>
        <v>-</v>
      </c>
      <c r="EC37" s="715" t="str">
        <f>IFERROR(IF(EC$3='Rent Roll'!$U6,(-SUMIF('Monthly Cash Flow'!$F$2:$EG$2,'Commercial Lease'!EC$2,'Monthly Cash Flow'!$F$28:$EG$28)*'Rent Roll'!$T6*'Rent Roll'!$R6),"-"),"-")</f>
        <v>-</v>
      </c>
      <c r="ED37" s="715">
        <f ca="1">IFERROR(IF(ED$3='Rent Roll'!$U6,(-SUMIF('Monthly Cash Flow'!$F$2:$EG$2,'Commercial Lease'!ED$2,'Monthly Cash Flow'!$F$28:$EG$28)*'Rent Roll'!$T6*'Rent Roll'!$R6),"-"),"-")</f>
        <v>43299.920622947233</v>
      </c>
      <c r="EE37" s="715" t="str">
        <f>IFERROR(IF(EE$3='Rent Roll'!$U6,(-SUMIF('Monthly Cash Flow'!$F$2:$EG$2,'Commercial Lease'!EE$2,'Monthly Cash Flow'!$F$28:$EG$28)*'Rent Roll'!$T6*'Rent Roll'!$R6),"-"),"-")</f>
        <v>-</v>
      </c>
      <c r="EF37" s="361" t="str">
        <f>IFERROR(IF(EF$3='Rent Roll'!$U6,(-SUMIF('Monthly Cash Flow'!$F$2:$EG$2,'Commercial Lease'!EF$2,'Monthly Cash Flow'!$F$28:$EG$28)*'Rent Roll'!$T6*'Rent Roll'!$R6),"-"),"-")</f>
        <v>-</v>
      </c>
      <c r="EG37" s="693" t="s">
        <v>109</v>
      </c>
    </row>
    <row r="38" spans="2:137" x14ac:dyDescent="0.25">
      <c r="B38" s="731"/>
      <c r="C38" s="714" t="str">
        <f>CONCATENATE('Rent Roll'!B7&amp;" - "&amp;'Rent Roll'!C7)</f>
        <v>4 - Office</v>
      </c>
      <c r="D38" s="361">
        <f t="shared" ca="1" si="15"/>
        <v>1095723.954725665</v>
      </c>
      <c r="E38" s="715" t="str">
        <f>IFERROR(IF(E$3='Rent Roll'!$U7,(-SUMIF('Monthly Cash Flow'!$F$2:$EG$2,'Commercial Lease'!E$2,'Monthly Cash Flow'!$F$28:$EG$28)*'Rent Roll'!$T7*'Rent Roll'!$R7),"-"),"-")</f>
        <v>-</v>
      </c>
      <c r="F38" s="715" t="str">
        <f>IFERROR(IF(F$3='Rent Roll'!$U7,(-SUMIF('Monthly Cash Flow'!$F$2:$EG$2,'Commercial Lease'!F$2,'Monthly Cash Flow'!$F$28:$EG$28)*'Rent Roll'!$T7*'Rent Roll'!$R7),"-"),"-")</f>
        <v>-</v>
      </c>
      <c r="G38" s="715" t="str">
        <f>IFERROR(IF(G$3='Rent Roll'!$U7,(-SUMIF('Monthly Cash Flow'!$F$2:$EG$2,'Commercial Lease'!G$2,'Monthly Cash Flow'!$F$28:$EG$28)*'Rent Roll'!$T7*'Rent Roll'!$R7),"-"),"-")</f>
        <v>-</v>
      </c>
      <c r="H38" s="715" t="str">
        <f>IFERROR(IF(H$3='Rent Roll'!$U7,(-SUMIF('Monthly Cash Flow'!$F$2:$EG$2,'Commercial Lease'!H$2,'Monthly Cash Flow'!$F$28:$EG$28)*'Rent Roll'!$T7*'Rent Roll'!$R7),"-"),"-")</f>
        <v>-</v>
      </c>
      <c r="I38" s="715" t="str">
        <f>IFERROR(IF(I$3='Rent Roll'!$U7,(-SUMIF('Monthly Cash Flow'!$F$2:$EG$2,'Commercial Lease'!I$2,'Monthly Cash Flow'!$F$28:$EG$28)*'Rent Roll'!$T7*'Rent Roll'!$R7),"-"),"-")</f>
        <v>-</v>
      </c>
      <c r="J38" s="715" t="str">
        <f>IFERROR(IF(J$3='Rent Roll'!$U7,(-SUMIF('Monthly Cash Flow'!$F$2:$EG$2,'Commercial Lease'!J$2,'Monthly Cash Flow'!$F$28:$EG$28)*'Rent Roll'!$T7*'Rent Roll'!$R7),"-"),"-")</f>
        <v>-</v>
      </c>
      <c r="K38" s="715" t="str">
        <f>IFERROR(IF(K$3='Rent Roll'!$U7,(-SUMIF('Monthly Cash Flow'!$F$2:$EG$2,'Commercial Lease'!K$2,'Monthly Cash Flow'!$F$28:$EG$28)*'Rent Roll'!$T7*'Rent Roll'!$R7),"-"),"-")</f>
        <v>-</v>
      </c>
      <c r="L38" s="715" t="str">
        <f>IFERROR(IF(L$3='Rent Roll'!$U7,(-SUMIF('Monthly Cash Flow'!$F$2:$EG$2,'Commercial Lease'!L$2,'Monthly Cash Flow'!$F$28:$EG$28)*'Rent Roll'!$T7*'Rent Roll'!$R7),"-"),"-")</f>
        <v>-</v>
      </c>
      <c r="M38" s="715" t="str">
        <f>IFERROR(IF(M$3='Rent Roll'!$U7,(-SUMIF('Monthly Cash Flow'!$F$2:$EG$2,'Commercial Lease'!M$2,'Monthly Cash Flow'!$F$28:$EG$28)*'Rent Roll'!$T7*'Rent Roll'!$R7),"-"),"-")</f>
        <v>-</v>
      </c>
      <c r="N38" s="715">
        <f>IFERROR(IF(N$3='Rent Roll'!$U7,(-SUMIF('Monthly Cash Flow'!$F$2:$EG$2,'Commercial Lease'!N$2,'Monthly Cash Flow'!$F$28:$EG$28)*'Rent Roll'!$T7*'Rent Roll'!$R7),"-"),"-")</f>
        <v>54426.671589221442</v>
      </c>
      <c r="O38" s="715" t="str">
        <f>IFERROR(IF(O$3='Rent Roll'!$U7,(-SUMIF('Monthly Cash Flow'!$F$2:$EG$2,'Commercial Lease'!O$2,'Monthly Cash Flow'!$F$28:$EG$28)*'Rent Roll'!$T7*'Rent Roll'!$R7),"-"),"-")</f>
        <v>-</v>
      </c>
      <c r="P38" s="715" t="str">
        <f>IFERROR(IF(P$3='Rent Roll'!$U7,(-SUMIF('Monthly Cash Flow'!$F$2:$EG$2,'Commercial Lease'!P$2,'Monthly Cash Flow'!$F$28:$EG$28)*'Rent Roll'!$T7*'Rent Roll'!$R7),"-"),"-")</f>
        <v>-</v>
      </c>
      <c r="Q38" s="715" t="str">
        <f>IFERROR(IF(Q$3='Rent Roll'!$U7,(-SUMIF('Monthly Cash Flow'!$F$2:$EG$2,'Commercial Lease'!Q$2,'Monthly Cash Flow'!$F$28:$EG$28)*'Rent Roll'!$T7*'Rent Roll'!$R7),"-"),"-")</f>
        <v>-</v>
      </c>
      <c r="R38" s="715" t="str">
        <f>IFERROR(IF(R$3='Rent Roll'!$U7,(-SUMIF('Monthly Cash Flow'!$F$2:$EG$2,'Commercial Lease'!R$2,'Monthly Cash Flow'!$F$28:$EG$28)*'Rent Roll'!$T7*'Rent Roll'!$R7),"-"),"-")</f>
        <v>-</v>
      </c>
      <c r="S38" s="715" t="str">
        <f>IFERROR(IF(S$3='Rent Roll'!$U7,(-SUMIF('Monthly Cash Flow'!$F$2:$EG$2,'Commercial Lease'!S$2,'Monthly Cash Flow'!$F$28:$EG$28)*'Rent Roll'!$T7*'Rent Roll'!$R7),"-"),"-")</f>
        <v>-</v>
      </c>
      <c r="T38" s="715" t="str">
        <f>IFERROR(IF(T$3='Rent Roll'!$U7,(-SUMIF('Monthly Cash Flow'!$F$2:$EG$2,'Commercial Lease'!T$2,'Monthly Cash Flow'!$F$28:$EG$28)*'Rent Roll'!$T7*'Rent Roll'!$R7),"-"),"-")</f>
        <v>-</v>
      </c>
      <c r="U38" s="715" t="str">
        <f>IFERROR(IF(U$3='Rent Roll'!$U7,(-SUMIF('Monthly Cash Flow'!$F$2:$EG$2,'Commercial Lease'!U$2,'Monthly Cash Flow'!$F$28:$EG$28)*'Rent Roll'!$T7*'Rent Roll'!$R7),"-"),"-")</f>
        <v>-</v>
      </c>
      <c r="V38" s="715" t="str">
        <f>IFERROR(IF(V$3='Rent Roll'!$U7,(-SUMIF('Monthly Cash Flow'!$F$2:$EG$2,'Commercial Lease'!V$2,'Monthly Cash Flow'!$F$28:$EG$28)*'Rent Roll'!$T7*'Rent Roll'!$R7),"-"),"-")</f>
        <v>-</v>
      </c>
      <c r="W38" s="715" t="str">
        <f>IFERROR(IF(W$3='Rent Roll'!$U7,(-SUMIF('Monthly Cash Flow'!$F$2:$EG$2,'Commercial Lease'!W$2,'Monthly Cash Flow'!$F$28:$EG$28)*'Rent Roll'!$T7*'Rent Roll'!$R7),"-"),"-")</f>
        <v>-</v>
      </c>
      <c r="X38" s="715" t="str">
        <f>IFERROR(IF(X$3='Rent Roll'!$U7,(-SUMIF('Monthly Cash Flow'!$F$2:$EG$2,'Commercial Lease'!X$2,'Monthly Cash Flow'!$F$28:$EG$28)*'Rent Roll'!$T7*'Rent Roll'!$R7),"-"),"-")</f>
        <v>-</v>
      </c>
      <c r="Y38" s="715" t="str">
        <f>IFERROR(IF(Y$3='Rent Roll'!$U7,(-SUMIF('Monthly Cash Flow'!$F$2:$EG$2,'Commercial Lease'!Y$2,'Monthly Cash Flow'!$F$28:$EG$28)*'Rent Roll'!$T7*'Rent Roll'!$R7),"-"),"-")</f>
        <v>-</v>
      </c>
      <c r="Z38" s="715">
        <f>IFERROR(IF(Z$3='Rent Roll'!$U7,(-SUMIF('Monthly Cash Flow'!$F$2:$EG$2,'Commercial Lease'!Z$2,'Monthly Cash Flow'!$F$28:$EG$28)*'Rent Roll'!$T7*'Rent Roll'!$R7),"-"),"-")</f>
        <v>55299.581464125149</v>
      </c>
      <c r="AA38" s="715" t="str">
        <f>IFERROR(IF(AA$3='Rent Roll'!$U7,(-SUMIF('Monthly Cash Flow'!$F$2:$EG$2,'Commercial Lease'!AA$2,'Monthly Cash Flow'!$F$28:$EG$28)*'Rent Roll'!$T7*'Rent Roll'!$R7),"-"),"-")</f>
        <v>-</v>
      </c>
      <c r="AB38" s="715" t="str">
        <f>IFERROR(IF(AB$3='Rent Roll'!$U7,(-SUMIF('Monthly Cash Flow'!$F$2:$EG$2,'Commercial Lease'!AB$2,'Monthly Cash Flow'!$F$28:$EG$28)*'Rent Roll'!$T7*'Rent Roll'!$R7),"-"),"-")</f>
        <v>-</v>
      </c>
      <c r="AC38" s="715" t="str">
        <f>IFERROR(IF(AC$3='Rent Roll'!$U7,(-SUMIF('Monthly Cash Flow'!$F$2:$EG$2,'Commercial Lease'!AC$2,'Monthly Cash Flow'!$F$28:$EG$28)*'Rent Roll'!$T7*'Rent Roll'!$R7),"-"),"-")</f>
        <v>-</v>
      </c>
      <c r="AD38" s="715" t="str">
        <f>IFERROR(IF(AD$3='Rent Roll'!$U7,(-SUMIF('Monthly Cash Flow'!$F$2:$EG$2,'Commercial Lease'!AD$2,'Monthly Cash Flow'!$F$28:$EG$28)*'Rent Roll'!$T7*'Rent Roll'!$R7),"-"),"-")</f>
        <v>-</v>
      </c>
      <c r="AE38" s="715" t="str">
        <f>IFERROR(IF(AE$3='Rent Roll'!$U7,(-SUMIF('Monthly Cash Flow'!$F$2:$EG$2,'Commercial Lease'!AE$2,'Monthly Cash Flow'!$F$28:$EG$28)*'Rent Roll'!$T7*'Rent Roll'!$R7),"-"),"-")</f>
        <v>-</v>
      </c>
      <c r="AF38" s="715" t="str">
        <f>IFERROR(IF(AF$3='Rent Roll'!$U7,(-SUMIF('Monthly Cash Flow'!$F$2:$EG$2,'Commercial Lease'!AF$2,'Monthly Cash Flow'!$F$28:$EG$28)*'Rent Roll'!$T7*'Rent Roll'!$R7),"-"),"-")</f>
        <v>-</v>
      </c>
      <c r="AG38" s="715" t="str">
        <f>IFERROR(IF(AG$3='Rent Roll'!$U7,(-SUMIF('Monthly Cash Flow'!$F$2:$EG$2,'Commercial Lease'!AG$2,'Monthly Cash Flow'!$F$28:$EG$28)*'Rent Roll'!$T7*'Rent Roll'!$R7),"-"),"-")</f>
        <v>-</v>
      </c>
      <c r="AH38" s="715" t="str">
        <f>IFERROR(IF(AH$3='Rent Roll'!$U7,(-SUMIF('Monthly Cash Flow'!$F$2:$EG$2,'Commercial Lease'!AH$2,'Monthly Cash Flow'!$F$28:$EG$28)*'Rent Roll'!$T7*'Rent Roll'!$R7),"-"),"-")</f>
        <v>-</v>
      </c>
      <c r="AI38" s="715" t="str">
        <f>IFERROR(IF(AI$3='Rent Roll'!$U7,(-SUMIF('Monthly Cash Flow'!$F$2:$EG$2,'Commercial Lease'!AI$2,'Monthly Cash Flow'!$F$28:$EG$28)*'Rent Roll'!$T7*'Rent Roll'!$R7),"-"),"-")</f>
        <v>-</v>
      </c>
      <c r="AJ38" s="715" t="str">
        <f>IFERROR(IF(AJ$3='Rent Roll'!$U7,(-SUMIF('Monthly Cash Flow'!$F$2:$EG$2,'Commercial Lease'!AJ$2,'Monthly Cash Flow'!$F$28:$EG$28)*'Rent Roll'!$T7*'Rent Roll'!$R7),"-"),"-")</f>
        <v>-</v>
      </c>
      <c r="AK38" s="715" t="str">
        <f>IFERROR(IF(AK$3='Rent Roll'!$U7,(-SUMIF('Monthly Cash Flow'!$F$2:$EG$2,'Commercial Lease'!AK$2,'Monthly Cash Flow'!$F$28:$EG$28)*'Rent Roll'!$T7*'Rent Roll'!$R7),"-"),"-")</f>
        <v>-</v>
      </c>
      <c r="AL38" s="715">
        <f ca="1">IFERROR(IF(AL$3='Rent Roll'!$U7,(-SUMIF('Monthly Cash Flow'!$F$2:$EG$2,'Commercial Lease'!AL$2,'Monthly Cash Flow'!$F$28:$EG$28)*'Rent Roll'!$T7*'Rent Roll'!$R7),"-"),"-")</f>
        <v>101166.05076854142</v>
      </c>
      <c r="AM38" s="715" t="str">
        <f>IFERROR(IF(AM$3='Rent Roll'!$U7,(-SUMIF('Monthly Cash Flow'!$F$2:$EG$2,'Commercial Lease'!AM$2,'Monthly Cash Flow'!$F$28:$EG$28)*'Rent Roll'!$T7*'Rent Roll'!$R7),"-"),"-")</f>
        <v>-</v>
      </c>
      <c r="AN38" s="715" t="str">
        <f>IFERROR(IF(AN$3='Rent Roll'!$U7,(-SUMIF('Monthly Cash Flow'!$F$2:$EG$2,'Commercial Lease'!AN$2,'Monthly Cash Flow'!$F$28:$EG$28)*'Rent Roll'!$T7*'Rent Roll'!$R7),"-"),"-")</f>
        <v>-</v>
      </c>
      <c r="AO38" s="715" t="str">
        <f>IFERROR(IF(AO$3='Rent Roll'!$U7,(-SUMIF('Monthly Cash Flow'!$F$2:$EG$2,'Commercial Lease'!AO$2,'Monthly Cash Flow'!$F$28:$EG$28)*'Rent Roll'!$T7*'Rent Roll'!$R7),"-"),"-")</f>
        <v>-</v>
      </c>
      <c r="AP38" s="715" t="str">
        <f>IFERROR(IF(AP$3='Rent Roll'!$U7,(-SUMIF('Monthly Cash Flow'!$F$2:$EG$2,'Commercial Lease'!AP$2,'Monthly Cash Flow'!$F$28:$EG$28)*'Rent Roll'!$T7*'Rent Roll'!$R7),"-"),"-")</f>
        <v>-</v>
      </c>
      <c r="AQ38" s="715" t="str">
        <f>IFERROR(IF(AQ$3='Rent Roll'!$U7,(-SUMIF('Monthly Cash Flow'!$F$2:$EG$2,'Commercial Lease'!AQ$2,'Monthly Cash Flow'!$F$28:$EG$28)*'Rent Roll'!$T7*'Rent Roll'!$R7),"-"),"-")</f>
        <v>-</v>
      </c>
      <c r="AR38" s="715" t="str">
        <f>IFERROR(IF(AR$3='Rent Roll'!$U7,(-SUMIF('Monthly Cash Flow'!$F$2:$EG$2,'Commercial Lease'!AR$2,'Monthly Cash Flow'!$F$28:$EG$28)*'Rent Roll'!$T7*'Rent Roll'!$R7),"-"),"-")</f>
        <v>-</v>
      </c>
      <c r="AS38" s="715" t="str">
        <f>IFERROR(IF(AS$3='Rent Roll'!$U7,(-SUMIF('Monthly Cash Flow'!$F$2:$EG$2,'Commercial Lease'!AS$2,'Monthly Cash Flow'!$F$28:$EG$28)*'Rent Roll'!$T7*'Rent Roll'!$R7),"-"),"-")</f>
        <v>-</v>
      </c>
      <c r="AT38" s="715" t="str">
        <f>IFERROR(IF(AT$3='Rent Roll'!$U7,(-SUMIF('Monthly Cash Flow'!$F$2:$EG$2,'Commercial Lease'!AT$2,'Monthly Cash Flow'!$F$28:$EG$28)*'Rent Roll'!$T7*'Rent Roll'!$R7),"-"),"-")</f>
        <v>-</v>
      </c>
      <c r="AU38" s="715" t="str">
        <f>IFERROR(IF(AU$3='Rent Roll'!$U7,(-SUMIF('Monthly Cash Flow'!$F$2:$EG$2,'Commercial Lease'!AU$2,'Monthly Cash Flow'!$F$28:$EG$28)*'Rent Roll'!$T7*'Rent Roll'!$R7),"-"),"-")</f>
        <v>-</v>
      </c>
      <c r="AV38" s="715" t="str">
        <f>IFERROR(IF(AV$3='Rent Roll'!$U7,(-SUMIF('Monthly Cash Flow'!$F$2:$EG$2,'Commercial Lease'!AV$2,'Monthly Cash Flow'!$F$28:$EG$28)*'Rent Roll'!$T7*'Rent Roll'!$R7),"-"),"-")</f>
        <v>-</v>
      </c>
      <c r="AW38" s="715" t="str">
        <f>IFERROR(IF(AW$3='Rent Roll'!$U7,(-SUMIF('Monthly Cash Flow'!$F$2:$EG$2,'Commercial Lease'!AW$2,'Monthly Cash Flow'!$F$28:$EG$28)*'Rent Roll'!$T7*'Rent Roll'!$R7),"-"),"-")</f>
        <v>-</v>
      </c>
      <c r="AX38" s="715">
        <f ca="1">IFERROR(IF(AX$3='Rent Roll'!$U7,(-SUMIF('Monthly Cash Flow'!$F$2:$EG$2,'Commercial Lease'!AX$2,'Monthly Cash Flow'!$F$28:$EG$28)*'Rent Roll'!$T7*'Rent Roll'!$R7),"-"),"-")</f>
        <v>103368.18593025002</v>
      </c>
      <c r="AY38" s="715" t="str">
        <f>IFERROR(IF(AY$3='Rent Roll'!$U7,(-SUMIF('Monthly Cash Flow'!$F$2:$EG$2,'Commercial Lease'!AY$2,'Monthly Cash Flow'!$F$28:$EG$28)*'Rent Roll'!$T7*'Rent Roll'!$R7),"-"),"-")</f>
        <v>-</v>
      </c>
      <c r="AZ38" s="715" t="str">
        <f>IFERROR(IF(AZ$3='Rent Roll'!$U7,(-SUMIF('Monthly Cash Flow'!$F$2:$EG$2,'Commercial Lease'!AZ$2,'Monthly Cash Flow'!$F$28:$EG$28)*'Rent Roll'!$T7*'Rent Roll'!$R7),"-"),"-")</f>
        <v>-</v>
      </c>
      <c r="BA38" s="715" t="str">
        <f>IFERROR(IF(BA$3='Rent Roll'!$U7,(-SUMIF('Monthly Cash Flow'!$F$2:$EG$2,'Commercial Lease'!BA$2,'Monthly Cash Flow'!$F$28:$EG$28)*'Rent Roll'!$T7*'Rent Roll'!$R7),"-"),"-")</f>
        <v>-</v>
      </c>
      <c r="BB38" s="715" t="str">
        <f>IFERROR(IF(BB$3='Rent Roll'!$U7,(-SUMIF('Monthly Cash Flow'!$F$2:$EG$2,'Commercial Lease'!BB$2,'Monthly Cash Flow'!$F$28:$EG$28)*'Rent Roll'!$T7*'Rent Roll'!$R7),"-"),"-")</f>
        <v>-</v>
      </c>
      <c r="BC38" s="715" t="str">
        <f>IFERROR(IF(BC$3='Rent Roll'!$U7,(-SUMIF('Monthly Cash Flow'!$F$2:$EG$2,'Commercial Lease'!BC$2,'Monthly Cash Flow'!$F$28:$EG$28)*'Rent Roll'!$T7*'Rent Roll'!$R7),"-"),"-")</f>
        <v>-</v>
      </c>
      <c r="BD38" s="715" t="str">
        <f>IFERROR(IF(BD$3='Rent Roll'!$U7,(-SUMIF('Monthly Cash Flow'!$F$2:$EG$2,'Commercial Lease'!BD$2,'Monthly Cash Flow'!$F$28:$EG$28)*'Rent Roll'!$T7*'Rent Roll'!$R7),"-"),"-")</f>
        <v>-</v>
      </c>
      <c r="BE38" s="715" t="str">
        <f>IFERROR(IF(BE$3='Rent Roll'!$U7,(-SUMIF('Monthly Cash Flow'!$F$2:$EG$2,'Commercial Lease'!BE$2,'Monthly Cash Flow'!$F$28:$EG$28)*'Rent Roll'!$T7*'Rent Roll'!$R7),"-"),"-")</f>
        <v>-</v>
      </c>
      <c r="BF38" s="715" t="str">
        <f>IFERROR(IF(BF$3='Rent Roll'!$U7,(-SUMIF('Monthly Cash Flow'!$F$2:$EG$2,'Commercial Lease'!BF$2,'Monthly Cash Flow'!$F$28:$EG$28)*'Rent Roll'!$T7*'Rent Roll'!$R7),"-"),"-")</f>
        <v>-</v>
      </c>
      <c r="BG38" s="715" t="str">
        <f>IFERROR(IF(BG$3='Rent Roll'!$U7,(-SUMIF('Monthly Cash Flow'!$F$2:$EG$2,'Commercial Lease'!BG$2,'Monthly Cash Flow'!$F$28:$EG$28)*'Rent Roll'!$T7*'Rent Roll'!$R7),"-"),"-")</f>
        <v>-</v>
      </c>
      <c r="BH38" s="715" t="str">
        <f>IFERROR(IF(BH$3='Rent Roll'!$U7,(-SUMIF('Monthly Cash Flow'!$F$2:$EG$2,'Commercial Lease'!BH$2,'Monthly Cash Flow'!$F$28:$EG$28)*'Rent Roll'!$T7*'Rent Roll'!$R7),"-"),"-")</f>
        <v>-</v>
      </c>
      <c r="BI38" s="715" t="str">
        <f>IFERROR(IF(BI$3='Rent Roll'!$U7,(-SUMIF('Monthly Cash Flow'!$F$2:$EG$2,'Commercial Lease'!BI$2,'Monthly Cash Flow'!$F$28:$EG$28)*'Rent Roll'!$T7*'Rent Roll'!$R7),"-"),"-")</f>
        <v>-</v>
      </c>
      <c r="BJ38" s="715">
        <f ca="1">IFERROR(IF(BJ$3='Rent Roll'!$U7,(-SUMIF('Monthly Cash Flow'!$F$2:$EG$2,'Commercial Lease'!BJ$2,'Monthly Cash Flow'!$F$28:$EG$28)*'Rent Roll'!$T7*'Rent Roll'!$R7),"-"),"-")</f>
        <v>105352.06805404201</v>
      </c>
      <c r="BK38" s="715" t="str">
        <f>IFERROR(IF(BK$3='Rent Roll'!$U7,(-SUMIF('Monthly Cash Flow'!$F$2:$EG$2,'Commercial Lease'!BK$2,'Monthly Cash Flow'!$F$28:$EG$28)*'Rent Roll'!$T7*'Rent Roll'!$R7),"-"),"-")</f>
        <v>-</v>
      </c>
      <c r="BL38" s="715" t="str">
        <f>IFERROR(IF(BL$3='Rent Roll'!$U7,(-SUMIF('Monthly Cash Flow'!$F$2:$EG$2,'Commercial Lease'!BL$2,'Monthly Cash Flow'!$F$28:$EG$28)*'Rent Roll'!$T7*'Rent Roll'!$R7),"-"),"-")</f>
        <v>-</v>
      </c>
      <c r="BM38" s="715" t="str">
        <f>IFERROR(IF(BM$3='Rent Roll'!$U7,(-SUMIF('Monthly Cash Flow'!$F$2:$EG$2,'Commercial Lease'!BM$2,'Monthly Cash Flow'!$F$28:$EG$28)*'Rent Roll'!$T7*'Rent Roll'!$R7),"-"),"-")</f>
        <v>-</v>
      </c>
      <c r="BN38" s="715" t="str">
        <f>IFERROR(IF(BN$3='Rent Roll'!$U7,(-SUMIF('Monthly Cash Flow'!$F$2:$EG$2,'Commercial Lease'!BN$2,'Monthly Cash Flow'!$F$28:$EG$28)*'Rent Roll'!$T7*'Rent Roll'!$R7),"-"),"-")</f>
        <v>-</v>
      </c>
      <c r="BO38" s="715" t="str">
        <f>IFERROR(IF(BO$3='Rent Roll'!$U7,(-SUMIF('Monthly Cash Flow'!$F$2:$EG$2,'Commercial Lease'!BO$2,'Monthly Cash Flow'!$F$28:$EG$28)*'Rent Roll'!$T7*'Rent Roll'!$R7),"-"),"-")</f>
        <v>-</v>
      </c>
      <c r="BP38" s="715" t="str">
        <f>IFERROR(IF(BP$3='Rent Roll'!$U7,(-SUMIF('Monthly Cash Flow'!$F$2:$EG$2,'Commercial Lease'!BP$2,'Monthly Cash Flow'!$F$28:$EG$28)*'Rent Roll'!$T7*'Rent Roll'!$R7),"-"),"-")</f>
        <v>-</v>
      </c>
      <c r="BQ38" s="715" t="str">
        <f>IFERROR(IF(BQ$3='Rent Roll'!$U7,(-SUMIF('Monthly Cash Flow'!$F$2:$EG$2,'Commercial Lease'!BQ$2,'Monthly Cash Flow'!$F$28:$EG$28)*'Rent Roll'!$T7*'Rent Roll'!$R7),"-"),"-")</f>
        <v>-</v>
      </c>
      <c r="BR38" s="715" t="str">
        <f>IFERROR(IF(BR$3='Rent Roll'!$U7,(-SUMIF('Monthly Cash Flow'!$F$2:$EG$2,'Commercial Lease'!BR$2,'Monthly Cash Flow'!$F$28:$EG$28)*'Rent Roll'!$T7*'Rent Roll'!$R7),"-"),"-")</f>
        <v>-</v>
      </c>
      <c r="BS38" s="715" t="str">
        <f>IFERROR(IF(BS$3='Rent Roll'!$U7,(-SUMIF('Monthly Cash Flow'!$F$2:$EG$2,'Commercial Lease'!BS$2,'Monthly Cash Flow'!$F$28:$EG$28)*'Rent Roll'!$T7*'Rent Roll'!$R7),"-"),"-")</f>
        <v>-</v>
      </c>
      <c r="BT38" s="715" t="str">
        <f>IFERROR(IF(BT$3='Rent Roll'!$U7,(-SUMIF('Monthly Cash Flow'!$F$2:$EG$2,'Commercial Lease'!BT$2,'Monthly Cash Flow'!$F$28:$EG$28)*'Rent Roll'!$T7*'Rent Roll'!$R7),"-"),"-")</f>
        <v>-</v>
      </c>
      <c r="BU38" s="715" t="str">
        <f>IFERROR(IF(BU$3='Rent Roll'!$U7,(-SUMIF('Monthly Cash Flow'!$F$2:$EG$2,'Commercial Lease'!BU$2,'Monthly Cash Flow'!$F$28:$EG$28)*'Rent Roll'!$T7*'Rent Roll'!$R7),"-"),"-")</f>
        <v>-</v>
      </c>
      <c r="BV38" s="715">
        <f ca="1">IFERROR(IF(BV$3='Rent Roll'!$U7,(-SUMIF('Monthly Cash Flow'!$F$2:$EG$2,'Commercial Lease'!BV$2,'Monthly Cash Flow'!$F$28:$EG$28)*'Rent Roll'!$T7*'Rent Roll'!$R7),"-"),"-")</f>
        <v>107376.55604120932</v>
      </c>
      <c r="BW38" s="715" t="str">
        <f>IFERROR(IF(BW$3='Rent Roll'!$U7,(-SUMIF('Monthly Cash Flow'!$F$2:$EG$2,'Commercial Lease'!BW$2,'Monthly Cash Flow'!$F$28:$EG$28)*'Rent Roll'!$T7*'Rent Roll'!$R7),"-"),"-")</f>
        <v>-</v>
      </c>
      <c r="BX38" s="715" t="str">
        <f>IFERROR(IF(BX$3='Rent Roll'!$U7,(-SUMIF('Monthly Cash Flow'!$F$2:$EG$2,'Commercial Lease'!BX$2,'Monthly Cash Flow'!$F$28:$EG$28)*'Rent Roll'!$T7*'Rent Roll'!$R7),"-"),"-")</f>
        <v>-</v>
      </c>
      <c r="BY38" s="715" t="str">
        <f>IFERROR(IF(BY$3='Rent Roll'!$U7,(-SUMIF('Monthly Cash Flow'!$F$2:$EG$2,'Commercial Lease'!BY$2,'Monthly Cash Flow'!$F$28:$EG$28)*'Rent Roll'!$T7*'Rent Roll'!$R7),"-"),"-")</f>
        <v>-</v>
      </c>
      <c r="BZ38" s="715" t="str">
        <f>IFERROR(IF(BZ$3='Rent Roll'!$U7,(-SUMIF('Monthly Cash Flow'!$F$2:$EG$2,'Commercial Lease'!BZ$2,'Monthly Cash Flow'!$F$28:$EG$28)*'Rent Roll'!$T7*'Rent Roll'!$R7),"-"),"-")</f>
        <v>-</v>
      </c>
      <c r="CA38" s="715" t="str">
        <f>IFERROR(IF(CA$3='Rent Roll'!$U7,(-SUMIF('Monthly Cash Flow'!$F$2:$EG$2,'Commercial Lease'!CA$2,'Monthly Cash Flow'!$F$28:$EG$28)*'Rent Roll'!$T7*'Rent Roll'!$R7),"-"),"-")</f>
        <v>-</v>
      </c>
      <c r="CB38" s="715" t="str">
        <f>IFERROR(IF(CB$3='Rent Roll'!$U7,(-SUMIF('Monthly Cash Flow'!$F$2:$EG$2,'Commercial Lease'!CB$2,'Monthly Cash Flow'!$F$28:$EG$28)*'Rent Roll'!$T7*'Rent Roll'!$R7),"-"),"-")</f>
        <v>-</v>
      </c>
      <c r="CC38" s="715" t="str">
        <f>IFERROR(IF(CC$3='Rent Roll'!$U7,(-SUMIF('Monthly Cash Flow'!$F$2:$EG$2,'Commercial Lease'!CC$2,'Monthly Cash Flow'!$F$28:$EG$28)*'Rent Roll'!$T7*'Rent Roll'!$R7),"-"),"-")</f>
        <v>-</v>
      </c>
      <c r="CD38" s="715" t="str">
        <f>IFERROR(IF(CD$3='Rent Roll'!$U7,(-SUMIF('Monthly Cash Flow'!$F$2:$EG$2,'Commercial Lease'!CD$2,'Monthly Cash Flow'!$F$28:$EG$28)*'Rent Roll'!$T7*'Rent Roll'!$R7),"-"),"-")</f>
        <v>-</v>
      </c>
      <c r="CE38" s="715" t="str">
        <f>IFERROR(IF(CE$3='Rent Roll'!$U7,(-SUMIF('Monthly Cash Flow'!$F$2:$EG$2,'Commercial Lease'!CE$2,'Monthly Cash Flow'!$F$28:$EG$28)*'Rent Roll'!$T7*'Rent Roll'!$R7),"-"),"-")</f>
        <v>-</v>
      </c>
      <c r="CF38" s="715" t="str">
        <f>IFERROR(IF(CF$3='Rent Roll'!$U7,(-SUMIF('Monthly Cash Flow'!$F$2:$EG$2,'Commercial Lease'!CF$2,'Monthly Cash Flow'!$F$28:$EG$28)*'Rent Roll'!$T7*'Rent Roll'!$R7),"-"),"-")</f>
        <v>-</v>
      </c>
      <c r="CG38" s="715" t="str">
        <f>IFERROR(IF(CG$3='Rent Roll'!$U7,(-SUMIF('Monthly Cash Flow'!$F$2:$EG$2,'Commercial Lease'!CG$2,'Monthly Cash Flow'!$F$28:$EG$28)*'Rent Roll'!$T7*'Rent Roll'!$R7),"-"),"-")</f>
        <v>-</v>
      </c>
      <c r="CH38" s="715">
        <f ca="1">IFERROR(IF(CH$3='Rent Roll'!$U7,(-SUMIF('Monthly Cash Flow'!$F$2:$EG$2,'Commercial Lease'!CH$2,'Monthly Cash Flow'!$F$28:$EG$28)*'Rent Roll'!$T7*'Rent Roll'!$R7),"-"),"-")</f>
        <v>109442.54058704687</v>
      </c>
      <c r="CI38" s="715" t="str">
        <f>IFERROR(IF(CI$3='Rent Roll'!$U7,(-SUMIF('Monthly Cash Flow'!$F$2:$EG$2,'Commercial Lease'!CI$2,'Monthly Cash Flow'!$F$28:$EG$28)*'Rent Roll'!$T7*'Rent Roll'!$R7),"-"),"-")</f>
        <v>-</v>
      </c>
      <c r="CJ38" s="715" t="str">
        <f>IFERROR(IF(CJ$3='Rent Roll'!$U7,(-SUMIF('Monthly Cash Flow'!$F$2:$EG$2,'Commercial Lease'!CJ$2,'Monthly Cash Flow'!$F$28:$EG$28)*'Rent Roll'!$T7*'Rent Roll'!$R7),"-"),"-")</f>
        <v>-</v>
      </c>
      <c r="CK38" s="715" t="str">
        <f>IFERROR(IF(CK$3='Rent Roll'!$U7,(-SUMIF('Monthly Cash Flow'!$F$2:$EG$2,'Commercial Lease'!CK$2,'Monthly Cash Flow'!$F$28:$EG$28)*'Rent Roll'!$T7*'Rent Roll'!$R7),"-"),"-")</f>
        <v>-</v>
      </c>
      <c r="CL38" s="715" t="str">
        <f>IFERROR(IF(CL$3='Rent Roll'!$U7,(-SUMIF('Monthly Cash Flow'!$F$2:$EG$2,'Commercial Lease'!CL$2,'Monthly Cash Flow'!$F$28:$EG$28)*'Rent Roll'!$T7*'Rent Roll'!$R7),"-"),"-")</f>
        <v>-</v>
      </c>
      <c r="CM38" s="715" t="str">
        <f>IFERROR(IF(CM$3='Rent Roll'!$U7,(-SUMIF('Monthly Cash Flow'!$F$2:$EG$2,'Commercial Lease'!CM$2,'Monthly Cash Flow'!$F$28:$EG$28)*'Rent Roll'!$T7*'Rent Roll'!$R7),"-"),"-")</f>
        <v>-</v>
      </c>
      <c r="CN38" s="715" t="str">
        <f>IFERROR(IF(CN$3='Rent Roll'!$U7,(-SUMIF('Monthly Cash Flow'!$F$2:$EG$2,'Commercial Lease'!CN$2,'Monthly Cash Flow'!$F$28:$EG$28)*'Rent Roll'!$T7*'Rent Roll'!$R7),"-"),"-")</f>
        <v>-</v>
      </c>
      <c r="CO38" s="715" t="str">
        <f>IFERROR(IF(CO$3='Rent Roll'!$U7,(-SUMIF('Monthly Cash Flow'!$F$2:$EG$2,'Commercial Lease'!CO$2,'Monthly Cash Flow'!$F$28:$EG$28)*'Rent Roll'!$T7*'Rent Roll'!$R7),"-"),"-")</f>
        <v>-</v>
      </c>
      <c r="CP38" s="715" t="str">
        <f>IFERROR(IF(CP$3='Rent Roll'!$U7,(-SUMIF('Monthly Cash Flow'!$F$2:$EG$2,'Commercial Lease'!CP$2,'Monthly Cash Flow'!$F$28:$EG$28)*'Rent Roll'!$T7*'Rent Roll'!$R7),"-"),"-")</f>
        <v>-</v>
      </c>
      <c r="CQ38" s="715" t="str">
        <f>IFERROR(IF(CQ$3='Rent Roll'!$U7,(-SUMIF('Monthly Cash Flow'!$F$2:$EG$2,'Commercial Lease'!CQ$2,'Monthly Cash Flow'!$F$28:$EG$28)*'Rent Roll'!$T7*'Rent Roll'!$R7),"-"),"-")</f>
        <v>-</v>
      </c>
      <c r="CR38" s="715" t="str">
        <f>IFERROR(IF(CR$3='Rent Roll'!$U7,(-SUMIF('Monthly Cash Flow'!$F$2:$EG$2,'Commercial Lease'!CR$2,'Monthly Cash Flow'!$F$28:$EG$28)*'Rent Roll'!$T7*'Rent Roll'!$R7),"-"),"-")</f>
        <v>-</v>
      </c>
      <c r="CS38" s="715" t="str">
        <f>IFERROR(IF(CS$3='Rent Roll'!$U7,(-SUMIF('Monthly Cash Flow'!$F$2:$EG$2,'Commercial Lease'!CS$2,'Monthly Cash Flow'!$F$28:$EG$28)*'Rent Roll'!$T7*'Rent Roll'!$R7),"-"),"-")</f>
        <v>-</v>
      </c>
      <c r="CT38" s="715">
        <f ca="1">IFERROR(IF(CT$3='Rent Roll'!$U7,(-SUMIF('Monthly Cash Flow'!$F$2:$EG$2,'Commercial Lease'!CT$2,'Monthly Cash Flow'!$F$28:$EG$28)*'Rent Roll'!$T7*'Rent Roll'!$R7),"-"),"-")</f>
        <v>111550.93331906725</v>
      </c>
      <c r="CU38" s="715" t="str">
        <f>IFERROR(IF(CU$3='Rent Roll'!$U7,(-SUMIF('Monthly Cash Flow'!$F$2:$EG$2,'Commercial Lease'!CU$2,'Monthly Cash Flow'!$F$28:$EG$28)*'Rent Roll'!$T7*'Rent Roll'!$R7),"-"),"-")</f>
        <v>-</v>
      </c>
      <c r="CV38" s="715" t="str">
        <f>IFERROR(IF(CV$3='Rent Roll'!$U7,(-SUMIF('Monthly Cash Flow'!$F$2:$EG$2,'Commercial Lease'!CV$2,'Monthly Cash Flow'!$F$28:$EG$28)*'Rent Roll'!$T7*'Rent Roll'!$R7),"-"),"-")</f>
        <v>-</v>
      </c>
      <c r="CW38" s="715" t="str">
        <f>IFERROR(IF(CW$3='Rent Roll'!$U7,(-SUMIF('Monthly Cash Flow'!$F$2:$EG$2,'Commercial Lease'!CW$2,'Monthly Cash Flow'!$F$28:$EG$28)*'Rent Roll'!$T7*'Rent Roll'!$R7),"-"),"-")</f>
        <v>-</v>
      </c>
      <c r="CX38" s="715" t="str">
        <f>IFERROR(IF(CX$3='Rent Roll'!$U7,(-SUMIF('Monthly Cash Flow'!$F$2:$EG$2,'Commercial Lease'!CX$2,'Monthly Cash Flow'!$F$28:$EG$28)*'Rent Roll'!$T7*'Rent Roll'!$R7),"-"),"-")</f>
        <v>-</v>
      </c>
      <c r="CY38" s="715" t="str">
        <f>IFERROR(IF(CY$3='Rent Roll'!$U7,(-SUMIF('Monthly Cash Flow'!$F$2:$EG$2,'Commercial Lease'!CY$2,'Monthly Cash Flow'!$F$28:$EG$28)*'Rent Roll'!$T7*'Rent Roll'!$R7),"-"),"-")</f>
        <v>-</v>
      </c>
      <c r="CZ38" s="715" t="str">
        <f>IFERROR(IF(CZ$3='Rent Roll'!$U7,(-SUMIF('Monthly Cash Flow'!$F$2:$EG$2,'Commercial Lease'!CZ$2,'Monthly Cash Flow'!$F$28:$EG$28)*'Rent Roll'!$T7*'Rent Roll'!$R7),"-"),"-")</f>
        <v>-</v>
      </c>
      <c r="DA38" s="715" t="str">
        <f>IFERROR(IF(DA$3='Rent Roll'!$U7,(-SUMIF('Monthly Cash Flow'!$F$2:$EG$2,'Commercial Lease'!DA$2,'Monthly Cash Flow'!$F$28:$EG$28)*'Rent Roll'!$T7*'Rent Roll'!$R7),"-"),"-")</f>
        <v>-</v>
      </c>
      <c r="DB38" s="715" t="str">
        <f>IFERROR(IF(DB$3='Rent Roll'!$U7,(-SUMIF('Monthly Cash Flow'!$F$2:$EG$2,'Commercial Lease'!DB$2,'Monthly Cash Flow'!$F$28:$EG$28)*'Rent Roll'!$T7*'Rent Roll'!$R7),"-"),"-")</f>
        <v>-</v>
      </c>
      <c r="DC38" s="715" t="str">
        <f>IFERROR(IF(DC$3='Rent Roll'!$U7,(-SUMIF('Monthly Cash Flow'!$F$2:$EG$2,'Commercial Lease'!DC$2,'Monthly Cash Flow'!$F$28:$EG$28)*'Rent Roll'!$T7*'Rent Roll'!$R7),"-"),"-")</f>
        <v>-</v>
      </c>
      <c r="DD38" s="715" t="str">
        <f>IFERROR(IF(DD$3='Rent Roll'!$U7,(-SUMIF('Monthly Cash Flow'!$F$2:$EG$2,'Commercial Lease'!DD$2,'Monthly Cash Flow'!$F$28:$EG$28)*'Rent Roll'!$T7*'Rent Roll'!$R7),"-"),"-")</f>
        <v>-</v>
      </c>
      <c r="DE38" s="715" t="str">
        <f>IFERROR(IF(DE$3='Rent Roll'!$U7,(-SUMIF('Monthly Cash Flow'!$F$2:$EG$2,'Commercial Lease'!DE$2,'Monthly Cash Flow'!$F$28:$EG$28)*'Rent Roll'!$T7*'Rent Roll'!$R7),"-"),"-")</f>
        <v>-</v>
      </c>
      <c r="DF38" s="715">
        <f ca="1">IFERROR(IF(DF$3='Rent Roll'!$U7,(-SUMIF('Monthly Cash Flow'!$F$2:$EG$2,'Commercial Lease'!DF$2,'Monthly Cash Flow'!$F$28:$EG$28)*'Rent Roll'!$T7*'Rent Roll'!$R7),"-"),"-")</f>
        <v>113702.66732060906</v>
      </c>
      <c r="DG38" s="715" t="str">
        <f>IFERROR(IF(DG$3='Rent Roll'!$U7,(-SUMIF('Monthly Cash Flow'!$F$2:$EG$2,'Commercial Lease'!DG$2,'Monthly Cash Flow'!$F$28:$EG$28)*'Rent Roll'!$T7*'Rent Roll'!$R7),"-"),"-")</f>
        <v>-</v>
      </c>
      <c r="DH38" s="715" t="str">
        <f>IFERROR(IF(DH$3='Rent Roll'!$U7,(-SUMIF('Monthly Cash Flow'!$F$2:$EG$2,'Commercial Lease'!DH$2,'Monthly Cash Flow'!$F$28:$EG$28)*'Rent Roll'!$T7*'Rent Roll'!$R7),"-"),"-")</f>
        <v>-</v>
      </c>
      <c r="DI38" s="715" t="str">
        <f>IFERROR(IF(DI$3='Rent Roll'!$U7,(-SUMIF('Monthly Cash Flow'!$F$2:$EG$2,'Commercial Lease'!DI$2,'Monthly Cash Flow'!$F$28:$EG$28)*'Rent Roll'!$T7*'Rent Roll'!$R7),"-"),"-")</f>
        <v>-</v>
      </c>
      <c r="DJ38" s="715" t="str">
        <f>IFERROR(IF(DJ$3='Rent Roll'!$U7,(-SUMIF('Monthly Cash Flow'!$F$2:$EG$2,'Commercial Lease'!DJ$2,'Monthly Cash Flow'!$F$28:$EG$28)*'Rent Roll'!$T7*'Rent Roll'!$R7),"-"),"-")</f>
        <v>-</v>
      </c>
      <c r="DK38" s="715" t="str">
        <f>IFERROR(IF(DK$3='Rent Roll'!$U7,(-SUMIF('Monthly Cash Flow'!$F$2:$EG$2,'Commercial Lease'!DK$2,'Monthly Cash Flow'!$F$28:$EG$28)*'Rent Roll'!$T7*'Rent Roll'!$R7),"-"),"-")</f>
        <v>-</v>
      </c>
      <c r="DL38" s="715" t="str">
        <f>IFERROR(IF(DL$3='Rent Roll'!$U7,(-SUMIF('Monthly Cash Flow'!$F$2:$EG$2,'Commercial Lease'!DL$2,'Monthly Cash Flow'!$F$28:$EG$28)*'Rent Roll'!$T7*'Rent Roll'!$R7),"-"),"-")</f>
        <v>-</v>
      </c>
      <c r="DM38" s="715" t="str">
        <f>IFERROR(IF(DM$3='Rent Roll'!$U7,(-SUMIF('Monthly Cash Flow'!$F$2:$EG$2,'Commercial Lease'!DM$2,'Monthly Cash Flow'!$F$28:$EG$28)*'Rent Roll'!$T7*'Rent Roll'!$R7),"-"),"-")</f>
        <v>-</v>
      </c>
      <c r="DN38" s="715" t="str">
        <f>IFERROR(IF(DN$3='Rent Roll'!$U7,(-SUMIF('Monthly Cash Flow'!$F$2:$EG$2,'Commercial Lease'!DN$2,'Monthly Cash Flow'!$F$28:$EG$28)*'Rent Roll'!$T7*'Rent Roll'!$R7),"-"),"-")</f>
        <v>-</v>
      </c>
      <c r="DO38" s="715" t="str">
        <f>IFERROR(IF(DO$3='Rent Roll'!$U7,(-SUMIF('Monthly Cash Flow'!$F$2:$EG$2,'Commercial Lease'!DO$2,'Monthly Cash Flow'!$F$28:$EG$28)*'Rent Roll'!$T7*'Rent Roll'!$R7),"-"),"-")</f>
        <v>-</v>
      </c>
      <c r="DP38" s="715" t="str">
        <f>IFERROR(IF(DP$3='Rent Roll'!$U7,(-SUMIF('Monthly Cash Flow'!$F$2:$EG$2,'Commercial Lease'!DP$2,'Monthly Cash Flow'!$F$28:$EG$28)*'Rent Roll'!$T7*'Rent Roll'!$R7),"-"),"-")</f>
        <v>-</v>
      </c>
      <c r="DQ38" s="715" t="str">
        <f>IFERROR(IF(DQ$3='Rent Roll'!$U7,(-SUMIF('Monthly Cash Flow'!$F$2:$EG$2,'Commercial Lease'!DQ$2,'Monthly Cash Flow'!$F$28:$EG$28)*'Rent Roll'!$T7*'Rent Roll'!$R7),"-"),"-")</f>
        <v>-</v>
      </c>
      <c r="DR38" s="715">
        <f ca="1">IFERROR(IF(DR$3='Rent Roll'!$U7,(-SUMIF('Monthly Cash Flow'!$F$2:$EG$2,'Commercial Lease'!DR$2,'Monthly Cash Flow'!$F$28:$EG$28)*'Rent Roll'!$T7*'Rent Roll'!$R7),"-"),"-")</f>
        <v>115898.69766823748</v>
      </c>
      <c r="DS38" s="715" t="str">
        <f>IFERROR(IF(DS$3='Rent Roll'!$U7,(-SUMIF('Monthly Cash Flow'!$F$2:$EG$2,'Commercial Lease'!DS$2,'Monthly Cash Flow'!$F$28:$EG$28)*'Rent Roll'!$T7*'Rent Roll'!$R7),"-"),"-")</f>
        <v>-</v>
      </c>
      <c r="DT38" s="715" t="str">
        <f>IFERROR(IF(DT$3='Rent Roll'!$U7,(-SUMIF('Monthly Cash Flow'!$F$2:$EG$2,'Commercial Lease'!DT$2,'Monthly Cash Flow'!$F$28:$EG$28)*'Rent Roll'!$T7*'Rent Roll'!$R7),"-"),"-")</f>
        <v>-</v>
      </c>
      <c r="DU38" s="715" t="str">
        <f>IFERROR(IF(DU$3='Rent Roll'!$U7,(-SUMIF('Monthly Cash Flow'!$F$2:$EG$2,'Commercial Lease'!DU$2,'Monthly Cash Flow'!$F$28:$EG$28)*'Rent Roll'!$T7*'Rent Roll'!$R7),"-"),"-")</f>
        <v>-</v>
      </c>
      <c r="DV38" s="715" t="str">
        <f>IFERROR(IF(DV$3='Rent Roll'!$U7,(-SUMIF('Monthly Cash Flow'!$F$2:$EG$2,'Commercial Lease'!DV$2,'Monthly Cash Flow'!$F$28:$EG$28)*'Rent Roll'!$T7*'Rent Roll'!$R7),"-"),"-")</f>
        <v>-</v>
      </c>
      <c r="DW38" s="715" t="str">
        <f>IFERROR(IF(DW$3='Rent Roll'!$U7,(-SUMIF('Monthly Cash Flow'!$F$2:$EG$2,'Commercial Lease'!DW$2,'Monthly Cash Flow'!$F$28:$EG$28)*'Rent Roll'!$T7*'Rent Roll'!$R7),"-"),"-")</f>
        <v>-</v>
      </c>
      <c r="DX38" s="715" t="str">
        <f>IFERROR(IF(DX$3='Rent Roll'!$U7,(-SUMIF('Monthly Cash Flow'!$F$2:$EG$2,'Commercial Lease'!DX$2,'Monthly Cash Flow'!$F$28:$EG$28)*'Rent Roll'!$T7*'Rent Roll'!$R7),"-"),"-")</f>
        <v>-</v>
      </c>
      <c r="DY38" s="715" t="str">
        <f>IFERROR(IF(DY$3='Rent Roll'!$U7,(-SUMIF('Monthly Cash Flow'!$F$2:$EG$2,'Commercial Lease'!DY$2,'Monthly Cash Flow'!$F$28:$EG$28)*'Rent Roll'!$T7*'Rent Roll'!$R7),"-"),"-")</f>
        <v>-</v>
      </c>
      <c r="DZ38" s="715" t="str">
        <f>IFERROR(IF(DZ$3='Rent Roll'!$U7,(-SUMIF('Monthly Cash Flow'!$F$2:$EG$2,'Commercial Lease'!DZ$2,'Monthly Cash Flow'!$F$28:$EG$28)*'Rent Roll'!$T7*'Rent Roll'!$R7),"-"),"-")</f>
        <v>-</v>
      </c>
      <c r="EA38" s="715" t="str">
        <f>IFERROR(IF(EA$3='Rent Roll'!$U7,(-SUMIF('Monthly Cash Flow'!$F$2:$EG$2,'Commercial Lease'!EA$2,'Monthly Cash Flow'!$F$28:$EG$28)*'Rent Roll'!$T7*'Rent Roll'!$R7),"-"),"-")</f>
        <v>-</v>
      </c>
      <c r="EB38" s="715" t="str">
        <f>IFERROR(IF(EB$3='Rent Roll'!$U7,(-SUMIF('Monthly Cash Flow'!$F$2:$EG$2,'Commercial Lease'!EB$2,'Monthly Cash Flow'!$F$28:$EG$28)*'Rent Roll'!$T7*'Rent Roll'!$R7),"-"),"-")</f>
        <v>-</v>
      </c>
      <c r="EC38" s="715" t="str">
        <f>IFERROR(IF(EC$3='Rent Roll'!$U7,(-SUMIF('Monthly Cash Flow'!$F$2:$EG$2,'Commercial Lease'!EC$2,'Monthly Cash Flow'!$F$28:$EG$28)*'Rent Roll'!$T7*'Rent Roll'!$R7),"-"),"-")</f>
        <v>-</v>
      </c>
      <c r="ED38" s="715">
        <f ca="1">IFERROR(IF(ED$3='Rent Roll'!$U7,(-SUMIF('Monthly Cash Flow'!$F$2:$EG$2,'Commercial Lease'!ED$2,'Monthly Cash Flow'!$F$28:$EG$28)*'Rent Roll'!$T7*'Rent Roll'!$R7),"-"),"-")</f>
        <v>118140.00198331509</v>
      </c>
      <c r="EE38" s="715" t="str">
        <f>IFERROR(IF(EE$3='Rent Roll'!$U7,(-SUMIF('Monthly Cash Flow'!$F$2:$EG$2,'Commercial Lease'!EE$2,'Monthly Cash Flow'!$F$28:$EG$28)*'Rent Roll'!$T7*'Rent Roll'!$R7),"-"),"-")</f>
        <v>-</v>
      </c>
      <c r="EF38" s="361" t="str">
        <f>IFERROR(IF(EF$3='Rent Roll'!$U7,(-SUMIF('Monthly Cash Flow'!$F$2:$EG$2,'Commercial Lease'!EF$2,'Monthly Cash Flow'!$F$28:$EG$28)*'Rent Roll'!$T7*'Rent Roll'!$R7),"-"),"-")</f>
        <v>-</v>
      </c>
      <c r="EG38" s="693" t="s">
        <v>109</v>
      </c>
    </row>
    <row r="39" spans="2:137" x14ac:dyDescent="0.25">
      <c r="B39" s="731"/>
      <c r="C39" s="714" t="str">
        <f>CONCATENATE('Rent Roll'!B8&amp;" - "&amp;'Rent Roll'!C8)</f>
        <v>5 - Office</v>
      </c>
      <c r="D39" s="361">
        <f t="shared" ca="1" si="15"/>
        <v>692987.57417024905</v>
      </c>
      <c r="E39" s="715" t="str">
        <f>IFERROR(IF(E$3='Rent Roll'!$U8,(-SUMIF('Monthly Cash Flow'!$F$2:$EG$2,'Commercial Lease'!E$2,'Monthly Cash Flow'!$F$28:$EG$28)*'Rent Roll'!$T8*'Rent Roll'!$R8),"-"),"-")</f>
        <v>-</v>
      </c>
      <c r="F39" s="715" t="str">
        <f>IFERROR(IF(F$3='Rent Roll'!$U8,(-SUMIF('Monthly Cash Flow'!$F$2:$EG$2,'Commercial Lease'!F$2,'Monthly Cash Flow'!$F$28:$EG$28)*'Rent Roll'!$T8*'Rent Roll'!$R8),"-"),"-")</f>
        <v>-</v>
      </c>
      <c r="G39" s="715" t="str">
        <f>IFERROR(IF(G$3='Rent Roll'!$U8,(-SUMIF('Monthly Cash Flow'!$F$2:$EG$2,'Commercial Lease'!G$2,'Monthly Cash Flow'!$F$28:$EG$28)*'Rent Roll'!$T8*'Rent Roll'!$R8),"-"),"-")</f>
        <v>-</v>
      </c>
      <c r="H39" s="715" t="str">
        <f>IFERROR(IF(H$3='Rent Roll'!$U8,(-SUMIF('Monthly Cash Flow'!$F$2:$EG$2,'Commercial Lease'!H$2,'Monthly Cash Flow'!$F$28:$EG$28)*'Rent Roll'!$T8*'Rent Roll'!$R8),"-"),"-")</f>
        <v>-</v>
      </c>
      <c r="I39" s="715" t="str">
        <f>IFERROR(IF(I$3='Rent Roll'!$U8,(-SUMIF('Monthly Cash Flow'!$F$2:$EG$2,'Commercial Lease'!I$2,'Monthly Cash Flow'!$F$28:$EG$28)*'Rent Roll'!$T8*'Rent Roll'!$R8),"-"),"-")</f>
        <v>-</v>
      </c>
      <c r="J39" s="715" t="str">
        <f>IFERROR(IF(J$3='Rent Roll'!$U8,(-SUMIF('Monthly Cash Flow'!$F$2:$EG$2,'Commercial Lease'!J$2,'Monthly Cash Flow'!$F$28:$EG$28)*'Rent Roll'!$T8*'Rent Roll'!$R8),"-"),"-")</f>
        <v>-</v>
      </c>
      <c r="K39" s="715" t="str">
        <f>IFERROR(IF(K$3='Rent Roll'!$U8,(-SUMIF('Monthly Cash Flow'!$F$2:$EG$2,'Commercial Lease'!K$2,'Monthly Cash Flow'!$F$28:$EG$28)*'Rent Roll'!$T8*'Rent Roll'!$R8),"-"),"-")</f>
        <v>-</v>
      </c>
      <c r="L39" s="715" t="str">
        <f>IFERROR(IF(L$3='Rent Roll'!$U8,(-SUMIF('Monthly Cash Flow'!$F$2:$EG$2,'Commercial Lease'!L$2,'Monthly Cash Flow'!$F$28:$EG$28)*'Rent Roll'!$T8*'Rent Roll'!$R8),"-"),"-")</f>
        <v>-</v>
      </c>
      <c r="M39" s="715" t="str">
        <f>IFERROR(IF(M$3='Rent Roll'!$U8,(-SUMIF('Monthly Cash Flow'!$F$2:$EG$2,'Commercial Lease'!M$2,'Monthly Cash Flow'!$F$28:$EG$28)*'Rent Roll'!$T8*'Rent Roll'!$R8),"-"),"-")</f>
        <v>-</v>
      </c>
      <c r="N39" s="715">
        <f>IFERROR(IF(N$3='Rent Roll'!$U8,(-SUMIF('Monthly Cash Flow'!$F$2:$EG$2,'Commercial Lease'!N$2,'Monthly Cash Flow'!$F$28:$EG$28)*'Rent Roll'!$T8*'Rent Roll'!$R8),"-"),"-")</f>
        <v>34421.997394607053</v>
      </c>
      <c r="O39" s="715" t="str">
        <f>IFERROR(IF(O$3='Rent Roll'!$U8,(-SUMIF('Monthly Cash Flow'!$F$2:$EG$2,'Commercial Lease'!O$2,'Monthly Cash Flow'!$F$28:$EG$28)*'Rent Roll'!$T8*'Rent Roll'!$R8),"-"),"-")</f>
        <v>-</v>
      </c>
      <c r="P39" s="715" t="str">
        <f>IFERROR(IF(P$3='Rent Roll'!$U8,(-SUMIF('Monthly Cash Flow'!$F$2:$EG$2,'Commercial Lease'!P$2,'Monthly Cash Flow'!$F$28:$EG$28)*'Rent Roll'!$T8*'Rent Roll'!$R8),"-"),"-")</f>
        <v>-</v>
      </c>
      <c r="Q39" s="715" t="str">
        <f>IFERROR(IF(Q$3='Rent Roll'!$U8,(-SUMIF('Monthly Cash Flow'!$F$2:$EG$2,'Commercial Lease'!Q$2,'Monthly Cash Flow'!$F$28:$EG$28)*'Rent Roll'!$T8*'Rent Roll'!$R8),"-"),"-")</f>
        <v>-</v>
      </c>
      <c r="R39" s="715" t="str">
        <f>IFERROR(IF(R$3='Rent Roll'!$U8,(-SUMIF('Monthly Cash Flow'!$F$2:$EG$2,'Commercial Lease'!R$2,'Monthly Cash Flow'!$F$28:$EG$28)*'Rent Roll'!$T8*'Rent Roll'!$R8),"-"),"-")</f>
        <v>-</v>
      </c>
      <c r="S39" s="715" t="str">
        <f>IFERROR(IF(S$3='Rent Roll'!$U8,(-SUMIF('Monthly Cash Flow'!$F$2:$EG$2,'Commercial Lease'!S$2,'Monthly Cash Flow'!$F$28:$EG$28)*'Rent Roll'!$T8*'Rent Roll'!$R8),"-"),"-")</f>
        <v>-</v>
      </c>
      <c r="T39" s="715" t="str">
        <f>IFERROR(IF(T$3='Rent Roll'!$U8,(-SUMIF('Monthly Cash Flow'!$F$2:$EG$2,'Commercial Lease'!T$2,'Monthly Cash Flow'!$F$28:$EG$28)*'Rent Roll'!$T8*'Rent Roll'!$R8),"-"),"-")</f>
        <v>-</v>
      </c>
      <c r="U39" s="715" t="str">
        <f>IFERROR(IF(U$3='Rent Roll'!$U8,(-SUMIF('Monthly Cash Flow'!$F$2:$EG$2,'Commercial Lease'!U$2,'Monthly Cash Flow'!$F$28:$EG$28)*'Rent Roll'!$T8*'Rent Roll'!$R8),"-"),"-")</f>
        <v>-</v>
      </c>
      <c r="V39" s="715" t="str">
        <f>IFERROR(IF(V$3='Rent Roll'!$U8,(-SUMIF('Monthly Cash Flow'!$F$2:$EG$2,'Commercial Lease'!V$2,'Monthly Cash Flow'!$F$28:$EG$28)*'Rent Roll'!$T8*'Rent Roll'!$R8),"-"),"-")</f>
        <v>-</v>
      </c>
      <c r="W39" s="715" t="str">
        <f>IFERROR(IF(W$3='Rent Roll'!$U8,(-SUMIF('Monthly Cash Flow'!$F$2:$EG$2,'Commercial Lease'!W$2,'Monthly Cash Flow'!$F$28:$EG$28)*'Rent Roll'!$T8*'Rent Roll'!$R8),"-"),"-")</f>
        <v>-</v>
      </c>
      <c r="X39" s="715" t="str">
        <f>IFERROR(IF(X$3='Rent Roll'!$U8,(-SUMIF('Monthly Cash Flow'!$F$2:$EG$2,'Commercial Lease'!X$2,'Monthly Cash Flow'!$F$28:$EG$28)*'Rent Roll'!$T8*'Rent Roll'!$R8),"-"),"-")</f>
        <v>-</v>
      </c>
      <c r="Y39" s="715" t="str">
        <f>IFERROR(IF(Y$3='Rent Roll'!$U8,(-SUMIF('Monthly Cash Flow'!$F$2:$EG$2,'Commercial Lease'!Y$2,'Monthly Cash Flow'!$F$28:$EG$28)*'Rent Roll'!$T8*'Rent Roll'!$R8),"-"),"-")</f>
        <v>-</v>
      </c>
      <c r="Z39" s="715">
        <f>IFERROR(IF(Z$3='Rent Roll'!$U8,(-SUMIF('Monthly Cash Flow'!$F$2:$EG$2,'Commercial Lease'!Z$2,'Monthly Cash Flow'!$F$28:$EG$28)*'Rent Roll'!$T8*'Rent Roll'!$R8),"-"),"-")</f>
        <v>34974.066822376597</v>
      </c>
      <c r="AA39" s="715" t="str">
        <f>IFERROR(IF(AA$3='Rent Roll'!$U8,(-SUMIF('Monthly Cash Flow'!$F$2:$EG$2,'Commercial Lease'!AA$2,'Monthly Cash Flow'!$F$28:$EG$28)*'Rent Roll'!$T8*'Rent Roll'!$R8),"-"),"-")</f>
        <v>-</v>
      </c>
      <c r="AB39" s="715" t="str">
        <f>IFERROR(IF(AB$3='Rent Roll'!$U8,(-SUMIF('Monthly Cash Flow'!$F$2:$EG$2,'Commercial Lease'!AB$2,'Monthly Cash Flow'!$F$28:$EG$28)*'Rent Roll'!$T8*'Rent Roll'!$R8),"-"),"-")</f>
        <v>-</v>
      </c>
      <c r="AC39" s="715" t="str">
        <f>IFERROR(IF(AC$3='Rent Roll'!$U8,(-SUMIF('Monthly Cash Flow'!$F$2:$EG$2,'Commercial Lease'!AC$2,'Monthly Cash Flow'!$F$28:$EG$28)*'Rent Roll'!$T8*'Rent Roll'!$R8),"-"),"-")</f>
        <v>-</v>
      </c>
      <c r="AD39" s="715" t="str">
        <f>IFERROR(IF(AD$3='Rent Roll'!$U8,(-SUMIF('Monthly Cash Flow'!$F$2:$EG$2,'Commercial Lease'!AD$2,'Monthly Cash Flow'!$F$28:$EG$28)*'Rent Roll'!$T8*'Rent Roll'!$R8),"-"),"-")</f>
        <v>-</v>
      </c>
      <c r="AE39" s="715" t="str">
        <f>IFERROR(IF(AE$3='Rent Roll'!$U8,(-SUMIF('Monthly Cash Flow'!$F$2:$EG$2,'Commercial Lease'!AE$2,'Monthly Cash Flow'!$F$28:$EG$28)*'Rent Roll'!$T8*'Rent Roll'!$R8),"-"),"-")</f>
        <v>-</v>
      </c>
      <c r="AF39" s="715" t="str">
        <f>IFERROR(IF(AF$3='Rent Roll'!$U8,(-SUMIF('Monthly Cash Flow'!$F$2:$EG$2,'Commercial Lease'!AF$2,'Monthly Cash Flow'!$F$28:$EG$28)*'Rent Roll'!$T8*'Rent Roll'!$R8),"-"),"-")</f>
        <v>-</v>
      </c>
      <c r="AG39" s="715" t="str">
        <f>IFERROR(IF(AG$3='Rent Roll'!$U8,(-SUMIF('Monthly Cash Flow'!$F$2:$EG$2,'Commercial Lease'!AG$2,'Monthly Cash Flow'!$F$28:$EG$28)*'Rent Roll'!$T8*'Rent Roll'!$R8),"-"),"-")</f>
        <v>-</v>
      </c>
      <c r="AH39" s="715" t="str">
        <f>IFERROR(IF(AH$3='Rent Roll'!$U8,(-SUMIF('Monthly Cash Flow'!$F$2:$EG$2,'Commercial Lease'!AH$2,'Monthly Cash Flow'!$F$28:$EG$28)*'Rent Roll'!$T8*'Rent Roll'!$R8),"-"),"-")</f>
        <v>-</v>
      </c>
      <c r="AI39" s="715" t="str">
        <f>IFERROR(IF(AI$3='Rent Roll'!$U8,(-SUMIF('Monthly Cash Flow'!$F$2:$EG$2,'Commercial Lease'!AI$2,'Monthly Cash Flow'!$F$28:$EG$28)*'Rent Roll'!$T8*'Rent Roll'!$R8),"-"),"-")</f>
        <v>-</v>
      </c>
      <c r="AJ39" s="715" t="str">
        <f>IFERROR(IF(AJ$3='Rent Roll'!$U8,(-SUMIF('Monthly Cash Flow'!$F$2:$EG$2,'Commercial Lease'!AJ$2,'Monthly Cash Flow'!$F$28:$EG$28)*'Rent Roll'!$T8*'Rent Roll'!$R8),"-"),"-")</f>
        <v>-</v>
      </c>
      <c r="AK39" s="715" t="str">
        <f>IFERROR(IF(AK$3='Rent Roll'!$U8,(-SUMIF('Monthly Cash Flow'!$F$2:$EG$2,'Commercial Lease'!AK$2,'Monthly Cash Flow'!$F$28:$EG$28)*'Rent Roll'!$T8*'Rent Roll'!$R8),"-"),"-")</f>
        <v>-</v>
      </c>
      <c r="AL39" s="715">
        <f ca="1">IFERROR(IF(AL$3='Rent Roll'!$U8,(-SUMIF('Monthly Cash Flow'!$F$2:$EG$2,'Commercial Lease'!AL$2,'Monthly Cash Flow'!$F$28:$EG$28)*'Rent Roll'!$T8*'Rent Roll'!$R8),"-"),"-")</f>
        <v>63982.188039348221</v>
      </c>
      <c r="AM39" s="715" t="str">
        <f>IFERROR(IF(AM$3='Rent Roll'!$U8,(-SUMIF('Monthly Cash Flow'!$F$2:$EG$2,'Commercial Lease'!AM$2,'Monthly Cash Flow'!$F$28:$EG$28)*'Rent Roll'!$T8*'Rent Roll'!$R8),"-"),"-")</f>
        <v>-</v>
      </c>
      <c r="AN39" s="715" t="str">
        <f>IFERROR(IF(AN$3='Rent Roll'!$U8,(-SUMIF('Monthly Cash Flow'!$F$2:$EG$2,'Commercial Lease'!AN$2,'Monthly Cash Flow'!$F$28:$EG$28)*'Rent Roll'!$T8*'Rent Roll'!$R8),"-"),"-")</f>
        <v>-</v>
      </c>
      <c r="AO39" s="715" t="str">
        <f>IFERROR(IF(AO$3='Rent Roll'!$U8,(-SUMIF('Monthly Cash Flow'!$F$2:$EG$2,'Commercial Lease'!AO$2,'Monthly Cash Flow'!$F$28:$EG$28)*'Rent Roll'!$T8*'Rent Roll'!$R8),"-"),"-")</f>
        <v>-</v>
      </c>
      <c r="AP39" s="715" t="str">
        <f>IFERROR(IF(AP$3='Rent Roll'!$U8,(-SUMIF('Monthly Cash Flow'!$F$2:$EG$2,'Commercial Lease'!AP$2,'Monthly Cash Flow'!$F$28:$EG$28)*'Rent Roll'!$T8*'Rent Roll'!$R8),"-"),"-")</f>
        <v>-</v>
      </c>
      <c r="AQ39" s="715" t="str">
        <f>IFERROR(IF(AQ$3='Rent Roll'!$U8,(-SUMIF('Monthly Cash Flow'!$F$2:$EG$2,'Commercial Lease'!AQ$2,'Monthly Cash Flow'!$F$28:$EG$28)*'Rent Roll'!$T8*'Rent Roll'!$R8),"-"),"-")</f>
        <v>-</v>
      </c>
      <c r="AR39" s="715" t="str">
        <f>IFERROR(IF(AR$3='Rent Roll'!$U8,(-SUMIF('Monthly Cash Flow'!$F$2:$EG$2,'Commercial Lease'!AR$2,'Monthly Cash Flow'!$F$28:$EG$28)*'Rent Roll'!$T8*'Rent Roll'!$R8),"-"),"-")</f>
        <v>-</v>
      </c>
      <c r="AS39" s="715" t="str">
        <f>IFERROR(IF(AS$3='Rent Roll'!$U8,(-SUMIF('Monthly Cash Flow'!$F$2:$EG$2,'Commercial Lease'!AS$2,'Monthly Cash Flow'!$F$28:$EG$28)*'Rent Roll'!$T8*'Rent Roll'!$R8),"-"),"-")</f>
        <v>-</v>
      </c>
      <c r="AT39" s="715" t="str">
        <f>IFERROR(IF(AT$3='Rent Roll'!$U8,(-SUMIF('Monthly Cash Flow'!$F$2:$EG$2,'Commercial Lease'!AT$2,'Monthly Cash Flow'!$F$28:$EG$28)*'Rent Roll'!$T8*'Rent Roll'!$R8),"-"),"-")</f>
        <v>-</v>
      </c>
      <c r="AU39" s="715" t="str">
        <f>IFERROR(IF(AU$3='Rent Roll'!$U8,(-SUMIF('Monthly Cash Flow'!$F$2:$EG$2,'Commercial Lease'!AU$2,'Monthly Cash Flow'!$F$28:$EG$28)*'Rent Roll'!$T8*'Rent Roll'!$R8),"-"),"-")</f>
        <v>-</v>
      </c>
      <c r="AV39" s="715" t="str">
        <f>IFERROR(IF(AV$3='Rent Roll'!$U8,(-SUMIF('Monthly Cash Flow'!$F$2:$EG$2,'Commercial Lease'!AV$2,'Monthly Cash Flow'!$F$28:$EG$28)*'Rent Roll'!$T8*'Rent Roll'!$R8),"-"),"-")</f>
        <v>-</v>
      </c>
      <c r="AW39" s="715" t="str">
        <f>IFERROR(IF(AW$3='Rent Roll'!$U8,(-SUMIF('Monthly Cash Flow'!$F$2:$EG$2,'Commercial Lease'!AW$2,'Monthly Cash Flow'!$F$28:$EG$28)*'Rent Roll'!$T8*'Rent Roll'!$R8),"-"),"-")</f>
        <v>-</v>
      </c>
      <c r="AX39" s="715">
        <f ca="1">IFERROR(IF(AX$3='Rent Roll'!$U8,(-SUMIF('Monthly Cash Flow'!$F$2:$EG$2,'Commercial Lease'!AX$2,'Monthly Cash Flow'!$F$28:$EG$28)*'Rent Roll'!$T8*'Rent Roll'!$R8),"-"),"-")</f>
        <v>65374.922310718175</v>
      </c>
      <c r="AY39" s="715" t="str">
        <f>IFERROR(IF(AY$3='Rent Roll'!$U8,(-SUMIF('Monthly Cash Flow'!$F$2:$EG$2,'Commercial Lease'!AY$2,'Monthly Cash Flow'!$F$28:$EG$28)*'Rent Roll'!$T8*'Rent Roll'!$R8),"-"),"-")</f>
        <v>-</v>
      </c>
      <c r="AZ39" s="715" t="str">
        <f>IFERROR(IF(AZ$3='Rent Roll'!$U8,(-SUMIF('Monthly Cash Flow'!$F$2:$EG$2,'Commercial Lease'!AZ$2,'Monthly Cash Flow'!$F$28:$EG$28)*'Rent Roll'!$T8*'Rent Roll'!$R8),"-"),"-")</f>
        <v>-</v>
      </c>
      <c r="BA39" s="715" t="str">
        <f>IFERROR(IF(BA$3='Rent Roll'!$U8,(-SUMIF('Monthly Cash Flow'!$F$2:$EG$2,'Commercial Lease'!BA$2,'Monthly Cash Flow'!$F$28:$EG$28)*'Rent Roll'!$T8*'Rent Roll'!$R8),"-"),"-")</f>
        <v>-</v>
      </c>
      <c r="BB39" s="715" t="str">
        <f>IFERROR(IF(BB$3='Rent Roll'!$U8,(-SUMIF('Monthly Cash Flow'!$F$2:$EG$2,'Commercial Lease'!BB$2,'Monthly Cash Flow'!$F$28:$EG$28)*'Rent Roll'!$T8*'Rent Roll'!$R8),"-"),"-")</f>
        <v>-</v>
      </c>
      <c r="BC39" s="715" t="str">
        <f>IFERROR(IF(BC$3='Rent Roll'!$U8,(-SUMIF('Monthly Cash Flow'!$F$2:$EG$2,'Commercial Lease'!BC$2,'Monthly Cash Flow'!$F$28:$EG$28)*'Rent Roll'!$T8*'Rent Roll'!$R8),"-"),"-")</f>
        <v>-</v>
      </c>
      <c r="BD39" s="715" t="str">
        <f>IFERROR(IF(BD$3='Rent Roll'!$U8,(-SUMIF('Monthly Cash Flow'!$F$2:$EG$2,'Commercial Lease'!BD$2,'Monthly Cash Flow'!$F$28:$EG$28)*'Rent Roll'!$T8*'Rent Roll'!$R8),"-"),"-")</f>
        <v>-</v>
      </c>
      <c r="BE39" s="715" t="str">
        <f>IFERROR(IF(BE$3='Rent Roll'!$U8,(-SUMIF('Monthly Cash Flow'!$F$2:$EG$2,'Commercial Lease'!BE$2,'Monthly Cash Flow'!$F$28:$EG$28)*'Rent Roll'!$T8*'Rent Roll'!$R8),"-"),"-")</f>
        <v>-</v>
      </c>
      <c r="BF39" s="715" t="str">
        <f>IFERROR(IF(BF$3='Rent Roll'!$U8,(-SUMIF('Monthly Cash Flow'!$F$2:$EG$2,'Commercial Lease'!BF$2,'Monthly Cash Flow'!$F$28:$EG$28)*'Rent Roll'!$T8*'Rent Roll'!$R8),"-"),"-")</f>
        <v>-</v>
      </c>
      <c r="BG39" s="715" t="str">
        <f>IFERROR(IF(BG$3='Rent Roll'!$U8,(-SUMIF('Monthly Cash Flow'!$F$2:$EG$2,'Commercial Lease'!BG$2,'Monthly Cash Flow'!$F$28:$EG$28)*'Rent Roll'!$T8*'Rent Roll'!$R8),"-"),"-")</f>
        <v>-</v>
      </c>
      <c r="BH39" s="715" t="str">
        <f>IFERROR(IF(BH$3='Rent Roll'!$U8,(-SUMIF('Monthly Cash Flow'!$F$2:$EG$2,'Commercial Lease'!BH$2,'Monthly Cash Flow'!$F$28:$EG$28)*'Rent Roll'!$T8*'Rent Roll'!$R8),"-"),"-")</f>
        <v>-</v>
      </c>
      <c r="BI39" s="715" t="str">
        <f>IFERROR(IF(BI$3='Rent Roll'!$U8,(-SUMIF('Monthly Cash Flow'!$F$2:$EG$2,'Commercial Lease'!BI$2,'Monthly Cash Flow'!$F$28:$EG$28)*'Rent Roll'!$T8*'Rent Roll'!$R8),"-"),"-")</f>
        <v>-</v>
      </c>
      <c r="BJ39" s="715">
        <f ca="1">IFERROR(IF(BJ$3='Rent Roll'!$U8,(-SUMIF('Monthly Cash Flow'!$F$2:$EG$2,'Commercial Lease'!BJ$2,'Monthly Cash Flow'!$F$28:$EG$28)*'Rent Roll'!$T8*'Rent Roll'!$R8),"-"),"-")</f>
        <v>66629.623053982068</v>
      </c>
      <c r="BK39" s="715" t="str">
        <f>IFERROR(IF(BK$3='Rent Roll'!$U8,(-SUMIF('Monthly Cash Flow'!$F$2:$EG$2,'Commercial Lease'!BK$2,'Monthly Cash Flow'!$F$28:$EG$28)*'Rent Roll'!$T8*'Rent Roll'!$R8),"-"),"-")</f>
        <v>-</v>
      </c>
      <c r="BL39" s="715" t="str">
        <f>IFERROR(IF(BL$3='Rent Roll'!$U8,(-SUMIF('Monthly Cash Flow'!$F$2:$EG$2,'Commercial Lease'!BL$2,'Monthly Cash Flow'!$F$28:$EG$28)*'Rent Roll'!$T8*'Rent Roll'!$R8),"-"),"-")</f>
        <v>-</v>
      </c>
      <c r="BM39" s="715" t="str">
        <f>IFERROR(IF(BM$3='Rent Roll'!$U8,(-SUMIF('Monthly Cash Flow'!$F$2:$EG$2,'Commercial Lease'!BM$2,'Monthly Cash Flow'!$F$28:$EG$28)*'Rent Roll'!$T8*'Rent Roll'!$R8),"-"),"-")</f>
        <v>-</v>
      </c>
      <c r="BN39" s="715" t="str">
        <f>IFERROR(IF(BN$3='Rent Roll'!$U8,(-SUMIF('Monthly Cash Flow'!$F$2:$EG$2,'Commercial Lease'!BN$2,'Monthly Cash Flow'!$F$28:$EG$28)*'Rent Roll'!$T8*'Rent Roll'!$R8),"-"),"-")</f>
        <v>-</v>
      </c>
      <c r="BO39" s="715" t="str">
        <f>IFERROR(IF(BO$3='Rent Roll'!$U8,(-SUMIF('Monthly Cash Flow'!$F$2:$EG$2,'Commercial Lease'!BO$2,'Monthly Cash Flow'!$F$28:$EG$28)*'Rent Roll'!$T8*'Rent Roll'!$R8),"-"),"-")</f>
        <v>-</v>
      </c>
      <c r="BP39" s="715" t="str">
        <f>IFERROR(IF(BP$3='Rent Roll'!$U8,(-SUMIF('Monthly Cash Flow'!$F$2:$EG$2,'Commercial Lease'!BP$2,'Monthly Cash Flow'!$F$28:$EG$28)*'Rent Roll'!$T8*'Rent Roll'!$R8),"-"),"-")</f>
        <v>-</v>
      </c>
      <c r="BQ39" s="715" t="str">
        <f>IFERROR(IF(BQ$3='Rent Roll'!$U8,(-SUMIF('Monthly Cash Flow'!$F$2:$EG$2,'Commercial Lease'!BQ$2,'Monthly Cash Flow'!$F$28:$EG$28)*'Rent Roll'!$T8*'Rent Roll'!$R8),"-"),"-")</f>
        <v>-</v>
      </c>
      <c r="BR39" s="715" t="str">
        <f>IFERROR(IF(BR$3='Rent Roll'!$U8,(-SUMIF('Monthly Cash Flow'!$F$2:$EG$2,'Commercial Lease'!BR$2,'Monthly Cash Flow'!$F$28:$EG$28)*'Rent Roll'!$T8*'Rent Roll'!$R8),"-"),"-")</f>
        <v>-</v>
      </c>
      <c r="BS39" s="715" t="str">
        <f>IFERROR(IF(BS$3='Rent Roll'!$U8,(-SUMIF('Monthly Cash Flow'!$F$2:$EG$2,'Commercial Lease'!BS$2,'Monthly Cash Flow'!$F$28:$EG$28)*'Rent Roll'!$T8*'Rent Roll'!$R8),"-"),"-")</f>
        <v>-</v>
      </c>
      <c r="BT39" s="715" t="str">
        <f>IFERROR(IF(BT$3='Rent Roll'!$U8,(-SUMIF('Monthly Cash Flow'!$F$2:$EG$2,'Commercial Lease'!BT$2,'Monthly Cash Flow'!$F$28:$EG$28)*'Rent Roll'!$T8*'Rent Roll'!$R8),"-"),"-")</f>
        <v>-</v>
      </c>
      <c r="BU39" s="715" t="str">
        <f>IFERROR(IF(BU$3='Rent Roll'!$U8,(-SUMIF('Monthly Cash Flow'!$F$2:$EG$2,'Commercial Lease'!BU$2,'Monthly Cash Flow'!$F$28:$EG$28)*'Rent Roll'!$T8*'Rent Roll'!$R8),"-"),"-")</f>
        <v>-</v>
      </c>
      <c r="BV39" s="715">
        <f ca="1">IFERROR(IF(BV$3='Rent Roll'!$U8,(-SUMIF('Monthly Cash Flow'!$F$2:$EG$2,'Commercial Lease'!BV$2,'Monthly Cash Flow'!$F$28:$EG$28)*'Rent Roll'!$T8*'Rent Roll'!$R8),"-"),"-")</f>
        <v>67910.004862842979</v>
      </c>
      <c r="BW39" s="715" t="str">
        <f>IFERROR(IF(BW$3='Rent Roll'!$U8,(-SUMIF('Monthly Cash Flow'!$F$2:$EG$2,'Commercial Lease'!BW$2,'Monthly Cash Flow'!$F$28:$EG$28)*'Rent Roll'!$T8*'Rent Roll'!$R8),"-"),"-")</f>
        <v>-</v>
      </c>
      <c r="BX39" s="715" t="str">
        <f>IFERROR(IF(BX$3='Rent Roll'!$U8,(-SUMIF('Monthly Cash Flow'!$F$2:$EG$2,'Commercial Lease'!BX$2,'Monthly Cash Flow'!$F$28:$EG$28)*'Rent Roll'!$T8*'Rent Roll'!$R8),"-"),"-")</f>
        <v>-</v>
      </c>
      <c r="BY39" s="715" t="str">
        <f>IFERROR(IF(BY$3='Rent Roll'!$U8,(-SUMIF('Monthly Cash Flow'!$F$2:$EG$2,'Commercial Lease'!BY$2,'Monthly Cash Flow'!$F$28:$EG$28)*'Rent Roll'!$T8*'Rent Roll'!$R8),"-"),"-")</f>
        <v>-</v>
      </c>
      <c r="BZ39" s="715" t="str">
        <f>IFERROR(IF(BZ$3='Rent Roll'!$U8,(-SUMIF('Monthly Cash Flow'!$F$2:$EG$2,'Commercial Lease'!BZ$2,'Monthly Cash Flow'!$F$28:$EG$28)*'Rent Roll'!$T8*'Rent Roll'!$R8),"-"),"-")</f>
        <v>-</v>
      </c>
      <c r="CA39" s="715" t="str">
        <f>IFERROR(IF(CA$3='Rent Roll'!$U8,(-SUMIF('Monthly Cash Flow'!$F$2:$EG$2,'Commercial Lease'!CA$2,'Monthly Cash Flow'!$F$28:$EG$28)*'Rent Roll'!$T8*'Rent Roll'!$R8),"-"),"-")</f>
        <v>-</v>
      </c>
      <c r="CB39" s="715" t="str">
        <f>IFERROR(IF(CB$3='Rent Roll'!$U8,(-SUMIF('Monthly Cash Flow'!$F$2:$EG$2,'Commercial Lease'!CB$2,'Monthly Cash Flow'!$F$28:$EG$28)*'Rent Roll'!$T8*'Rent Roll'!$R8),"-"),"-")</f>
        <v>-</v>
      </c>
      <c r="CC39" s="715" t="str">
        <f>IFERROR(IF(CC$3='Rent Roll'!$U8,(-SUMIF('Monthly Cash Flow'!$F$2:$EG$2,'Commercial Lease'!CC$2,'Monthly Cash Flow'!$F$28:$EG$28)*'Rent Roll'!$T8*'Rent Roll'!$R8),"-"),"-")</f>
        <v>-</v>
      </c>
      <c r="CD39" s="715" t="str">
        <f>IFERROR(IF(CD$3='Rent Roll'!$U8,(-SUMIF('Monthly Cash Flow'!$F$2:$EG$2,'Commercial Lease'!CD$2,'Monthly Cash Flow'!$F$28:$EG$28)*'Rent Roll'!$T8*'Rent Roll'!$R8),"-"),"-")</f>
        <v>-</v>
      </c>
      <c r="CE39" s="715" t="str">
        <f>IFERROR(IF(CE$3='Rent Roll'!$U8,(-SUMIF('Monthly Cash Flow'!$F$2:$EG$2,'Commercial Lease'!CE$2,'Monthly Cash Flow'!$F$28:$EG$28)*'Rent Roll'!$T8*'Rent Roll'!$R8),"-"),"-")</f>
        <v>-</v>
      </c>
      <c r="CF39" s="715" t="str">
        <f>IFERROR(IF(CF$3='Rent Roll'!$U8,(-SUMIF('Monthly Cash Flow'!$F$2:$EG$2,'Commercial Lease'!CF$2,'Monthly Cash Flow'!$F$28:$EG$28)*'Rent Roll'!$T8*'Rent Roll'!$R8),"-"),"-")</f>
        <v>-</v>
      </c>
      <c r="CG39" s="715" t="str">
        <f>IFERROR(IF(CG$3='Rent Roll'!$U8,(-SUMIF('Monthly Cash Flow'!$F$2:$EG$2,'Commercial Lease'!CG$2,'Monthly Cash Flow'!$F$28:$EG$28)*'Rent Roll'!$T8*'Rent Roll'!$R8),"-"),"-")</f>
        <v>-</v>
      </c>
      <c r="CH39" s="715">
        <f ca="1">IFERROR(IF(CH$3='Rent Roll'!$U8,(-SUMIF('Monthly Cash Flow'!$F$2:$EG$2,'Commercial Lease'!CH$2,'Monthly Cash Flow'!$F$28:$EG$28)*'Rent Roll'!$T8*'Rent Roll'!$R8),"-"),"-")</f>
        <v>69216.631055068225</v>
      </c>
      <c r="CI39" s="715" t="str">
        <f>IFERROR(IF(CI$3='Rent Roll'!$U8,(-SUMIF('Monthly Cash Flow'!$F$2:$EG$2,'Commercial Lease'!CI$2,'Monthly Cash Flow'!$F$28:$EG$28)*'Rent Roll'!$T8*'Rent Roll'!$R8),"-"),"-")</f>
        <v>-</v>
      </c>
      <c r="CJ39" s="715" t="str">
        <f>IFERROR(IF(CJ$3='Rent Roll'!$U8,(-SUMIF('Monthly Cash Flow'!$F$2:$EG$2,'Commercial Lease'!CJ$2,'Monthly Cash Flow'!$F$28:$EG$28)*'Rent Roll'!$T8*'Rent Roll'!$R8),"-"),"-")</f>
        <v>-</v>
      </c>
      <c r="CK39" s="715" t="str">
        <f>IFERROR(IF(CK$3='Rent Roll'!$U8,(-SUMIF('Monthly Cash Flow'!$F$2:$EG$2,'Commercial Lease'!CK$2,'Monthly Cash Flow'!$F$28:$EG$28)*'Rent Roll'!$T8*'Rent Roll'!$R8),"-"),"-")</f>
        <v>-</v>
      </c>
      <c r="CL39" s="715" t="str">
        <f>IFERROR(IF(CL$3='Rent Roll'!$U8,(-SUMIF('Monthly Cash Flow'!$F$2:$EG$2,'Commercial Lease'!CL$2,'Monthly Cash Flow'!$F$28:$EG$28)*'Rent Roll'!$T8*'Rent Roll'!$R8),"-"),"-")</f>
        <v>-</v>
      </c>
      <c r="CM39" s="715" t="str">
        <f>IFERROR(IF(CM$3='Rent Roll'!$U8,(-SUMIF('Monthly Cash Flow'!$F$2:$EG$2,'Commercial Lease'!CM$2,'Monthly Cash Flow'!$F$28:$EG$28)*'Rent Roll'!$T8*'Rent Roll'!$R8),"-"),"-")</f>
        <v>-</v>
      </c>
      <c r="CN39" s="715" t="str">
        <f>IFERROR(IF(CN$3='Rent Roll'!$U8,(-SUMIF('Monthly Cash Flow'!$F$2:$EG$2,'Commercial Lease'!CN$2,'Monthly Cash Flow'!$F$28:$EG$28)*'Rent Roll'!$T8*'Rent Roll'!$R8),"-"),"-")</f>
        <v>-</v>
      </c>
      <c r="CO39" s="715" t="str">
        <f>IFERROR(IF(CO$3='Rent Roll'!$U8,(-SUMIF('Monthly Cash Flow'!$F$2:$EG$2,'Commercial Lease'!CO$2,'Monthly Cash Flow'!$F$28:$EG$28)*'Rent Roll'!$T8*'Rent Roll'!$R8),"-"),"-")</f>
        <v>-</v>
      </c>
      <c r="CP39" s="715" t="str">
        <f>IFERROR(IF(CP$3='Rent Roll'!$U8,(-SUMIF('Monthly Cash Flow'!$F$2:$EG$2,'Commercial Lease'!CP$2,'Monthly Cash Flow'!$F$28:$EG$28)*'Rent Roll'!$T8*'Rent Roll'!$R8),"-"),"-")</f>
        <v>-</v>
      </c>
      <c r="CQ39" s="715" t="str">
        <f>IFERROR(IF(CQ$3='Rent Roll'!$U8,(-SUMIF('Monthly Cash Flow'!$F$2:$EG$2,'Commercial Lease'!CQ$2,'Monthly Cash Flow'!$F$28:$EG$28)*'Rent Roll'!$T8*'Rent Roll'!$R8),"-"),"-")</f>
        <v>-</v>
      </c>
      <c r="CR39" s="715" t="str">
        <f>IFERROR(IF(CR$3='Rent Roll'!$U8,(-SUMIF('Monthly Cash Flow'!$F$2:$EG$2,'Commercial Lease'!CR$2,'Monthly Cash Flow'!$F$28:$EG$28)*'Rent Roll'!$T8*'Rent Roll'!$R8),"-"),"-")</f>
        <v>-</v>
      </c>
      <c r="CS39" s="715" t="str">
        <f>IFERROR(IF(CS$3='Rent Roll'!$U8,(-SUMIF('Monthly Cash Flow'!$F$2:$EG$2,'Commercial Lease'!CS$2,'Monthly Cash Flow'!$F$28:$EG$28)*'Rent Roll'!$T8*'Rent Roll'!$R8),"-"),"-")</f>
        <v>-</v>
      </c>
      <c r="CT39" s="715">
        <f ca="1">IFERROR(IF(CT$3='Rent Roll'!$U8,(-SUMIF('Monthly Cash Flow'!$F$2:$EG$2,'Commercial Lease'!CT$2,'Monthly Cash Flow'!$F$28:$EG$28)*'Rent Roll'!$T8*'Rent Roll'!$R8),"-"),"-")</f>
        <v>70550.078186948085</v>
      </c>
      <c r="CU39" s="715" t="str">
        <f>IFERROR(IF(CU$3='Rent Roll'!$U8,(-SUMIF('Monthly Cash Flow'!$F$2:$EG$2,'Commercial Lease'!CU$2,'Monthly Cash Flow'!$F$28:$EG$28)*'Rent Roll'!$T8*'Rent Roll'!$R8),"-"),"-")</f>
        <v>-</v>
      </c>
      <c r="CV39" s="715" t="str">
        <f>IFERROR(IF(CV$3='Rent Roll'!$U8,(-SUMIF('Monthly Cash Flow'!$F$2:$EG$2,'Commercial Lease'!CV$2,'Monthly Cash Flow'!$F$28:$EG$28)*'Rent Roll'!$T8*'Rent Roll'!$R8),"-"),"-")</f>
        <v>-</v>
      </c>
      <c r="CW39" s="715" t="str">
        <f>IFERROR(IF(CW$3='Rent Roll'!$U8,(-SUMIF('Monthly Cash Flow'!$F$2:$EG$2,'Commercial Lease'!CW$2,'Monthly Cash Flow'!$F$28:$EG$28)*'Rent Roll'!$T8*'Rent Roll'!$R8),"-"),"-")</f>
        <v>-</v>
      </c>
      <c r="CX39" s="715" t="str">
        <f>IFERROR(IF(CX$3='Rent Roll'!$U8,(-SUMIF('Monthly Cash Flow'!$F$2:$EG$2,'Commercial Lease'!CX$2,'Monthly Cash Flow'!$F$28:$EG$28)*'Rent Roll'!$T8*'Rent Roll'!$R8),"-"),"-")</f>
        <v>-</v>
      </c>
      <c r="CY39" s="715" t="str">
        <f>IFERROR(IF(CY$3='Rent Roll'!$U8,(-SUMIF('Monthly Cash Flow'!$F$2:$EG$2,'Commercial Lease'!CY$2,'Monthly Cash Flow'!$F$28:$EG$28)*'Rent Roll'!$T8*'Rent Roll'!$R8),"-"),"-")</f>
        <v>-</v>
      </c>
      <c r="CZ39" s="715" t="str">
        <f>IFERROR(IF(CZ$3='Rent Roll'!$U8,(-SUMIF('Monthly Cash Flow'!$F$2:$EG$2,'Commercial Lease'!CZ$2,'Monthly Cash Flow'!$F$28:$EG$28)*'Rent Roll'!$T8*'Rent Roll'!$R8),"-"),"-")</f>
        <v>-</v>
      </c>
      <c r="DA39" s="715" t="str">
        <f>IFERROR(IF(DA$3='Rent Roll'!$U8,(-SUMIF('Monthly Cash Flow'!$F$2:$EG$2,'Commercial Lease'!DA$2,'Monthly Cash Flow'!$F$28:$EG$28)*'Rent Roll'!$T8*'Rent Roll'!$R8),"-"),"-")</f>
        <v>-</v>
      </c>
      <c r="DB39" s="715" t="str">
        <f>IFERROR(IF(DB$3='Rent Roll'!$U8,(-SUMIF('Monthly Cash Flow'!$F$2:$EG$2,'Commercial Lease'!DB$2,'Monthly Cash Flow'!$F$28:$EG$28)*'Rent Roll'!$T8*'Rent Roll'!$R8),"-"),"-")</f>
        <v>-</v>
      </c>
      <c r="DC39" s="715" t="str">
        <f>IFERROR(IF(DC$3='Rent Roll'!$U8,(-SUMIF('Monthly Cash Flow'!$F$2:$EG$2,'Commercial Lease'!DC$2,'Monthly Cash Flow'!$F$28:$EG$28)*'Rent Roll'!$T8*'Rent Roll'!$R8),"-"),"-")</f>
        <v>-</v>
      </c>
      <c r="DD39" s="715" t="str">
        <f>IFERROR(IF(DD$3='Rent Roll'!$U8,(-SUMIF('Monthly Cash Flow'!$F$2:$EG$2,'Commercial Lease'!DD$2,'Monthly Cash Flow'!$F$28:$EG$28)*'Rent Roll'!$T8*'Rent Roll'!$R8),"-"),"-")</f>
        <v>-</v>
      </c>
      <c r="DE39" s="715" t="str">
        <f>IFERROR(IF(DE$3='Rent Roll'!$U8,(-SUMIF('Monthly Cash Flow'!$F$2:$EG$2,'Commercial Lease'!DE$2,'Monthly Cash Flow'!$F$28:$EG$28)*'Rent Roll'!$T8*'Rent Roll'!$R8),"-"),"-")</f>
        <v>-</v>
      </c>
      <c r="DF39" s="715">
        <f ca="1">IFERROR(IF(DF$3='Rent Roll'!$U8,(-SUMIF('Monthly Cash Flow'!$F$2:$EG$2,'Commercial Lease'!DF$2,'Monthly Cash Flow'!$F$28:$EG$28)*'Rent Roll'!$T8*'Rent Roll'!$R8),"-"),"-")</f>
        <v>71910.936384450426</v>
      </c>
      <c r="DG39" s="715" t="str">
        <f>IFERROR(IF(DG$3='Rent Roll'!$U8,(-SUMIF('Monthly Cash Flow'!$F$2:$EG$2,'Commercial Lease'!DG$2,'Monthly Cash Flow'!$F$28:$EG$28)*'Rent Roll'!$T8*'Rent Roll'!$R8),"-"),"-")</f>
        <v>-</v>
      </c>
      <c r="DH39" s="715" t="str">
        <f>IFERROR(IF(DH$3='Rent Roll'!$U8,(-SUMIF('Monthly Cash Flow'!$F$2:$EG$2,'Commercial Lease'!DH$2,'Monthly Cash Flow'!$F$28:$EG$28)*'Rent Roll'!$T8*'Rent Roll'!$R8),"-"),"-")</f>
        <v>-</v>
      </c>
      <c r="DI39" s="715" t="str">
        <f>IFERROR(IF(DI$3='Rent Roll'!$U8,(-SUMIF('Monthly Cash Flow'!$F$2:$EG$2,'Commercial Lease'!DI$2,'Monthly Cash Flow'!$F$28:$EG$28)*'Rent Roll'!$T8*'Rent Roll'!$R8),"-"),"-")</f>
        <v>-</v>
      </c>
      <c r="DJ39" s="715" t="str">
        <f>IFERROR(IF(DJ$3='Rent Roll'!$U8,(-SUMIF('Monthly Cash Flow'!$F$2:$EG$2,'Commercial Lease'!DJ$2,'Monthly Cash Flow'!$F$28:$EG$28)*'Rent Roll'!$T8*'Rent Roll'!$R8),"-"),"-")</f>
        <v>-</v>
      </c>
      <c r="DK39" s="715" t="str">
        <f>IFERROR(IF(DK$3='Rent Roll'!$U8,(-SUMIF('Monthly Cash Flow'!$F$2:$EG$2,'Commercial Lease'!DK$2,'Monthly Cash Flow'!$F$28:$EG$28)*'Rent Roll'!$T8*'Rent Roll'!$R8),"-"),"-")</f>
        <v>-</v>
      </c>
      <c r="DL39" s="715" t="str">
        <f>IFERROR(IF(DL$3='Rent Roll'!$U8,(-SUMIF('Monthly Cash Flow'!$F$2:$EG$2,'Commercial Lease'!DL$2,'Monthly Cash Flow'!$F$28:$EG$28)*'Rent Roll'!$T8*'Rent Roll'!$R8),"-"),"-")</f>
        <v>-</v>
      </c>
      <c r="DM39" s="715" t="str">
        <f>IFERROR(IF(DM$3='Rent Roll'!$U8,(-SUMIF('Monthly Cash Flow'!$F$2:$EG$2,'Commercial Lease'!DM$2,'Monthly Cash Flow'!$F$28:$EG$28)*'Rent Roll'!$T8*'Rent Roll'!$R8),"-"),"-")</f>
        <v>-</v>
      </c>
      <c r="DN39" s="715" t="str">
        <f>IFERROR(IF(DN$3='Rent Roll'!$U8,(-SUMIF('Monthly Cash Flow'!$F$2:$EG$2,'Commercial Lease'!DN$2,'Monthly Cash Flow'!$F$28:$EG$28)*'Rent Roll'!$T8*'Rent Roll'!$R8),"-"),"-")</f>
        <v>-</v>
      </c>
      <c r="DO39" s="715" t="str">
        <f>IFERROR(IF(DO$3='Rent Roll'!$U8,(-SUMIF('Monthly Cash Flow'!$F$2:$EG$2,'Commercial Lease'!DO$2,'Monthly Cash Flow'!$F$28:$EG$28)*'Rent Roll'!$T8*'Rent Roll'!$R8),"-"),"-")</f>
        <v>-</v>
      </c>
      <c r="DP39" s="715" t="str">
        <f>IFERROR(IF(DP$3='Rent Roll'!$U8,(-SUMIF('Monthly Cash Flow'!$F$2:$EG$2,'Commercial Lease'!DP$2,'Monthly Cash Flow'!$F$28:$EG$28)*'Rent Roll'!$T8*'Rent Roll'!$R8),"-"),"-")</f>
        <v>-</v>
      </c>
      <c r="DQ39" s="715" t="str">
        <f>IFERROR(IF(DQ$3='Rent Roll'!$U8,(-SUMIF('Monthly Cash Flow'!$F$2:$EG$2,'Commercial Lease'!DQ$2,'Monthly Cash Flow'!$F$28:$EG$28)*'Rent Roll'!$T8*'Rent Roll'!$R8),"-"),"-")</f>
        <v>-</v>
      </c>
      <c r="DR39" s="715">
        <f ca="1">IFERROR(IF(DR$3='Rent Roll'!$U8,(-SUMIF('Monthly Cash Flow'!$F$2:$EG$2,'Commercial Lease'!DR$2,'Monthly Cash Flow'!$F$28:$EG$28)*'Rent Roll'!$T8*'Rent Roll'!$R8),"-"),"-")</f>
        <v>73299.809683098239</v>
      </c>
      <c r="DS39" s="715" t="str">
        <f>IFERROR(IF(DS$3='Rent Roll'!$U8,(-SUMIF('Monthly Cash Flow'!$F$2:$EG$2,'Commercial Lease'!DS$2,'Monthly Cash Flow'!$F$28:$EG$28)*'Rent Roll'!$T8*'Rent Roll'!$R8),"-"),"-")</f>
        <v>-</v>
      </c>
      <c r="DT39" s="715" t="str">
        <f>IFERROR(IF(DT$3='Rent Roll'!$U8,(-SUMIF('Monthly Cash Flow'!$F$2:$EG$2,'Commercial Lease'!DT$2,'Monthly Cash Flow'!$F$28:$EG$28)*'Rent Roll'!$T8*'Rent Roll'!$R8),"-"),"-")</f>
        <v>-</v>
      </c>
      <c r="DU39" s="715" t="str">
        <f>IFERROR(IF(DU$3='Rent Roll'!$U8,(-SUMIF('Monthly Cash Flow'!$F$2:$EG$2,'Commercial Lease'!DU$2,'Monthly Cash Flow'!$F$28:$EG$28)*'Rent Roll'!$T8*'Rent Roll'!$R8),"-"),"-")</f>
        <v>-</v>
      </c>
      <c r="DV39" s="715" t="str">
        <f>IFERROR(IF(DV$3='Rent Roll'!$U8,(-SUMIF('Monthly Cash Flow'!$F$2:$EG$2,'Commercial Lease'!DV$2,'Monthly Cash Flow'!$F$28:$EG$28)*'Rent Roll'!$T8*'Rent Roll'!$R8),"-"),"-")</f>
        <v>-</v>
      </c>
      <c r="DW39" s="715" t="str">
        <f>IFERROR(IF(DW$3='Rent Roll'!$U8,(-SUMIF('Monthly Cash Flow'!$F$2:$EG$2,'Commercial Lease'!DW$2,'Monthly Cash Flow'!$F$28:$EG$28)*'Rent Roll'!$T8*'Rent Roll'!$R8),"-"),"-")</f>
        <v>-</v>
      </c>
      <c r="DX39" s="715" t="str">
        <f>IFERROR(IF(DX$3='Rent Roll'!$U8,(-SUMIF('Monthly Cash Flow'!$F$2:$EG$2,'Commercial Lease'!DX$2,'Monthly Cash Flow'!$F$28:$EG$28)*'Rent Roll'!$T8*'Rent Roll'!$R8),"-"),"-")</f>
        <v>-</v>
      </c>
      <c r="DY39" s="715" t="str">
        <f>IFERROR(IF(DY$3='Rent Roll'!$U8,(-SUMIF('Monthly Cash Flow'!$F$2:$EG$2,'Commercial Lease'!DY$2,'Monthly Cash Flow'!$F$28:$EG$28)*'Rent Roll'!$T8*'Rent Roll'!$R8),"-"),"-")</f>
        <v>-</v>
      </c>
      <c r="DZ39" s="715" t="str">
        <f>IFERROR(IF(DZ$3='Rent Roll'!$U8,(-SUMIF('Monthly Cash Flow'!$F$2:$EG$2,'Commercial Lease'!DZ$2,'Monthly Cash Flow'!$F$28:$EG$28)*'Rent Roll'!$T8*'Rent Roll'!$R8),"-"),"-")</f>
        <v>-</v>
      </c>
      <c r="EA39" s="715" t="str">
        <f>IFERROR(IF(EA$3='Rent Roll'!$U8,(-SUMIF('Monthly Cash Flow'!$F$2:$EG$2,'Commercial Lease'!EA$2,'Monthly Cash Flow'!$F$28:$EG$28)*'Rent Roll'!$T8*'Rent Roll'!$R8),"-"),"-")</f>
        <v>-</v>
      </c>
      <c r="EB39" s="715" t="str">
        <f>IFERROR(IF(EB$3='Rent Roll'!$U8,(-SUMIF('Monthly Cash Flow'!$F$2:$EG$2,'Commercial Lease'!EB$2,'Monthly Cash Flow'!$F$28:$EG$28)*'Rent Roll'!$T8*'Rent Roll'!$R8),"-"),"-")</f>
        <v>-</v>
      </c>
      <c r="EC39" s="715" t="str">
        <f>IFERROR(IF(EC$3='Rent Roll'!$U8,(-SUMIF('Monthly Cash Flow'!$F$2:$EG$2,'Commercial Lease'!EC$2,'Monthly Cash Flow'!$F$28:$EG$28)*'Rent Roll'!$T8*'Rent Roll'!$R8),"-"),"-")</f>
        <v>-</v>
      </c>
      <c r="ED39" s="715">
        <f ca="1">IFERROR(IF(ED$3='Rent Roll'!$U8,(-SUMIF('Monthly Cash Flow'!$F$2:$EG$2,'Commercial Lease'!ED$2,'Monthly Cash Flow'!$F$28:$EG$28)*'Rent Roll'!$T8*'Rent Roll'!$R8),"-"),"-")</f>
        <v>74717.316376809074</v>
      </c>
      <c r="EE39" s="715" t="str">
        <f>IFERROR(IF(EE$3='Rent Roll'!$U8,(-SUMIF('Monthly Cash Flow'!$F$2:$EG$2,'Commercial Lease'!EE$2,'Monthly Cash Flow'!$F$28:$EG$28)*'Rent Roll'!$T8*'Rent Roll'!$R8),"-"),"-")</f>
        <v>-</v>
      </c>
      <c r="EF39" s="361" t="str">
        <f>IFERROR(IF(EF$3='Rent Roll'!$U8,(-SUMIF('Monthly Cash Flow'!$F$2:$EG$2,'Commercial Lease'!EF$2,'Monthly Cash Flow'!$F$28:$EG$28)*'Rent Roll'!$T8*'Rent Roll'!$R8),"-"),"-")</f>
        <v>-</v>
      </c>
      <c r="EG39" s="693" t="s">
        <v>109</v>
      </c>
    </row>
    <row r="40" spans="2:137" x14ac:dyDescent="0.25">
      <c r="B40" s="731"/>
      <c r="C40" s="714" t="str">
        <f>CONCATENATE('Rent Roll'!B9&amp;" - "&amp;'Rent Roll'!C9)</f>
        <v>6 - Office</v>
      </c>
      <c r="D40" s="361">
        <f t="shared" ca="1" si="15"/>
        <v>1095723.954725665</v>
      </c>
      <c r="E40" s="715" t="str">
        <f>IFERROR(IF(E$3='Rent Roll'!$U9,(-SUMIF('Monthly Cash Flow'!$F$2:$EG$2,'Commercial Lease'!E$2,'Monthly Cash Flow'!$F$28:$EG$28)*'Rent Roll'!$T9*'Rent Roll'!$R9),"-"),"-")</f>
        <v>-</v>
      </c>
      <c r="F40" s="715" t="str">
        <f>IFERROR(IF(F$3='Rent Roll'!$U9,(-SUMIF('Monthly Cash Flow'!$F$2:$EG$2,'Commercial Lease'!F$2,'Monthly Cash Flow'!$F$28:$EG$28)*'Rent Roll'!$T9*'Rent Roll'!$R9),"-"),"-")</f>
        <v>-</v>
      </c>
      <c r="G40" s="715" t="str">
        <f>IFERROR(IF(G$3='Rent Roll'!$U9,(-SUMIF('Monthly Cash Flow'!$F$2:$EG$2,'Commercial Lease'!G$2,'Monthly Cash Flow'!$F$28:$EG$28)*'Rent Roll'!$T9*'Rent Roll'!$R9),"-"),"-")</f>
        <v>-</v>
      </c>
      <c r="H40" s="715" t="str">
        <f>IFERROR(IF(H$3='Rent Roll'!$U9,(-SUMIF('Monthly Cash Flow'!$F$2:$EG$2,'Commercial Lease'!H$2,'Monthly Cash Flow'!$F$28:$EG$28)*'Rent Roll'!$T9*'Rent Roll'!$R9),"-"),"-")</f>
        <v>-</v>
      </c>
      <c r="I40" s="715" t="str">
        <f>IFERROR(IF(I$3='Rent Roll'!$U9,(-SUMIF('Monthly Cash Flow'!$F$2:$EG$2,'Commercial Lease'!I$2,'Monthly Cash Flow'!$F$28:$EG$28)*'Rent Roll'!$T9*'Rent Roll'!$R9),"-"),"-")</f>
        <v>-</v>
      </c>
      <c r="J40" s="715" t="str">
        <f>IFERROR(IF(J$3='Rent Roll'!$U9,(-SUMIF('Monthly Cash Flow'!$F$2:$EG$2,'Commercial Lease'!J$2,'Monthly Cash Flow'!$F$28:$EG$28)*'Rent Roll'!$T9*'Rent Roll'!$R9),"-"),"-")</f>
        <v>-</v>
      </c>
      <c r="K40" s="715" t="str">
        <f>IFERROR(IF(K$3='Rent Roll'!$U9,(-SUMIF('Monthly Cash Flow'!$F$2:$EG$2,'Commercial Lease'!K$2,'Monthly Cash Flow'!$F$28:$EG$28)*'Rent Roll'!$T9*'Rent Roll'!$R9),"-"),"-")</f>
        <v>-</v>
      </c>
      <c r="L40" s="715" t="str">
        <f>IFERROR(IF(L$3='Rent Roll'!$U9,(-SUMIF('Monthly Cash Flow'!$F$2:$EG$2,'Commercial Lease'!L$2,'Monthly Cash Flow'!$F$28:$EG$28)*'Rent Roll'!$T9*'Rent Roll'!$R9),"-"),"-")</f>
        <v>-</v>
      </c>
      <c r="M40" s="715" t="str">
        <f>IFERROR(IF(M$3='Rent Roll'!$U9,(-SUMIF('Monthly Cash Flow'!$F$2:$EG$2,'Commercial Lease'!M$2,'Monthly Cash Flow'!$F$28:$EG$28)*'Rent Roll'!$T9*'Rent Roll'!$R9),"-"),"-")</f>
        <v>-</v>
      </c>
      <c r="N40" s="715">
        <f>IFERROR(IF(N$3='Rent Roll'!$U9,(-SUMIF('Monthly Cash Flow'!$F$2:$EG$2,'Commercial Lease'!N$2,'Monthly Cash Flow'!$F$28:$EG$28)*'Rent Roll'!$T9*'Rent Roll'!$R9),"-"),"-")</f>
        <v>54426.671589221442</v>
      </c>
      <c r="O40" s="715" t="str">
        <f>IFERROR(IF(O$3='Rent Roll'!$U9,(-SUMIF('Monthly Cash Flow'!$F$2:$EG$2,'Commercial Lease'!O$2,'Monthly Cash Flow'!$F$28:$EG$28)*'Rent Roll'!$T9*'Rent Roll'!$R9),"-"),"-")</f>
        <v>-</v>
      </c>
      <c r="P40" s="715" t="str">
        <f>IFERROR(IF(P$3='Rent Roll'!$U9,(-SUMIF('Monthly Cash Flow'!$F$2:$EG$2,'Commercial Lease'!P$2,'Monthly Cash Flow'!$F$28:$EG$28)*'Rent Roll'!$T9*'Rent Roll'!$R9),"-"),"-")</f>
        <v>-</v>
      </c>
      <c r="Q40" s="715" t="str">
        <f>IFERROR(IF(Q$3='Rent Roll'!$U9,(-SUMIF('Monthly Cash Flow'!$F$2:$EG$2,'Commercial Lease'!Q$2,'Monthly Cash Flow'!$F$28:$EG$28)*'Rent Roll'!$T9*'Rent Roll'!$R9),"-"),"-")</f>
        <v>-</v>
      </c>
      <c r="R40" s="715" t="str">
        <f>IFERROR(IF(R$3='Rent Roll'!$U9,(-SUMIF('Monthly Cash Flow'!$F$2:$EG$2,'Commercial Lease'!R$2,'Monthly Cash Flow'!$F$28:$EG$28)*'Rent Roll'!$T9*'Rent Roll'!$R9),"-"),"-")</f>
        <v>-</v>
      </c>
      <c r="S40" s="715" t="str">
        <f>IFERROR(IF(S$3='Rent Roll'!$U9,(-SUMIF('Monthly Cash Flow'!$F$2:$EG$2,'Commercial Lease'!S$2,'Monthly Cash Flow'!$F$28:$EG$28)*'Rent Roll'!$T9*'Rent Roll'!$R9),"-"),"-")</f>
        <v>-</v>
      </c>
      <c r="T40" s="715" t="str">
        <f>IFERROR(IF(T$3='Rent Roll'!$U9,(-SUMIF('Monthly Cash Flow'!$F$2:$EG$2,'Commercial Lease'!T$2,'Monthly Cash Flow'!$F$28:$EG$28)*'Rent Roll'!$T9*'Rent Roll'!$R9),"-"),"-")</f>
        <v>-</v>
      </c>
      <c r="U40" s="715" t="str">
        <f>IFERROR(IF(U$3='Rent Roll'!$U9,(-SUMIF('Monthly Cash Flow'!$F$2:$EG$2,'Commercial Lease'!U$2,'Monthly Cash Flow'!$F$28:$EG$28)*'Rent Roll'!$T9*'Rent Roll'!$R9),"-"),"-")</f>
        <v>-</v>
      </c>
      <c r="V40" s="715" t="str">
        <f>IFERROR(IF(V$3='Rent Roll'!$U9,(-SUMIF('Monthly Cash Flow'!$F$2:$EG$2,'Commercial Lease'!V$2,'Monthly Cash Flow'!$F$28:$EG$28)*'Rent Roll'!$T9*'Rent Roll'!$R9),"-"),"-")</f>
        <v>-</v>
      </c>
      <c r="W40" s="715" t="str">
        <f>IFERROR(IF(W$3='Rent Roll'!$U9,(-SUMIF('Monthly Cash Flow'!$F$2:$EG$2,'Commercial Lease'!W$2,'Monthly Cash Flow'!$F$28:$EG$28)*'Rent Roll'!$T9*'Rent Roll'!$R9),"-"),"-")</f>
        <v>-</v>
      </c>
      <c r="X40" s="715" t="str">
        <f>IFERROR(IF(X$3='Rent Roll'!$U9,(-SUMIF('Monthly Cash Flow'!$F$2:$EG$2,'Commercial Lease'!X$2,'Monthly Cash Flow'!$F$28:$EG$28)*'Rent Roll'!$T9*'Rent Roll'!$R9),"-"),"-")</f>
        <v>-</v>
      </c>
      <c r="Y40" s="715" t="str">
        <f>IFERROR(IF(Y$3='Rent Roll'!$U9,(-SUMIF('Monthly Cash Flow'!$F$2:$EG$2,'Commercial Lease'!Y$2,'Monthly Cash Flow'!$F$28:$EG$28)*'Rent Roll'!$T9*'Rent Roll'!$R9),"-"),"-")</f>
        <v>-</v>
      </c>
      <c r="Z40" s="715">
        <f>IFERROR(IF(Z$3='Rent Roll'!$U9,(-SUMIF('Monthly Cash Flow'!$F$2:$EG$2,'Commercial Lease'!Z$2,'Monthly Cash Flow'!$F$28:$EG$28)*'Rent Roll'!$T9*'Rent Roll'!$R9),"-"),"-")</f>
        <v>55299.581464125149</v>
      </c>
      <c r="AA40" s="715" t="str">
        <f>IFERROR(IF(AA$3='Rent Roll'!$U9,(-SUMIF('Monthly Cash Flow'!$F$2:$EG$2,'Commercial Lease'!AA$2,'Monthly Cash Flow'!$F$28:$EG$28)*'Rent Roll'!$T9*'Rent Roll'!$R9),"-"),"-")</f>
        <v>-</v>
      </c>
      <c r="AB40" s="715" t="str">
        <f>IFERROR(IF(AB$3='Rent Roll'!$U9,(-SUMIF('Monthly Cash Flow'!$F$2:$EG$2,'Commercial Lease'!AB$2,'Monthly Cash Flow'!$F$28:$EG$28)*'Rent Roll'!$T9*'Rent Roll'!$R9),"-"),"-")</f>
        <v>-</v>
      </c>
      <c r="AC40" s="715" t="str">
        <f>IFERROR(IF(AC$3='Rent Roll'!$U9,(-SUMIF('Monthly Cash Flow'!$F$2:$EG$2,'Commercial Lease'!AC$2,'Monthly Cash Flow'!$F$28:$EG$28)*'Rent Roll'!$T9*'Rent Roll'!$R9),"-"),"-")</f>
        <v>-</v>
      </c>
      <c r="AD40" s="715" t="str">
        <f>IFERROR(IF(AD$3='Rent Roll'!$U9,(-SUMIF('Monthly Cash Flow'!$F$2:$EG$2,'Commercial Lease'!AD$2,'Monthly Cash Flow'!$F$28:$EG$28)*'Rent Roll'!$T9*'Rent Roll'!$R9),"-"),"-")</f>
        <v>-</v>
      </c>
      <c r="AE40" s="715" t="str">
        <f>IFERROR(IF(AE$3='Rent Roll'!$U9,(-SUMIF('Monthly Cash Flow'!$F$2:$EG$2,'Commercial Lease'!AE$2,'Monthly Cash Flow'!$F$28:$EG$28)*'Rent Roll'!$T9*'Rent Roll'!$R9),"-"),"-")</f>
        <v>-</v>
      </c>
      <c r="AF40" s="715" t="str">
        <f>IFERROR(IF(AF$3='Rent Roll'!$U9,(-SUMIF('Monthly Cash Flow'!$F$2:$EG$2,'Commercial Lease'!AF$2,'Monthly Cash Flow'!$F$28:$EG$28)*'Rent Roll'!$T9*'Rent Roll'!$R9),"-"),"-")</f>
        <v>-</v>
      </c>
      <c r="AG40" s="715" t="str">
        <f>IFERROR(IF(AG$3='Rent Roll'!$U9,(-SUMIF('Monthly Cash Flow'!$F$2:$EG$2,'Commercial Lease'!AG$2,'Monthly Cash Flow'!$F$28:$EG$28)*'Rent Roll'!$T9*'Rent Roll'!$R9),"-"),"-")</f>
        <v>-</v>
      </c>
      <c r="AH40" s="715" t="str">
        <f>IFERROR(IF(AH$3='Rent Roll'!$U9,(-SUMIF('Monthly Cash Flow'!$F$2:$EG$2,'Commercial Lease'!AH$2,'Monthly Cash Flow'!$F$28:$EG$28)*'Rent Roll'!$T9*'Rent Roll'!$R9),"-"),"-")</f>
        <v>-</v>
      </c>
      <c r="AI40" s="715" t="str">
        <f>IFERROR(IF(AI$3='Rent Roll'!$U9,(-SUMIF('Monthly Cash Flow'!$F$2:$EG$2,'Commercial Lease'!AI$2,'Monthly Cash Flow'!$F$28:$EG$28)*'Rent Roll'!$T9*'Rent Roll'!$R9),"-"),"-")</f>
        <v>-</v>
      </c>
      <c r="AJ40" s="715" t="str">
        <f>IFERROR(IF(AJ$3='Rent Roll'!$U9,(-SUMIF('Monthly Cash Flow'!$F$2:$EG$2,'Commercial Lease'!AJ$2,'Monthly Cash Flow'!$F$28:$EG$28)*'Rent Roll'!$T9*'Rent Roll'!$R9),"-"),"-")</f>
        <v>-</v>
      </c>
      <c r="AK40" s="715" t="str">
        <f>IFERROR(IF(AK$3='Rent Roll'!$U9,(-SUMIF('Monthly Cash Flow'!$F$2:$EG$2,'Commercial Lease'!AK$2,'Monthly Cash Flow'!$F$28:$EG$28)*'Rent Roll'!$T9*'Rent Roll'!$R9),"-"),"-")</f>
        <v>-</v>
      </c>
      <c r="AL40" s="715">
        <f ca="1">IFERROR(IF(AL$3='Rent Roll'!$U9,(-SUMIF('Monthly Cash Flow'!$F$2:$EG$2,'Commercial Lease'!AL$2,'Monthly Cash Flow'!$F$28:$EG$28)*'Rent Roll'!$T9*'Rent Roll'!$R9),"-"),"-")</f>
        <v>101166.05076854142</v>
      </c>
      <c r="AM40" s="715" t="str">
        <f>IFERROR(IF(AM$3='Rent Roll'!$U9,(-SUMIF('Monthly Cash Flow'!$F$2:$EG$2,'Commercial Lease'!AM$2,'Monthly Cash Flow'!$F$28:$EG$28)*'Rent Roll'!$T9*'Rent Roll'!$R9),"-"),"-")</f>
        <v>-</v>
      </c>
      <c r="AN40" s="715" t="str">
        <f>IFERROR(IF(AN$3='Rent Roll'!$U9,(-SUMIF('Monthly Cash Flow'!$F$2:$EG$2,'Commercial Lease'!AN$2,'Monthly Cash Flow'!$F$28:$EG$28)*'Rent Roll'!$T9*'Rent Roll'!$R9),"-"),"-")</f>
        <v>-</v>
      </c>
      <c r="AO40" s="715" t="str">
        <f>IFERROR(IF(AO$3='Rent Roll'!$U9,(-SUMIF('Monthly Cash Flow'!$F$2:$EG$2,'Commercial Lease'!AO$2,'Monthly Cash Flow'!$F$28:$EG$28)*'Rent Roll'!$T9*'Rent Roll'!$R9),"-"),"-")</f>
        <v>-</v>
      </c>
      <c r="AP40" s="715" t="str">
        <f>IFERROR(IF(AP$3='Rent Roll'!$U9,(-SUMIF('Monthly Cash Flow'!$F$2:$EG$2,'Commercial Lease'!AP$2,'Monthly Cash Flow'!$F$28:$EG$28)*'Rent Roll'!$T9*'Rent Roll'!$R9),"-"),"-")</f>
        <v>-</v>
      </c>
      <c r="AQ40" s="715" t="str">
        <f>IFERROR(IF(AQ$3='Rent Roll'!$U9,(-SUMIF('Monthly Cash Flow'!$F$2:$EG$2,'Commercial Lease'!AQ$2,'Monthly Cash Flow'!$F$28:$EG$28)*'Rent Roll'!$T9*'Rent Roll'!$R9),"-"),"-")</f>
        <v>-</v>
      </c>
      <c r="AR40" s="715" t="str">
        <f>IFERROR(IF(AR$3='Rent Roll'!$U9,(-SUMIF('Monthly Cash Flow'!$F$2:$EG$2,'Commercial Lease'!AR$2,'Monthly Cash Flow'!$F$28:$EG$28)*'Rent Roll'!$T9*'Rent Roll'!$R9),"-"),"-")</f>
        <v>-</v>
      </c>
      <c r="AS40" s="715" t="str">
        <f>IFERROR(IF(AS$3='Rent Roll'!$U9,(-SUMIF('Monthly Cash Flow'!$F$2:$EG$2,'Commercial Lease'!AS$2,'Monthly Cash Flow'!$F$28:$EG$28)*'Rent Roll'!$T9*'Rent Roll'!$R9),"-"),"-")</f>
        <v>-</v>
      </c>
      <c r="AT40" s="715" t="str">
        <f>IFERROR(IF(AT$3='Rent Roll'!$U9,(-SUMIF('Monthly Cash Flow'!$F$2:$EG$2,'Commercial Lease'!AT$2,'Monthly Cash Flow'!$F$28:$EG$28)*'Rent Roll'!$T9*'Rent Roll'!$R9),"-"),"-")</f>
        <v>-</v>
      </c>
      <c r="AU40" s="715" t="str">
        <f>IFERROR(IF(AU$3='Rent Roll'!$U9,(-SUMIF('Monthly Cash Flow'!$F$2:$EG$2,'Commercial Lease'!AU$2,'Monthly Cash Flow'!$F$28:$EG$28)*'Rent Roll'!$T9*'Rent Roll'!$R9),"-"),"-")</f>
        <v>-</v>
      </c>
      <c r="AV40" s="715" t="str">
        <f>IFERROR(IF(AV$3='Rent Roll'!$U9,(-SUMIF('Monthly Cash Flow'!$F$2:$EG$2,'Commercial Lease'!AV$2,'Monthly Cash Flow'!$F$28:$EG$28)*'Rent Roll'!$T9*'Rent Roll'!$R9),"-"),"-")</f>
        <v>-</v>
      </c>
      <c r="AW40" s="715" t="str">
        <f>IFERROR(IF(AW$3='Rent Roll'!$U9,(-SUMIF('Monthly Cash Flow'!$F$2:$EG$2,'Commercial Lease'!AW$2,'Monthly Cash Flow'!$F$28:$EG$28)*'Rent Roll'!$T9*'Rent Roll'!$R9),"-"),"-")</f>
        <v>-</v>
      </c>
      <c r="AX40" s="715">
        <f ca="1">IFERROR(IF(AX$3='Rent Roll'!$U9,(-SUMIF('Monthly Cash Flow'!$F$2:$EG$2,'Commercial Lease'!AX$2,'Monthly Cash Flow'!$F$28:$EG$28)*'Rent Roll'!$T9*'Rent Roll'!$R9),"-"),"-")</f>
        <v>103368.18593025002</v>
      </c>
      <c r="AY40" s="715" t="str">
        <f>IFERROR(IF(AY$3='Rent Roll'!$U9,(-SUMIF('Monthly Cash Flow'!$F$2:$EG$2,'Commercial Lease'!AY$2,'Monthly Cash Flow'!$F$28:$EG$28)*'Rent Roll'!$T9*'Rent Roll'!$R9),"-"),"-")</f>
        <v>-</v>
      </c>
      <c r="AZ40" s="715" t="str">
        <f>IFERROR(IF(AZ$3='Rent Roll'!$U9,(-SUMIF('Monthly Cash Flow'!$F$2:$EG$2,'Commercial Lease'!AZ$2,'Monthly Cash Flow'!$F$28:$EG$28)*'Rent Roll'!$T9*'Rent Roll'!$R9),"-"),"-")</f>
        <v>-</v>
      </c>
      <c r="BA40" s="715" t="str">
        <f>IFERROR(IF(BA$3='Rent Roll'!$U9,(-SUMIF('Monthly Cash Flow'!$F$2:$EG$2,'Commercial Lease'!BA$2,'Monthly Cash Flow'!$F$28:$EG$28)*'Rent Roll'!$T9*'Rent Roll'!$R9),"-"),"-")</f>
        <v>-</v>
      </c>
      <c r="BB40" s="715" t="str">
        <f>IFERROR(IF(BB$3='Rent Roll'!$U9,(-SUMIF('Monthly Cash Flow'!$F$2:$EG$2,'Commercial Lease'!BB$2,'Monthly Cash Flow'!$F$28:$EG$28)*'Rent Roll'!$T9*'Rent Roll'!$R9),"-"),"-")</f>
        <v>-</v>
      </c>
      <c r="BC40" s="715" t="str">
        <f>IFERROR(IF(BC$3='Rent Roll'!$U9,(-SUMIF('Monthly Cash Flow'!$F$2:$EG$2,'Commercial Lease'!BC$2,'Monthly Cash Flow'!$F$28:$EG$28)*'Rent Roll'!$T9*'Rent Roll'!$R9),"-"),"-")</f>
        <v>-</v>
      </c>
      <c r="BD40" s="715" t="str">
        <f>IFERROR(IF(BD$3='Rent Roll'!$U9,(-SUMIF('Monthly Cash Flow'!$F$2:$EG$2,'Commercial Lease'!BD$2,'Monthly Cash Flow'!$F$28:$EG$28)*'Rent Roll'!$T9*'Rent Roll'!$R9),"-"),"-")</f>
        <v>-</v>
      </c>
      <c r="BE40" s="715" t="str">
        <f>IFERROR(IF(BE$3='Rent Roll'!$U9,(-SUMIF('Monthly Cash Flow'!$F$2:$EG$2,'Commercial Lease'!BE$2,'Monthly Cash Flow'!$F$28:$EG$28)*'Rent Roll'!$T9*'Rent Roll'!$R9),"-"),"-")</f>
        <v>-</v>
      </c>
      <c r="BF40" s="715" t="str">
        <f>IFERROR(IF(BF$3='Rent Roll'!$U9,(-SUMIF('Monthly Cash Flow'!$F$2:$EG$2,'Commercial Lease'!BF$2,'Monthly Cash Flow'!$F$28:$EG$28)*'Rent Roll'!$T9*'Rent Roll'!$R9),"-"),"-")</f>
        <v>-</v>
      </c>
      <c r="BG40" s="715" t="str">
        <f>IFERROR(IF(BG$3='Rent Roll'!$U9,(-SUMIF('Monthly Cash Flow'!$F$2:$EG$2,'Commercial Lease'!BG$2,'Monthly Cash Flow'!$F$28:$EG$28)*'Rent Roll'!$T9*'Rent Roll'!$R9),"-"),"-")</f>
        <v>-</v>
      </c>
      <c r="BH40" s="715" t="str">
        <f>IFERROR(IF(BH$3='Rent Roll'!$U9,(-SUMIF('Monthly Cash Flow'!$F$2:$EG$2,'Commercial Lease'!BH$2,'Monthly Cash Flow'!$F$28:$EG$28)*'Rent Roll'!$T9*'Rent Roll'!$R9),"-"),"-")</f>
        <v>-</v>
      </c>
      <c r="BI40" s="715" t="str">
        <f>IFERROR(IF(BI$3='Rent Roll'!$U9,(-SUMIF('Monthly Cash Flow'!$F$2:$EG$2,'Commercial Lease'!BI$2,'Monthly Cash Flow'!$F$28:$EG$28)*'Rent Roll'!$T9*'Rent Roll'!$R9),"-"),"-")</f>
        <v>-</v>
      </c>
      <c r="BJ40" s="715">
        <f ca="1">IFERROR(IF(BJ$3='Rent Roll'!$U9,(-SUMIF('Monthly Cash Flow'!$F$2:$EG$2,'Commercial Lease'!BJ$2,'Monthly Cash Flow'!$F$28:$EG$28)*'Rent Roll'!$T9*'Rent Roll'!$R9),"-"),"-")</f>
        <v>105352.06805404201</v>
      </c>
      <c r="BK40" s="715" t="str">
        <f>IFERROR(IF(BK$3='Rent Roll'!$U9,(-SUMIF('Monthly Cash Flow'!$F$2:$EG$2,'Commercial Lease'!BK$2,'Monthly Cash Flow'!$F$28:$EG$28)*'Rent Roll'!$T9*'Rent Roll'!$R9),"-"),"-")</f>
        <v>-</v>
      </c>
      <c r="BL40" s="715" t="str">
        <f>IFERROR(IF(BL$3='Rent Roll'!$U9,(-SUMIF('Monthly Cash Flow'!$F$2:$EG$2,'Commercial Lease'!BL$2,'Monthly Cash Flow'!$F$28:$EG$28)*'Rent Roll'!$T9*'Rent Roll'!$R9),"-"),"-")</f>
        <v>-</v>
      </c>
      <c r="BM40" s="715" t="str">
        <f>IFERROR(IF(BM$3='Rent Roll'!$U9,(-SUMIF('Monthly Cash Flow'!$F$2:$EG$2,'Commercial Lease'!BM$2,'Monthly Cash Flow'!$F$28:$EG$28)*'Rent Roll'!$T9*'Rent Roll'!$R9),"-"),"-")</f>
        <v>-</v>
      </c>
      <c r="BN40" s="715" t="str">
        <f>IFERROR(IF(BN$3='Rent Roll'!$U9,(-SUMIF('Monthly Cash Flow'!$F$2:$EG$2,'Commercial Lease'!BN$2,'Monthly Cash Flow'!$F$28:$EG$28)*'Rent Roll'!$T9*'Rent Roll'!$R9),"-"),"-")</f>
        <v>-</v>
      </c>
      <c r="BO40" s="715" t="str">
        <f>IFERROR(IF(BO$3='Rent Roll'!$U9,(-SUMIF('Monthly Cash Flow'!$F$2:$EG$2,'Commercial Lease'!BO$2,'Monthly Cash Flow'!$F$28:$EG$28)*'Rent Roll'!$T9*'Rent Roll'!$R9),"-"),"-")</f>
        <v>-</v>
      </c>
      <c r="BP40" s="715" t="str">
        <f>IFERROR(IF(BP$3='Rent Roll'!$U9,(-SUMIF('Monthly Cash Flow'!$F$2:$EG$2,'Commercial Lease'!BP$2,'Monthly Cash Flow'!$F$28:$EG$28)*'Rent Roll'!$T9*'Rent Roll'!$R9),"-"),"-")</f>
        <v>-</v>
      </c>
      <c r="BQ40" s="715" t="str">
        <f>IFERROR(IF(BQ$3='Rent Roll'!$U9,(-SUMIF('Monthly Cash Flow'!$F$2:$EG$2,'Commercial Lease'!BQ$2,'Monthly Cash Flow'!$F$28:$EG$28)*'Rent Roll'!$T9*'Rent Roll'!$R9),"-"),"-")</f>
        <v>-</v>
      </c>
      <c r="BR40" s="715" t="str">
        <f>IFERROR(IF(BR$3='Rent Roll'!$U9,(-SUMIF('Monthly Cash Flow'!$F$2:$EG$2,'Commercial Lease'!BR$2,'Monthly Cash Flow'!$F$28:$EG$28)*'Rent Roll'!$T9*'Rent Roll'!$R9),"-"),"-")</f>
        <v>-</v>
      </c>
      <c r="BS40" s="715" t="str">
        <f>IFERROR(IF(BS$3='Rent Roll'!$U9,(-SUMIF('Monthly Cash Flow'!$F$2:$EG$2,'Commercial Lease'!BS$2,'Monthly Cash Flow'!$F$28:$EG$28)*'Rent Roll'!$T9*'Rent Roll'!$R9),"-"),"-")</f>
        <v>-</v>
      </c>
      <c r="BT40" s="715" t="str">
        <f>IFERROR(IF(BT$3='Rent Roll'!$U9,(-SUMIF('Monthly Cash Flow'!$F$2:$EG$2,'Commercial Lease'!BT$2,'Monthly Cash Flow'!$F$28:$EG$28)*'Rent Roll'!$T9*'Rent Roll'!$R9),"-"),"-")</f>
        <v>-</v>
      </c>
      <c r="BU40" s="715" t="str">
        <f>IFERROR(IF(BU$3='Rent Roll'!$U9,(-SUMIF('Monthly Cash Flow'!$F$2:$EG$2,'Commercial Lease'!BU$2,'Monthly Cash Flow'!$F$28:$EG$28)*'Rent Roll'!$T9*'Rent Roll'!$R9),"-"),"-")</f>
        <v>-</v>
      </c>
      <c r="BV40" s="715">
        <f ca="1">IFERROR(IF(BV$3='Rent Roll'!$U9,(-SUMIF('Monthly Cash Flow'!$F$2:$EG$2,'Commercial Lease'!BV$2,'Monthly Cash Flow'!$F$28:$EG$28)*'Rent Roll'!$T9*'Rent Roll'!$R9),"-"),"-")</f>
        <v>107376.55604120932</v>
      </c>
      <c r="BW40" s="715" t="str">
        <f>IFERROR(IF(BW$3='Rent Roll'!$U9,(-SUMIF('Monthly Cash Flow'!$F$2:$EG$2,'Commercial Lease'!BW$2,'Monthly Cash Flow'!$F$28:$EG$28)*'Rent Roll'!$T9*'Rent Roll'!$R9),"-"),"-")</f>
        <v>-</v>
      </c>
      <c r="BX40" s="715" t="str">
        <f>IFERROR(IF(BX$3='Rent Roll'!$U9,(-SUMIF('Monthly Cash Flow'!$F$2:$EG$2,'Commercial Lease'!BX$2,'Monthly Cash Flow'!$F$28:$EG$28)*'Rent Roll'!$T9*'Rent Roll'!$R9),"-"),"-")</f>
        <v>-</v>
      </c>
      <c r="BY40" s="715" t="str">
        <f>IFERROR(IF(BY$3='Rent Roll'!$U9,(-SUMIF('Monthly Cash Flow'!$F$2:$EG$2,'Commercial Lease'!BY$2,'Monthly Cash Flow'!$F$28:$EG$28)*'Rent Roll'!$T9*'Rent Roll'!$R9),"-"),"-")</f>
        <v>-</v>
      </c>
      <c r="BZ40" s="715" t="str">
        <f>IFERROR(IF(BZ$3='Rent Roll'!$U9,(-SUMIF('Monthly Cash Flow'!$F$2:$EG$2,'Commercial Lease'!BZ$2,'Monthly Cash Flow'!$F$28:$EG$28)*'Rent Roll'!$T9*'Rent Roll'!$R9),"-"),"-")</f>
        <v>-</v>
      </c>
      <c r="CA40" s="715" t="str">
        <f>IFERROR(IF(CA$3='Rent Roll'!$U9,(-SUMIF('Monthly Cash Flow'!$F$2:$EG$2,'Commercial Lease'!CA$2,'Monthly Cash Flow'!$F$28:$EG$28)*'Rent Roll'!$T9*'Rent Roll'!$R9),"-"),"-")</f>
        <v>-</v>
      </c>
      <c r="CB40" s="715" t="str">
        <f>IFERROR(IF(CB$3='Rent Roll'!$U9,(-SUMIF('Monthly Cash Flow'!$F$2:$EG$2,'Commercial Lease'!CB$2,'Monthly Cash Flow'!$F$28:$EG$28)*'Rent Roll'!$T9*'Rent Roll'!$R9),"-"),"-")</f>
        <v>-</v>
      </c>
      <c r="CC40" s="715" t="str">
        <f>IFERROR(IF(CC$3='Rent Roll'!$U9,(-SUMIF('Monthly Cash Flow'!$F$2:$EG$2,'Commercial Lease'!CC$2,'Monthly Cash Flow'!$F$28:$EG$28)*'Rent Roll'!$T9*'Rent Roll'!$R9),"-"),"-")</f>
        <v>-</v>
      </c>
      <c r="CD40" s="715" t="str">
        <f>IFERROR(IF(CD$3='Rent Roll'!$U9,(-SUMIF('Monthly Cash Flow'!$F$2:$EG$2,'Commercial Lease'!CD$2,'Monthly Cash Flow'!$F$28:$EG$28)*'Rent Roll'!$T9*'Rent Roll'!$R9),"-"),"-")</f>
        <v>-</v>
      </c>
      <c r="CE40" s="715" t="str">
        <f>IFERROR(IF(CE$3='Rent Roll'!$U9,(-SUMIF('Monthly Cash Flow'!$F$2:$EG$2,'Commercial Lease'!CE$2,'Monthly Cash Flow'!$F$28:$EG$28)*'Rent Roll'!$T9*'Rent Roll'!$R9),"-"),"-")</f>
        <v>-</v>
      </c>
      <c r="CF40" s="715" t="str">
        <f>IFERROR(IF(CF$3='Rent Roll'!$U9,(-SUMIF('Monthly Cash Flow'!$F$2:$EG$2,'Commercial Lease'!CF$2,'Monthly Cash Flow'!$F$28:$EG$28)*'Rent Roll'!$T9*'Rent Roll'!$R9),"-"),"-")</f>
        <v>-</v>
      </c>
      <c r="CG40" s="715" t="str">
        <f>IFERROR(IF(CG$3='Rent Roll'!$U9,(-SUMIF('Monthly Cash Flow'!$F$2:$EG$2,'Commercial Lease'!CG$2,'Monthly Cash Flow'!$F$28:$EG$28)*'Rent Roll'!$T9*'Rent Roll'!$R9),"-"),"-")</f>
        <v>-</v>
      </c>
      <c r="CH40" s="715">
        <f ca="1">IFERROR(IF(CH$3='Rent Roll'!$U9,(-SUMIF('Monthly Cash Flow'!$F$2:$EG$2,'Commercial Lease'!CH$2,'Monthly Cash Flow'!$F$28:$EG$28)*'Rent Roll'!$T9*'Rent Roll'!$R9),"-"),"-")</f>
        <v>109442.54058704687</v>
      </c>
      <c r="CI40" s="715" t="str">
        <f>IFERROR(IF(CI$3='Rent Roll'!$U9,(-SUMIF('Monthly Cash Flow'!$F$2:$EG$2,'Commercial Lease'!CI$2,'Monthly Cash Flow'!$F$28:$EG$28)*'Rent Roll'!$T9*'Rent Roll'!$R9),"-"),"-")</f>
        <v>-</v>
      </c>
      <c r="CJ40" s="715" t="str">
        <f>IFERROR(IF(CJ$3='Rent Roll'!$U9,(-SUMIF('Monthly Cash Flow'!$F$2:$EG$2,'Commercial Lease'!CJ$2,'Monthly Cash Flow'!$F$28:$EG$28)*'Rent Roll'!$T9*'Rent Roll'!$R9),"-"),"-")</f>
        <v>-</v>
      </c>
      <c r="CK40" s="715" t="str">
        <f>IFERROR(IF(CK$3='Rent Roll'!$U9,(-SUMIF('Monthly Cash Flow'!$F$2:$EG$2,'Commercial Lease'!CK$2,'Monthly Cash Flow'!$F$28:$EG$28)*'Rent Roll'!$T9*'Rent Roll'!$R9),"-"),"-")</f>
        <v>-</v>
      </c>
      <c r="CL40" s="715" t="str">
        <f>IFERROR(IF(CL$3='Rent Roll'!$U9,(-SUMIF('Monthly Cash Flow'!$F$2:$EG$2,'Commercial Lease'!CL$2,'Monthly Cash Flow'!$F$28:$EG$28)*'Rent Roll'!$T9*'Rent Roll'!$R9),"-"),"-")</f>
        <v>-</v>
      </c>
      <c r="CM40" s="715" t="str">
        <f>IFERROR(IF(CM$3='Rent Roll'!$U9,(-SUMIF('Monthly Cash Flow'!$F$2:$EG$2,'Commercial Lease'!CM$2,'Monthly Cash Flow'!$F$28:$EG$28)*'Rent Roll'!$T9*'Rent Roll'!$R9),"-"),"-")</f>
        <v>-</v>
      </c>
      <c r="CN40" s="715" t="str">
        <f>IFERROR(IF(CN$3='Rent Roll'!$U9,(-SUMIF('Monthly Cash Flow'!$F$2:$EG$2,'Commercial Lease'!CN$2,'Monthly Cash Flow'!$F$28:$EG$28)*'Rent Roll'!$T9*'Rent Roll'!$R9),"-"),"-")</f>
        <v>-</v>
      </c>
      <c r="CO40" s="715" t="str">
        <f>IFERROR(IF(CO$3='Rent Roll'!$U9,(-SUMIF('Monthly Cash Flow'!$F$2:$EG$2,'Commercial Lease'!CO$2,'Monthly Cash Flow'!$F$28:$EG$28)*'Rent Roll'!$T9*'Rent Roll'!$R9),"-"),"-")</f>
        <v>-</v>
      </c>
      <c r="CP40" s="715" t="str">
        <f>IFERROR(IF(CP$3='Rent Roll'!$U9,(-SUMIF('Monthly Cash Flow'!$F$2:$EG$2,'Commercial Lease'!CP$2,'Monthly Cash Flow'!$F$28:$EG$28)*'Rent Roll'!$T9*'Rent Roll'!$R9),"-"),"-")</f>
        <v>-</v>
      </c>
      <c r="CQ40" s="715" t="str">
        <f>IFERROR(IF(CQ$3='Rent Roll'!$U9,(-SUMIF('Monthly Cash Flow'!$F$2:$EG$2,'Commercial Lease'!CQ$2,'Monthly Cash Flow'!$F$28:$EG$28)*'Rent Roll'!$T9*'Rent Roll'!$R9),"-"),"-")</f>
        <v>-</v>
      </c>
      <c r="CR40" s="715" t="str">
        <f>IFERROR(IF(CR$3='Rent Roll'!$U9,(-SUMIF('Monthly Cash Flow'!$F$2:$EG$2,'Commercial Lease'!CR$2,'Monthly Cash Flow'!$F$28:$EG$28)*'Rent Roll'!$T9*'Rent Roll'!$R9),"-"),"-")</f>
        <v>-</v>
      </c>
      <c r="CS40" s="715" t="str">
        <f>IFERROR(IF(CS$3='Rent Roll'!$U9,(-SUMIF('Monthly Cash Flow'!$F$2:$EG$2,'Commercial Lease'!CS$2,'Monthly Cash Flow'!$F$28:$EG$28)*'Rent Roll'!$T9*'Rent Roll'!$R9),"-"),"-")</f>
        <v>-</v>
      </c>
      <c r="CT40" s="715">
        <f ca="1">IFERROR(IF(CT$3='Rent Roll'!$U9,(-SUMIF('Monthly Cash Flow'!$F$2:$EG$2,'Commercial Lease'!CT$2,'Monthly Cash Flow'!$F$28:$EG$28)*'Rent Roll'!$T9*'Rent Roll'!$R9),"-"),"-")</f>
        <v>111550.93331906725</v>
      </c>
      <c r="CU40" s="715" t="str">
        <f>IFERROR(IF(CU$3='Rent Roll'!$U9,(-SUMIF('Monthly Cash Flow'!$F$2:$EG$2,'Commercial Lease'!CU$2,'Monthly Cash Flow'!$F$28:$EG$28)*'Rent Roll'!$T9*'Rent Roll'!$R9),"-"),"-")</f>
        <v>-</v>
      </c>
      <c r="CV40" s="715" t="str">
        <f>IFERROR(IF(CV$3='Rent Roll'!$U9,(-SUMIF('Monthly Cash Flow'!$F$2:$EG$2,'Commercial Lease'!CV$2,'Monthly Cash Flow'!$F$28:$EG$28)*'Rent Roll'!$T9*'Rent Roll'!$R9),"-"),"-")</f>
        <v>-</v>
      </c>
      <c r="CW40" s="715" t="str">
        <f>IFERROR(IF(CW$3='Rent Roll'!$U9,(-SUMIF('Monthly Cash Flow'!$F$2:$EG$2,'Commercial Lease'!CW$2,'Monthly Cash Flow'!$F$28:$EG$28)*'Rent Roll'!$T9*'Rent Roll'!$R9),"-"),"-")</f>
        <v>-</v>
      </c>
      <c r="CX40" s="715" t="str">
        <f>IFERROR(IF(CX$3='Rent Roll'!$U9,(-SUMIF('Monthly Cash Flow'!$F$2:$EG$2,'Commercial Lease'!CX$2,'Monthly Cash Flow'!$F$28:$EG$28)*'Rent Roll'!$T9*'Rent Roll'!$R9),"-"),"-")</f>
        <v>-</v>
      </c>
      <c r="CY40" s="715" t="str">
        <f>IFERROR(IF(CY$3='Rent Roll'!$U9,(-SUMIF('Monthly Cash Flow'!$F$2:$EG$2,'Commercial Lease'!CY$2,'Monthly Cash Flow'!$F$28:$EG$28)*'Rent Roll'!$T9*'Rent Roll'!$R9),"-"),"-")</f>
        <v>-</v>
      </c>
      <c r="CZ40" s="715" t="str">
        <f>IFERROR(IF(CZ$3='Rent Roll'!$U9,(-SUMIF('Monthly Cash Flow'!$F$2:$EG$2,'Commercial Lease'!CZ$2,'Monthly Cash Flow'!$F$28:$EG$28)*'Rent Roll'!$T9*'Rent Roll'!$R9),"-"),"-")</f>
        <v>-</v>
      </c>
      <c r="DA40" s="715" t="str">
        <f>IFERROR(IF(DA$3='Rent Roll'!$U9,(-SUMIF('Monthly Cash Flow'!$F$2:$EG$2,'Commercial Lease'!DA$2,'Monthly Cash Flow'!$F$28:$EG$28)*'Rent Roll'!$T9*'Rent Roll'!$R9),"-"),"-")</f>
        <v>-</v>
      </c>
      <c r="DB40" s="715" t="str">
        <f>IFERROR(IF(DB$3='Rent Roll'!$U9,(-SUMIF('Monthly Cash Flow'!$F$2:$EG$2,'Commercial Lease'!DB$2,'Monthly Cash Flow'!$F$28:$EG$28)*'Rent Roll'!$T9*'Rent Roll'!$R9),"-"),"-")</f>
        <v>-</v>
      </c>
      <c r="DC40" s="715" t="str">
        <f>IFERROR(IF(DC$3='Rent Roll'!$U9,(-SUMIF('Monthly Cash Flow'!$F$2:$EG$2,'Commercial Lease'!DC$2,'Monthly Cash Flow'!$F$28:$EG$28)*'Rent Roll'!$T9*'Rent Roll'!$R9),"-"),"-")</f>
        <v>-</v>
      </c>
      <c r="DD40" s="715" t="str">
        <f>IFERROR(IF(DD$3='Rent Roll'!$U9,(-SUMIF('Monthly Cash Flow'!$F$2:$EG$2,'Commercial Lease'!DD$2,'Monthly Cash Flow'!$F$28:$EG$28)*'Rent Roll'!$T9*'Rent Roll'!$R9),"-"),"-")</f>
        <v>-</v>
      </c>
      <c r="DE40" s="715" t="str">
        <f>IFERROR(IF(DE$3='Rent Roll'!$U9,(-SUMIF('Monthly Cash Flow'!$F$2:$EG$2,'Commercial Lease'!DE$2,'Monthly Cash Flow'!$F$28:$EG$28)*'Rent Roll'!$T9*'Rent Roll'!$R9),"-"),"-")</f>
        <v>-</v>
      </c>
      <c r="DF40" s="715">
        <f ca="1">IFERROR(IF(DF$3='Rent Roll'!$U9,(-SUMIF('Monthly Cash Flow'!$F$2:$EG$2,'Commercial Lease'!DF$2,'Monthly Cash Flow'!$F$28:$EG$28)*'Rent Roll'!$T9*'Rent Roll'!$R9),"-"),"-")</f>
        <v>113702.66732060906</v>
      </c>
      <c r="DG40" s="715" t="str">
        <f>IFERROR(IF(DG$3='Rent Roll'!$U9,(-SUMIF('Monthly Cash Flow'!$F$2:$EG$2,'Commercial Lease'!DG$2,'Monthly Cash Flow'!$F$28:$EG$28)*'Rent Roll'!$T9*'Rent Roll'!$R9),"-"),"-")</f>
        <v>-</v>
      </c>
      <c r="DH40" s="715" t="str">
        <f>IFERROR(IF(DH$3='Rent Roll'!$U9,(-SUMIF('Monthly Cash Flow'!$F$2:$EG$2,'Commercial Lease'!DH$2,'Monthly Cash Flow'!$F$28:$EG$28)*'Rent Roll'!$T9*'Rent Roll'!$R9),"-"),"-")</f>
        <v>-</v>
      </c>
      <c r="DI40" s="715" t="str">
        <f>IFERROR(IF(DI$3='Rent Roll'!$U9,(-SUMIF('Monthly Cash Flow'!$F$2:$EG$2,'Commercial Lease'!DI$2,'Monthly Cash Flow'!$F$28:$EG$28)*'Rent Roll'!$T9*'Rent Roll'!$R9),"-"),"-")</f>
        <v>-</v>
      </c>
      <c r="DJ40" s="715" t="str">
        <f>IFERROR(IF(DJ$3='Rent Roll'!$U9,(-SUMIF('Monthly Cash Flow'!$F$2:$EG$2,'Commercial Lease'!DJ$2,'Monthly Cash Flow'!$F$28:$EG$28)*'Rent Roll'!$T9*'Rent Roll'!$R9),"-"),"-")</f>
        <v>-</v>
      </c>
      <c r="DK40" s="715" t="str">
        <f>IFERROR(IF(DK$3='Rent Roll'!$U9,(-SUMIF('Monthly Cash Flow'!$F$2:$EG$2,'Commercial Lease'!DK$2,'Monthly Cash Flow'!$F$28:$EG$28)*'Rent Roll'!$T9*'Rent Roll'!$R9),"-"),"-")</f>
        <v>-</v>
      </c>
      <c r="DL40" s="715" t="str">
        <f>IFERROR(IF(DL$3='Rent Roll'!$U9,(-SUMIF('Monthly Cash Flow'!$F$2:$EG$2,'Commercial Lease'!DL$2,'Monthly Cash Flow'!$F$28:$EG$28)*'Rent Roll'!$T9*'Rent Roll'!$R9),"-"),"-")</f>
        <v>-</v>
      </c>
      <c r="DM40" s="715" t="str">
        <f>IFERROR(IF(DM$3='Rent Roll'!$U9,(-SUMIF('Monthly Cash Flow'!$F$2:$EG$2,'Commercial Lease'!DM$2,'Monthly Cash Flow'!$F$28:$EG$28)*'Rent Roll'!$T9*'Rent Roll'!$R9),"-"),"-")</f>
        <v>-</v>
      </c>
      <c r="DN40" s="715" t="str">
        <f>IFERROR(IF(DN$3='Rent Roll'!$U9,(-SUMIF('Monthly Cash Flow'!$F$2:$EG$2,'Commercial Lease'!DN$2,'Monthly Cash Flow'!$F$28:$EG$28)*'Rent Roll'!$T9*'Rent Roll'!$R9),"-"),"-")</f>
        <v>-</v>
      </c>
      <c r="DO40" s="715" t="str">
        <f>IFERROR(IF(DO$3='Rent Roll'!$U9,(-SUMIF('Monthly Cash Flow'!$F$2:$EG$2,'Commercial Lease'!DO$2,'Monthly Cash Flow'!$F$28:$EG$28)*'Rent Roll'!$T9*'Rent Roll'!$R9),"-"),"-")</f>
        <v>-</v>
      </c>
      <c r="DP40" s="715" t="str">
        <f>IFERROR(IF(DP$3='Rent Roll'!$U9,(-SUMIF('Monthly Cash Flow'!$F$2:$EG$2,'Commercial Lease'!DP$2,'Monthly Cash Flow'!$F$28:$EG$28)*'Rent Roll'!$T9*'Rent Roll'!$R9),"-"),"-")</f>
        <v>-</v>
      </c>
      <c r="DQ40" s="715" t="str">
        <f>IFERROR(IF(DQ$3='Rent Roll'!$U9,(-SUMIF('Monthly Cash Flow'!$F$2:$EG$2,'Commercial Lease'!DQ$2,'Monthly Cash Flow'!$F$28:$EG$28)*'Rent Roll'!$T9*'Rent Roll'!$R9),"-"),"-")</f>
        <v>-</v>
      </c>
      <c r="DR40" s="715">
        <f ca="1">IFERROR(IF(DR$3='Rent Roll'!$U9,(-SUMIF('Monthly Cash Flow'!$F$2:$EG$2,'Commercial Lease'!DR$2,'Monthly Cash Flow'!$F$28:$EG$28)*'Rent Roll'!$T9*'Rent Roll'!$R9),"-"),"-")</f>
        <v>115898.69766823748</v>
      </c>
      <c r="DS40" s="715" t="str">
        <f>IFERROR(IF(DS$3='Rent Roll'!$U9,(-SUMIF('Monthly Cash Flow'!$F$2:$EG$2,'Commercial Lease'!DS$2,'Monthly Cash Flow'!$F$28:$EG$28)*'Rent Roll'!$T9*'Rent Roll'!$R9),"-"),"-")</f>
        <v>-</v>
      </c>
      <c r="DT40" s="715" t="str">
        <f>IFERROR(IF(DT$3='Rent Roll'!$U9,(-SUMIF('Monthly Cash Flow'!$F$2:$EG$2,'Commercial Lease'!DT$2,'Monthly Cash Flow'!$F$28:$EG$28)*'Rent Roll'!$T9*'Rent Roll'!$R9),"-"),"-")</f>
        <v>-</v>
      </c>
      <c r="DU40" s="715" t="str">
        <f>IFERROR(IF(DU$3='Rent Roll'!$U9,(-SUMIF('Monthly Cash Flow'!$F$2:$EG$2,'Commercial Lease'!DU$2,'Monthly Cash Flow'!$F$28:$EG$28)*'Rent Roll'!$T9*'Rent Roll'!$R9),"-"),"-")</f>
        <v>-</v>
      </c>
      <c r="DV40" s="715" t="str">
        <f>IFERROR(IF(DV$3='Rent Roll'!$U9,(-SUMIF('Monthly Cash Flow'!$F$2:$EG$2,'Commercial Lease'!DV$2,'Monthly Cash Flow'!$F$28:$EG$28)*'Rent Roll'!$T9*'Rent Roll'!$R9),"-"),"-")</f>
        <v>-</v>
      </c>
      <c r="DW40" s="715" t="str">
        <f>IFERROR(IF(DW$3='Rent Roll'!$U9,(-SUMIF('Monthly Cash Flow'!$F$2:$EG$2,'Commercial Lease'!DW$2,'Monthly Cash Flow'!$F$28:$EG$28)*'Rent Roll'!$T9*'Rent Roll'!$R9),"-"),"-")</f>
        <v>-</v>
      </c>
      <c r="DX40" s="715" t="str">
        <f>IFERROR(IF(DX$3='Rent Roll'!$U9,(-SUMIF('Monthly Cash Flow'!$F$2:$EG$2,'Commercial Lease'!DX$2,'Monthly Cash Flow'!$F$28:$EG$28)*'Rent Roll'!$T9*'Rent Roll'!$R9),"-"),"-")</f>
        <v>-</v>
      </c>
      <c r="DY40" s="715" t="str">
        <f>IFERROR(IF(DY$3='Rent Roll'!$U9,(-SUMIF('Monthly Cash Flow'!$F$2:$EG$2,'Commercial Lease'!DY$2,'Monthly Cash Flow'!$F$28:$EG$28)*'Rent Roll'!$T9*'Rent Roll'!$R9),"-"),"-")</f>
        <v>-</v>
      </c>
      <c r="DZ40" s="715" t="str">
        <f>IFERROR(IF(DZ$3='Rent Roll'!$U9,(-SUMIF('Monthly Cash Flow'!$F$2:$EG$2,'Commercial Lease'!DZ$2,'Monthly Cash Flow'!$F$28:$EG$28)*'Rent Roll'!$T9*'Rent Roll'!$R9),"-"),"-")</f>
        <v>-</v>
      </c>
      <c r="EA40" s="715" t="str">
        <f>IFERROR(IF(EA$3='Rent Roll'!$U9,(-SUMIF('Monthly Cash Flow'!$F$2:$EG$2,'Commercial Lease'!EA$2,'Monthly Cash Flow'!$F$28:$EG$28)*'Rent Roll'!$T9*'Rent Roll'!$R9),"-"),"-")</f>
        <v>-</v>
      </c>
      <c r="EB40" s="715" t="str">
        <f>IFERROR(IF(EB$3='Rent Roll'!$U9,(-SUMIF('Monthly Cash Flow'!$F$2:$EG$2,'Commercial Lease'!EB$2,'Monthly Cash Flow'!$F$28:$EG$28)*'Rent Roll'!$T9*'Rent Roll'!$R9),"-"),"-")</f>
        <v>-</v>
      </c>
      <c r="EC40" s="715" t="str">
        <f>IFERROR(IF(EC$3='Rent Roll'!$U9,(-SUMIF('Monthly Cash Flow'!$F$2:$EG$2,'Commercial Lease'!EC$2,'Monthly Cash Flow'!$F$28:$EG$28)*'Rent Roll'!$T9*'Rent Roll'!$R9),"-"),"-")</f>
        <v>-</v>
      </c>
      <c r="ED40" s="715">
        <f ca="1">IFERROR(IF(ED$3='Rent Roll'!$U9,(-SUMIF('Monthly Cash Flow'!$F$2:$EG$2,'Commercial Lease'!ED$2,'Monthly Cash Flow'!$F$28:$EG$28)*'Rent Roll'!$T9*'Rent Roll'!$R9),"-"),"-")</f>
        <v>118140.00198331509</v>
      </c>
      <c r="EE40" s="715" t="str">
        <f>IFERROR(IF(EE$3='Rent Roll'!$U9,(-SUMIF('Monthly Cash Flow'!$F$2:$EG$2,'Commercial Lease'!EE$2,'Monthly Cash Flow'!$F$28:$EG$28)*'Rent Roll'!$T9*'Rent Roll'!$R9),"-"),"-")</f>
        <v>-</v>
      </c>
      <c r="EF40" s="361" t="str">
        <f>IFERROR(IF(EF$3='Rent Roll'!$U9,(-SUMIF('Monthly Cash Flow'!$F$2:$EG$2,'Commercial Lease'!EF$2,'Monthly Cash Flow'!$F$28:$EG$28)*'Rent Roll'!$T9*'Rent Roll'!$R9),"-"),"-")</f>
        <v>-</v>
      </c>
      <c r="EG40" s="693" t="s">
        <v>109</v>
      </c>
    </row>
    <row r="41" spans="2:137" x14ac:dyDescent="0.25">
      <c r="B41" s="731"/>
      <c r="C41" s="714" t="str">
        <f>CONCATENATE('Rent Roll'!B10&amp;" - "&amp;'Rent Roll'!C10)</f>
        <v>7 - Office - Penthouse</v>
      </c>
      <c r="D41" s="361">
        <f t="shared" ca="1" si="15"/>
        <v>1095723.954725665</v>
      </c>
      <c r="E41" s="715" t="str">
        <f>IFERROR(IF(E$3='Rent Roll'!$U10,(-SUMIF('Monthly Cash Flow'!$F$2:$EG$2,'Commercial Lease'!E$2,'Monthly Cash Flow'!$F$28:$EG$28)*'Rent Roll'!$T10*'Rent Roll'!$R10),"-"),"-")</f>
        <v>-</v>
      </c>
      <c r="F41" s="715" t="str">
        <f>IFERROR(IF(F$3='Rent Roll'!$U10,(-SUMIF('Monthly Cash Flow'!$F$2:$EG$2,'Commercial Lease'!F$2,'Monthly Cash Flow'!$F$28:$EG$28)*'Rent Roll'!$T10*'Rent Roll'!$R10),"-"),"-")</f>
        <v>-</v>
      </c>
      <c r="G41" s="715" t="str">
        <f>IFERROR(IF(G$3='Rent Roll'!$U10,(-SUMIF('Monthly Cash Flow'!$F$2:$EG$2,'Commercial Lease'!G$2,'Monthly Cash Flow'!$F$28:$EG$28)*'Rent Roll'!$T10*'Rent Roll'!$R10),"-"),"-")</f>
        <v>-</v>
      </c>
      <c r="H41" s="715" t="str">
        <f>IFERROR(IF(H$3='Rent Roll'!$U10,(-SUMIF('Monthly Cash Flow'!$F$2:$EG$2,'Commercial Lease'!H$2,'Monthly Cash Flow'!$F$28:$EG$28)*'Rent Roll'!$T10*'Rent Roll'!$R10),"-"),"-")</f>
        <v>-</v>
      </c>
      <c r="I41" s="715" t="str">
        <f>IFERROR(IF(I$3='Rent Roll'!$U10,(-SUMIF('Monthly Cash Flow'!$F$2:$EG$2,'Commercial Lease'!I$2,'Monthly Cash Flow'!$F$28:$EG$28)*'Rent Roll'!$T10*'Rent Roll'!$R10),"-"),"-")</f>
        <v>-</v>
      </c>
      <c r="J41" s="715" t="str">
        <f>IFERROR(IF(J$3='Rent Roll'!$U10,(-SUMIF('Monthly Cash Flow'!$F$2:$EG$2,'Commercial Lease'!J$2,'Monthly Cash Flow'!$F$28:$EG$28)*'Rent Roll'!$T10*'Rent Roll'!$R10),"-"),"-")</f>
        <v>-</v>
      </c>
      <c r="K41" s="715" t="str">
        <f>IFERROR(IF(K$3='Rent Roll'!$U10,(-SUMIF('Monthly Cash Flow'!$F$2:$EG$2,'Commercial Lease'!K$2,'Monthly Cash Flow'!$F$28:$EG$28)*'Rent Roll'!$T10*'Rent Roll'!$R10),"-"),"-")</f>
        <v>-</v>
      </c>
      <c r="L41" s="715" t="str">
        <f>IFERROR(IF(L$3='Rent Roll'!$U10,(-SUMIF('Monthly Cash Flow'!$F$2:$EG$2,'Commercial Lease'!L$2,'Monthly Cash Flow'!$F$28:$EG$28)*'Rent Roll'!$T10*'Rent Roll'!$R10),"-"),"-")</f>
        <v>-</v>
      </c>
      <c r="M41" s="715" t="str">
        <f>IFERROR(IF(M$3='Rent Roll'!$U10,(-SUMIF('Monthly Cash Flow'!$F$2:$EG$2,'Commercial Lease'!M$2,'Monthly Cash Flow'!$F$28:$EG$28)*'Rent Roll'!$T10*'Rent Roll'!$R10),"-"),"-")</f>
        <v>-</v>
      </c>
      <c r="N41" s="715">
        <f>IFERROR(IF(N$3='Rent Roll'!$U10,(-SUMIF('Monthly Cash Flow'!$F$2:$EG$2,'Commercial Lease'!N$2,'Monthly Cash Flow'!$F$28:$EG$28)*'Rent Roll'!$T10*'Rent Roll'!$R10),"-"),"-")</f>
        <v>54426.671589221442</v>
      </c>
      <c r="O41" s="715" t="str">
        <f>IFERROR(IF(O$3='Rent Roll'!$U10,(-SUMIF('Monthly Cash Flow'!$F$2:$EG$2,'Commercial Lease'!O$2,'Monthly Cash Flow'!$F$28:$EG$28)*'Rent Roll'!$T10*'Rent Roll'!$R10),"-"),"-")</f>
        <v>-</v>
      </c>
      <c r="P41" s="715" t="str">
        <f>IFERROR(IF(P$3='Rent Roll'!$U10,(-SUMIF('Monthly Cash Flow'!$F$2:$EG$2,'Commercial Lease'!P$2,'Monthly Cash Flow'!$F$28:$EG$28)*'Rent Roll'!$T10*'Rent Roll'!$R10),"-"),"-")</f>
        <v>-</v>
      </c>
      <c r="Q41" s="715" t="str">
        <f>IFERROR(IF(Q$3='Rent Roll'!$U10,(-SUMIF('Monthly Cash Flow'!$F$2:$EG$2,'Commercial Lease'!Q$2,'Monthly Cash Flow'!$F$28:$EG$28)*'Rent Roll'!$T10*'Rent Roll'!$R10),"-"),"-")</f>
        <v>-</v>
      </c>
      <c r="R41" s="715" t="str">
        <f>IFERROR(IF(R$3='Rent Roll'!$U10,(-SUMIF('Monthly Cash Flow'!$F$2:$EG$2,'Commercial Lease'!R$2,'Monthly Cash Flow'!$F$28:$EG$28)*'Rent Roll'!$T10*'Rent Roll'!$R10),"-"),"-")</f>
        <v>-</v>
      </c>
      <c r="S41" s="715" t="str">
        <f>IFERROR(IF(S$3='Rent Roll'!$U10,(-SUMIF('Monthly Cash Flow'!$F$2:$EG$2,'Commercial Lease'!S$2,'Monthly Cash Flow'!$F$28:$EG$28)*'Rent Roll'!$T10*'Rent Roll'!$R10),"-"),"-")</f>
        <v>-</v>
      </c>
      <c r="T41" s="715" t="str">
        <f>IFERROR(IF(T$3='Rent Roll'!$U10,(-SUMIF('Monthly Cash Flow'!$F$2:$EG$2,'Commercial Lease'!T$2,'Monthly Cash Flow'!$F$28:$EG$28)*'Rent Roll'!$T10*'Rent Roll'!$R10),"-"),"-")</f>
        <v>-</v>
      </c>
      <c r="U41" s="715" t="str">
        <f>IFERROR(IF(U$3='Rent Roll'!$U10,(-SUMIF('Monthly Cash Flow'!$F$2:$EG$2,'Commercial Lease'!U$2,'Monthly Cash Flow'!$F$28:$EG$28)*'Rent Roll'!$T10*'Rent Roll'!$R10),"-"),"-")</f>
        <v>-</v>
      </c>
      <c r="V41" s="715" t="str">
        <f>IFERROR(IF(V$3='Rent Roll'!$U10,(-SUMIF('Monthly Cash Flow'!$F$2:$EG$2,'Commercial Lease'!V$2,'Monthly Cash Flow'!$F$28:$EG$28)*'Rent Roll'!$T10*'Rent Roll'!$R10),"-"),"-")</f>
        <v>-</v>
      </c>
      <c r="W41" s="715" t="str">
        <f>IFERROR(IF(W$3='Rent Roll'!$U10,(-SUMIF('Monthly Cash Flow'!$F$2:$EG$2,'Commercial Lease'!W$2,'Monthly Cash Flow'!$F$28:$EG$28)*'Rent Roll'!$T10*'Rent Roll'!$R10),"-"),"-")</f>
        <v>-</v>
      </c>
      <c r="X41" s="715" t="str">
        <f>IFERROR(IF(X$3='Rent Roll'!$U10,(-SUMIF('Monthly Cash Flow'!$F$2:$EG$2,'Commercial Lease'!X$2,'Monthly Cash Flow'!$F$28:$EG$28)*'Rent Roll'!$T10*'Rent Roll'!$R10),"-"),"-")</f>
        <v>-</v>
      </c>
      <c r="Y41" s="715" t="str">
        <f>IFERROR(IF(Y$3='Rent Roll'!$U10,(-SUMIF('Monthly Cash Flow'!$F$2:$EG$2,'Commercial Lease'!Y$2,'Monthly Cash Flow'!$F$28:$EG$28)*'Rent Roll'!$T10*'Rent Roll'!$R10),"-"),"-")</f>
        <v>-</v>
      </c>
      <c r="Z41" s="715">
        <f>IFERROR(IF(Z$3='Rent Roll'!$U10,(-SUMIF('Monthly Cash Flow'!$F$2:$EG$2,'Commercial Lease'!Z$2,'Monthly Cash Flow'!$F$28:$EG$28)*'Rent Roll'!$T10*'Rent Roll'!$R10),"-"),"-")</f>
        <v>55299.581464125149</v>
      </c>
      <c r="AA41" s="715" t="str">
        <f>IFERROR(IF(AA$3='Rent Roll'!$U10,(-SUMIF('Monthly Cash Flow'!$F$2:$EG$2,'Commercial Lease'!AA$2,'Monthly Cash Flow'!$F$28:$EG$28)*'Rent Roll'!$T10*'Rent Roll'!$R10),"-"),"-")</f>
        <v>-</v>
      </c>
      <c r="AB41" s="715" t="str">
        <f>IFERROR(IF(AB$3='Rent Roll'!$U10,(-SUMIF('Monthly Cash Flow'!$F$2:$EG$2,'Commercial Lease'!AB$2,'Monthly Cash Flow'!$F$28:$EG$28)*'Rent Roll'!$T10*'Rent Roll'!$R10),"-"),"-")</f>
        <v>-</v>
      </c>
      <c r="AC41" s="715" t="str">
        <f>IFERROR(IF(AC$3='Rent Roll'!$U10,(-SUMIF('Monthly Cash Flow'!$F$2:$EG$2,'Commercial Lease'!AC$2,'Monthly Cash Flow'!$F$28:$EG$28)*'Rent Roll'!$T10*'Rent Roll'!$R10),"-"),"-")</f>
        <v>-</v>
      </c>
      <c r="AD41" s="715" t="str">
        <f>IFERROR(IF(AD$3='Rent Roll'!$U10,(-SUMIF('Monthly Cash Flow'!$F$2:$EG$2,'Commercial Lease'!AD$2,'Monthly Cash Flow'!$F$28:$EG$28)*'Rent Roll'!$T10*'Rent Roll'!$R10),"-"),"-")</f>
        <v>-</v>
      </c>
      <c r="AE41" s="715" t="str">
        <f>IFERROR(IF(AE$3='Rent Roll'!$U10,(-SUMIF('Monthly Cash Flow'!$F$2:$EG$2,'Commercial Lease'!AE$2,'Monthly Cash Flow'!$F$28:$EG$28)*'Rent Roll'!$T10*'Rent Roll'!$R10),"-"),"-")</f>
        <v>-</v>
      </c>
      <c r="AF41" s="715" t="str">
        <f>IFERROR(IF(AF$3='Rent Roll'!$U10,(-SUMIF('Monthly Cash Flow'!$F$2:$EG$2,'Commercial Lease'!AF$2,'Monthly Cash Flow'!$F$28:$EG$28)*'Rent Roll'!$T10*'Rent Roll'!$R10),"-"),"-")</f>
        <v>-</v>
      </c>
      <c r="AG41" s="715" t="str">
        <f>IFERROR(IF(AG$3='Rent Roll'!$U10,(-SUMIF('Monthly Cash Flow'!$F$2:$EG$2,'Commercial Lease'!AG$2,'Monthly Cash Flow'!$F$28:$EG$28)*'Rent Roll'!$T10*'Rent Roll'!$R10),"-"),"-")</f>
        <v>-</v>
      </c>
      <c r="AH41" s="715" t="str">
        <f>IFERROR(IF(AH$3='Rent Roll'!$U10,(-SUMIF('Monthly Cash Flow'!$F$2:$EG$2,'Commercial Lease'!AH$2,'Monthly Cash Flow'!$F$28:$EG$28)*'Rent Roll'!$T10*'Rent Roll'!$R10),"-"),"-")</f>
        <v>-</v>
      </c>
      <c r="AI41" s="715" t="str">
        <f>IFERROR(IF(AI$3='Rent Roll'!$U10,(-SUMIF('Monthly Cash Flow'!$F$2:$EG$2,'Commercial Lease'!AI$2,'Monthly Cash Flow'!$F$28:$EG$28)*'Rent Roll'!$T10*'Rent Roll'!$R10),"-"),"-")</f>
        <v>-</v>
      </c>
      <c r="AJ41" s="715" t="str">
        <f>IFERROR(IF(AJ$3='Rent Roll'!$U10,(-SUMIF('Monthly Cash Flow'!$F$2:$EG$2,'Commercial Lease'!AJ$2,'Monthly Cash Flow'!$F$28:$EG$28)*'Rent Roll'!$T10*'Rent Roll'!$R10),"-"),"-")</f>
        <v>-</v>
      </c>
      <c r="AK41" s="715" t="str">
        <f>IFERROR(IF(AK$3='Rent Roll'!$U10,(-SUMIF('Monthly Cash Flow'!$F$2:$EG$2,'Commercial Lease'!AK$2,'Monthly Cash Flow'!$F$28:$EG$28)*'Rent Roll'!$T10*'Rent Roll'!$R10),"-"),"-")</f>
        <v>-</v>
      </c>
      <c r="AL41" s="715">
        <f ca="1">IFERROR(IF(AL$3='Rent Roll'!$U10,(-SUMIF('Monthly Cash Flow'!$F$2:$EG$2,'Commercial Lease'!AL$2,'Monthly Cash Flow'!$F$28:$EG$28)*'Rent Roll'!$T10*'Rent Roll'!$R10),"-"),"-")</f>
        <v>101166.05076854142</v>
      </c>
      <c r="AM41" s="715" t="str">
        <f>IFERROR(IF(AM$3='Rent Roll'!$U10,(-SUMIF('Monthly Cash Flow'!$F$2:$EG$2,'Commercial Lease'!AM$2,'Monthly Cash Flow'!$F$28:$EG$28)*'Rent Roll'!$T10*'Rent Roll'!$R10),"-"),"-")</f>
        <v>-</v>
      </c>
      <c r="AN41" s="715" t="str">
        <f>IFERROR(IF(AN$3='Rent Roll'!$U10,(-SUMIF('Monthly Cash Flow'!$F$2:$EG$2,'Commercial Lease'!AN$2,'Monthly Cash Flow'!$F$28:$EG$28)*'Rent Roll'!$T10*'Rent Roll'!$R10),"-"),"-")</f>
        <v>-</v>
      </c>
      <c r="AO41" s="715" t="str">
        <f>IFERROR(IF(AO$3='Rent Roll'!$U10,(-SUMIF('Monthly Cash Flow'!$F$2:$EG$2,'Commercial Lease'!AO$2,'Monthly Cash Flow'!$F$28:$EG$28)*'Rent Roll'!$T10*'Rent Roll'!$R10),"-"),"-")</f>
        <v>-</v>
      </c>
      <c r="AP41" s="715" t="str">
        <f>IFERROR(IF(AP$3='Rent Roll'!$U10,(-SUMIF('Monthly Cash Flow'!$F$2:$EG$2,'Commercial Lease'!AP$2,'Monthly Cash Flow'!$F$28:$EG$28)*'Rent Roll'!$T10*'Rent Roll'!$R10),"-"),"-")</f>
        <v>-</v>
      </c>
      <c r="AQ41" s="715" t="str">
        <f>IFERROR(IF(AQ$3='Rent Roll'!$U10,(-SUMIF('Monthly Cash Flow'!$F$2:$EG$2,'Commercial Lease'!AQ$2,'Monthly Cash Flow'!$F$28:$EG$28)*'Rent Roll'!$T10*'Rent Roll'!$R10),"-"),"-")</f>
        <v>-</v>
      </c>
      <c r="AR41" s="715" t="str">
        <f>IFERROR(IF(AR$3='Rent Roll'!$U10,(-SUMIF('Monthly Cash Flow'!$F$2:$EG$2,'Commercial Lease'!AR$2,'Monthly Cash Flow'!$F$28:$EG$28)*'Rent Roll'!$T10*'Rent Roll'!$R10),"-"),"-")</f>
        <v>-</v>
      </c>
      <c r="AS41" s="715" t="str">
        <f>IFERROR(IF(AS$3='Rent Roll'!$U10,(-SUMIF('Monthly Cash Flow'!$F$2:$EG$2,'Commercial Lease'!AS$2,'Monthly Cash Flow'!$F$28:$EG$28)*'Rent Roll'!$T10*'Rent Roll'!$R10),"-"),"-")</f>
        <v>-</v>
      </c>
      <c r="AT41" s="715" t="str">
        <f>IFERROR(IF(AT$3='Rent Roll'!$U10,(-SUMIF('Monthly Cash Flow'!$F$2:$EG$2,'Commercial Lease'!AT$2,'Monthly Cash Flow'!$F$28:$EG$28)*'Rent Roll'!$T10*'Rent Roll'!$R10),"-"),"-")</f>
        <v>-</v>
      </c>
      <c r="AU41" s="715" t="str">
        <f>IFERROR(IF(AU$3='Rent Roll'!$U10,(-SUMIF('Monthly Cash Flow'!$F$2:$EG$2,'Commercial Lease'!AU$2,'Monthly Cash Flow'!$F$28:$EG$28)*'Rent Roll'!$T10*'Rent Roll'!$R10),"-"),"-")</f>
        <v>-</v>
      </c>
      <c r="AV41" s="715" t="str">
        <f>IFERROR(IF(AV$3='Rent Roll'!$U10,(-SUMIF('Monthly Cash Flow'!$F$2:$EG$2,'Commercial Lease'!AV$2,'Monthly Cash Flow'!$F$28:$EG$28)*'Rent Roll'!$T10*'Rent Roll'!$R10),"-"),"-")</f>
        <v>-</v>
      </c>
      <c r="AW41" s="715" t="str">
        <f>IFERROR(IF(AW$3='Rent Roll'!$U10,(-SUMIF('Monthly Cash Flow'!$F$2:$EG$2,'Commercial Lease'!AW$2,'Monthly Cash Flow'!$F$28:$EG$28)*'Rent Roll'!$T10*'Rent Roll'!$R10),"-"),"-")</f>
        <v>-</v>
      </c>
      <c r="AX41" s="715">
        <f ca="1">IFERROR(IF(AX$3='Rent Roll'!$U10,(-SUMIF('Monthly Cash Flow'!$F$2:$EG$2,'Commercial Lease'!AX$2,'Monthly Cash Flow'!$F$28:$EG$28)*'Rent Roll'!$T10*'Rent Roll'!$R10),"-"),"-")</f>
        <v>103368.18593025002</v>
      </c>
      <c r="AY41" s="715" t="str">
        <f>IFERROR(IF(AY$3='Rent Roll'!$U10,(-SUMIF('Monthly Cash Flow'!$F$2:$EG$2,'Commercial Lease'!AY$2,'Monthly Cash Flow'!$F$28:$EG$28)*'Rent Roll'!$T10*'Rent Roll'!$R10),"-"),"-")</f>
        <v>-</v>
      </c>
      <c r="AZ41" s="715" t="str">
        <f>IFERROR(IF(AZ$3='Rent Roll'!$U10,(-SUMIF('Monthly Cash Flow'!$F$2:$EG$2,'Commercial Lease'!AZ$2,'Monthly Cash Flow'!$F$28:$EG$28)*'Rent Roll'!$T10*'Rent Roll'!$R10),"-"),"-")</f>
        <v>-</v>
      </c>
      <c r="BA41" s="715" t="str">
        <f>IFERROR(IF(BA$3='Rent Roll'!$U10,(-SUMIF('Monthly Cash Flow'!$F$2:$EG$2,'Commercial Lease'!BA$2,'Monthly Cash Flow'!$F$28:$EG$28)*'Rent Roll'!$T10*'Rent Roll'!$R10),"-"),"-")</f>
        <v>-</v>
      </c>
      <c r="BB41" s="715" t="str">
        <f>IFERROR(IF(BB$3='Rent Roll'!$U10,(-SUMIF('Monthly Cash Flow'!$F$2:$EG$2,'Commercial Lease'!BB$2,'Monthly Cash Flow'!$F$28:$EG$28)*'Rent Roll'!$T10*'Rent Roll'!$R10),"-"),"-")</f>
        <v>-</v>
      </c>
      <c r="BC41" s="715" t="str">
        <f>IFERROR(IF(BC$3='Rent Roll'!$U10,(-SUMIF('Monthly Cash Flow'!$F$2:$EG$2,'Commercial Lease'!BC$2,'Monthly Cash Flow'!$F$28:$EG$28)*'Rent Roll'!$T10*'Rent Roll'!$R10),"-"),"-")</f>
        <v>-</v>
      </c>
      <c r="BD41" s="715" t="str">
        <f>IFERROR(IF(BD$3='Rent Roll'!$U10,(-SUMIF('Monthly Cash Flow'!$F$2:$EG$2,'Commercial Lease'!BD$2,'Monthly Cash Flow'!$F$28:$EG$28)*'Rent Roll'!$T10*'Rent Roll'!$R10),"-"),"-")</f>
        <v>-</v>
      </c>
      <c r="BE41" s="715" t="str">
        <f>IFERROR(IF(BE$3='Rent Roll'!$U10,(-SUMIF('Monthly Cash Flow'!$F$2:$EG$2,'Commercial Lease'!BE$2,'Monthly Cash Flow'!$F$28:$EG$28)*'Rent Roll'!$T10*'Rent Roll'!$R10),"-"),"-")</f>
        <v>-</v>
      </c>
      <c r="BF41" s="715" t="str">
        <f>IFERROR(IF(BF$3='Rent Roll'!$U10,(-SUMIF('Monthly Cash Flow'!$F$2:$EG$2,'Commercial Lease'!BF$2,'Monthly Cash Flow'!$F$28:$EG$28)*'Rent Roll'!$T10*'Rent Roll'!$R10),"-"),"-")</f>
        <v>-</v>
      </c>
      <c r="BG41" s="715" t="str">
        <f>IFERROR(IF(BG$3='Rent Roll'!$U10,(-SUMIF('Monthly Cash Flow'!$F$2:$EG$2,'Commercial Lease'!BG$2,'Monthly Cash Flow'!$F$28:$EG$28)*'Rent Roll'!$T10*'Rent Roll'!$R10),"-"),"-")</f>
        <v>-</v>
      </c>
      <c r="BH41" s="715" t="str">
        <f>IFERROR(IF(BH$3='Rent Roll'!$U10,(-SUMIF('Monthly Cash Flow'!$F$2:$EG$2,'Commercial Lease'!BH$2,'Monthly Cash Flow'!$F$28:$EG$28)*'Rent Roll'!$T10*'Rent Roll'!$R10),"-"),"-")</f>
        <v>-</v>
      </c>
      <c r="BI41" s="715" t="str">
        <f>IFERROR(IF(BI$3='Rent Roll'!$U10,(-SUMIF('Monthly Cash Flow'!$F$2:$EG$2,'Commercial Lease'!BI$2,'Monthly Cash Flow'!$F$28:$EG$28)*'Rent Roll'!$T10*'Rent Roll'!$R10),"-"),"-")</f>
        <v>-</v>
      </c>
      <c r="BJ41" s="715">
        <f ca="1">IFERROR(IF(BJ$3='Rent Roll'!$U10,(-SUMIF('Monthly Cash Flow'!$F$2:$EG$2,'Commercial Lease'!BJ$2,'Monthly Cash Flow'!$F$28:$EG$28)*'Rent Roll'!$T10*'Rent Roll'!$R10),"-"),"-")</f>
        <v>105352.06805404201</v>
      </c>
      <c r="BK41" s="715" t="str">
        <f>IFERROR(IF(BK$3='Rent Roll'!$U10,(-SUMIF('Monthly Cash Flow'!$F$2:$EG$2,'Commercial Lease'!BK$2,'Monthly Cash Flow'!$F$28:$EG$28)*'Rent Roll'!$T10*'Rent Roll'!$R10),"-"),"-")</f>
        <v>-</v>
      </c>
      <c r="BL41" s="715" t="str">
        <f>IFERROR(IF(BL$3='Rent Roll'!$U10,(-SUMIF('Monthly Cash Flow'!$F$2:$EG$2,'Commercial Lease'!BL$2,'Monthly Cash Flow'!$F$28:$EG$28)*'Rent Roll'!$T10*'Rent Roll'!$R10),"-"),"-")</f>
        <v>-</v>
      </c>
      <c r="BM41" s="715" t="str">
        <f>IFERROR(IF(BM$3='Rent Roll'!$U10,(-SUMIF('Monthly Cash Flow'!$F$2:$EG$2,'Commercial Lease'!BM$2,'Monthly Cash Flow'!$F$28:$EG$28)*'Rent Roll'!$T10*'Rent Roll'!$R10),"-"),"-")</f>
        <v>-</v>
      </c>
      <c r="BN41" s="715" t="str">
        <f>IFERROR(IF(BN$3='Rent Roll'!$U10,(-SUMIF('Monthly Cash Flow'!$F$2:$EG$2,'Commercial Lease'!BN$2,'Monthly Cash Flow'!$F$28:$EG$28)*'Rent Roll'!$T10*'Rent Roll'!$R10),"-"),"-")</f>
        <v>-</v>
      </c>
      <c r="BO41" s="715" t="str">
        <f>IFERROR(IF(BO$3='Rent Roll'!$U10,(-SUMIF('Monthly Cash Flow'!$F$2:$EG$2,'Commercial Lease'!BO$2,'Monthly Cash Flow'!$F$28:$EG$28)*'Rent Roll'!$T10*'Rent Roll'!$R10),"-"),"-")</f>
        <v>-</v>
      </c>
      <c r="BP41" s="715" t="str">
        <f>IFERROR(IF(BP$3='Rent Roll'!$U10,(-SUMIF('Monthly Cash Flow'!$F$2:$EG$2,'Commercial Lease'!BP$2,'Monthly Cash Flow'!$F$28:$EG$28)*'Rent Roll'!$T10*'Rent Roll'!$R10),"-"),"-")</f>
        <v>-</v>
      </c>
      <c r="BQ41" s="715" t="str">
        <f>IFERROR(IF(BQ$3='Rent Roll'!$U10,(-SUMIF('Monthly Cash Flow'!$F$2:$EG$2,'Commercial Lease'!BQ$2,'Monthly Cash Flow'!$F$28:$EG$28)*'Rent Roll'!$T10*'Rent Roll'!$R10),"-"),"-")</f>
        <v>-</v>
      </c>
      <c r="BR41" s="715" t="str">
        <f>IFERROR(IF(BR$3='Rent Roll'!$U10,(-SUMIF('Monthly Cash Flow'!$F$2:$EG$2,'Commercial Lease'!BR$2,'Monthly Cash Flow'!$F$28:$EG$28)*'Rent Roll'!$T10*'Rent Roll'!$R10),"-"),"-")</f>
        <v>-</v>
      </c>
      <c r="BS41" s="715" t="str">
        <f>IFERROR(IF(BS$3='Rent Roll'!$U10,(-SUMIF('Monthly Cash Flow'!$F$2:$EG$2,'Commercial Lease'!BS$2,'Monthly Cash Flow'!$F$28:$EG$28)*'Rent Roll'!$T10*'Rent Roll'!$R10),"-"),"-")</f>
        <v>-</v>
      </c>
      <c r="BT41" s="715" t="str">
        <f>IFERROR(IF(BT$3='Rent Roll'!$U10,(-SUMIF('Monthly Cash Flow'!$F$2:$EG$2,'Commercial Lease'!BT$2,'Monthly Cash Flow'!$F$28:$EG$28)*'Rent Roll'!$T10*'Rent Roll'!$R10),"-"),"-")</f>
        <v>-</v>
      </c>
      <c r="BU41" s="715" t="str">
        <f>IFERROR(IF(BU$3='Rent Roll'!$U10,(-SUMIF('Monthly Cash Flow'!$F$2:$EG$2,'Commercial Lease'!BU$2,'Monthly Cash Flow'!$F$28:$EG$28)*'Rent Roll'!$T10*'Rent Roll'!$R10),"-"),"-")</f>
        <v>-</v>
      </c>
      <c r="BV41" s="715">
        <f ca="1">IFERROR(IF(BV$3='Rent Roll'!$U10,(-SUMIF('Monthly Cash Flow'!$F$2:$EG$2,'Commercial Lease'!BV$2,'Monthly Cash Flow'!$F$28:$EG$28)*'Rent Roll'!$T10*'Rent Roll'!$R10),"-"),"-")</f>
        <v>107376.55604120932</v>
      </c>
      <c r="BW41" s="715" t="str">
        <f>IFERROR(IF(BW$3='Rent Roll'!$U10,(-SUMIF('Monthly Cash Flow'!$F$2:$EG$2,'Commercial Lease'!BW$2,'Monthly Cash Flow'!$F$28:$EG$28)*'Rent Roll'!$T10*'Rent Roll'!$R10),"-"),"-")</f>
        <v>-</v>
      </c>
      <c r="BX41" s="715" t="str">
        <f>IFERROR(IF(BX$3='Rent Roll'!$U10,(-SUMIF('Monthly Cash Flow'!$F$2:$EG$2,'Commercial Lease'!BX$2,'Monthly Cash Flow'!$F$28:$EG$28)*'Rent Roll'!$T10*'Rent Roll'!$R10),"-"),"-")</f>
        <v>-</v>
      </c>
      <c r="BY41" s="715" t="str">
        <f>IFERROR(IF(BY$3='Rent Roll'!$U10,(-SUMIF('Monthly Cash Flow'!$F$2:$EG$2,'Commercial Lease'!BY$2,'Monthly Cash Flow'!$F$28:$EG$28)*'Rent Roll'!$T10*'Rent Roll'!$R10),"-"),"-")</f>
        <v>-</v>
      </c>
      <c r="BZ41" s="715" t="str">
        <f>IFERROR(IF(BZ$3='Rent Roll'!$U10,(-SUMIF('Monthly Cash Flow'!$F$2:$EG$2,'Commercial Lease'!BZ$2,'Monthly Cash Flow'!$F$28:$EG$28)*'Rent Roll'!$T10*'Rent Roll'!$R10),"-"),"-")</f>
        <v>-</v>
      </c>
      <c r="CA41" s="715" t="str">
        <f>IFERROR(IF(CA$3='Rent Roll'!$U10,(-SUMIF('Monthly Cash Flow'!$F$2:$EG$2,'Commercial Lease'!CA$2,'Monthly Cash Flow'!$F$28:$EG$28)*'Rent Roll'!$T10*'Rent Roll'!$R10),"-"),"-")</f>
        <v>-</v>
      </c>
      <c r="CB41" s="715" t="str">
        <f>IFERROR(IF(CB$3='Rent Roll'!$U10,(-SUMIF('Monthly Cash Flow'!$F$2:$EG$2,'Commercial Lease'!CB$2,'Monthly Cash Flow'!$F$28:$EG$28)*'Rent Roll'!$T10*'Rent Roll'!$R10),"-"),"-")</f>
        <v>-</v>
      </c>
      <c r="CC41" s="715" t="str">
        <f>IFERROR(IF(CC$3='Rent Roll'!$U10,(-SUMIF('Monthly Cash Flow'!$F$2:$EG$2,'Commercial Lease'!CC$2,'Monthly Cash Flow'!$F$28:$EG$28)*'Rent Roll'!$T10*'Rent Roll'!$R10),"-"),"-")</f>
        <v>-</v>
      </c>
      <c r="CD41" s="715" t="str">
        <f>IFERROR(IF(CD$3='Rent Roll'!$U10,(-SUMIF('Monthly Cash Flow'!$F$2:$EG$2,'Commercial Lease'!CD$2,'Monthly Cash Flow'!$F$28:$EG$28)*'Rent Roll'!$T10*'Rent Roll'!$R10),"-"),"-")</f>
        <v>-</v>
      </c>
      <c r="CE41" s="715" t="str">
        <f>IFERROR(IF(CE$3='Rent Roll'!$U10,(-SUMIF('Monthly Cash Flow'!$F$2:$EG$2,'Commercial Lease'!CE$2,'Monthly Cash Flow'!$F$28:$EG$28)*'Rent Roll'!$T10*'Rent Roll'!$R10),"-"),"-")</f>
        <v>-</v>
      </c>
      <c r="CF41" s="715" t="str">
        <f>IFERROR(IF(CF$3='Rent Roll'!$U10,(-SUMIF('Monthly Cash Flow'!$F$2:$EG$2,'Commercial Lease'!CF$2,'Monthly Cash Flow'!$F$28:$EG$28)*'Rent Roll'!$T10*'Rent Roll'!$R10),"-"),"-")</f>
        <v>-</v>
      </c>
      <c r="CG41" s="715" t="str">
        <f>IFERROR(IF(CG$3='Rent Roll'!$U10,(-SUMIF('Monthly Cash Flow'!$F$2:$EG$2,'Commercial Lease'!CG$2,'Monthly Cash Flow'!$F$28:$EG$28)*'Rent Roll'!$T10*'Rent Roll'!$R10),"-"),"-")</f>
        <v>-</v>
      </c>
      <c r="CH41" s="715">
        <f ca="1">IFERROR(IF(CH$3='Rent Roll'!$U10,(-SUMIF('Monthly Cash Flow'!$F$2:$EG$2,'Commercial Lease'!CH$2,'Monthly Cash Flow'!$F$28:$EG$28)*'Rent Roll'!$T10*'Rent Roll'!$R10),"-"),"-")</f>
        <v>109442.54058704687</v>
      </c>
      <c r="CI41" s="715" t="str">
        <f>IFERROR(IF(CI$3='Rent Roll'!$U10,(-SUMIF('Monthly Cash Flow'!$F$2:$EG$2,'Commercial Lease'!CI$2,'Monthly Cash Flow'!$F$28:$EG$28)*'Rent Roll'!$T10*'Rent Roll'!$R10),"-"),"-")</f>
        <v>-</v>
      </c>
      <c r="CJ41" s="715" t="str">
        <f>IFERROR(IF(CJ$3='Rent Roll'!$U10,(-SUMIF('Monthly Cash Flow'!$F$2:$EG$2,'Commercial Lease'!CJ$2,'Monthly Cash Flow'!$F$28:$EG$28)*'Rent Roll'!$T10*'Rent Roll'!$R10),"-"),"-")</f>
        <v>-</v>
      </c>
      <c r="CK41" s="715" t="str">
        <f>IFERROR(IF(CK$3='Rent Roll'!$U10,(-SUMIF('Monthly Cash Flow'!$F$2:$EG$2,'Commercial Lease'!CK$2,'Monthly Cash Flow'!$F$28:$EG$28)*'Rent Roll'!$T10*'Rent Roll'!$R10),"-"),"-")</f>
        <v>-</v>
      </c>
      <c r="CL41" s="715" t="str">
        <f>IFERROR(IF(CL$3='Rent Roll'!$U10,(-SUMIF('Monthly Cash Flow'!$F$2:$EG$2,'Commercial Lease'!CL$2,'Monthly Cash Flow'!$F$28:$EG$28)*'Rent Roll'!$T10*'Rent Roll'!$R10),"-"),"-")</f>
        <v>-</v>
      </c>
      <c r="CM41" s="715" t="str">
        <f>IFERROR(IF(CM$3='Rent Roll'!$U10,(-SUMIF('Monthly Cash Flow'!$F$2:$EG$2,'Commercial Lease'!CM$2,'Monthly Cash Flow'!$F$28:$EG$28)*'Rent Roll'!$T10*'Rent Roll'!$R10),"-"),"-")</f>
        <v>-</v>
      </c>
      <c r="CN41" s="715" t="str">
        <f>IFERROR(IF(CN$3='Rent Roll'!$U10,(-SUMIF('Monthly Cash Flow'!$F$2:$EG$2,'Commercial Lease'!CN$2,'Monthly Cash Flow'!$F$28:$EG$28)*'Rent Roll'!$T10*'Rent Roll'!$R10),"-"),"-")</f>
        <v>-</v>
      </c>
      <c r="CO41" s="715" t="str">
        <f>IFERROR(IF(CO$3='Rent Roll'!$U10,(-SUMIF('Monthly Cash Flow'!$F$2:$EG$2,'Commercial Lease'!CO$2,'Monthly Cash Flow'!$F$28:$EG$28)*'Rent Roll'!$T10*'Rent Roll'!$R10),"-"),"-")</f>
        <v>-</v>
      </c>
      <c r="CP41" s="715" t="str">
        <f>IFERROR(IF(CP$3='Rent Roll'!$U10,(-SUMIF('Monthly Cash Flow'!$F$2:$EG$2,'Commercial Lease'!CP$2,'Monthly Cash Flow'!$F$28:$EG$28)*'Rent Roll'!$T10*'Rent Roll'!$R10),"-"),"-")</f>
        <v>-</v>
      </c>
      <c r="CQ41" s="715" t="str">
        <f>IFERROR(IF(CQ$3='Rent Roll'!$U10,(-SUMIF('Monthly Cash Flow'!$F$2:$EG$2,'Commercial Lease'!CQ$2,'Monthly Cash Flow'!$F$28:$EG$28)*'Rent Roll'!$T10*'Rent Roll'!$R10),"-"),"-")</f>
        <v>-</v>
      </c>
      <c r="CR41" s="715" t="str">
        <f>IFERROR(IF(CR$3='Rent Roll'!$U10,(-SUMIF('Monthly Cash Flow'!$F$2:$EG$2,'Commercial Lease'!CR$2,'Monthly Cash Flow'!$F$28:$EG$28)*'Rent Roll'!$T10*'Rent Roll'!$R10),"-"),"-")</f>
        <v>-</v>
      </c>
      <c r="CS41" s="715" t="str">
        <f>IFERROR(IF(CS$3='Rent Roll'!$U10,(-SUMIF('Monthly Cash Flow'!$F$2:$EG$2,'Commercial Lease'!CS$2,'Monthly Cash Flow'!$F$28:$EG$28)*'Rent Roll'!$T10*'Rent Roll'!$R10),"-"),"-")</f>
        <v>-</v>
      </c>
      <c r="CT41" s="715">
        <f ca="1">IFERROR(IF(CT$3='Rent Roll'!$U10,(-SUMIF('Monthly Cash Flow'!$F$2:$EG$2,'Commercial Lease'!CT$2,'Monthly Cash Flow'!$F$28:$EG$28)*'Rent Roll'!$T10*'Rent Roll'!$R10),"-"),"-")</f>
        <v>111550.93331906725</v>
      </c>
      <c r="CU41" s="715" t="str">
        <f>IFERROR(IF(CU$3='Rent Roll'!$U10,(-SUMIF('Monthly Cash Flow'!$F$2:$EG$2,'Commercial Lease'!CU$2,'Monthly Cash Flow'!$F$28:$EG$28)*'Rent Roll'!$T10*'Rent Roll'!$R10),"-"),"-")</f>
        <v>-</v>
      </c>
      <c r="CV41" s="715" t="str">
        <f>IFERROR(IF(CV$3='Rent Roll'!$U10,(-SUMIF('Monthly Cash Flow'!$F$2:$EG$2,'Commercial Lease'!CV$2,'Monthly Cash Flow'!$F$28:$EG$28)*'Rent Roll'!$T10*'Rent Roll'!$R10),"-"),"-")</f>
        <v>-</v>
      </c>
      <c r="CW41" s="715" t="str">
        <f>IFERROR(IF(CW$3='Rent Roll'!$U10,(-SUMIF('Monthly Cash Flow'!$F$2:$EG$2,'Commercial Lease'!CW$2,'Monthly Cash Flow'!$F$28:$EG$28)*'Rent Roll'!$T10*'Rent Roll'!$R10),"-"),"-")</f>
        <v>-</v>
      </c>
      <c r="CX41" s="715" t="str">
        <f>IFERROR(IF(CX$3='Rent Roll'!$U10,(-SUMIF('Monthly Cash Flow'!$F$2:$EG$2,'Commercial Lease'!CX$2,'Monthly Cash Flow'!$F$28:$EG$28)*'Rent Roll'!$T10*'Rent Roll'!$R10),"-"),"-")</f>
        <v>-</v>
      </c>
      <c r="CY41" s="715" t="str">
        <f>IFERROR(IF(CY$3='Rent Roll'!$U10,(-SUMIF('Monthly Cash Flow'!$F$2:$EG$2,'Commercial Lease'!CY$2,'Monthly Cash Flow'!$F$28:$EG$28)*'Rent Roll'!$T10*'Rent Roll'!$R10),"-"),"-")</f>
        <v>-</v>
      </c>
      <c r="CZ41" s="715" t="str">
        <f>IFERROR(IF(CZ$3='Rent Roll'!$U10,(-SUMIF('Monthly Cash Flow'!$F$2:$EG$2,'Commercial Lease'!CZ$2,'Monthly Cash Flow'!$F$28:$EG$28)*'Rent Roll'!$T10*'Rent Roll'!$R10),"-"),"-")</f>
        <v>-</v>
      </c>
      <c r="DA41" s="715" t="str">
        <f>IFERROR(IF(DA$3='Rent Roll'!$U10,(-SUMIF('Monthly Cash Flow'!$F$2:$EG$2,'Commercial Lease'!DA$2,'Monthly Cash Flow'!$F$28:$EG$28)*'Rent Roll'!$T10*'Rent Roll'!$R10),"-"),"-")</f>
        <v>-</v>
      </c>
      <c r="DB41" s="715" t="str">
        <f>IFERROR(IF(DB$3='Rent Roll'!$U10,(-SUMIF('Monthly Cash Flow'!$F$2:$EG$2,'Commercial Lease'!DB$2,'Monthly Cash Flow'!$F$28:$EG$28)*'Rent Roll'!$T10*'Rent Roll'!$R10),"-"),"-")</f>
        <v>-</v>
      </c>
      <c r="DC41" s="715" t="str">
        <f>IFERROR(IF(DC$3='Rent Roll'!$U10,(-SUMIF('Monthly Cash Flow'!$F$2:$EG$2,'Commercial Lease'!DC$2,'Monthly Cash Flow'!$F$28:$EG$28)*'Rent Roll'!$T10*'Rent Roll'!$R10),"-"),"-")</f>
        <v>-</v>
      </c>
      <c r="DD41" s="715" t="str">
        <f>IFERROR(IF(DD$3='Rent Roll'!$U10,(-SUMIF('Monthly Cash Flow'!$F$2:$EG$2,'Commercial Lease'!DD$2,'Monthly Cash Flow'!$F$28:$EG$28)*'Rent Roll'!$T10*'Rent Roll'!$R10),"-"),"-")</f>
        <v>-</v>
      </c>
      <c r="DE41" s="715" t="str">
        <f>IFERROR(IF(DE$3='Rent Roll'!$U10,(-SUMIF('Monthly Cash Flow'!$F$2:$EG$2,'Commercial Lease'!DE$2,'Monthly Cash Flow'!$F$28:$EG$28)*'Rent Roll'!$T10*'Rent Roll'!$R10),"-"),"-")</f>
        <v>-</v>
      </c>
      <c r="DF41" s="715">
        <f ca="1">IFERROR(IF(DF$3='Rent Roll'!$U10,(-SUMIF('Monthly Cash Flow'!$F$2:$EG$2,'Commercial Lease'!DF$2,'Monthly Cash Flow'!$F$28:$EG$28)*'Rent Roll'!$T10*'Rent Roll'!$R10),"-"),"-")</f>
        <v>113702.66732060906</v>
      </c>
      <c r="DG41" s="715" t="str">
        <f>IFERROR(IF(DG$3='Rent Roll'!$U10,(-SUMIF('Monthly Cash Flow'!$F$2:$EG$2,'Commercial Lease'!DG$2,'Monthly Cash Flow'!$F$28:$EG$28)*'Rent Roll'!$T10*'Rent Roll'!$R10),"-"),"-")</f>
        <v>-</v>
      </c>
      <c r="DH41" s="715" t="str">
        <f>IFERROR(IF(DH$3='Rent Roll'!$U10,(-SUMIF('Monthly Cash Flow'!$F$2:$EG$2,'Commercial Lease'!DH$2,'Monthly Cash Flow'!$F$28:$EG$28)*'Rent Roll'!$T10*'Rent Roll'!$R10),"-"),"-")</f>
        <v>-</v>
      </c>
      <c r="DI41" s="715" t="str">
        <f>IFERROR(IF(DI$3='Rent Roll'!$U10,(-SUMIF('Monthly Cash Flow'!$F$2:$EG$2,'Commercial Lease'!DI$2,'Monthly Cash Flow'!$F$28:$EG$28)*'Rent Roll'!$T10*'Rent Roll'!$R10),"-"),"-")</f>
        <v>-</v>
      </c>
      <c r="DJ41" s="715" t="str">
        <f>IFERROR(IF(DJ$3='Rent Roll'!$U10,(-SUMIF('Monthly Cash Flow'!$F$2:$EG$2,'Commercial Lease'!DJ$2,'Monthly Cash Flow'!$F$28:$EG$28)*'Rent Roll'!$T10*'Rent Roll'!$R10),"-"),"-")</f>
        <v>-</v>
      </c>
      <c r="DK41" s="715" t="str">
        <f>IFERROR(IF(DK$3='Rent Roll'!$U10,(-SUMIF('Monthly Cash Flow'!$F$2:$EG$2,'Commercial Lease'!DK$2,'Monthly Cash Flow'!$F$28:$EG$28)*'Rent Roll'!$T10*'Rent Roll'!$R10),"-"),"-")</f>
        <v>-</v>
      </c>
      <c r="DL41" s="715" t="str">
        <f>IFERROR(IF(DL$3='Rent Roll'!$U10,(-SUMIF('Monthly Cash Flow'!$F$2:$EG$2,'Commercial Lease'!DL$2,'Monthly Cash Flow'!$F$28:$EG$28)*'Rent Roll'!$T10*'Rent Roll'!$R10),"-"),"-")</f>
        <v>-</v>
      </c>
      <c r="DM41" s="715" t="str">
        <f>IFERROR(IF(DM$3='Rent Roll'!$U10,(-SUMIF('Monthly Cash Flow'!$F$2:$EG$2,'Commercial Lease'!DM$2,'Monthly Cash Flow'!$F$28:$EG$28)*'Rent Roll'!$T10*'Rent Roll'!$R10),"-"),"-")</f>
        <v>-</v>
      </c>
      <c r="DN41" s="715" t="str">
        <f>IFERROR(IF(DN$3='Rent Roll'!$U10,(-SUMIF('Monthly Cash Flow'!$F$2:$EG$2,'Commercial Lease'!DN$2,'Monthly Cash Flow'!$F$28:$EG$28)*'Rent Roll'!$T10*'Rent Roll'!$R10),"-"),"-")</f>
        <v>-</v>
      </c>
      <c r="DO41" s="715" t="str">
        <f>IFERROR(IF(DO$3='Rent Roll'!$U10,(-SUMIF('Monthly Cash Flow'!$F$2:$EG$2,'Commercial Lease'!DO$2,'Monthly Cash Flow'!$F$28:$EG$28)*'Rent Roll'!$T10*'Rent Roll'!$R10),"-"),"-")</f>
        <v>-</v>
      </c>
      <c r="DP41" s="715" t="str">
        <f>IFERROR(IF(DP$3='Rent Roll'!$U10,(-SUMIF('Monthly Cash Flow'!$F$2:$EG$2,'Commercial Lease'!DP$2,'Monthly Cash Flow'!$F$28:$EG$28)*'Rent Roll'!$T10*'Rent Roll'!$R10),"-"),"-")</f>
        <v>-</v>
      </c>
      <c r="DQ41" s="715" t="str">
        <f>IFERROR(IF(DQ$3='Rent Roll'!$U10,(-SUMIF('Monthly Cash Flow'!$F$2:$EG$2,'Commercial Lease'!DQ$2,'Monthly Cash Flow'!$F$28:$EG$28)*'Rent Roll'!$T10*'Rent Roll'!$R10),"-"),"-")</f>
        <v>-</v>
      </c>
      <c r="DR41" s="715">
        <f ca="1">IFERROR(IF(DR$3='Rent Roll'!$U10,(-SUMIF('Monthly Cash Flow'!$F$2:$EG$2,'Commercial Lease'!DR$2,'Monthly Cash Flow'!$F$28:$EG$28)*'Rent Roll'!$T10*'Rent Roll'!$R10),"-"),"-")</f>
        <v>115898.69766823748</v>
      </c>
      <c r="DS41" s="715" t="str">
        <f>IFERROR(IF(DS$3='Rent Roll'!$U10,(-SUMIF('Monthly Cash Flow'!$F$2:$EG$2,'Commercial Lease'!DS$2,'Monthly Cash Flow'!$F$28:$EG$28)*'Rent Roll'!$T10*'Rent Roll'!$R10),"-"),"-")</f>
        <v>-</v>
      </c>
      <c r="DT41" s="715" t="str">
        <f>IFERROR(IF(DT$3='Rent Roll'!$U10,(-SUMIF('Monthly Cash Flow'!$F$2:$EG$2,'Commercial Lease'!DT$2,'Monthly Cash Flow'!$F$28:$EG$28)*'Rent Roll'!$T10*'Rent Roll'!$R10),"-"),"-")</f>
        <v>-</v>
      </c>
      <c r="DU41" s="715" t="str">
        <f>IFERROR(IF(DU$3='Rent Roll'!$U10,(-SUMIF('Monthly Cash Flow'!$F$2:$EG$2,'Commercial Lease'!DU$2,'Monthly Cash Flow'!$F$28:$EG$28)*'Rent Roll'!$T10*'Rent Roll'!$R10),"-"),"-")</f>
        <v>-</v>
      </c>
      <c r="DV41" s="715" t="str">
        <f>IFERROR(IF(DV$3='Rent Roll'!$U10,(-SUMIF('Monthly Cash Flow'!$F$2:$EG$2,'Commercial Lease'!DV$2,'Monthly Cash Flow'!$F$28:$EG$28)*'Rent Roll'!$T10*'Rent Roll'!$R10),"-"),"-")</f>
        <v>-</v>
      </c>
      <c r="DW41" s="715" t="str">
        <f>IFERROR(IF(DW$3='Rent Roll'!$U10,(-SUMIF('Monthly Cash Flow'!$F$2:$EG$2,'Commercial Lease'!DW$2,'Monthly Cash Flow'!$F$28:$EG$28)*'Rent Roll'!$T10*'Rent Roll'!$R10),"-"),"-")</f>
        <v>-</v>
      </c>
      <c r="DX41" s="715" t="str">
        <f>IFERROR(IF(DX$3='Rent Roll'!$U10,(-SUMIF('Monthly Cash Flow'!$F$2:$EG$2,'Commercial Lease'!DX$2,'Monthly Cash Flow'!$F$28:$EG$28)*'Rent Roll'!$T10*'Rent Roll'!$R10),"-"),"-")</f>
        <v>-</v>
      </c>
      <c r="DY41" s="715" t="str">
        <f>IFERROR(IF(DY$3='Rent Roll'!$U10,(-SUMIF('Monthly Cash Flow'!$F$2:$EG$2,'Commercial Lease'!DY$2,'Monthly Cash Flow'!$F$28:$EG$28)*'Rent Roll'!$T10*'Rent Roll'!$R10),"-"),"-")</f>
        <v>-</v>
      </c>
      <c r="DZ41" s="715" t="str">
        <f>IFERROR(IF(DZ$3='Rent Roll'!$U10,(-SUMIF('Monthly Cash Flow'!$F$2:$EG$2,'Commercial Lease'!DZ$2,'Monthly Cash Flow'!$F$28:$EG$28)*'Rent Roll'!$T10*'Rent Roll'!$R10),"-"),"-")</f>
        <v>-</v>
      </c>
      <c r="EA41" s="715" t="str">
        <f>IFERROR(IF(EA$3='Rent Roll'!$U10,(-SUMIF('Monthly Cash Flow'!$F$2:$EG$2,'Commercial Lease'!EA$2,'Monthly Cash Flow'!$F$28:$EG$28)*'Rent Roll'!$T10*'Rent Roll'!$R10),"-"),"-")</f>
        <v>-</v>
      </c>
      <c r="EB41" s="715" t="str">
        <f>IFERROR(IF(EB$3='Rent Roll'!$U10,(-SUMIF('Monthly Cash Flow'!$F$2:$EG$2,'Commercial Lease'!EB$2,'Monthly Cash Flow'!$F$28:$EG$28)*'Rent Roll'!$T10*'Rent Roll'!$R10),"-"),"-")</f>
        <v>-</v>
      </c>
      <c r="EC41" s="715" t="str">
        <f>IFERROR(IF(EC$3='Rent Roll'!$U10,(-SUMIF('Monthly Cash Flow'!$F$2:$EG$2,'Commercial Lease'!EC$2,'Monthly Cash Flow'!$F$28:$EG$28)*'Rent Roll'!$T10*'Rent Roll'!$R10),"-"),"-")</f>
        <v>-</v>
      </c>
      <c r="ED41" s="715">
        <f ca="1">IFERROR(IF(ED$3='Rent Roll'!$U10,(-SUMIF('Monthly Cash Flow'!$F$2:$EG$2,'Commercial Lease'!ED$2,'Monthly Cash Flow'!$F$28:$EG$28)*'Rent Roll'!$T10*'Rent Roll'!$R10),"-"),"-")</f>
        <v>118140.00198331509</v>
      </c>
      <c r="EE41" s="715" t="str">
        <f>IFERROR(IF(EE$3='Rent Roll'!$U10,(-SUMIF('Monthly Cash Flow'!$F$2:$EG$2,'Commercial Lease'!EE$2,'Monthly Cash Flow'!$F$28:$EG$28)*'Rent Roll'!$T10*'Rent Roll'!$R10),"-"),"-")</f>
        <v>-</v>
      </c>
      <c r="EF41" s="361" t="str">
        <f>IFERROR(IF(EF$3='Rent Roll'!$U10,(-SUMIF('Monthly Cash Flow'!$F$2:$EG$2,'Commercial Lease'!EF$2,'Monthly Cash Flow'!$F$28:$EG$28)*'Rent Roll'!$T10*'Rent Roll'!$R10),"-"),"-")</f>
        <v>-</v>
      </c>
      <c r="EG41" s="693" t="s">
        <v>109</v>
      </c>
    </row>
    <row r="42" spans="2:137" x14ac:dyDescent="0.25">
      <c r="B42" s="731"/>
      <c r="C42" s="714" t="str">
        <f>CONCATENATE('Rent Roll'!B11&amp;" - "&amp;'Rent Roll'!C11)</f>
        <v>3R - IMD</v>
      </c>
      <c r="D42" s="361">
        <f t="shared" si="15"/>
        <v>0</v>
      </c>
      <c r="E42" s="715" t="str">
        <f>IFERROR(IF(E$3='Rent Roll'!$U11,(-SUMIF('Monthly Cash Flow'!$F$2:$EG$2,'Commercial Lease'!E$2,'Monthly Cash Flow'!$F$28:$EG$28)*'Rent Roll'!$T11*'Rent Roll'!$R11),"-"),"-")</f>
        <v>-</v>
      </c>
      <c r="F42" s="715" t="str">
        <f>IFERROR(IF(F$3='Rent Roll'!$U11,(-SUMIF('Monthly Cash Flow'!$F$2:$EG$2,'Commercial Lease'!F$2,'Monthly Cash Flow'!$F$28:$EG$28)*'Rent Roll'!$T11*'Rent Roll'!$R11),"-"),"-")</f>
        <v>-</v>
      </c>
      <c r="G42" s="715" t="str">
        <f>IFERROR(IF(G$3='Rent Roll'!$U11,(-SUMIF('Monthly Cash Flow'!$F$2:$EG$2,'Commercial Lease'!G$2,'Monthly Cash Flow'!$F$28:$EG$28)*'Rent Roll'!$T11*'Rent Roll'!$R11),"-"),"-")</f>
        <v>-</v>
      </c>
      <c r="H42" s="715" t="str">
        <f>IFERROR(IF(H$3='Rent Roll'!$U11,(-SUMIF('Monthly Cash Flow'!$F$2:$EG$2,'Commercial Lease'!H$2,'Monthly Cash Flow'!$F$28:$EG$28)*'Rent Roll'!$T11*'Rent Roll'!$R11),"-"),"-")</f>
        <v>-</v>
      </c>
      <c r="I42" s="715" t="str">
        <f>IFERROR(IF(I$3='Rent Roll'!$U11,(-SUMIF('Monthly Cash Flow'!$F$2:$EG$2,'Commercial Lease'!I$2,'Monthly Cash Flow'!$F$28:$EG$28)*'Rent Roll'!$T11*'Rent Roll'!$R11),"-"),"-")</f>
        <v>-</v>
      </c>
      <c r="J42" s="715" t="str">
        <f>IFERROR(IF(J$3='Rent Roll'!$U11,(-SUMIF('Monthly Cash Flow'!$F$2:$EG$2,'Commercial Lease'!J$2,'Monthly Cash Flow'!$F$28:$EG$28)*'Rent Roll'!$T11*'Rent Roll'!$R11),"-"),"-")</f>
        <v>-</v>
      </c>
      <c r="K42" s="715" t="str">
        <f>IFERROR(IF(K$3='Rent Roll'!$U11,(-SUMIF('Monthly Cash Flow'!$F$2:$EG$2,'Commercial Lease'!K$2,'Monthly Cash Flow'!$F$28:$EG$28)*'Rent Roll'!$T11*'Rent Roll'!$R11),"-"),"-")</f>
        <v>-</v>
      </c>
      <c r="L42" s="715" t="str">
        <f>IFERROR(IF(L$3='Rent Roll'!$U11,(-SUMIF('Monthly Cash Flow'!$F$2:$EG$2,'Commercial Lease'!L$2,'Monthly Cash Flow'!$F$28:$EG$28)*'Rent Roll'!$T11*'Rent Roll'!$R11),"-"),"-")</f>
        <v>-</v>
      </c>
      <c r="M42" s="715" t="str">
        <f>IFERROR(IF(M$3='Rent Roll'!$U11,(-SUMIF('Monthly Cash Flow'!$F$2:$EG$2,'Commercial Lease'!M$2,'Monthly Cash Flow'!$F$28:$EG$28)*'Rent Roll'!$T11*'Rent Roll'!$R11),"-"),"-")</f>
        <v>-</v>
      </c>
      <c r="N42" s="715" t="str">
        <f>IFERROR(IF(N$3='Rent Roll'!$U11,(-SUMIF('Monthly Cash Flow'!$F$2:$EG$2,'Commercial Lease'!N$2,'Monthly Cash Flow'!$F$28:$EG$28)*'Rent Roll'!$T11*'Rent Roll'!$R11),"-"),"-")</f>
        <v>-</v>
      </c>
      <c r="O42" s="715" t="str">
        <f>IFERROR(IF(O$3='Rent Roll'!$U11,(-SUMIF('Monthly Cash Flow'!$F$2:$EG$2,'Commercial Lease'!O$2,'Monthly Cash Flow'!$F$28:$EG$28)*'Rent Roll'!$T11*'Rent Roll'!$R11),"-"),"-")</f>
        <v>-</v>
      </c>
      <c r="P42" s="715" t="str">
        <f>IFERROR(IF(P$3='Rent Roll'!$U11,(-SUMIF('Monthly Cash Flow'!$F$2:$EG$2,'Commercial Lease'!P$2,'Monthly Cash Flow'!$F$28:$EG$28)*'Rent Roll'!$T11*'Rent Roll'!$R11),"-"),"-")</f>
        <v>-</v>
      </c>
      <c r="Q42" s="715" t="str">
        <f>IFERROR(IF(Q$3='Rent Roll'!$U11,(-SUMIF('Monthly Cash Flow'!$F$2:$EG$2,'Commercial Lease'!Q$2,'Monthly Cash Flow'!$F$28:$EG$28)*'Rent Roll'!$T11*'Rent Roll'!$R11),"-"),"-")</f>
        <v>-</v>
      </c>
      <c r="R42" s="715" t="str">
        <f>IFERROR(IF(R$3='Rent Roll'!$U11,(-SUMIF('Monthly Cash Flow'!$F$2:$EG$2,'Commercial Lease'!R$2,'Monthly Cash Flow'!$F$28:$EG$28)*'Rent Roll'!$T11*'Rent Roll'!$R11),"-"),"-")</f>
        <v>-</v>
      </c>
      <c r="S42" s="715" t="str">
        <f>IFERROR(IF(S$3='Rent Roll'!$U11,(-SUMIF('Monthly Cash Flow'!$F$2:$EG$2,'Commercial Lease'!S$2,'Monthly Cash Flow'!$F$28:$EG$28)*'Rent Roll'!$T11*'Rent Roll'!$R11),"-"),"-")</f>
        <v>-</v>
      </c>
      <c r="T42" s="715" t="str">
        <f>IFERROR(IF(T$3='Rent Roll'!$U11,(-SUMIF('Monthly Cash Flow'!$F$2:$EG$2,'Commercial Lease'!T$2,'Monthly Cash Flow'!$F$28:$EG$28)*'Rent Roll'!$T11*'Rent Roll'!$R11),"-"),"-")</f>
        <v>-</v>
      </c>
      <c r="U42" s="715" t="str">
        <f>IFERROR(IF(U$3='Rent Roll'!$U11,(-SUMIF('Monthly Cash Flow'!$F$2:$EG$2,'Commercial Lease'!U$2,'Monthly Cash Flow'!$F$28:$EG$28)*'Rent Roll'!$T11*'Rent Roll'!$R11),"-"),"-")</f>
        <v>-</v>
      </c>
      <c r="V42" s="715" t="str">
        <f>IFERROR(IF(V$3='Rent Roll'!$U11,(-SUMIF('Monthly Cash Flow'!$F$2:$EG$2,'Commercial Lease'!V$2,'Monthly Cash Flow'!$F$28:$EG$28)*'Rent Roll'!$T11*'Rent Roll'!$R11),"-"),"-")</f>
        <v>-</v>
      </c>
      <c r="W42" s="715" t="str">
        <f>IFERROR(IF(W$3='Rent Roll'!$U11,(-SUMIF('Monthly Cash Flow'!$F$2:$EG$2,'Commercial Lease'!W$2,'Monthly Cash Flow'!$F$28:$EG$28)*'Rent Roll'!$T11*'Rent Roll'!$R11),"-"),"-")</f>
        <v>-</v>
      </c>
      <c r="X42" s="715" t="str">
        <f>IFERROR(IF(X$3='Rent Roll'!$U11,(-SUMIF('Monthly Cash Flow'!$F$2:$EG$2,'Commercial Lease'!X$2,'Monthly Cash Flow'!$F$28:$EG$28)*'Rent Roll'!$T11*'Rent Roll'!$R11),"-"),"-")</f>
        <v>-</v>
      </c>
      <c r="Y42" s="715" t="str">
        <f>IFERROR(IF(Y$3='Rent Roll'!$U11,(-SUMIF('Monthly Cash Flow'!$F$2:$EG$2,'Commercial Lease'!Y$2,'Monthly Cash Flow'!$F$28:$EG$28)*'Rent Roll'!$T11*'Rent Roll'!$R11),"-"),"-")</f>
        <v>-</v>
      </c>
      <c r="Z42" s="715" t="str">
        <f>IFERROR(IF(Z$3='Rent Roll'!$U11,(-SUMIF('Monthly Cash Flow'!$F$2:$EG$2,'Commercial Lease'!Z$2,'Monthly Cash Flow'!$F$28:$EG$28)*'Rent Roll'!$T11*'Rent Roll'!$R11),"-"),"-")</f>
        <v>-</v>
      </c>
      <c r="AA42" s="715" t="str">
        <f>IFERROR(IF(AA$3='Rent Roll'!$U11,(-SUMIF('Monthly Cash Flow'!$F$2:$EG$2,'Commercial Lease'!AA$2,'Monthly Cash Flow'!$F$28:$EG$28)*'Rent Roll'!$T11*'Rent Roll'!$R11),"-"),"-")</f>
        <v>-</v>
      </c>
      <c r="AB42" s="715" t="str">
        <f>IFERROR(IF(AB$3='Rent Roll'!$U11,(-SUMIF('Monthly Cash Flow'!$F$2:$EG$2,'Commercial Lease'!AB$2,'Monthly Cash Flow'!$F$28:$EG$28)*'Rent Roll'!$T11*'Rent Roll'!$R11),"-"),"-")</f>
        <v>-</v>
      </c>
      <c r="AC42" s="715" t="str">
        <f>IFERROR(IF(AC$3='Rent Roll'!$U11,(-SUMIF('Monthly Cash Flow'!$F$2:$EG$2,'Commercial Lease'!AC$2,'Monthly Cash Flow'!$F$28:$EG$28)*'Rent Roll'!$T11*'Rent Roll'!$R11),"-"),"-")</f>
        <v>-</v>
      </c>
      <c r="AD42" s="715" t="str">
        <f>IFERROR(IF(AD$3='Rent Roll'!$U11,(-SUMIF('Monthly Cash Flow'!$F$2:$EG$2,'Commercial Lease'!AD$2,'Monthly Cash Flow'!$F$28:$EG$28)*'Rent Roll'!$T11*'Rent Roll'!$R11),"-"),"-")</f>
        <v>-</v>
      </c>
      <c r="AE42" s="715" t="str">
        <f>IFERROR(IF(AE$3='Rent Roll'!$U11,(-SUMIF('Monthly Cash Flow'!$F$2:$EG$2,'Commercial Lease'!AE$2,'Monthly Cash Flow'!$F$28:$EG$28)*'Rent Roll'!$T11*'Rent Roll'!$R11),"-"),"-")</f>
        <v>-</v>
      </c>
      <c r="AF42" s="715" t="str">
        <f>IFERROR(IF(AF$3='Rent Roll'!$U11,(-SUMIF('Monthly Cash Flow'!$F$2:$EG$2,'Commercial Lease'!AF$2,'Monthly Cash Flow'!$F$28:$EG$28)*'Rent Roll'!$T11*'Rent Roll'!$R11),"-"),"-")</f>
        <v>-</v>
      </c>
      <c r="AG42" s="715" t="str">
        <f>IFERROR(IF(AG$3='Rent Roll'!$U11,(-SUMIF('Monthly Cash Flow'!$F$2:$EG$2,'Commercial Lease'!AG$2,'Monthly Cash Flow'!$F$28:$EG$28)*'Rent Roll'!$T11*'Rent Roll'!$R11),"-"),"-")</f>
        <v>-</v>
      </c>
      <c r="AH42" s="715" t="str">
        <f>IFERROR(IF(AH$3='Rent Roll'!$U11,(-SUMIF('Monthly Cash Flow'!$F$2:$EG$2,'Commercial Lease'!AH$2,'Monthly Cash Flow'!$F$28:$EG$28)*'Rent Roll'!$T11*'Rent Roll'!$R11),"-"),"-")</f>
        <v>-</v>
      </c>
      <c r="AI42" s="715" t="str">
        <f>IFERROR(IF(AI$3='Rent Roll'!$U11,(-SUMIF('Monthly Cash Flow'!$F$2:$EG$2,'Commercial Lease'!AI$2,'Monthly Cash Flow'!$F$28:$EG$28)*'Rent Roll'!$T11*'Rent Roll'!$R11),"-"),"-")</f>
        <v>-</v>
      </c>
      <c r="AJ42" s="715" t="str">
        <f>IFERROR(IF(AJ$3='Rent Roll'!$U11,(-SUMIF('Monthly Cash Flow'!$F$2:$EG$2,'Commercial Lease'!AJ$2,'Monthly Cash Flow'!$F$28:$EG$28)*'Rent Roll'!$T11*'Rent Roll'!$R11),"-"),"-")</f>
        <v>-</v>
      </c>
      <c r="AK42" s="715" t="str">
        <f>IFERROR(IF(AK$3='Rent Roll'!$U11,(-SUMIF('Monthly Cash Flow'!$F$2:$EG$2,'Commercial Lease'!AK$2,'Monthly Cash Flow'!$F$28:$EG$28)*'Rent Roll'!$T11*'Rent Roll'!$R11),"-"),"-")</f>
        <v>-</v>
      </c>
      <c r="AL42" s="715" t="str">
        <f>IFERROR(IF(AL$3='Rent Roll'!$U11,(-SUMIF('Monthly Cash Flow'!$F$2:$EG$2,'Commercial Lease'!AL$2,'Monthly Cash Flow'!$F$28:$EG$28)*'Rent Roll'!$T11*'Rent Roll'!$R11),"-"),"-")</f>
        <v>-</v>
      </c>
      <c r="AM42" s="715" t="str">
        <f>IFERROR(IF(AM$3='Rent Roll'!$U11,(-SUMIF('Monthly Cash Flow'!$F$2:$EG$2,'Commercial Lease'!AM$2,'Monthly Cash Flow'!$F$28:$EG$28)*'Rent Roll'!$T11*'Rent Roll'!$R11),"-"),"-")</f>
        <v>-</v>
      </c>
      <c r="AN42" s="715" t="str">
        <f>IFERROR(IF(AN$3='Rent Roll'!$U11,(-SUMIF('Monthly Cash Flow'!$F$2:$EG$2,'Commercial Lease'!AN$2,'Monthly Cash Flow'!$F$28:$EG$28)*'Rent Roll'!$T11*'Rent Roll'!$R11),"-"),"-")</f>
        <v>-</v>
      </c>
      <c r="AO42" s="715" t="str">
        <f>IFERROR(IF(AO$3='Rent Roll'!$U11,(-SUMIF('Monthly Cash Flow'!$F$2:$EG$2,'Commercial Lease'!AO$2,'Monthly Cash Flow'!$F$28:$EG$28)*'Rent Roll'!$T11*'Rent Roll'!$R11),"-"),"-")</f>
        <v>-</v>
      </c>
      <c r="AP42" s="715" t="str">
        <f>IFERROR(IF(AP$3='Rent Roll'!$U11,(-SUMIF('Monthly Cash Flow'!$F$2:$EG$2,'Commercial Lease'!AP$2,'Monthly Cash Flow'!$F$28:$EG$28)*'Rent Roll'!$T11*'Rent Roll'!$R11),"-"),"-")</f>
        <v>-</v>
      </c>
      <c r="AQ42" s="715" t="str">
        <f>IFERROR(IF(AQ$3='Rent Roll'!$U11,(-SUMIF('Monthly Cash Flow'!$F$2:$EG$2,'Commercial Lease'!AQ$2,'Monthly Cash Flow'!$F$28:$EG$28)*'Rent Roll'!$T11*'Rent Roll'!$R11),"-"),"-")</f>
        <v>-</v>
      </c>
      <c r="AR42" s="715" t="str">
        <f>IFERROR(IF(AR$3='Rent Roll'!$U11,(-SUMIF('Monthly Cash Flow'!$F$2:$EG$2,'Commercial Lease'!AR$2,'Monthly Cash Flow'!$F$28:$EG$28)*'Rent Roll'!$T11*'Rent Roll'!$R11),"-"),"-")</f>
        <v>-</v>
      </c>
      <c r="AS42" s="715" t="str">
        <f>IFERROR(IF(AS$3='Rent Roll'!$U11,(-SUMIF('Monthly Cash Flow'!$F$2:$EG$2,'Commercial Lease'!AS$2,'Monthly Cash Flow'!$F$28:$EG$28)*'Rent Roll'!$T11*'Rent Roll'!$R11),"-"),"-")</f>
        <v>-</v>
      </c>
      <c r="AT42" s="715" t="str">
        <f>IFERROR(IF(AT$3='Rent Roll'!$U11,(-SUMIF('Monthly Cash Flow'!$F$2:$EG$2,'Commercial Lease'!AT$2,'Monthly Cash Flow'!$F$28:$EG$28)*'Rent Roll'!$T11*'Rent Roll'!$R11),"-"),"-")</f>
        <v>-</v>
      </c>
      <c r="AU42" s="715" t="str">
        <f>IFERROR(IF(AU$3='Rent Roll'!$U11,(-SUMIF('Monthly Cash Flow'!$F$2:$EG$2,'Commercial Lease'!AU$2,'Monthly Cash Flow'!$F$28:$EG$28)*'Rent Roll'!$T11*'Rent Roll'!$R11),"-"),"-")</f>
        <v>-</v>
      </c>
      <c r="AV42" s="715" t="str">
        <f>IFERROR(IF(AV$3='Rent Roll'!$U11,(-SUMIF('Monthly Cash Flow'!$F$2:$EG$2,'Commercial Lease'!AV$2,'Monthly Cash Flow'!$F$28:$EG$28)*'Rent Roll'!$T11*'Rent Roll'!$R11),"-"),"-")</f>
        <v>-</v>
      </c>
      <c r="AW42" s="715" t="str">
        <f>IFERROR(IF(AW$3='Rent Roll'!$U11,(-SUMIF('Monthly Cash Flow'!$F$2:$EG$2,'Commercial Lease'!AW$2,'Monthly Cash Flow'!$F$28:$EG$28)*'Rent Roll'!$T11*'Rent Roll'!$R11),"-"),"-")</f>
        <v>-</v>
      </c>
      <c r="AX42" s="715" t="str">
        <f>IFERROR(IF(AX$3='Rent Roll'!$U11,(-SUMIF('Monthly Cash Flow'!$F$2:$EG$2,'Commercial Lease'!AX$2,'Monthly Cash Flow'!$F$28:$EG$28)*'Rent Roll'!$T11*'Rent Roll'!$R11),"-"),"-")</f>
        <v>-</v>
      </c>
      <c r="AY42" s="715" t="str">
        <f>IFERROR(IF(AY$3='Rent Roll'!$U11,(-SUMIF('Monthly Cash Flow'!$F$2:$EG$2,'Commercial Lease'!AY$2,'Monthly Cash Flow'!$F$28:$EG$28)*'Rent Roll'!$T11*'Rent Roll'!$R11),"-"),"-")</f>
        <v>-</v>
      </c>
      <c r="AZ42" s="715" t="str">
        <f>IFERROR(IF(AZ$3='Rent Roll'!$U11,(-SUMIF('Monthly Cash Flow'!$F$2:$EG$2,'Commercial Lease'!AZ$2,'Monthly Cash Flow'!$F$28:$EG$28)*'Rent Roll'!$T11*'Rent Roll'!$R11),"-"),"-")</f>
        <v>-</v>
      </c>
      <c r="BA42" s="715" t="str">
        <f>IFERROR(IF(BA$3='Rent Roll'!$U11,(-SUMIF('Monthly Cash Flow'!$F$2:$EG$2,'Commercial Lease'!BA$2,'Monthly Cash Flow'!$F$28:$EG$28)*'Rent Roll'!$T11*'Rent Roll'!$R11),"-"),"-")</f>
        <v>-</v>
      </c>
      <c r="BB42" s="715" t="str">
        <f>IFERROR(IF(BB$3='Rent Roll'!$U11,(-SUMIF('Monthly Cash Flow'!$F$2:$EG$2,'Commercial Lease'!BB$2,'Monthly Cash Flow'!$F$28:$EG$28)*'Rent Roll'!$T11*'Rent Roll'!$R11),"-"),"-")</f>
        <v>-</v>
      </c>
      <c r="BC42" s="715" t="str">
        <f>IFERROR(IF(BC$3='Rent Roll'!$U11,(-SUMIF('Monthly Cash Flow'!$F$2:$EG$2,'Commercial Lease'!BC$2,'Monthly Cash Flow'!$F$28:$EG$28)*'Rent Roll'!$T11*'Rent Roll'!$R11),"-"),"-")</f>
        <v>-</v>
      </c>
      <c r="BD42" s="715" t="str">
        <f>IFERROR(IF(BD$3='Rent Roll'!$U11,(-SUMIF('Monthly Cash Flow'!$F$2:$EG$2,'Commercial Lease'!BD$2,'Monthly Cash Flow'!$F$28:$EG$28)*'Rent Roll'!$T11*'Rent Roll'!$R11),"-"),"-")</f>
        <v>-</v>
      </c>
      <c r="BE42" s="715" t="str">
        <f>IFERROR(IF(BE$3='Rent Roll'!$U11,(-SUMIF('Monthly Cash Flow'!$F$2:$EG$2,'Commercial Lease'!BE$2,'Monthly Cash Flow'!$F$28:$EG$28)*'Rent Roll'!$T11*'Rent Roll'!$R11),"-"),"-")</f>
        <v>-</v>
      </c>
      <c r="BF42" s="715" t="str">
        <f>IFERROR(IF(BF$3='Rent Roll'!$U11,(-SUMIF('Monthly Cash Flow'!$F$2:$EG$2,'Commercial Lease'!BF$2,'Monthly Cash Flow'!$F$28:$EG$28)*'Rent Roll'!$T11*'Rent Roll'!$R11),"-"),"-")</f>
        <v>-</v>
      </c>
      <c r="BG42" s="715" t="str">
        <f>IFERROR(IF(BG$3='Rent Roll'!$U11,(-SUMIF('Monthly Cash Flow'!$F$2:$EG$2,'Commercial Lease'!BG$2,'Monthly Cash Flow'!$F$28:$EG$28)*'Rent Roll'!$T11*'Rent Roll'!$R11),"-"),"-")</f>
        <v>-</v>
      </c>
      <c r="BH42" s="715" t="str">
        <f>IFERROR(IF(BH$3='Rent Roll'!$U11,(-SUMIF('Monthly Cash Flow'!$F$2:$EG$2,'Commercial Lease'!BH$2,'Monthly Cash Flow'!$F$28:$EG$28)*'Rent Roll'!$T11*'Rent Roll'!$R11),"-"),"-")</f>
        <v>-</v>
      </c>
      <c r="BI42" s="715" t="str">
        <f>IFERROR(IF(BI$3='Rent Roll'!$U11,(-SUMIF('Monthly Cash Flow'!$F$2:$EG$2,'Commercial Lease'!BI$2,'Monthly Cash Flow'!$F$28:$EG$28)*'Rent Roll'!$T11*'Rent Roll'!$R11),"-"),"-")</f>
        <v>-</v>
      </c>
      <c r="BJ42" s="715" t="str">
        <f>IFERROR(IF(BJ$3='Rent Roll'!$U11,(-SUMIF('Monthly Cash Flow'!$F$2:$EG$2,'Commercial Lease'!BJ$2,'Monthly Cash Flow'!$F$28:$EG$28)*'Rent Roll'!$T11*'Rent Roll'!$R11),"-"),"-")</f>
        <v>-</v>
      </c>
      <c r="BK42" s="715" t="str">
        <f>IFERROR(IF(BK$3='Rent Roll'!$U11,(-SUMIF('Monthly Cash Flow'!$F$2:$EG$2,'Commercial Lease'!BK$2,'Monthly Cash Flow'!$F$28:$EG$28)*'Rent Roll'!$T11*'Rent Roll'!$R11),"-"),"-")</f>
        <v>-</v>
      </c>
      <c r="BL42" s="715" t="str">
        <f>IFERROR(IF(BL$3='Rent Roll'!$U11,(-SUMIF('Monthly Cash Flow'!$F$2:$EG$2,'Commercial Lease'!BL$2,'Monthly Cash Flow'!$F$28:$EG$28)*'Rent Roll'!$T11*'Rent Roll'!$R11),"-"),"-")</f>
        <v>-</v>
      </c>
      <c r="BM42" s="715" t="str">
        <f>IFERROR(IF(BM$3='Rent Roll'!$U11,(-SUMIF('Monthly Cash Flow'!$F$2:$EG$2,'Commercial Lease'!BM$2,'Monthly Cash Flow'!$F$28:$EG$28)*'Rent Roll'!$T11*'Rent Roll'!$R11),"-"),"-")</f>
        <v>-</v>
      </c>
      <c r="BN42" s="715" t="str">
        <f>IFERROR(IF(BN$3='Rent Roll'!$U11,(-SUMIF('Monthly Cash Flow'!$F$2:$EG$2,'Commercial Lease'!BN$2,'Monthly Cash Flow'!$F$28:$EG$28)*'Rent Roll'!$T11*'Rent Roll'!$R11),"-"),"-")</f>
        <v>-</v>
      </c>
      <c r="BO42" s="715" t="str">
        <f>IFERROR(IF(BO$3='Rent Roll'!$U11,(-SUMIF('Monthly Cash Flow'!$F$2:$EG$2,'Commercial Lease'!BO$2,'Monthly Cash Flow'!$F$28:$EG$28)*'Rent Roll'!$T11*'Rent Roll'!$R11),"-"),"-")</f>
        <v>-</v>
      </c>
      <c r="BP42" s="715" t="str">
        <f>IFERROR(IF(BP$3='Rent Roll'!$U11,(-SUMIF('Monthly Cash Flow'!$F$2:$EG$2,'Commercial Lease'!BP$2,'Monthly Cash Flow'!$F$28:$EG$28)*'Rent Roll'!$T11*'Rent Roll'!$R11),"-"),"-")</f>
        <v>-</v>
      </c>
      <c r="BQ42" s="715" t="str">
        <f>IFERROR(IF(BQ$3='Rent Roll'!$U11,(-SUMIF('Monthly Cash Flow'!$F$2:$EG$2,'Commercial Lease'!BQ$2,'Monthly Cash Flow'!$F$28:$EG$28)*'Rent Roll'!$T11*'Rent Roll'!$R11),"-"),"-")</f>
        <v>-</v>
      </c>
      <c r="BR42" s="715" t="str">
        <f>IFERROR(IF(BR$3='Rent Roll'!$U11,(-SUMIF('Monthly Cash Flow'!$F$2:$EG$2,'Commercial Lease'!BR$2,'Monthly Cash Flow'!$F$28:$EG$28)*'Rent Roll'!$T11*'Rent Roll'!$R11),"-"),"-")</f>
        <v>-</v>
      </c>
      <c r="BS42" s="715" t="str">
        <f>IFERROR(IF(BS$3='Rent Roll'!$U11,(-SUMIF('Monthly Cash Flow'!$F$2:$EG$2,'Commercial Lease'!BS$2,'Monthly Cash Flow'!$F$28:$EG$28)*'Rent Roll'!$T11*'Rent Roll'!$R11),"-"),"-")</f>
        <v>-</v>
      </c>
      <c r="BT42" s="715" t="str">
        <f>IFERROR(IF(BT$3='Rent Roll'!$U11,(-SUMIF('Monthly Cash Flow'!$F$2:$EG$2,'Commercial Lease'!BT$2,'Monthly Cash Flow'!$F$28:$EG$28)*'Rent Roll'!$T11*'Rent Roll'!$R11),"-"),"-")</f>
        <v>-</v>
      </c>
      <c r="BU42" s="715" t="str">
        <f>IFERROR(IF(BU$3='Rent Roll'!$U11,(-SUMIF('Monthly Cash Flow'!$F$2:$EG$2,'Commercial Lease'!BU$2,'Monthly Cash Flow'!$F$28:$EG$28)*'Rent Roll'!$T11*'Rent Roll'!$R11),"-"),"-")</f>
        <v>-</v>
      </c>
      <c r="BV42" s="715" t="str">
        <f>IFERROR(IF(BV$3='Rent Roll'!$U11,(-SUMIF('Monthly Cash Flow'!$F$2:$EG$2,'Commercial Lease'!BV$2,'Monthly Cash Flow'!$F$28:$EG$28)*'Rent Roll'!$T11*'Rent Roll'!$R11),"-"),"-")</f>
        <v>-</v>
      </c>
      <c r="BW42" s="715" t="str">
        <f>IFERROR(IF(BW$3='Rent Roll'!$U11,(-SUMIF('Monthly Cash Flow'!$F$2:$EG$2,'Commercial Lease'!BW$2,'Monthly Cash Flow'!$F$28:$EG$28)*'Rent Roll'!$T11*'Rent Roll'!$R11),"-"),"-")</f>
        <v>-</v>
      </c>
      <c r="BX42" s="715" t="str">
        <f>IFERROR(IF(BX$3='Rent Roll'!$U11,(-SUMIF('Monthly Cash Flow'!$F$2:$EG$2,'Commercial Lease'!BX$2,'Monthly Cash Flow'!$F$28:$EG$28)*'Rent Roll'!$T11*'Rent Roll'!$R11),"-"),"-")</f>
        <v>-</v>
      </c>
      <c r="BY42" s="715" t="str">
        <f>IFERROR(IF(BY$3='Rent Roll'!$U11,(-SUMIF('Monthly Cash Flow'!$F$2:$EG$2,'Commercial Lease'!BY$2,'Monthly Cash Flow'!$F$28:$EG$28)*'Rent Roll'!$T11*'Rent Roll'!$R11),"-"),"-")</f>
        <v>-</v>
      </c>
      <c r="BZ42" s="715" t="str">
        <f>IFERROR(IF(BZ$3='Rent Roll'!$U11,(-SUMIF('Monthly Cash Flow'!$F$2:$EG$2,'Commercial Lease'!BZ$2,'Monthly Cash Flow'!$F$28:$EG$28)*'Rent Roll'!$T11*'Rent Roll'!$R11),"-"),"-")</f>
        <v>-</v>
      </c>
      <c r="CA42" s="715" t="str">
        <f>IFERROR(IF(CA$3='Rent Roll'!$U11,(-SUMIF('Monthly Cash Flow'!$F$2:$EG$2,'Commercial Lease'!CA$2,'Monthly Cash Flow'!$F$28:$EG$28)*'Rent Roll'!$T11*'Rent Roll'!$R11),"-"),"-")</f>
        <v>-</v>
      </c>
      <c r="CB42" s="715" t="str">
        <f>IFERROR(IF(CB$3='Rent Roll'!$U11,(-SUMIF('Monthly Cash Flow'!$F$2:$EG$2,'Commercial Lease'!CB$2,'Monthly Cash Flow'!$F$28:$EG$28)*'Rent Roll'!$T11*'Rent Roll'!$R11),"-"),"-")</f>
        <v>-</v>
      </c>
      <c r="CC42" s="715" t="str">
        <f>IFERROR(IF(CC$3='Rent Roll'!$U11,(-SUMIF('Monthly Cash Flow'!$F$2:$EG$2,'Commercial Lease'!CC$2,'Monthly Cash Flow'!$F$28:$EG$28)*'Rent Roll'!$T11*'Rent Roll'!$R11),"-"),"-")</f>
        <v>-</v>
      </c>
      <c r="CD42" s="715" t="str">
        <f>IFERROR(IF(CD$3='Rent Roll'!$U11,(-SUMIF('Monthly Cash Flow'!$F$2:$EG$2,'Commercial Lease'!CD$2,'Monthly Cash Flow'!$F$28:$EG$28)*'Rent Roll'!$T11*'Rent Roll'!$R11),"-"),"-")</f>
        <v>-</v>
      </c>
      <c r="CE42" s="715" t="str">
        <f>IFERROR(IF(CE$3='Rent Roll'!$U11,(-SUMIF('Monthly Cash Flow'!$F$2:$EG$2,'Commercial Lease'!CE$2,'Monthly Cash Flow'!$F$28:$EG$28)*'Rent Roll'!$T11*'Rent Roll'!$R11),"-"),"-")</f>
        <v>-</v>
      </c>
      <c r="CF42" s="715" t="str">
        <f>IFERROR(IF(CF$3='Rent Roll'!$U11,(-SUMIF('Monthly Cash Flow'!$F$2:$EG$2,'Commercial Lease'!CF$2,'Monthly Cash Flow'!$F$28:$EG$28)*'Rent Roll'!$T11*'Rent Roll'!$R11),"-"),"-")</f>
        <v>-</v>
      </c>
      <c r="CG42" s="715" t="str">
        <f>IFERROR(IF(CG$3='Rent Roll'!$U11,(-SUMIF('Monthly Cash Flow'!$F$2:$EG$2,'Commercial Lease'!CG$2,'Monthly Cash Flow'!$F$28:$EG$28)*'Rent Roll'!$T11*'Rent Roll'!$R11),"-"),"-")</f>
        <v>-</v>
      </c>
      <c r="CH42" s="715" t="str">
        <f>IFERROR(IF(CH$3='Rent Roll'!$U11,(-SUMIF('Monthly Cash Flow'!$F$2:$EG$2,'Commercial Lease'!CH$2,'Monthly Cash Flow'!$F$28:$EG$28)*'Rent Roll'!$T11*'Rent Roll'!$R11),"-"),"-")</f>
        <v>-</v>
      </c>
      <c r="CI42" s="715" t="str">
        <f>IFERROR(IF(CI$3='Rent Roll'!$U11,(-SUMIF('Monthly Cash Flow'!$F$2:$EG$2,'Commercial Lease'!CI$2,'Monthly Cash Flow'!$F$28:$EG$28)*'Rent Roll'!$T11*'Rent Roll'!$R11),"-"),"-")</f>
        <v>-</v>
      </c>
      <c r="CJ42" s="715" t="str">
        <f>IFERROR(IF(CJ$3='Rent Roll'!$U11,(-SUMIF('Monthly Cash Flow'!$F$2:$EG$2,'Commercial Lease'!CJ$2,'Monthly Cash Flow'!$F$28:$EG$28)*'Rent Roll'!$T11*'Rent Roll'!$R11),"-"),"-")</f>
        <v>-</v>
      </c>
      <c r="CK42" s="715" t="str">
        <f>IFERROR(IF(CK$3='Rent Roll'!$U11,(-SUMIF('Monthly Cash Flow'!$F$2:$EG$2,'Commercial Lease'!CK$2,'Monthly Cash Flow'!$F$28:$EG$28)*'Rent Roll'!$T11*'Rent Roll'!$R11),"-"),"-")</f>
        <v>-</v>
      </c>
      <c r="CL42" s="715" t="str">
        <f>IFERROR(IF(CL$3='Rent Roll'!$U11,(-SUMIF('Monthly Cash Flow'!$F$2:$EG$2,'Commercial Lease'!CL$2,'Monthly Cash Flow'!$F$28:$EG$28)*'Rent Roll'!$T11*'Rent Roll'!$R11),"-"),"-")</f>
        <v>-</v>
      </c>
      <c r="CM42" s="715" t="str">
        <f>IFERROR(IF(CM$3='Rent Roll'!$U11,(-SUMIF('Monthly Cash Flow'!$F$2:$EG$2,'Commercial Lease'!CM$2,'Monthly Cash Flow'!$F$28:$EG$28)*'Rent Roll'!$T11*'Rent Roll'!$R11),"-"),"-")</f>
        <v>-</v>
      </c>
      <c r="CN42" s="715" t="str">
        <f>IFERROR(IF(CN$3='Rent Roll'!$U11,(-SUMIF('Monthly Cash Flow'!$F$2:$EG$2,'Commercial Lease'!CN$2,'Monthly Cash Flow'!$F$28:$EG$28)*'Rent Roll'!$T11*'Rent Roll'!$R11),"-"),"-")</f>
        <v>-</v>
      </c>
      <c r="CO42" s="715" t="str">
        <f>IFERROR(IF(CO$3='Rent Roll'!$U11,(-SUMIF('Monthly Cash Flow'!$F$2:$EG$2,'Commercial Lease'!CO$2,'Monthly Cash Flow'!$F$28:$EG$28)*'Rent Roll'!$T11*'Rent Roll'!$R11),"-"),"-")</f>
        <v>-</v>
      </c>
      <c r="CP42" s="715" t="str">
        <f>IFERROR(IF(CP$3='Rent Roll'!$U11,(-SUMIF('Monthly Cash Flow'!$F$2:$EG$2,'Commercial Lease'!CP$2,'Monthly Cash Flow'!$F$28:$EG$28)*'Rent Roll'!$T11*'Rent Roll'!$R11),"-"),"-")</f>
        <v>-</v>
      </c>
      <c r="CQ42" s="715" t="str">
        <f>IFERROR(IF(CQ$3='Rent Roll'!$U11,(-SUMIF('Monthly Cash Flow'!$F$2:$EG$2,'Commercial Lease'!CQ$2,'Monthly Cash Flow'!$F$28:$EG$28)*'Rent Roll'!$T11*'Rent Roll'!$R11),"-"),"-")</f>
        <v>-</v>
      </c>
      <c r="CR42" s="715" t="str">
        <f>IFERROR(IF(CR$3='Rent Roll'!$U11,(-SUMIF('Monthly Cash Flow'!$F$2:$EG$2,'Commercial Lease'!CR$2,'Monthly Cash Flow'!$F$28:$EG$28)*'Rent Roll'!$T11*'Rent Roll'!$R11),"-"),"-")</f>
        <v>-</v>
      </c>
      <c r="CS42" s="715" t="str">
        <f>IFERROR(IF(CS$3='Rent Roll'!$U11,(-SUMIF('Monthly Cash Flow'!$F$2:$EG$2,'Commercial Lease'!CS$2,'Monthly Cash Flow'!$F$28:$EG$28)*'Rent Roll'!$T11*'Rent Roll'!$R11),"-"),"-")</f>
        <v>-</v>
      </c>
      <c r="CT42" s="715" t="str">
        <f>IFERROR(IF(CT$3='Rent Roll'!$U11,(-SUMIF('Monthly Cash Flow'!$F$2:$EG$2,'Commercial Lease'!CT$2,'Monthly Cash Flow'!$F$28:$EG$28)*'Rent Roll'!$T11*'Rent Roll'!$R11),"-"),"-")</f>
        <v>-</v>
      </c>
      <c r="CU42" s="715" t="str">
        <f>IFERROR(IF(CU$3='Rent Roll'!$U11,(-SUMIF('Monthly Cash Flow'!$F$2:$EG$2,'Commercial Lease'!CU$2,'Monthly Cash Flow'!$F$28:$EG$28)*'Rent Roll'!$T11*'Rent Roll'!$R11),"-"),"-")</f>
        <v>-</v>
      </c>
      <c r="CV42" s="715" t="str">
        <f>IFERROR(IF(CV$3='Rent Roll'!$U11,(-SUMIF('Monthly Cash Flow'!$F$2:$EG$2,'Commercial Lease'!CV$2,'Monthly Cash Flow'!$F$28:$EG$28)*'Rent Roll'!$T11*'Rent Roll'!$R11),"-"),"-")</f>
        <v>-</v>
      </c>
      <c r="CW42" s="715" t="str">
        <f>IFERROR(IF(CW$3='Rent Roll'!$U11,(-SUMIF('Monthly Cash Flow'!$F$2:$EG$2,'Commercial Lease'!CW$2,'Monthly Cash Flow'!$F$28:$EG$28)*'Rent Roll'!$T11*'Rent Roll'!$R11),"-"),"-")</f>
        <v>-</v>
      </c>
      <c r="CX42" s="715" t="str">
        <f>IFERROR(IF(CX$3='Rent Roll'!$U11,(-SUMIF('Monthly Cash Flow'!$F$2:$EG$2,'Commercial Lease'!CX$2,'Monthly Cash Flow'!$F$28:$EG$28)*'Rent Roll'!$T11*'Rent Roll'!$R11),"-"),"-")</f>
        <v>-</v>
      </c>
      <c r="CY42" s="715" t="str">
        <f>IFERROR(IF(CY$3='Rent Roll'!$U11,(-SUMIF('Monthly Cash Flow'!$F$2:$EG$2,'Commercial Lease'!CY$2,'Monthly Cash Flow'!$F$28:$EG$28)*'Rent Roll'!$T11*'Rent Roll'!$R11),"-"),"-")</f>
        <v>-</v>
      </c>
      <c r="CZ42" s="715" t="str">
        <f>IFERROR(IF(CZ$3='Rent Roll'!$U11,(-SUMIF('Monthly Cash Flow'!$F$2:$EG$2,'Commercial Lease'!CZ$2,'Monthly Cash Flow'!$F$28:$EG$28)*'Rent Roll'!$T11*'Rent Roll'!$R11),"-"),"-")</f>
        <v>-</v>
      </c>
      <c r="DA42" s="715" t="str">
        <f>IFERROR(IF(DA$3='Rent Roll'!$U11,(-SUMIF('Monthly Cash Flow'!$F$2:$EG$2,'Commercial Lease'!DA$2,'Monthly Cash Flow'!$F$28:$EG$28)*'Rent Roll'!$T11*'Rent Roll'!$R11),"-"),"-")</f>
        <v>-</v>
      </c>
      <c r="DB42" s="715" t="str">
        <f>IFERROR(IF(DB$3='Rent Roll'!$U11,(-SUMIF('Monthly Cash Flow'!$F$2:$EG$2,'Commercial Lease'!DB$2,'Monthly Cash Flow'!$F$28:$EG$28)*'Rent Roll'!$T11*'Rent Roll'!$R11),"-"),"-")</f>
        <v>-</v>
      </c>
      <c r="DC42" s="715" t="str">
        <f>IFERROR(IF(DC$3='Rent Roll'!$U11,(-SUMIF('Monthly Cash Flow'!$F$2:$EG$2,'Commercial Lease'!DC$2,'Monthly Cash Flow'!$F$28:$EG$28)*'Rent Roll'!$T11*'Rent Roll'!$R11),"-"),"-")</f>
        <v>-</v>
      </c>
      <c r="DD42" s="715" t="str">
        <f>IFERROR(IF(DD$3='Rent Roll'!$U11,(-SUMIF('Monthly Cash Flow'!$F$2:$EG$2,'Commercial Lease'!DD$2,'Monthly Cash Flow'!$F$28:$EG$28)*'Rent Roll'!$T11*'Rent Roll'!$R11),"-"),"-")</f>
        <v>-</v>
      </c>
      <c r="DE42" s="715" t="str">
        <f>IFERROR(IF(DE$3='Rent Roll'!$U11,(-SUMIF('Monthly Cash Flow'!$F$2:$EG$2,'Commercial Lease'!DE$2,'Monthly Cash Flow'!$F$28:$EG$28)*'Rent Roll'!$T11*'Rent Roll'!$R11),"-"),"-")</f>
        <v>-</v>
      </c>
      <c r="DF42" s="715" t="str">
        <f>IFERROR(IF(DF$3='Rent Roll'!$U11,(-SUMIF('Monthly Cash Flow'!$F$2:$EG$2,'Commercial Lease'!DF$2,'Monthly Cash Flow'!$F$28:$EG$28)*'Rent Roll'!$T11*'Rent Roll'!$R11),"-"),"-")</f>
        <v>-</v>
      </c>
      <c r="DG42" s="715" t="str">
        <f>IFERROR(IF(DG$3='Rent Roll'!$U11,(-SUMIF('Monthly Cash Flow'!$F$2:$EG$2,'Commercial Lease'!DG$2,'Monthly Cash Flow'!$F$28:$EG$28)*'Rent Roll'!$T11*'Rent Roll'!$R11),"-"),"-")</f>
        <v>-</v>
      </c>
      <c r="DH42" s="715" t="str">
        <f>IFERROR(IF(DH$3='Rent Roll'!$U11,(-SUMIF('Monthly Cash Flow'!$F$2:$EG$2,'Commercial Lease'!DH$2,'Monthly Cash Flow'!$F$28:$EG$28)*'Rent Roll'!$T11*'Rent Roll'!$R11),"-"),"-")</f>
        <v>-</v>
      </c>
      <c r="DI42" s="715" t="str">
        <f>IFERROR(IF(DI$3='Rent Roll'!$U11,(-SUMIF('Monthly Cash Flow'!$F$2:$EG$2,'Commercial Lease'!DI$2,'Monthly Cash Flow'!$F$28:$EG$28)*'Rent Roll'!$T11*'Rent Roll'!$R11),"-"),"-")</f>
        <v>-</v>
      </c>
      <c r="DJ42" s="715" t="str">
        <f>IFERROR(IF(DJ$3='Rent Roll'!$U11,(-SUMIF('Monthly Cash Flow'!$F$2:$EG$2,'Commercial Lease'!DJ$2,'Monthly Cash Flow'!$F$28:$EG$28)*'Rent Roll'!$T11*'Rent Roll'!$R11),"-"),"-")</f>
        <v>-</v>
      </c>
      <c r="DK42" s="715" t="str">
        <f>IFERROR(IF(DK$3='Rent Roll'!$U11,(-SUMIF('Monthly Cash Flow'!$F$2:$EG$2,'Commercial Lease'!DK$2,'Monthly Cash Flow'!$F$28:$EG$28)*'Rent Roll'!$T11*'Rent Roll'!$R11),"-"),"-")</f>
        <v>-</v>
      </c>
      <c r="DL42" s="715" t="str">
        <f>IFERROR(IF(DL$3='Rent Roll'!$U11,(-SUMIF('Monthly Cash Flow'!$F$2:$EG$2,'Commercial Lease'!DL$2,'Monthly Cash Flow'!$F$28:$EG$28)*'Rent Roll'!$T11*'Rent Roll'!$R11),"-"),"-")</f>
        <v>-</v>
      </c>
      <c r="DM42" s="715" t="str">
        <f>IFERROR(IF(DM$3='Rent Roll'!$U11,(-SUMIF('Monthly Cash Flow'!$F$2:$EG$2,'Commercial Lease'!DM$2,'Monthly Cash Flow'!$F$28:$EG$28)*'Rent Roll'!$T11*'Rent Roll'!$R11),"-"),"-")</f>
        <v>-</v>
      </c>
      <c r="DN42" s="715" t="str">
        <f>IFERROR(IF(DN$3='Rent Roll'!$U11,(-SUMIF('Monthly Cash Flow'!$F$2:$EG$2,'Commercial Lease'!DN$2,'Monthly Cash Flow'!$F$28:$EG$28)*'Rent Roll'!$T11*'Rent Roll'!$R11),"-"),"-")</f>
        <v>-</v>
      </c>
      <c r="DO42" s="715" t="str">
        <f>IFERROR(IF(DO$3='Rent Roll'!$U11,(-SUMIF('Monthly Cash Flow'!$F$2:$EG$2,'Commercial Lease'!DO$2,'Monthly Cash Flow'!$F$28:$EG$28)*'Rent Roll'!$T11*'Rent Roll'!$R11),"-"),"-")</f>
        <v>-</v>
      </c>
      <c r="DP42" s="715" t="str">
        <f>IFERROR(IF(DP$3='Rent Roll'!$U11,(-SUMIF('Monthly Cash Flow'!$F$2:$EG$2,'Commercial Lease'!DP$2,'Monthly Cash Flow'!$F$28:$EG$28)*'Rent Roll'!$T11*'Rent Roll'!$R11),"-"),"-")</f>
        <v>-</v>
      </c>
      <c r="DQ42" s="715" t="str">
        <f>IFERROR(IF(DQ$3='Rent Roll'!$U11,(-SUMIF('Monthly Cash Flow'!$F$2:$EG$2,'Commercial Lease'!DQ$2,'Monthly Cash Flow'!$F$28:$EG$28)*'Rent Roll'!$T11*'Rent Roll'!$R11),"-"),"-")</f>
        <v>-</v>
      </c>
      <c r="DR42" s="715" t="str">
        <f>IFERROR(IF(DR$3='Rent Roll'!$U11,(-SUMIF('Monthly Cash Flow'!$F$2:$EG$2,'Commercial Lease'!DR$2,'Monthly Cash Flow'!$F$28:$EG$28)*'Rent Roll'!$T11*'Rent Roll'!$R11),"-"),"-")</f>
        <v>-</v>
      </c>
      <c r="DS42" s="715" t="str">
        <f>IFERROR(IF(DS$3='Rent Roll'!$U11,(-SUMIF('Monthly Cash Flow'!$F$2:$EG$2,'Commercial Lease'!DS$2,'Monthly Cash Flow'!$F$28:$EG$28)*'Rent Roll'!$T11*'Rent Roll'!$R11),"-"),"-")</f>
        <v>-</v>
      </c>
      <c r="DT42" s="715" t="str">
        <f>IFERROR(IF(DT$3='Rent Roll'!$U11,(-SUMIF('Monthly Cash Flow'!$F$2:$EG$2,'Commercial Lease'!DT$2,'Monthly Cash Flow'!$F$28:$EG$28)*'Rent Roll'!$T11*'Rent Roll'!$R11),"-"),"-")</f>
        <v>-</v>
      </c>
      <c r="DU42" s="715" t="str">
        <f>IFERROR(IF(DU$3='Rent Roll'!$U11,(-SUMIF('Monthly Cash Flow'!$F$2:$EG$2,'Commercial Lease'!DU$2,'Monthly Cash Flow'!$F$28:$EG$28)*'Rent Roll'!$T11*'Rent Roll'!$R11),"-"),"-")</f>
        <v>-</v>
      </c>
      <c r="DV42" s="715" t="str">
        <f>IFERROR(IF(DV$3='Rent Roll'!$U11,(-SUMIF('Monthly Cash Flow'!$F$2:$EG$2,'Commercial Lease'!DV$2,'Monthly Cash Flow'!$F$28:$EG$28)*'Rent Roll'!$T11*'Rent Roll'!$R11),"-"),"-")</f>
        <v>-</v>
      </c>
      <c r="DW42" s="715" t="str">
        <f>IFERROR(IF(DW$3='Rent Roll'!$U11,(-SUMIF('Monthly Cash Flow'!$F$2:$EG$2,'Commercial Lease'!DW$2,'Monthly Cash Flow'!$F$28:$EG$28)*'Rent Roll'!$T11*'Rent Roll'!$R11),"-"),"-")</f>
        <v>-</v>
      </c>
      <c r="DX42" s="715" t="str">
        <f>IFERROR(IF(DX$3='Rent Roll'!$U11,(-SUMIF('Monthly Cash Flow'!$F$2:$EG$2,'Commercial Lease'!DX$2,'Monthly Cash Flow'!$F$28:$EG$28)*'Rent Roll'!$T11*'Rent Roll'!$R11),"-"),"-")</f>
        <v>-</v>
      </c>
      <c r="DY42" s="715" t="str">
        <f>IFERROR(IF(DY$3='Rent Roll'!$U11,(-SUMIF('Monthly Cash Flow'!$F$2:$EG$2,'Commercial Lease'!DY$2,'Monthly Cash Flow'!$F$28:$EG$28)*'Rent Roll'!$T11*'Rent Roll'!$R11),"-"),"-")</f>
        <v>-</v>
      </c>
      <c r="DZ42" s="715" t="str">
        <f>IFERROR(IF(DZ$3='Rent Roll'!$U11,(-SUMIF('Monthly Cash Flow'!$F$2:$EG$2,'Commercial Lease'!DZ$2,'Monthly Cash Flow'!$F$28:$EG$28)*'Rent Roll'!$T11*'Rent Roll'!$R11),"-"),"-")</f>
        <v>-</v>
      </c>
      <c r="EA42" s="715" t="str">
        <f>IFERROR(IF(EA$3='Rent Roll'!$U11,(-SUMIF('Monthly Cash Flow'!$F$2:$EG$2,'Commercial Lease'!EA$2,'Monthly Cash Flow'!$F$28:$EG$28)*'Rent Roll'!$T11*'Rent Roll'!$R11),"-"),"-")</f>
        <v>-</v>
      </c>
      <c r="EB42" s="715" t="str">
        <f>IFERROR(IF(EB$3='Rent Roll'!$U11,(-SUMIF('Monthly Cash Flow'!$F$2:$EG$2,'Commercial Lease'!EB$2,'Monthly Cash Flow'!$F$28:$EG$28)*'Rent Roll'!$T11*'Rent Roll'!$R11),"-"),"-")</f>
        <v>-</v>
      </c>
      <c r="EC42" s="715" t="str">
        <f>IFERROR(IF(EC$3='Rent Roll'!$U11,(-SUMIF('Monthly Cash Flow'!$F$2:$EG$2,'Commercial Lease'!EC$2,'Monthly Cash Flow'!$F$28:$EG$28)*'Rent Roll'!$T11*'Rent Roll'!$R11),"-"),"-")</f>
        <v>-</v>
      </c>
      <c r="ED42" s="715" t="str">
        <f>IFERROR(IF(ED$3='Rent Roll'!$U11,(-SUMIF('Monthly Cash Flow'!$F$2:$EG$2,'Commercial Lease'!ED$2,'Monthly Cash Flow'!$F$28:$EG$28)*'Rent Roll'!$T11*'Rent Roll'!$R11),"-"),"-")</f>
        <v>-</v>
      </c>
      <c r="EE42" s="715" t="str">
        <f>IFERROR(IF(EE$3='Rent Roll'!$U11,(-SUMIF('Monthly Cash Flow'!$F$2:$EG$2,'Commercial Lease'!EE$2,'Monthly Cash Flow'!$F$28:$EG$28)*'Rent Roll'!$T11*'Rent Roll'!$R11),"-"),"-")</f>
        <v>-</v>
      </c>
      <c r="EF42" s="361" t="str">
        <f>IFERROR(IF(EF$3='Rent Roll'!$U11,(-SUMIF('Monthly Cash Flow'!$F$2:$EG$2,'Commercial Lease'!EF$2,'Monthly Cash Flow'!$F$28:$EG$28)*'Rent Roll'!$T11*'Rent Roll'!$R11),"-"),"-")</f>
        <v>-</v>
      </c>
      <c r="EG42" s="693" t="s">
        <v>109</v>
      </c>
    </row>
    <row r="43" spans="2:137" x14ac:dyDescent="0.25">
      <c r="B43" s="731"/>
      <c r="C43" s="714" t="str">
        <f>CONCATENATE('Rent Roll'!B12&amp;" - "&amp;'Rent Roll'!C12)</f>
        <v>5F - IMD</v>
      </c>
      <c r="D43" s="361">
        <f t="shared" si="15"/>
        <v>0</v>
      </c>
      <c r="E43" s="715" t="str">
        <f>IFERROR(IF(E$3='Rent Roll'!$U12,(-SUMIF('Monthly Cash Flow'!$F$2:$EG$2,'Commercial Lease'!E$2,'Monthly Cash Flow'!$F$28:$EG$28)*'Rent Roll'!$T12*'Rent Roll'!$R12),"-"),"-")</f>
        <v>-</v>
      </c>
      <c r="F43" s="715" t="str">
        <f>IFERROR(IF(F$3='Rent Roll'!$U12,(-SUMIF('Monthly Cash Flow'!$F$2:$EG$2,'Commercial Lease'!F$2,'Monthly Cash Flow'!$F$28:$EG$28)*'Rent Roll'!$T12*'Rent Roll'!$R12),"-"),"-")</f>
        <v>-</v>
      </c>
      <c r="G43" s="715" t="str">
        <f>IFERROR(IF(G$3='Rent Roll'!$U12,(-SUMIF('Monthly Cash Flow'!$F$2:$EG$2,'Commercial Lease'!G$2,'Monthly Cash Flow'!$F$28:$EG$28)*'Rent Roll'!$T12*'Rent Roll'!$R12),"-"),"-")</f>
        <v>-</v>
      </c>
      <c r="H43" s="715" t="str">
        <f>IFERROR(IF(H$3='Rent Roll'!$U12,(-SUMIF('Monthly Cash Flow'!$F$2:$EG$2,'Commercial Lease'!H$2,'Monthly Cash Flow'!$F$28:$EG$28)*'Rent Roll'!$T12*'Rent Roll'!$R12),"-"),"-")</f>
        <v>-</v>
      </c>
      <c r="I43" s="715" t="str">
        <f>IFERROR(IF(I$3='Rent Roll'!$U12,(-SUMIF('Monthly Cash Flow'!$F$2:$EG$2,'Commercial Lease'!I$2,'Monthly Cash Flow'!$F$28:$EG$28)*'Rent Roll'!$T12*'Rent Roll'!$R12),"-"),"-")</f>
        <v>-</v>
      </c>
      <c r="J43" s="715" t="str">
        <f>IFERROR(IF(J$3='Rent Roll'!$U12,(-SUMIF('Monthly Cash Flow'!$F$2:$EG$2,'Commercial Lease'!J$2,'Monthly Cash Flow'!$F$28:$EG$28)*'Rent Roll'!$T12*'Rent Roll'!$R12),"-"),"-")</f>
        <v>-</v>
      </c>
      <c r="K43" s="715" t="str">
        <f>IFERROR(IF(K$3='Rent Roll'!$U12,(-SUMIF('Monthly Cash Flow'!$F$2:$EG$2,'Commercial Lease'!K$2,'Monthly Cash Flow'!$F$28:$EG$28)*'Rent Roll'!$T12*'Rent Roll'!$R12),"-"),"-")</f>
        <v>-</v>
      </c>
      <c r="L43" s="715" t="str">
        <f>IFERROR(IF(L$3='Rent Roll'!$U12,(-SUMIF('Monthly Cash Flow'!$F$2:$EG$2,'Commercial Lease'!L$2,'Monthly Cash Flow'!$F$28:$EG$28)*'Rent Roll'!$T12*'Rent Roll'!$R12),"-"),"-")</f>
        <v>-</v>
      </c>
      <c r="M43" s="715" t="str">
        <f>IFERROR(IF(M$3='Rent Roll'!$U12,(-SUMIF('Monthly Cash Flow'!$F$2:$EG$2,'Commercial Lease'!M$2,'Monthly Cash Flow'!$F$28:$EG$28)*'Rent Roll'!$T12*'Rent Roll'!$R12),"-"),"-")</f>
        <v>-</v>
      </c>
      <c r="N43" s="715" t="str">
        <f>IFERROR(IF(N$3='Rent Roll'!$U12,(-SUMIF('Monthly Cash Flow'!$F$2:$EG$2,'Commercial Lease'!N$2,'Monthly Cash Flow'!$F$28:$EG$28)*'Rent Roll'!$T12*'Rent Roll'!$R12),"-"),"-")</f>
        <v>-</v>
      </c>
      <c r="O43" s="715" t="str">
        <f>IFERROR(IF(O$3='Rent Roll'!$U12,(-SUMIF('Monthly Cash Flow'!$F$2:$EG$2,'Commercial Lease'!O$2,'Monthly Cash Flow'!$F$28:$EG$28)*'Rent Roll'!$T12*'Rent Roll'!$R12),"-"),"-")</f>
        <v>-</v>
      </c>
      <c r="P43" s="715" t="str">
        <f>IFERROR(IF(P$3='Rent Roll'!$U12,(-SUMIF('Monthly Cash Flow'!$F$2:$EG$2,'Commercial Lease'!P$2,'Monthly Cash Flow'!$F$28:$EG$28)*'Rent Roll'!$T12*'Rent Roll'!$R12),"-"),"-")</f>
        <v>-</v>
      </c>
      <c r="Q43" s="715" t="str">
        <f>IFERROR(IF(Q$3='Rent Roll'!$U12,(-SUMIF('Monthly Cash Flow'!$F$2:$EG$2,'Commercial Lease'!Q$2,'Monthly Cash Flow'!$F$28:$EG$28)*'Rent Roll'!$T12*'Rent Roll'!$R12),"-"),"-")</f>
        <v>-</v>
      </c>
      <c r="R43" s="715" t="str">
        <f>IFERROR(IF(R$3='Rent Roll'!$U12,(-SUMIF('Monthly Cash Flow'!$F$2:$EG$2,'Commercial Lease'!R$2,'Monthly Cash Flow'!$F$28:$EG$28)*'Rent Roll'!$T12*'Rent Roll'!$R12),"-"),"-")</f>
        <v>-</v>
      </c>
      <c r="S43" s="715" t="str">
        <f>IFERROR(IF(S$3='Rent Roll'!$U12,(-SUMIF('Monthly Cash Flow'!$F$2:$EG$2,'Commercial Lease'!S$2,'Monthly Cash Flow'!$F$28:$EG$28)*'Rent Roll'!$T12*'Rent Roll'!$R12),"-"),"-")</f>
        <v>-</v>
      </c>
      <c r="T43" s="715" t="str">
        <f>IFERROR(IF(T$3='Rent Roll'!$U12,(-SUMIF('Monthly Cash Flow'!$F$2:$EG$2,'Commercial Lease'!T$2,'Monthly Cash Flow'!$F$28:$EG$28)*'Rent Roll'!$T12*'Rent Roll'!$R12),"-"),"-")</f>
        <v>-</v>
      </c>
      <c r="U43" s="715" t="str">
        <f>IFERROR(IF(U$3='Rent Roll'!$U12,(-SUMIF('Monthly Cash Flow'!$F$2:$EG$2,'Commercial Lease'!U$2,'Monthly Cash Flow'!$F$28:$EG$28)*'Rent Roll'!$T12*'Rent Roll'!$R12),"-"),"-")</f>
        <v>-</v>
      </c>
      <c r="V43" s="715" t="str">
        <f>IFERROR(IF(V$3='Rent Roll'!$U12,(-SUMIF('Monthly Cash Flow'!$F$2:$EG$2,'Commercial Lease'!V$2,'Monthly Cash Flow'!$F$28:$EG$28)*'Rent Roll'!$T12*'Rent Roll'!$R12),"-"),"-")</f>
        <v>-</v>
      </c>
      <c r="W43" s="715" t="str">
        <f>IFERROR(IF(W$3='Rent Roll'!$U12,(-SUMIF('Monthly Cash Flow'!$F$2:$EG$2,'Commercial Lease'!W$2,'Monthly Cash Flow'!$F$28:$EG$28)*'Rent Roll'!$T12*'Rent Roll'!$R12),"-"),"-")</f>
        <v>-</v>
      </c>
      <c r="X43" s="715" t="str">
        <f>IFERROR(IF(X$3='Rent Roll'!$U12,(-SUMIF('Monthly Cash Flow'!$F$2:$EG$2,'Commercial Lease'!X$2,'Monthly Cash Flow'!$F$28:$EG$28)*'Rent Roll'!$T12*'Rent Roll'!$R12),"-"),"-")</f>
        <v>-</v>
      </c>
      <c r="Y43" s="715" t="str">
        <f>IFERROR(IF(Y$3='Rent Roll'!$U12,(-SUMIF('Monthly Cash Flow'!$F$2:$EG$2,'Commercial Lease'!Y$2,'Monthly Cash Flow'!$F$28:$EG$28)*'Rent Roll'!$T12*'Rent Roll'!$R12),"-"),"-")</f>
        <v>-</v>
      </c>
      <c r="Z43" s="715" t="str">
        <f>IFERROR(IF(Z$3='Rent Roll'!$U12,(-SUMIF('Monthly Cash Flow'!$F$2:$EG$2,'Commercial Lease'!Z$2,'Monthly Cash Flow'!$F$28:$EG$28)*'Rent Roll'!$T12*'Rent Roll'!$R12),"-"),"-")</f>
        <v>-</v>
      </c>
      <c r="AA43" s="715" t="str">
        <f>IFERROR(IF(AA$3='Rent Roll'!$U12,(-SUMIF('Monthly Cash Flow'!$F$2:$EG$2,'Commercial Lease'!AA$2,'Monthly Cash Flow'!$F$28:$EG$28)*'Rent Roll'!$T12*'Rent Roll'!$R12),"-"),"-")</f>
        <v>-</v>
      </c>
      <c r="AB43" s="715" t="str">
        <f>IFERROR(IF(AB$3='Rent Roll'!$U12,(-SUMIF('Monthly Cash Flow'!$F$2:$EG$2,'Commercial Lease'!AB$2,'Monthly Cash Flow'!$F$28:$EG$28)*'Rent Roll'!$T12*'Rent Roll'!$R12),"-"),"-")</f>
        <v>-</v>
      </c>
      <c r="AC43" s="715" t="str">
        <f>IFERROR(IF(AC$3='Rent Roll'!$U12,(-SUMIF('Monthly Cash Flow'!$F$2:$EG$2,'Commercial Lease'!AC$2,'Monthly Cash Flow'!$F$28:$EG$28)*'Rent Roll'!$T12*'Rent Roll'!$R12),"-"),"-")</f>
        <v>-</v>
      </c>
      <c r="AD43" s="715" t="str">
        <f>IFERROR(IF(AD$3='Rent Roll'!$U12,(-SUMIF('Monthly Cash Flow'!$F$2:$EG$2,'Commercial Lease'!AD$2,'Monthly Cash Flow'!$F$28:$EG$28)*'Rent Roll'!$T12*'Rent Roll'!$R12),"-"),"-")</f>
        <v>-</v>
      </c>
      <c r="AE43" s="715" t="str">
        <f>IFERROR(IF(AE$3='Rent Roll'!$U12,(-SUMIF('Monthly Cash Flow'!$F$2:$EG$2,'Commercial Lease'!AE$2,'Monthly Cash Flow'!$F$28:$EG$28)*'Rent Roll'!$T12*'Rent Roll'!$R12),"-"),"-")</f>
        <v>-</v>
      </c>
      <c r="AF43" s="715" t="str">
        <f>IFERROR(IF(AF$3='Rent Roll'!$U12,(-SUMIF('Monthly Cash Flow'!$F$2:$EG$2,'Commercial Lease'!AF$2,'Monthly Cash Flow'!$F$28:$EG$28)*'Rent Roll'!$T12*'Rent Roll'!$R12),"-"),"-")</f>
        <v>-</v>
      </c>
      <c r="AG43" s="715" t="str">
        <f>IFERROR(IF(AG$3='Rent Roll'!$U12,(-SUMIF('Monthly Cash Flow'!$F$2:$EG$2,'Commercial Lease'!AG$2,'Monthly Cash Flow'!$F$28:$EG$28)*'Rent Roll'!$T12*'Rent Roll'!$R12),"-"),"-")</f>
        <v>-</v>
      </c>
      <c r="AH43" s="715" t="str">
        <f>IFERROR(IF(AH$3='Rent Roll'!$U12,(-SUMIF('Monthly Cash Flow'!$F$2:$EG$2,'Commercial Lease'!AH$2,'Monthly Cash Flow'!$F$28:$EG$28)*'Rent Roll'!$T12*'Rent Roll'!$R12),"-"),"-")</f>
        <v>-</v>
      </c>
      <c r="AI43" s="715" t="str">
        <f>IFERROR(IF(AI$3='Rent Roll'!$U12,(-SUMIF('Monthly Cash Flow'!$F$2:$EG$2,'Commercial Lease'!AI$2,'Monthly Cash Flow'!$F$28:$EG$28)*'Rent Roll'!$T12*'Rent Roll'!$R12),"-"),"-")</f>
        <v>-</v>
      </c>
      <c r="AJ43" s="715" t="str">
        <f>IFERROR(IF(AJ$3='Rent Roll'!$U12,(-SUMIF('Monthly Cash Flow'!$F$2:$EG$2,'Commercial Lease'!AJ$2,'Monthly Cash Flow'!$F$28:$EG$28)*'Rent Roll'!$T12*'Rent Roll'!$R12),"-"),"-")</f>
        <v>-</v>
      </c>
      <c r="AK43" s="715" t="str">
        <f>IFERROR(IF(AK$3='Rent Roll'!$U12,(-SUMIF('Monthly Cash Flow'!$F$2:$EG$2,'Commercial Lease'!AK$2,'Monthly Cash Flow'!$F$28:$EG$28)*'Rent Roll'!$T12*'Rent Roll'!$R12),"-"),"-")</f>
        <v>-</v>
      </c>
      <c r="AL43" s="715" t="str">
        <f>IFERROR(IF(AL$3='Rent Roll'!$U12,(-SUMIF('Monthly Cash Flow'!$F$2:$EG$2,'Commercial Lease'!AL$2,'Monthly Cash Flow'!$F$28:$EG$28)*'Rent Roll'!$T12*'Rent Roll'!$R12),"-"),"-")</f>
        <v>-</v>
      </c>
      <c r="AM43" s="715" t="str">
        <f>IFERROR(IF(AM$3='Rent Roll'!$U12,(-SUMIF('Monthly Cash Flow'!$F$2:$EG$2,'Commercial Lease'!AM$2,'Monthly Cash Flow'!$F$28:$EG$28)*'Rent Roll'!$T12*'Rent Roll'!$R12),"-"),"-")</f>
        <v>-</v>
      </c>
      <c r="AN43" s="715" t="str">
        <f>IFERROR(IF(AN$3='Rent Roll'!$U12,(-SUMIF('Monthly Cash Flow'!$F$2:$EG$2,'Commercial Lease'!AN$2,'Monthly Cash Flow'!$F$28:$EG$28)*'Rent Roll'!$T12*'Rent Roll'!$R12),"-"),"-")</f>
        <v>-</v>
      </c>
      <c r="AO43" s="715" t="str">
        <f>IFERROR(IF(AO$3='Rent Roll'!$U12,(-SUMIF('Monthly Cash Flow'!$F$2:$EG$2,'Commercial Lease'!AO$2,'Monthly Cash Flow'!$F$28:$EG$28)*'Rent Roll'!$T12*'Rent Roll'!$R12),"-"),"-")</f>
        <v>-</v>
      </c>
      <c r="AP43" s="715" t="str">
        <f>IFERROR(IF(AP$3='Rent Roll'!$U12,(-SUMIF('Monthly Cash Flow'!$F$2:$EG$2,'Commercial Lease'!AP$2,'Monthly Cash Flow'!$F$28:$EG$28)*'Rent Roll'!$T12*'Rent Roll'!$R12),"-"),"-")</f>
        <v>-</v>
      </c>
      <c r="AQ43" s="715" t="str">
        <f>IFERROR(IF(AQ$3='Rent Roll'!$U12,(-SUMIF('Monthly Cash Flow'!$F$2:$EG$2,'Commercial Lease'!AQ$2,'Monthly Cash Flow'!$F$28:$EG$28)*'Rent Roll'!$T12*'Rent Roll'!$R12),"-"),"-")</f>
        <v>-</v>
      </c>
      <c r="AR43" s="715" t="str">
        <f>IFERROR(IF(AR$3='Rent Roll'!$U12,(-SUMIF('Monthly Cash Flow'!$F$2:$EG$2,'Commercial Lease'!AR$2,'Monthly Cash Flow'!$F$28:$EG$28)*'Rent Roll'!$T12*'Rent Roll'!$R12),"-"),"-")</f>
        <v>-</v>
      </c>
      <c r="AS43" s="715" t="str">
        <f>IFERROR(IF(AS$3='Rent Roll'!$U12,(-SUMIF('Monthly Cash Flow'!$F$2:$EG$2,'Commercial Lease'!AS$2,'Monthly Cash Flow'!$F$28:$EG$28)*'Rent Roll'!$T12*'Rent Roll'!$R12),"-"),"-")</f>
        <v>-</v>
      </c>
      <c r="AT43" s="715" t="str">
        <f>IFERROR(IF(AT$3='Rent Roll'!$U12,(-SUMIF('Monthly Cash Flow'!$F$2:$EG$2,'Commercial Lease'!AT$2,'Monthly Cash Flow'!$F$28:$EG$28)*'Rent Roll'!$T12*'Rent Roll'!$R12),"-"),"-")</f>
        <v>-</v>
      </c>
      <c r="AU43" s="715" t="str">
        <f>IFERROR(IF(AU$3='Rent Roll'!$U12,(-SUMIF('Monthly Cash Flow'!$F$2:$EG$2,'Commercial Lease'!AU$2,'Monthly Cash Flow'!$F$28:$EG$28)*'Rent Roll'!$T12*'Rent Roll'!$R12),"-"),"-")</f>
        <v>-</v>
      </c>
      <c r="AV43" s="715" t="str">
        <f>IFERROR(IF(AV$3='Rent Roll'!$U12,(-SUMIF('Monthly Cash Flow'!$F$2:$EG$2,'Commercial Lease'!AV$2,'Monthly Cash Flow'!$F$28:$EG$28)*'Rent Roll'!$T12*'Rent Roll'!$R12),"-"),"-")</f>
        <v>-</v>
      </c>
      <c r="AW43" s="715" t="str">
        <f>IFERROR(IF(AW$3='Rent Roll'!$U12,(-SUMIF('Monthly Cash Flow'!$F$2:$EG$2,'Commercial Lease'!AW$2,'Monthly Cash Flow'!$F$28:$EG$28)*'Rent Roll'!$T12*'Rent Roll'!$R12),"-"),"-")</f>
        <v>-</v>
      </c>
      <c r="AX43" s="715" t="str">
        <f>IFERROR(IF(AX$3='Rent Roll'!$U12,(-SUMIF('Monthly Cash Flow'!$F$2:$EG$2,'Commercial Lease'!AX$2,'Monthly Cash Flow'!$F$28:$EG$28)*'Rent Roll'!$T12*'Rent Roll'!$R12),"-"),"-")</f>
        <v>-</v>
      </c>
      <c r="AY43" s="715" t="str">
        <f>IFERROR(IF(AY$3='Rent Roll'!$U12,(-SUMIF('Monthly Cash Flow'!$F$2:$EG$2,'Commercial Lease'!AY$2,'Monthly Cash Flow'!$F$28:$EG$28)*'Rent Roll'!$T12*'Rent Roll'!$R12),"-"),"-")</f>
        <v>-</v>
      </c>
      <c r="AZ43" s="715" t="str">
        <f>IFERROR(IF(AZ$3='Rent Roll'!$U12,(-SUMIF('Monthly Cash Flow'!$F$2:$EG$2,'Commercial Lease'!AZ$2,'Monthly Cash Flow'!$F$28:$EG$28)*'Rent Roll'!$T12*'Rent Roll'!$R12),"-"),"-")</f>
        <v>-</v>
      </c>
      <c r="BA43" s="715" t="str">
        <f>IFERROR(IF(BA$3='Rent Roll'!$U12,(-SUMIF('Monthly Cash Flow'!$F$2:$EG$2,'Commercial Lease'!BA$2,'Monthly Cash Flow'!$F$28:$EG$28)*'Rent Roll'!$T12*'Rent Roll'!$R12),"-"),"-")</f>
        <v>-</v>
      </c>
      <c r="BB43" s="715" t="str">
        <f>IFERROR(IF(BB$3='Rent Roll'!$U12,(-SUMIF('Monthly Cash Flow'!$F$2:$EG$2,'Commercial Lease'!BB$2,'Monthly Cash Flow'!$F$28:$EG$28)*'Rent Roll'!$T12*'Rent Roll'!$R12),"-"),"-")</f>
        <v>-</v>
      </c>
      <c r="BC43" s="715" t="str">
        <f>IFERROR(IF(BC$3='Rent Roll'!$U12,(-SUMIF('Monthly Cash Flow'!$F$2:$EG$2,'Commercial Lease'!BC$2,'Monthly Cash Flow'!$F$28:$EG$28)*'Rent Roll'!$T12*'Rent Roll'!$R12),"-"),"-")</f>
        <v>-</v>
      </c>
      <c r="BD43" s="715" t="str">
        <f>IFERROR(IF(BD$3='Rent Roll'!$U12,(-SUMIF('Monthly Cash Flow'!$F$2:$EG$2,'Commercial Lease'!BD$2,'Monthly Cash Flow'!$F$28:$EG$28)*'Rent Roll'!$T12*'Rent Roll'!$R12),"-"),"-")</f>
        <v>-</v>
      </c>
      <c r="BE43" s="715" t="str">
        <f>IFERROR(IF(BE$3='Rent Roll'!$U12,(-SUMIF('Monthly Cash Flow'!$F$2:$EG$2,'Commercial Lease'!BE$2,'Monthly Cash Flow'!$F$28:$EG$28)*'Rent Roll'!$T12*'Rent Roll'!$R12),"-"),"-")</f>
        <v>-</v>
      </c>
      <c r="BF43" s="715" t="str">
        <f>IFERROR(IF(BF$3='Rent Roll'!$U12,(-SUMIF('Monthly Cash Flow'!$F$2:$EG$2,'Commercial Lease'!BF$2,'Monthly Cash Flow'!$F$28:$EG$28)*'Rent Roll'!$T12*'Rent Roll'!$R12),"-"),"-")</f>
        <v>-</v>
      </c>
      <c r="BG43" s="715" t="str">
        <f>IFERROR(IF(BG$3='Rent Roll'!$U12,(-SUMIF('Monthly Cash Flow'!$F$2:$EG$2,'Commercial Lease'!BG$2,'Monthly Cash Flow'!$F$28:$EG$28)*'Rent Roll'!$T12*'Rent Roll'!$R12),"-"),"-")</f>
        <v>-</v>
      </c>
      <c r="BH43" s="715" t="str">
        <f>IFERROR(IF(BH$3='Rent Roll'!$U12,(-SUMIF('Monthly Cash Flow'!$F$2:$EG$2,'Commercial Lease'!BH$2,'Monthly Cash Flow'!$F$28:$EG$28)*'Rent Roll'!$T12*'Rent Roll'!$R12),"-"),"-")</f>
        <v>-</v>
      </c>
      <c r="BI43" s="715" t="str">
        <f>IFERROR(IF(BI$3='Rent Roll'!$U12,(-SUMIF('Monthly Cash Flow'!$F$2:$EG$2,'Commercial Lease'!BI$2,'Monthly Cash Flow'!$F$28:$EG$28)*'Rent Roll'!$T12*'Rent Roll'!$R12),"-"),"-")</f>
        <v>-</v>
      </c>
      <c r="BJ43" s="715" t="str">
        <f>IFERROR(IF(BJ$3='Rent Roll'!$U12,(-SUMIF('Monthly Cash Flow'!$F$2:$EG$2,'Commercial Lease'!BJ$2,'Monthly Cash Flow'!$F$28:$EG$28)*'Rent Roll'!$T12*'Rent Roll'!$R12),"-"),"-")</f>
        <v>-</v>
      </c>
      <c r="BK43" s="715" t="str">
        <f>IFERROR(IF(BK$3='Rent Roll'!$U12,(-SUMIF('Monthly Cash Flow'!$F$2:$EG$2,'Commercial Lease'!BK$2,'Monthly Cash Flow'!$F$28:$EG$28)*'Rent Roll'!$T12*'Rent Roll'!$R12),"-"),"-")</f>
        <v>-</v>
      </c>
      <c r="BL43" s="715" t="str">
        <f>IFERROR(IF(BL$3='Rent Roll'!$U12,(-SUMIF('Monthly Cash Flow'!$F$2:$EG$2,'Commercial Lease'!BL$2,'Monthly Cash Flow'!$F$28:$EG$28)*'Rent Roll'!$T12*'Rent Roll'!$R12),"-"),"-")</f>
        <v>-</v>
      </c>
      <c r="BM43" s="715" t="str">
        <f>IFERROR(IF(BM$3='Rent Roll'!$U12,(-SUMIF('Monthly Cash Flow'!$F$2:$EG$2,'Commercial Lease'!BM$2,'Monthly Cash Flow'!$F$28:$EG$28)*'Rent Roll'!$T12*'Rent Roll'!$R12),"-"),"-")</f>
        <v>-</v>
      </c>
      <c r="BN43" s="715" t="str">
        <f>IFERROR(IF(BN$3='Rent Roll'!$U12,(-SUMIF('Monthly Cash Flow'!$F$2:$EG$2,'Commercial Lease'!BN$2,'Monthly Cash Flow'!$F$28:$EG$28)*'Rent Roll'!$T12*'Rent Roll'!$R12),"-"),"-")</f>
        <v>-</v>
      </c>
      <c r="BO43" s="715" t="str">
        <f>IFERROR(IF(BO$3='Rent Roll'!$U12,(-SUMIF('Monthly Cash Flow'!$F$2:$EG$2,'Commercial Lease'!BO$2,'Monthly Cash Flow'!$F$28:$EG$28)*'Rent Roll'!$T12*'Rent Roll'!$R12),"-"),"-")</f>
        <v>-</v>
      </c>
      <c r="BP43" s="715" t="str">
        <f>IFERROR(IF(BP$3='Rent Roll'!$U12,(-SUMIF('Monthly Cash Flow'!$F$2:$EG$2,'Commercial Lease'!BP$2,'Monthly Cash Flow'!$F$28:$EG$28)*'Rent Roll'!$T12*'Rent Roll'!$R12),"-"),"-")</f>
        <v>-</v>
      </c>
      <c r="BQ43" s="715" t="str">
        <f>IFERROR(IF(BQ$3='Rent Roll'!$U12,(-SUMIF('Monthly Cash Flow'!$F$2:$EG$2,'Commercial Lease'!BQ$2,'Monthly Cash Flow'!$F$28:$EG$28)*'Rent Roll'!$T12*'Rent Roll'!$R12),"-"),"-")</f>
        <v>-</v>
      </c>
      <c r="BR43" s="715" t="str">
        <f>IFERROR(IF(BR$3='Rent Roll'!$U12,(-SUMIF('Monthly Cash Flow'!$F$2:$EG$2,'Commercial Lease'!BR$2,'Monthly Cash Flow'!$F$28:$EG$28)*'Rent Roll'!$T12*'Rent Roll'!$R12),"-"),"-")</f>
        <v>-</v>
      </c>
      <c r="BS43" s="715" t="str">
        <f>IFERROR(IF(BS$3='Rent Roll'!$U12,(-SUMIF('Monthly Cash Flow'!$F$2:$EG$2,'Commercial Lease'!BS$2,'Monthly Cash Flow'!$F$28:$EG$28)*'Rent Roll'!$T12*'Rent Roll'!$R12),"-"),"-")</f>
        <v>-</v>
      </c>
      <c r="BT43" s="715" t="str">
        <f>IFERROR(IF(BT$3='Rent Roll'!$U12,(-SUMIF('Monthly Cash Flow'!$F$2:$EG$2,'Commercial Lease'!BT$2,'Monthly Cash Flow'!$F$28:$EG$28)*'Rent Roll'!$T12*'Rent Roll'!$R12),"-"),"-")</f>
        <v>-</v>
      </c>
      <c r="BU43" s="715" t="str">
        <f>IFERROR(IF(BU$3='Rent Roll'!$U12,(-SUMIF('Monthly Cash Flow'!$F$2:$EG$2,'Commercial Lease'!BU$2,'Monthly Cash Flow'!$F$28:$EG$28)*'Rent Roll'!$T12*'Rent Roll'!$R12),"-"),"-")</f>
        <v>-</v>
      </c>
      <c r="BV43" s="715" t="str">
        <f>IFERROR(IF(BV$3='Rent Roll'!$U12,(-SUMIF('Monthly Cash Flow'!$F$2:$EG$2,'Commercial Lease'!BV$2,'Monthly Cash Flow'!$F$28:$EG$28)*'Rent Roll'!$T12*'Rent Roll'!$R12),"-"),"-")</f>
        <v>-</v>
      </c>
      <c r="BW43" s="715" t="str">
        <f>IFERROR(IF(BW$3='Rent Roll'!$U12,(-SUMIF('Monthly Cash Flow'!$F$2:$EG$2,'Commercial Lease'!BW$2,'Monthly Cash Flow'!$F$28:$EG$28)*'Rent Roll'!$T12*'Rent Roll'!$R12),"-"),"-")</f>
        <v>-</v>
      </c>
      <c r="BX43" s="715" t="str">
        <f>IFERROR(IF(BX$3='Rent Roll'!$U12,(-SUMIF('Monthly Cash Flow'!$F$2:$EG$2,'Commercial Lease'!BX$2,'Monthly Cash Flow'!$F$28:$EG$28)*'Rent Roll'!$T12*'Rent Roll'!$R12),"-"),"-")</f>
        <v>-</v>
      </c>
      <c r="BY43" s="715" t="str">
        <f>IFERROR(IF(BY$3='Rent Roll'!$U12,(-SUMIF('Monthly Cash Flow'!$F$2:$EG$2,'Commercial Lease'!BY$2,'Monthly Cash Flow'!$F$28:$EG$28)*'Rent Roll'!$T12*'Rent Roll'!$R12),"-"),"-")</f>
        <v>-</v>
      </c>
      <c r="BZ43" s="715" t="str">
        <f>IFERROR(IF(BZ$3='Rent Roll'!$U12,(-SUMIF('Monthly Cash Flow'!$F$2:$EG$2,'Commercial Lease'!BZ$2,'Monthly Cash Flow'!$F$28:$EG$28)*'Rent Roll'!$T12*'Rent Roll'!$R12),"-"),"-")</f>
        <v>-</v>
      </c>
      <c r="CA43" s="715" t="str">
        <f>IFERROR(IF(CA$3='Rent Roll'!$U12,(-SUMIF('Monthly Cash Flow'!$F$2:$EG$2,'Commercial Lease'!CA$2,'Monthly Cash Flow'!$F$28:$EG$28)*'Rent Roll'!$T12*'Rent Roll'!$R12),"-"),"-")</f>
        <v>-</v>
      </c>
      <c r="CB43" s="715" t="str">
        <f>IFERROR(IF(CB$3='Rent Roll'!$U12,(-SUMIF('Monthly Cash Flow'!$F$2:$EG$2,'Commercial Lease'!CB$2,'Monthly Cash Flow'!$F$28:$EG$28)*'Rent Roll'!$T12*'Rent Roll'!$R12),"-"),"-")</f>
        <v>-</v>
      </c>
      <c r="CC43" s="715" t="str">
        <f>IFERROR(IF(CC$3='Rent Roll'!$U12,(-SUMIF('Monthly Cash Flow'!$F$2:$EG$2,'Commercial Lease'!CC$2,'Monthly Cash Flow'!$F$28:$EG$28)*'Rent Roll'!$T12*'Rent Roll'!$R12),"-"),"-")</f>
        <v>-</v>
      </c>
      <c r="CD43" s="715" t="str">
        <f>IFERROR(IF(CD$3='Rent Roll'!$U12,(-SUMIF('Monthly Cash Flow'!$F$2:$EG$2,'Commercial Lease'!CD$2,'Monthly Cash Flow'!$F$28:$EG$28)*'Rent Roll'!$T12*'Rent Roll'!$R12),"-"),"-")</f>
        <v>-</v>
      </c>
      <c r="CE43" s="715" t="str">
        <f>IFERROR(IF(CE$3='Rent Roll'!$U12,(-SUMIF('Monthly Cash Flow'!$F$2:$EG$2,'Commercial Lease'!CE$2,'Monthly Cash Flow'!$F$28:$EG$28)*'Rent Roll'!$T12*'Rent Roll'!$R12),"-"),"-")</f>
        <v>-</v>
      </c>
      <c r="CF43" s="715" t="str">
        <f>IFERROR(IF(CF$3='Rent Roll'!$U12,(-SUMIF('Monthly Cash Flow'!$F$2:$EG$2,'Commercial Lease'!CF$2,'Monthly Cash Flow'!$F$28:$EG$28)*'Rent Roll'!$T12*'Rent Roll'!$R12),"-"),"-")</f>
        <v>-</v>
      </c>
      <c r="CG43" s="715" t="str">
        <f>IFERROR(IF(CG$3='Rent Roll'!$U12,(-SUMIF('Monthly Cash Flow'!$F$2:$EG$2,'Commercial Lease'!CG$2,'Monthly Cash Flow'!$F$28:$EG$28)*'Rent Roll'!$T12*'Rent Roll'!$R12),"-"),"-")</f>
        <v>-</v>
      </c>
      <c r="CH43" s="715" t="str">
        <f>IFERROR(IF(CH$3='Rent Roll'!$U12,(-SUMIF('Monthly Cash Flow'!$F$2:$EG$2,'Commercial Lease'!CH$2,'Monthly Cash Flow'!$F$28:$EG$28)*'Rent Roll'!$T12*'Rent Roll'!$R12),"-"),"-")</f>
        <v>-</v>
      </c>
      <c r="CI43" s="715" t="str">
        <f>IFERROR(IF(CI$3='Rent Roll'!$U12,(-SUMIF('Monthly Cash Flow'!$F$2:$EG$2,'Commercial Lease'!CI$2,'Monthly Cash Flow'!$F$28:$EG$28)*'Rent Roll'!$T12*'Rent Roll'!$R12),"-"),"-")</f>
        <v>-</v>
      </c>
      <c r="CJ43" s="715" t="str">
        <f>IFERROR(IF(CJ$3='Rent Roll'!$U12,(-SUMIF('Monthly Cash Flow'!$F$2:$EG$2,'Commercial Lease'!CJ$2,'Monthly Cash Flow'!$F$28:$EG$28)*'Rent Roll'!$T12*'Rent Roll'!$R12),"-"),"-")</f>
        <v>-</v>
      </c>
      <c r="CK43" s="715" t="str">
        <f>IFERROR(IF(CK$3='Rent Roll'!$U12,(-SUMIF('Monthly Cash Flow'!$F$2:$EG$2,'Commercial Lease'!CK$2,'Monthly Cash Flow'!$F$28:$EG$28)*'Rent Roll'!$T12*'Rent Roll'!$R12),"-"),"-")</f>
        <v>-</v>
      </c>
      <c r="CL43" s="715" t="str">
        <f>IFERROR(IF(CL$3='Rent Roll'!$U12,(-SUMIF('Monthly Cash Flow'!$F$2:$EG$2,'Commercial Lease'!CL$2,'Monthly Cash Flow'!$F$28:$EG$28)*'Rent Roll'!$T12*'Rent Roll'!$R12),"-"),"-")</f>
        <v>-</v>
      </c>
      <c r="CM43" s="715" t="str">
        <f>IFERROR(IF(CM$3='Rent Roll'!$U12,(-SUMIF('Monthly Cash Flow'!$F$2:$EG$2,'Commercial Lease'!CM$2,'Monthly Cash Flow'!$F$28:$EG$28)*'Rent Roll'!$T12*'Rent Roll'!$R12),"-"),"-")</f>
        <v>-</v>
      </c>
      <c r="CN43" s="715" t="str">
        <f>IFERROR(IF(CN$3='Rent Roll'!$U12,(-SUMIF('Monthly Cash Flow'!$F$2:$EG$2,'Commercial Lease'!CN$2,'Monthly Cash Flow'!$F$28:$EG$28)*'Rent Roll'!$T12*'Rent Roll'!$R12),"-"),"-")</f>
        <v>-</v>
      </c>
      <c r="CO43" s="715" t="str">
        <f>IFERROR(IF(CO$3='Rent Roll'!$U12,(-SUMIF('Monthly Cash Flow'!$F$2:$EG$2,'Commercial Lease'!CO$2,'Monthly Cash Flow'!$F$28:$EG$28)*'Rent Roll'!$T12*'Rent Roll'!$R12),"-"),"-")</f>
        <v>-</v>
      </c>
      <c r="CP43" s="715" t="str">
        <f>IFERROR(IF(CP$3='Rent Roll'!$U12,(-SUMIF('Monthly Cash Flow'!$F$2:$EG$2,'Commercial Lease'!CP$2,'Monthly Cash Flow'!$F$28:$EG$28)*'Rent Roll'!$T12*'Rent Roll'!$R12),"-"),"-")</f>
        <v>-</v>
      </c>
      <c r="CQ43" s="715" t="str">
        <f>IFERROR(IF(CQ$3='Rent Roll'!$U12,(-SUMIF('Monthly Cash Flow'!$F$2:$EG$2,'Commercial Lease'!CQ$2,'Monthly Cash Flow'!$F$28:$EG$28)*'Rent Roll'!$T12*'Rent Roll'!$R12),"-"),"-")</f>
        <v>-</v>
      </c>
      <c r="CR43" s="715" t="str">
        <f>IFERROR(IF(CR$3='Rent Roll'!$U12,(-SUMIF('Monthly Cash Flow'!$F$2:$EG$2,'Commercial Lease'!CR$2,'Monthly Cash Flow'!$F$28:$EG$28)*'Rent Roll'!$T12*'Rent Roll'!$R12),"-"),"-")</f>
        <v>-</v>
      </c>
      <c r="CS43" s="715" t="str">
        <f>IFERROR(IF(CS$3='Rent Roll'!$U12,(-SUMIF('Monthly Cash Flow'!$F$2:$EG$2,'Commercial Lease'!CS$2,'Monthly Cash Flow'!$F$28:$EG$28)*'Rent Roll'!$T12*'Rent Roll'!$R12),"-"),"-")</f>
        <v>-</v>
      </c>
      <c r="CT43" s="715" t="str">
        <f>IFERROR(IF(CT$3='Rent Roll'!$U12,(-SUMIF('Monthly Cash Flow'!$F$2:$EG$2,'Commercial Lease'!CT$2,'Monthly Cash Flow'!$F$28:$EG$28)*'Rent Roll'!$T12*'Rent Roll'!$R12),"-"),"-")</f>
        <v>-</v>
      </c>
      <c r="CU43" s="715" t="str">
        <f>IFERROR(IF(CU$3='Rent Roll'!$U12,(-SUMIF('Monthly Cash Flow'!$F$2:$EG$2,'Commercial Lease'!CU$2,'Monthly Cash Flow'!$F$28:$EG$28)*'Rent Roll'!$T12*'Rent Roll'!$R12),"-"),"-")</f>
        <v>-</v>
      </c>
      <c r="CV43" s="715" t="str">
        <f>IFERROR(IF(CV$3='Rent Roll'!$U12,(-SUMIF('Monthly Cash Flow'!$F$2:$EG$2,'Commercial Lease'!CV$2,'Monthly Cash Flow'!$F$28:$EG$28)*'Rent Roll'!$T12*'Rent Roll'!$R12),"-"),"-")</f>
        <v>-</v>
      </c>
      <c r="CW43" s="715" t="str">
        <f>IFERROR(IF(CW$3='Rent Roll'!$U12,(-SUMIF('Monthly Cash Flow'!$F$2:$EG$2,'Commercial Lease'!CW$2,'Monthly Cash Flow'!$F$28:$EG$28)*'Rent Roll'!$T12*'Rent Roll'!$R12),"-"),"-")</f>
        <v>-</v>
      </c>
      <c r="CX43" s="715" t="str">
        <f>IFERROR(IF(CX$3='Rent Roll'!$U12,(-SUMIF('Monthly Cash Flow'!$F$2:$EG$2,'Commercial Lease'!CX$2,'Monthly Cash Flow'!$F$28:$EG$28)*'Rent Roll'!$T12*'Rent Roll'!$R12),"-"),"-")</f>
        <v>-</v>
      </c>
      <c r="CY43" s="715" t="str">
        <f>IFERROR(IF(CY$3='Rent Roll'!$U12,(-SUMIF('Monthly Cash Flow'!$F$2:$EG$2,'Commercial Lease'!CY$2,'Monthly Cash Flow'!$F$28:$EG$28)*'Rent Roll'!$T12*'Rent Roll'!$R12),"-"),"-")</f>
        <v>-</v>
      </c>
      <c r="CZ43" s="715" t="str">
        <f>IFERROR(IF(CZ$3='Rent Roll'!$U12,(-SUMIF('Monthly Cash Flow'!$F$2:$EG$2,'Commercial Lease'!CZ$2,'Monthly Cash Flow'!$F$28:$EG$28)*'Rent Roll'!$T12*'Rent Roll'!$R12),"-"),"-")</f>
        <v>-</v>
      </c>
      <c r="DA43" s="715" t="str">
        <f>IFERROR(IF(DA$3='Rent Roll'!$U12,(-SUMIF('Monthly Cash Flow'!$F$2:$EG$2,'Commercial Lease'!DA$2,'Monthly Cash Flow'!$F$28:$EG$28)*'Rent Roll'!$T12*'Rent Roll'!$R12),"-"),"-")</f>
        <v>-</v>
      </c>
      <c r="DB43" s="715" t="str">
        <f>IFERROR(IF(DB$3='Rent Roll'!$U12,(-SUMIF('Monthly Cash Flow'!$F$2:$EG$2,'Commercial Lease'!DB$2,'Monthly Cash Flow'!$F$28:$EG$28)*'Rent Roll'!$T12*'Rent Roll'!$R12),"-"),"-")</f>
        <v>-</v>
      </c>
      <c r="DC43" s="715" t="str">
        <f>IFERROR(IF(DC$3='Rent Roll'!$U12,(-SUMIF('Monthly Cash Flow'!$F$2:$EG$2,'Commercial Lease'!DC$2,'Monthly Cash Flow'!$F$28:$EG$28)*'Rent Roll'!$T12*'Rent Roll'!$R12),"-"),"-")</f>
        <v>-</v>
      </c>
      <c r="DD43" s="715" t="str">
        <f>IFERROR(IF(DD$3='Rent Roll'!$U12,(-SUMIF('Monthly Cash Flow'!$F$2:$EG$2,'Commercial Lease'!DD$2,'Monthly Cash Flow'!$F$28:$EG$28)*'Rent Roll'!$T12*'Rent Roll'!$R12),"-"),"-")</f>
        <v>-</v>
      </c>
      <c r="DE43" s="715" t="str">
        <f>IFERROR(IF(DE$3='Rent Roll'!$U12,(-SUMIF('Monthly Cash Flow'!$F$2:$EG$2,'Commercial Lease'!DE$2,'Monthly Cash Flow'!$F$28:$EG$28)*'Rent Roll'!$T12*'Rent Roll'!$R12),"-"),"-")</f>
        <v>-</v>
      </c>
      <c r="DF43" s="715" t="str">
        <f>IFERROR(IF(DF$3='Rent Roll'!$U12,(-SUMIF('Monthly Cash Flow'!$F$2:$EG$2,'Commercial Lease'!DF$2,'Monthly Cash Flow'!$F$28:$EG$28)*'Rent Roll'!$T12*'Rent Roll'!$R12),"-"),"-")</f>
        <v>-</v>
      </c>
      <c r="DG43" s="715" t="str">
        <f>IFERROR(IF(DG$3='Rent Roll'!$U12,(-SUMIF('Monthly Cash Flow'!$F$2:$EG$2,'Commercial Lease'!DG$2,'Monthly Cash Flow'!$F$28:$EG$28)*'Rent Roll'!$T12*'Rent Roll'!$R12),"-"),"-")</f>
        <v>-</v>
      </c>
      <c r="DH43" s="715" t="str">
        <f>IFERROR(IF(DH$3='Rent Roll'!$U12,(-SUMIF('Monthly Cash Flow'!$F$2:$EG$2,'Commercial Lease'!DH$2,'Monthly Cash Flow'!$F$28:$EG$28)*'Rent Roll'!$T12*'Rent Roll'!$R12),"-"),"-")</f>
        <v>-</v>
      </c>
      <c r="DI43" s="715" t="str">
        <f>IFERROR(IF(DI$3='Rent Roll'!$U12,(-SUMIF('Monthly Cash Flow'!$F$2:$EG$2,'Commercial Lease'!DI$2,'Monthly Cash Flow'!$F$28:$EG$28)*'Rent Roll'!$T12*'Rent Roll'!$R12),"-"),"-")</f>
        <v>-</v>
      </c>
      <c r="DJ43" s="715" t="str">
        <f>IFERROR(IF(DJ$3='Rent Roll'!$U12,(-SUMIF('Monthly Cash Flow'!$F$2:$EG$2,'Commercial Lease'!DJ$2,'Monthly Cash Flow'!$F$28:$EG$28)*'Rent Roll'!$T12*'Rent Roll'!$R12),"-"),"-")</f>
        <v>-</v>
      </c>
      <c r="DK43" s="715" t="str">
        <f>IFERROR(IF(DK$3='Rent Roll'!$U12,(-SUMIF('Monthly Cash Flow'!$F$2:$EG$2,'Commercial Lease'!DK$2,'Monthly Cash Flow'!$F$28:$EG$28)*'Rent Roll'!$T12*'Rent Roll'!$R12),"-"),"-")</f>
        <v>-</v>
      </c>
      <c r="DL43" s="715" t="str">
        <f>IFERROR(IF(DL$3='Rent Roll'!$U12,(-SUMIF('Monthly Cash Flow'!$F$2:$EG$2,'Commercial Lease'!DL$2,'Monthly Cash Flow'!$F$28:$EG$28)*'Rent Roll'!$T12*'Rent Roll'!$R12),"-"),"-")</f>
        <v>-</v>
      </c>
      <c r="DM43" s="715" t="str">
        <f>IFERROR(IF(DM$3='Rent Roll'!$U12,(-SUMIF('Monthly Cash Flow'!$F$2:$EG$2,'Commercial Lease'!DM$2,'Monthly Cash Flow'!$F$28:$EG$28)*'Rent Roll'!$T12*'Rent Roll'!$R12),"-"),"-")</f>
        <v>-</v>
      </c>
      <c r="DN43" s="715" t="str">
        <f>IFERROR(IF(DN$3='Rent Roll'!$U12,(-SUMIF('Monthly Cash Flow'!$F$2:$EG$2,'Commercial Lease'!DN$2,'Monthly Cash Flow'!$F$28:$EG$28)*'Rent Roll'!$T12*'Rent Roll'!$R12),"-"),"-")</f>
        <v>-</v>
      </c>
      <c r="DO43" s="715" t="str">
        <f>IFERROR(IF(DO$3='Rent Roll'!$U12,(-SUMIF('Monthly Cash Flow'!$F$2:$EG$2,'Commercial Lease'!DO$2,'Monthly Cash Flow'!$F$28:$EG$28)*'Rent Roll'!$T12*'Rent Roll'!$R12),"-"),"-")</f>
        <v>-</v>
      </c>
      <c r="DP43" s="715" t="str">
        <f>IFERROR(IF(DP$3='Rent Roll'!$U12,(-SUMIF('Monthly Cash Flow'!$F$2:$EG$2,'Commercial Lease'!DP$2,'Monthly Cash Flow'!$F$28:$EG$28)*'Rent Roll'!$T12*'Rent Roll'!$R12),"-"),"-")</f>
        <v>-</v>
      </c>
      <c r="DQ43" s="715" t="str">
        <f>IFERROR(IF(DQ$3='Rent Roll'!$U12,(-SUMIF('Monthly Cash Flow'!$F$2:$EG$2,'Commercial Lease'!DQ$2,'Monthly Cash Flow'!$F$28:$EG$28)*'Rent Roll'!$T12*'Rent Roll'!$R12),"-"),"-")</f>
        <v>-</v>
      </c>
      <c r="DR43" s="715" t="str">
        <f>IFERROR(IF(DR$3='Rent Roll'!$U12,(-SUMIF('Monthly Cash Flow'!$F$2:$EG$2,'Commercial Lease'!DR$2,'Monthly Cash Flow'!$F$28:$EG$28)*'Rent Roll'!$T12*'Rent Roll'!$R12),"-"),"-")</f>
        <v>-</v>
      </c>
      <c r="DS43" s="715" t="str">
        <f>IFERROR(IF(DS$3='Rent Roll'!$U12,(-SUMIF('Monthly Cash Flow'!$F$2:$EG$2,'Commercial Lease'!DS$2,'Monthly Cash Flow'!$F$28:$EG$28)*'Rent Roll'!$T12*'Rent Roll'!$R12),"-"),"-")</f>
        <v>-</v>
      </c>
      <c r="DT43" s="715" t="str">
        <f>IFERROR(IF(DT$3='Rent Roll'!$U12,(-SUMIF('Monthly Cash Flow'!$F$2:$EG$2,'Commercial Lease'!DT$2,'Monthly Cash Flow'!$F$28:$EG$28)*'Rent Roll'!$T12*'Rent Roll'!$R12),"-"),"-")</f>
        <v>-</v>
      </c>
      <c r="DU43" s="715" t="str">
        <f>IFERROR(IF(DU$3='Rent Roll'!$U12,(-SUMIF('Monthly Cash Flow'!$F$2:$EG$2,'Commercial Lease'!DU$2,'Monthly Cash Flow'!$F$28:$EG$28)*'Rent Roll'!$T12*'Rent Roll'!$R12),"-"),"-")</f>
        <v>-</v>
      </c>
      <c r="DV43" s="715" t="str">
        <f>IFERROR(IF(DV$3='Rent Roll'!$U12,(-SUMIF('Monthly Cash Flow'!$F$2:$EG$2,'Commercial Lease'!DV$2,'Monthly Cash Flow'!$F$28:$EG$28)*'Rent Roll'!$T12*'Rent Roll'!$R12),"-"),"-")</f>
        <v>-</v>
      </c>
      <c r="DW43" s="715" t="str">
        <f>IFERROR(IF(DW$3='Rent Roll'!$U12,(-SUMIF('Monthly Cash Flow'!$F$2:$EG$2,'Commercial Lease'!DW$2,'Monthly Cash Flow'!$F$28:$EG$28)*'Rent Roll'!$T12*'Rent Roll'!$R12),"-"),"-")</f>
        <v>-</v>
      </c>
      <c r="DX43" s="715" t="str">
        <f>IFERROR(IF(DX$3='Rent Roll'!$U12,(-SUMIF('Monthly Cash Flow'!$F$2:$EG$2,'Commercial Lease'!DX$2,'Monthly Cash Flow'!$F$28:$EG$28)*'Rent Roll'!$T12*'Rent Roll'!$R12),"-"),"-")</f>
        <v>-</v>
      </c>
      <c r="DY43" s="715" t="str">
        <f>IFERROR(IF(DY$3='Rent Roll'!$U12,(-SUMIF('Monthly Cash Flow'!$F$2:$EG$2,'Commercial Lease'!DY$2,'Monthly Cash Flow'!$F$28:$EG$28)*'Rent Roll'!$T12*'Rent Roll'!$R12),"-"),"-")</f>
        <v>-</v>
      </c>
      <c r="DZ43" s="715" t="str">
        <f>IFERROR(IF(DZ$3='Rent Roll'!$U12,(-SUMIF('Monthly Cash Flow'!$F$2:$EG$2,'Commercial Lease'!DZ$2,'Monthly Cash Flow'!$F$28:$EG$28)*'Rent Roll'!$T12*'Rent Roll'!$R12),"-"),"-")</f>
        <v>-</v>
      </c>
      <c r="EA43" s="715" t="str">
        <f>IFERROR(IF(EA$3='Rent Roll'!$U12,(-SUMIF('Monthly Cash Flow'!$F$2:$EG$2,'Commercial Lease'!EA$2,'Monthly Cash Flow'!$F$28:$EG$28)*'Rent Roll'!$T12*'Rent Roll'!$R12),"-"),"-")</f>
        <v>-</v>
      </c>
      <c r="EB43" s="715" t="str">
        <f>IFERROR(IF(EB$3='Rent Roll'!$U12,(-SUMIF('Monthly Cash Flow'!$F$2:$EG$2,'Commercial Lease'!EB$2,'Monthly Cash Flow'!$F$28:$EG$28)*'Rent Roll'!$T12*'Rent Roll'!$R12),"-"),"-")</f>
        <v>-</v>
      </c>
      <c r="EC43" s="715" t="str">
        <f>IFERROR(IF(EC$3='Rent Roll'!$U12,(-SUMIF('Monthly Cash Flow'!$F$2:$EG$2,'Commercial Lease'!EC$2,'Monthly Cash Flow'!$F$28:$EG$28)*'Rent Roll'!$T12*'Rent Roll'!$R12),"-"),"-")</f>
        <v>-</v>
      </c>
      <c r="ED43" s="715" t="str">
        <f>IFERROR(IF(ED$3='Rent Roll'!$U12,(-SUMIF('Monthly Cash Flow'!$F$2:$EG$2,'Commercial Lease'!ED$2,'Monthly Cash Flow'!$F$28:$EG$28)*'Rent Roll'!$T12*'Rent Roll'!$R12),"-"),"-")</f>
        <v>-</v>
      </c>
      <c r="EE43" s="715" t="str">
        <f>IFERROR(IF(EE$3='Rent Roll'!$U12,(-SUMIF('Monthly Cash Flow'!$F$2:$EG$2,'Commercial Lease'!EE$2,'Monthly Cash Flow'!$F$28:$EG$28)*'Rent Roll'!$T12*'Rent Roll'!$R12),"-"),"-")</f>
        <v>-</v>
      </c>
      <c r="EF43" s="361" t="str">
        <f>IFERROR(IF(EF$3='Rent Roll'!$U12,(-SUMIF('Monthly Cash Flow'!$F$2:$EG$2,'Commercial Lease'!EF$2,'Monthly Cash Flow'!$F$28:$EG$28)*'Rent Roll'!$T12*'Rent Roll'!$R12),"-"),"-")</f>
        <v>-</v>
      </c>
      <c r="EG43" s="693" t="s">
        <v>109</v>
      </c>
    </row>
    <row r="44" spans="2:137" x14ac:dyDescent="0.25">
      <c r="B44" s="731"/>
      <c r="C44" s="714" t="str">
        <f>CONCATENATE('Rent Roll'!B13&amp;" - "&amp;'Rent Roll'!C13)</f>
        <v xml:space="preserve"> - </v>
      </c>
      <c r="D44" s="361">
        <f t="shared" si="15"/>
        <v>0</v>
      </c>
      <c r="E44" s="715" t="str">
        <f>IFERROR(IF(E$3='Rent Roll'!$U13,(-SUMIF('Monthly Cash Flow'!$F$2:$EG$2,'Commercial Lease'!E$2,'Monthly Cash Flow'!$F$28:$EG$28)*'Rent Roll'!$T13*'Rent Roll'!$R13),"-"),"-")</f>
        <v>-</v>
      </c>
      <c r="F44" s="715" t="str">
        <f>IFERROR(IF(F$3='Rent Roll'!$U13,(-SUMIF('Monthly Cash Flow'!$F$2:$EG$2,'Commercial Lease'!F$2,'Monthly Cash Flow'!$F$28:$EG$28)*'Rent Roll'!$T13*'Rent Roll'!$R13),"-"),"-")</f>
        <v>-</v>
      </c>
      <c r="G44" s="715" t="str">
        <f>IFERROR(IF(G$3='Rent Roll'!$U13,(-SUMIF('Monthly Cash Flow'!$F$2:$EG$2,'Commercial Lease'!G$2,'Monthly Cash Flow'!$F$28:$EG$28)*'Rent Roll'!$T13*'Rent Roll'!$R13),"-"),"-")</f>
        <v>-</v>
      </c>
      <c r="H44" s="715" t="str">
        <f>IFERROR(IF(H$3='Rent Roll'!$U13,(-SUMIF('Monthly Cash Flow'!$F$2:$EG$2,'Commercial Lease'!H$2,'Monthly Cash Flow'!$F$28:$EG$28)*'Rent Roll'!$T13*'Rent Roll'!$R13),"-"),"-")</f>
        <v>-</v>
      </c>
      <c r="I44" s="715" t="str">
        <f>IFERROR(IF(I$3='Rent Roll'!$U13,(-SUMIF('Monthly Cash Flow'!$F$2:$EG$2,'Commercial Lease'!I$2,'Monthly Cash Flow'!$F$28:$EG$28)*'Rent Roll'!$T13*'Rent Roll'!$R13),"-"),"-")</f>
        <v>-</v>
      </c>
      <c r="J44" s="715" t="str">
        <f>IFERROR(IF(J$3='Rent Roll'!$U13,(-SUMIF('Monthly Cash Flow'!$F$2:$EG$2,'Commercial Lease'!J$2,'Monthly Cash Flow'!$F$28:$EG$28)*'Rent Roll'!$T13*'Rent Roll'!$R13),"-"),"-")</f>
        <v>-</v>
      </c>
      <c r="K44" s="715" t="str">
        <f>IFERROR(IF(K$3='Rent Roll'!$U13,(-SUMIF('Monthly Cash Flow'!$F$2:$EG$2,'Commercial Lease'!K$2,'Monthly Cash Flow'!$F$28:$EG$28)*'Rent Roll'!$T13*'Rent Roll'!$R13),"-"),"-")</f>
        <v>-</v>
      </c>
      <c r="L44" s="715" t="str">
        <f>IFERROR(IF(L$3='Rent Roll'!$U13,(-SUMIF('Monthly Cash Flow'!$F$2:$EG$2,'Commercial Lease'!L$2,'Monthly Cash Flow'!$F$28:$EG$28)*'Rent Roll'!$T13*'Rent Roll'!$R13),"-"),"-")</f>
        <v>-</v>
      </c>
      <c r="M44" s="715" t="str">
        <f>IFERROR(IF(M$3='Rent Roll'!$U13,(-SUMIF('Monthly Cash Flow'!$F$2:$EG$2,'Commercial Lease'!M$2,'Monthly Cash Flow'!$F$28:$EG$28)*'Rent Roll'!$T13*'Rent Roll'!$R13),"-"),"-")</f>
        <v>-</v>
      </c>
      <c r="N44" s="715" t="str">
        <f>IFERROR(IF(N$3='Rent Roll'!$U13,(-SUMIF('Monthly Cash Flow'!$F$2:$EG$2,'Commercial Lease'!N$2,'Monthly Cash Flow'!$F$28:$EG$28)*'Rent Roll'!$T13*'Rent Roll'!$R13),"-"),"-")</f>
        <v>-</v>
      </c>
      <c r="O44" s="715" t="str">
        <f>IFERROR(IF(O$3='Rent Roll'!$U13,(-SUMIF('Monthly Cash Flow'!$F$2:$EG$2,'Commercial Lease'!O$2,'Monthly Cash Flow'!$F$28:$EG$28)*'Rent Roll'!$T13*'Rent Roll'!$R13),"-"),"-")</f>
        <v>-</v>
      </c>
      <c r="P44" s="715" t="str">
        <f>IFERROR(IF(P$3='Rent Roll'!$U13,(-SUMIF('Monthly Cash Flow'!$F$2:$EG$2,'Commercial Lease'!P$2,'Monthly Cash Flow'!$F$28:$EG$28)*'Rent Roll'!$T13*'Rent Roll'!$R13),"-"),"-")</f>
        <v>-</v>
      </c>
      <c r="Q44" s="715" t="str">
        <f>IFERROR(IF(Q$3='Rent Roll'!$U13,(-SUMIF('Monthly Cash Flow'!$F$2:$EG$2,'Commercial Lease'!Q$2,'Monthly Cash Flow'!$F$28:$EG$28)*'Rent Roll'!$T13*'Rent Roll'!$R13),"-"),"-")</f>
        <v>-</v>
      </c>
      <c r="R44" s="715" t="str">
        <f>IFERROR(IF(R$3='Rent Roll'!$U13,(-SUMIF('Monthly Cash Flow'!$F$2:$EG$2,'Commercial Lease'!R$2,'Monthly Cash Flow'!$F$28:$EG$28)*'Rent Roll'!$T13*'Rent Roll'!$R13),"-"),"-")</f>
        <v>-</v>
      </c>
      <c r="S44" s="715" t="str">
        <f>IFERROR(IF(S$3='Rent Roll'!$U13,(-SUMIF('Monthly Cash Flow'!$F$2:$EG$2,'Commercial Lease'!S$2,'Monthly Cash Flow'!$F$28:$EG$28)*'Rent Roll'!$T13*'Rent Roll'!$R13),"-"),"-")</f>
        <v>-</v>
      </c>
      <c r="T44" s="715" t="str">
        <f>IFERROR(IF(T$3='Rent Roll'!$U13,(-SUMIF('Monthly Cash Flow'!$F$2:$EG$2,'Commercial Lease'!T$2,'Monthly Cash Flow'!$F$28:$EG$28)*'Rent Roll'!$T13*'Rent Roll'!$R13),"-"),"-")</f>
        <v>-</v>
      </c>
      <c r="U44" s="715" t="str">
        <f>IFERROR(IF(U$3='Rent Roll'!$U13,(-SUMIF('Monthly Cash Flow'!$F$2:$EG$2,'Commercial Lease'!U$2,'Monthly Cash Flow'!$F$28:$EG$28)*'Rent Roll'!$T13*'Rent Roll'!$R13),"-"),"-")</f>
        <v>-</v>
      </c>
      <c r="V44" s="715" t="str">
        <f>IFERROR(IF(V$3='Rent Roll'!$U13,(-SUMIF('Monthly Cash Flow'!$F$2:$EG$2,'Commercial Lease'!V$2,'Monthly Cash Flow'!$F$28:$EG$28)*'Rent Roll'!$T13*'Rent Roll'!$R13),"-"),"-")</f>
        <v>-</v>
      </c>
      <c r="W44" s="715" t="str">
        <f>IFERROR(IF(W$3='Rent Roll'!$U13,(-SUMIF('Monthly Cash Flow'!$F$2:$EG$2,'Commercial Lease'!W$2,'Monthly Cash Flow'!$F$28:$EG$28)*'Rent Roll'!$T13*'Rent Roll'!$R13),"-"),"-")</f>
        <v>-</v>
      </c>
      <c r="X44" s="715" t="str">
        <f>IFERROR(IF(X$3='Rent Roll'!$U13,(-SUMIF('Monthly Cash Flow'!$F$2:$EG$2,'Commercial Lease'!X$2,'Monthly Cash Flow'!$F$28:$EG$28)*'Rent Roll'!$T13*'Rent Roll'!$R13),"-"),"-")</f>
        <v>-</v>
      </c>
      <c r="Y44" s="715" t="str">
        <f>IFERROR(IF(Y$3='Rent Roll'!$U13,(-SUMIF('Monthly Cash Flow'!$F$2:$EG$2,'Commercial Lease'!Y$2,'Monthly Cash Flow'!$F$28:$EG$28)*'Rent Roll'!$T13*'Rent Roll'!$R13),"-"),"-")</f>
        <v>-</v>
      </c>
      <c r="Z44" s="715" t="str">
        <f>IFERROR(IF(Z$3='Rent Roll'!$U13,(-SUMIF('Monthly Cash Flow'!$F$2:$EG$2,'Commercial Lease'!Z$2,'Monthly Cash Flow'!$F$28:$EG$28)*'Rent Roll'!$T13*'Rent Roll'!$R13),"-"),"-")</f>
        <v>-</v>
      </c>
      <c r="AA44" s="715" t="str">
        <f>IFERROR(IF(AA$3='Rent Roll'!$U13,(-SUMIF('Monthly Cash Flow'!$F$2:$EG$2,'Commercial Lease'!AA$2,'Monthly Cash Flow'!$F$28:$EG$28)*'Rent Roll'!$T13*'Rent Roll'!$R13),"-"),"-")</f>
        <v>-</v>
      </c>
      <c r="AB44" s="715" t="str">
        <f>IFERROR(IF(AB$3='Rent Roll'!$U13,(-SUMIF('Monthly Cash Flow'!$F$2:$EG$2,'Commercial Lease'!AB$2,'Monthly Cash Flow'!$F$28:$EG$28)*'Rent Roll'!$T13*'Rent Roll'!$R13),"-"),"-")</f>
        <v>-</v>
      </c>
      <c r="AC44" s="715" t="str">
        <f>IFERROR(IF(AC$3='Rent Roll'!$U13,(-SUMIF('Monthly Cash Flow'!$F$2:$EG$2,'Commercial Lease'!AC$2,'Monthly Cash Flow'!$F$28:$EG$28)*'Rent Roll'!$T13*'Rent Roll'!$R13),"-"),"-")</f>
        <v>-</v>
      </c>
      <c r="AD44" s="715" t="str">
        <f>IFERROR(IF(AD$3='Rent Roll'!$U13,(-SUMIF('Monthly Cash Flow'!$F$2:$EG$2,'Commercial Lease'!AD$2,'Monthly Cash Flow'!$F$28:$EG$28)*'Rent Roll'!$T13*'Rent Roll'!$R13),"-"),"-")</f>
        <v>-</v>
      </c>
      <c r="AE44" s="715" t="str">
        <f>IFERROR(IF(AE$3='Rent Roll'!$U13,(-SUMIF('Monthly Cash Flow'!$F$2:$EG$2,'Commercial Lease'!AE$2,'Monthly Cash Flow'!$F$28:$EG$28)*'Rent Roll'!$T13*'Rent Roll'!$R13),"-"),"-")</f>
        <v>-</v>
      </c>
      <c r="AF44" s="715" t="str">
        <f>IFERROR(IF(AF$3='Rent Roll'!$U13,(-SUMIF('Monthly Cash Flow'!$F$2:$EG$2,'Commercial Lease'!AF$2,'Monthly Cash Flow'!$F$28:$EG$28)*'Rent Roll'!$T13*'Rent Roll'!$R13),"-"),"-")</f>
        <v>-</v>
      </c>
      <c r="AG44" s="715" t="str">
        <f>IFERROR(IF(AG$3='Rent Roll'!$U13,(-SUMIF('Monthly Cash Flow'!$F$2:$EG$2,'Commercial Lease'!AG$2,'Monthly Cash Flow'!$F$28:$EG$28)*'Rent Roll'!$T13*'Rent Roll'!$R13),"-"),"-")</f>
        <v>-</v>
      </c>
      <c r="AH44" s="715" t="str">
        <f>IFERROR(IF(AH$3='Rent Roll'!$U13,(-SUMIF('Monthly Cash Flow'!$F$2:$EG$2,'Commercial Lease'!AH$2,'Monthly Cash Flow'!$F$28:$EG$28)*'Rent Roll'!$T13*'Rent Roll'!$R13),"-"),"-")</f>
        <v>-</v>
      </c>
      <c r="AI44" s="715" t="str">
        <f>IFERROR(IF(AI$3='Rent Roll'!$U13,(-SUMIF('Monthly Cash Flow'!$F$2:$EG$2,'Commercial Lease'!AI$2,'Monthly Cash Flow'!$F$28:$EG$28)*'Rent Roll'!$T13*'Rent Roll'!$R13),"-"),"-")</f>
        <v>-</v>
      </c>
      <c r="AJ44" s="715" t="str">
        <f>IFERROR(IF(AJ$3='Rent Roll'!$U13,(-SUMIF('Monthly Cash Flow'!$F$2:$EG$2,'Commercial Lease'!AJ$2,'Monthly Cash Flow'!$F$28:$EG$28)*'Rent Roll'!$T13*'Rent Roll'!$R13),"-"),"-")</f>
        <v>-</v>
      </c>
      <c r="AK44" s="715" t="str">
        <f>IFERROR(IF(AK$3='Rent Roll'!$U13,(-SUMIF('Monthly Cash Flow'!$F$2:$EG$2,'Commercial Lease'!AK$2,'Monthly Cash Flow'!$F$28:$EG$28)*'Rent Roll'!$T13*'Rent Roll'!$R13),"-"),"-")</f>
        <v>-</v>
      </c>
      <c r="AL44" s="715" t="str">
        <f>IFERROR(IF(AL$3='Rent Roll'!$U13,(-SUMIF('Monthly Cash Flow'!$F$2:$EG$2,'Commercial Lease'!AL$2,'Monthly Cash Flow'!$F$28:$EG$28)*'Rent Roll'!$T13*'Rent Roll'!$R13),"-"),"-")</f>
        <v>-</v>
      </c>
      <c r="AM44" s="715" t="str">
        <f>IFERROR(IF(AM$3='Rent Roll'!$U13,(-SUMIF('Monthly Cash Flow'!$F$2:$EG$2,'Commercial Lease'!AM$2,'Monthly Cash Flow'!$F$28:$EG$28)*'Rent Roll'!$T13*'Rent Roll'!$R13),"-"),"-")</f>
        <v>-</v>
      </c>
      <c r="AN44" s="715" t="str">
        <f>IFERROR(IF(AN$3='Rent Roll'!$U13,(-SUMIF('Monthly Cash Flow'!$F$2:$EG$2,'Commercial Lease'!AN$2,'Monthly Cash Flow'!$F$28:$EG$28)*'Rent Roll'!$T13*'Rent Roll'!$R13),"-"),"-")</f>
        <v>-</v>
      </c>
      <c r="AO44" s="715" t="str">
        <f>IFERROR(IF(AO$3='Rent Roll'!$U13,(-SUMIF('Monthly Cash Flow'!$F$2:$EG$2,'Commercial Lease'!AO$2,'Monthly Cash Flow'!$F$28:$EG$28)*'Rent Roll'!$T13*'Rent Roll'!$R13),"-"),"-")</f>
        <v>-</v>
      </c>
      <c r="AP44" s="715" t="str">
        <f>IFERROR(IF(AP$3='Rent Roll'!$U13,(-SUMIF('Monthly Cash Flow'!$F$2:$EG$2,'Commercial Lease'!AP$2,'Monthly Cash Flow'!$F$28:$EG$28)*'Rent Roll'!$T13*'Rent Roll'!$R13),"-"),"-")</f>
        <v>-</v>
      </c>
      <c r="AQ44" s="715" t="str">
        <f>IFERROR(IF(AQ$3='Rent Roll'!$U13,(-SUMIF('Monthly Cash Flow'!$F$2:$EG$2,'Commercial Lease'!AQ$2,'Monthly Cash Flow'!$F$28:$EG$28)*'Rent Roll'!$T13*'Rent Roll'!$R13),"-"),"-")</f>
        <v>-</v>
      </c>
      <c r="AR44" s="715" t="str">
        <f>IFERROR(IF(AR$3='Rent Roll'!$U13,(-SUMIF('Monthly Cash Flow'!$F$2:$EG$2,'Commercial Lease'!AR$2,'Monthly Cash Flow'!$F$28:$EG$28)*'Rent Roll'!$T13*'Rent Roll'!$R13),"-"),"-")</f>
        <v>-</v>
      </c>
      <c r="AS44" s="715" t="str">
        <f>IFERROR(IF(AS$3='Rent Roll'!$U13,(-SUMIF('Monthly Cash Flow'!$F$2:$EG$2,'Commercial Lease'!AS$2,'Monthly Cash Flow'!$F$28:$EG$28)*'Rent Roll'!$T13*'Rent Roll'!$R13),"-"),"-")</f>
        <v>-</v>
      </c>
      <c r="AT44" s="715" t="str">
        <f>IFERROR(IF(AT$3='Rent Roll'!$U13,(-SUMIF('Monthly Cash Flow'!$F$2:$EG$2,'Commercial Lease'!AT$2,'Monthly Cash Flow'!$F$28:$EG$28)*'Rent Roll'!$T13*'Rent Roll'!$R13),"-"),"-")</f>
        <v>-</v>
      </c>
      <c r="AU44" s="715" t="str">
        <f>IFERROR(IF(AU$3='Rent Roll'!$U13,(-SUMIF('Monthly Cash Flow'!$F$2:$EG$2,'Commercial Lease'!AU$2,'Monthly Cash Flow'!$F$28:$EG$28)*'Rent Roll'!$T13*'Rent Roll'!$R13),"-"),"-")</f>
        <v>-</v>
      </c>
      <c r="AV44" s="715" t="str">
        <f>IFERROR(IF(AV$3='Rent Roll'!$U13,(-SUMIF('Monthly Cash Flow'!$F$2:$EG$2,'Commercial Lease'!AV$2,'Monthly Cash Flow'!$F$28:$EG$28)*'Rent Roll'!$T13*'Rent Roll'!$R13),"-"),"-")</f>
        <v>-</v>
      </c>
      <c r="AW44" s="715" t="str">
        <f>IFERROR(IF(AW$3='Rent Roll'!$U13,(-SUMIF('Monthly Cash Flow'!$F$2:$EG$2,'Commercial Lease'!AW$2,'Monthly Cash Flow'!$F$28:$EG$28)*'Rent Roll'!$T13*'Rent Roll'!$R13),"-"),"-")</f>
        <v>-</v>
      </c>
      <c r="AX44" s="715" t="str">
        <f>IFERROR(IF(AX$3='Rent Roll'!$U13,(-SUMIF('Monthly Cash Flow'!$F$2:$EG$2,'Commercial Lease'!AX$2,'Monthly Cash Flow'!$F$28:$EG$28)*'Rent Roll'!$T13*'Rent Roll'!$R13),"-"),"-")</f>
        <v>-</v>
      </c>
      <c r="AY44" s="715" t="str">
        <f>IFERROR(IF(AY$3='Rent Roll'!$U13,(-SUMIF('Monthly Cash Flow'!$F$2:$EG$2,'Commercial Lease'!AY$2,'Monthly Cash Flow'!$F$28:$EG$28)*'Rent Roll'!$T13*'Rent Roll'!$R13),"-"),"-")</f>
        <v>-</v>
      </c>
      <c r="AZ44" s="715" t="str">
        <f>IFERROR(IF(AZ$3='Rent Roll'!$U13,(-SUMIF('Monthly Cash Flow'!$F$2:$EG$2,'Commercial Lease'!AZ$2,'Monthly Cash Flow'!$F$28:$EG$28)*'Rent Roll'!$T13*'Rent Roll'!$R13),"-"),"-")</f>
        <v>-</v>
      </c>
      <c r="BA44" s="715" t="str">
        <f>IFERROR(IF(BA$3='Rent Roll'!$U13,(-SUMIF('Monthly Cash Flow'!$F$2:$EG$2,'Commercial Lease'!BA$2,'Monthly Cash Flow'!$F$28:$EG$28)*'Rent Roll'!$T13*'Rent Roll'!$R13),"-"),"-")</f>
        <v>-</v>
      </c>
      <c r="BB44" s="715" t="str">
        <f>IFERROR(IF(BB$3='Rent Roll'!$U13,(-SUMIF('Monthly Cash Flow'!$F$2:$EG$2,'Commercial Lease'!BB$2,'Monthly Cash Flow'!$F$28:$EG$28)*'Rent Roll'!$T13*'Rent Roll'!$R13),"-"),"-")</f>
        <v>-</v>
      </c>
      <c r="BC44" s="715" t="str">
        <f>IFERROR(IF(BC$3='Rent Roll'!$U13,(-SUMIF('Monthly Cash Flow'!$F$2:$EG$2,'Commercial Lease'!BC$2,'Monthly Cash Flow'!$F$28:$EG$28)*'Rent Roll'!$T13*'Rent Roll'!$R13),"-"),"-")</f>
        <v>-</v>
      </c>
      <c r="BD44" s="715" t="str">
        <f>IFERROR(IF(BD$3='Rent Roll'!$U13,(-SUMIF('Monthly Cash Flow'!$F$2:$EG$2,'Commercial Lease'!BD$2,'Monthly Cash Flow'!$F$28:$EG$28)*'Rent Roll'!$T13*'Rent Roll'!$R13),"-"),"-")</f>
        <v>-</v>
      </c>
      <c r="BE44" s="715" t="str">
        <f>IFERROR(IF(BE$3='Rent Roll'!$U13,(-SUMIF('Monthly Cash Flow'!$F$2:$EG$2,'Commercial Lease'!BE$2,'Monthly Cash Flow'!$F$28:$EG$28)*'Rent Roll'!$T13*'Rent Roll'!$R13),"-"),"-")</f>
        <v>-</v>
      </c>
      <c r="BF44" s="715" t="str">
        <f>IFERROR(IF(BF$3='Rent Roll'!$U13,(-SUMIF('Monthly Cash Flow'!$F$2:$EG$2,'Commercial Lease'!BF$2,'Monthly Cash Flow'!$F$28:$EG$28)*'Rent Roll'!$T13*'Rent Roll'!$R13),"-"),"-")</f>
        <v>-</v>
      </c>
      <c r="BG44" s="715" t="str">
        <f>IFERROR(IF(BG$3='Rent Roll'!$U13,(-SUMIF('Monthly Cash Flow'!$F$2:$EG$2,'Commercial Lease'!BG$2,'Monthly Cash Flow'!$F$28:$EG$28)*'Rent Roll'!$T13*'Rent Roll'!$R13),"-"),"-")</f>
        <v>-</v>
      </c>
      <c r="BH44" s="715" t="str">
        <f>IFERROR(IF(BH$3='Rent Roll'!$U13,(-SUMIF('Monthly Cash Flow'!$F$2:$EG$2,'Commercial Lease'!BH$2,'Monthly Cash Flow'!$F$28:$EG$28)*'Rent Roll'!$T13*'Rent Roll'!$R13),"-"),"-")</f>
        <v>-</v>
      </c>
      <c r="BI44" s="715" t="str">
        <f>IFERROR(IF(BI$3='Rent Roll'!$U13,(-SUMIF('Monthly Cash Flow'!$F$2:$EG$2,'Commercial Lease'!BI$2,'Monthly Cash Flow'!$F$28:$EG$28)*'Rent Roll'!$T13*'Rent Roll'!$R13),"-"),"-")</f>
        <v>-</v>
      </c>
      <c r="BJ44" s="715" t="str">
        <f>IFERROR(IF(BJ$3='Rent Roll'!$U13,(-SUMIF('Monthly Cash Flow'!$F$2:$EG$2,'Commercial Lease'!BJ$2,'Monthly Cash Flow'!$F$28:$EG$28)*'Rent Roll'!$T13*'Rent Roll'!$R13),"-"),"-")</f>
        <v>-</v>
      </c>
      <c r="BK44" s="715" t="str">
        <f>IFERROR(IF(BK$3='Rent Roll'!$U13,(-SUMIF('Monthly Cash Flow'!$F$2:$EG$2,'Commercial Lease'!BK$2,'Monthly Cash Flow'!$F$28:$EG$28)*'Rent Roll'!$T13*'Rent Roll'!$R13),"-"),"-")</f>
        <v>-</v>
      </c>
      <c r="BL44" s="715" t="str">
        <f>IFERROR(IF(BL$3='Rent Roll'!$U13,(-SUMIF('Monthly Cash Flow'!$F$2:$EG$2,'Commercial Lease'!BL$2,'Monthly Cash Flow'!$F$28:$EG$28)*'Rent Roll'!$T13*'Rent Roll'!$R13),"-"),"-")</f>
        <v>-</v>
      </c>
      <c r="BM44" s="715" t="str">
        <f>IFERROR(IF(BM$3='Rent Roll'!$U13,(-SUMIF('Monthly Cash Flow'!$F$2:$EG$2,'Commercial Lease'!BM$2,'Monthly Cash Flow'!$F$28:$EG$28)*'Rent Roll'!$T13*'Rent Roll'!$R13),"-"),"-")</f>
        <v>-</v>
      </c>
      <c r="BN44" s="715" t="str">
        <f>IFERROR(IF(BN$3='Rent Roll'!$U13,(-SUMIF('Monthly Cash Flow'!$F$2:$EG$2,'Commercial Lease'!BN$2,'Monthly Cash Flow'!$F$28:$EG$28)*'Rent Roll'!$T13*'Rent Roll'!$R13),"-"),"-")</f>
        <v>-</v>
      </c>
      <c r="BO44" s="715" t="str">
        <f>IFERROR(IF(BO$3='Rent Roll'!$U13,(-SUMIF('Monthly Cash Flow'!$F$2:$EG$2,'Commercial Lease'!BO$2,'Monthly Cash Flow'!$F$28:$EG$28)*'Rent Roll'!$T13*'Rent Roll'!$R13),"-"),"-")</f>
        <v>-</v>
      </c>
      <c r="BP44" s="715" t="str">
        <f>IFERROR(IF(BP$3='Rent Roll'!$U13,(-SUMIF('Monthly Cash Flow'!$F$2:$EG$2,'Commercial Lease'!BP$2,'Monthly Cash Flow'!$F$28:$EG$28)*'Rent Roll'!$T13*'Rent Roll'!$R13),"-"),"-")</f>
        <v>-</v>
      </c>
      <c r="BQ44" s="715" t="str">
        <f>IFERROR(IF(BQ$3='Rent Roll'!$U13,(-SUMIF('Monthly Cash Flow'!$F$2:$EG$2,'Commercial Lease'!BQ$2,'Monthly Cash Flow'!$F$28:$EG$28)*'Rent Roll'!$T13*'Rent Roll'!$R13),"-"),"-")</f>
        <v>-</v>
      </c>
      <c r="BR44" s="715" t="str">
        <f>IFERROR(IF(BR$3='Rent Roll'!$U13,(-SUMIF('Monthly Cash Flow'!$F$2:$EG$2,'Commercial Lease'!BR$2,'Monthly Cash Flow'!$F$28:$EG$28)*'Rent Roll'!$T13*'Rent Roll'!$R13),"-"),"-")</f>
        <v>-</v>
      </c>
      <c r="BS44" s="715" t="str">
        <f>IFERROR(IF(BS$3='Rent Roll'!$U13,(-SUMIF('Monthly Cash Flow'!$F$2:$EG$2,'Commercial Lease'!BS$2,'Monthly Cash Flow'!$F$28:$EG$28)*'Rent Roll'!$T13*'Rent Roll'!$R13),"-"),"-")</f>
        <v>-</v>
      </c>
      <c r="BT44" s="715" t="str">
        <f>IFERROR(IF(BT$3='Rent Roll'!$U13,(-SUMIF('Monthly Cash Flow'!$F$2:$EG$2,'Commercial Lease'!BT$2,'Monthly Cash Flow'!$F$28:$EG$28)*'Rent Roll'!$T13*'Rent Roll'!$R13),"-"),"-")</f>
        <v>-</v>
      </c>
      <c r="BU44" s="715" t="str">
        <f>IFERROR(IF(BU$3='Rent Roll'!$U13,(-SUMIF('Monthly Cash Flow'!$F$2:$EG$2,'Commercial Lease'!BU$2,'Monthly Cash Flow'!$F$28:$EG$28)*'Rent Roll'!$T13*'Rent Roll'!$R13),"-"),"-")</f>
        <v>-</v>
      </c>
      <c r="BV44" s="715" t="str">
        <f>IFERROR(IF(BV$3='Rent Roll'!$U13,(-SUMIF('Monthly Cash Flow'!$F$2:$EG$2,'Commercial Lease'!BV$2,'Monthly Cash Flow'!$F$28:$EG$28)*'Rent Roll'!$T13*'Rent Roll'!$R13),"-"),"-")</f>
        <v>-</v>
      </c>
      <c r="BW44" s="715" t="str">
        <f>IFERROR(IF(BW$3='Rent Roll'!$U13,(-SUMIF('Monthly Cash Flow'!$F$2:$EG$2,'Commercial Lease'!BW$2,'Monthly Cash Flow'!$F$28:$EG$28)*'Rent Roll'!$T13*'Rent Roll'!$R13),"-"),"-")</f>
        <v>-</v>
      </c>
      <c r="BX44" s="715" t="str">
        <f>IFERROR(IF(BX$3='Rent Roll'!$U13,(-SUMIF('Monthly Cash Flow'!$F$2:$EG$2,'Commercial Lease'!BX$2,'Monthly Cash Flow'!$F$28:$EG$28)*'Rent Roll'!$T13*'Rent Roll'!$R13),"-"),"-")</f>
        <v>-</v>
      </c>
      <c r="BY44" s="715" t="str">
        <f>IFERROR(IF(BY$3='Rent Roll'!$U13,(-SUMIF('Monthly Cash Flow'!$F$2:$EG$2,'Commercial Lease'!BY$2,'Monthly Cash Flow'!$F$28:$EG$28)*'Rent Roll'!$T13*'Rent Roll'!$R13),"-"),"-")</f>
        <v>-</v>
      </c>
      <c r="BZ44" s="715" t="str">
        <f>IFERROR(IF(BZ$3='Rent Roll'!$U13,(-SUMIF('Monthly Cash Flow'!$F$2:$EG$2,'Commercial Lease'!BZ$2,'Monthly Cash Flow'!$F$28:$EG$28)*'Rent Roll'!$T13*'Rent Roll'!$R13),"-"),"-")</f>
        <v>-</v>
      </c>
      <c r="CA44" s="715" t="str">
        <f>IFERROR(IF(CA$3='Rent Roll'!$U13,(-SUMIF('Monthly Cash Flow'!$F$2:$EG$2,'Commercial Lease'!CA$2,'Monthly Cash Flow'!$F$28:$EG$28)*'Rent Roll'!$T13*'Rent Roll'!$R13),"-"),"-")</f>
        <v>-</v>
      </c>
      <c r="CB44" s="715" t="str">
        <f>IFERROR(IF(CB$3='Rent Roll'!$U13,(-SUMIF('Monthly Cash Flow'!$F$2:$EG$2,'Commercial Lease'!CB$2,'Monthly Cash Flow'!$F$28:$EG$28)*'Rent Roll'!$T13*'Rent Roll'!$R13),"-"),"-")</f>
        <v>-</v>
      </c>
      <c r="CC44" s="715" t="str">
        <f>IFERROR(IF(CC$3='Rent Roll'!$U13,(-SUMIF('Monthly Cash Flow'!$F$2:$EG$2,'Commercial Lease'!CC$2,'Monthly Cash Flow'!$F$28:$EG$28)*'Rent Roll'!$T13*'Rent Roll'!$R13),"-"),"-")</f>
        <v>-</v>
      </c>
      <c r="CD44" s="715" t="str">
        <f>IFERROR(IF(CD$3='Rent Roll'!$U13,(-SUMIF('Monthly Cash Flow'!$F$2:$EG$2,'Commercial Lease'!CD$2,'Monthly Cash Flow'!$F$28:$EG$28)*'Rent Roll'!$T13*'Rent Roll'!$R13),"-"),"-")</f>
        <v>-</v>
      </c>
      <c r="CE44" s="715" t="str">
        <f>IFERROR(IF(CE$3='Rent Roll'!$U13,(-SUMIF('Monthly Cash Flow'!$F$2:$EG$2,'Commercial Lease'!CE$2,'Monthly Cash Flow'!$F$28:$EG$28)*'Rent Roll'!$T13*'Rent Roll'!$R13),"-"),"-")</f>
        <v>-</v>
      </c>
      <c r="CF44" s="715" t="str">
        <f>IFERROR(IF(CF$3='Rent Roll'!$U13,(-SUMIF('Monthly Cash Flow'!$F$2:$EG$2,'Commercial Lease'!CF$2,'Monthly Cash Flow'!$F$28:$EG$28)*'Rent Roll'!$T13*'Rent Roll'!$R13),"-"),"-")</f>
        <v>-</v>
      </c>
      <c r="CG44" s="715" t="str">
        <f>IFERROR(IF(CG$3='Rent Roll'!$U13,(-SUMIF('Monthly Cash Flow'!$F$2:$EG$2,'Commercial Lease'!CG$2,'Monthly Cash Flow'!$F$28:$EG$28)*'Rent Roll'!$T13*'Rent Roll'!$R13),"-"),"-")</f>
        <v>-</v>
      </c>
      <c r="CH44" s="715" t="str">
        <f>IFERROR(IF(CH$3='Rent Roll'!$U13,(-SUMIF('Monthly Cash Flow'!$F$2:$EG$2,'Commercial Lease'!CH$2,'Monthly Cash Flow'!$F$28:$EG$28)*'Rent Roll'!$T13*'Rent Roll'!$R13),"-"),"-")</f>
        <v>-</v>
      </c>
      <c r="CI44" s="715" t="str">
        <f>IFERROR(IF(CI$3='Rent Roll'!$U13,(-SUMIF('Monthly Cash Flow'!$F$2:$EG$2,'Commercial Lease'!CI$2,'Monthly Cash Flow'!$F$28:$EG$28)*'Rent Roll'!$T13*'Rent Roll'!$R13),"-"),"-")</f>
        <v>-</v>
      </c>
      <c r="CJ44" s="715" t="str">
        <f>IFERROR(IF(CJ$3='Rent Roll'!$U13,(-SUMIF('Monthly Cash Flow'!$F$2:$EG$2,'Commercial Lease'!CJ$2,'Monthly Cash Flow'!$F$28:$EG$28)*'Rent Roll'!$T13*'Rent Roll'!$R13),"-"),"-")</f>
        <v>-</v>
      </c>
      <c r="CK44" s="715" t="str">
        <f>IFERROR(IF(CK$3='Rent Roll'!$U13,(-SUMIF('Monthly Cash Flow'!$F$2:$EG$2,'Commercial Lease'!CK$2,'Monthly Cash Flow'!$F$28:$EG$28)*'Rent Roll'!$T13*'Rent Roll'!$R13),"-"),"-")</f>
        <v>-</v>
      </c>
      <c r="CL44" s="715" t="str">
        <f>IFERROR(IF(CL$3='Rent Roll'!$U13,(-SUMIF('Monthly Cash Flow'!$F$2:$EG$2,'Commercial Lease'!CL$2,'Monthly Cash Flow'!$F$28:$EG$28)*'Rent Roll'!$T13*'Rent Roll'!$R13),"-"),"-")</f>
        <v>-</v>
      </c>
      <c r="CM44" s="715" t="str">
        <f>IFERROR(IF(CM$3='Rent Roll'!$U13,(-SUMIF('Monthly Cash Flow'!$F$2:$EG$2,'Commercial Lease'!CM$2,'Monthly Cash Flow'!$F$28:$EG$28)*'Rent Roll'!$T13*'Rent Roll'!$R13),"-"),"-")</f>
        <v>-</v>
      </c>
      <c r="CN44" s="715" t="str">
        <f>IFERROR(IF(CN$3='Rent Roll'!$U13,(-SUMIF('Monthly Cash Flow'!$F$2:$EG$2,'Commercial Lease'!CN$2,'Monthly Cash Flow'!$F$28:$EG$28)*'Rent Roll'!$T13*'Rent Roll'!$R13),"-"),"-")</f>
        <v>-</v>
      </c>
      <c r="CO44" s="715" t="str">
        <f>IFERROR(IF(CO$3='Rent Roll'!$U13,(-SUMIF('Monthly Cash Flow'!$F$2:$EG$2,'Commercial Lease'!CO$2,'Monthly Cash Flow'!$F$28:$EG$28)*'Rent Roll'!$T13*'Rent Roll'!$R13),"-"),"-")</f>
        <v>-</v>
      </c>
      <c r="CP44" s="715" t="str">
        <f>IFERROR(IF(CP$3='Rent Roll'!$U13,(-SUMIF('Monthly Cash Flow'!$F$2:$EG$2,'Commercial Lease'!CP$2,'Monthly Cash Flow'!$F$28:$EG$28)*'Rent Roll'!$T13*'Rent Roll'!$R13),"-"),"-")</f>
        <v>-</v>
      </c>
      <c r="CQ44" s="715" t="str">
        <f>IFERROR(IF(CQ$3='Rent Roll'!$U13,(-SUMIF('Monthly Cash Flow'!$F$2:$EG$2,'Commercial Lease'!CQ$2,'Monthly Cash Flow'!$F$28:$EG$28)*'Rent Roll'!$T13*'Rent Roll'!$R13),"-"),"-")</f>
        <v>-</v>
      </c>
      <c r="CR44" s="715" t="str">
        <f>IFERROR(IF(CR$3='Rent Roll'!$U13,(-SUMIF('Monthly Cash Flow'!$F$2:$EG$2,'Commercial Lease'!CR$2,'Monthly Cash Flow'!$F$28:$EG$28)*'Rent Roll'!$T13*'Rent Roll'!$R13),"-"),"-")</f>
        <v>-</v>
      </c>
      <c r="CS44" s="715" t="str">
        <f>IFERROR(IF(CS$3='Rent Roll'!$U13,(-SUMIF('Monthly Cash Flow'!$F$2:$EG$2,'Commercial Lease'!CS$2,'Monthly Cash Flow'!$F$28:$EG$28)*'Rent Roll'!$T13*'Rent Roll'!$R13),"-"),"-")</f>
        <v>-</v>
      </c>
      <c r="CT44" s="715" t="str">
        <f>IFERROR(IF(CT$3='Rent Roll'!$U13,(-SUMIF('Monthly Cash Flow'!$F$2:$EG$2,'Commercial Lease'!CT$2,'Monthly Cash Flow'!$F$28:$EG$28)*'Rent Roll'!$T13*'Rent Roll'!$R13),"-"),"-")</f>
        <v>-</v>
      </c>
      <c r="CU44" s="715" t="str">
        <f>IFERROR(IF(CU$3='Rent Roll'!$U13,(-SUMIF('Monthly Cash Flow'!$F$2:$EG$2,'Commercial Lease'!CU$2,'Monthly Cash Flow'!$F$28:$EG$28)*'Rent Roll'!$T13*'Rent Roll'!$R13),"-"),"-")</f>
        <v>-</v>
      </c>
      <c r="CV44" s="715" t="str">
        <f>IFERROR(IF(CV$3='Rent Roll'!$U13,(-SUMIF('Monthly Cash Flow'!$F$2:$EG$2,'Commercial Lease'!CV$2,'Monthly Cash Flow'!$F$28:$EG$28)*'Rent Roll'!$T13*'Rent Roll'!$R13),"-"),"-")</f>
        <v>-</v>
      </c>
      <c r="CW44" s="715" t="str">
        <f>IFERROR(IF(CW$3='Rent Roll'!$U13,(-SUMIF('Monthly Cash Flow'!$F$2:$EG$2,'Commercial Lease'!CW$2,'Monthly Cash Flow'!$F$28:$EG$28)*'Rent Roll'!$T13*'Rent Roll'!$R13),"-"),"-")</f>
        <v>-</v>
      </c>
      <c r="CX44" s="715" t="str">
        <f>IFERROR(IF(CX$3='Rent Roll'!$U13,(-SUMIF('Monthly Cash Flow'!$F$2:$EG$2,'Commercial Lease'!CX$2,'Monthly Cash Flow'!$F$28:$EG$28)*'Rent Roll'!$T13*'Rent Roll'!$R13),"-"),"-")</f>
        <v>-</v>
      </c>
      <c r="CY44" s="715" t="str">
        <f>IFERROR(IF(CY$3='Rent Roll'!$U13,(-SUMIF('Monthly Cash Flow'!$F$2:$EG$2,'Commercial Lease'!CY$2,'Monthly Cash Flow'!$F$28:$EG$28)*'Rent Roll'!$T13*'Rent Roll'!$R13),"-"),"-")</f>
        <v>-</v>
      </c>
      <c r="CZ44" s="715" t="str">
        <f>IFERROR(IF(CZ$3='Rent Roll'!$U13,(-SUMIF('Monthly Cash Flow'!$F$2:$EG$2,'Commercial Lease'!CZ$2,'Monthly Cash Flow'!$F$28:$EG$28)*'Rent Roll'!$T13*'Rent Roll'!$R13),"-"),"-")</f>
        <v>-</v>
      </c>
      <c r="DA44" s="715" t="str">
        <f>IFERROR(IF(DA$3='Rent Roll'!$U13,(-SUMIF('Monthly Cash Flow'!$F$2:$EG$2,'Commercial Lease'!DA$2,'Monthly Cash Flow'!$F$28:$EG$28)*'Rent Roll'!$T13*'Rent Roll'!$R13),"-"),"-")</f>
        <v>-</v>
      </c>
      <c r="DB44" s="715" t="str">
        <f>IFERROR(IF(DB$3='Rent Roll'!$U13,(-SUMIF('Monthly Cash Flow'!$F$2:$EG$2,'Commercial Lease'!DB$2,'Monthly Cash Flow'!$F$28:$EG$28)*'Rent Roll'!$T13*'Rent Roll'!$R13),"-"),"-")</f>
        <v>-</v>
      </c>
      <c r="DC44" s="715" t="str">
        <f>IFERROR(IF(DC$3='Rent Roll'!$U13,(-SUMIF('Monthly Cash Flow'!$F$2:$EG$2,'Commercial Lease'!DC$2,'Monthly Cash Flow'!$F$28:$EG$28)*'Rent Roll'!$T13*'Rent Roll'!$R13),"-"),"-")</f>
        <v>-</v>
      </c>
      <c r="DD44" s="715" t="str">
        <f>IFERROR(IF(DD$3='Rent Roll'!$U13,(-SUMIF('Monthly Cash Flow'!$F$2:$EG$2,'Commercial Lease'!DD$2,'Monthly Cash Flow'!$F$28:$EG$28)*'Rent Roll'!$T13*'Rent Roll'!$R13),"-"),"-")</f>
        <v>-</v>
      </c>
      <c r="DE44" s="715" t="str">
        <f>IFERROR(IF(DE$3='Rent Roll'!$U13,(-SUMIF('Monthly Cash Flow'!$F$2:$EG$2,'Commercial Lease'!DE$2,'Monthly Cash Flow'!$F$28:$EG$28)*'Rent Roll'!$T13*'Rent Roll'!$R13),"-"),"-")</f>
        <v>-</v>
      </c>
      <c r="DF44" s="715" t="str">
        <f>IFERROR(IF(DF$3='Rent Roll'!$U13,(-SUMIF('Monthly Cash Flow'!$F$2:$EG$2,'Commercial Lease'!DF$2,'Monthly Cash Flow'!$F$28:$EG$28)*'Rent Roll'!$T13*'Rent Roll'!$R13),"-"),"-")</f>
        <v>-</v>
      </c>
      <c r="DG44" s="715" t="str">
        <f>IFERROR(IF(DG$3='Rent Roll'!$U13,(-SUMIF('Monthly Cash Flow'!$F$2:$EG$2,'Commercial Lease'!DG$2,'Monthly Cash Flow'!$F$28:$EG$28)*'Rent Roll'!$T13*'Rent Roll'!$R13),"-"),"-")</f>
        <v>-</v>
      </c>
      <c r="DH44" s="715" t="str">
        <f>IFERROR(IF(DH$3='Rent Roll'!$U13,(-SUMIF('Monthly Cash Flow'!$F$2:$EG$2,'Commercial Lease'!DH$2,'Monthly Cash Flow'!$F$28:$EG$28)*'Rent Roll'!$T13*'Rent Roll'!$R13),"-"),"-")</f>
        <v>-</v>
      </c>
      <c r="DI44" s="715" t="str">
        <f>IFERROR(IF(DI$3='Rent Roll'!$U13,(-SUMIF('Monthly Cash Flow'!$F$2:$EG$2,'Commercial Lease'!DI$2,'Monthly Cash Flow'!$F$28:$EG$28)*'Rent Roll'!$T13*'Rent Roll'!$R13),"-"),"-")</f>
        <v>-</v>
      </c>
      <c r="DJ44" s="715" t="str">
        <f>IFERROR(IF(DJ$3='Rent Roll'!$U13,(-SUMIF('Monthly Cash Flow'!$F$2:$EG$2,'Commercial Lease'!DJ$2,'Monthly Cash Flow'!$F$28:$EG$28)*'Rent Roll'!$T13*'Rent Roll'!$R13),"-"),"-")</f>
        <v>-</v>
      </c>
      <c r="DK44" s="715" t="str">
        <f>IFERROR(IF(DK$3='Rent Roll'!$U13,(-SUMIF('Monthly Cash Flow'!$F$2:$EG$2,'Commercial Lease'!DK$2,'Monthly Cash Flow'!$F$28:$EG$28)*'Rent Roll'!$T13*'Rent Roll'!$R13),"-"),"-")</f>
        <v>-</v>
      </c>
      <c r="DL44" s="715" t="str">
        <f>IFERROR(IF(DL$3='Rent Roll'!$U13,(-SUMIF('Monthly Cash Flow'!$F$2:$EG$2,'Commercial Lease'!DL$2,'Monthly Cash Flow'!$F$28:$EG$28)*'Rent Roll'!$T13*'Rent Roll'!$R13),"-"),"-")</f>
        <v>-</v>
      </c>
      <c r="DM44" s="715" t="str">
        <f>IFERROR(IF(DM$3='Rent Roll'!$U13,(-SUMIF('Monthly Cash Flow'!$F$2:$EG$2,'Commercial Lease'!DM$2,'Monthly Cash Flow'!$F$28:$EG$28)*'Rent Roll'!$T13*'Rent Roll'!$R13),"-"),"-")</f>
        <v>-</v>
      </c>
      <c r="DN44" s="715" t="str">
        <f>IFERROR(IF(DN$3='Rent Roll'!$U13,(-SUMIF('Monthly Cash Flow'!$F$2:$EG$2,'Commercial Lease'!DN$2,'Monthly Cash Flow'!$F$28:$EG$28)*'Rent Roll'!$T13*'Rent Roll'!$R13),"-"),"-")</f>
        <v>-</v>
      </c>
      <c r="DO44" s="715" t="str">
        <f>IFERROR(IF(DO$3='Rent Roll'!$U13,(-SUMIF('Monthly Cash Flow'!$F$2:$EG$2,'Commercial Lease'!DO$2,'Monthly Cash Flow'!$F$28:$EG$28)*'Rent Roll'!$T13*'Rent Roll'!$R13),"-"),"-")</f>
        <v>-</v>
      </c>
      <c r="DP44" s="715" t="str">
        <f>IFERROR(IF(DP$3='Rent Roll'!$U13,(-SUMIF('Monthly Cash Flow'!$F$2:$EG$2,'Commercial Lease'!DP$2,'Monthly Cash Flow'!$F$28:$EG$28)*'Rent Roll'!$T13*'Rent Roll'!$R13),"-"),"-")</f>
        <v>-</v>
      </c>
      <c r="DQ44" s="715" t="str">
        <f>IFERROR(IF(DQ$3='Rent Roll'!$U13,(-SUMIF('Monthly Cash Flow'!$F$2:$EG$2,'Commercial Lease'!DQ$2,'Monthly Cash Flow'!$F$28:$EG$28)*'Rent Roll'!$T13*'Rent Roll'!$R13),"-"),"-")</f>
        <v>-</v>
      </c>
      <c r="DR44" s="715" t="str">
        <f>IFERROR(IF(DR$3='Rent Roll'!$U13,(-SUMIF('Monthly Cash Flow'!$F$2:$EG$2,'Commercial Lease'!DR$2,'Monthly Cash Flow'!$F$28:$EG$28)*'Rent Roll'!$T13*'Rent Roll'!$R13),"-"),"-")</f>
        <v>-</v>
      </c>
      <c r="DS44" s="715" t="str">
        <f>IFERROR(IF(DS$3='Rent Roll'!$U13,(-SUMIF('Monthly Cash Flow'!$F$2:$EG$2,'Commercial Lease'!DS$2,'Monthly Cash Flow'!$F$28:$EG$28)*'Rent Roll'!$T13*'Rent Roll'!$R13),"-"),"-")</f>
        <v>-</v>
      </c>
      <c r="DT44" s="715" t="str">
        <f>IFERROR(IF(DT$3='Rent Roll'!$U13,(-SUMIF('Monthly Cash Flow'!$F$2:$EG$2,'Commercial Lease'!DT$2,'Monthly Cash Flow'!$F$28:$EG$28)*'Rent Roll'!$T13*'Rent Roll'!$R13),"-"),"-")</f>
        <v>-</v>
      </c>
      <c r="DU44" s="715" t="str">
        <f>IFERROR(IF(DU$3='Rent Roll'!$U13,(-SUMIF('Monthly Cash Flow'!$F$2:$EG$2,'Commercial Lease'!DU$2,'Monthly Cash Flow'!$F$28:$EG$28)*'Rent Roll'!$T13*'Rent Roll'!$R13),"-"),"-")</f>
        <v>-</v>
      </c>
      <c r="DV44" s="715" t="str">
        <f>IFERROR(IF(DV$3='Rent Roll'!$U13,(-SUMIF('Monthly Cash Flow'!$F$2:$EG$2,'Commercial Lease'!DV$2,'Monthly Cash Flow'!$F$28:$EG$28)*'Rent Roll'!$T13*'Rent Roll'!$R13),"-"),"-")</f>
        <v>-</v>
      </c>
      <c r="DW44" s="715" t="str">
        <f>IFERROR(IF(DW$3='Rent Roll'!$U13,(-SUMIF('Monthly Cash Flow'!$F$2:$EG$2,'Commercial Lease'!DW$2,'Monthly Cash Flow'!$F$28:$EG$28)*'Rent Roll'!$T13*'Rent Roll'!$R13),"-"),"-")</f>
        <v>-</v>
      </c>
      <c r="DX44" s="715" t="str">
        <f>IFERROR(IF(DX$3='Rent Roll'!$U13,(-SUMIF('Monthly Cash Flow'!$F$2:$EG$2,'Commercial Lease'!DX$2,'Monthly Cash Flow'!$F$28:$EG$28)*'Rent Roll'!$T13*'Rent Roll'!$R13),"-"),"-")</f>
        <v>-</v>
      </c>
      <c r="DY44" s="715" t="str">
        <f>IFERROR(IF(DY$3='Rent Roll'!$U13,(-SUMIF('Monthly Cash Flow'!$F$2:$EG$2,'Commercial Lease'!DY$2,'Monthly Cash Flow'!$F$28:$EG$28)*'Rent Roll'!$T13*'Rent Roll'!$R13),"-"),"-")</f>
        <v>-</v>
      </c>
      <c r="DZ44" s="715" t="str">
        <f>IFERROR(IF(DZ$3='Rent Roll'!$U13,(-SUMIF('Monthly Cash Flow'!$F$2:$EG$2,'Commercial Lease'!DZ$2,'Monthly Cash Flow'!$F$28:$EG$28)*'Rent Roll'!$T13*'Rent Roll'!$R13),"-"),"-")</f>
        <v>-</v>
      </c>
      <c r="EA44" s="715" t="str">
        <f>IFERROR(IF(EA$3='Rent Roll'!$U13,(-SUMIF('Monthly Cash Flow'!$F$2:$EG$2,'Commercial Lease'!EA$2,'Monthly Cash Flow'!$F$28:$EG$28)*'Rent Roll'!$T13*'Rent Roll'!$R13),"-"),"-")</f>
        <v>-</v>
      </c>
      <c r="EB44" s="715" t="str">
        <f>IFERROR(IF(EB$3='Rent Roll'!$U13,(-SUMIF('Monthly Cash Flow'!$F$2:$EG$2,'Commercial Lease'!EB$2,'Monthly Cash Flow'!$F$28:$EG$28)*'Rent Roll'!$T13*'Rent Roll'!$R13),"-"),"-")</f>
        <v>-</v>
      </c>
      <c r="EC44" s="715" t="str">
        <f>IFERROR(IF(EC$3='Rent Roll'!$U13,(-SUMIF('Monthly Cash Flow'!$F$2:$EG$2,'Commercial Lease'!EC$2,'Monthly Cash Flow'!$F$28:$EG$28)*'Rent Roll'!$T13*'Rent Roll'!$R13),"-"),"-")</f>
        <v>-</v>
      </c>
      <c r="ED44" s="715" t="str">
        <f>IFERROR(IF(ED$3='Rent Roll'!$U13,(-SUMIF('Monthly Cash Flow'!$F$2:$EG$2,'Commercial Lease'!ED$2,'Monthly Cash Flow'!$F$28:$EG$28)*'Rent Roll'!$T13*'Rent Roll'!$R13),"-"),"-")</f>
        <v>-</v>
      </c>
      <c r="EE44" s="715" t="str">
        <f>IFERROR(IF(EE$3='Rent Roll'!$U13,(-SUMIF('Monthly Cash Flow'!$F$2:$EG$2,'Commercial Lease'!EE$2,'Monthly Cash Flow'!$F$28:$EG$28)*'Rent Roll'!$T13*'Rent Roll'!$R13),"-"),"-")</f>
        <v>-</v>
      </c>
      <c r="EF44" s="361" t="str">
        <f>IFERROR(IF(EF$3='Rent Roll'!$U13,(-SUMIF('Monthly Cash Flow'!$F$2:$EG$2,'Commercial Lease'!EF$2,'Monthly Cash Flow'!$F$28:$EG$28)*'Rent Roll'!$T13*'Rent Roll'!$R13),"-"),"-")</f>
        <v>-</v>
      </c>
      <c r="EG44" s="693" t="s">
        <v>109</v>
      </c>
    </row>
    <row r="45" spans="2:137" x14ac:dyDescent="0.25">
      <c r="B45" s="731"/>
      <c r="C45" s="714" t="str">
        <f>CONCATENATE('Rent Roll'!B14&amp;" - "&amp;'Rent Roll'!C14)</f>
        <v xml:space="preserve"> - </v>
      </c>
      <c r="D45" s="361">
        <f t="shared" si="15"/>
        <v>0</v>
      </c>
      <c r="E45" s="715" t="str">
        <f>IFERROR(IF(E$3='Rent Roll'!$U14,(-SUMIF('Monthly Cash Flow'!$F$2:$EG$2,'Commercial Lease'!E$2,'Monthly Cash Flow'!$F$28:$EG$28)*'Rent Roll'!$T14*'Rent Roll'!$R14),"-"),"-")</f>
        <v>-</v>
      </c>
      <c r="F45" s="715" t="str">
        <f>IFERROR(IF(F$3='Rent Roll'!$U14,(-SUMIF('Monthly Cash Flow'!$F$2:$EG$2,'Commercial Lease'!F$2,'Monthly Cash Flow'!$F$28:$EG$28)*'Rent Roll'!$T14*'Rent Roll'!$R14),"-"),"-")</f>
        <v>-</v>
      </c>
      <c r="G45" s="715" t="str">
        <f>IFERROR(IF(G$3='Rent Roll'!$U14,(-SUMIF('Monthly Cash Flow'!$F$2:$EG$2,'Commercial Lease'!G$2,'Monthly Cash Flow'!$F$28:$EG$28)*'Rent Roll'!$T14*'Rent Roll'!$R14),"-"),"-")</f>
        <v>-</v>
      </c>
      <c r="H45" s="715" t="str">
        <f>IFERROR(IF(H$3='Rent Roll'!$U14,(-SUMIF('Monthly Cash Flow'!$F$2:$EG$2,'Commercial Lease'!H$2,'Monthly Cash Flow'!$F$28:$EG$28)*'Rent Roll'!$T14*'Rent Roll'!$R14),"-"),"-")</f>
        <v>-</v>
      </c>
      <c r="I45" s="715" t="str">
        <f>IFERROR(IF(I$3='Rent Roll'!$U14,(-SUMIF('Monthly Cash Flow'!$F$2:$EG$2,'Commercial Lease'!I$2,'Monthly Cash Flow'!$F$28:$EG$28)*'Rent Roll'!$T14*'Rent Roll'!$R14),"-"),"-")</f>
        <v>-</v>
      </c>
      <c r="J45" s="715" t="str">
        <f>IFERROR(IF(J$3='Rent Roll'!$U14,(-SUMIF('Monthly Cash Flow'!$F$2:$EG$2,'Commercial Lease'!J$2,'Monthly Cash Flow'!$F$28:$EG$28)*'Rent Roll'!$T14*'Rent Roll'!$R14),"-"),"-")</f>
        <v>-</v>
      </c>
      <c r="K45" s="715" t="str">
        <f>IFERROR(IF(K$3='Rent Roll'!$U14,(-SUMIF('Monthly Cash Flow'!$F$2:$EG$2,'Commercial Lease'!K$2,'Monthly Cash Flow'!$F$28:$EG$28)*'Rent Roll'!$T14*'Rent Roll'!$R14),"-"),"-")</f>
        <v>-</v>
      </c>
      <c r="L45" s="715" t="str">
        <f>IFERROR(IF(L$3='Rent Roll'!$U14,(-SUMIF('Monthly Cash Flow'!$F$2:$EG$2,'Commercial Lease'!L$2,'Monthly Cash Flow'!$F$28:$EG$28)*'Rent Roll'!$T14*'Rent Roll'!$R14),"-"),"-")</f>
        <v>-</v>
      </c>
      <c r="M45" s="715" t="str">
        <f>IFERROR(IF(M$3='Rent Roll'!$U14,(-SUMIF('Monthly Cash Flow'!$F$2:$EG$2,'Commercial Lease'!M$2,'Monthly Cash Flow'!$F$28:$EG$28)*'Rent Roll'!$T14*'Rent Roll'!$R14),"-"),"-")</f>
        <v>-</v>
      </c>
      <c r="N45" s="715" t="str">
        <f>IFERROR(IF(N$3='Rent Roll'!$U14,(-SUMIF('Monthly Cash Flow'!$F$2:$EG$2,'Commercial Lease'!N$2,'Monthly Cash Flow'!$F$28:$EG$28)*'Rent Roll'!$T14*'Rent Roll'!$R14),"-"),"-")</f>
        <v>-</v>
      </c>
      <c r="O45" s="715" t="str">
        <f>IFERROR(IF(O$3='Rent Roll'!$U14,(-SUMIF('Monthly Cash Flow'!$F$2:$EG$2,'Commercial Lease'!O$2,'Monthly Cash Flow'!$F$28:$EG$28)*'Rent Roll'!$T14*'Rent Roll'!$R14),"-"),"-")</f>
        <v>-</v>
      </c>
      <c r="P45" s="715" t="str">
        <f>IFERROR(IF(P$3='Rent Roll'!$U14,(-SUMIF('Monthly Cash Flow'!$F$2:$EG$2,'Commercial Lease'!P$2,'Monthly Cash Flow'!$F$28:$EG$28)*'Rent Roll'!$T14*'Rent Roll'!$R14),"-"),"-")</f>
        <v>-</v>
      </c>
      <c r="Q45" s="715" t="str">
        <f>IFERROR(IF(Q$3='Rent Roll'!$U14,(-SUMIF('Monthly Cash Flow'!$F$2:$EG$2,'Commercial Lease'!Q$2,'Monthly Cash Flow'!$F$28:$EG$28)*'Rent Roll'!$T14*'Rent Roll'!$R14),"-"),"-")</f>
        <v>-</v>
      </c>
      <c r="R45" s="715" t="str">
        <f>IFERROR(IF(R$3='Rent Roll'!$U14,(-SUMIF('Monthly Cash Flow'!$F$2:$EG$2,'Commercial Lease'!R$2,'Monthly Cash Flow'!$F$28:$EG$28)*'Rent Roll'!$T14*'Rent Roll'!$R14),"-"),"-")</f>
        <v>-</v>
      </c>
      <c r="S45" s="715" t="str">
        <f>IFERROR(IF(S$3='Rent Roll'!$U14,(-SUMIF('Monthly Cash Flow'!$F$2:$EG$2,'Commercial Lease'!S$2,'Monthly Cash Flow'!$F$28:$EG$28)*'Rent Roll'!$T14*'Rent Roll'!$R14),"-"),"-")</f>
        <v>-</v>
      </c>
      <c r="T45" s="715" t="str">
        <f>IFERROR(IF(T$3='Rent Roll'!$U14,(-SUMIF('Monthly Cash Flow'!$F$2:$EG$2,'Commercial Lease'!T$2,'Monthly Cash Flow'!$F$28:$EG$28)*'Rent Roll'!$T14*'Rent Roll'!$R14),"-"),"-")</f>
        <v>-</v>
      </c>
      <c r="U45" s="715" t="str">
        <f>IFERROR(IF(U$3='Rent Roll'!$U14,(-SUMIF('Monthly Cash Flow'!$F$2:$EG$2,'Commercial Lease'!U$2,'Monthly Cash Flow'!$F$28:$EG$28)*'Rent Roll'!$T14*'Rent Roll'!$R14),"-"),"-")</f>
        <v>-</v>
      </c>
      <c r="V45" s="715" t="str">
        <f>IFERROR(IF(V$3='Rent Roll'!$U14,(-SUMIF('Monthly Cash Flow'!$F$2:$EG$2,'Commercial Lease'!V$2,'Monthly Cash Flow'!$F$28:$EG$28)*'Rent Roll'!$T14*'Rent Roll'!$R14),"-"),"-")</f>
        <v>-</v>
      </c>
      <c r="W45" s="715" t="str">
        <f>IFERROR(IF(W$3='Rent Roll'!$U14,(-SUMIF('Monthly Cash Flow'!$F$2:$EG$2,'Commercial Lease'!W$2,'Monthly Cash Flow'!$F$28:$EG$28)*'Rent Roll'!$T14*'Rent Roll'!$R14),"-"),"-")</f>
        <v>-</v>
      </c>
      <c r="X45" s="715" t="str">
        <f>IFERROR(IF(X$3='Rent Roll'!$U14,(-SUMIF('Monthly Cash Flow'!$F$2:$EG$2,'Commercial Lease'!X$2,'Monthly Cash Flow'!$F$28:$EG$28)*'Rent Roll'!$T14*'Rent Roll'!$R14),"-"),"-")</f>
        <v>-</v>
      </c>
      <c r="Y45" s="715" t="str">
        <f>IFERROR(IF(Y$3='Rent Roll'!$U14,(-SUMIF('Monthly Cash Flow'!$F$2:$EG$2,'Commercial Lease'!Y$2,'Monthly Cash Flow'!$F$28:$EG$28)*'Rent Roll'!$T14*'Rent Roll'!$R14),"-"),"-")</f>
        <v>-</v>
      </c>
      <c r="Z45" s="715" t="str">
        <f>IFERROR(IF(Z$3='Rent Roll'!$U14,(-SUMIF('Monthly Cash Flow'!$F$2:$EG$2,'Commercial Lease'!Z$2,'Monthly Cash Flow'!$F$28:$EG$28)*'Rent Roll'!$T14*'Rent Roll'!$R14),"-"),"-")</f>
        <v>-</v>
      </c>
      <c r="AA45" s="715" t="str">
        <f>IFERROR(IF(AA$3='Rent Roll'!$U14,(-SUMIF('Monthly Cash Flow'!$F$2:$EG$2,'Commercial Lease'!AA$2,'Monthly Cash Flow'!$F$28:$EG$28)*'Rent Roll'!$T14*'Rent Roll'!$R14),"-"),"-")</f>
        <v>-</v>
      </c>
      <c r="AB45" s="715" t="str">
        <f>IFERROR(IF(AB$3='Rent Roll'!$U14,(-SUMIF('Monthly Cash Flow'!$F$2:$EG$2,'Commercial Lease'!AB$2,'Monthly Cash Flow'!$F$28:$EG$28)*'Rent Roll'!$T14*'Rent Roll'!$R14),"-"),"-")</f>
        <v>-</v>
      </c>
      <c r="AC45" s="715" t="str">
        <f>IFERROR(IF(AC$3='Rent Roll'!$U14,(-SUMIF('Monthly Cash Flow'!$F$2:$EG$2,'Commercial Lease'!AC$2,'Monthly Cash Flow'!$F$28:$EG$28)*'Rent Roll'!$T14*'Rent Roll'!$R14),"-"),"-")</f>
        <v>-</v>
      </c>
      <c r="AD45" s="715" t="str">
        <f>IFERROR(IF(AD$3='Rent Roll'!$U14,(-SUMIF('Monthly Cash Flow'!$F$2:$EG$2,'Commercial Lease'!AD$2,'Monthly Cash Flow'!$F$28:$EG$28)*'Rent Roll'!$T14*'Rent Roll'!$R14),"-"),"-")</f>
        <v>-</v>
      </c>
      <c r="AE45" s="715" t="str">
        <f>IFERROR(IF(AE$3='Rent Roll'!$U14,(-SUMIF('Monthly Cash Flow'!$F$2:$EG$2,'Commercial Lease'!AE$2,'Monthly Cash Flow'!$F$28:$EG$28)*'Rent Roll'!$T14*'Rent Roll'!$R14),"-"),"-")</f>
        <v>-</v>
      </c>
      <c r="AF45" s="715" t="str">
        <f>IFERROR(IF(AF$3='Rent Roll'!$U14,(-SUMIF('Monthly Cash Flow'!$F$2:$EG$2,'Commercial Lease'!AF$2,'Monthly Cash Flow'!$F$28:$EG$28)*'Rent Roll'!$T14*'Rent Roll'!$R14),"-"),"-")</f>
        <v>-</v>
      </c>
      <c r="AG45" s="715" t="str">
        <f>IFERROR(IF(AG$3='Rent Roll'!$U14,(-SUMIF('Monthly Cash Flow'!$F$2:$EG$2,'Commercial Lease'!AG$2,'Monthly Cash Flow'!$F$28:$EG$28)*'Rent Roll'!$T14*'Rent Roll'!$R14),"-"),"-")</f>
        <v>-</v>
      </c>
      <c r="AH45" s="715" t="str">
        <f>IFERROR(IF(AH$3='Rent Roll'!$U14,(-SUMIF('Monthly Cash Flow'!$F$2:$EG$2,'Commercial Lease'!AH$2,'Monthly Cash Flow'!$F$28:$EG$28)*'Rent Roll'!$T14*'Rent Roll'!$R14),"-"),"-")</f>
        <v>-</v>
      </c>
      <c r="AI45" s="715" t="str">
        <f>IFERROR(IF(AI$3='Rent Roll'!$U14,(-SUMIF('Monthly Cash Flow'!$F$2:$EG$2,'Commercial Lease'!AI$2,'Monthly Cash Flow'!$F$28:$EG$28)*'Rent Roll'!$T14*'Rent Roll'!$R14),"-"),"-")</f>
        <v>-</v>
      </c>
      <c r="AJ45" s="715" t="str">
        <f>IFERROR(IF(AJ$3='Rent Roll'!$U14,(-SUMIF('Monthly Cash Flow'!$F$2:$EG$2,'Commercial Lease'!AJ$2,'Monthly Cash Flow'!$F$28:$EG$28)*'Rent Roll'!$T14*'Rent Roll'!$R14),"-"),"-")</f>
        <v>-</v>
      </c>
      <c r="AK45" s="715" t="str">
        <f>IFERROR(IF(AK$3='Rent Roll'!$U14,(-SUMIF('Monthly Cash Flow'!$F$2:$EG$2,'Commercial Lease'!AK$2,'Monthly Cash Flow'!$F$28:$EG$28)*'Rent Roll'!$T14*'Rent Roll'!$R14),"-"),"-")</f>
        <v>-</v>
      </c>
      <c r="AL45" s="715" t="str">
        <f>IFERROR(IF(AL$3='Rent Roll'!$U14,(-SUMIF('Monthly Cash Flow'!$F$2:$EG$2,'Commercial Lease'!AL$2,'Monthly Cash Flow'!$F$28:$EG$28)*'Rent Roll'!$T14*'Rent Roll'!$R14),"-"),"-")</f>
        <v>-</v>
      </c>
      <c r="AM45" s="715" t="str">
        <f>IFERROR(IF(AM$3='Rent Roll'!$U14,(-SUMIF('Monthly Cash Flow'!$F$2:$EG$2,'Commercial Lease'!AM$2,'Monthly Cash Flow'!$F$28:$EG$28)*'Rent Roll'!$T14*'Rent Roll'!$R14),"-"),"-")</f>
        <v>-</v>
      </c>
      <c r="AN45" s="715" t="str">
        <f>IFERROR(IF(AN$3='Rent Roll'!$U14,(-SUMIF('Monthly Cash Flow'!$F$2:$EG$2,'Commercial Lease'!AN$2,'Monthly Cash Flow'!$F$28:$EG$28)*'Rent Roll'!$T14*'Rent Roll'!$R14),"-"),"-")</f>
        <v>-</v>
      </c>
      <c r="AO45" s="715" t="str">
        <f>IFERROR(IF(AO$3='Rent Roll'!$U14,(-SUMIF('Monthly Cash Flow'!$F$2:$EG$2,'Commercial Lease'!AO$2,'Monthly Cash Flow'!$F$28:$EG$28)*'Rent Roll'!$T14*'Rent Roll'!$R14),"-"),"-")</f>
        <v>-</v>
      </c>
      <c r="AP45" s="715" t="str">
        <f>IFERROR(IF(AP$3='Rent Roll'!$U14,(-SUMIF('Monthly Cash Flow'!$F$2:$EG$2,'Commercial Lease'!AP$2,'Monthly Cash Flow'!$F$28:$EG$28)*'Rent Roll'!$T14*'Rent Roll'!$R14),"-"),"-")</f>
        <v>-</v>
      </c>
      <c r="AQ45" s="715" t="str">
        <f>IFERROR(IF(AQ$3='Rent Roll'!$U14,(-SUMIF('Monthly Cash Flow'!$F$2:$EG$2,'Commercial Lease'!AQ$2,'Monthly Cash Flow'!$F$28:$EG$28)*'Rent Roll'!$T14*'Rent Roll'!$R14),"-"),"-")</f>
        <v>-</v>
      </c>
      <c r="AR45" s="715" t="str">
        <f>IFERROR(IF(AR$3='Rent Roll'!$U14,(-SUMIF('Monthly Cash Flow'!$F$2:$EG$2,'Commercial Lease'!AR$2,'Monthly Cash Flow'!$F$28:$EG$28)*'Rent Roll'!$T14*'Rent Roll'!$R14),"-"),"-")</f>
        <v>-</v>
      </c>
      <c r="AS45" s="715" t="str">
        <f>IFERROR(IF(AS$3='Rent Roll'!$U14,(-SUMIF('Monthly Cash Flow'!$F$2:$EG$2,'Commercial Lease'!AS$2,'Monthly Cash Flow'!$F$28:$EG$28)*'Rent Roll'!$T14*'Rent Roll'!$R14),"-"),"-")</f>
        <v>-</v>
      </c>
      <c r="AT45" s="715" t="str">
        <f>IFERROR(IF(AT$3='Rent Roll'!$U14,(-SUMIF('Monthly Cash Flow'!$F$2:$EG$2,'Commercial Lease'!AT$2,'Monthly Cash Flow'!$F$28:$EG$28)*'Rent Roll'!$T14*'Rent Roll'!$R14),"-"),"-")</f>
        <v>-</v>
      </c>
      <c r="AU45" s="715" t="str">
        <f>IFERROR(IF(AU$3='Rent Roll'!$U14,(-SUMIF('Monthly Cash Flow'!$F$2:$EG$2,'Commercial Lease'!AU$2,'Monthly Cash Flow'!$F$28:$EG$28)*'Rent Roll'!$T14*'Rent Roll'!$R14),"-"),"-")</f>
        <v>-</v>
      </c>
      <c r="AV45" s="715" t="str">
        <f>IFERROR(IF(AV$3='Rent Roll'!$U14,(-SUMIF('Monthly Cash Flow'!$F$2:$EG$2,'Commercial Lease'!AV$2,'Monthly Cash Flow'!$F$28:$EG$28)*'Rent Roll'!$T14*'Rent Roll'!$R14),"-"),"-")</f>
        <v>-</v>
      </c>
      <c r="AW45" s="715" t="str">
        <f>IFERROR(IF(AW$3='Rent Roll'!$U14,(-SUMIF('Monthly Cash Flow'!$F$2:$EG$2,'Commercial Lease'!AW$2,'Monthly Cash Flow'!$F$28:$EG$28)*'Rent Roll'!$T14*'Rent Roll'!$R14),"-"),"-")</f>
        <v>-</v>
      </c>
      <c r="AX45" s="715" t="str">
        <f>IFERROR(IF(AX$3='Rent Roll'!$U14,(-SUMIF('Monthly Cash Flow'!$F$2:$EG$2,'Commercial Lease'!AX$2,'Monthly Cash Flow'!$F$28:$EG$28)*'Rent Roll'!$T14*'Rent Roll'!$R14),"-"),"-")</f>
        <v>-</v>
      </c>
      <c r="AY45" s="715" t="str">
        <f>IFERROR(IF(AY$3='Rent Roll'!$U14,(-SUMIF('Monthly Cash Flow'!$F$2:$EG$2,'Commercial Lease'!AY$2,'Monthly Cash Flow'!$F$28:$EG$28)*'Rent Roll'!$T14*'Rent Roll'!$R14),"-"),"-")</f>
        <v>-</v>
      </c>
      <c r="AZ45" s="715" t="str">
        <f>IFERROR(IF(AZ$3='Rent Roll'!$U14,(-SUMIF('Monthly Cash Flow'!$F$2:$EG$2,'Commercial Lease'!AZ$2,'Monthly Cash Flow'!$F$28:$EG$28)*'Rent Roll'!$T14*'Rent Roll'!$R14),"-"),"-")</f>
        <v>-</v>
      </c>
      <c r="BA45" s="715" t="str">
        <f>IFERROR(IF(BA$3='Rent Roll'!$U14,(-SUMIF('Monthly Cash Flow'!$F$2:$EG$2,'Commercial Lease'!BA$2,'Monthly Cash Flow'!$F$28:$EG$28)*'Rent Roll'!$T14*'Rent Roll'!$R14),"-"),"-")</f>
        <v>-</v>
      </c>
      <c r="BB45" s="715" t="str">
        <f>IFERROR(IF(BB$3='Rent Roll'!$U14,(-SUMIF('Monthly Cash Flow'!$F$2:$EG$2,'Commercial Lease'!BB$2,'Monthly Cash Flow'!$F$28:$EG$28)*'Rent Roll'!$T14*'Rent Roll'!$R14),"-"),"-")</f>
        <v>-</v>
      </c>
      <c r="BC45" s="715" t="str">
        <f>IFERROR(IF(BC$3='Rent Roll'!$U14,(-SUMIF('Monthly Cash Flow'!$F$2:$EG$2,'Commercial Lease'!BC$2,'Monthly Cash Flow'!$F$28:$EG$28)*'Rent Roll'!$T14*'Rent Roll'!$R14),"-"),"-")</f>
        <v>-</v>
      </c>
      <c r="BD45" s="715" t="str">
        <f>IFERROR(IF(BD$3='Rent Roll'!$U14,(-SUMIF('Monthly Cash Flow'!$F$2:$EG$2,'Commercial Lease'!BD$2,'Monthly Cash Flow'!$F$28:$EG$28)*'Rent Roll'!$T14*'Rent Roll'!$R14),"-"),"-")</f>
        <v>-</v>
      </c>
      <c r="BE45" s="715" t="str">
        <f>IFERROR(IF(BE$3='Rent Roll'!$U14,(-SUMIF('Monthly Cash Flow'!$F$2:$EG$2,'Commercial Lease'!BE$2,'Monthly Cash Flow'!$F$28:$EG$28)*'Rent Roll'!$T14*'Rent Roll'!$R14),"-"),"-")</f>
        <v>-</v>
      </c>
      <c r="BF45" s="715" t="str">
        <f>IFERROR(IF(BF$3='Rent Roll'!$U14,(-SUMIF('Monthly Cash Flow'!$F$2:$EG$2,'Commercial Lease'!BF$2,'Monthly Cash Flow'!$F$28:$EG$28)*'Rent Roll'!$T14*'Rent Roll'!$R14),"-"),"-")</f>
        <v>-</v>
      </c>
      <c r="BG45" s="715" t="str">
        <f>IFERROR(IF(BG$3='Rent Roll'!$U14,(-SUMIF('Monthly Cash Flow'!$F$2:$EG$2,'Commercial Lease'!BG$2,'Monthly Cash Flow'!$F$28:$EG$28)*'Rent Roll'!$T14*'Rent Roll'!$R14),"-"),"-")</f>
        <v>-</v>
      </c>
      <c r="BH45" s="715" t="str">
        <f>IFERROR(IF(BH$3='Rent Roll'!$U14,(-SUMIF('Monthly Cash Flow'!$F$2:$EG$2,'Commercial Lease'!BH$2,'Monthly Cash Flow'!$F$28:$EG$28)*'Rent Roll'!$T14*'Rent Roll'!$R14),"-"),"-")</f>
        <v>-</v>
      </c>
      <c r="BI45" s="715" t="str">
        <f>IFERROR(IF(BI$3='Rent Roll'!$U14,(-SUMIF('Monthly Cash Flow'!$F$2:$EG$2,'Commercial Lease'!BI$2,'Monthly Cash Flow'!$F$28:$EG$28)*'Rent Roll'!$T14*'Rent Roll'!$R14),"-"),"-")</f>
        <v>-</v>
      </c>
      <c r="BJ45" s="715" t="str">
        <f>IFERROR(IF(BJ$3='Rent Roll'!$U14,(-SUMIF('Monthly Cash Flow'!$F$2:$EG$2,'Commercial Lease'!BJ$2,'Monthly Cash Flow'!$F$28:$EG$28)*'Rent Roll'!$T14*'Rent Roll'!$R14),"-"),"-")</f>
        <v>-</v>
      </c>
      <c r="BK45" s="715" t="str">
        <f>IFERROR(IF(BK$3='Rent Roll'!$U14,(-SUMIF('Monthly Cash Flow'!$F$2:$EG$2,'Commercial Lease'!BK$2,'Monthly Cash Flow'!$F$28:$EG$28)*'Rent Roll'!$T14*'Rent Roll'!$R14),"-"),"-")</f>
        <v>-</v>
      </c>
      <c r="BL45" s="715" t="str">
        <f>IFERROR(IF(BL$3='Rent Roll'!$U14,(-SUMIF('Monthly Cash Flow'!$F$2:$EG$2,'Commercial Lease'!BL$2,'Monthly Cash Flow'!$F$28:$EG$28)*'Rent Roll'!$T14*'Rent Roll'!$R14),"-"),"-")</f>
        <v>-</v>
      </c>
      <c r="BM45" s="715" t="str">
        <f>IFERROR(IF(BM$3='Rent Roll'!$U14,(-SUMIF('Monthly Cash Flow'!$F$2:$EG$2,'Commercial Lease'!BM$2,'Monthly Cash Flow'!$F$28:$EG$28)*'Rent Roll'!$T14*'Rent Roll'!$R14),"-"),"-")</f>
        <v>-</v>
      </c>
      <c r="BN45" s="715" t="str">
        <f>IFERROR(IF(BN$3='Rent Roll'!$U14,(-SUMIF('Monthly Cash Flow'!$F$2:$EG$2,'Commercial Lease'!BN$2,'Monthly Cash Flow'!$F$28:$EG$28)*'Rent Roll'!$T14*'Rent Roll'!$R14),"-"),"-")</f>
        <v>-</v>
      </c>
      <c r="BO45" s="715" t="str">
        <f>IFERROR(IF(BO$3='Rent Roll'!$U14,(-SUMIF('Monthly Cash Flow'!$F$2:$EG$2,'Commercial Lease'!BO$2,'Monthly Cash Flow'!$F$28:$EG$28)*'Rent Roll'!$T14*'Rent Roll'!$R14),"-"),"-")</f>
        <v>-</v>
      </c>
      <c r="BP45" s="715" t="str">
        <f>IFERROR(IF(BP$3='Rent Roll'!$U14,(-SUMIF('Monthly Cash Flow'!$F$2:$EG$2,'Commercial Lease'!BP$2,'Monthly Cash Flow'!$F$28:$EG$28)*'Rent Roll'!$T14*'Rent Roll'!$R14),"-"),"-")</f>
        <v>-</v>
      </c>
      <c r="BQ45" s="715" t="str">
        <f>IFERROR(IF(BQ$3='Rent Roll'!$U14,(-SUMIF('Monthly Cash Flow'!$F$2:$EG$2,'Commercial Lease'!BQ$2,'Monthly Cash Flow'!$F$28:$EG$28)*'Rent Roll'!$T14*'Rent Roll'!$R14),"-"),"-")</f>
        <v>-</v>
      </c>
      <c r="BR45" s="715" t="str">
        <f>IFERROR(IF(BR$3='Rent Roll'!$U14,(-SUMIF('Monthly Cash Flow'!$F$2:$EG$2,'Commercial Lease'!BR$2,'Monthly Cash Flow'!$F$28:$EG$28)*'Rent Roll'!$T14*'Rent Roll'!$R14),"-"),"-")</f>
        <v>-</v>
      </c>
      <c r="BS45" s="715" t="str">
        <f>IFERROR(IF(BS$3='Rent Roll'!$U14,(-SUMIF('Monthly Cash Flow'!$F$2:$EG$2,'Commercial Lease'!BS$2,'Monthly Cash Flow'!$F$28:$EG$28)*'Rent Roll'!$T14*'Rent Roll'!$R14),"-"),"-")</f>
        <v>-</v>
      </c>
      <c r="BT45" s="715" t="str">
        <f>IFERROR(IF(BT$3='Rent Roll'!$U14,(-SUMIF('Monthly Cash Flow'!$F$2:$EG$2,'Commercial Lease'!BT$2,'Monthly Cash Flow'!$F$28:$EG$28)*'Rent Roll'!$T14*'Rent Roll'!$R14),"-"),"-")</f>
        <v>-</v>
      </c>
      <c r="BU45" s="715" t="str">
        <f>IFERROR(IF(BU$3='Rent Roll'!$U14,(-SUMIF('Monthly Cash Flow'!$F$2:$EG$2,'Commercial Lease'!BU$2,'Monthly Cash Flow'!$F$28:$EG$28)*'Rent Roll'!$T14*'Rent Roll'!$R14),"-"),"-")</f>
        <v>-</v>
      </c>
      <c r="BV45" s="715" t="str">
        <f>IFERROR(IF(BV$3='Rent Roll'!$U14,(-SUMIF('Monthly Cash Flow'!$F$2:$EG$2,'Commercial Lease'!BV$2,'Monthly Cash Flow'!$F$28:$EG$28)*'Rent Roll'!$T14*'Rent Roll'!$R14),"-"),"-")</f>
        <v>-</v>
      </c>
      <c r="BW45" s="715" t="str">
        <f>IFERROR(IF(BW$3='Rent Roll'!$U14,(-SUMIF('Monthly Cash Flow'!$F$2:$EG$2,'Commercial Lease'!BW$2,'Monthly Cash Flow'!$F$28:$EG$28)*'Rent Roll'!$T14*'Rent Roll'!$R14),"-"),"-")</f>
        <v>-</v>
      </c>
      <c r="BX45" s="715" t="str">
        <f>IFERROR(IF(BX$3='Rent Roll'!$U14,(-SUMIF('Monthly Cash Flow'!$F$2:$EG$2,'Commercial Lease'!BX$2,'Monthly Cash Flow'!$F$28:$EG$28)*'Rent Roll'!$T14*'Rent Roll'!$R14),"-"),"-")</f>
        <v>-</v>
      </c>
      <c r="BY45" s="715" t="str">
        <f>IFERROR(IF(BY$3='Rent Roll'!$U14,(-SUMIF('Monthly Cash Flow'!$F$2:$EG$2,'Commercial Lease'!BY$2,'Monthly Cash Flow'!$F$28:$EG$28)*'Rent Roll'!$T14*'Rent Roll'!$R14),"-"),"-")</f>
        <v>-</v>
      </c>
      <c r="BZ45" s="715" t="str">
        <f>IFERROR(IF(BZ$3='Rent Roll'!$U14,(-SUMIF('Monthly Cash Flow'!$F$2:$EG$2,'Commercial Lease'!BZ$2,'Monthly Cash Flow'!$F$28:$EG$28)*'Rent Roll'!$T14*'Rent Roll'!$R14),"-"),"-")</f>
        <v>-</v>
      </c>
      <c r="CA45" s="715" t="str">
        <f>IFERROR(IF(CA$3='Rent Roll'!$U14,(-SUMIF('Monthly Cash Flow'!$F$2:$EG$2,'Commercial Lease'!CA$2,'Monthly Cash Flow'!$F$28:$EG$28)*'Rent Roll'!$T14*'Rent Roll'!$R14),"-"),"-")</f>
        <v>-</v>
      </c>
      <c r="CB45" s="715" t="str">
        <f>IFERROR(IF(CB$3='Rent Roll'!$U14,(-SUMIF('Monthly Cash Flow'!$F$2:$EG$2,'Commercial Lease'!CB$2,'Monthly Cash Flow'!$F$28:$EG$28)*'Rent Roll'!$T14*'Rent Roll'!$R14),"-"),"-")</f>
        <v>-</v>
      </c>
      <c r="CC45" s="715" t="str">
        <f>IFERROR(IF(CC$3='Rent Roll'!$U14,(-SUMIF('Monthly Cash Flow'!$F$2:$EG$2,'Commercial Lease'!CC$2,'Monthly Cash Flow'!$F$28:$EG$28)*'Rent Roll'!$T14*'Rent Roll'!$R14),"-"),"-")</f>
        <v>-</v>
      </c>
      <c r="CD45" s="715" t="str">
        <f>IFERROR(IF(CD$3='Rent Roll'!$U14,(-SUMIF('Monthly Cash Flow'!$F$2:$EG$2,'Commercial Lease'!CD$2,'Monthly Cash Flow'!$F$28:$EG$28)*'Rent Roll'!$T14*'Rent Roll'!$R14),"-"),"-")</f>
        <v>-</v>
      </c>
      <c r="CE45" s="715" t="str">
        <f>IFERROR(IF(CE$3='Rent Roll'!$U14,(-SUMIF('Monthly Cash Flow'!$F$2:$EG$2,'Commercial Lease'!CE$2,'Monthly Cash Flow'!$F$28:$EG$28)*'Rent Roll'!$T14*'Rent Roll'!$R14),"-"),"-")</f>
        <v>-</v>
      </c>
      <c r="CF45" s="715" t="str">
        <f>IFERROR(IF(CF$3='Rent Roll'!$U14,(-SUMIF('Monthly Cash Flow'!$F$2:$EG$2,'Commercial Lease'!CF$2,'Monthly Cash Flow'!$F$28:$EG$28)*'Rent Roll'!$T14*'Rent Roll'!$R14),"-"),"-")</f>
        <v>-</v>
      </c>
      <c r="CG45" s="715" t="str">
        <f>IFERROR(IF(CG$3='Rent Roll'!$U14,(-SUMIF('Monthly Cash Flow'!$F$2:$EG$2,'Commercial Lease'!CG$2,'Monthly Cash Flow'!$F$28:$EG$28)*'Rent Roll'!$T14*'Rent Roll'!$R14),"-"),"-")</f>
        <v>-</v>
      </c>
      <c r="CH45" s="715" t="str">
        <f>IFERROR(IF(CH$3='Rent Roll'!$U14,(-SUMIF('Monthly Cash Flow'!$F$2:$EG$2,'Commercial Lease'!CH$2,'Monthly Cash Flow'!$F$28:$EG$28)*'Rent Roll'!$T14*'Rent Roll'!$R14),"-"),"-")</f>
        <v>-</v>
      </c>
      <c r="CI45" s="715" t="str">
        <f>IFERROR(IF(CI$3='Rent Roll'!$U14,(-SUMIF('Monthly Cash Flow'!$F$2:$EG$2,'Commercial Lease'!CI$2,'Monthly Cash Flow'!$F$28:$EG$28)*'Rent Roll'!$T14*'Rent Roll'!$R14),"-"),"-")</f>
        <v>-</v>
      </c>
      <c r="CJ45" s="715" t="str">
        <f>IFERROR(IF(CJ$3='Rent Roll'!$U14,(-SUMIF('Monthly Cash Flow'!$F$2:$EG$2,'Commercial Lease'!CJ$2,'Monthly Cash Flow'!$F$28:$EG$28)*'Rent Roll'!$T14*'Rent Roll'!$R14),"-"),"-")</f>
        <v>-</v>
      </c>
      <c r="CK45" s="715" t="str">
        <f>IFERROR(IF(CK$3='Rent Roll'!$U14,(-SUMIF('Monthly Cash Flow'!$F$2:$EG$2,'Commercial Lease'!CK$2,'Monthly Cash Flow'!$F$28:$EG$28)*'Rent Roll'!$T14*'Rent Roll'!$R14),"-"),"-")</f>
        <v>-</v>
      </c>
      <c r="CL45" s="715" t="str">
        <f>IFERROR(IF(CL$3='Rent Roll'!$U14,(-SUMIF('Monthly Cash Flow'!$F$2:$EG$2,'Commercial Lease'!CL$2,'Monthly Cash Flow'!$F$28:$EG$28)*'Rent Roll'!$T14*'Rent Roll'!$R14),"-"),"-")</f>
        <v>-</v>
      </c>
      <c r="CM45" s="715" t="str">
        <f>IFERROR(IF(CM$3='Rent Roll'!$U14,(-SUMIF('Monthly Cash Flow'!$F$2:$EG$2,'Commercial Lease'!CM$2,'Monthly Cash Flow'!$F$28:$EG$28)*'Rent Roll'!$T14*'Rent Roll'!$R14),"-"),"-")</f>
        <v>-</v>
      </c>
      <c r="CN45" s="715" t="str">
        <f>IFERROR(IF(CN$3='Rent Roll'!$U14,(-SUMIF('Monthly Cash Flow'!$F$2:$EG$2,'Commercial Lease'!CN$2,'Monthly Cash Flow'!$F$28:$EG$28)*'Rent Roll'!$T14*'Rent Roll'!$R14),"-"),"-")</f>
        <v>-</v>
      </c>
      <c r="CO45" s="715" t="str">
        <f>IFERROR(IF(CO$3='Rent Roll'!$U14,(-SUMIF('Monthly Cash Flow'!$F$2:$EG$2,'Commercial Lease'!CO$2,'Monthly Cash Flow'!$F$28:$EG$28)*'Rent Roll'!$T14*'Rent Roll'!$R14),"-"),"-")</f>
        <v>-</v>
      </c>
      <c r="CP45" s="715" t="str">
        <f>IFERROR(IF(CP$3='Rent Roll'!$U14,(-SUMIF('Monthly Cash Flow'!$F$2:$EG$2,'Commercial Lease'!CP$2,'Monthly Cash Flow'!$F$28:$EG$28)*'Rent Roll'!$T14*'Rent Roll'!$R14),"-"),"-")</f>
        <v>-</v>
      </c>
      <c r="CQ45" s="715" t="str">
        <f>IFERROR(IF(CQ$3='Rent Roll'!$U14,(-SUMIF('Monthly Cash Flow'!$F$2:$EG$2,'Commercial Lease'!CQ$2,'Monthly Cash Flow'!$F$28:$EG$28)*'Rent Roll'!$T14*'Rent Roll'!$R14),"-"),"-")</f>
        <v>-</v>
      </c>
      <c r="CR45" s="715" t="str">
        <f>IFERROR(IF(CR$3='Rent Roll'!$U14,(-SUMIF('Monthly Cash Flow'!$F$2:$EG$2,'Commercial Lease'!CR$2,'Monthly Cash Flow'!$F$28:$EG$28)*'Rent Roll'!$T14*'Rent Roll'!$R14),"-"),"-")</f>
        <v>-</v>
      </c>
      <c r="CS45" s="715" t="str">
        <f>IFERROR(IF(CS$3='Rent Roll'!$U14,(-SUMIF('Monthly Cash Flow'!$F$2:$EG$2,'Commercial Lease'!CS$2,'Monthly Cash Flow'!$F$28:$EG$28)*'Rent Roll'!$T14*'Rent Roll'!$R14),"-"),"-")</f>
        <v>-</v>
      </c>
      <c r="CT45" s="715" t="str">
        <f>IFERROR(IF(CT$3='Rent Roll'!$U14,(-SUMIF('Monthly Cash Flow'!$F$2:$EG$2,'Commercial Lease'!CT$2,'Monthly Cash Flow'!$F$28:$EG$28)*'Rent Roll'!$T14*'Rent Roll'!$R14),"-"),"-")</f>
        <v>-</v>
      </c>
      <c r="CU45" s="715" t="str">
        <f>IFERROR(IF(CU$3='Rent Roll'!$U14,(-SUMIF('Monthly Cash Flow'!$F$2:$EG$2,'Commercial Lease'!CU$2,'Monthly Cash Flow'!$F$28:$EG$28)*'Rent Roll'!$T14*'Rent Roll'!$R14),"-"),"-")</f>
        <v>-</v>
      </c>
      <c r="CV45" s="715" t="str">
        <f>IFERROR(IF(CV$3='Rent Roll'!$U14,(-SUMIF('Monthly Cash Flow'!$F$2:$EG$2,'Commercial Lease'!CV$2,'Monthly Cash Flow'!$F$28:$EG$28)*'Rent Roll'!$T14*'Rent Roll'!$R14),"-"),"-")</f>
        <v>-</v>
      </c>
      <c r="CW45" s="715" t="str">
        <f>IFERROR(IF(CW$3='Rent Roll'!$U14,(-SUMIF('Monthly Cash Flow'!$F$2:$EG$2,'Commercial Lease'!CW$2,'Monthly Cash Flow'!$F$28:$EG$28)*'Rent Roll'!$T14*'Rent Roll'!$R14),"-"),"-")</f>
        <v>-</v>
      </c>
      <c r="CX45" s="715" t="str">
        <f>IFERROR(IF(CX$3='Rent Roll'!$U14,(-SUMIF('Monthly Cash Flow'!$F$2:$EG$2,'Commercial Lease'!CX$2,'Monthly Cash Flow'!$F$28:$EG$28)*'Rent Roll'!$T14*'Rent Roll'!$R14),"-"),"-")</f>
        <v>-</v>
      </c>
      <c r="CY45" s="715" t="str">
        <f>IFERROR(IF(CY$3='Rent Roll'!$U14,(-SUMIF('Monthly Cash Flow'!$F$2:$EG$2,'Commercial Lease'!CY$2,'Monthly Cash Flow'!$F$28:$EG$28)*'Rent Roll'!$T14*'Rent Roll'!$R14),"-"),"-")</f>
        <v>-</v>
      </c>
      <c r="CZ45" s="715" t="str">
        <f>IFERROR(IF(CZ$3='Rent Roll'!$U14,(-SUMIF('Monthly Cash Flow'!$F$2:$EG$2,'Commercial Lease'!CZ$2,'Monthly Cash Flow'!$F$28:$EG$28)*'Rent Roll'!$T14*'Rent Roll'!$R14),"-"),"-")</f>
        <v>-</v>
      </c>
      <c r="DA45" s="715" t="str">
        <f>IFERROR(IF(DA$3='Rent Roll'!$U14,(-SUMIF('Monthly Cash Flow'!$F$2:$EG$2,'Commercial Lease'!DA$2,'Monthly Cash Flow'!$F$28:$EG$28)*'Rent Roll'!$T14*'Rent Roll'!$R14),"-"),"-")</f>
        <v>-</v>
      </c>
      <c r="DB45" s="715" t="str">
        <f>IFERROR(IF(DB$3='Rent Roll'!$U14,(-SUMIF('Monthly Cash Flow'!$F$2:$EG$2,'Commercial Lease'!DB$2,'Monthly Cash Flow'!$F$28:$EG$28)*'Rent Roll'!$T14*'Rent Roll'!$R14),"-"),"-")</f>
        <v>-</v>
      </c>
      <c r="DC45" s="715" t="str">
        <f>IFERROR(IF(DC$3='Rent Roll'!$U14,(-SUMIF('Monthly Cash Flow'!$F$2:$EG$2,'Commercial Lease'!DC$2,'Monthly Cash Flow'!$F$28:$EG$28)*'Rent Roll'!$T14*'Rent Roll'!$R14),"-"),"-")</f>
        <v>-</v>
      </c>
      <c r="DD45" s="715" t="str">
        <f>IFERROR(IF(DD$3='Rent Roll'!$U14,(-SUMIF('Monthly Cash Flow'!$F$2:$EG$2,'Commercial Lease'!DD$2,'Monthly Cash Flow'!$F$28:$EG$28)*'Rent Roll'!$T14*'Rent Roll'!$R14),"-"),"-")</f>
        <v>-</v>
      </c>
      <c r="DE45" s="715" t="str">
        <f>IFERROR(IF(DE$3='Rent Roll'!$U14,(-SUMIF('Monthly Cash Flow'!$F$2:$EG$2,'Commercial Lease'!DE$2,'Monthly Cash Flow'!$F$28:$EG$28)*'Rent Roll'!$T14*'Rent Roll'!$R14),"-"),"-")</f>
        <v>-</v>
      </c>
      <c r="DF45" s="715" t="str">
        <f>IFERROR(IF(DF$3='Rent Roll'!$U14,(-SUMIF('Monthly Cash Flow'!$F$2:$EG$2,'Commercial Lease'!DF$2,'Monthly Cash Flow'!$F$28:$EG$28)*'Rent Roll'!$T14*'Rent Roll'!$R14),"-"),"-")</f>
        <v>-</v>
      </c>
      <c r="DG45" s="715" t="str">
        <f>IFERROR(IF(DG$3='Rent Roll'!$U14,(-SUMIF('Monthly Cash Flow'!$F$2:$EG$2,'Commercial Lease'!DG$2,'Monthly Cash Flow'!$F$28:$EG$28)*'Rent Roll'!$T14*'Rent Roll'!$R14),"-"),"-")</f>
        <v>-</v>
      </c>
      <c r="DH45" s="715" t="str">
        <f>IFERROR(IF(DH$3='Rent Roll'!$U14,(-SUMIF('Monthly Cash Flow'!$F$2:$EG$2,'Commercial Lease'!DH$2,'Monthly Cash Flow'!$F$28:$EG$28)*'Rent Roll'!$T14*'Rent Roll'!$R14),"-"),"-")</f>
        <v>-</v>
      </c>
      <c r="DI45" s="715" t="str">
        <f>IFERROR(IF(DI$3='Rent Roll'!$U14,(-SUMIF('Monthly Cash Flow'!$F$2:$EG$2,'Commercial Lease'!DI$2,'Monthly Cash Flow'!$F$28:$EG$28)*'Rent Roll'!$T14*'Rent Roll'!$R14),"-"),"-")</f>
        <v>-</v>
      </c>
      <c r="DJ45" s="715" t="str">
        <f>IFERROR(IF(DJ$3='Rent Roll'!$U14,(-SUMIF('Monthly Cash Flow'!$F$2:$EG$2,'Commercial Lease'!DJ$2,'Monthly Cash Flow'!$F$28:$EG$28)*'Rent Roll'!$T14*'Rent Roll'!$R14),"-"),"-")</f>
        <v>-</v>
      </c>
      <c r="DK45" s="715" t="str">
        <f>IFERROR(IF(DK$3='Rent Roll'!$U14,(-SUMIF('Monthly Cash Flow'!$F$2:$EG$2,'Commercial Lease'!DK$2,'Monthly Cash Flow'!$F$28:$EG$28)*'Rent Roll'!$T14*'Rent Roll'!$R14),"-"),"-")</f>
        <v>-</v>
      </c>
      <c r="DL45" s="715" t="str">
        <f>IFERROR(IF(DL$3='Rent Roll'!$U14,(-SUMIF('Monthly Cash Flow'!$F$2:$EG$2,'Commercial Lease'!DL$2,'Monthly Cash Flow'!$F$28:$EG$28)*'Rent Roll'!$T14*'Rent Roll'!$R14),"-"),"-")</f>
        <v>-</v>
      </c>
      <c r="DM45" s="715" t="str">
        <f>IFERROR(IF(DM$3='Rent Roll'!$U14,(-SUMIF('Monthly Cash Flow'!$F$2:$EG$2,'Commercial Lease'!DM$2,'Monthly Cash Flow'!$F$28:$EG$28)*'Rent Roll'!$T14*'Rent Roll'!$R14),"-"),"-")</f>
        <v>-</v>
      </c>
      <c r="DN45" s="715" t="str">
        <f>IFERROR(IF(DN$3='Rent Roll'!$U14,(-SUMIF('Monthly Cash Flow'!$F$2:$EG$2,'Commercial Lease'!DN$2,'Monthly Cash Flow'!$F$28:$EG$28)*'Rent Roll'!$T14*'Rent Roll'!$R14),"-"),"-")</f>
        <v>-</v>
      </c>
      <c r="DO45" s="715" t="str">
        <f>IFERROR(IF(DO$3='Rent Roll'!$U14,(-SUMIF('Monthly Cash Flow'!$F$2:$EG$2,'Commercial Lease'!DO$2,'Monthly Cash Flow'!$F$28:$EG$28)*'Rent Roll'!$T14*'Rent Roll'!$R14),"-"),"-")</f>
        <v>-</v>
      </c>
      <c r="DP45" s="715" t="str">
        <f>IFERROR(IF(DP$3='Rent Roll'!$U14,(-SUMIF('Monthly Cash Flow'!$F$2:$EG$2,'Commercial Lease'!DP$2,'Monthly Cash Flow'!$F$28:$EG$28)*'Rent Roll'!$T14*'Rent Roll'!$R14),"-"),"-")</f>
        <v>-</v>
      </c>
      <c r="DQ45" s="715" t="str">
        <f>IFERROR(IF(DQ$3='Rent Roll'!$U14,(-SUMIF('Monthly Cash Flow'!$F$2:$EG$2,'Commercial Lease'!DQ$2,'Monthly Cash Flow'!$F$28:$EG$28)*'Rent Roll'!$T14*'Rent Roll'!$R14),"-"),"-")</f>
        <v>-</v>
      </c>
      <c r="DR45" s="715" t="str">
        <f>IFERROR(IF(DR$3='Rent Roll'!$U14,(-SUMIF('Monthly Cash Flow'!$F$2:$EG$2,'Commercial Lease'!DR$2,'Monthly Cash Flow'!$F$28:$EG$28)*'Rent Roll'!$T14*'Rent Roll'!$R14),"-"),"-")</f>
        <v>-</v>
      </c>
      <c r="DS45" s="715" t="str">
        <f>IFERROR(IF(DS$3='Rent Roll'!$U14,(-SUMIF('Monthly Cash Flow'!$F$2:$EG$2,'Commercial Lease'!DS$2,'Monthly Cash Flow'!$F$28:$EG$28)*'Rent Roll'!$T14*'Rent Roll'!$R14),"-"),"-")</f>
        <v>-</v>
      </c>
      <c r="DT45" s="715" t="str">
        <f>IFERROR(IF(DT$3='Rent Roll'!$U14,(-SUMIF('Monthly Cash Flow'!$F$2:$EG$2,'Commercial Lease'!DT$2,'Monthly Cash Flow'!$F$28:$EG$28)*'Rent Roll'!$T14*'Rent Roll'!$R14),"-"),"-")</f>
        <v>-</v>
      </c>
      <c r="DU45" s="715" t="str">
        <f>IFERROR(IF(DU$3='Rent Roll'!$U14,(-SUMIF('Monthly Cash Flow'!$F$2:$EG$2,'Commercial Lease'!DU$2,'Monthly Cash Flow'!$F$28:$EG$28)*'Rent Roll'!$T14*'Rent Roll'!$R14),"-"),"-")</f>
        <v>-</v>
      </c>
      <c r="DV45" s="715" t="str">
        <f>IFERROR(IF(DV$3='Rent Roll'!$U14,(-SUMIF('Monthly Cash Flow'!$F$2:$EG$2,'Commercial Lease'!DV$2,'Monthly Cash Flow'!$F$28:$EG$28)*'Rent Roll'!$T14*'Rent Roll'!$R14),"-"),"-")</f>
        <v>-</v>
      </c>
      <c r="DW45" s="715" t="str">
        <f>IFERROR(IF(DW$3='Rent Roll'!$U14,(-SUMIF('Monthly Cash Flow'!$F$2:$EG$2,'Commercial Lease'!DW$2,'Monthly Cash Flow'!$F$28:$EG$28)*'Rent Roll'!$T14*'Rent Roll'!$R14),"-"),"-")</f>
        <v>-</v>
      </c>
      <c r="DX45" s="715" t="str">
        <f>IFERROR(IF(DX$3='Rent Roll'!$U14,(-SUMIF('Monthly Cash Flow'!$F$2:$EG$2,'Commercial Lease'!DX$2,'Monthly Cash Flow'!$F$28:$EG$28)*'Rent Roll'!$T14*'Rent Roll'!$R14),"-"),"-")</f>
        <v>-</v>
      </c>
      <c r="DY45" s="715" t="str">
        <f>IFERROR(IF(DY$3='Rent Roll'!$U14,(-SUMIF('Monthly Cash Flow'!$F$2:$EG$2,'Commercial Lease'!DY$2,'Monthly Cash Flow'!$F$28:$EG$28)*'Rent Roll'!$T14*'Rent Roll'!$R14),"-"),"-")</f>
        <v>-</v>
      </c>
      <c r="DZ45" s="715" t="str">
        <f>IFERROR(IF(DZ$3='Rent Roll'!$U14,(-SUMIF('Monthly Cash Flow'!$F$2:$EG$2,'Commercial Lease'!DZ$2,'Monthly Cash Flow'!$F$28:$EG$28)*'Rent Roll'!$T14*'Rent Roll'!$R14),"-"),"-")</f>
        <v>-</v>
      </c>
      <c r="EA45" s="715" t="str">
        <f>IFERROR(IF(EA$3='Rent Roll'!$U14,(-SUMIF('Monthly Cash Flow'!$F$2:$EG$2,'Commercial Lease'!EA$2,'Monthly Cash Flow'!$F$28:$EG$28)*'Rent Roll'!$T14*'Rent Roll'!$R14),"-"),"-")</f>
        <v>-</v>
      </c>
      <c r="EB45" s="715" t="str">
        <f>IFERROR(IF(EB$3='Rent Roll'!$U14,(-SUMIF('Monthly Cash Flow'!$F$2:$EG$2,'Commercial Lease'!EB$2,'Monthly Cash Flow'!$F$28:$EG$28)*'Rent Roll'!$T14*'Rent Roll'!$R14),"-"),"-")</f>
        <v>-</v>
      </c>
      <c r="EC45" s="715" t="str">
        <f>IFERROR(IF(EC$3='Rent Roll'!$U14,(-SUMIF('Monthly Cash Flow'!$F$2:$EG$2,'Commercial Lease'!EC$2,'Monthly Cash Flow'!$F$28:$EG$28)*'Rent Roll'!$T14*'Rent Roll'!$R14),"-"),"-")</f>
        <v>-</v>
      </c>
      <c r="ED45" s="715" t="str">
        <f>IFERROR(IF(ED$3='Rent Roll'!$U14,(-SUMIF('Monthly Cash Flow'!$F$2:$EG$2,'Commercial Lease'!ED$2,'Monthly Cash Flow'!$F$28:$EG$28)*'Rent Roll'!$T14*'Rent Roll'!$R14),"-"),"-")</f>
        <v>-</v>
      </c>
      <c r="EE45" s="715" t="str">
        <f>IFERROR(IF(EE$3='Rent Roll'!$U14,(-SUMIF('Monthly Cash Flow'!$F$2:$EG$2,'Commercial Lease'!EE$2,'Monthly Cash Flow'!$F$28:$EG$28)*'Rent Roll'!$T14*'Rent Roll'!$R14),"-"),"-")</f>
        <v>-</v>
      </c>
      <c r="EF45" s="361" t="str">
        <f>IFERROR(IF(EF$3='Rent Roll'!$U14,(-SUMIF('Monthly Cash Flow'!$F$2:$EG$2,'Commercial Lease'!EF$2,'Monthly Cash Flow'!$F$28:$EG$28)*'Rent Roll'!$T14*'Rent Roll'!$R14),"-"),"-")</f>
        <v>-</v>
      </c>
      <c r="EG45" s="693" t="s">
        <v>109</v>
      </c>
    </row>
    <row r="46" spans="2:137" x14ac:dyDescent="0.25">
      <c r="B46" s="732"/>
      <c r="C46" s="714" t="str">
        <f>CONCATENATE('Rent Roll'!B15&amp;" - "&amp;'Rent Roll'!C15)</f>
        <v xml:space="preserve"> - </v>
      </c>
      <c r="D46" s="361">
        <f t="shared" si="15"/>
        <v>0</v>
      </c>
      <c r="E46" s="715" t="str">
        <f>IFERROR(IF(E$3='Rent Roll'!$U15,(-SUMIF('Monthly Cash Flow'!$F$2:$EG$2,'Commercial Lease'!E$2,'Monthly Cash Flow'!$F$28:$EG$28)*'Rent Roll'!$T15*'Rent Roll'!$R15),"-"),"-")</f>
        <v>-</v>
      </c>
      <c r="F46" s="715" t="str">
        <f>IFERROR(IF(F$3='Rent Roll'!$U15,(-SUMIF('Monthly Cash Flow'!$F$2:$EG$2,'Commercial Lease'!F$2,'Monthly Cash Flow'!$F$28:$EG$28)*'Rent Roll'!$T15*'Rent Roll'!$R15),"-"),"-")</f>
        <v>-</v>
      </c>
      <c r="G46" s="715" t="str">
        <f>IFERROR(IF(G$3='Rent Roll'!$U15,(-SUMIF('Monthly Cash Flow'!$F$2:$EG$2,'Commercial Lease'!G$2,'Monthly Cash Flow'!$F$28:$EG$28)*'Rent Roll'!$T15*'Rent Roll'!$R15),"-"),"-")</f>
        <v>-</v>
      </c>
      <c r="H46" s="715" t="str">
        <f>IFERROR(IF(H$3='Rent Roll'!$U15,(-SUMIF('Monthly Cash Flow'!$F$2:$EG$2,'Commercial Lease'!H$2,'Monthly Cash Flow'!$F$28:$EG$28)*'Rent Roll'!$T15*'Rent Roll'!$R15),"-"),"-")</f>
        <v>-</v>
      </c>
      <c r="I46" s="715" t="str">
        <f>IFERROR(IF(I$3='Rent Roll'!$U15,(-SUMIF('Monthly Cash Flow'!$F$2:$EG$2,'Commercial Lease'!I$2,'Monthly Cash Flow'!$F$28:$EG$28)*'Rent Roll'!$T15*'Rent Roll'!$R15),"-"),"-")</f>
        <v>-</v>
      </c>
      <c r="J46" s="715" t="str">
        <f>IFERROR(IF(J$3='Rent Roll'!$U15,(-SUMIF('Monthly Cash Flow'!$F$2:$EG$2,'Commercial Lease'!J$2,'Monthly Cash Flow'!$F$28:$EG$28)*'Rent Roll'!$T15*'Rent Roll'!$R15),"-"),"-")</f>
        <v>-</v>
      </c>
      <c r="K46" s="715" t="str">
        <f>IFERROR(IF(K$3='Rent Roll'!$U15,(-SUMIF('Monthly Cash Flow'!$F$2:$EG$2,'Commercial Lease'!K$2,'Monthly Cash Flow'!$F$28:$EG$28)*'Rent Roll'!$T15*'Rent Roll'!$R15),"-"),"-")</f>
        <v>-</v>
      </c>
      <c r="L46" s="715" t="str">
        <f>IFERROR(IF(L$3='Rent Roll'!$U15,(-SUMIF('Monthly Cash Flow'!$F$2:$EG$2,'Commercial Lease'!L$2,'Monthly Cash Flow'!$F$28:$EG$28)*'Rent Roll'!$T15*'Rent Roll'!$R15),"-"),"-")</f>
        <v>-</v>
      </c>
      <c r="M46" s="715" t="str">
        <f>IFERROR(IF(M$3='Rent Roll'!$U15,(-SUMIF('Monthly Cash Flow'!$F$2:$EG$2,'Commercial Lease'!M$2,'Monthly Cash Flow'!$F$28:$EG$28)*'Rent Roll'!$T15*'Rent Roll'!$R15),"-"),"-")</f>
        <v>-</v>
      </c>
      <c r="N46" s="715" t="str">
        <f>IFERROR(IF(N$3='Rent Roll'!$U15,(-SUMIF('Monthly Cash Flow'!$F$2:$EG$2,'Commercial Lease'!N$2,'Monthly Cash Flow'!$F$28:$EG$28)*'Rent Roll'!$T15*'Rent Roll'!$R15),"-"),"-")</f>
        <v>-</v>
      </c>
      <c r="O46" s="715" t="str">
        <f>IFERROR(IF(O$3='Rent Roll'!$U15,(-SUMIF('Monthly Cash Flow'!$F$2:$EG$2,'Commercial Lease'!O$2,'Monthly Cash Flow'!$F$28:$EG$28)*'Rent Roll'!$T15*'Rent Roll'!$R15),"-"),"-")</f>
        <v>-</v>
      </c>
      <c r="P46" s="715" t="str">
        <f>IFERROR(IF(P$3='Rent Roll'!$U15,(-SUMIF('Monthly Cash Flow'!$F$2:$EG$2,'Commercial Lease'!P$2,'Monthly Cash Flow'!$F$28:$EG$28)*'Rent Roll'!$T15*'Rent Roll'!$R15),"-"),"-")</f>
        <v>-</v>
      </c>
      <c r="Q46" s="715" t="str">
        <f>IFERROR(IF(Q$3='Rent Roll'!$U15,(-SUMIF('Monthly Cash Flow'!$F$2:$EG$2,'Commercial Lease'!Q$2,'Monthly Cash Flow'!$F$28:$EG$28)*'Rent Roll'!$T15*'Rent Roll'!$R15),"-"),"-")</f>
        <v>-</v>
      </c>
      <c r="R46" s="715" t="str">
        <f>IFERROR(IF(R$3='Rent Roll'!$U15,(-SUMIF('Monthly Cash Flow'!$F$2:$EG$2,'Commercial Lease'!R$2,'Monthly Cash Flow'!$F$28:$EG$28)*'Rent Roll'!$T15*'Rent Roll'!$R15),"-"),"-")</f>
        <v>-</v>
      </c>
      <c r="S46" s="715" t="str">
        <f>IFERROR(IF(S$3='Rent Roll'!$U15,(-SUMIF('Monthly Cash Flow'!$F$2:$EG$2,'Commercial Lease'!S$2,'Monthly Cash Flow'!$F$28:$EG$28)*'Rent Roll'!$T15*'Rent Roll'!$R15),"-"),"-")</f>
        <v>-</v>
      </c>
      <c r="T46" s="715" t="str">
        <f>IFERROR(IF(T$3='Rent Roll'!$U15,(-SUMIF('Monthly Cash Flow'!$F$2:$EG$2,'Commercial Lease'!T$2,'Monthly Cash Flow'!$F$28:$EG$28)*'Rent Roll'!$T15*'Rent Roll'!$R15),"-"),"-")</f>
        <v>-</v>
      </c>
      <c r="U46" s="715" t="str">
        <f>IFERROR(IF(U$3='Rent Roll'!$U15,(-SUMIF('Monthly Cash Flow'!$F$2:$EG$2,'Commercial Lease'!U$2,'Monthly Cash Flow'!$F$28:$EG$28)*'Rent Roll'!$T15*'Rent Roll'!$R15),"-"),"-")</f>
        <v>-</v>
      </c>
      <c r="V46" s="715" t="str">
        <f>IFERROR(IF(V$3='Rent Roll'!$U15,(-SUMIF('Monthly Cash Flow'!$F$2:$EG$2,'Commercial Lease'!V$2,'Monthly Cash Flow'!$F$28:$EG$28)*'Rent Roll'!$T15*'Rent Roll'!$R15),"-"),"-")</f>
        <v>-</v>
      </c>
      <c r="W46" s="715" t="str">
        <f>IFERROR(IF(W$3='Rent Roll'!$U15,(-SUMIF('Monthly Cash Flow'!$F$2:$EG$2,'Commercial Lease'!W$2,'Monthly Cash Flow'!$F$28:$EG$28)*'Rent Roll'!$T15*'Rent Roll'!$R15),"-"),"-")</f>
        <v>-</v>
      </c>
      <c r="X46" s="715" t="str">
        <f>IFERROR(IF(X$3='Rent Roll'!$U15,(-SUMIF('Monthly Cash Flow'!$F$2:$EG$2,'Commercial Lease'!X$2,'Monthly Cash Flow'!$F$28:$EG$28)*'Rent Roll'!$T15*'Rent Roll'!$R15),"-"),"-")</f>
        <v>-</v>
      </c>
      <c r="Y46" s="715" t="str">
        <f>IFERROR(IF(Y$3='Rent Roll'!$U15,(-SUMIF('Monthly Cash Flow'!$F$2:$EG$2,'Commercial Lease'!Y$2,'Monthly Cash Flow'!$F$28:$EG$28)*'Rent Roll'!$T15*'Rent Roll'!$R15),"-"),"-")</f>
        <v>-</v>
      </c>
      <c r="Z46" s="715" t="str">
        <f>IFERROR(IF(Z$3='Rent Roll'!$U15,(-SUMIF('Monthly Cash Flow'!$F$2:$EG$2,'Commercial Lease'!Z$2,'Monthly Cash Flow'!$F$28:$EG$28)*'Rent Roll'!$T15*'Rent Roll'!$R15),"-"),"-")</f>
        <v>-</v>
      </c>
      <c r="AA46" s="715" t="str">
        <f>IFERROR(IF(AA$3='Rent Roll'!$U15,(-SUMIF('Monthly Cash Flow'!$F$2:$EG$2,'Commercial Lease'!AA$2,'Monthly Cash Flow'!$F$28:$EG$28)*'Rent Roll'!$T15*'Rent Roll'!$R15),"-"),"-")</f>
        <v>-</v>
      </c>
      <c r="AB46" s="715" t="str">
        <f>IFERROR(IF(AB$3='Rent Roll'!$U15,(-SUMIF('Monthly Cash Flow'!$F$2:$EG$2,'Commercial Lease'!AB$2,'Monthly Cash Flow'!$F$28:$EG$28)*'Rent Roll'!$T15*'Rent Roll'!$R15),"-"),"-")</f>
        <v>-</v>
      </c>
      <c r="AC46" s="715" t="str">
        <f>IFERROR(IF(AC$3='Rent Roll'!$U15,(-SUMIF('Monthly Cash Flow'!$F$2:$EG$2,'Commercial Lease'!AC$2,'Monthly Cash Flow'!$F$28:$EG$28)*'Rent Roll'!$T15*'Rent Roll'!$R15),"-"),"-")</f>
        <v>-</v>
      </c>
      <c r="AD46" s="715" t="str">
        <f>IFERROR(IF(AD$3='Rent Roll'!$U15,(-SUMIF('Monthly Cash Flow'!$F$2:$EG$2,'Commercial Lease'!AD$2,'Monthly Cash Flow'!$F$28:$EG$28)*'Rent Roll'!$T15*'Rent Roll'!$R15),"-"),"-")</f>
        <v>-</v>
      </c>
      <c r="AE46" s="715" t="str">
        <f>IFERROR(IF(AE$3='Rent Roll'!$U15,(-SUMIF('Monthly Cash Flow'!$F$2:$EG$2,'Commercial Lease'!AE$2,'Monthly Cash Flow'!$F$28:$EG$28)*'Rent Roll'!$T15*'Rent Roll'!$R15),"-"),"-")</f>
        <v>-</v>
      </c>
      <c r="AF46" s="715" t="str">
        <f>IFERROR(IF(AF$3='Rent Roll'!$U15,(-SUMIF('Monthly Cash Flow'!$F$2:$EG$2,'Commercial Lease'!AF$2,'Monthly Cash Flow'!$F$28:$EG$28)*'Rent Roll'!$T15*'Rent Roll'!$R15),"-"),"-")</f>
        <v>-</v>
      </c>
      <c r="AG46" s="715" t="str">
        <f>IFERROR(IF(AG$3='Rent Roll'!$U15,(-SUMIF('Monthly Cash Flow'!$F$2:$EG$2,'Commercial Lease'!AG$2,'Monthly Cash Flow'!$F$28:$EG$28)*'Rent Roll'!$T15*'Rent Roll'!$R15),"-"),"-")</f>
        <v>-</v>
      </c>
      <c r="AH46" s="715" t="str">
        <f>IFERROR(IF(AH$3='Rent Roll'!$U15,(-SUMIF('Monthly Cash Flow'!$F$2:$EG$2,'Commercial Lease'!AH$2,'Monthly Cash Flow'!$F$28:$EG$28)*'Rent Roll'!$T15*'Rent Roll'!$R15),"-"),"-")</f>
        <v>-</v>
      </c>
      <c r="AI46" s="715" t="str">
        <f>IFERROR(IF(AI$3='Rent Roll'!$U15,(-SUMIF('Monthly Cash Flow'!$F$2:$EG$2,'Commercial Lease'!AI$2,'Monthly Cash Flow'!$F$28:$EG$28)*'Rent Roll'!$T15*'Rent Roll'!$R15),"-"),"-")</f>
        <v>-</v>
      </c>
      <c r="AJ46" s="715" t="str">
        <f>IFERROR(IF(AJ$3='Rent Roll'!$U15,(-SUMIF('Monthly Cash Flow'!$F$2:$EG$2,'Commercial Lease'!AJ$2,'Monthly Cash Flow'!$F$28:$EG$28)*'Rent Roll'!$T15*'Rent Roll'!$R15),"-"),"-")</f>
        <v>-</v>
      </c>
      <c r="AK46" s="715" t="str">
        <f>IFERROR(IF(AK$3='Rent Roll'!$U15,(-SUMIF('Monthly Cash Flow'!$F$2:$EG$2,'Commercial Lease'!AK$2,'Monthly Cash Flow'!$F$28:$EG$28)*'Rent Roll'!$T15*'Rent Roll'!$R15),"-"),"-")</f>
        <v>-</v>
      </c>
      <c r="AL46" s="715" t="str">
        <f>IFERROR(IF(AL$3='Rent Roll'!$U15,(-SUMIF('Monthly Cash Flow'!$F$2:$EG$2,'Commercial Lease'!AL$2,'Monthly Cash Flow'!$F$28:$EG$28)*'Rent Roll'!$T15*'Rent Roll'!$R15),"-"),"-")</f>
        <v>-</v>
      </c>
      <c r="AM46" s="715" t="str">
        <f>IFERROR(IF(AM$3='Rent Roll'!$U15,(-SUMIF('Monthly Cash Flow'!$F$2:$EG$2,'Commercial Lease'!AM$2,'Monthly Cash Flow'!$F$28:$EG$28)*'Rent Roll'!$T15*'Rent Roll'!$R15),"-"),"-")</f>
        <v>-</v>
      </c>
      <c r="AN46" s="715" t="str">
        <f>IFERROR(IF(AN$3='Rent Roll'!$U15,(-SUMIF('Monthly Cash Flow'!$F$2:$EG$2,'Commercial Lease'!AN$2,'Monthly Cash Flow'!$F$28:$EG$28)*'Rent Roll'!$T15*'Rent Roll'!$R15),"-"),"-")</f>
        <v>-</v>
      </c>
      <c r="AO46" s="715" t="str">
        <f>IFERROR(IF(AO$3='Rent Roll'!$U15,(-SUMIF('Monthly Cash Flow'!$F$2:$EG$2,'Commercial Lease'!AO$2,'Monthly Cash Flow'!$F$28:$EG$28)*'Rent Roll'!$T15*'Rent Roll'!$R15),"-"),"-")</f>
        <v>-</v>
      </c>
      <c r="AP46" s="715" t="str">
        <f>IFERROR(IF(AP$3='Rent Roll'!$U15,(-SUMIF('Monthly Cash Flow'!$F$2:$EG$2,'Commercial Lease'!AP$2,'Monthly Cash Flow'!$F$28:$EG$28)*'Rent Roll'!$T15*'Rent Roll'!$R15),"-"),"-")</f>
        <v>-</v>
      </c>
      <c r="AQ46" s="715" t="str">
        <f>IFERROR(IF(AQ$3='Rent Roll'!$U15,(-SUMIF('Monthly Cash Flow'!$F$2:$EG$2,'Commercial Lease'!AQ$2,'Monthly Cash Flow'!$F$28:$EG$28)*'Rent Roll'!$T15*'Rent Roll'!$R15),"-"),"-")</f>
        <v>-</v>
      </c>
      <c r="AR46" s="715" t="str">
        <f>IFERROR(IF(AR$3='Rent Roll'!$U15,(-SUMIF('Monthly Cash Flow'!$F$2:$EG$2,'Commercial Lease'!AR$2,'Monthly Cash Flow'!$F$28:$EG$28)*'Rent Roll'!$T15*'Rent Roll'!$R15),"-"),"-")</f>
        <v>-</v>
      </c>
      <c r="AS46" s="715" t="str">
        <f>IFERROR(IF(AS$3='Rent Roll'!$U15,(-SUMIF('Monthly Cash Flow'!$F$2:$EG$2,'Commercial Lease'!AS$2,'Monthly Cash Flow'!$F$28:$EG$28)*'Rent Roll'!$T15*'Rent Roll'!$R15),"-"),"-")</f>
        <v>-</v>
      </c>
      <c r="AT46" s="715" t="str">
        <f>IFERROR(IF(AT$3='Rent Roll'!$U15,(-SUMIF('Monthly Cash Flow'!$F$2:$EG$2,'Commercial Lease'!AT$2,'Monthly Cash Flow'!$F$28:$EG$28)*'Rent Roll'!$T15*'Rent Roll'!$R15),"-"),"-")</f>
        <v>-</v>
      </c>
      <c r="AU46" s="715" t="str">
        <f>IFERROR(IF(AU$3='Rent Roll'!$U15,(-SUMIF('Monthly Cash Flow'!$F$2:$EG$2,'Commercial Lease'!AU$2,'Monthly Cash Flow'!$F$28:$EG$28)*'Rent Roll'!$T15*'Rent Roll'!$R15),"-"),"-")</f>
        <v>-</v>
      </c>
      <c r="AV46" s="715" t="str">
        <f>IFERROR(IF(AV$3='Rent Roll'!$U15,(-SUMIF('Monthly Cash Flow'!$F$2:$EG$2,'Commercial Lease'!AV$2,'Monthly Cash Flow'!$F$28:$EG$28)*'Rent Roll'!$T15*'Rent Roll'!$R15),"-"),"-")</f>
        <v>-</v>
      </c>
      <c r="AW46" s="715" t="str">
        <f>IFERROR(IF(AW$3='Rent Roll'!$U15,(-SUMIF('Monthly Cash Flow'!$F$2:$EG$2,'Commercial Lease'!AW$2,'Monthly Cash Flow'!$F$28:$EG$28)*'Rent Roll'!$T15*'Rent Roll'!$R15),"-"),"-")</f>
        <v>-</v>
      </c>
      <c r="AX46" s="715" t="str">
        <f>IFERROR(IF(AX$3='Rent Roll'!$U15,(-SUMIF('Monthly Cash Flow'!$F$2:$EG$2,'Commercial Lease'!AX$2,'Monthly Cash Flow'!$F$28:$EG$28)*'Rent Roll'!$T15*'Rent Roll'!$R15),"-"),"-")</f>
        <v>-</v>
      </c>
      <c r="AY46" s="715" t="str">
        <f>IFERROR(IF(AY$3='Rent Roll'!$U15,(-SUMIF('Monthly Cash Flow'!$F$2:$EG$2,'Commercial Lease'!AY$2,'Monthly Cash Flow'!$F$28:$EG$28)*'Rent Roll'!$T15*'Rent Roll'!$R15),"-"),"-")</f>
        <v>-</v>
      </c>
      <c r="AZ46" s="715" t="str">
        <f>IFERROR(IF(AZ$3='Rent Roll'!$U15,(-SUMIF('Monthly Cash Flow'!$F$2:$EG$2,'Commercial Lease'!AZ$2,'Monthly Cash Flow'!$F$28:$EG$28)*'Rent Roll'!$T15*'Rent Roll'!$R15),"-"),"-")</f>
        <v>-</v>
      </c>
      <c r="BA46" s="715" t="str">
        <f>IFERROR(IF(BA$3='Rent Roll'!$U15,(-SUMIF('Monthly Cash Flow'!$F$2:$EG$2,'Commercial Lease'!BA$2,'Monthly Cash Flow'!$F$28:$EG$28)*'Rent Roll'!$T15*'Rent Roll'!$R15),"-"),"-")</f>
        <v>-</v>
      </c>
      <c r="BB46" s="715" t="str">
        <f>IFERROR(IF(BB$3='Rent Roll'!$U15,(-SUMIF('Monthly Cash Flow'!$F$2:$EG$2,'Commercial Lease'!BB$2,'Monthly Cash Flow'!$F$28:$EG$28)*'Rent Roll'!$T15*'Rent Roll'!$R15),"-"),"-")</f>
        <v>-</v>
      </c>
      <c r="BC46" s="715" t="str">
        <f>IFERROR(IF(BC$3='Rent Roll'!$U15,(-SUMIF('Monthly Cash Flow'!$F$2:$EG$2,'Commercial Lease'!BC$2,'Monthly Cash Flow'!$F$28:$EG$28)*'Rent Roll'!$T15*'Rent Roll'!$R15),"-"),"-")</f>
        <v>-</v>
      </c>
      <c r="BD46" s="715" t="str">
        <f>IFERROR(IF(BD$3='Rent Roll'!$U15,(-SUMIF('Monthly Cash Flow'!$F$2:$EG$2,'Commercial Lease'!BD$2,'Monthly Cash Flow'!$F$28:$EG$28)*'Rent Roll'!$T15*'Rent Roll'!$R15),"-"),"-")</f>
        <v>-</v>
      </c>
      <c r="BE46" s="715" t="str">
        <f>IFERROR(IF(BE$3='Rent Roll'!$U15,(-SUMIF('Monthly Cash Flow'!$F$2:$EG$2,'Commercial Lease'!BE$2,'Monthly Cash Flow'!$F$28:$EG$28)*'Rent Roll'!$T15*'Rent Roll'!$R15),"-"),"-")</f>
        <v>-</v>
      </c>
      <c r="BF46" s="715" t="str">
        <f>IFERROR(IF(BF$3='Rent Roll'!$U15,(-SUMIF('Monthly Cash Flow'!$F$2:$EG$2,'Commercial Lease'!BF$2,'Monthly Cash Flow'!$F$28:$EG$28)*'Rent Roll'!$T15*'Rent Roll'!$R15),"-"),"-")</f>
        <v>-</v>
      </c>
      <c r="BG46" s="715" t="str">
        <f>IFERROR(IF(BG$3='Rent Roll'!$U15,(-SUMIF('Monthly Cash Flow'!$F$2:$EG$2,'Commercial Lease'!BG$2,'Monthly Cash Flow'!$F$28:$EG$28)*'Rent Roll'!$T15*'Rent Roll'!$R15),"-"),"-")</f>
        <v>-</v>
      </c>
      <c r="BH46" s="715" t="str">
        <f>IFERROR(IF(BH$3='Rent Roll'!$U15,(-SUMIF('Monthly Cash Flow'!$F$2:$EG$2,'Commercial Lease'!BH$2,'Monthly Cash Flow'!$F$28:$EG$28)*'Rent Roll'!$T15*'Rent Roll'!$R15),"-"),"-")</f>
        <v>-</v>
      </c>
      <c r="BI46" s="715" t="str">
        <f>IFERROR(IF(BI$3='Rent Roll'!$U15,(-SUMIF('Monthly Cash Flow'!$F$2:$EG$2,'Commercial Lease'!BI$2,'Monthly Cash Flow'!$F$28:$EG$28)*'Rent Roll'!$T15*'Rent Roll'!$R15),"-"),"-")</f>
        <v>-</v>
      </c>
      <c r="BJ46" s="715" t="str">
        <f>IFERROR(IF(BJ$3='Rent Roll'!$U15,(-SUMIF('Monthly Cash Flow'!$F$2:$EG$2,'Commercial Lease'!BJ$2,'Monthly Cash Flow'!$F$28:$EG$28)*'Rent Roll'!$T15*'Rent Roll'!$R15),"-"),"-")</f>
        <v>-</v>
      </c>
      <c r="BK46" s="715" t="str">
        <f>IFERROR(IF(BK$3='Rent Roll'!$U15,(-SUMIF('Monthly Cash Flow'!$F$2:$EG$2,'Commercial Lease'!BK$2,'Monthly Cash Flow'!$F$28:$EG$28)*'Rent Roll'!$T15*'Rent Roll'!$R15),"-"),"-")</f>
        <v>-</v>
      </c>
      <c r="BL46" s="715" t="str">
        <f>IFERROR(IF(BL$3='Rent Roll'!$U15,(-SUMIF('Monthly Cash Flow'!$F$2:$EG$2,'Commercial Lease'!BL$2,'Monthly Cash Flow'!$F$28:$EG$28)*'Rent Roll'!$T15*'Rent Roll'!$R15),"-"),"-")</f>
        <v>-</v>
      </c>
      <c r="BM46" s="715" t="str">
        <f>IFERROR(IF(BM$3='Rent Roll'!$U15,(-SUMIF('Monthly Cash Flow'!$F$2:$EG$2,'Commercial Lease'!BM$2,'Monthly Cash Flow'!$F$28:$EG$28)*'Rent Roll'!$T15*'Rent Roll'!$R15),"-"),"-")</f>
        <v>-</v>
      </c>
      <c r="BN46" s="715" t="str">
        <f>IFERROR(IF(BN$3='Rent Roll'!$U15,(-SUMIF('Monthly Cash Flow'!$F$2:$EG$2,'Commercial Lease'!BN$2,'Monthly Cash Flow'!$F$28:$EG$28)*'Rent Roll'!$T15*'Rent Roll'!$R15),"-"),"-")</f>
        <v>-</v>
      </c>
      <c r="BO46" s="715" t="str">
        <f>IFERROR(IF(BO$3='Rent Roll'!$U15,(-SUMIF('Monthly Cash Flow'!$F$2:$EG$2,'Commercial Lease'!BO$2,'Monthly Cash Flow'!$F$28:$EG$28)*'Rent Roll'!$T15*'Rent Roll'!$R15),"-"),"-")</f>
        <v>-</v>
      </c>
      <c r="BP46" s="715" t="str">
        <f>IFERROR(IF(BP$3='Rent Roll'!$U15,(-SUMIF('Monthly Cash Flow'!$F$2:$EG$2,'Commercial Lease'!BP$2,'Monthly Cash Flow'!$F$28:$EG$28)*'Rent Roll'!$T15*'Rent Roll'!$R15),"-"),"-")</f>
        <v>-</v>
      </c>
      <c r="BQ46" s="715" t="str">
        <f>IFERROR(IF(BQ$3='Rent Roll'!$U15,(-SUMIF('Monthly Cash Flow'!$F$2:$EG$2,'Commercial Lease'!BQ$2,'Monthly Cash Flow'!$F$28:$EG$28)*'Rent Roll'!$T15*'Rent Roll'!$R15),"-"),"-")</f>
        <v>-</v>
      </c>
      <c r="BR46" s="715" t="str">
        <f>IFERROR(IF(BR$3='Rent Roll'!$U15,(-SUMIF('Monthly Cash Flow'!$F$2:$EG$2,'Commercial Lease'!BR$2,'Monthly Cash Flow'!$F$28:$EG$28)*'Rent Roll'!$T15*'Rent Roll'!$R15),"-"),"-")</f>
        <v>-</v>
      </c>
      <c r="BS46" s="715" t="str">
        <f>IFERROR(IF(BS$3='Rent Roll'!$U15,(-SUMIF('Monthly Cash Flow'!$F$2:$EG$2,'Commercial Lease'!BS$2,'Monthly Cash Flow'!$F$28:$EG$28)*'Rent Roll'!$T15*'Rent Roll'!$R15),"-"),"-")</f>
        <v>-</v>
      </c>
      <c r="BT46" s="715" t="str">
        <f>IFERROR(IF(BT$3='Rent Roll'!$U15,(-SUMIF('Monthly Cash Flow'!$F$2:$EG$2,'Commercial Lease'!BT$2,'Monthly Cash Flow'!$F$28:$EG$28)*'Rent Roll'!$T15*'Rent Roll'!$R15),"-"),"-")</f>
        <v>-</v>
      </c>
      <c r="BU46" s="715" t="str">
        <f>IFERROR(IF(BU$3='Rent Roll'!$U15,(-SUMIF('Monthly Cash Flow'!$F$2:$EG$2,'Commercial Lease'!BU$2,'Monthly Cash Flow'!$F$28:$EG$28)*'Rent Roll'!$T15*'Rent Roll'!$R15),"-"),"-")</f>
        <v>-</v>
      </c>
      <c r="BV46" s="715" t="str">
        <f>IFERROR(IF(BV$3='Rent Roll'!$U15,(-SUMIF('Monthly Cash Flow'!$F$2:$EG$2,'Commercial Lease'!BV$2,'Monthly Cash Flow'!$F$28:$EG$28)*'Rent Roll'!$T15*'Rent Roll'!$R15),"-"),"-")</f>
        <v>-</v>
      </c>
      <c r="BW46" s="715" t="str">
        <f>IFERROR(IF(BW$3='Rent Roll'!$U15,(-SUMIF('Monthly Cash Flow'!$F$2:$EG$2,'Commercial Lease'!BW$2,'Monthly Cash Flow'!$F$28:$EG$28)*'Rent Roll'!$T15*'Rent Roll'!$R15),"-"),"-")</f>
        <v>-</v>
      </c>
      <c r="BX46" s="715" t="str">
        <f>IFERROR(IF(BX$3='Rent Roll'!$U15,(-SUMIF('Monthly Cash Flow'!$F$2:$EG$2,'Commercial Lease'!BX$2,'Monthly Cash Flow'!$F$28:$EG$28)*'Rent Roll'!$T15*'Rent Roll'!$R15),"-"),"-")</f>
        <v>-</v>
      </c>
      <c r="BY46" s="715" t="str">
        <f>IFERROR(IF(BY$3='Rent Roll'!$U15,(-SUMIF('Monthly Cash Flow'!$F$2:$EG$2,'Commercial Lease'!BY$2,'Monthly Cash Flow'!$F$28:$EG$28)*'Rent Roll'!$T15*'Rent Roll'!$R15),"-"),"-")</f>
        <v>-</v>
      </c>
      <c r="BZ46" s="715" t="str">
        <f>IFERROR(IF(BZ$3='Rent Roll'!$U15,(-SUMIF('Monthly Cash Flow'!$F$2:$EG$2,'Commercial Lease'!BZ$2,'Monthly Cash Flow'!$F$28:$EG$28)*'Rent Roll'!$T15*'Rent Roll'!$R15),"-"),"-")</f>
        <v>-</v>
      </c>
      <c r="CA46" s="715" t="str">
        <f>IFERROR(IF(CA$3='Rent Roll'!$U15,(-SUMIF('Monthly Cash Flow'!$F$2:$EG$2,'Commercial Lease'!CA$2,'Monthly Cash Flow'!$F$28:$EG$28)*'Rent Roll'!$T15*'Rent Roll'!$R15),"-"),"-")</f>
        <v>-</v>
      </c>
      <c r="CB46" s="715" t="str">
        <f>IFERROR(IF(CB$3='Rent Roll'!$U15,(-SUMIF('Monthly Cash Flow'!$F$2:$EG$2,'Commercial Lease'!CB$2,'Monthly Cash Flow'!$F$28:$EG$28)*'Rent Roll'!$T15*'Rent Roll'!$R15),"-"),"-")</f>
        <v>-</v>
      </c>
      <c r="CC46" s="715" t="str">
        <f>IFERROR(IF(CC$3='Rent Roll'!$U15,(-SUMIF('Monthly Cash Flow'!$F$2:$EG$2,'Commercial Lease'!CC$2,'Monthly Cash Flow'!$F$28:$EG$28)*'Rent Roll'!$T15*'Rent Roll'!$R15),"-"),"-")</f>
        <v>-</v>
      </c>
      <c r="CD46" s="715" t="str">
        <f>IFERROR(IF(CD$3='Rent Roll'!$U15,(-SUMIF('Monthly Cash Flow'!$F$2:$EG$2,'Commercial Lease'!CD$2,'Monthly Cash Flow'!$F$28:$EG$28)*'Rent Roll'!$T15*'Rent Roll'!$R15),"-"),"-")</f>
        <v>-</v>
      </c>
      <c r="CE46" s="715" t="str">
        <f>IFERROR(IF(CE$3='Rent Roll'!$U15,(-SUMIF('Monthly Cash Flow'!$F$2:$EG$2,'Commercial Lease'!CE$2,'Monthly Cash Flow'!$F$28:$EG$28)*'Rent Roll'!$T15*'Rent Roll'!$R15),"-"),"-")</f>
        <v>-</v>
      </c>
      <c r="CF46" s="715" t="str">
        <f>IFERROR(IF(CF$3='Rent Roll'!$U15,(-SUMIF('Monthly Cash Flow'!$F$2:$EG$2,'Commercial Lease'!CF$2,'Monthly Cash Flow'!$F$28:$EG$28)*'Rent Roll'!$T15*'Rent Roll'!$R15),"-"),"-")</f>
        <v>-</v>
      </c>
      <c r="CG46" s="715" t="str">
        <f>IFERROR(IF(CG$3='Rent Roll'!$U15,(-SUMIF('Monthly Cash Flow'!$F$2:$EG$2,'Commercial Lease'!CG$2,'Monthly Cash Flow'!$F$28:$EG$28)*'Rent Roll'!$T15*'Rent Roll'!$R15),"-"),"-")</f>
        <v>-</v>
      </c>
      <c r="CH46" s="715" t="str">
        <f>IFERROR(IF(CH$3='Rent Roll'!$U15,(-SUMIF('Monthly Cash Flow'!$F$2:$EG$2,'Commercial Lease'!CH$2,'Monthly Cash Flow'!$F$28:$EG$28)*'Rent Roll'!$T15*'Rent Roll'!$R15),"-"),"-")</f>
        <v>-</v>
      </c>
      <c r="CI46" s="715" t="str">
        <f>IFERROR(IF(CI$3='Rent Roll'!$U15,(-SUMIF('Monthly Cash Flow'!$F$2:$EG$2,'Commercial Lease'!CI$2,'Monthly Cash Flow'!$F$28:$EG$28)*'Rent Roll'!$T15*'Rent Roll'!$R15),"-"),"-")</f>
        <v>-</v>
      </c>
      <c r="CJ46" s="715" t="str">
        <f>IFERROR(IF(CJ$3='Rent Roll'!$U15,(-SUMIF('Monthly Cash Flow'!$F$2:$EG$2,'Commercial Lease'!CJ$2,'Monthly Cash Flow'!$F$28:$EG$28)*'Rent Roll'!$T15*'Rent Roll'!$R15),"-"),"-")</f>
        <v>-</v>
      </c>
      <c r="CK46" s="715" t="str">
        <f>IFERROR(IF(CK$3='Rent Roll'!$U15,(-SUMIF('Monthly Cash Flow'!$F$2:$EG$2,'Commercial Lease'!CK$2,'Monthly Cash Flow'!$F$28:$EG$28)*'Rent Roll'!$T15*'Rent Roll'!$R15),"-"),"-")</f>
        <v>-</v>
      </c>
      <c r="CL46" s="715" t="str">
        <f>IFERROR(IF(CL$3='Rent Roll'!$U15,(-SUMIF('Monthly Cash Flow'!$F$2:$EG$2,'Commercial Lease'!CL$2,'Monthly Cash Flow'!$F$28:$EG$28)*'Rent Roll'!$T15*'Rent Roll'!$R15),"-"),"-")</f>
        <v>-</v>
      </c>
      <c r="CM46" s="715" t="str">
        <f>IFERROR(IF(CM$3='Rent Roll'!$U15,(-SUMIF('Monthly Cash Flow'!$F$2:$EG$2,'Commercial Lease'!CM$2,'Monthly Cash Flow'!$F$28:$EG$28)*'Rent Roll'!$T15*'Rent Roll'!$R15),"-"),"-")</f>
        <v>-</v>
      </c>
      <c r="CN46" s="715" t="str">
        <f>IFERROR(IF(CN$3='Rent Roll'!$U15,(-SUMIF('Monthly Cash Flow'!$F$2:$EG$2,'Commercial Lease'!CN$2,'Monthly Cash Flow'!$F$28:$EG$28)*'Rent Roll'!$T15*'Rent Roll'!$R15),"-"),"-")</f>
        <v>-</v>
      </c>
      <c r="CO46" s="715" t="str">
        <f>IFERROR(IF(CO$3='Rent Roll'!$U15,(-SUMIF('Monthly Cash Flow'!$F$2:$EG$2,'Commercial Lease'!CO$2,'Monthly Cash Flow'!$F$28:$EG$28)*'Rent Roll'!$T15*'Rent Roll'!$R15),"-"),"-")</f>
        <v>-</v>
      </c>
      <c r="CP46" s="715" t="str">
        <f>IFERROR(IF(CP$3='Rent Roll'!$U15,(-SUMIF('Monthly Cash Flow'!$F$2:$EG$2,'Commercial Lease'!CP$2,'Monthly Cash Flow'!$F$28:$EG$28)*'Rent Roll'!$T15*'Rent Roll'!$R15),"-"),"-")</f>
        <v>-</v>
      </c>
      <c r="CQ46" s="715" t="str">
        <f>IFERROR(IF(CQ$3='Rent Roll'!$U15,(-SUMIF('Monthly Cash Flow'!$F$2:$EG$2,'Commercial Lease'!CQ$2,'Monthly Cash Flow'!$F$28:$EG$28)*'Rent Roll'!$T15*'Rent Roll'!$R15),"-"),"-")</f>
        <v>-</v>
      </c>
      <c r="CR46" s="715" t="str">
        <f>IFERROR(IF(CR$3='Rent Roll'!$U15,(-SUMIF('Monthly Cash Flow'!$F$2:$EG$2,'Commercial Lease'!CR$2,'Monthly Cash Flow'!$F$28:$EG$28)*'Rent Roll'!$T15*'Rent Roll'!$R15),"-"),"-")</f>
        <v>-</v>
      </c>
      <c r="CS46" s="715" t="str">
        <f>IFERROR(IF(CS$3='Rent Roll'!$U15,(-SUMIF('Monthly Cash Flow'!$F$2:$EG$2,'Commercial Lease'!CS$2,'Monthly Cash Flow'!$F$28:$EG$28)*'Rent Roll'!$T15*'Rent Roll'!$R15),"-"),"-")</f>
        <v>-</v>
      </c>
      <c r="CT46" s="715" t="str">
        <f>IFERROR(IF(CT$3='Rent Roll'!$U15,(-SUMIF('Monthly Cash Flow'!$F$2:$EG$2,'Commercial Lease'!CT$2,'Monthly Cash Flow'!$F$28:$EG$28)*'Rent Roll'!$T15*'Rent Roll'!$R15),"-"),"-")</f>
        <v>-</v>
      </c>
      <c r="CU46" s="715" t="str">
        <f>IFERROR(IF(CU$3='Rent Roll'!$U15,(-SUMIF('Monthly Cash Flow'!$F$2:$EG$2,'Commercial Lease'!CU$2,'Monthly Cash Flow'!$F$28:$EG$28)*'Rent Roll'!$T15*'Rent Roll'!$R15),"-"),"-")</f>
        <v>-</v>
      </c>
      <c r="CV46" s="715" t="str">
        <f>IFERROR(IF(CV$3='Rent Roll'!$U15,(-SUMIF('Monthly Cash Flow'!$F$2:$EG$2,'Commercial Lease'!CV$2,'Monthly Cash Flow'!$F$28:$EG$28)*'Rent Roll'!$T15*'Rent Roll'!$R15),"-"),"-")</f>
        <v>-</v>
      </c>
      <c r="CW46" s="715" t="str">
        <f>IFERROR(IF(CW$3='Rent Roll'!$U15,(-SUMIF('Monthly Cash Flow'!$F$2:$EG$2,'Commercial Lease'!CW$2,'Monthly Cash Flow'!$F$28:$EG$28)*'Rent Roll'!$T15*'Rent Roll'!$R15),"-"),"-")</f>
        <v>-</v>
      </c>
      <c r="CX46" s="715" t="str">
        <f>IFERROR(IF(CX$3='Rent Roll'!$U15,(-SUMIF('Monthly Cash Flow'!$F$2:$EG$2,'Commercial Lease'!CX$2,'Monthly Cash Flow'!$F$28:$EG$28)*'Rent Roll'!$T15*'Rent Roll'!$R15),"-"),"-")</f>
        <v>-</v>
      </c>
      <c r="CY46" s="715" t="str">
        <f>IFERROR(IF(CY$3='Rent Roll'!$U15,(-SUMIF('Monthly Cash Flow'!$F$2:$EG$2,'Commercial Lease'!CY$2,'Monthly Cash Flow'!$F$28:$EG$28)*'Rent Roll'!$T15*'Rent Roll'!$R15),"-"),"-")</f>
        <v>-</v>
      </c>
      <c r="CZ46" s="715" t="str">
        <f>IFERROR(IF(CZ$3='Rent Roll'!$U15,(-SUMIF('Monthly Cash Flow'!$F$2:$EG$2,'Commercial Lease'!CZ$2,'Monthly Cash Flow'!$F$28:$EG$28)*'Rent Roll'!$T15*'Rent Roll'!$R15),"-"),"-")</f>
        <v>-</v>
      </c>
      <c r="DA46" s="715" t="str">
        <f>IFERROR(IF(DA$3='Rent Roll'!$U15,(-SUMIF('Monthly Cash Flow'!$F$2:$EG$2,'Commercial Lease'!DA$2,'Monthly Cash Flow'!$F$28:$EG$28)*'Rent Roll'!$T15*'Rent Roll'!$R15),"-"),"-")</f>
        <v>-</v>
      </c>
      <c r="DB46" s="715" t="str">
        <f>IFERROR(IF(DB$3='Rent Roll'!$U15,(-SUMIF('Monthly Cash Flow'!$F$2:$EG$2,'Commercial Lease'!DB$2,'Monthly Cash Flow'!$F$28:$EG$28)*'Rent Roll'!$T15*'Rent Roll'!$R15),"-"),"-")</f>
        <v>-</v>
      </c>
      <c r="DC46" s="715" t="str">
        <f>IFERROR(IF(DC$3='Rent Roll'!$U15,(-SUMIF('Monthly Cash Flow'!$F$2:$EG$2,'Commercial Lease'!DC$2,'Monthly Cash Flow'!$F$28:$EG$28)*'Rent Roll'!$T15*'Rent Roll'!$R15),"-"),"-")</f>
        <v>-</v>
      </c>
      <c r="DD46" s="715" t="str">
        <f>IFERROR(IF(DD$3='Rent Roll'!$U15,(-SUMIF('Monthly Cash Flow'!$F$2:$EG$2,'Commercial Lease'!DD$2,'Monthly Cash Flow'!$F$28:$EG$28)*'Rent Roll'!$T15*'Rent Roll'!$R15),"-"),"-")</f>
        <v>-</v>
      </c>
      <c r="DE46" s="715" t="str">
        <f>IFERROR(IF(DE$3='Rent Roll'!$U15,(-SUMIF('Monthly Cash Flow'!$F$2:$EG$2,'Commercial Lease'!DE$2,'Monthly Cash Flow'!$F$28:$EG$28)*'Rent Roll'!$T15*'Rent Roll'!$R15),"-"),"-")</f>
        <v>-</v>
      </c>
      <c r="DF46" s="715" t="str">
        <f>IFERROR(IF(DF$3='Rent Roll'!$U15,(-SUMIF('Monthly Cash Flow'!$F$2:$EG$2,'Commercial Lease'!DF$2,'Monthly Cash Flow'!$F$28:$EG$28)*'Rent Roll'!$T15*'Rent Roll'!$R15),"-"),"-")</f>
        <v>-</v>
      </c>
      <c r="DG46" s="715" t="str">
        <f>IFERROR(IF(DG$3='Rent Roll'!$U15,(-SUMIF('Monthly Cash Flow'!$F$2:$EG$2,'Commercial Lease'!DG$2,'Monthly Cash Flow'!$F$28:$EG$28)*'Rent Roll'!$T15*'Rent Roll'!$R15),"-"),"-")</f>
        <v>-</v>
      </c>
      <c r="DH46" s="715" t="str">
        <f>IFERROR(IF(DH$3='Rent Roll'!$U15,(-SUMIF('Monthly Cash Flow'!$F$2:$EG$2,'Commercial Lease'!DH$2,'Monthly Cash Flow'!$F$28:$EG$28)*'Rent Roll'!$T15*'Rent Roll'!$R15),"-"),"-")</f>
        <v>-</v>
      </c>
      <c r="DI46" s="715" t="str">
        <f>IFERROR(IF(DI$3='Rent Roll'!$U15,(-SUMIF('Monthly Cash Flow'!$F$2:$EG$2,'Commercial Lease'!DI$2,'Monthly Cash Flow'!$F$28:$EG$28)*'Rent Roll'!$T15*'Rent Roll'!$R15),"-"),"-")</f>
        <v>-</v>
      </c>
      <c r="DJ46" s="715" t="str">
        <f>IFERROR(IF(DJ$3='Rent Roll'!$U15,(-SUMIF('Monthly Cash Flow'!$F$2:$EG$2,'Commercial Lease'!DJ$2,'Monthly Cash Flow'!$F$28:$EG$28)*'Rent Roll'!$T15*'Rent Roll'!$R15),"-"),"-")</f>
        <v>-</v>
      </c>
      <c r="DK46" s="715" t="str">
        <f>IFERROR(IF(DK$3='Rent Roll'!$U15,(-SUMIF('Monthly Cash Flow'!$F$2:$EG$2,'Commercial Lease'!DK$2,'Monthly Cash Flow'!$F$28:$EG$28)*'Rent Roll'!$T15*'Rent Roll'!$R15),"-"),"-")</f>
        <v>-</v>
      </c>
      <c r="DL46" s="715" t="str">
        <f>IFERROR(IF(DL$3='Rent Roll'!$U15,(-SUMIF('Monthly Cash Flow'!$F$2:$EG$2,'Commercial Lease'!DL$2,'Monthly Cash Flow'!$F$28:$EG$28)*'Rent Roll'!$T15*'Rent Roll'!$R15),"-"),"-")</f>
        <v>-</v>
      </c>
      <c r="DM46" s="715" t="str">
        <f>IFERROR(IF(DM$3='Rent Roll'!$U15,(-SUMIF('Monthly Cash Flow'!$F$2:$EG$2,'Commercial Lease'!DM$2,'Monthly Cash Flow'!$F$28:$EG$28)*'Rent Roll'!$T15*'Rent Roll'!$R15),"-"),"-")</f>
        <v>-</v>
      </c>
      <c r="DN46" s="715" t="str">
        <f>IFERROR(IF(DN$3='Rent Roll'!$U15,(-SUMIF('Monthly Cash Flow'!$F$2:$EG$2,'Commercial Lease'!DN$2,'Monthly Cash Flow'!$F$28:$EG$28)*'Rent Roll'!$T15*'Rent Roll'!$R15),"-"),"-")</f>
        <v>-</v>
      </c>
      <c r="DO46" s="715" t="str">
        <f>IFERROR(IF(DO$3='Rent Roll'!$U15,(-SUMIF('Monthly Cash Flow'!$F$2:$EG$2,'Commercial Lease'!DO$2,'Monthly Cash Flow'!$F$28:$EG$28)*'Rent Roll'!$T15*'Rent Roll'!$R15),"-"),"-")</f>
        <v>-</v>
      </c>
      <c r="DP46" s="715" t="str">
        <f>IFERROR(IF(DP$3='Rent Roll'!$U15,(-SUMIF('Monthly Cash Flow'!$F$2:$EG$2,'Commercial Lease'!DP$2,'Monthly Cash Flow'!$F$28:$EG$28)*'Rent Roll'!$T15*'Rent Roll'!$R15),"-"),"-")</f>
        <v>-</v>
      </c>
      <c r="DQ46" s="715" t="str">
        <f>IFERROR(IF(DQ$3='Rent Roll'!$U15,(-SUMIF('Monthly Cash Flow'!$F$2:$EG$2,'Commercial Lease'!DQ$2,'Monthly Cash Flow'!$F$28:$EG$28)*'Rent Roll'!$T15*'Rent Roll'!$R15),"-"),"-")</f>
        <v>-</v>
      </c>
      <c r="DR46" s="715" t="str">
        <f>IFERROR(IF(DR$3='Rent Roll'!$U15,(-SUMIF('Monthly Cash Flow'!$F$2:$EG$2,'Commercial Lease'!DR$2,'Monthly Cash Flow'!$F$28:$EG$28)*'Rent Roll'!$T15*'Rent Roll'!$R15),"-"),"-")</f>
        <v>-</v>
      </c>
      <c r="DS46" s="715" t="str">
        <f>IFERROR(IF(DS$3='Rent Roll'!$U15,(-SUMIF('Monthly Cash Flow'!$F$2:$EG$2,'Commercial Lease'!DS$2,'Monthly Cash Flow'!$F$28:$EG$28)*'Rent Roll'!$T15*'Rent Roll'!$R15),"-"),"-")</f>
        <v>-</v>
      </c>
      <c r="DT46" s="715" t="str">
        <f>IFERROR(IF(DT$3='Rent Roll'!$U15,(-SUMIF('Monthly Cash Flow'!$F$2:$EG$2,'Commercial Lease'!DT$2,'Monthly Cash Flow'!$F$28:$EG$28)*'Rent Roll'!$T15*'Rent Roll'!$R15),"-"),"-")</f>
        <v>-</v>
      </c>
      <c r="DU46" s="715" t="str">
        <f>IFERROR(IF(DU$3='Rent Roll'!$U15,(-SUMIF('Monthly Cash Flow'!$F$2:$EG$2,'Commercial Lease'!DU$2,'Monthly Cash Flow'!$F$28:$EG$28)*'Rent Roll'!$T15*'Rent Roll'!$R15),"-"),"-")</f>
        <v>-</v>
      </c>
      <c r="DV46" s="715" t="str">
        <f>IFERROR(IF(DV$3='Rent Roll'!$U15,(-SUMIF('Monthly Cash Flow'!$F$2:$EG$2,'Commercial Lease'!DV$2,'Monthly Cash Flow'!$F$28:$EG$28)*'Rent Roll'!$T15*'Rent Roll'!$R15),"-"),"-")</f>
        <v>-</v>
      </c>
      <c r="DW46" s="715" t="str">
        <f>IFERROR(IF(DW$3='Rent Roll'!$U15,(-SUMIF('Monthly Cash Flow'!$F$2:$EG$2,'Commercial Lease'!DW$2,'Monthly Cash Flow'!$F$28:$EG$28)*'Rent Roll'!$T15*'Rent Roll'!$R15),"-"),"-")</f>
        <v>-</v>
      </c>
      <c r="DX46" s="715" t="str">
        <f>IFERROR(IF(DX$3='Rent Roll'!$U15,(-SUMIF('Monthly Cash Flow'!$F$2:$EG$2,'Commercial Lease'!DX$2,'Monthly Cash Flow'!$F$28:$EG$28)*'Rent Roll'!$T15*'Rent Roll'!$R15),"-"),"-")</f>
        <v>-</v>
      </c>
      <c r="DY46" s="715" t="str">
        <f>IFERROR(IF(DY$3='Rent Roll'!$U15,(-SUMIF('Monthly Cash Flow'!$F$2:$EG$2,'Commercial Lease'!DY$2,'Monthly Cash Flow'!$F$28:$EG$28)*'Rent Roll'!$T15*'Rent Roll'!$R15),"-"),"-")</f>
        <v>-</v>
      </c>
      <c r="DZ46" s="715" t="str">
        <f>IFERROR(IF(DZ$3='Rent Roll'!$U15,(-SUMIF('Monthly Cash Flow'!$F$2:$EG$2,'Commercial Lease'!DZ$2,'Monthly Cash Flow'!$F$28:$EG$28)*'Rent Roll'!$T15*'Rent Roll'!$R15),"-"),"-")</f>
        <v>-</v>
      </c>
      <c r="EA46" s="715" t="str">
        <f>IFERROR(IF(EA$3='Rent Roll'!$U15,(-SUMIF('Monthly Cash Flow'!$F$2:$EG$2,'Commercial Lease'!EA$2,'Monthly Cash Flow'!$F$28:$EG$28)*'Rent Roll'!$T15*'Rent Roll'!$R15),"-"),"-")</f>
        <v>-</v>
      </c>
      <c r="EB46" s="715" t="str">
        <f>IFERROR(IF(EB$3='Rent Roll'!$U15,(-SUMIF('Monthly Cash Flow'!$F$2:$EG$2,'Commercial Lease'!EB$2,'Monthly Cash Flow'!$F$28:$EG$28)*'Rent Roll'!$T15*'Rent Roll'!$R15),"-"),"-")</f>
        <v>-</v>
      </c>
      <c r="EC46" s="715" t="str">
        <f>IFERROR(IF(EC$3='Rent Roll'!$U15,(-SUMIF('Monthly Cash Flow'!$F$2:$EG$2,'Commercial Lease'!EC$2,'Monthly Cash Flow'!$F$28:$EG$28)*'Rent Roll'!$T15*'Rent Roll'!$R15),"-"),"-")</f>
        <v>-</v>
      </c>
      <c r="ED46" s="715" t="str">
        <f>IFERROR(IF(ED$3='Rent Roll'!$U15,(-SUMIF('Monthly Cash Flow'!$F$2:$EG$2,'Commercial Lease'!ED$2,'Monthly Cash Flow'!$F$28:$EG$28)*'Rent Roll'!$T15*'Rent Roll'!$R15),"-"),"-")</f>
        <v>-</v>
      </c>
      <c r="EE46" s="715" t="str">
        <f>IFERROR(IF(EE$3='Rent Roll'!$U15,(-SUMIF('Monthly Cash Flow'!$F$2:$EG$2,'Commercial Lease'!EE$2,'Monthly Cash Flow'!$F$28:$EG$28)*'Rent Roll'!$T15*'Rent Roll'!$R15),"-"),"-")</f>
        <v>-</v>
      </c>
      <c r="EF46" s="361" t="str">
        <f>IFERROR(IF(EF$3='Rent Roll'!$U15,(-SUMIF('Monthly Cash Flow'!$F$2:$EG$2,'Commercial Lease'!EF$2,'Monthly Cash Flow'!$F$28:$EG$28)*'Rent Roll'!$T15*'Rent Roll'!$R15),"-"),"-")</f>
        <v>-</v>
      </c>
      <c r="EG46" s="693" t="s">
        <v>109</v>
      </c>
    </row>
    <row r="47" spans="2:137" x14ac:dyDescent="0.25">
      <c r="B47" s="732"/>
      <c r="C47" s="714" t="str">
        <f>CONCATENATE('Rent Roll'!B16&amp;" - "&amp;'Rent Roll'!C16)</f>
        <v xml:space="preserve"> - </v>
      </c>
      <c r="D47" s="361">
        <f t="shared" si="15"/>
        <v>0</v>
      </c>
      <c r="E47" s="715" t="str">
        <f>IFERROR(IF(E$3='Rent Roll'!$U16,(-SUMIF('Monthly Cash Flow'!$F$2:$EG$2,'Commercial Lease'!E$2,'Monthly Cash Flow'!$F$28:$EG$28)*'Rent Roll'!$T16*'Rent Roll'!$R16),"-"),"-")</f>
        <v>-</v>
      </c>
      <c r="F47" s="715" t="str">
        <f>IFERROR(IF(F$3='Rent Roll'!$U16,(-SUMIF('Monthly Cash Flow'!$F$2:$EG$2,'Commercial Lease'!F$2,'Monthly Cash Flow'!$F$28:$EG$28)*'Rent Roll'!$T16*'Rent Roll'!$R16),"-"),"-")</f>
        <v>-</v>
      </c>
      <c r="G47" s="715" t="str">
        <f>IFERROR(IF(G$3='Rent Roll'!$U16,(-SUMIF('Monthly Cash Flow'!$F$2:$EG$2,'Commercial Lease'!G$2,'Monthly Cash Flow'!$F$28:$EG$28)*'Rent Roll'!$T16*'Rent Roll'!$R16),"-"),"-")</f>
        <v>-</v>
      </c>
      <c r="H47" s="715" t="str">
        <f>IFERROR(IF(H$3='Rent Roll'!$U16,(-SUMIF('Monthly Cash Flow'!$F$2:$EG$2,'Commercial Lease'!H$2,'Monthly Cash Flow'!$F$28:$EG$28)*'Rent Roll'!$T16*'Rent Roll'!$R16),"-"),"-")</f>
        <v>-</v>
      </c>
      <c r="I47" s="715" t="str">
        <f>IFERROR(IF(I$3='Rent Roll'!$U16,(-SUMIF('Monthly Cash Flow'!$F$2:$EG$2,'Commercial Lease'!I$2,'Monthly Cash Flow'!$F$28:$EG$28)*'Rent Roll'!$T16*'Rent Roll'!$R16),"-"),"-")</f>
        <v>-</v>
      </c>
      <c r="J47" s="715" t="str">
        <f>IFERROR(IF(J$3='Rent Roll'!$U16,(-SUMIF('Monthly Cash Flow'!$F$2:$EG$2,'Commercial Lease'!J$2,'Monthly Cash Flow'!$F$28:$EG$28)*'Rent Roll'!$T16*'Rent Roll'!$R16),"-"),"-")</f>
        <v>-</v>
      </c>
      <c r="K47" s="715" t="str">
        <f>IFERROR(IF(K$3='Rent Roll'!$U16,(-SUMIF('Monthly Cash Flow'!$F$2:$EG$2,'Commercial Lease'!K$2,'Monthly Cash Flow'!$F$28:$EG$28)*'Rent Roll'!$T16*'Rent Roll'!$R16),"-"),"-")</f>
        <v>-</v>
      </c>
      <c r="L47" s="715" t="str">
        <f>IFERROR(IF(L$3='Rent Roll'!$U16,(-SUMIF('Monthly Cash Flow'!$F$2:$EG$2,'Commercial Lease'!L$2,'Monthly Cash Flow'!$F$28:$EG$28)*'Rent Roll'!$T16*'Rent Roll'!$R16),"-"),"-")</f>
        <v>-</v>
      </c>
      <c r="M47" s="715" t="str">
        <f>IFERROR(IF(M$3='Rent Roll'!$U16,(-SUMIF('Monthly Cash Flow'!$F$2:$EG$2,'Commercial Lease'!M$2,'Monthly Cash Flow'!$F$28:$EG$28)*'Rent Roll'!$T16*'Rent Roll'!$R16),"-"),"-")</f>
        <v>-</v>
      </c>
      <c r="N47" s="715" t="str">
        <f>IFERROR(IF(N$3='Rent Roll'!$U16,(-SUMIF('Monthly Cash Flow'!$F$2:$EG$2,'Commercial Lease'!N$2,'Monthly Cash Flow'!$F$28:$EG$28)*'Rent Roll'!$T16*'Rent Roll'!$R16),"-"),"-")</f>
        <v>-</v>
      </c>
      <c r="O47" s="715" t="str">
        <f>IFERROR(IF(O$3='Rent Roll'!$U16,(-SUMIF('Monthly Cash Flow'!$F$2:$EG$2,'Commercial Lease'!O$2,'Monthly Cash Flow'!$F$28:$EG$28)*'Rent Roll'!$T16*'Rent Roll'!$R16),"-"),"-")</f>
        <v>-</v>
      </c>
      <c r="P47" s="715" t="str">
        <f>IFERROR(IF(P$3='Rent Roll'!$U16,(-SUMIF('Monthly Cash Flow'!$F$2:$EG$2,'Commercial Lease'!P$2,'Monthly Cash Flow'!$F$28:$EG$28)*'Rent Roll'!$T16*'Rent Roll'!$R16),"-"),"-")</f>
        <v>-</v>
      </c>
      <c r="Q47" s="715" t="str">
        <f>IFERROR(IF(Q$3='Rent Roll'!$U16,(-SUMIF('Monthly Cash Flow'!$F$2:$EG$2,'Commercial Lease'!Q$2,'Monthly Cash Flow'!$F$28:$EG$28)*'Rent Roll'!$T16*'Rent Roll'!$R16),"-"),"-")</f>
        <v>-</v>
      </c>
      <c r="R47" s="715" t="str">
        <f>IFERROR(IF(R$3='Rent Roll'!$U16,(-SUMIF('Monthly Cash Flow'!$F$2:$EG$2,'Commercial Lease'!R$2,'Monthly Cash Flow'!$F$28:$EG$28)*'Rent Roll'!$T16*'Rent Roll'!$R16),"-"),"-")</f>
        <v>-</v>
      </c>
      <c r="S47" s="715" t="str">
        <f>IFERROR(IF(S$3='Rent Roll'!$U16,(-SUMIF('Monthly Cash Flow'!$F$2:$EG$2,'Commercial Lease'!S$2,'Monthly Cash Flow'!$F$28:$EG$28)*'Rent Roll'!$T16*'Rent Roll'!$R16),"-"),"-")</f>
        <v>-</v>
      </c>
      <c r="T47" s="715" t="str">
        <f>IFERROR(IF(T$3='Rent Roll'!$U16,(-SUMIF('Monthly Cash Flow'!$F$2:$EG$2,'Commercial Lease'!T$2,'Monthly Cash Flow'!$F$28:$EG$28)*'Rent Roll'!$T16*'Rent Roll'!$R16),"-"),"-")</f>
        <v>-</v>
      </c>
      <c r="U47" s="715" t="str">
        <f>IFERROR(IF(U$3='Rent Roll'!$U16,(-SUMIF('Monthly Cash Flow'!$F$2:$EG$2,'Commercial Lease'!U$2,'Monthly Cash Flow'!$F$28:$EG$28)*'Rent Roll'!$T16*'Rent Roll'!$R16),"-"),"-")</f>
        <v>-</v>
      </c>
      <c r="V47" s="715" t="str">
        <f>IFERROR(IF(V$3='Rent Roll'!$U16,(-SUMIF('Monthly Cash Flow'!$F$2:$EG$2,'Commercial Lease'!V$2,'Monthly Cash Flow'!$F$28:$EG$28)*'Rent Roll'!$T16*'Rent Roll'!$R16),"-"),"-")</f>
        <v>-</v>
      </c>
      <c r="W47" s="715" t="str">
        <f>IFERROR(IF(W$3='Rent Roll'!$U16,(-SUMIF('Monthly Cash Flow'!$F$2:$EG$2,'Commercial Lease'!W$2,'Monthly Cash Flow'!$F$28:$EG$28)*'Rent Roll'!$T16*'Rent Roll'!$R16),"-"),"-")</f>
        <v>-</v>
      </c>
      <c r="X47" s="715" t="str">
        <f>IFERROR(IF(X$3='Rent Roll'!$U16,(-SUMIF('Monthly Cash Flow'!$F$2:$EG$2,'Commercial Lease'!X$2,'Monthly Cash Flow'!$F$28:$EG$28)*'Rent Roll'!$T16*'Rent Roll'!$R16),"-"),"-")</f>
        <v>-</v>
      </c>
      <c r="Y47" s="715" t="str">
        <f>IFERROR(IF(Y$3='Rent Roll'!$U16,(-SUMIF('Monthly Cash Flow'!$F$2:$EG$2,'Commercial Lease'!Y$2,'Monthly Cash Flow'!$F$28:$EG$28)*'Rent Roll'!$T16*'Rent Roll'!$R16),"-"),"-")</f>
        <v>-</v>
      </c>
      <c r="Z47" s="715" t="str">
        <f>IFERROR(IF(Z$3='Rent Roll'!$U16,(-SUMIF('Monthly Cash Flow'!$F$2:$EG$2,'Commercial Lease'!Z$2,'Monthly Cash Flow'!$F$28:$EG$28)*'Rent Roll'!$T16*'Rent Roll'!$R16),"-"),"-")</f>
        <v>-</v>
      </c>
      <c r="AA47" s="715" t="str">
        <f>IFERROR(IF(AA$3='Rent Roll'!$U16,(-SUMIF('Monthly Cash Flow'!$F$2:$EG$2,'Commercial Lease'!AA$2,'Monthly Cash Flow'!$F$28:$EG$28)*'Rent Roll'!$T16*'Rent Roll'!$R16),"-"),"-")</f>
        <v>-</v>
      </c>
      <c r="AB47" s="715" t="str">
        <f>IFERROR(IF(AB$3='Rent Roll'!$U16,(-SUMIF('Monthly Cash Flow'!$F$2:$EG$2,'Commercial Lease'!AB$2,'Monthly Cash Flow'!$F$28:$EG$28)*'Rent Roll'!$T16*'Rent Roll'!$R16),"-"),"-")</f>
        <v>-</v>
      </c>
      <c r="AC47" s="715" t="str">
        <f>IFERROR(IF(AC$3='Rent Roll'!$U16,(-SUMIF('Monthly Cash Flow'!$F$2:$EG$2,'Commercial Lease'!AC$2,'Monthly Cash Flow'!$F$28:$EG$28)*'Rent Roll'!$T16*'Rent Roll'!$R16),"-"),"-")</f>
        <v>-</v>
      </c>
      <c r="AD47" s="715" t="str">
        <f>IFERROR(IF(AD$3='Rent Roll'!$U16,(-SUMIF('Monthly Cash Flow'!$F$2:$EG$2,'Commercial Lease'!AD$2,'Monthly Cash Flow'!$F$28:$EG$28)*'Rent Roll'!$T16*'Rent Roll'!$R16),"-"),"-")</f>
        <v>-</v>
      </c>
      <c r="AE47" s="715" t="str">
        <f>IFERROR(IF(AE$3='Rent Roll'!$U16,(-SUMIF('Monthly Cash Flow'!$F$2:$EG$2,'Commercial Lease'!AE$2,'Monthly Cash Flow'!$F$28:$EG$28)*'Rent Roll'!$T16*'Rent Roll'!$R16),"-"),"-")</f>
        <v>-</v>
      </c>
      <c r="AF47" s="715" t="str">
        <f>IFERROR(IF(AF$3='Rent Roll'!$U16,(-SUMIF('Monthly Cash Flow'!$F$2:$EG$2,'Commercial Lease'!AF$2,'Monthly Cash Flow'!$F$28:$EG$28)*'Rent Roll'!$T16*'Rent Roll'!$R16),"-"),"-")</f>
        <v>-</v>
      </c>
      <c r="AG47" s="715" t="str">
        <f>IFERROR(IF(AG$3='Rent Roll'!$U16,(-SUMIF('Monthly Cash Flow'!$F$2:$EG$2,'Commercial Lease'!AG$2,'Monthly Cash Flow'!$F$28:$EG$28)*'Rent Roll'!$T16*'Rent Roll'!$R16),"-"),"-")</f>
        <v>-</v>
      </c>
      <c r="AH47" s="715" t="str">
        <f>IFERROR(IF(AH$3='Rent Roll'!$U16,(-SUMIF('Monthly Cash Flow'!$F$2:$EG$2,'Commercial Lease'!AH$2,'Monthly Cash Flow'!$F$28:$EG$28)*'Rent Roll'!$T16*'Rent Roll'!$R16),"-"),"-")</f>
        <v>-</v>
      </c>
      <c r="AI47" s="715" t="str">
        <f>IFERROR(IF(AI$3='Rent Roll'!$U16,(-SUMIF('Monthly Cash Flow'!$F$2:$EG$2,'Commercial Lease'!AI$2,'Monthly Cash Flow'!$F$28:$EG$28)*'Rent Roll'!$T16*'Rent Roll'!$R16),"-"),"-")</f>
        <v>-</v>
      </c>
      <c r="AJ47" s="715" t="str">
        <f>IFERROR(IF(AJ$3='Rent Roll'!$U16,(-SUMIF('Monthly Cash Flow'!$F$2:$EG$2,'Commercial Lease'!AJ$2,'Monthly Cash Flow'!$F$28:$EG$28)*'Rent Roll'!$T16*'Rent Roll'!$R16),"-"),"-")</f>
        <v>-</v>
      </c>
      <c r="AK47" s="715" t="str">
        <f>IFERROR(IF(AK$3='Rent Roll'!$U16,(-SUMIF('Monthly Cash Flow'!$F$2:$EG$2,'Commercial Lease'!AK$2,'Monthly Cash Flow'!$F$28:$EG$28)*'Rent Roll'!$T16*'Rent Roll'!$R16),"-"),"-")</f>
        <v>-</v>
      </c>
      <c r="AL47" s="715" t="str">
        <f>IFERROR(IF(AL$3='Rent Roll'!$U16,(-SUMIF('Monthly Cash Flow'!$F$2:$EG$2,'Commercial Lease'!AL$2,'Monthly Cash Flow'!$F$28:$EG$28)*'Rent Roll'!$T16*'Rent Roll'!$R16),"-"),"-")</f>
        <v>-</v>
      </c>
      <c r="AM47" s="715" t="str">
        <f>IFERROR(IF(AM$3='Rent Roll'!$U16,(-SUMIF('Monthly Cash Flow'!$F$2:$EG$2,'Commercial Lease'!AM$2,'Monthly Cash Flow'!$F$28:$EG$28)*'Rent Roll'!$T16*'Rent Roll'!$R16),"-"),"-")</f>
        <v>-</v>
      </c>
      <c r="AN47" s="715" t="str">
        <f>IFERROR(IF(AN$3='Rent Roll'!$U16,(-SUMIF('Monthly Cash Flow'!$F$2:$EG$2,'Commercial Lease'!AN$2,'Monthly Cash Flow'!$F$28:$EG$28)*'Rent Roll'!$T16*'Rent Roll'!$R16),"-"),"-")</f>
        <v>-</v>
      </c>
      <c r="AO47" s="715" t="str">
        <f>IFERROR(IF(AO$3='Rent Roll'!$U16,(-SUMIF('Monthly Cash Flow'!$F$2:$EG$2,'Commercial Lease'!AO$2,'Monthly Cash Flow'!$F$28:$EG$28)*'Rent Roll'!$T16*'Rent Roll'!$R16),"-"),"-")</f>
        <v>-</v>
      </c>
      <c r="AP47" s="715" t="str">
        <f>IFERROR(IF(AP$3='Rent Roll'!$U16,(-SUMIF('Monthly Cash Flow'!$F$2:$EG$2,'Commercial Lease'!AP$2,'Monthly Cash Flow'!$F$28:$EG$28)*'Rent Roll'!$T16*'Rent Roll'!$R16),"-"),"-")</f>
        <v>-</v>
      </c>
      <c r="AQ47" s="715" t="str">
        <f>IFERROR(IF(AQ$3='Rent Roll'!$U16,(-SUMIF('Monthly Cash Flow'!$F$2:$EG$2,'Commercial Lease'!AQ$2,'Monthly Cash Flow'!$F$28:$EG$28)*'Rent Roll'!$T16*'Rent Roll'!$R16),"-"),"-")</f>
        <v>-</v>
      </c>
      <c r="AR47" s="715" t="str">
        <f>IFERROR(IF(AR$3='Rent Roll'!$U16,(-SUMIF('Monthly Cash Flow'!$F$2:$EG$2,'Commercial Lease'!AR$2,'Monthly Cash Flow'!$F$28:$EG$28)*'Rent Roll'!$T16*'Rent Roll'!$R16),"-"),"-")</f>
        <v>-</v>
      </c>
      <c r="AS47" s="715" t="str">
        <f>IFERROR(IF(AS$3='Rent Roll'!$U16,(-SUMIF('Monthly Cash Flow'!$F$2:$EG$2,'Commercial Lease'!AS$2,'Monthly Cash Flow'!$F$28:$EG$28)*'Rent Roll'!$T16*'Rent Roll'!$R16),"-"),"-")</f>
        <v>-</v>
      </c>
      <c r="AT47" s="715" t="str">
        <f>IFERROR(IF(AT$3='Rent Roll'!$U16,(-SUMIF('Monthly Cash Flow'!$F$2:$EG$2,'Commercial Lease'!AT$2,'Monthly Cash Flow'!$F$28:$EG$28)*'Rent Roll'!$T16*'Rent Roll'!$R16),"-"),"-")</f>
        <v>-</v>
      </c>
      <c r="AU47" s="715" t="str">
        <f>IFERROR(IF(AU$3='Rent Roll'!$U16,(-SUMIF('Monthly Cash Flow'!$F$2:$EG$2,'Commercial Lease'!AU$2,'Monthly Cash Flow'!$F$28:$EG$28)*'Rent Roll'!$T16*'Rent Roll'!$R16),"-"),"-")</f>
        <v>-</v>
      </c>
      <c r="AV47" s="715" t="str">
        <f>IFERROR(IF(AV$3='Rent Roll'!$U16,(-SUMIF('Monthly Cash Flow'!$F$2:$EG$2,'Commercial Lease'!AV$2,'Monthly Cash Flow'!$F$28:$EG$28)*'Rent Roll'!$T16*'Rent Roll'!$R16),"-"),"-")</f>
        <v>-</v>
      </c>
      <c r="AW47" s="715" t="str">
        <f>IFERROR(IF(AW$3='Rent Roll'!$U16,(-SUMIF('Monthly Cash Flow'!$F$2:$EG$2,'Commercial Lease'!AW$2,'Monthly Cash Flow'!$F$28:$EG$28)*'Rent Roll'!$T16*'Rent Roll'!$R16),"-"),"-")</f>
        <v>-</v>
      </c>
      <c r="AX47" s="715" t="str">
        <f>IFERROR(IF(AX$3='Rent Roll'!$U16,(-SUMIF('Monthly Cash Flow'!$F$2:$EG$2,'Commercial Lease'!AX$2,'Monthly Cash Flow'!$F$28:$EG$28)*'Rent Roll'!$T16*'Rent Roll'!$R16),"-"),"-")</f>
        <v>-</v>
      </c>
      <c r="AY47" s="715" t="str">
        <f>IFERROR(IF(AY$3='Rent Roll'!$U16,(-SUMIF('Monthly Cash Flow'!$F$2:$EG$2,'Commercial Lease'!AY$2,'Monthly Cash Flow'!$F$28:$EG$28)*'Rent Roll'!$T16*'Rent Roll'!$R16),"-"),"-")</f>
        <v>-</v>
      </c>
      <c r="AZ47" s="715" t="str">
        <f>IFERROR(IF(AZ$3='Rent Roll'!$U16,(-SUMIF('Monthly Cash Flow'!$F$2:$EG$2,'Commercial Lease'!AZ$2,'Monthly Cash Flow'!$F$28:$EG$28)*'Rent Roll'!$T16*'Rent Roll'!$R16),"-"),"-")</f>
        <v>-</v>
      </c>
      <c r="BA47" s="715" t="str">
        <f>IFERROR(IF(BA$3='Rent Roll'!$U16,(-SUMIF('Monthly Cash Flow'!$F$2:$EG$2,'Commercial Lease'!BA$2,'Monthly Cash Flow'!$F$28:$EG$28)*'Rent Roll'!$T16*'Rent Roll'!$R16),"-"),"-")</f>
        <v>-</v>
      </c>
      <c r="BB47" s="715" t="str">
        <f>IFERROR(IF(BB$3='Rent Roll'!$U16,(-SUMIF('Monthly Cash Flow'!$F$2:$EG$2,'Commercial Lease'!BB$2,'Monthly Cash Flow'!$F$28:$EG$28)*'Rent Roll'!$T16*'Rent Roll'!$R16),"-"),"-")</f>
        <v>-</v>
      </c>
      <c r="BC47" s="715" t="str">
        <f>IFERROR(IF(BC$3='Rent Roll'!$U16,(-SUMIF('Monthly Cash Flow'!$F$2:$EG$2,'Commercial Lease'!BC$2,'Monthly Cash Flow'!$F$28:$EG$28)*'Rent Roll'!$T16*'Rent Roll'!$R16),"-"),"-")</f>
        <v>-</v>
      </c>
      <c r="BD47" s="715" t="str">
        <f>IFERROR(IF(BD$3='Rent Roll'!$U16,(-SUMIF('Monthly Cash Flow'!$F$2:$EG$2,'Commercial Lease'!BD$2,'Monthly Cash Flow'!$F$28:$EG$28)*'Rent Roll'!$T16*'Rent Roll'!$R16),"-"),"-")</f>
        <v>-</v>
      </c>
      <c r="BE47" s="715" t="str">
        <f>IFERROR(IF(BE$3='Rent Roll'!$U16,(-SUMIF('Monthly Cash Flow'!$F$2:$EG$2,'Commercial Lease'!BE$2,'Monthly Cash Flow'!$F$28:$EG$28)*'Rent Roll'!$T16*'Rent Roll'!$R16),"-"),"-")</f>
        <v>-</v>
      </c>
      <c r="BF47" s="715" t="str">
        <f>IFERROR(IF(BF$3='Rent Roll'!$U16,(-SUMIF('Monthly Cash Flow'!$F$2:$EG$2,'Commercial Lease'!BF$2,'Monthly Cash Flow'!$F$28:$EG$28)*'Rent Roll'!$T16*'Rent Roll'!$R16),"-"),"-")</f>
        <v>-</v>
      </c>
      <c r="BG47" s="715" t="str">
        <f>IFERROR(IF(BG$3='Rent Roll'!$U16,(-SUMIF('Monthly Cash Flow'!$F$2:$EG$2,'Commercial Lease'!BG$2,'Monthly Cash Flow'!$F$28:$EG$28)*'Rent Roll'!$T16*'Rent Roll'!$R16),"-"),"-")</f>
        <v>-</v>
      </c>
      <c r="BH47" s="715" t="str">
        <f>IFERROR(IF(BH$3='Rent Roll'!$U16,(-SUMIF('Monthly Cash Flow'!$F$2:$EG$2,'Commercial Lease'!BH$2,'Monthly Cash Flow'!$F$28:$EG$28)*'Rent Roll'!$T16*'Rent Roll'!$R16),"-"),"-")</f>
        <v>-</v>
      </c>
      <c r="BI47" s="715" t="str">
        <f>IFERROR(IF(BI$3='Rent Roll'!$U16,(-SUMIF('Monthly Cash Flow'!$F$2:$EG$2,'Commercial Lease'!BI$2,'Monthly Cash Flow'!$F$28:$EG$28)*'Rent Roll'!$T16*'Rent Roll'!$R16),"-"),"-")</f>
        <v>-</v>
      </c>
      <c r="BJ47" s="715" t="str">
        <f>IFERROR(IF(BJ$3='Rent Roll'!$U16,(-SUMIF('Monthly Cash Flow'!$F$2:$EG$2,'Commercial Lease'!BJ$2,'Monthly Cash Flow'!$F$28:$EG$28)*'Rent Roll'!$T16*'Rent Roll'!$R16),"-"),"-")</f>
        <v>-</v>
      </c>
      <c r="BK47" s="715" t="str">
        <f>IFERROR(IF(BK$3='Rent Roll'!$U16,(-SUMIF('Monthly Cash Flow'!$F$2:$EG$2,'Commercial Lease'!BK$2,'Monthly Cash Flow'!$F$28:$EG$28)*'Rent Roll'!$T16*'Rent Roll'!$R16),"-"),"-")</f>
        <v>-</v>
      </c>
      <c r="BL47" s="715" t="str">
        <f>IFERROR(IF(BL$3='Rent Roll'!$U16,(-SUMIF('Monthly Cash Flow'!$F$2:$EG$2,'Commercial Lease'!BL$2,'Monthly Cash Flow'!$F$28:$EG$28)*'Rent Roll'!$T16*'Rent Roll'!$R16),"-"),"-")</f>
        <v>-</v>
      </c>
      <c r="BM47" s="715" t="str">
        <f>IFERROR(IF(BM$3='Rent Roll'!$U16,(-SUMIF('Monthly Cash Flow'!$F$2:$EG$2,'Commercial Lease'!BM$2,'Monthly Cash Flow'!$F$28:$EG$28)*'Rent Roll'!$T16*'Rent Roll'!$R16),"-"),"-")</f>
        <v>-</v>
      </c>
      <c r="BN47" s="715" t="str">
        <f>IFERROR(IF(BN$3='Rent Roll'!$U16,(-SUMIF('Monthly Cash Flow'!$F$2:$EG$2,'Commercial Lease'!BN$2,'Monthly Cash Flow'!$F$28:$EG$28)*'Rent Roll'!$T16*'Rent Roll'!$R16),"-"),"-")</f>
        <v>-</v>
      </c>
      <c r="BO47" s="715" t="str">
        <f>IFERROR(IF(BO$3='Rent Roll'!$U16,(-SUMIF('Monthly Cash Flow'!$F$2:$EG$2,'Commercial Lease'!BO$2,'Monthly Cash Flow'!$F$28:$EG$28)*'Rent Roll'!$T16*'Rent Roll'!$R16),"-"),"-")</f>
        <v>-</v>
      </c>
      <c r="BP47" s="715" t="str">
        <f>IFERROR(IF(BP$3='Rent Roll'!$U16,(-SUMIF('Monthly Cash Flow'!$F$2:$EG$2,'Commercial Lease'!BP$2,'Monthly Cash Flow'!$F$28:$EG$28)*'Rent Roll'!$T16*'Rent Roll'!$R16),"-"),"-")</f>
        <v>-</v>
      </c>
      <c r="BQ47" s="715" t="str">
        <f>IFERROR(IF(BQ$3='Rent Roll'!$U16,(-SUMIF('Monthly Cash Flow'!$F$2:$EG$2,'Commercial Lease'!BQ$2,'Monthly Cash Flow'!$F$28:$EG$28)*'Rent Roll'!$T16*'Rent Roll'!$R16),"-"),"-")</f>
        <v>-</v>
      </c>
      <c r="BR47" s="715" t="str">
        <f>IFERROR(IF(BR$3='Rent Roll'!$U16,(-SUMIF('Monthly Cash Flow'!$F$2:$EG$2,'Commercial Lease'!BR$2,'Monthly Cash Flow'!$F$28:$EG$28)*'Rent Roll'!$T16*'Rent Roll'!$R16),"-"),"-")</f>
        <v>-</v>
      </c>
      <c r="BS47" s="715" t="str">
        <f>IFERROR(IF(BS$3='Rent Roll'!$U16,(-SUMIF('Monthly Cash Flow'!$F$2:$EG$2,'Commercial Lease'!BS$2,'Monthly Cash Flow'!$F$28:$EG$28)*'Rent Roll'!$T16*'Rent Roll'!$R16),"-"),"-")</f>
        <v>-</v>
      </c>
      <c r="BT47" s="715" t="str">
        <f>IFERROR(IF(BT$3='Rent Roll'!$U16,(-SUMIF('Monthly Cash Flow'!$F$2:$EG$2,'Commercial Lease'!BT$2,'Monthly Cash Flow'!$F$28:$EG$28)*'Rent Roll'!$T16*'Rent Roll'!$R16),"-"),"-")</f>
        <v>-</v>
      </c>
      <c r="BU47" s="715" t="str">
        <f>IFERROR(IF(BU$3='Rent Roll'!$U16,(-SUMIF('Monthly Cash Flow'!$F$2:$EG$2,'Commercial Lease'!BU$2,'Monthly Cash Flow'!$F$28:$EG$28)*'Rent Roll'!$T16*'Rent Roll'!$R16),"-"),"-")</f>
        <v>-</v>
      </c>
      <c r="BV47" s="715" t="str">
        <f>IFERROR(IF(BV$3='Rent Roll'!$U16,(-SUMIF('Monthly Cash Flow'!$F$2:$EG$2,'Commercial Lease'!BV$2,'Monthly Cash Flow'!$F$28:$EG$28)*'Rent Roll'!$T16*'Rent Roll'!$R16),"-"),"-")</f>
        <v>-</v>
      </c>
      <c r="BW47" s="715" t="str">
        <f>IFERROR(IF(BW$3='Rent Roll'!$U16,(-SUMIF('Monthly Cash Flow'!$F$2:$EG$2,'Commercial Lease'!BW$2,'Monthly Cash Flow'!$F$28:$EG$28)*'Rent Roll'!$T16*'Rent Roll'!$R16),"-"),"-")</f>
        <v>-</v>
      </c>
      <c r="BX47" s="715" t="str">
        <f>IFERROR(IF(BX$3='Rent Roll'!$U16,(-SUMIF('Monthly Cash Flow'!$F$2:$EG$2,'Commercial Lease'!BX$2,'Monthly Cash Flow'!$F$28:$EG$28)*'Rent Roll'!$T16*'Rent Roll'!$R16),"-"),"-")</f>
        <v>-</v>
      </c>
      <c r="BY47" s="715" t="str">
        <f>IFERROR(IF(BY$3='Rent Roll'!$U16,(-SUMIF('Monthly Cash Flow'!$F$2:$EG$2,'Commercial Lease'!BY$2,'Monthly Cash Flow'!$F$28:$EG$28)*'Rent Roll'!$T16*'Rent Roll'!$R16),"-"),"-")</f>
        <v>-</v>
      </c>
      <c r="BZ47" s="715" t="str">
        <f>IFERROR(IF(BZ$3='Rent Roll'!$U16,(-SUMIF('Monthly Cash Flow'!$F$2:$EG$2,'Commercial Lease'!BZ$2,'Monthly Cash Flow'!$F$28:$EG$28)*'Rent Roll'!$T16*'Rent Roll'!$R16),"-"),"-")</f>
        <v>-</v>
      </c>
      <c r="CA47" s="715" t="str">
        <f>IFERROR(IF(CA$3='Rent Roll'!$U16,(-SUMIF('Monthly Cash Flow'!$F$2:$EG$2,'Commercial Lease'!CA$2,'Monthly Cash Flow'!$F$28:$EG$28)*'Rent Roll'!$T16*'Rent Roll'!$R16),"-"),"-")</f>
        <v>-</v>
      </c>
      <c r="CB47" s="715" t="str">
        <f>IFERROR(IF(CB$3='Rent Roll'!$U16,(-SUMIF('Monthly Cash Flow'!$F$2:$EG$2,'Commercial Lease'!CB$2,'Monthly Cash Flow'!$F$28:$EG$28)*'Rent Roll'!$T16*'Rent Roll'!$R16),"-"),"-")</f>
        <v>-</v>
      </c>
      <c r="CC47" s="715" t="str">
        <f>IFERROR(IF(CC$3='Rent Roll'!$U16,(-SUMIF('Monthly Cash Flow'!$F$2:$EG$2,'Commercial Lease'!CC$2,'Monthly Cash Flow'!$F$28:$EG$28)*'Rent Roll'!$T16*'Rent Roll'!$R16),"-"),"-")</f>
        <v>-</v>
      </c>
      <c r="CD47" s="715" t="str">
        <f>IFERROR(IF(CD$3='Rent Roll'!$U16,(-SUMIF('Monthly Cash Flow'!$F$2:$EG$2,'Commercial Lease'!CD$2,'Monthly Cash Flow'!$F$28:$EG$28)*'Rent Roll'!$T16*'Rent Roll'!$R16),"-"),"-")</f>
        <v>-</v>
      </c>
      <c r="CE47" s="715" t="str">
        <f>IFERROR(IF(CE$3='Rent Roll'!$U16,(-SUMIF('Monthly Cash Flow'!$F$2:$EG$2,'Commercial Lease'!CE$2,'Monthly Cash Flow'!$F$28:$EG$28)*'Rent Roll'!$T16*'Rent Roll'!$R16),"-"),"-")</f>
        <v>-</v>
      </c>
      <c r="CF47" s="715" t="str">
        <f>IFERROR(IF(CF$3='Rent Roll'!$U16,(-SUMIF('Monthly Cash Flow'!$F$2:$EG$2,'Commercial Lease'!CF$2,'Monthly Cash Flow'!$F$28:$EG$28)*'Rent Roll'!$T16*'Rent Roll'!$R16),"-"),"-")</f>
        <v>-</v>
      </c>
      <c r="CG47" s="715" t="str">
        <f>IFERROR(IF(CG$3='Rent Roll'!$U16,(-SUMIF('Monthly Cash Flow'!$F$2:$EG$2,'Commercial Lease'!CG$2,'Monthly Cash Flow'!$F$28:$EG$28)*'Rent Roll'!$T16*'Rent Roll'!$R16),"-"),"-")</f>
        <v>-</v>
      </c>
      <c r="CH47" s="715" t="str">
        <f>IFERROR(IF(CH$3='Rent Roll'!$U16,(-SUMIF('Monthly Cash Flow'!$F$2:$EG$2,'Commercial Lease'!CH$2,'Monthly Cash Flow'!$F$28:$EG$28)*'Rent Roll'!$T16*'Rent Roll'!$R16),"-"),"-")</f>
        <v>-</v>
      </c>
      <c r="CI47" s="715" t="str">
        <f>IFERROR(IF(CI$3='Rent Roll'!$U16,(-SUMIF('Monthly Cash Flow'!$F$2:$EG$2,'Commercial Lease'!CI$2,'Monthly Cash Flow'!$F$28:$EG$28)*'Rent Roll'!$T16*'Rent Roll'!$R16),"-"),"-")</f>
        <v>-</v>
      </c>
      <c r="CJ47" s="715" t="str">
        <f>IFERROR(IF(CJ$3='Rent Roll'!$U16,(-SUMIF('Monthly Cash Flow'!$F$2:$EG$2,'Commercial Lease'!CJ$2,'Monthly Cash Flow'!$F$28:$EG$28)*'Rent Roll'!$T16*'Rent Roll'!$R16),"-"),"-")</f>
        <v>-</v>
      </c>
      <c r="CK47" s="715" t="str">
        <f>IFERROR(IF(CK$3='Rent Roll'!$U16,(-SUMIF('Monthly Cash Flow'!$F$2:$EG$2,'Commercial Lease'!CK$2,'Monthly Cash Flow'!$F$28:$EG$28)*'Rent Roll'!$T16*'Rent Roll'!$R16),"-"),"-")</f>
        <v>-</v>
      </c>
      <c r="CL47" s="715" t="str">
        <f>IFERROR(IF(CL$3='Rent Roll'!$U16,(-SUMIF('Monthly Cash Flow'!$F$2:$EG$2,'Commercial Lease'!CL$2,'Monthly Cash Flow'!$F$28:$EG$28)*'Rent Roll'!$T16*'Rent Roll'!$R16),"-"),"-")</f>
        <v>-</v>
      </c>
      <c r="CM47" s="715" t="str">
        <f>IFERROR(IF(CM$3='Rent Roll'!$U16,(-SUMIF('Monthly Cash Flow'!$F$2:$EG$2,'Commercial Lease'!CM$2,'Monthly Cash Flow'!$F$28:$EG$28)*'Rent Roll'!$T16*'Rent Roll'!$R16),"-"),"-")</f>
        <v>-</v>
      </c>
      <c r="CN47" s="715" t="str">
        <f>IFERROR(IF(CN$3='Rent Roll'!$U16,(-SUMIF('Monthly Cash Flow'!$F$2:$EG$2,'Commercial Lease'!CN$2,'Monthly Cash Flow'!$F$28:$EG$28)*'Rent Roll'!$T16*'Rent Roll'!$R16),"-"),"-")</f>
        <v>-</v>
      </c>
      <c r="CO47" s="715" t="str">
        <f>IFERROR(IF(CO$3='Rent Roll'!$U16,(-SUMIF('Monthly Cash Flow'!$F$2:$EG$2,'Commercial Lease'!CO$2,'Monthly Cash Flow'!$F$28:$EG$28)*'Rent Roll'!$T16*'Rent Roll'!$R16),"-"),"-")</f>
        <v>-</v>
      </c>
      <c r="CP47" s="715" t="str">
        <f>IFERROR(IF(CP$3='Rent Roll'!$U16,(-SUMIF('Monthly Cash Flow'!$F$2:$EG$2,'Commercial Lease'!CP$2,'Monthly Cash Flow'!$F$28:$EG$28)*'Rent Roll'!$T16*'Rent Roll'!$R16),"-"),"-")</f>
        <v>-</v>
      </c>
      <c r="CQ47" s="715" t="str">
        <f>IFERROR(IF(CQ$3='Rent Roll'!$U16,(-SUMIF('Monthly Cash Flow'!$F$2:$EG$2,'Commercial Lease'!CQ$2,'Monthly Cash Flow'!$F$28:$EG$28)*'Rent Roll'!$T16*'Rent Roll'!$R16),"-"),"-")</f>
        <v>-</v>
      </c>
      <c r="CR47" s="715" t="str">
        <f>IFERROR(IF(CR$3='Rent Roll'!$U16,(-SUMIF('Monthly Cash Flow'!$F$2:$EG$2,'Commercial Lease'!CR$2,'Monthly Cash Flow'!$F$28:$EG$28)*'Rent Roll'!$T16*'Rent Roll'!$R16),"-"),"-")</f>
        <v>-</v>
      </c>
      <c r="CS47" s="715" t="str">
        <f>IFERROR(IF(CS$3='Rent Roll'!$U16,(-SUMIF('Monthly Cash Flow'!$F$2:$EG$2,'Commercial Lease'!CS$2,'Monthly Cash Flow'!$F$28:$EG$28)*'Rent Roll'!$T16*'Rent Roll'!$R16),"-"),"-")</f>
        <v>-</v>
      </c>
      <c r="CT47" s="715" t="str">
        <f>IFERROR(IF(CT$3='Rent Roll'!$U16,(-SUMIF('Monthly Cash Flow'!$F$2:$EG$2,'Commercial Lease'!CT$2,'Monthly Cash Flow'!$F$28:$EG$28)*'Rent Roll'!$T16*'Rent Roll'!$R16),"-"),"-")</f>
        <v>-</v>
      </c>
      <c r="CU47" s="715" t="str">
        <f>IFERROR(IF(CU$3='Rent Roll'!$U16,(-SUMIF('Monthly Cash Flow'!$F$2:$EG$2,'Commercial Lease'!CU$2,'Monthly Cash Flow'!$F$28:$EG$28)*'Rent Roll'!$T16*'Rent Roll'!$R16),"-"),"-")</f>
        <v>-</v>
      </c>
      <c r="CV47" s="715" t="str">
        <f>IFERROR(IF(CV$3='Rent Roll'!$U16,(-SUMIF('Monthly Cash Flow'!$F$2:$EG$2,'Commercial Lease'!CV$2,'Monthly Cash Flow'!$F$28:$EG$28)*'Rent Roll'!$T16*'Rent Roll'!$R16),"-"),"-")</f>
        <v>-</v>
      </c>
      <c r="CW47" s="715" t="str">
        <f>IFERROR(IF(CW$3='Rent Roll'!$U16,(-SUMIF('Monthly Cash Flow'!$F$2:$EG$2,'Commercial Lease'!CW$2,'Monthly Cash Flow'!$F$28:$EG$28)*'Rent Roll'!$T16*'Rent Roll'!$R16),"-"),"-")</f>
        <v>-</v>
      </c>
      <c r="CX47" s="715" t="str">
        <f>IFERROR(IF(CX$3='Rent Roll'!$U16,(-SUMIF('Monthly Cash Flow'!$F$2:$EG$2,'Commercial Lease'!CX$2,'Monthly Cash Flow'!$F$28:$EG$28)*'Rent Roll'!$T16*'Rent Roll'!$R16),"-"),"-")</f>
        <v>-</v>
      </c>
      <c r="CY47" s="715" t="str">
        <f>IFERROR(IF(CY$3='Rent Roll'!$U16,(-SUMIF('Monthly Cash Flow'!$F$2:$EG$2,'Commercial Lease'!CY$2,'Monthly Cash Flow'!$F$28:$EG$28)*'Rent Roll'!$T16*'Rent Roll'!$R16),"-"),"-")</f>
        <v>-</v>
      </c>
      <c r="CZ47" s="715" t="str">
        <f>IFERROR(IF(CZ$3='Rent Roll'!$U16,(-SUMIF('Monthly Cash Flow'!$F$2:$EG$2,'Commercial Lease'!CZ$2,'Monthly Cash Flow'!$F$28:$EG$28)*'Rent Roll'!$T16*'Rent Roll'!$R16),"-"),"-")</f>
        <v>-</v>
      </c>
      <c r="DA47" s="715" t="str">
        <f>IFERROR(IF(DA$3='Rent Roll'!$U16,(-SUMIF('Monthly Cash Flow'!$F$2:$EG$2,'Commercial Lease'!DA$2,'Monthly Cash Flow'!$F$28:$EG$28)*'Rent Roll'!$T16*'Rent Roll'!$R16),"-"),"-")</f>
        <v>-</v>
      </c>
      <c r="DB47" s="715" t="str">
        <f>IFERROR(IF(DB$3='Rent Roll'!$U16,(-SUMIF('Monthly Cash Flow'!$F$2:$EG$2,'Commercial Lease'!DB$2,'Monthly Cash Flow'!$F$28:$EG$28)*'Rent Roll'!$T16*'Rent Roll'!$R16),"-"),"-")</f>
        <v>-</v>
      </c>
      <c r="DC47" s="715" t="str">
        <f>IFERROR(IF(DC$3='Rent Roll'!$U16,(-SUMIF('Monthly Cash Flow'!$F$2:$EG$2,'Commercial Lease'!DC$2,'Monthly Cash Flow'!$F$28:$EG$28)*'Rent Roll'!$T16*'Rent Roll'!$R16),"-"),"-")</f>
        <v>-</v>
      </c>
      <c r="DD47" s="715" t="str">
        <f>IFERROR(IF(DD$3='Rent Roll'!$U16,(-SUMIF('Monthly Cash Flow'!$F$2:$EG$2,'Commercial Lease'!DD$2,'Monthly Cash Flow'!$F$28:$EG$28)*'Rent Roll'!$T16*'Rent Roll'!$R16),"-"),"-")</f>
        <v>-</v>
      </c>
      <c r="DE47" s="715" t="str">
        <f>IFERROR(IF(DE$3='Rent Roll'!$U16,(-SUMIF('Monthly Cash Flow'!$F$2:$EG$2,'Commercial Lease'!DE$2,'Monthly Cash Flow'!$F$28:$EG$28)*'Rent Roll'!$T16*'Rent Roll'!$R16),"-"),"-")</f>
        <v>-</v>
      </c>
      <c r="DF47" s="715" t="str">
        <f>IFERROR(IF(DF$3='Rent Roll'!$U16,(-SUMIF('Monthly Cash Flow'!$F$2:$EG$2,'Commercial Lease'!DF$2,'Monthly Cash Flow'!$F$28:$EG$28)*'Rent Roll'!$T16*'Rent Roll'!$R16),"-"),"-")</f>
        <v>-</v>
      </c>
      <c r="DG47" s="715" t="str">
        <f>IFERROR(IF(DG$3='Rent Roll'!$U16,(-SUMIF('Monthly Cash Flow'!$F$2:$EG$2,'Commercial Lease'!DG$2,'Monthly Cash Flow'!$F$28:$EG$28)*'Rent Roll'!$T16*'Rent Roll'!$R16),"-"),"-")</f>
        <v>-</v>
      </c>
      <c r="DH47" s="715" t="str">
        <f>IFERROR(IF(DH$3='Rent Roll'!$U16,(-SUMIF('Monthly Cash Flow'!$F$2:$EG$2,'Commercial Lease'!DH$2,'Monthly Cash Flow'!$F$28:$EG$28)*'Rent Roll'!$T16*'Rent Roll'!$R16),"-"),"-")</f>
        <v>-</v>
      </c>
      <c r="DI47" s="715" t="str">
        <f>IFERROR(IF(DI$3='Rent Roll'!$U16,(-SUMIF('Monthly Cash Flow'!$F$2:$EG$2,'Commercial Lease'!DI$2,'Monthly Cash Flow'!$F$28:$EG$28)*'Rent Roll'!$T16*'Rent Roll'!$R16),"-"),"-")</f>
        <v>-</v>
      </c>
      <c r="DJ47" s="715" t="str">
        <f>IFERROR(IF(DJ$3='Rent Roll'!$U16,(-SUMIF('Monthly Cash Flow'!$F$2:$EG$2,'Commercial Lease'!DJ$2,'Monthly Cash Flow'!$F$28:$EG$28)*'Rent Roll'!$T16*'Rent Roll'!$R16),"-"),"-")</f>
        <v>-</v>
      </c>
      <c r="DK47" s="715" t="str">
        <f>IFERROR(IF(DK$3='Rent Roll'!$U16,(-SUMIF('Monthly Cash Flow'!$F$2:$EG$2,'Commercial Lease'!DK$2,'Monthly Cash Flow'!$F$28:$EG$28)*'Rent Roll'!$T16*'Rent Roll'!$R16),"-"),"-")</f>
        <v>-</v>
      </c>
      <c r="DL47" s="715" t="str">
        <f>IFERROR(IF(DL$3='Rent Roll'!$U16,(-SUMIF('Monthly Cash Flow'!$F$2:$EG$2,'Commercial Lease'!DL$2,'Monthly Cash Flow'!$F$28:$EG$28)*'Rent Roll'!$T16*'Rent Roll'!$R16),"-"),"-")</f>
        <v>-</v>
      </c>
      <c r="DM47" s="715" t="str">
        <f>IFERROR(IF(DM$3='Rent Roll'!$U16,(-SUMIF('Monthly Cash Flow'!$F$2:$EG$2,'Commercial Lease'!DM$2,'Monthly Cash Flow'!$F$28:$EG$28)*'Rent Roll'!$T16*'Rent Roll'!$R16),"-"),"-")</f>
        <v>-</v>
      </c>
      <c r="DN47" s="715" t="str">
        <f>IFERROR(IF(DN$3='Rent Roll'!$U16,(-SUMIF('Monthly Cash Flow'!$F$2:$EG$2,'Commercial Lease'!DN$2,'Monthly Cash Flow'!$F$28:$EG$28)*'Rent Roll'!$T16*'Rent Roll'!$R16),"-"),"-")</f>
        <v>-</v>
      </c>
      <c r="DO47" s="715" t="str">
        <f>IFERROR(IF(DO$3='Rent Roll'!$U16,(-SUMIF('Monthly Cash Flow'!$F$2:$EG$2,'Commercial Lease'!DO$2,'Monthly Cash Flow'!$F$28:$EG$28)*'Rent Roll'!$T16*'Rent Roll'!$R16),"-"),"-")</f>
        <v>-</v>
      </c>
      <c r="DP47" s="715" t="str">
        <f>IFERROR(IF(DP$3='Rent Roll'!$U16,(-SUMIF('Monthly Cash Flow'!$F$2:$EG$2,'Commercial Lease'!DP$2,'Monthly Cash Flow'!$F$28:$EG$28)*'Rent Roll'!$T16*'Rent Roll'!$R16),"-"),"-")</f>
        <v>-</v>
      </c>
      <c r="DQ47" s="715" t="str">
        <f>IFERROR(IF(DQ$3='Rent Roll'!$U16,(-SUMIF('Monthly Cash Flow'!$F$2:$EG$2,'Commercial Lease'!DQ$2,'Monthly Cash Flow'!$F$28:$EG$28)*'Rent Roll'!$T16*'Rent Roll'!$R16),"-"),"-")</f>
        <v>-</v>
      </c>
      <c r="DR47" s="715" t="str">
        <f>IFERROR(IF(DR$3='Rent Roll'!$U16,(-SUMIF('Monthly Cash Flow'!$F$2:$EG$2,'Commercial Lease'!DR$2,'Monthly Cash Flow'!$F$28:$EG$28)*'Rent Roll'!$T16*'Rent Roll'!$R16),"-"),"-")</f>
        <v>-</v>
      </c>
      <c r="DS47" s="715" t="str">
        <f>IFERROR(IF(DS$3='Rent Roll'!$U16,(-SUMIF('Monthly Cash Flow'!$F$2:$EG$2,'Commercial Lease'!DS$2,'Monthly Cash Flow'!$F$28:$EG$28)*'Rent Roll'!$T16*'Rent Roll'!$R16),"-"),"-")</f>
        <v>-</v>
      </c>
      <c r="DT47" s="715" t="str">
        <f>IFERROR(IF(DT$3='Rent Roll'!$U16,(-SUMIF('Monthly Cash Flow'!$F$2:$EG$2,'Commercial Lease'!DT$2,'Monthly Cash Flow'!$F$28:$EG$28)*'Rent Roll'!$T16*'Rent Roll'!$R16),"-"),"-")</f>
        <v>-</v>
      </c>
      <c r="DU47" s="715" t="str">
        <f>IFERROR(IF(DU$3='Rent Roll'!$U16,(-SUMIF('Monthly Cash Flow'!$F$2:$EG$2,'Commercial Lease'!DU$2,'Monthly Cash Flow'!$F$28:$EG$28)*'Rent Roll'!$T16*'Rent Roll'!$R16),"-"),"-")</f>
        <v>-</v>
      </c>
      <c r="DV47" s="715" t="str">
        <f>IFERROR(IF(DV$3='Rent Roll'!$U16,(-SUMIF('Monthly Cash Flow'!$F$2:$EG$2,'Commercial Lease'!DV$2,'Monthly Cash Flow'!$F$28:$EG$28)*'Rent Roll'!$T16*'Rent Roll'!$R16),"-"),"-")</f>
        <v>-</v>
      </c>
      <c r="DW47" s="715" t="str">
        <f>IFERROR(IF(DW$3='Rent Roll'!$U16,(-SUMIF('Monthly Cash Flow'!$F$2:$EG$2,'Commercial Lease'!DW$2,'Monthly Cash Flow'!$F$28:$EG$28)*'Rent Roll'!$T16*'Rent Roll'!$R16),"-"),"-")</f>
        <v>-</v>
      </c>
      <c r="DX47" s="715" t="str">
        <f>IFERROR(IF(DX$3='Rent Roll'!$U16,(-SUMIF('Monthly Cash Flow'!$F$2:$EG$2,'Commercial Lease'!DX$2,'Monthly Cash Flow'!$F$28:$EG$28)*'Rent Roll'!$T16*'Rent Roll'!$R16),"-"),"-")</f>
        <v>-</v>
      </c>
      <c r="DY47" s="715" t="str">
        <f>IFERROR(IF(DY$3='Rent Roll'!$U16,(-SUMIF('Monthly Cash Flow'!$F$2:$EG$2,'Commercial Lease'!DY$2,'Monthly Cash Flow'!$F$28:$EG$28)*'Rent Roll'!$T16*'Rent Roll'!$R16),"-"),"-")</f>
        <v>-</v>
      </c>
      <c r="DZ47" s="715" t="str">
        <f>IFERROR(IF(DZ$3='Rent Roll'!$U16,(-SUMIF('Monthly Cash Flow'!$F$2:$EG$2,'Commercial Lease'!DZ$2,'Monthly Cash Flow'!$F$28:$EG$28)*'Rent Roll'!$T16*'Rent Roll'!$R16),"-"),"-")</f>
        <v>-</v>
      </c>
      <c r="EA47" s="715" t="str">
        <f>IFERROR(IF(EA$3='Rent Roll'!$U16,(-SUMIF('Monthly Cash Flow'!$F$2:$EG$2,'Commercial Lease'!EA$2,'Monthly Cash Flow'!$F$28:$EG$28)*'Rent Roll'!$T16*'Rent Roll'!$R16),"-"),"-")</f>
        <v>-</v>
      </c>
      <c r="EB47" s="715" t="str">
        <f>IFERROR(IF(EB$3='Rent Roll'!$U16,(-SUMIF('Monthly Cash Flow'!$F$2:$EG$2,'Commercial Lease'!EB$2,'Monthly Cash Flow'!$F$28:$EG$28)*'Rent Roll'!$T16*'Rent Roll'!$R16),"-"),"-")</f>
        <v>-</v>
      </c>
      <c r="EC47" s="715" t="str">
        <f>IFERROR(IF(EC$3='Rent Roll'!$U16,(-SUMIF('Monthly Cash Flow'!$F$2:$EG$2,'Commercial Lease'!EC$2,'Monthly Cash Flow'!$F$28:$EG$28)*'Rent Roll'!$T16*'Rent Roll'!$R16),"-"),"-")</f>
        <v>-</v>
      </c>
      <c r="ED47" s="715" t="str">
        <f>IFERROR(IF(ED$3='Rent Roll'!$U16,(-SUMIF('Monthly Cash Flow'!$F$2:$EG$2,'Commercial Lease'!ED$2,'Monthly Cash Flow'!$F$28:$EG$28)*'Rent Roll'!$T16*'Rent Roll'!$R16),"-"),"-")</f>
        <v>-</v>
      </c>
      <c r="EE47" s="715" t="str">
        <f>IFERROR(IF(EE$3='Rent Roll'!$U16,(-SUMIF('Monthly Cash Flow'!$F$2:$EG$2,'Commercial Lease'!EE$2,'Monthly Cash Flow'!$F$28:$EG$28)*'Rent Roll'!$T16*'Rent Roll'!$R16),"-"),"-")</f>
        <v>-</v>
      </c>
      <c r="EF47" s="361" t="str">
        <f>IFERROR(IF(EF$3='Rent Roll'!$U16,(-SUMIF('Monthly Cash Flow'!$F$2:$EG$2,'Commercial Lease'!EF$2,'Monthly Cash Flow'!$F$28:$EG$28)*'Rent Roll'!$T16*'Rent Roll'!$R16),"-"),"-")</f>
        <v>-</v>
      </c>
      <c r="EG47" s="693" t="s">
        <v>109</v>
      </c>
    </row>
    <row r="48" spans="2:137" x14ac:dyDescent="0.25">
      <c r="B48" s="732"/>
      <c r="C48" s="714" t="str">
        <f>CONCATENATE('Rent Roll'!B17&amp;" - "&amp;'Rent Roll'!C17)</f>
        <v xml:space="preserve"> - </v>
      </c>
      <c r="D48" s="361">
        <f t="shared" si="15"/>
        <v>0</v>
      </c>
      <c r="E48" s="715" t="str">
        <f>IFERROR(IF(E$3='Rent Roll'!$U17,(-SUMIF('Monthly Cash Flow'!$F$2:$EG$2,'Commercial Lease'!E$2,'Monthly Cash Flow'!$F$28:$EG$28)*'Rent Roll'!$T17*'Rent Roll'!$R17),"-"),"-")</f>
        <v>-</v>
      </c>
      <c r="F48" s="715" t="str">
        <f>IFERROR(IF(F$3='Rent Roll'!$U17,(-SUMIF('Monthly Cash Flow'!$F$2:$EG$2,'Commercial Lease'!F$2,'Monthly Cash Flow'!$F$28:$EG$28)*'Rent Roll'!$T17*'Rent Roll'!$R17),"-"),"-")</f>
        <v>-</v>
      </c>
      <c r="G48" s="715" t="str">
        <f>IFERROR(IF(G$3='Rent Roll'!$U17,(-SUMIF('Monthly Cash Flow'!$F$2:$EG$2,'Commercial Lease'!G$2,'Monthly Cash Flow'!$F$28:$EG$28)*'Rent Roll'!$T17*'Rent Roll'!$R17),"-"),"-")</f>
        <v>-</v>
      </c>
      <c r="H48" s="715" t="str">
        <f>IFERROR(IF(H$3='Rent Roll'!$U17,(-SUMIF('Monthly Cash Flow'!$F$2:$EG$2,'Commercial Lease'!H$2,'Monthly Cash Flow'!$F$28:$EG$28)*'Rent Roll'!$T17*'Rent Roll'!$R17),"-"),"-")</f>
        <v>-</v>
      </c>
      <c r="I48" s="715" t="str">
        <f>IFERROR(IF(I$3='Rent Roll'!$U17,(-SUMIF('Monthly Cash Flow'!$F$2:$EG$2,'Commercial Lease'!I$2,'Monthly Cash Flow'!$F$28:$EG$28)*'Rent Roll'!$T17*'Rent Roll'!$R17),"-"),"-")</f>
        <v>-</v>
      </c>
      <c r="J48" s="715" t="str">
        <f>IFERROR(IF(J$3='Rent Roll'!$U17,(-SUMIF('Monthly Cash Flow'!$F$2:$EG$2,'Commercial Lease'!J$2,'Monthly Cash Flow'!$F$28:$EG$28)*'Rent Roll'!$T17*'Rent Roll'!$R17),"-"),"-")</f>
        <v>-</v>
      </c>
      <c r="K48" s="715" t="str">
        <f>IFERROR(IF(K$3='Rent Roll'!$U17,(-SUMIF('Monthly Cash Flow'!$F$2:$EG$2,'Commercial Lease'!K$2,'Monthly Cash Flow'!$F$28:$EG$28)*'Rent Roll'!$T17*'Rent Roll'!$R17),"-"),"-")</f>
        <v>-</v>
      </c>
      <c r="L48" s="715" t="str">
        <f>IFERROR(IF(L$3='Rent Roll'!$U17,(-SUMIF('Monthly Cash Flow'!$F$2:$EG$2,'Commercial Lease'!L$2,'Monthly Cash Flow'!$F$28:$EG$28)*'Rent Roll'!$T17*'Rent Roll'!$R17),"-"),"-")</f>
        <v>-</v>
      </c>
      <c r="M48" s="715" t="str">
        <f>IFERROR(IF(M$3='Rent Roll'!$U17,(-SUMIF('Monthly Cash Flow'!$F$2:$EG$2,'Commercial Lease'!M$2,'Monthly Cash Flow'!$F$28:$EG$28)*'Rent Roll'!$T17*'Rent Roll'!$R17),"-"),"-")</f>
        <v>-</v>
      </c>
      <c r="N48" s="715" t="str">
        <f>IFERROR(IF(N$3='Rent Roll'!$U17,(-SUMIF('Monthly Cash Flow'!$F$2:$EG$2,'Commercial Lease'!N$2,'Monthly Cash Flow'!$F$28:$EG$28)*'Rent Roll'!$T17*'Rent Roll'!$R17),"-"),"-")</f>
        <v>-</v>
      </c>
      <c r="O48" s="715" t="str">
        <f>IFERROR(IF(O$3='Rent Roll'!$U17,(-SUMIF('Monthly Cash Flow'!$F$2:$EG$2,'Commercial Lease'!O$2,'Monthly Cash Flow'!$F$28:$EG$28)*'Rent Roll'!$T17*'Rent Roll'!$R17),"-"),"-")</f>
        <v>-</v>
      </c>
      <c r="P48" s="715" t="str">
        <f>IFERROR(IF(P$3='Rent Roll'!$U17,(-SUMIF('Monthly Cash Flow'!$F$2:$EG$2,'Commercial Lease'!P$2,'Monthly Cash Flow'!$F$28:$EG$28)*'Rent Roll'!$T17*'Rent Roll'!$R17),"-"),"-")</f>
        <v>-</v>
      </c>
      <c r="Q48" s="715" t="str">
        <f>IFERROR(IF(Q$3='Rent Roll'!$U17,(-SUMIF('Monthly Cash Flow'!$F$2:$EG$2,'Commercial Lease'!Q$2,'Monthly Cash Flow'!$F$28:$EG$28)*'Rent Roll'!$T17*'Rent Roll'!$R17),"-"),"-")</f>
        <v>-</v>
      </c>
      <c r="R48" s="715" t="str">
        <f>IFERROR(IF(R$3='Rent Roll'!$U17,(-SUMIF('Monthly Cash Flow'!$F$2:$EG$2,'Commercial Lease'!R$2,'Monthly Cash Flow'!$F$28:$EG$28)*'Rent Roll'!$T17*'Rent Roll'!$R17),"-"),"-")</f>
        <v>-</v>
      </c>
      <c r="S48" s="715" t="str">
        <f>IFERROR(IF(S$3='Rent Roll'!$U17,(-SUMIF('Monthly Cash Flow'!$F$2:$EG$2,'Commercial Lease'!S$2,'Monthly Cash Flow'!$F$28:$EG$28)*'Rent Roll'!$T17*'Rent Roll'!$R17),"-"),"-")</f>
        <v>-</v>
      </c>
      <c r="T48" s="715" t="str">
        <f>IFERROR(IF(T$3='Rent Roll'!$U17,(-SUMIF('Monthly Cash Flow'!$F$2:$EG$2,'Commercial Lease'!T$2,'Monthly Cash Flow'!$F$28:$EG$28)*'Rent Roll'!$T17*'Rent Roll'!$R17),"-"),"-")</f>
        <v>-</v>
      </c>
      <c r="U48" s="715" t="str">
        <f>IFERROR(IF(U$3='Rent Roll'!$U17,(-SUMIF('Monthly Cash Flow'!$F$2:$EG$2,'Commercial Lease'!U$2,'Monthly Cash Flow'!$F$28:$EG$28)*'Rent Roll'!$T17*'Rent Roll'!$R17),"-"),"-")</f>
        <v>-</v>
      </c>
      <c r="V48" s="715" t="str">
        <f>IFERROR(IF(V$3='Rent Roll'!$U17,(-SUMIF('Monthly Cash Flow'!$F$2:$EG$2,'Commercial Lease'!V$2,'Monthly Cash Flow'!$F$28:$EG$28)*'Rent Roll'!$T17*'Rent Roll'!$R17),"-"),"-")</f>
        <v>-</v>
      </c>
      <c r="W48" s="715" t="str">
        <f>IFERROR(IF(W$3='Rent Roll'!$U17,(-SUMIF('Monthly Cash Flow'!$F$2:$EG$2,'Commercial Lease'!W$2,'Monthly Cash Flow'!$F$28:$EG$28)*'Rent Roll'!$T17*'Rent Roll'!$R17),"-"),"-")</f>
        <v>-</v>
      </c>
      <c r="X48" s="715" t="str">
        <f>IFERROR(IF(X$3='Rent Roll'!$U17,(-SUMIF('Monthly Cash Flow'!$F$2:$EG$2,'Commercial Lease'!X$2,'Monthly Cash Flow'!$F$28:$EG$28)*'Rent Roll'!$T17*'Rent Roll'!$R17),"-"),"-")</f>
        <v>-</v>
      </c>
      <c r="Y48" s="715" t="str">
        <f>IFERROR(IF(Y$3='Rent Roll'!$U17,(-SUMIF('Monthly Cash Flow'!$F$2:$EG$2,'Commercial Lease'!Y$2,'Monthly Cash Flow'!$F$28:$EG$28)*'Rent Roll'!$T17*'Rent Roll'!$R17),"-"),"-")</f>
        <v>-</v>
      </c>
      <c r="Z48" s="715" t="str">
        <f>IFERROR(IF(Z$3='Rent Roll'!$U17,(-SUMIF('Monthly Cash Flow'!$F$2:$EG$2,'Commercial Lease'!Z$2,'Monthly Cash Flow'!$F$28:$EG$28)*'Rent Roll'!$T17*'Rent Roll'!$R17),"-"),"-")</f>
        <v>-</v>
      </c>
      <c r="AA48" s="715" t="str">
        <f>IFERROR(IF(AA$3='Rent Roll'!$U17,(-SUMIF('Monthly Cash Flow'!$F$2:$EG$2,'Commercial Lease'!AA$2,'Monthly Cash Flow'!$F$28:$EG$28)*'Rent Roll'!$T17*'Rent Roll'!$R17),"-"),"-")</f>
        <v>-</v>
      </c>
      <c r="AB48" s="715" t="str">
        <f>IFERROR(IF(AB$3='Rent Roll'!$U17,(-SUMIF('Monthly Cash Flow'!$F$2:$EG$2,'Commercial Lease'!AB$2,'Monthly Cash Flow'!$F$28:$EG$28)*'Rent Roll'!$T17*'Rent Roll'!$R17),"-"),"-")</f>
        <v>-</v>
      </c>
      <c r="AC48" s="715" t="str">
        <f>IFERROR(IF(AC$3='Rent Roll'!$U17,(-SUMIF('Monthly Cash Flow'!$F$2:$EG$2,'Commercial Lease'!AC$2,'Monthly Cash Flow'!$F$28:$EG$28)*'Rent Roll'!$T17*'Rent Roll'!$R17),"-"),"-")</f>
        <v>-</v>
      </c>
      <c r="AD48" s="715" t="str">
        <f>IFERROR(IF(AD$3='Rent Roll'!$U17,(-SUMIF('Monthly Cash Flow'!$F$2:$EG$2,'Commercial Lease'!AD$2,'Monthly Cash Flow'!$F$28:$EG$28)*'Rent Roll'!$T17*'Rent Roll'!$R17),"-"),"-")</f>
        <v>-</v>
      </c>
      <c r="AE48" s="715" t="str">
        <f>IFERROR(IF(AE$3='Rent Roll'!$U17,(-SUMIF('Monthly Cash Flow'!$F$2:$EG$2,'Commercial Lease'!AE$2,'Monthly Cash Flow'!$F$28:$EG$28)*'Rent Roll'!$T17*'Rent Roll'!$R17),"-"),"-")</f>
        <v>-</v>
      </c>
      <c r="AF48" s="715" t="str">
        <f>IFERROR(IF(AF$3='Rent Roll'!$U17,(-SUMIF('Monthly Cash Flow'!$F$2:$EG$2,'Commercial Lease'!AF$2,'Monthly Cash Flow'!$F$28:$EG$28)*'Rent Roll'!$T17*'Rent Roll'!$R17),"-"),"-")</f>
        <v>-</v>
      </c>
      <c r="AG48" s="715" t="str">
        <f>IFERROR(IF(AG$3='Rent Roll'!$U17,(-SUMIF('Monthly Cash Flow'!$F$2:$EG$2,'Commercial Lease'!AG$2,'Monthly Cash Flow'!$F$28:$EG$28)*'Rent Roll'!$T17*'Rent Roll'!$R17),"-"),"-")</f>
        <v>-</v>
      </c>
      <c r="AH48" s="715" t="str">
        <f>IFERROR(IF(AH$3='Rent Roll'!$U17,(-SUMIF('Monthly Cash Flow'!$F$2:$EG$2,'Commercial Lease'!AH$2,'Monthly Cash Flow'!$F$28:$EG$28)*'Rent Roll'!$T17*'Rent Roll'!$R17),"-"),"-")</f>
        <v>-</v>
      </c>
      <c r="AI48" s="715" t="str">
        <f>IFERROR(IF(AI$3='Rent Roll'!$U17,(-SUMIF('Monthly Cash Flow'!$F$2:$EG$2,'Commercial Lease'!AI$2,'Monthly Cash Flow'!$F$28:$EG$28)*'Rent Roll'!$T17*'Rent Roll'!$R17),"-"),"-")</f>
        <v>-</v>
      </c>
      <c r="AJ48" s="715" t="str">
        <f>IFERROR(IF(AJ$3='Rent Roll'!$U17,(-SUMIF('Monthly Cash Flow'!$F$2:$EG$2,'Commercial Lease'!AJ$2,'Monthly Cash Flow'!$F$28:$EG$28)*'Rent Roll'!$T17*'Rent Roll'!$R17),"-"),"-")</f>
        <v>-</v>
      </c>
      <c r="AK48" s="715" t="str">
        <f>IFERROR(IF(AK$3='Rent Roll'!$U17,(-SUMIF('Monthly Cash Flow'!$F$2:$EG$2,'Commercial Lease'!AK$2,'Monthly Cash Flow'!$F$28:$EG$28)*'Rent Roll'!$T17*'Rent Roll'!$R17),"-"),"-")</f>
        <v>-</v>
      </c>
      <c r="AL48" s="715" t="str">
        <f>IFERROR(IF(AL$3='Rent Roll'!$U17,(-SUMIF('Monthly Cash Flow'!$F$2:$EG$2,'Commercial Lease'!AL$2,'Monthly Cash Flow'!$F$28:$EG$28)*'Rent Roll'!$T17*'Rent Roll'!$R17),"-"),"-")</f>
        <v>-</v>
      </c>
      <c r="AM48" s="715" t="str">
        <f>IFERROR(IF(AM$3='Rent Roll'!$U17,(-SUMIF('Monthly Cash Flow'!$F$2:$EG$2,'Commercial Lease'!AM$2,'Monthly Cash Flow'!$F$28:$EG$28)*'Rent Roll'!$T17*'Rent Roll'!$R17),"-"),"-")</f>
        <v>-</v>
      </c>
      <c r="AN48" s="715" t="str">
        <f>IFERROR(IF(AN$3='Rent Roll'!$U17,(-SUMIF('Monthly Cash Flow'!$F$2:$EG$2,'Commercial Lease'!AN$2,'Monthly Cash Flow'!$F$28:$EG$28)*'Rent Roll'!$T17*'Rent Roll'!$R17),"-"),"-")</f>
        <v>-</v>
      </c>
      <c r="AO48" s="715" t="str">
        <f>IFERROR(IF(AO$3='Rent Roll'!$U17,(-SUMIF('Monthly Cash Flow'!$F$2:$EG$2,'Commercial Lease'!AO$2,'Monthly Cash Flow'!$F$28:$EG$28)*'Rent Roll'!$T17*'Rent Roll'!$R17),"-"),"-")</f>
        <v>-</v>
      </c>
      <c r="AP48" s="715" t="str">
        <f>IFERROR(IF(AP$3='Rent Roll'!$U17,(-SUMIF('Monthly Cash Flow'!$F$2:$EG$2,'Commercial Lease'!AP$2,'Monthly Cash Flow'!$F$28:$EG$28)*'Rent Roll'!$T17*'Rent Roll'!$R17),"-"),"-")</f>
        <v>-</v>
      </c>
      <c r="AQ48" s="715" t="str">
        <f>IFERROR(IF(AQ$3='Rent Roll'!$U17,(-SUMIF('Monthly Cash Flow'!$F$2:$EG$2,'Commercial Lease'!AQ$2,'Monthly Cash Flow'!$F$28:$EG$28)*'Rent Roll'!$T17*'Rent Roll'!$R17),"-"),"-")</f>
        <v>-</v>
      </c>
      <c r="AR48" s="715" t="str">
        <f>IFERROR(IF(AR$3='Rent Roll'!$U17,(-SUMIF('Monthly Cash Flow'!$F$2:$EG$2,'Commercial Lease'!AR$2,'Monthly Cash Flow'!$F$28:$EG$28)*'Rent Roll'!$T17*'Rent Roll'!$R17),"-"),"-")</f>
        <v>-</v>
      </c>
      <c r="AS48" s="715" t="str">
        <f>IFERROR(IF(AS$3='Rent Roll'!$U17,(-SUMIF('Monthly Cash Flow'!$F$2:$EG$2,'Commercial Lease'!AS$2,'Monthly Cash Flow'!$F$28:$EG$28)*'Rent Roll'!$T17*'Rent Roll'!$R17),"-"),"-")</f>
        <v>-</v>
      </c>
      <c r="AT48" s="715" t="str">
        <f>IFERROR(IF(AT$3='Rent Roll'!$U17,(-SUMIF('Monthly Cash Flow'!$F$2:$EG$2,'Commercial Lease'!AT$2,'Monthly Cash Flow'!$F$28:$EG$28)*'Rent Roll'!$T17*'Rent Roll'!$R17),"-"),"-")</f>
        <v>-</v>
      </c>
      <c r="AU48" s="715" t="str">
        <f>IFERROR(IF(AU$3='Rent Roll'!$U17,(-SUMIF('Monthly Cash Flow'!$F$2:$EG$2,'Commercial Lease'!AU$2,'Monthly Cash Flow'!$F$28:$EG$28)*'Rent Roll'!$T17*'Rent Roll'!$R17),"-"),"-")</f>
        <v>-</v>
      </c>
      <c r="AV48" s="715" t="str">
        <f>IFERROR(IF(AV$3='Rent Roll'!$U17,(-SUMIF('Monthly Cash Flow'!$F$2:$EG$2,'Commercial Lease'!AV$2,'Monthly Cash Flow'!$F$28:$EG$28)*'Rent Roll'!$T17*'Rent Roll'!$R17),"-"),"-")</f>
        <v>-</v>
      </c>
      <c r="AW48" s="715" t="str">
        <f>IFERROR(IF(AW$3='Rent Roll'!$U17,(-SUMIF('Monthly Cash Flow'!$F$2:$EG$2,'Commercial Lease'!AW$2,'Monthly Cash Flow'!$F$28:$EG$28)*'Rent Roll'!$T17*'Rent Roll'!$R17),"-"),"-")</f>
        <v>-</v>
      </c>
      <c r="AX48" s="715" t="str">
        <f>IFERROR(IF(AX$3='Rent Roll'!$U17,(-SUMIF('Monthly Cash Flow'!$F$2:$EG$2,'Commercial Lease'!AX$2,'Monthly Cash Flow'!$F$28:$EG$28)*'Rent Roll'!$T17*'Rent Roll'!$R17),"-"),"-")</f>
        <v>-</v>
      </c>
      <c r="AY48" s="715" t="str">
        <f>IFERROR(IF(AY$3='Rent Roll'!$U17,(-SUMIF('Monthly Cash Flow'!$F$2:$EG$2,'Commercial Lease'!AY$2,'Monthly Cash Flow'!$F$28:$EG$28)*'Rent Roll'!$T17*'Rent Roll'!$R17),"-"),"-")</f>
        <v>-</v>
      </c>
      <c r="AZ48" s="715" t="str">
        <f>IFERROR(IF(AZ$3='Rent Roll'!$U17,(-SUMIF('Monthly Cash Flow'!$F$2:$EG$2,'Commercial Lease'!AZ$2,'Monthly Cash Flow'!$F$28:$EG$28)*'Rent Roll'!$T17*'Rent Roll'!$R17),"-"),"-")</f>
        <v>-</v>
      </c>
      <c r="BA48" s="715" t="str">
        <f>IFERROR(IF(BA$3='Rent Roll'!$U17,(-SUMIF('Monthly Cash Flow'!$F$2:$EG$2,'Commercial Lease'!BA$2,'Monthly Cash Flow'!$F$28:$EG$28)*'Rent Roll'!$T17*'Rent Roll'!$R17),"-"),"-")</f>
        <v>-</v>
      </c>
      <c r="BB48" s="715" t="str">
        <f>IFERROR(IF(BB$3='Rent Roll'!$U17,(-SUMIF('Monthly Cash Flow'!$F$2:$EG$2,'Commercial Lease'!BB$2,'Monthly Cash Flow'!$F$28:$EG$28)*'Rent Roll'!$T17*'Rent Roll'!$R17),"-"),"-")</f>
        <v>-</v>
      </c>
      <c r="BC48" s="715" t="str">
        <f>IFERROR(IF(BC$3='Rent Roll'!$U17,(-SUMIF('Monthly Cash Flow'!$F$2:$EG$2,'Commercial Lease'!BC$2,'Monthly Cash Flow'!$F$28:$EG$28)*'Rent Roll'!$T17*'Rent Roll'!$R17),"-"),"-")</f>
        <v>-</v>
      </c>
      <c r="BD48" s="715" t="str">
        <f>IFERROR(IF(BD$3='Rent Roll'!$U17,(-SUMIF('Monthly Cash Flow'!$F$2:$EG$2,'Commercial Lease'!BD$2,'Monthly Cash Flow'!$F$28:$EG$28)*'Rent Roll'!$T17*'Rent Roll'!$R17),"-"),"-")</f>
        <v>-</v>
      </c>
      <c r="BE48" s="715" t="str">
        <f>IFERROR(IF(BE$3='Rent Roll'!$U17,(-SUMIF('Monthly Cash Flow'!$F$2:$EG$2,'Commercial Lease'!BE$2,'Monthly Cash Flow'!$F$28:$EG$28)*'Rent Roll'!$T17*'Rent Roll'!$R17),"-"),"-")</f>
        <v>-</v>
      </c>
      <c r="BF48" s="715" t="str">
        <f>IFERROR(IF(BF$3='Rent Roll'!$U17,(-SUMIF('Monthly Cash Flow'!$F$2:$EG$2,'Commercial Lease'!BF$2,'Monthly Cash Flow'!$F$28:$EG$28)*'Rent Roll'!$T17*'Rent Roll'!$R17),"-"),"-")</f>
        <v>-</v>
      </c>
      <c r="BG48" s="715" t="str">
        <f>IFERROR(IF(BG$3='Rent Roll'!$U17,(-SUMIF('Monthly Cash Flow'!$F$2:$EG$2,'Commercial Lease'!BG$2,'Monthly Cash Flow'!$F$28:$EG$28)*'Rent Roll'!$T17*'Rent Roll'!$R17),"-"),"-")</f>
        <v>-</v>
      </c>
      <c r="BH48" s="715" t="str">
        <f>IFERROR(IF(BH$3='Rent Roll'!$U17,(-SUMIF('Monthly Cash Flow'!$F$2:$EG$2,'Commercial Lease'!BH$2,'Monthly Cash Flow'!$F$28:$EG$28)*'Rent Roll'!$T17*'Rent Roll'!$R17),"-"),"-")</f>
        <v>-</v>
      </c>
      <c r="BI48" s="715" t="str">
        <f>IFERROR(IF(BI$3='Rent Roll'!$U17,(-SUMIF('Monthly Cash Flow'!$F$2:$EG$2,'Commercial Lease'!BI$2,'Monthly Cash Flow'!$F$28:$EG$28)*'Rent Roll'!$T17*'Rent Roll'!$R17),"-"),"-")</f>
        <v>-</v>
      </c>
      <c r="BJ48" s="715" t="str">
        <f>IFERROR(IF(BJ$3='Rent Roll'!$U17,(-SUMIF('Monthly Cash Flow'!$F$2:$EG$2,'Commercial Lease'!BJ$2,'Monthly Cash Flow'!$F$28:$EG$28)*'Rent Roll'!$T17*'Rent Roll'!$R17),"-"),"-")</f>
        <v>-</v>
      </c>
      <c r="BK48" s="715" t="str">
        <f>IFERROR(IF(BK$3='Rent Roll'!$U17,(-SUMIF('Monthly Cash Flow'!$F$2:$EG$2,'Commercial Lease'!BK$2,'Monthly Cash Flow'!$F$28:$EG$28)*'Rent Roll'!$T17*'Rent Roll'!$R17),"-"),"-")</f>
        <v>-</v>
      </c>
      <c r="BL48" s="715" t="str">
        <f>IFERROR(IF(BL$3='Rent Roll'!$U17,(-SUMIF('Monthly Cash Flow'!$F$2:$EG$2,'Commercial Lease'!BL$2,'Monthly Cash Flow'!$F$28:$EG$28)*'Rent Roll'!$T17*'Rent Roll'!$R17),"-"),"-")</f>
        <v>-</v>
      </c>
      <c r="BM48" s="715" t="str">
        <f>IFERROR(IF(BM$3='Rent Roll'!$U17,(-SUMIF('Monthly Cash Flow'!$F$2:$EG$2,'Commercial Lease'!BM$2,'Monthly Cash Flow'!$F$28:$EG$28)*'Rent Roll'!$T17*'Rent Roll'!$R17),"-"),"-")</f>
        <v>-</v>
      </c>
      <c r="BN48" s="715" t="str">
        <f>IFERROR(IF(BN$3='Rent Roll'!$U17,(-SUMIF('Monthly Cash Flow'!$F$2:$EG$2,'Commercial Lease'!BN$2,'Monthly Cash Flow'!$F$28:$EG$28)*'Rent Roll'!$T17*'Rent Roll'!$R17),"-"),"-")</f>
        <v>-</v>
      </c>
      <c r="BO48" s="715" t="str">
        <f>IFERROR(IF(BO$3='Rent Roll'!$U17,(-SUMIF('Monthly Cash Flow'!$F$2:$EG$2,'Commercial Lease'!BO$2,'Monthly Cash Flow'!$F$28:$EG$28)*'Rent Roll'!$T17*'Rent Roll'!$R17),"-"),"-")</f>
        <v>-</v>
      </c>
      <c r="BP48" s="715" t="str">
        <f>IFERROR(IF(BP$3='Rent Roll'!$U17,(-SUMIF('Monthly Cash Flow'!$F$2:$EG$2,'Commercial Lease'!BP$2,'Monthly Cash Flow'!$F$28:$EG$28)*'Rent Roll'!$T17*'Rent Roll'!$R17),"-"),"-")</f>
        <v>-</v>
      </c>
      <c r="BQ48" s="715" t="str">
        <f>IFERROR(IF(BQ$3='Rent Roll'!$U17,(-SUMIF('Monthly Cash Flow'!$F$2:$EG$2,'Commercial Lease'!BQ$2,'Monthly Cash Flow'!$F$28:$EG$28)*'Rent Roll'!$T17*'Rent Roll'!$R17),"-"),"-")</f>
        <v>-</v>
      </c>
      <c r="BR48" s="715" t="str">
        <f>IFERROR(IF(BR$3='Rent Roll'!$U17,(-SUMIF('Monthly Cash Flow'!$F$2:$EG$2,'Commercial Lease'!BR$2,'Monthly Cash Flow'!$F$28:$EG$28)*'Rent Roll'!$T17*'Rent Roll'!$R17),"-"),"-")</f>
        <v>-</v>
      </c>
      <c r="BS48" s="715" t="str">
        <f>IFERROR(IF(BS$3='Rent Roll'!$U17,(-SUMIF('Monthly Cash Flow'!$F$2:$EG$2,'Commercial Lease'!BS$2,'Monthly Cash Flow'!$F$28:$EG$28)*'Rent Roll'!$T17*'Rent Roll'!$R17),"-"),"-")</f>
        <v>-</v>
      </c>
      <c r="BT48" s="715" t="str">
        <f>IFERROR(IF(BT$3='Rent Roll'!$U17,(-SUMIF('Monthly Cash Flow'!$F$2:$EG$2,'Commercial Lease'!BT$2,'Monthly Cash Flow'!$F$28:$EG$28)*'Rent Roll'!$T17*'Rent Roll'!$R17),"-"),"-")</f>
        <v>-</v>
      </c>
      <c r="BU48" s="715" t="str">
        <f>IFERROR(IF(BU$3='Rent Roll'!$U17,(-SUMIF('Monthly Cash Flow'!$F$2:$EG$2,'Commercial Lease'!BU$2,'Monthly Cash Flow'!$F$28:$EG$28)*'Rent Roll'!$T17*'Rent Roll'!$R17),"-"),"-")</f>
        <v>-</v>
      </c>
      <c r="BV48" s="715" t="str">
        <f>IFERROR(IF(BV$3='Rent Roll'!$U17,(-SUMIF('Monthly Cash Flow'!$F$2:$EG$2,'Commercial Lease'!BV$2,'Monthly Cash Flow'!$F$28:$EG$28)*'Rent Roll'!$T17*'Rent Roll'!$R17),"-"),"-")</f>
        <v>-</v>
      </c>
      <c r="BW48" s="715" t="str">
        <f>IFERROR(IF(BW$3='Rent Roll'!$U17,(-SUMIF('Monthly Cash Flow'!$F$2:$EG$2,'Commercial Lease'!BW$2,'Monthly Cash Flow'!$F$28:$EG$28)*'Rent Roll'!$T17*'Rent Roll'!$R17),"-"),"-")</f>
        <v>-</v>
      </c>
      <c r="BX48" s="715" t="str">
        <f>IFERROR(IF(BX$3='Rent Roll'!$U17,(-SUMIF('Monthly Cash Flow'!$F$2:$EG$2,'Commercial Lease'!BX$2,'Monthly Cash Flow'!$F$28:$EG$28)*'Rent Roll'!$T17*'Rent Roll'!$R17),"-"),"-")</f>
        <v>-</v>
      </c>
      <c r="BY48" s="715" t="str">
        <f>IFERROR(IF(BY$3='Rent Roll'!$U17,(-SUMIF('Monthly Cash Flow'!$F$2:$EG$2,'Commercial Lease'!BY$2,'Monthly Cash Flow'!$F$28:$EG$28)*'Rent Roll'!$T17*'Rent Roll'!$R17),"-"),"-")</f>
        <v>-</v>
      </c>
      <c r="BZ48" s="715" t="str">
        <f>IFERROR(IF(BZ$3='Rent Roll'!$U17,(-SUMIF('Monthly Cash Flow'!$F$2:$EG$2,'Commercial Lease'!BZ$2,'Monthly Cash Flow'!$F$28:$EG$28)*'Rent Roll'!$T17*'Rent Roll'!$R17),"-"),"-")</f>
        <v>-</v>
      </c>
      <c r="CA48" s="715" t="str">
        <f>IFERROR(IF(CA$3='Rent Roll'!$U17,(-SUMIF('Monthly Cash Flow'!$F$2:$EG$2,'Commercial Lease'!CA$2,'Monthly Cash Flow'!$F$28:$EG$28)*'Rent Roll'!$T17*'Rent Roll'!$R17),"-"),"-")</f>
        <v>-</v>
      </c>
      <c r="CB48" s="715" t="str">
        <f>IFERROR(IF(CB$3='Rent Roll'!$U17,(-SUMIF('Monthly Cash Flow'!$F$2:$EG$2,'Commercial Lease'!CB$2,'Monthly Cash Flow'!$F$28:$EG$28)*'Rent Roll'!$T17*'Rent Roll'!$R17),"-"),"-")</f>
        <v>-</v>
      </c>
      <c r="CC48" s="715" t="str">
        <f>IFERROR(IF(CC$3='Rent Roll'!$U17,(-SUMIF('Monthly Cash Flow'!$F$2:$EG$2,'Commercial Lease'!CC$2,'Monthly Cash Flow'!$F$28:$EG$28)*'Rent Roll'!$T17*'Rent Roll'!$R17),"-"),"-")</f>
        <v>-</v>
      </c>
      <c r="CD48" s="715" t="str">
        <f>IFERROR(IF(CD$3='Rent Roll'!$U17,(-SUMIF('Monthly Cash Flow'!$F$2:$EG$2,'Commercial Lease'!CD$2,'Monthly Cash Flow'!$F$28:$EG$28)*'Rent Roll'!$T17*'Rent Roll'!$R17),"-"),"-")</f>
        <v>-</v>
      </c>
      <c r="CE48" s="715" t="str">
        <f>IFERROR(IF(CE$3='Rent Roll'!$U17,(-SUMIF('Monthly Cash Flow'!$F$2:$EG$2,'Commercial Lease'!CE$2,'Monthly Cash Flow'!$F$28:$EG$28)*'Rent Roll'!$T17*'Rent Roll'!$R17),"-"),"-")</f>
        <v>-</v>
      </c>
      <c r="CF48" s="715" t="str">
        <f>IFERROR(IF(CF$3='Rent Roll'!$U17,(-SUMIF('Monthly Cash Flow'!$F$2:$EG$2,'Commercial Lease'!CF$2,'Monthly Cash Flow'!$F$28:$EG$28)*'Rent Roll'!$T17*'Rent Roll'!$R17),"-"),"-")</f>
        <v>-</v>
      </c>
      <c r="CG48" s="715" t="str">
        <f>IFERROR(IF(CG$3='Rent Roll'!$U17,(-SUMIF('Monthly Cash Flow'!$F$2:$EG$2,'Commercial Lease'!CG$2,'Monthly Cash Flow'!$F$28:$EG$28)*'Rent Roll'!$T17*'Rent Roll'!$R17),"-"),"-")</f>
        <v>-</v>
      </c>
      <c r="CH48" s="715" t="str">
        <f>IFERROR(IF(CH$3='Rent Roll'!$U17,(-SUMIF('Monthly Cash Flow'!$F$2:$EG$2,'Commercial Lease'!CH$2,'Monthly Cash Flow'!$F$28:$EG$28)*'Rent Roll'!$T17*'Rent Roll'!$R17),"-"),"-")</f>
        <v>-</v>
      </c>
      <c r="CI48" s="715" t="str">
        <f>IFERROR(IF(CI$3='Rent Roll'!$U17,(-SUMIF('Monthly Cash Flow'!$F$2:$EG$2,'Commercial Lease'!CI$2,'Monthly Cash Flow'!$F$28:$EG$28)*'Rent Roll'!$T17*'Rent Roll'!$R17),"-"),"-")</f>
        <v>-</v>
      </c>
      <c r="CJ48" s="715" t="str">
        <f>IFERROR(IF(CJ$3='Rent Roll'!$U17,(-SUMIF('Monthly Cash Flow'!$F$2:$EG$2,'Commercial Lease'!CJ$2,'Monthly Cash Flow'!$F$28:$EG$28)*'Rent Roll'!$T17*'Rent Roll'!$R17),"-"),"-")</f>
        <v>-</v>
      </c>
      <c r="CK48" s="715" t="str">
        <f>IFERROR(IF(CK$3='Rent Roll'!$U17,(-SUMIF('Monthly Cash Flow'!$F$2:$EG$2,'Commercial Lease'!CK$2,'Monthly Cash Flow'!$F$28:$EG$28)*'Rent Roll'!$T17*'Rent Roll'!$R17),"-"),"-")</f>
        <v>-</v>
      </c>
      <c r="CL48" s="715" t="str">
        <f>IFERROR(IF(CL$3='Rent Roll'!$U17,(-SUMIF('Monthly Cash Flow'!$F$2:$EG$2,'Commercial Lease'!CL$2,'Monthly Cash Flow'!$F$28:$EG$28)*'Rent Roll'!$T17*'Rent Roll'!$R17),"-"),"-")</f>
        <v>-</v>
      </c>
      <c r="CM48" s="715" t="str">
        <f>IFERROR(IF(CM$3='Rent Roll'!$U17,(-SUMIF('Monthly Cash Flow'!$F$2:$EG$2,'Commercial Lease'!CM$2,'Monthly Cash Flow'!$F$28:$EG$28)*'Rent Roll'!$T17*'Rent Roll'!$R17),"-"),"-")</f>
        <v>-</v>
      </c>
      <c r="CN48" s="715" t="str">
        <f>IFERROR(IF(CN$3='Rent Roll'!$U17,(-SUMIF('Monthly Cash Flow'!$F$2:$EG$2,'Commercial Lease'!CN$2,'Monthly Cash Flow'!$F$28:$EG$28)*'Rent Roll'!$T17*'Rent Roll'!$R17),"-"),"-")</f>
        <v>-</v>
      </c>
      <c r="CO48" s="715" t="str">
        <f>IFERROR(IF(CO$3='Rent Roll'!$U17,(-SUMIF('Monthly Cash Flow'!$F$2:$EG$2,'Commercial Lease'!CO$2,'Monthly Cash Flow'!$F$28:$EG$28)*'Rent Roll'!$T17*'Rent Roll'!$R17),"-"),"-")</f>
        <v>-</v>
      </c>
      <c r="CP48" s="715" t="str">
        <f>IFERROR(IF(CP$3='Rent Roll'!$U17,(-SUMIF('Monthly Cash Flow'!$F$2:$EG$2,'Commercial Lease'!CP$2,'Monthly Cash Flow'!$F$28:$EG$28)*'Rent Roll'!$T17*'Rent Roll'!$R17),"-"),"-")</f>
        <v>-</v>
      </c>
      <c r="CQ48" s="715" t="str">
        <f>IFERROR(IF(CQ$3='Rent Roll'!$U17,(-SUMIF('Monthly Cash Flow'!$F$2:$EG$2,'Commercial Lease'!CQ$2,'Monthly Cash Flow'!$F$28:$EG$28)*'Rent Roll'!$T17*'Rent Roll'!$R17),"-"),"-")</f>
        <v>-</v>
      </c>
      <c r="CR48" s="715" t="str">
        <f>IFERROR(IF(CR$3='Rent Roll'!$U17,(-SUMIF('Monthly Cash Flow'!$F$2:$EG$2,'Commercial Lease'!CR$2,'Monthly Cash Flow'!$F$28:$EG$28)*'Rent Roll'!$T17*'Rent Roll'!$R17),"-"),"-")</f>
        <v>-</v>
      </c>
      <c r="CS48" s="715" t="str">
        <f>IFERROR(IF(CS$3='Rent Roll'!$U17,(-SUMIF('Monthly Cash Flow'!$F$2:$EG$2,'Commercial Lease'!CS$2,'Monthly Cash Flow'!$F$28:$EG$28)*'Rent Roll'!$T17*'Rent Roll'!$R17),"-"),"-")</f>
        <v>-</v>
      </c>
      <c r="CT48" s="715" t="str">
        <f>IFERROR(IF(CT$3='Rent Roll'!$U17,(-SUMIF('Monthly Cash Flow'!$F$2:$EG$2,'Commercial Lease'!CT$2,'Monthly Cash Flow'!$F$28:$EG$28)*'Rent Roll'!$T17*'Rent Roll'!$R17),"-"),"-")</f>
        <v>-</v>
      </c>
      <c r="CU48" s="715" t="str">
        <f>IFERROR(IF(CU$3='Rent Roll'!$U17,(-SUMIF('Monthly Cash Flow'!$F$2:$EG$2,'Commercial Lease'!CU$2,'Monthly Cash Flow'!$F$28:$EG$28)*'Rent Roll'!$T17*'Rent Roll'!$R17),"-"),"-")</f>
        <v>-</v>
      </c>
      <c r="CV48" s="715" t="str">
        <f>IFERROR(IF(CV$3='Rent Roll'!$U17,(-SUMIF('Monthly Cash Flow'!$F$2:$EG$2,'Commercial Lease'!CV$2,'Monthly Cash Flow'!$F$28:$EG$28)*'Rent Roll'!$T17*'Rent Roll'!$R17),"-"),"-")</f>
        <v>-</v>
      </c>
      <c r="CW48" s="715" t="str">
        <f>IFERROR(IF(CW$3='Rent Roll'!$U17,(-SUMIF('Monthly Cash Flow'!$F$2:$EG$2,'Commercial Lease'!CW$2,'Monthly Cash Flow'!$F$28:$EG$28)*'Rent Roll'!$T17*'Rent Roll'!$R17),"-"),"-")</f>
        <v>-</v>
      </c>
      <c r="CX48" s="715" t="str">
        <f>IFERROR(IF(CX$3='Rent Roll'!$U17,(-SUMIF('Monthly Cash Flow'!$F$2:$EG$2,'Commercial Lease'!CX$2,'Monthly Cash Flow'!$F$28:$EG$28)*'Rent Roll'!$T17*'Rent Roll'!$R17),"-"),"-")</f>
        <v>-</v>
      </c>
      <c r="CY48" s="715" t="str">
        <f>IFERROR(IF(CY$3='Rent Roll'!$U17,(-SUMIF('Monthly Cash Flow'!$F$2:$EG$2,'Commercial Lease'!CY$2,'Monthly Cash Flow'!$F$28:$EG$28)*'Rent Roll'!$T17*'Rent Roll'!$R17),"-"),"-")</f>
        <v>-</v>
      </c>
      <c r="CZ48" s="715" t="str">
        <f>IFERROR(IF(CZ$3='Rent Roll'!$U17,(-SUMIF('Monthly Cash Flow'!$F$2:$EG$2,'Commercial Lease'!CZ$2,'Monthly Cash Flow'!$F$28:$EG$28)*'Rent Roll'!$T17*'Rent Roll'!$R17),"-"),"-")</f>
        <v>-</v>
      </c>
      <c r="DA48" s="715" t="str">
        <f>IFERROR(IF(DA$3='Rent Roll'!$U17,(-SUMIF('Monthly Cash Flow'!$F$2:$EG$2,'Commercial Lease'!DA$2,'Monthly Cash Flow'!$F$28:$EG$28)*'Rent Roll'!$T17*'Rent Roll'!$R17),"-"),"-")</f>
        <v>-</v>
      </c>
      <c r="DB48" s="715" t="str">
        <f>IFERROR(IF(DB$3='Rent Roll'!$U17,(-SUMIF('Monthly Cash Flow'!$F$2:$EG$2,'Commercial Lease'!DB$2,'Monthly Cash Flow'!$F$28:$EG$28)*'Rent Roll'!$T17*'Rent Roll'!$R17),"-"),"-")</f>
        <v>-</v>
      </c>
      <c r="DC48" s="715" t="str">
        <f>IFERROR(IF(DC$3='Rent Roll'!$U17,(-SUMIF('Monthly Cash Flow'!$F$2:$EG$2,'Commercial Lease'!DC$2,'Monthly Cash Flow'!$F$28:$EG$28)*'Rent Roll'!$T17*'Rent Roll'!$R17),"-"),"-")</f>
        <v>-</v>
      </c>
      <c r="DD48" s="715" t="str">
        <f>IFERROR(IF(DD$3='Rent Roll'!$U17,(-SUMIF('Monthly Cash Flow'!$F$2:$EG$2,'Commercial Lease'!DD$2,'Monthly Cash Flow'!$F$28:$EG$28)*'Rent Roll'!$T17*'Rent Roll'!$R17),"-"),"-")</f>
        <v>-</v>
      </c>
      <c r="DE48" s="715" t="str">
        <f>IFERROR(IF(DE$3='Rent Roll'!$U17,(-SUMIF('Monthly Cash Flow'!$F$2:$EG$2,'Commercial Lease'!DE$2,'Monthly Cash Flow'!$F$28:$EG$28)*'Rent Roll'!$T17*'Rent Roll'!$R17),"-"),"-")</f>
        <v>-</v>
      </c>
      <c r="DF48" s="715" t="str">
        <f>IFERROR(IF(DF$3='Rent Roll'!$U17,(-SUMIF('Monthly Cash Flow'!$F$2:$EG$2,'Commercial Lease'!DF$2,'Monthly Cash Flow'!$F$28:$EG$28)*'Rent Roll'!$T17*'Rent Roll'!$R17),"-"),"-")</f>
        <v>-</v>
      </c>
      <c r="DG48" s="715" t="str">
        <f>IFERROR(IF(DG$3='Rent Roll'!$U17,(-SUMIF('Monthly Cash Flow'!$F$2:$EG$2,'Commercial Lease'!DG$2,'Monthly Cash Flow'!$F$28:$EG$28)*'Rent Roll'!$T17*'Rent Roll'!$R17),"-"),"-")</f>
        <v>-</v>
      </c>
      <c r="DH48" s="715" t="str">
        <f>IFERROR(IF(DH$3='Rent Roll'!$U17,(-SUMIF('Monthly Cash Flow'!$F$2:$EG$2,'Commercial Lease'!DH$2,'Monthly Cash Flow'!$F$28:$EG$28)*'Rent Roll'!$T17*'Rent Roll'!$R17),"-"),"-")</f>
        <v>-</v>
      </c>
      <c r="DI48" s="715" t="str">
        <f>IFERROR(IF(DI$3='Rent Roll'!$U17,(-SUMIF('Monthly Cash Flow'!$F$2:$EG$2,'Commercial Lease'!DI$2,'Monthly Cash Flow'!$F$28:$EG$28)*'Rent Roll'!$T17*'Rent Roll'!$R17),"-"),"-")</f>
        <v>-</v>
      </c>
      <c r="DJ48" s="715" t="str">
        <f>IFERROR(IF(DJ$3='Rent Roll'!$U17,(-SUMIF('Monthly Cash Flow'!$F$2:$EG$2,'Commercial Lease'!DJ$2,'Monthly Cash Flow'!$F$28:$EG$28)*'Rent Roll'!$T17*'Rent Roll'!$R17),"-"),"-")</f>
        <v>-</v>
      </c>
      <c r="DK48" s="715" t="str">
        <f>IFERROR(IF(DK$3='Rent Roll'!$U17,(-SUMIF('Monthly Cash Flow'!$F$2:$EG$2,'Commercial Lease'!DK$2,'Monthly Cash Flow'!$F$28:$EG$28)*'Rent Roll'!$T17*'Rent Roll'!$R17),"-"),"-")</f>
        <v>-</v>
      </c>
      <c r="DL48" s="715" t="str">
        <f>IFERROR(IF(DL$3='Rent Roll'!$U17,(-SUMIF('Monthly Cash Flow'!$F$2:$EG$2,'Commercial Lease'!DL$2,'Monthly Cash Flow'!$F$28:$EG$28)*'Rent Roll'!$T17*'Rent Roll'!$R17),"-"),"-")</f>
        <v>-</v>
      </c>
      <c r="DM48" s="715" t="str">
        <f>IFERROR(IF(DM$3='Rent Roll'!$U17,(-SUMIF('Monthly Cash Flow'!$F$2:$EG$2,'Commercial Lease'!DM$2,'Monthly Cash Flow'!$F$28:$EG$28)*'Rent Roll'!$T17*'Rent Roll'!$R17),"-"),"-")</f>
        <v>-</v>
      </c>
      <c r="DN48" s="715" t="str">
        <f>IFERROR(IF(DN$3='Rent Roll'!$U17,(-SUMIF('Monthly Cash Flow'!$F$2:$EG$2,'Commercial Lease'!DN$2,'Monthly Cash Flow'!$F$28:$EG$28)*'Rent Roll'!$T17*'Rent Roll'!$R17),"-"),"-")</f>
        <v>-</v>
      </c>
      <c r="DO48" s="715" t="str">
        <f>IFERROR(IF(DO$3='Rent Roll'!$U17,(-SUMIF('Monthly Cash Flow'!$F$2:$EG$2,'Commercial Lease'!DO$2,'Monthly Cash Flow'!$F$28:$EG$28)*'Rent Roll'!$T17*'Rent Roll'!$R17),"-"),"-")</f>
        <v>-</v>
      </c>
      <c r="DP48" s="715" t="str">
        <f>IFERROR(IF(DP$3='Rent Roll'!$U17,(-SUMIF('Monthly Cash Flow'!$F$2:$EG$2,'Commercial Lease'!DP$2,'Monthly Cash Flow'!$F$28:$EG$28)*'Rent Roll'!$T17*'Rent Roll'!$R17),"-"),"-")</f>
        <v>-</v>
      </c>
      <c r="DQ48" s="715" t="str">
        <f>IFERROR(IF(DQ$3='Rent Roll'!$U17,(-SUMIF('Monthly Cash Flow'!$F$2:$EG$2,'Commercial Lease'!DQ$2,'Monthly Cash Flow'!$F$28:$EG$28)*'Rent Roll'!$T17*'Rent Roll'!$R17),"-"),"-")</f>
        <v>-</v>
      </c>
      <c r="DR48" s="715" t="str">
        <f>IFERROR(IF(DR$3='Rent Roll'!$U17,(-SUMIF('Monthly Cash Flow'!$F$2:$EG$2,'Commercial Lease'!DR$2,'Monthly Cash Flow'!$F$28:$EG$28)*'Rent Roll'!$T17*'Rent Roll'!$R17),"-"),"-")</f>
        <v>-</v>
      </c>
      <c r="DS48" s="715" t="str">
        <f>IFERROR(IF(DS$3='Rent Roll'!$U17,(-SUMIF('Monthly Cash Flow'!$F$2:$EG$2,'Commercial Lease'!DS$2,'Monthly Cash Flow'!$F$28:$EG$28)*'Rent Roll'!$T17*'Rent Roll'!$R17),"-"),"-")</f>
        <v>-</v>
      </c>
      <c r="DT48" s="715" t="str">
        <f>IFERROR(IF(DT$3='Rent Roll'!$U17,(-SUMIF('Monthly Cash Flow'!$F$2:$EG$2,'Commercial Lease'!DT$2,'Monthly Cash Flow'!$F$28:$EG$28)*'Rent Roll'!$T17*'Rent Roll'!$R17),"-"),"-")</f>
        <v>-</v>
      </c>
      <c r="DU48" s="715" t="str">
        <f>IFERROR(IF(DU$3='Rent Roll'!$U17,(-SUMIF('Monthly Cash Flow'!$F$2:$EG$2,'Commercial Lease'!DU$2,'Monthly Cash Flow'!$F$28:$EG$28)*'Rent Roll'!$T17*'Rent Roll'!$R17),"-"),"-")</f>
        <v>-</v>
      </c>
      <c r="DV48" s="715" t="str">
        <f>IFERROR(IF(DV$3='Rent Roll'!$U17,(-SUMIF('Monthly Cash Flow'!$F$2:$EG$2,'Commercial Lease'!DV$2,'Monthly Cash Flow'!$F$28:$EG$28)*'Rent Roll'!$T17*'Rent Roll'!$R17),"-"),"-")</f>
        <v>-</v>
      </c>
      <c r="DW48" s="715" t="str">
        <f>IFERROR(IF(DW$3='Rent Roll'!$U17,(-SUMIF('Monthly Cash Flow'!$F$2:$EG$2,'Commercial Lease'!DW$2,'Monthly Cash Flow'!$F$28:$EG$28)*'Rent Roll'!$T17*'Rent Roll'!$R17),"-"),"-")</f>
        <v>-</v>
      </c>
      <c r="DX48" s="715" t="str">
        <f>IFERROR(IF(DX$3='Rent Roll'!$U17,(-SUMIF('Monthly Cash Flow'!$F$2:$EG$2,'Commercial Lease'!DX$2,'Monthly Cash Flow'!$F$28:$EG$28)*'Rent Roll'!$T17*'Rent Roll'!$R17),"-"),"-")</f>
        <v>-</v>
      </c>
      <c r="DY48" s="715" t="str">
        <f>IFERROR(IF(DY$3='Rent Roll'!$U17,(-SUMIF('Monthly Cash Flow'!$F$2:$EG$2,'Commercial Lease'!DY$2,'Monthly Cash Flow'!$F$28:$EG$28)*'Rent Roll'!$T17*'Rent Roll'!$R17),"-"),"-")</f>
        <v>-</v>
      </c>
      <c r="DZ48" s="715" t="str">
        <f>IFERROR(IF(DZ$3='Rent Roll'!$U17,(-SUMIF('Monthly Cash Flow'!$F$2:$EG$2,'Commercial Lease'!DZ$2,'Monthly Cash Flow'!$F$28:$EG$28)*'Rent Roll'!$T17*'Rent Roll'!$R17),"-"),"-")</f>
        <v>-</v>
      </c>
      <c r="EA48" s="715" t="str">
        <f>IFERROR(IF(EA$3='Rent Roll'!$U17,(-SUMIF('Monthly Cash Flow'!$F$2:$EG$2,'Commercial Lease'!EA$2,'Monthly Cash Flow'!$F$28:$EG$28)*'Rent Roll'!$T17*'Rent Roll'!$R17),"-"),"-")</f>
        <v>-</v>
      </c>
      <c r="EB48" s="715" t="str">
        <f>IFERROR(IF(EB$3='Rent Roll'!$U17,(-SUMIF('Monthly Cash Flow'!$F$2:$EG$2,'Commercial Lease'!EB$2,'Monthly Cash Flow'!$F$28:$EG$28)*'Rent Roll'!$T17*'Rent Roll'!$R17),"-"),"-")</f>
        <v>-</v>
      </c>
      <c r="EC48" s="715" t="str">
        <f>IFERROR(IF(EC$3='Rent Roll'!$U17,(-SUMIF('Monthly Cash Flow'!$F$2:$EG$2,'Commercial Lease'!EC$2,'Monthly Cash Flow'!$F$28:$EG$28)*'Rent Roll'!$T17*'Rent Roll'!$R17),"-"),"-")</f>
        <v>-</v>
      </c>
      <c r="ED48" s="715" t="str">
        <f>IFERROR(IF(ED$3='Rent Roll'!$U17,(-SUMIF('Monthly Cash Flow'!$F$2:$EG$2,'Commercial Lease'!ED$2,'Monthly Cash Flow'!$F$28:$EG$28)*'Rent Roll'!$T17*'Rent Roll'!$R17),"-"),"-")</f>
        <v>-</v>
      </c>
      <c r="EE48" s="715" t="str">
        <f>IFERROR(IF(EE$3='Rent Roll'!$U17,(-SUMIF('Monthly Cash Flow'!$F$2:$EG$2,'Commercial Lease'!EE$2,'Monthly Cash Flow'!$F$28:$EG$28)*'Rent Roll'!$T17*'Rent Roll'!$R17),"-"),"-")</f>
        <v>-</v>
      </c>
      <c r="EF48" s="361" t="str">
        <f>IFERROR(IF(EF$3='Rent Roll'!$U17,(-SUMIF('Monthly Cash Flow'!$F$2:$EG$2,'Commercial Lease'!EF$2,'Monthly Cash Flow'!$F$28:$EG$28)*'Rent Roll'!$T17*'Rent Roll'!$R17),"-"),"-")</f>
        <v>-</v>
      </c>
      <c r="EG48" s="693" t="s">
        <v>109</v>
      </c>
    </row>
    <row r="49" spans="2:137" x14ac:dyDescent="0.25">
      <c r="B49" s="732"/>
      <c r="C49" s="714" t="str">
        <f>CONCATENATE('Rent Roll'!B18&amp;" - "&amp;'Rent Roll'!C18)</f>
        <v xml:space="preserve"> - </v>
      </c>
      <c r="D49" s="361">
        <f t="shared" si="15"/>
        <v>0</v>
      </c>
      <c r="E49" s="715" t="str">
        <f>IFERROR(IF(E$3='Rent Roll'!$U18,(-SUMIF('Monthly Cash Flow'!$F$2:$EG$2,'Commercial Lease'!E$2,'Monthly Cash Flow'!$F$28:$EG$28)*'Rent Roll'!$T18*'Rent Roll'!$R18),"-"),"-")</f>
        <v>-</v>
      </c>
      <c r="F49" s="715" t="str">
        <f>IFERROR(IF(F$3='Rent Roll'!$U18,(-SUMIF('Monthly Cash Flow'!$F$2:$EG$2,'Commercial Lease'!F$2,'Monthly Cash Flow'!$F$28:$EG$28)*'Rent Roll'!$T18*'Rent Roll'!$R18),"-"),"-")</f>
        <v>-</v>
      </c>
      <c r="G49" s="715" t="str">
        <f>IFERROR(IF(G$3='Rent Roll'!$U18,(-SUMIF('Monthly Cash Flow'!$F$2:$EG$2,'Commercial Lease'!G$2,'Monthly Cash Flow'!$F$28:$EG$28)*'Rent Roll'!$T18*'Rent Roll'!$R18),"-"),"-")</f>
        <v>-</v>
      </c>
      <c r="H49" s="715" t="str">
        <f>IFERROR(IF(H$3='Rent Roll'!$U18,(-SUMIF('Monthly Cash Flow'!$F$2:$EG$2,'Commercial Lease'!H$2,'Monthly Cash Flow'!$F$28:$EG$28)*'Rent Roll'!$T18*'Rent Roll'!$R18),"-"),"-")</f>
        <v>-</v>
      </c>
      <c r="I49" s="715" t="str">
        <f>IFERROR(IF(I$3='Rent Roll'!$U18,(-SUMIF('Monthly Cash Flow'!$F$2:$EG$2,'Commercial Lease'!I$2,'Monthly Cash Flow'!$F$28:$EG$28)*'Rent Roll'!$T18*'Rent Roll'!$R18),"-"),"-")</f>
        <v>-</v>
      </c>
      <c r="J49" s="715" t="str">
        <f>IFERROR(IF(J$3='Rent Roll'!$U18,(-SUMIF('Monthly Cash Flow'!$F$2:$EG$2,'Commercial Lease'!J$2,'Monthly Cash Flow'!$F$28:$EG$28)*'Rent Roll'!$T18*'Rent Roll'!$R18),"-"),"-")</f>
        <v>-</v>
      </c>
      <c r="K49" s="715" t="str">
        <f>IFERROR(IF(K$3='Rent Roll'!$U18,(-SUMIF('Monthly Cash Flow'!$F$2:$EG$2,'Commercial Lease'!K$2,'Monthly Cash Flow'!$F$28:$EG$28)*'Rent Roll'!$T18*'Rent Roll'!$R18),"-"),"-")</f>
        <v>-</v>
      </c>
      <c r="L49" s="715" t="str">
        <f>IFERROR(IF(L$3='Rent Roll'!$U18,(-SUMIF('Monthly Cash Flow'!$F$2:$EG$2,'Commercial Lease'!L$2,'Monthly Cash Flow'!$F$28:$EG$28)*'Rent Roll'!$T18*'Rent Roll'!$R18),"-"),"-")</f>
        <v>-</v>
      </c>
      <c r="M49" s="715" t="str">
        <f>IFERROR(IF(M$3='Rent Roll'!$U18,(-SUMIF('Monthly Cash Flow'!$F$2:$EG$2,'Commercial Lease'!M$2,'Monthly Cash Flow'!$F$28:$EG$28)*'Rent Roll'!$T18*'Rent Roll'!$R18),"-"),"-")</f>
        <v>-</v>
      </c>
      <c r="N49" s="715" t="str">
        <f>IFERROR(IF(N$3='Rent Roll'!$U18,(-SUMIF('Monthly Cash Flow'!$F$2:$EG$2,'Commercial Lease'!N$2,'Monthly Cash Flow'!$F$28:$EG$28)*'Rent Roll'!$T18*'Rent Roll'!$R18),"-"),"-")</f>
        <v>-</v>
      </c>
      <c r="O49" s="715" t="str">
        <f>IFERROR(IF(O$3='Rent Roll'!$U18,(-SUMIF('Monthly Cash Flow'!$F$2:$EG$2,'Commercial Lease'!O$2,'Monthly Cash Flow'!$F$28:$EG$28)*'Rent Roll'!$T18*'Rent Roll'!$R18),"-"),"-")</f>
        <v>-</v>
      </c>
      <c r="P49" s="715" t="str">
        <f>IFERROR(IF(P$3='Rent Roll'!$U18,(-SUMIF('Monthly Cash Flow'!$F$2:$EG$2,'Commercial Lease'!P$2,'Monthly Cash Flow'!$F$28:$EG$28)*'Rent Roll'!$T18*'Rent Roll'!$R18),"-"),"-")</f>
        <v>-</v>
      </c>
      <c r="Q49" s="715" t="str">
        <f>IFERROR(IF(Q$3='Rent Roll'!$U18,(-SUMIF('Monthly Cash Flow'!$F$2:$EG$2,'Commercial Lease'!Q$2,'Monthly Cash Flow'!$F$28:$EG$28)*'Rent Roll'!$T18*'Rent Roll'!$R18),"-"),"-")</f>
        <v>-</v>
      </c>
      <c r="R49" s="715" t="str">
        <f>IFERROR(IF(R$3='Rent Roll'!$U18,(-SUMIF('Monthly Cash Flow'!$F$2:$EG$2,'Commercial Lease'!R$2,'Monthly Cash Flow'!$F$28:$EG$28)*'Rent Roll'!$T18*'Rent Roll'!$R18),"-"),"-")</f>
        <v>-</v>
      </c>
      <c r="S49" s="715" t="str">
        <f>IFERROR(IF(S$3='Rent Roll'!$U18,(-SUMIF('Monthly Cash Flow'!$F$2:$EG$2,'Commercial Lease'!S$2,'Monthly Cash Flow'!$F$28:$EG$28)*'Rent Roll'!$T18*'Rent Roll'!$R18),"-"),"-")</f>
        <v>-</v>
      </c>
      <c r="T49" s="715" t="str">
        <f>IFERROR(IF(T$3='Rent Roll'!$U18,(-SUMIF('Monthly Cash Flow'!$F$2:$EG$2,'Commercial Lease'!T$2,'Monthly Cash Flow'!$F$28:$EG$28)*'Rent Roll'!$T18*'Rent Roll'!$R18),"-"),"-")</f>
        <v>-</v>
      </c>
      <c r="U49" s="715" t="str">
        <f>IFERROR(IF(U$3='Rent Roll'!$U18,(-SUMIF('Monthly Cash Flow'!$F$2:$EG$2,'Commercial Lease'!U$2,'Monthly Cash Flow'!$F$28:$EG$28)*'Rent Roll'!$T18*'Rent Roll'!$R18),"-"),"-")</f>
        <v>-</v>
      </c>
      <c r="V49" s="715" t="str">
        <f>IFERROR(IF(V$3='Rent Roll'!$U18,(-SUMIF('Monthly Cash Flow'!$F$2:$EG$2,'Commercial Lease'!V$2,'Monthly Cash Flow'!$F$28:$EG$28)*'Rent Roll'!$T18*'Rent Roll'!$R18),"-"),"-")</f>
        <v>-</v>
      </c>
      <c r="W49" s="715" t="str">
        <f>IFERROR(IF(W$3='Rent Roll'!$U18,(-SUMIF('Monthly Cash Flow'!$F$2:$EG$2,'Commercial Lease'!W$2,'Monthly Cash Flow'!$F$28:$EG$28)*'Rent Roll'!$T18*'Rent Roll'!$R18),"-"),"-")</f>
        <v>-</v>
      </c>
      <c r="X49" s="715" t="str">
        <f>IFERROR(IF(X$3='Rent Roll'!$U18,(-SUMIF('Monthly Cash Flow'!$F$2:$EG$2,'Commercial Lease'!X$2,'Monthly Cash Flow'!$F$28:$EG$28)*'Rent Roll'!$T18*'Rent Roll'!$R18),"-"),"-")</f>
        <v>-</v>
      </c>
      <c r="Y49" s="715" t="str">
        <f>IFERROR(IF(Y$3='Rent Roll'!$U18,(-SUMIF('Monthly Cash Flow'!$F$2:$EG$2,'Commercial Lease'!Y$2,'Monthly Cash Flow'!$F$28:$EG$28)*'Rent Roll'!$T18*'Rent Roll'!$R18),"-"),"-")</f>
        <v>-</v>
      </c>
      <c r="Z49" s="715" t="str">
        <f>IFERROR(IF(Z$3='Rent Roll'!$U18,(-SUMIF('Monthly Cash Flow'!$F$2:$EG$2,'Commercial Lease'!Z$2,'Monthly Cash Flow'!$F$28:$EG$28)*'Rent Roll'!$T18*'Rent Roll'!$R18),"-"),"-")</f>
        <v>-</v>
      </c>
      <c r="AA49" s="715" t="str">
        <f>IFERROR(IF(AA$3='Rent Roll'!$U18,(-SUMIF('Monthly Cash Flow'!$F$2:$EG$2,'Commercial Lease'!AA$2,'Monthly Cash Flow'!$F$28:$EG$28)*'Rent Roll'!$T18*'Rent Roll'!$R18),"-"),"-")</f>
        <v>-</v>
      </c>
      <c r="AB49" s="715" t="str">
        <f>IFERROR(IF(AB$3='Rent Roll'!$U18,(-SUMIF('Monthly Cash Flow'!$F$2:$EG$2,'Commercial Lease'!AB$2,'Monthly Cash Flow'!$F$28:$EG$28)*'Rent Roll'!$T18*'Rent Roll'!$R18),"-"),"-")</f>
        <v>-</v>
      </c>
      <c r="AC49" s="715" t="str">
        <f>IFERROR(IF(AC$3='Rent Roll'!$U18,(-SUMIF('Monthly Cash Flow'!$F$2:$EG$2,'Commercial Lease'!AC$2,'Monthly Cash Flow'!$F$28:$EG$28)*'Rent Roll'!$T18*'Rent Roll'!$R18),"-"),"-")</f>
        <v>-</v>
      </c>
      <c r="AD49" s="715" t="str">
        <f>IFERROR(IF(AD$3='Rent Roll'!$U18,(-SUMIF('Monthly Cash Flow'!$F$2:$EG$2,'Commercial Lease'!AD$2,'Monthly Cash Flow'!$F$28:$EG$28)*'Rent Roll'!$T18*'Rent Roll'!$R18),"-"),"-")</f>
        <v>-</v>
      </c>
      <c r="AE49" s="715" t="str">
        <f>IFERROR(IF(AE$3='Rent Roll'!$U18,(-SUMIF('Monthly Cash Flow'!$F$2:$EG$2,'Commercial Lease'!AE$2,'Monthly Cash Flow'!$F$28:$EG$28)*'Rent Roll'!$T18*'Rent Roll'!$R18),"-"),"-")</f>
        <v>-</v>
      </c>
      <c r="AF49" s="715" t="str">
        <f>IFERROR(IF(AF$3='Rent Roll'!$U18,(-SUMIF('Monthly Cash Flow'!$F$2:$EG$2,'Commercial Lease'!AF$2,'Monthly Cash Flow'!$F$28:$EG$28)*'Rent Roll'!$T18*'Rent Roll'!$R18),"-"),"-")</f>
        <v>-</v>
      </c>
      <c r="AG49" s="715" t="str">
        <f>IFERROR(IF(AG$3='Rent Roll'!$U18,(-SUMIF('Monthly Cash Flow'!$F$2:$EG$2,'Commercial Lease'!AG$2,'Monthly Cash Flow'!$F$28:$EG$28)*'Rent Roll'!$T18*'Rent Roll'!$R18),"-"),"-")</f>
        <v>-</v>
      </c>
      <c r="AH49" s="715" t="str">
        <f>IFERROR(IF(AH$3='Rent Roll'!$U18,(-SUMIF('Monthly Cash Flow'!$F$2:$EG$2,'Commercial Lease'!AH$2,'Monthly Cash Flow'!$F$28:$EG$28)*'Rent Roll'!$T18*'Rent Roll'!$R18),"-"),"-")</f>
        <v>-</v>
      </c>
      <c r="AI49" s="715" t="str">
        <f>IFERROR(IF(AI$3='Rent Roll'!$U18,(-SUMIF('Monthly Cash Flow'!$F$2:$EG$2,'Commercial Lease'!AI$2,'Monthly Cash Flow'!$F$28:$EG$28)*'Rent Roll'!$T18*'Rent Roll'!$R18),"-"),"-")</f>
        <v>-</v>
      </c>
      <c r="AJ49" s="715" t="str">
        <f>IFERROR(IF(AJ$3='Rent Roll'!$U18,(-SUMIF('Monthly Cash Flow'!$F$2:$EG$2,'Commercial Lease'!AJ$2,'Monthly Cash Flow'!$F$28:$EG$28)*'Rent Roll'!$T18*'Rent Roll'!$R18),"-"),"-")</f>
        <v>-</v>
      </c>
      <c r="AK49" s="715" t="str">
        <f>IFERROR(IF(AK$3='Rent Roll'!$U18,(-SUMIF('Monthly Cash Flow'!$F$2:$EG$2,'Commercial Lease'!AK$2,'Monthly Cash Flow'!$F$28:$EG$28)*'Rent Roll'!$T18*'Rent Roll'!$R18),"-"),"-")</f>
        <v>-</v>
      </c>
      <c r="AL49" s="715" t="str">
        <f>IFERROR(IF(AL$3='Rent Roll'!$U18,(-SUMIF('Monthly Cash Flow'!$F$2:$EG$2,'Commercial Lease'!AL$2,'Monthly Cash Flow'!$F$28:$EG$28)*'Rent Roll'!$T18*'Rent Roll'!$R18),"-"),"-")</f>
        <v>-</v>
      </c>
      <c r="AM49" s="715" t="str">
        <f>IFERROR(IF(AM$3='Rent Roll'!$U18,(-SUMIF('Monthly Cash Flow'!$F$2:$EG$2,'Commercial Lease'!AM$2,'Monthly Cash Flow'!$F$28:$EG$28)*'Rent Roll'!$T18*'Rent Roll'!$R18),"-"),"-")</f>
        <v>-</v>
      </c>
      <c r="AN49" s="715" t="str">
        <f>IFERROR(IF(AN$3='Rent Roll'!$U18,(-SUMIF('Monthly Cash Flow'!$F$2:$EG$2,'Commercial Lease'!AN$2,'Monthly Cash Flow'!$F$28:$EG$28)*'Rent Roll'!$T18*'Rent Roll'!$R18),"-"),"-")</f>
        <v>-</v>
      </c>
      <c r="AO49" s="715" t="str">
        <f>IFERROR(IF(AO$3='Rent Roll'!$U18,(-SUMIF('Monthly Cash Flow'!$F$2:$EG$2,'Commercial Lease'!AO$2,'Monthly Cash Flow'!$F$28:$EG$28)*'Rent Roll'!$T18*'Rent Roll'!$R18),"-"),"-")</f>
        <v>-</v>
      </c>
      <c r="AP49" s="715" t="str">
        <f>IFERROR(IF(AP$3='Rent Roll'!$U18,(-SUMIF('Monthly Cash Flow'!$F$2:$EG$2,'Commercial Lease'!AP$2,'Monthly Cash Flow'!$F$28:$EG$28)*'Rent Roll'!$T18*'Rent Roll'!$R18),"-"),"-")</f>
        <v>-</v>
      </c>
      <c r="AQ49" s="715" t="str">
        <f>IFERROR(IF(AQ$3='Rent Roll'!$U18,(-SUMIF('Monthly Cash Flow'!$F$2:$EG$2,'Commercial Lease'!AQ$2,'Monthly Cash Flow'!$F$28:$EG$28)*'Rent Roll'!$T18*'Rent Roll'!$R18),"-"),"-")</f>
        <v>-</v>
      </c>
      <c r="AR49" s="715" t="str">
        <f>IFERROR(IF(AR$3='Rent Roll'!$U18,(-SUMIF('Monthly Cash Flow'!$F$2:$EG$2,'Commercial Lease'!AR$2,'Monthly Cash Flow'!$F$28:$EG$28)*'Rent Roll'!$T18*'Rent Roll'!$R18),"-"),"-")</f>
        <v>-</v>
      </c>
      <c r="AS49" s="715" t="str">
        <f>IFERROR(IF(AS$3='Rent Roll'!$U18,(-SUMIF('Monthly Cash Flow'!$F$2:$EG$2,'Commercial Lease'!AS$2,'Monthly Cash Flow'!$F$28:$EG$28)*'Rent Roll'!$T18*'Rent Roll'!$R18),"-"),"-")</f>
        <v>-</v>
      </c>
      <c r="AT49" s="715" t="str">
        <f>IFERROR(IF(AT$3='Rent Roll'!$U18,(-SUMIF('Monthly Cash Flow'!$F$2:$EG$2,'Commercial Lease'!AT$2,'Monthly Cash Flow'!$F$28:$EG$28)*'Rent Roll'!$T18*'Rent Roll'!$R18),"-"),"-")</f>
        <v>-</v>
      </c>
      <c r="AU49" s="715" t="str">
        <f>IFERROR(IF(AU$3='Rent Roll'!$U18,(-SUMIF('Monthly Cash Flow'!$F$2:$EG$2,'Commercial Lease'!AU$2,'Monthly Cash Flow'!$F$28:$EG$28)*'Rent Roll'!$T18*'Rent Roll'!$R18),"-"),"-")</f>
        <v>-</v>
      </c>
      <c r="AV49" s="715" t="str">
        <f>IFERROR(IF(AV$3='Rent Roll'!$U18,(-SUMIF('Monthly Cash Flow'!$F$2:$EG$2,'Commercial Lease'!AV$2,'Monthly Cash Flow'!$F$28:$EG$28)*'Rent Roll'!$T18*'Rent Roll'!$R18),"-"),"-")</f>
        <v>-</v>
      </c>
      <c r="AW49" s="715" t="str">
        <f>IFERROR(IF(AW$3='Rent Roll'!$U18,(-SUMIF('Monthly Cash Flow'!$F$2:$EG$2,'Commercial Lease'!AW$2,'Monthly Cash Flow'!$F$28:$EG$28)*'Rent Roll'!$T18*'Rent Roll'!$R18),"-"),"-")</f>
        <v>-</v>
      </c>
      <c r="AX49" s="715" t="str">
        <f>IFERROR(IF(AX$3='Rent Roll'!$U18,(-SUMIF('Monthly Cash Flow'!$F$2:$EG$2,'Commercial Lease'!AX$2,'Monthly Cash Flow'!$F$28:$EG$28)*'Rent Roll'!$T18*'Rent Roll'!$R18),"-"),"-")</f>
        <v>-</v>
      </c>
      <c r="AY49" s="715" t="str">
        <f>IFERROR(IF(AY$3='Rent Roll'!$U18,(-SUMIF('Monthly Cash Flow'!$F$2:$EG$2,'Commercial Lease'!AY$2,'Monthly Cash Flow'!$F$28:$EG$28)*'Rent Roll'!$T18*'Rent Roll'!$R18),"-"),"-")</f>
        <v>-</v>
      </c>
      <c r="AZ49" s="715" t="str">
        <f>IFERROR(IF(AZ$3='Rent Roll'!$U18,(-SUMIF('Monthly Cash Flow'!$F$2:$EG$2,'Commercial Lease'!AZ$2,'Monthly Cash Flow'!$F$28:$EG$28)*'Rent Roll'!$T18*'Rent Roll'!$R18),"-"),"-")</f>
        <v>-</v>
      </c>
      <c r="BA49" s="715" t="str">
        <f>IFERROR(IF(BA$3='Rent Roll'!$U18,(-SUMIF('Monthly Cash Flow'!$F$2:$EG$2,'Commercial Lease'!BA$2,'Monthly Cash Flow'!$F$28:$EG$28)*'Rent Roll'!$T18*'Rent Roll'!$R18),"-"),"-")</f>
        <v>-</v>
      </c>
      <c r="BB49" s="715" t="str">
        <f>IFERROR(IF(BB$3='Rent Roll'!$U18,(-SUMIF('Monthly Cash Flow'!$F$2:$EG$2,'Commercial Lease'!BB$2,'Monthly Cash Flow'!$F$28:$EG$28)*'Rent Roll'!$T18*'Rent Roll'!$R18),"-"),"-")</f>
        <v>-</v>
      </c>
      <c r="BC49" s="715" t="str">
        <f>IFERROR(IF(BC$3='Rent Roll'!$U18,(-SUMIF('Monthly Cash Flow'!$F$2:$EG$2,'Commercial Lease'!BC$2,'Monthly Cash Flow'!$F$28:$EG$28)*'Rent Roll'!$T18*'Rent Roll'!$R18),"-"),"-")</f>
        <v>-</v>
      </c>
      <c r="BD49" s="715" t="str">
        <f>IFERROR(IF(BD$3='Rent Roll'!$U18,(-SUMIF('Monthly Cash Flow'!$F$2:$EG$2,'Commercial Lease'!BD$2,'Monthly Cash Flow'!$F$28:$EG$28)*'Rent Roll'!$T18*'Rent Roll'!$R18),"-"),"-")</f>
        <v>-</v>
      </c>
      <c r="BE49" s="715" t="str">
        <f>IFERROR(IF(BE$3='Rent Roll'!$U18,(-SUMIF('Monthly Cash Flow'!$F$2:$EG$2,'Commercial Lease'!BE$2,'Monthly Cash Flow'!$F$28:$EG$28)*'Rent Roll'!$T18*'Rent Roll'!$R18),"-"),"-")</f>
        <v>-</v>
      </c>
      <c r="BF49" s="715" t="str">
        <f>IFERROR(IF(BF$3='Rent Roll'!$U18,(-SUMIF('Monthly Cash Flow'!$F$2:$EG$2,'Commercial Lease'!BF$2,'Monthly Cash Flow'!$F$28:$EG$28)*'Rent Roll'!$T18*'Rent Roll'!$R18),"-"),"-")</f>
        <v>-</v>
      </c>
      <c r="BG49" s="715" t="str">
        <f>IFERROR(IF(BG$3='Rent Roll'!$U18,(-SUMIF('Monthly Cash Flow'!$F$2:$EG$2,'Commercial Lease'!BG$2,'Monthly Cash Flow'!$F$28:$EG$28)*'Rent Roll'!$T18*'Rent Roll'!$R18),"-"),"-")</f>
        <v>-</v>
      </c>
      <c r="BH49" s="715" t="str">
        <f>IFERROR(IF(BH$3='Rent Roll'!$U18,(-SUMIF('Monthly Cash Flow'!$F$2:$EG$2,'Commercial Lease'!BH$2,'Monthly Cash Flow'!$F$28:$EG$28)*'Rent Roll'!$T18*'Rent Roll'!$R18),"-"),"-")</f>
        <v>-</v>
      </c>
      <c r="BI49" s="715" t="str">
        <f>IFERROR(IF(BI$3='Rent Roll'!$U18,(-SUMIF('Monthly Cash Flow'!$F$2:$EG$2,'Commercial Lease'!BI$2,'Monthly Cash Flow'!$F$28:$EG$28)*'Rent Roll'!$T18*'Rent Roll'!$R18),"-"),"-")</f>
        <v>-</v>
      </c>
      <c r="BJ49" s="715" t="str">
        <f>IFERROR(IF(BJ$3='Rent Roll'!$U18,(-SUMIF('Monthly Cash Flow'!$F$2:$EG$2,'Commercial Lease'!BJ$2,'Monthly Cash Flow'!$F$28:$EG$28)*'Rent Roll'!$T18*'Rent Roll'!$R18),"-"),"-")</f>
        <v>-</v>
      </c>
      <c r="BK49" s="715" t="str">
        <f>IFERROR(IF(BK$3='Rent Roll'!$U18,(-SUMIF('Monthly Cash Flow'!$F$2:$EG$2,'Commercial Lease'!BK$2,'Monthly Cash Flow'!$F$28:$EG$28)*'Rent Roll'!$T18*'Rent Roll'!$R18),"-"),"-")</f>
        <v>-</v>
      </c>
      <c r="BL49" s="715" t="str">
        <f>IFERROR(IF(BL$3='Rent Roll'!$U18,(-SUMIF('Monthly Cash Flow'!$F$2:$EG$2,'Commercial Lease'!BL$2,'Monthly Cash Flow'!$F$28:$EG$28)*'Rent Roll'!$T18*'Rent Roll'!$R18),"-"),"-")</f>
        <v>-</v>
      </c>
      <c r="BM49" s="715" t="str">
        <f>IFERROR(IF(BM$3='Rent Roll'!$U18,(-SUMIF('Monthly Cash Flow'!$F$2:$EG$2,'Commercial Lease'!BM$2,'Monthly Cash Flow'!$F$28:$EG$28)*'Rent Roll'!$T18*'Rent Roll'!$R18),"-"),"-")</f>
        <v>-</v>
      </c>
      <c r="BN49" s="715" t="str">
        <f>IFERROR(IF(BN$3='Rent Roll'!$U18,(-SUMIF('Monthly Cash Flow'!$F$2:$EG$2,'Commercial Lease'!BN$2,'Monthly Cash Flow'!$F$28:$EG$28)*'Rent Roll'!$T18*'Rent Roll'!$R18),"-"),"-")</f>
        <v>-</v>
      </c>
      <c r="BO49" s="715" t="str">
        <f>IFERROR(IF(BO$3='Rent Roll'!$U18,(-SUMIF('Monthly Cash Flow'!$F$2:$EG$2,'Commercial Lease'!BO$2,'Monthly Cash Flow'!$F$28:$EG$28)*'Rent Roll'!$T18*'Rent Roll'!$R18),"-"),"-")</f>
        <v>-</v>
      </c>
      <c r="BP49" s="715" t="str">
        <f>IFERROR(IF(BP$3='Rent Roll'!$U18,(-SUMIF('Monthly Cash Flow'!$F$2:$EG$2,'Commercial Lease'!BP$2,'Monthly Cash Flow'!$F$28:$EG$28)*'Rent Roll'!$T18*'Rent Roll'!$R18),"-"),"-")</f>
        <v>-</v>
      </c>
      <c r="BQ49" s="715" t="str">
        <f>IFERROR(IF(BQ$3='Rent Roll'!$U18,(-SUMIF('Monthly Cash Flow'!$F$2:$EG$2,'Commercial Lease'!BQ$2,'Monthly Cash Flow'!$F$28:$EG$28)*'Rent Roll'!$T18*'Rent Roll'!$R18),"-"),"-")</f>
        <v>-</v>
      </c>
      <c r="BR49" s="715" t="str">
        <f>IFERROR(IF(BR$3='Rent Roll'!$U18,(-SUMIF('Monthly Cash Flow'!$F$2:$EG$2,'Commercial Lease'!BR$2,'Monthly Cash Flow'!$F$28:$EG$28)*'Rent Roll'!$T18*'Rent Roll'!$R18),"-"),"-")</f>
        <v>-</v>
      </c>
      <c r="BS49" s="715" t="str">
        <f>IFERROR(IF(BS$3='Rent Roll'!$U18,(-SUMIF('Monthly Cash Flow'!$F$2:$EG$2,'Commercial Lease'!BS$2,'Monthly Cash Flow'!$F$28:$EG$28)*'Rent Roll'!$T18*'Rent Roll'!$R18),"-"),"-")</f>
        <v>-</v>
      </c>
      <c r="BT49" s="715" t="str">
        <f>IFERROR(IF(BT$3='Rent Roll'!$U18,(-SUMIF('Monthly Cash Flow'!$F$2:$EG$2,'Commercial Lease'!BT$2,'Monthly Cash Flow'!$F$28:$EG$28)*'Rent Roll'!$T18*'Rent Roll'!$R18),"-"),"-")</f>
        <v>-</v>
      </c>
      <c r="BU49" s="715" t="str">
        <f>IFERROR(IF(BU$3='Rent Roll'!$U18,(-SUMIF('Monthly Cash Flow'!$F$2:$EG$2,'Commercial Lease'!BU$2,'Monthly Cash Flow'!$F$28:$EG$28)*'Rent Roll'!$T18*'Rent Roll'!$R18),"-"),"-")</f>
        <v>-</v>
      </c>
      <c r="BV49" s="715" t="str">
        <f>IFERROR(IF(BV$3='Rent Roll'!$U18,(-SUMIF('Monthly Cash Flow'!$F$2:$EG$2,'Commercial Lease'!BV$2,'Monthly Cash Flow'!$F$28:$EG$28)*'Rent Roll'!$T18*'Rent Roll'!$R18),"-"),"-")</f>
        <v>-</v>
      </c>
      <c r="BW49" s="715" t="str">
        <f>IFERROR(IF(BW$3='Rent Roll'!$U18,(-SUMIF('Monthly Cash Flow'!$F$2:$EG$2,'Commercial Lease'!BW$2,'Monthly Cash Flow'!$F$28:$EG$28)*'Rent Roll'!$T18*'Rent Roll'!$R18),"-"),"-")</f>
        <v>-</v>
      </c>
      <c r="BX49" s="715" t="str">
        <f>IFERROR(IF(BX$3='Rent Roll'!$U18,(-SUMIF('Monthly Cash Flow'!$F$2:$EG$2,'Commercial Lease'!BX$2,'Monthly Cash Flow'!$F$28:$EG$28)*'Rent Roll'!$T18*'Rent Roll'!$R18),"-"),"-")</f>
        <v>-</v>
      </c>
      <c r="BY49" s="715" t="str">
        <f>IFERROR(IF(BY$3='Rent Roll'!$U18,(-SUMIF('Monthly Cash Flow'!$F$2:$EG$2,'Commercial Lease'!BY$2,'Monthly Cash Flow'!$F$28:$EG$28)*'Rent Roll'!$T18*'Rent Roll'!$R18),"-"),"-")</f>
        <v>-</v>
      </c>
      <c r="BZ49" s="715" t="str">
        <f>IFERROR(IF(BZ$3='Rent Roll'!$U18,(-SUMIF('Monthly Cash Flow'!$F$2:$EG$2,'Commercial Lease'!BZ$2,'Monthly Cash Flow'!$F$28:$EG$28)*'Rent Roll'!$T18*'Rent Roll'!$R18),"-"),"-")</f>
        <v>-</v>
      </c>
      <c r="CA49" s="715" t="str">
        <f>IFERROR(IF(CA$3='Rent Roll'!$U18,(-SUMIF('Monthly Cash Flow'!$F$2:$EG$2,'Commercial Lease'!CA$2,'Monthly Cash Flow'!$F$28:$EG$28)*'Rent Roll'!$T18*'Rent Roll'!$R18),"-"),"-")</f>
        <v>-</v>
      </c>
      <c r="CB49" s="715" t="str">
        <f>IFERROR(IF(CB$3='Rent Roll'!$U18,(-SUMIF('Monthly Cash Flow'!$F$2:$EG$2,'Commercial Lease'!CB$2,'Monthly Cash Flow'!$F$28:$EG$28)*'Rent Roll'!$T18*'Rent Roll'!$R18),"-"),"-")</f>
        <v>-</v>
      </c>
      <c r="CC49" s="715" t="str">
        <f>IFERROR(IF(CC$3='Rent Roll'!$U18,(-SUMIF('Monthly Cash Flow'!$F$2:$EG$2,'Commercial Lease'!CC$2,'Monthly Cash Flow'!$F$28:$EG$28)*'Rent Roll'!$T18*'Rent Roll'!$R18),"-"),"-")</f>
        <v>-</v>
      </c>
      <c r="CD49" s="715" t="str">
        <f>IFERROR(IF(CD$3='Rent Roll'!$U18,(-SUMIF('Monthly Cash Flow'!$F$2:$EG$2,'Commercial Lease'!CD$2,'Monthly Cash Flow'!$F$28:$EG$28)*'Rent Roll'!$T18*'Rent Roll'!$R18),"-"),"-")</f>
        <v>-</v>
      </c>
      <c r="CE49" s="715" t="str">
        <f>IFERROR(IF(CE$3='Rent Roll'!$U18,(-SUMIF('Monthly Cash Flow'!$F$2:$EG$2,'Commercial Lease'!CE$2,'Monthly Cash Flow'!$F$28:$EG$28)*'Rent Roll'!$T18*'Rent Roll'!$R18),"-"),"-")</f>
        <v>-</v>
      </c>
      <c r="CF49" s="715" t="str">
        <f>IFERROR(IF(CF$3='Rent Roll'!$U18,(-SUMIF('Monthly Cash Flow'!$F$2:$EG$2,'Commercial Lease'!CF$2,'Monthly Cash Flow'!$F$28:$EG$28)*'Rent Roll'!$T18*'Rent Roll'!$R18),"-"),"-")</f>
        <v>-</v>
      </c>
      <c r="CG49" s="715" t="str">
        <f>IFERROR(IF(CG$3='Rent Roll'!$U18,(-SUMIF('Monthly Cash Flow'!$F$2:$EG$2,'Commercial Lease'!CG$2,'Monthly Cash Flow'!$F$28:$EG$28)*'Rent Roll'!$T18*'Rent Roll'!$R18),"-"),"-")</f>
        <v>-</v>
      </c>
      <c r="CH49" s="715" t="str">
        <f>IFERROR(IF(CH$3='Rent Roll'!$U18,(-SUMIF('Monthly Cash Flow'!$F$2:$EG$2,'Commercial Lease'!CH$2,'Monthly Cash Flow'!$F$28:$EG$28)*'Rent Roll'!$T18*'Rent Roll'!$R18),"-"),"-")</f>
        <v>-</v>
      </c>
      <c r="CI49" s="715" t="str">
        <f>IFERROR(IF(CI$3='Rent Roll'!$U18,(-SUMIF('Monthly Cash Flow'!$F$2:$EG$2,'Commercial Lease'!CI$2,'Monthly Cash Flow'!$F$28:$EG$28)*'Rent Roll'!$T18*'Rent Roll'!$R18),"-"),"-")</f>
        <v>-</v>
      </c>
      <c r="CJ49" s="715" t="str">
        <f>IFERROR(IF(CJ$3='Rent Roll'!$U18,(-SUMIF('Monthly Cash Flow'!$F$2:$EG$2,'Commercial Lease'!CJ$2,'Monthly Cash Flow'!$F$28:$EG$28)*'Rent Roll'!$T18*'Rent Roll'!$R18),"-"),"-")</f>
        <v>-</v>
      </c>
      <c r="CK49" s="715" t="str">
        <f>IFERROR(IF(CK$3='Rent Roll'!$U18,(-SUMIF('Monthly Cash Flow'!$F$2:$EG$2,'Commercial Lease'!CK$2,'Monthly Cash Flow'!$F$28:$EG$28)*'Rent Roll'!$T18*'Rent Roll'!$R18),"-"),"-")</f>
        <v>-</v>
      </c>
      <c r="CL49" s="715" t="str">
        <f>IFERROR(IF(CL$3='Rent Roll'!$U18,(-SUMIF('Monthly Cash Flow'!$F$2:$EG$2,'Commercial Lease'!CL$2,'Monthly Cash Flow'!$F$28:$EG$28)*'Rent Roll'!$T18*'Rent Roll'!$R18),"-"),"-")</f>
        <v>-</v>
      </c>
      <c r="CM49" s="715" t="str">
        <f>IFERROR(IF(CM$3='Rent Roll'!$U18,(-SUMIF('Monthly Cash Flow'!$F$2:$EG$2,'Commercial Lease'!CM$2,'Monthly Cash Flow'!$F$28:$EG$28)*'Rent Roll'!$T18*'Rent Roll'!$R18),"-"),"-")</f>
        <v>-</v>
      </c>
      <c r="CN49" s="715" t="str">
        <f>IFERROR(IF(CN$3='Rent Roll'!$U18,(-SUMIF('Monthly Cash Flow'!$F$2:$EG$2,'Commercial Lease'!CN$2,'Monthly Cash Flow'!$F$28:$EG$28)*'Rent Roll'!$T18*'Rent Roll'!$R18),"-"),"-")</f>
        <v>-</v>
      </c>
      <c r="CO49" s="715" t="str">
        <f>IFERROR(IF(CO$3='Rent Roll'!$U18,(-SUMIF('Monthly Cash Flow'!$F$2:$EG$2,'Commercial Lease'!CO$2,'Monthly Cash Flow'!$F$28:$EG$28)*'Rent Roll'!$T18*'Rent Roll'!$R18),"-"),"-")</f>
        <v>-</v>
      </c>
      <c r="CP49" s="715" t="str">
        <f>IFERROR(IF(CP$3='Rent Roll'!$U18,(-SUMIF('Monthly Cash Flow'!$F$2:$EG$2,'Commercial Lease'!CP$2,'Monthly Cash Flow'!$F$28:$EG$28)*'Rent Roll'!$T18*'Rent Roll'!$R18),"-"),"-")</f>
        <v>-</v>
      </c>
      <c r="CQ49" s="715" t="str">
        <f>IFERROR(IF(CQ$3='Rent Roll'!$U18,(-SUMIF('Monthly Cash Flow'!$F$2:$EG$2,'Commercial Lease'!CQ$2,'Monthly Cash Flow'!$F$28:$EG$28)*'Rent Roll'!$T18*'Rent Roll'!$R18),"-"),"-")</f>
        <v>-</v>
      </c>
      <c r="CR49" s="715" t="str">
        <f>IFERROR(IF(CR$3='Rent Roll'!$U18,(-SUMIF('Monthly Cash Flow'!$F$2:$EG$2,'Commercial Lease'!CR$2,'Monthly Cash Flow'!$F$28:$EG$28)*'Rent Roll'!$T18*'Rent Roll'!$R18),"-"),"-")</f>
        <v>-</v>
      </c>
      <c r="CS49" s="715" t="str">
        <f>IFERROR(IF(CS$3='Rent Roll'!$U18,(-SUMIF('Monthly Cash Flow'!$F$2:$EG$2,'Commercial Lease'!CS$2,'Monthly Cash Flow'!$F$28:$EG$28)*'Rent Roll'!$T18*'Rent Roll'!$R18),"-"),"-")</f>
        <v>-</v>
      </c>
      <c r="CT49" s="715" t="str">
        <f>IFERROR(IF(CT$3='Rent Roll'!$U18,(-SUMIF('Monthly Cash Flow'!$F$2:$EG$2,'Commercial Lease'!CT$2,'Monthly Cash Flow'!$F$28:$EG$28)*'Rent Roll'!$T18*'Rent Roll'!$R18),"-"),"-")</f>
        <v>-</v>
      </c>
      <c r="CU49" s="715" t="str">
        <f>IFERROR(IF(CU$3='Rent Roll'!$U18,(-SUMIF('Monthly Cash Flow'!$F$2:$EG$2,'Commercial Lease'!CU$2,'Monthly Cash Flow'!$F$28:$EG$28)*'Rent Roll'!$T18*'Rent Roll'!$R18),"-"),"-")</f>
        <v>-</v>
      </c>
      <c r="CV49" s="715" t="str">
        <f>IFERROR(IF(CV$3='Rent Roll'!$U18,(-SUMIF('Monthly Cash Flow'!$F$2:$EG$2,'Commercial Lease'!CV$2,'Monthly Cash Flow'!$F$28:$EG$28)*'Rent Roll'!$T18*'Rent Roll'!$R18),"-"),"-")</f>
        <v>-</v>
      </c>
      <c r="CW49" s="715" t="str">
        <f>IFERROR(IF(CW$3='Rent Roll'!$U18,(-SUMIF('Monthly Cash Flow'!$F$2:$EG$2,'Commercial Lease'!CW$2,'Monthly Cash Flow'!$F$28:$EG$28)*'Rent Roll'!$T18*'Rent Roll'!$R18),"-"),"-")</f>
        <v>-</v>
      </c>
      <c r="CX49" s="715" t="str">
        <f>IFERROR(IF(CX$3='Rent Roll'!$U18,(-SUMIF('Monthly Cash Flow'!$F$2:$EG$2,'Commercial Lease'!CX$2,'Monthly Cash Flow'!$F$28:$EG$28)*'Rent Roll'!$T18*'Rent Roll'!$R18),"-"),"-")</f>
        <v>-</v>
      </c>
      <c r="CY49" s="715" t="str">
        <f>IFERROR(IF(CY$3='Rent Roll'!$U18,(-SUMIF('Monthly Cash Flow'!$F$2:$EG$2,'Commercial Lease'!CY$2,'Monthly Cash Flow'!$F$28:$EG$28)*'Rent Roll'!$T18*'Rent Roll'!$R18),"-"),"-")</f>
        <v>-</v>
      </c>
      <c r="CZ49" s="715" t="str">
        <f>IFERROR(IF(CZ$3='Rent Roll'!$U18,(-SUMIF('Monthly Cash Flow'!$F$2:$EG$2,'Commercial Lease'!CZ$2,'Monthly Cash Flow'!$F$28:$EG$28)*'Rent Roll'!$T18*'Rent Roll'!$R18),"-"),"-")</f>
        <v>-</v>
      </c>
      <c r="DA49" s="715" t="str">
        <f>IFERROR(IF(DA$3='Rent Roll'!$U18,(-SUMIF('Monthly Cash Flow'!$F$2:$EG$2,'Commercial Lease'!DA$2,'Monthly Cash Flow'!$F$28:$EG$28)*'Rent Roll'!$T18*'Rent Roll'!$R18),"-"),"-")</f>
        <v>-</v>
      </c>
      <c r="DB49" s="715" t="str">
        <f>IFERROR(IF(DB$3='Rent Roll'!$U18,(-SUMIF('Monthly Cash Flow'!$F$2:$EG$2,'Commercial Lease'!DB$2,'Monthly Cash Flow'!$F$28:$EG$28)*'Rent Roll'!$T18*'Rent Roll'!$R18),"-"),"-")</f>
        <v>-</v>
      </c>
      <c r="DC49" s="715" t="str">
        <f>IFERROR(IF(DC$3='Rent Roll'!$U18,(-SUMIF('Monthly Cash Flow'!$F$2:$EG$2,'Commercial Lease'!DC$2,'Monthly Cash Flow'!$F$28:$EG$28)*'Rent Roll'!$T18*'Rent Roll'!$R18),"-"),"-")</f>
        <v>-</v>
      </c>
      <c r="DD49" s="715" t="str">
        <f>IFERROR(IF(DD$3='Rent Roll'!$U18,(-SUMIF('Monthly Cash Flow'!$F$2:$EG$2,'Commercial Lease'!DD$2,'Monthly Cash Flow'!$F$28:$EG$28)*'Rent Roll'!$T18*'Rent Roll'!$R18),"-"),"-")</f>
        <v>-</v>
      </c>
      <c r="DE49" s="715" t="str">
        <f>IFERROR(IF(DE$3='Rent Roll'!$U18,(-SUMIF('Monthly Cash Flow'!$F$2:$EG$2,'Commercial Lease'!DE$2,'Monthly Cash Flow'!$F$28:$EG$28)*'Rent Roll'!$T18*'Rent Roll'!$R18),"-"),"-")</f>
        <v>-</v>
      </c>
      <c r="DF49" s="715" t="str">
        <f>IFERROR(IF(DF$3='Rent Roll'!$U18,(-SUMIF('Monthly Cash Flow'!$F$2:$EG$2,'Commercial Lease'!DF$2,'Monthly Cash Flow'!$F$28:$EG$28)*'Rent Roll'!$T18*'Rent Roll'!$R18),"-"),"-")</f>
        <v>-</v>
      </c>
      <c r="DG49" s="715" t="str">
        <f>IFERROR(IF(DG$3='Rent Roll'!$U18,(-SUMIF('Monthly Cash Flow'!$F$2:$EG$2,'Commercial Lease'!DG$2,'Monthly Cash Flow'!$F$28:$EG$28)*'Rent Roll'!$T18*'Rent Roll'!$R18),"-"),"-")</f>
        <v>-</v>
      </c>
      <c r="DH49" s="715" t="str">
        <f>IFERROR(IF(DH$3='Rent Roll'!$U18,(-SUMIF('Monthly Cash Flow'!$F$2:$EG$2,'Commercial Lease'!DH$2,'Monthly Cash Flow'!$F$28:$EG$28)*'Rent Roll'!$T18*'Rent Roll'!$R18),"-"),"-")</f>
        <v>-</v>
      </c>
      <c r="DI49" s="715" t="str">
        <f>IFERROR(IF(DI$3='Rent Roll'!$U18,(-SUMIF('Monthly Cash Flow'!$F$2:$EG$2,'Commercial Lease'!DI$2,'Monthly Cash Flow'!$F$28:$EG$28)*'Rent Roll'!$T18*'Rent Roll'!$R18),"-"),"-")</f>
        <v>-</v>
      </c>
      <c r="DJ49" s="715" t="str">
        <f>IFERROR(IF(DJ$3='Rent Roll'!$U18,(-SUMIF('Monthly Cash Flow'!$F$2:$EG$2,'Commercial Lease'!DJ$2,'Monthly Cash Flow'!$F$28:$EG$28)*'Rent Roll'!$T18*'Rent Roll'!$R18),"-"),"-")</f>
        <v>-</v>
      </c>
      <c r="DK49" s="715" t="str">
        <f>IFERROR(IF(DK$3='Rent Roll'!$U18,(-SUMIF('Monthly Cash Flow'!$F$2:$EG$2,'Commercial Lease'!DK$2,'Monthly Cash Flow'!$F$28:$EG$28)*'Rent Roll'!$T18*'Rent Roll'!$R18),"-"),"-")</f>
        <v>-</v>
      </c>
      <c r="DL49" s="715" t="str">
        <f>IFERROR(IF(DL$3='Rent Roll'!$U18,(-SUMIF('Monthly Cash Flow'!$F$2:$EG$2,'Commercial Lease'!DL$2,'Monthly Cash Flow'!$F$28:$EG$28)*'Rent Roll'!$T18*'Rent Roll'!$R18),"-"),"-")</f>
        <v>-</v>
      </c>
      <c r="DM49" s="715" t="str">
        <f>IFERROR(IF(DM$3='Rent Roll'!$U18,(-SUMIF('Monthly Cash Flow'!$F$2:$EG$2,'Commercial Lease'!DM$2,'Monthly Cash Flow'!$F$28:$EG$28)*'Rent Roll'!$T18*'Rent Roll'!$R18),"-"),"-")</f>
        <v>-</v>
      </c>
      <c r="DN49" s="715" t="str">
        <f>IFERROR(IF(DN$3='Rent Roll'!$U18,(-SUMIF('Monthly Cash Flow'!$F$2:$EG$2,'Commercial Lease'!DN$2,'Monthly Cash Flow'!$F$28:$EG$28)*'Rent Roll'!$T18*'Rent Roll'!$R18),"-"),"-")</f>
        <v>-</v>
      </c>
      <c r="DO49" s="715" t="str">
        <f>IFERROR(IF(DO$3='Rent Roll'!$U18,(-SUMIF('Monthly Cash Flow'!$F$2:$EG$2,'Commercial Lease'!DO$2,'Monthly Cash Flow'!$F$28:$EG$28)*'Rent Roll'!$T18*'Rent Roll'!$R18),"-"),"-")</f>
        <v>-</v>
      </c>
      <c r="DP49" s="715" t="str">
        <f>IFERROR(IF(DP$3='Rent Roll'!$U18,(-SUMIF('Monthly Cash Flow'!$F$2:$EG$2,'Commercial Lease'!DP$2,'Monthly Cash Flow'!$F$28:$EG$28)*'Rent Roll'!$T18*'Rent Roll'!$R18),"-"),"-")</f>
        <v>-</v>
      </c>
      <c r="DQ49" s="715" t="str">
        <f>IFERROR(IF(DQ$3='Rent Roll'!$U18,(-SUMIF('Monthly Cash Flow'!$F$2:$EG$2,'Commercial Lease'!DQ$2,'Monthly Cash Flow'!$F$28:$EG$28)*'Rent Roll'!$T18*'Rent Roll'!$R18),"-"),"-")</f>
        <v>-</v>
      </c>
      <c r="DR49" s="715" t="str">
        <f>IFERROR(IF(DR$3='Rent Roll'!$U18,(-SUMIF('Monthly Cash Flow'!$F$2:$EG$2,'Commercial Lease'!DR$2,'Monthly Cash Flow'!$F$28:$EG$28)*'Rent Roll'!$T18*'Rent Roll'!$R18),"-"),"-")</f>
        <v>-</v>
      </c>
      <c r="DS49" s="715" t="str">
        <f>IFERROR(IF(DS$3='Rent Roll'!$U18,(-SUMIF('Monthly Cash Flow'!$F$2:$EG$2,'Commercial Lease'!DS$2,'Monthly Cash Flow'!$F$28:$EG$28)*'Rent Roll'!$T18*'Rent Roll'!$R18),"-"),"-")</f>
        <v>-</v>
      </c>
      <c r="DT49" s="715" t="str">
        <f>IFERROR(IF(DT$3='Rent Roll'!$U18,(-SUMIF('Monthly Cash Flow'!$F$2:$EG$2,'Commercial Lease'!DT$2,'Monthly Cash Flow'!$F$28:$EG$28)*'Rent Roll'!$T18*'Rent Roll'!$R18),"-"),"-")</f>
        <v>-</v>
      </c>
      <c r="DU49" s="715" t="str">
        <f>IFERROR(IF(DU$3='Rent Roll'!$U18,(-SUMIF('Monthly Cash Flow'!$F$2:$EG$2,'Commercial Lease'!DU$2,'Monthly Cash Flow'!$F$28:$EG$28)*'Rent Roll'!$T18*'Rent Roll'!$R18),"-"),"-")</f>
        <v>-</v>
      </c>
      <c r="DV49" s="715" t="str">
        <f>IFERROR(IF(DV$3='Rent Roll'!$U18,(-SUMIF('Monthly Cash Flow'!$F$2:$EG$2,'Commercial Lease'!DV$2,'Monthly Cash Flow'!$F$28:$EG$28)*'Rent Roll'!$T18*'Rent Roll'!$R18),"-"),"-")</f>
        <v>-</v>
      </c>
      <c r="DW49" s="715" t="str">
        <f>IFERROR(IF(DW$3='Rent Roll'!$U18,(-SUMIF('Monthly Cash Flow'!$F$2:$EG$2,'Commercial Lease'!DW$2,'Monthly Cash Flow'!$F$28:$EG$28)*'Rent Roll'!$T18*'Rent Roll'!$R18),"-"),"-")</f>
        <v>-</v>
      </c>
      <c r="DX49" s="715" t="str">
        <f>IFERROR(IF(DX$3='Rent Roll'!$U18,(-SUMIF('Monthly Cash Flow'!$F$2:$EG$2,'Commercial Lease'!DX$2,'Monthly Cash Flow'!$F$28:$EG$28)*'Rent Roll'!$T18*'Rent Roll'!$R18),"-"),"-")</f>
        <v>-</v>
      </c>
      <c r="DY49" s="715" t="str">
        <f>IFERROR(IF(DY$3='Rent Roll'!$U18,(-SUMIF('Monthly Cash Flow'!$F$2:$EG$2,'Commercial Lease'!DY$2,'Monthly Cash Flow'!$F$28:$EG$28)*'Rent Roll'!$T18*'Rent Roll'!$R18),"-"),"-")</f>
        <v>-</v>
      </c>
      <c r="DZ49" s="715" t="str">
        <f>IFERROR(IF(DZ$3='Rent Roll'!$U18,(-SUMIF('Monthly Cash Flow'!$F$2:$EG$2,'Commercial Lease'!DZ$2,'Monthly Cash Flow'!$F$28:$EG$28)*'Rent Roll'!$T18*'Rent Roll'!$R18),"-"),"-")</f>
        <v>-</v>
      </c>
      <c r="EA49" s="715" t="str">
        <f>IFERROR(IF(EA$3='Rent Roll'!$U18,(-SUMIF('Monthly Cash Flow'!$F$2:$EG$2,'Commercial Lease'!EA$2,'Monthly Cash Flow'!$F$28:$EG$28)*'Rent Roll'!$T18*'Rent Roll'!$R18),"-"),"-")</f>
        <v>-</v>
      </c>
      <c r="EB49" s="715" t="str">
        <f>IFERROR(IF(EB$3='Rent Roll'!$U18,(-SUMIF('Monthly Cash Flow'!$F$2:$EG$2,'Commercial Lease'!EB$2,'Monthly Cash Flow'!$F$28:$EG$28)*'Rent Roll'!$T18*'Rent Roll'!$R18),"-"),"-")</f>
        <v>-</v>
      </c>
      <c r="EC49" s="715" t="str">
        <f>IFERROR(IF(EC$3='Rent Roll'!$U18,(-SUMIF('Monthly Cash Flow'!$F$2:$EG$2,'Commercial Lease'!EC$2,'Monthly Cash Flow'!$F$28:$EG$28)*'Rent Roll'!$T18*'Rent Roll'!$R18),"-"),"-")</f>
        <v>-</v>
      </c>
      <c r="ED49" s="715" t="str">
        <f>IFERROR(IF(ED$3='Rent Roll'!$U18,(-SUMIF('Monthly Cash Flow'!$F$2:$EG$2,'Commercial Lease'!ED$2,'Monthly Cash Flow'!$F$28:$EG$28)*'Rent Roll'!$T18*'Rent Roll'!$R18),"-"),"-")</f>
        <v>-</v>
      </c>
      <c r="EE49" s="715" t="str">
        <f>IFERROR(IF(EE$3='Rent Roll'!$U18,(-SUMIF('Monthly Cash Flow'!$F$2:$EG$2,'Commercial Lease'!EE$2,'Monthly Cash Flow'!$F$28:$EG$28)*'Rent Roll'!$T18*'Rent Roll'!$R18),"-"),"-")</f>
        <v>-</v>
      </c>
      <c r="EF49" s="361" t="str">
        <f>IFERROR(IF(EF$3='Rent Roll'!$U18,(-SUMIF('Monthly Cash Flow'!$F$2:$EG$2,'Commercial Lease'!EF$2,'Monthly Cash Flow'!$F$28:$EG$28)*'Rent Roll'!$T18*'Rent Roll'!$R18),"-"),"-")</f>
        <v>-</v>
      </c>
      <c r="EG49" s="693" t="s">
        <v>109</v>
      </c>
    </row>
    <row r="50" spans="2:137" x14ac:dyDescent="0.25">
      <c r="B50" s="732"/>
      <c r="C50" s="714" t="str">
        <f>CONCATENATE('Rent Roll'!B19&amp;" - "&amp;'Rent Roll'!C19)</f>
        <v xml:space="preserve"> - </v>
      </c>
      <c r="D50" s="361">
        <f t="shared" si="15"/>
        <v>0</v>
      </c>
      <c r="E50" s="715" t="str">
        <f>IFERROR(IF(E$3='Rent Roll'!$U19,(-SUMIF('Monthly Cash Flow'!$F$2:$EG$2,'Commercial Lease'!E$2,'Monthly Cash Flow'!$F$28:$EG$28)*'Rent Roll'!$T19*'Rent Roll'!$R19),"-"),"-")</f>
        <v>-</v>
      </c>
      <c r="F50" s="715" t="str">
        <f>IFERROR(IF(F$3='Rent Roll'!$U19,(-SUMIF('Monthly Cash Flow'!$F$2:$EG$2,'Commercial Lease'!F$2,'Monthly Cash Flow'!$F$28:$EG$28)*'Rent Roll'!$T19*'Rent Roll'!$R19),"-"),"-")</f>
        <v>-</v>
      </c>
      <c r="G50" s="715" t="str">
        <f>IFERROR(IF(G$3='Rent Roll'!$U19,(-SUMIF('Monthly Cash Flow'!$F$2:$EG$2,'Commercial Lease'!G$2,'Monthly Cash Flow'!$F$28:$EG$28)*'Rent Roll'!$T19*'Rent Roll'!$R19),"-"),"-")</f>
        <v>-</v>
      </c>
      <c r="H50" s="715" t="str">
        <f>IFERROR(IF(H$3='Rent Roll'!$U19,(-SUMIF('Monthly Cash Flow'!$F$2:$EG$2,'Commercial Lease'!H$2,'Monthly Cash Flow'!$F$28:$EG$28)*'Rent Roll'!$T19*'Rent Roll'!$R19),"-"),"-")</f>
        <v>-</v>
      </c>
      <c r="I50" s="715" t="str">
        <f>IFERROR(IF(I$3='Rent Roll'!$U19,(-SUMIF('Monthly Cash Flow'!$F$2:$EG$2,'Commercial Lease'!I$2,'Monthly Cash Flow'!$F$28:$EG$28)*'Rent Roll'!$T19*'Rent Roll'!$R19),"-"),"-")</f>
        <v>-</v>
      </c>
      <c r="J50" s="715" t="str">
        <f>IFERROR(IF(J$3='Rent Roll'!$U19,(-SUMIF('Monthly Cash Flow'!$F$2:$EG$2,'Commercial Lease'!J$2,'Monthly Cash Flow'!$F$28:$EG$28)*'Rent Roll'!$T19*'Rent Roll'!$R19),"-"),"-")</f>
        <v>-</v>
      </c>
      <c r="K50" s="715" t="str">
        <f>IFERROR(IF(K$3='Rent Roll'!$U19,(-SUMIF('Monthly Cash Flow'!$F$2:$EG$2,'Commercial Lease'!K$2,'Monthly Cash Flow'!$F$28:$EG$28)*'Rent Roll'!$T19*'Rent Roll'!$R19),"-"),"-")</f>
        <v>-</v>
      </c>
      <c r="L50" s="715" t="str">
        <f>IFERROR(IF(L$3='Rent Roll'!$U19,(-SUMIF('Monthly Cash Flow'!$F$2:$EG$2,'Commercial Lease'!L$2,'Monthly Cash Flow'!$F$28:$EG$28)*'Rent Roll'!$T19*'Rent Roll'!$R19),"-"),"-")</f>
        <v>-</v>
      </c>
      <c r="M50" s="715" t="str">
        <f>IFERROR(IF(M$3='Rent Roll'!$U19,(-SUMIF('Monthly Cash Flow'!$F$2:$EG$2,'Commercial Lease'!M$2,'Monthly Cash Flow'!$F$28:$EG$28)*'Rent Roll'!$T19*'Rent Roll'!$R19),"-"),"-")</f>
        <v>-</v>
      </c>
      <c r="N50" s="715" t="str">
        <f>IFERROR(IF(N$3='Rent Roll'!$U19,(-SUMIF('Monthly Cash Flow'!$F$2:$EG$2,'Commercial Lease'!N$2,'Monthly Cash Flow'!$F$28:$EG$28)*'Rent Roll'!$T19*'Rent Roll'!$R19),"-"),"-")</f>
        <v>-</v>
      </c>
      <c r="O50" s="715" t="str">
        <f>IFERROR(IF(O$3='Rent Roll'!$U19,(-SUMIF('Monthly Cash Flow'!$F$2:$EG$2,'Commercial Lease'!O$2,'Monthly Cash Flow'!$F$28:$EG$28)*'Rent Roll'!$T19*'Rent Roll'!$R19),"-"),"-")</f>
        <v>-</v>
      </c>
      <c r="P50" s="715" t="str">
        <f>IFERROR(IF(P$3='Rent Roll'!$U19,(-SUMIF('Monthly Cash Flow'!$F$2:$EG$2,'Commercial Lease'!P$2,'Monthly Cash Flow'!$F$28:$EG$28)*'Rent Roll'!$T19*'Rent Roll'!$R19),"-"),"-")</f>
        <v>-</v>
      </c>
      <c r="Q50" s="715" t="str">
        <f>IFERROR(IF(Q$3='Rent Roll'!$U19,(-SUMIF('Monthly Cash Flow'!$F$2:$EG$2,'Commercial Lease'!Q$2,'Monthly Cash Flow'!$F$28:$EG$28)*'Rent Roll'!$T19*'Rent Roll'!$R19),"-"),"-")</f>
        <v>-</v>
      </c>
      <c r="R50" s="715" t="str">
        <f>IFERROR(IF(R$3='Rent Roll'!$U19,(-SUMIF('Monthly Cash Flow'!$F$2:$EG$2,'Commercial Lease'!R$2,'Monthly Cash Flow'!$F$28:$EG$28)*'Rent Roll'!$T19*'Rent Roll'!$R19),"-"),"-")</f>
        <v>-</v>
      </c>
      <c r="S50" s="715" t="str">
        <f>IFERROR(IF(S$3='Rent Roll'!$U19,(-SUMIF('Monthly Cash Flow'!$F$2:$EG$2,'Commercial Lease'!S$2,'Monthly Cash Flow'!$F$28:$EG$28)*'Rent Roll'!$T19*'Rent Roll'!$R19),"-"),"-")</f>
        <v>-</v>
      </c>
      <c r="T50" s="715" t="str">
        <f>IFERROR(IF(T$3='Rent Roll'!$U19,(-SUMIF('Monthly Cash Flow'!$F$2:$EG$2,'Commercial Lease'!T$2,'Monthly Cash Flow'!$F$28:$EG$28)*'Rent Roll'!$T19*'Rent Roll'!$R19),"-"),"-")</f>
        <v>-</v>
      </c>
      <c r="U50" s="715" t="str">
        <f>IFERROR(IF(U$3='Rent Roll'!$U19,(-SUMIF('Monthly Cash Flow'!$F$2:$EG$2,'Commercial Lease'!U$2,'Monthly Cash Flow'!$F$28:$EG$28)*'Rent Roll'!$T19*'Rent Roll'!$R19),"-"),"-")</f>
        <v>-</v>
      </c>
      <c r="V50" s="715" t="str">
        <f>IFERROR(IF(V$3='Rent Roll'!$U19,(-SUMIF('Monthly Cash Flow'!$F$2:$EG$2,'Commercial Lease'!V$2,'Monthly Cash Flow'!$F$28:$EG$28)*'Rent Roll'!$T19*'Rent Roll'!$R19),"-"),"-")</f>
        <v>-</v>
      </c>
      <c r="W50" s="715" t="str">
        <f>IFERROR(IF(W$3='Rent Roll'!$U19,(-SUMIF('Monthly Cash Flow'!$F$2:$EG$2,'Commercial Lease'!W$2,'Monthly Cash Flow'!$F$28:$EG$28)*'Rent Roll'!$T19*'Rent Roll'!$R19),"-"),"-")</f>
        <v>-</v>
      </c>
      <c r="X50" s="715" t="str">
        <f>IFERROR(IF(X$3='Rent Roll'!$U19,(-SUMIF('Monthly Cash Flow'!$F$2:$EG$2,'Commercial Lease'!X$2,'Monthly Cash Flow'!$F$28:$EG$28)*'Rent Roll'!$T19*'Rent Roll'!$R19),"-"),"-")</f>
        <v>-</v>
      </c>
      <c r="Y50" s="715" t="str">
        <f>IFERROR(IF(Y$3='Rent Roll'!$U19,(-SUMIF('Monthly Cash Flow'!$F$2:$EG$2,'Commercial Lease'!Y$2,'Monthly Cash Flow'!$F$28:$EG$28)*'Rent Roll'!$T19*'Rent Roll'!$R19),"-"),"-")</f>
        <v>-</v>
      </c>
      <c r="Z50" s="715" t="str">
        <f>IFERROR(IF(Z$3='Rent Roll'!$U19,(-SUMIF('Monthly Cash Flow'!$F$2:$EG$2,'Commercial Lease'!Z$2,'Monthly Cash Flow'!$F$28:$EG$28)*'Rent Roll'!$T19*'Rent Roll'!$R19),"-"),"-")</f>
        <v>-</v>
      </c>
      <c r="AA50" s="715" t="str">
        <f>IFERROR(IF(AA$3='Rent Roll'!$U19,(-SUMIF('Monthly Cash Flow'!$F$2:$EG$2,'Commercial Lease'!AA$2,'Monthly Cash Flow'!$F$28:$EG$28)*'Rent Roll'!$T19*'Rent Roll'!$R19),"-"),"-")</f>
        <v>-</v>
      </c>
      <c r="AB50" s="715" t="str">
        <f>IFERROR(IF(AB$3='Rent Roll'!$U19,(-SUMIF('Monthly Cash Flow'!$F$2:$EG$2,'Commercial Lease'!AB$2,'Monthly Cash Flow'!$F$28:$EG$28)*'Rent Roll'!$T19*'Rent Roll'!$R19),"-"),"-")</f>
        <v>-</v>
      </c>
      <c r="AC50" s="715" t="str">
        <f>IFERROR(IF(AC$3='Rent Roll'!$U19,(-SUMIF('Monthly Cash Flow'!$F$2:$EG$2,'Commercial Lease'!AC$2,'Monthly Cash Flow'!$F$28:$EG$28)*'Rent Roll'!$T19*'Rent Roll'!$R19),"-"),"-")</f>
        <v>-</v>
      </c>
      <c r="AD50" s="715" t="str">
        <f>IFERROR(IF(AD$3='Rent Roll'!$U19,(-SUMIF('Monthly Cash Flow'!$F$2:$EG$2,'Commercial Lease'!AD$2,'Monthly Cash Flow'!$F$28:$EG$28)*'Rent Roll'!$T19*'Rent Roll'!$R19),"-"),"-")</f>
        <v>-</v>
      </c>
      <c r="AE50" s="715" t="str">
        <f>IFERROR(IF(AE$3='Rent Roll'!$U19,(-SUMIF('Monthly Cash Flow'!$F$2:$EG$2,'Commercial Lease'!AE$2,'Monthly Cash Flow'!$F$28:$EG$28)*'Rent Roll'!$T19*'Rent Roll'!$R19),"-"),"-")</f>
        <v>-</v>
      </c>
      <c r="AF50" s="715" t="str">
        <f>IFERROR(IF(AF$3='Rent Roll'!$U19,(-SUMIF('Monthly Cash Flow'!$F$2:$EG$2,'Commercial Lease'!AF$2,'Monthly Cash Flow'!$F$28:$EG$28)*'Rent Roll'!$T19*'Rent Roll'!$R19),"-"),"-")</f>
        <v>-</v>
      </c>
      <c r="AG50" s="715" t="str">
        <f>IFERROR(IF(AG$3='Rent Roll'!$U19,(-SUMIF('Monthly Cash Flow'!$F$2:$EG$2,'Commercial Lease'!AG$2,'Monthly Cash Flow'!$F$28:$EG$28)*'Rent Roll'!$T19*'Rent Roll'!$R19),"-"),"-")</f>
        <v>-</v>
      </c>
      <c r="AH50" s="715" t="str">
        <f>IFERROR(IF(AH$3='Rent Roll'!$U19,(-SUMIF('Monthly Cash Flow'!$F$2:$EG$2,'Commercial Lease'!AH$2,'Monthly Cash Flow'!$F$28:$EG$28)*'Rent Roll'!$T19*'Rent Roll'!$R19),"-"),"-")</f>
        <v>-</v>
      </c>
      <c r="AI50" s="715" t="str">
        <f>IFERROR(IF(AI$3='Rent Roll'!$U19,(-SUMIF('Monthly Cash Flow'!$F$2:$EG$2,'Commercial Lease'!AI$2,'Monthly Cash Flow'!$F$28:$EG$28)*'Rent Roll'!$T19*'Rent Roll'!$R19),"-"),"-")</f>
        <v>-</v>
      </c>
      <c r="AJ50" s="715" t="str">
        <f>IFERROR(IF(AJ$3='Rent Roll'!$U19,(-SUMIF('Monthly Cash Flow'!$F$2:$EG$2,'Commercial Lease'!AJ$2,'Monthly Cash Flow'!$F$28:$EG$28)*'Rent Roll'!$T19*'Rent Roll'!$R19),"-"),"-")</f>
        <v>-</v>
      </c>
      <c r="AK50" s="715" t="str">
        <f>IFERROR(IF(AK$3='Rent Roll'!$U19,(-SUMIF('Monthly Cash Flow'!$F$2:$EG$2,'Commercial Lease'!AK$2,'Monthly Cash Flow'!$F$28:$EG$28)*'Rent Roll'!$T19*'Rent Roll'!$R19),"-"),"-")</f>
        <v>-</v>
      </c>
      <c r="AL50" s="715" t="str">
        <f>IFERROR(IF(AL$3='Rent Roll'!$U19,(-SUMIF('Monthly Cash Flow'!$F$2:$EG$2,'Commercial Lease'!AL$2,'Monthly Cash Flow'!$F$28:$EG$28)*'Rent Roll'!$T19*'Rent Roll'!$R19),"-"),"-")</f>
        <v>-</v>
      </c>
      <c r="AM50" s="715" t="str">
        <f>IFERROR(IF(AM$3='Rent Roll'!$U19,(-SUMIF('Monthly Cash Flow'!$F$2:$EG$2,'Commercial Lease'!AM$2,'Monthly Cash Flow'!$F$28:$EG$28)*'Rent Roll'!$T19*'Rent Roll'!$R19),"-"),"-")</f>
        <v>-</v>
      </c>
      <c r="AN50" s="715" t="str">
        <f>IFERROR(IF(AN$3='Rent Roll'!$U19,(-SUMIF('Monthly Cash Flow'!$F$2:$EG$2,'Commercial Lease'!AN$2,'Monthly Cash Flow'!$F$28:$EG$28)*'Rent Roll'!$T19*'Rent Roll'!$R19),"-"),"-")</f>
        <v>-</v>
      </c>
      <c r="AO50" s="715" t="str">
        <f>IFERROR(IF(AO$3='Rent Roll'!$U19,(-SUMIF('Monthly Cash Flow'!$F$2:$EG$2,'Commercial Lease'!AO$2,'Monthly Cash Flow'!$F$28:$EG$28)*'Rent Roll'!$T19*'Rent Roll'!$R19),"-"),"-")</f>
        <v>-</v>
      </c>
      <c r="AP50" s="715" t="str">
        <f>IFERROR(IF(AP$3='Rent Roll'!$U19,(-SUMIF('Monthly Cash Flow'!$F$2:$EG$2,'Commercial Lease'!AP$2,'Monthly Cash Flow'!$F$28:$EG$28)*'Rent Roll'!$T19*'Rent Roll'!$R19),"-"),"-")</f>
        <v>-</v>
      </c>
      <c r="AQ50" s="715" t="str">
        <f>IFERROR(IF(AQ$3='Rent Roll'!$U19,(-SUMIF('Monthly Cash Flow'!$F$2:$EG$2,'Commercial Lease'!AQ$2,'Monthly Cash Flow'!$F$28:$EG$28)*'Rent Roll'!$T19*'Rent Roll'!$R19),"-"),"-")</f>
        <v>-</v>
      </c>
      <c r="AR50" s="715" t="str">
        <f>IFERROR(IF(AR$3='Rent Roll'!$U19,(-SUMIF('Monthly Cash Flow'!$F$2:$EG$2,'Commercial Lease'!AR$2,'Monthly Cash Flow'!$F$28:$EG$28)*'Rent Roll'!$T19*'Rent Roll'!$R19),"-"),"-")</f>
        <v>-</v>
      </c>
      <c r="AS50" s="715" t="str">
        <f>IFERROR(IF(AS$3='Rent Roll'!$U19,(-SUMIF('Monthly Cash Flow'!$F$2:$EG$2,'Commercial Lease'!AS$2,'Monthly Cash Flow'!$F$28:$EG$28)*'Rent Roll'!$T19*'Rent Roll'!$R19),"-"),"-")</f>
        <v>-</v>
      </c>
      <c r="AT50" s="715" t="str">
        <f>IFERROR(IF(AT$3='Rent Roll'!$U19,(-SUMIF('Monthly Cash Flow'!$F$2:$EG$2,'Commercial Lease'!AT$2,'Monthly Cash Flow'!$F$28:$EG$28)*'Rent Roll'!$T19*'Rent Roll'!$R19),"-"),"-")</f>
        <v>-</v>
      </c>
      <c r="AU50" s="715" t="str">
        <f>IFERROR(IF(AU$3='Rent Roll'!$U19,(-SUMIF('Monthly Cash Flow'!$F$2:$EG$2,'Commercial Lease'!AU$2,'Monthly Cash Flow'!$F$28:$EG$28)*'Rent Roll'!$T19*'Rent Roll'!$R19),"-"),"-")</f>
        <v>-</v>
      </c>
      <c r="AV50" s="715" t="str">
        <f>IFERROR(IF(AV$3='Rent Roll'!$U19,(-SUMIF('Monthly Cash Flow'!$F$2:$EG$2,'Commercial Lease'!AV$2,'Monthly Cash Flow'!$F$28:$EG$28)*'Rent Roll'!$T19*'Rent Roll'!$R19),"-"),"-")</f>
        <v>-</v>
      </c>
      <c r="AW50" s="715" t="str">
        <f>IFERROR(IF(AW$3='Rent Roll'!$U19,(-SUMIF('Monthly Cash Flow'!$F$2:$EG$2,'Commercial Lease'!AW$2,'Monthly Cash Flow'!$F$28:$EG$28)*'Rent Roll'!$T19*'Rent Roll'!$R19),"-"),"-")</f>
        <v>-</v>
      </c>
      <c r="AX50" s="715" t="str">
        <f>IFERROR(IF(AX$3='Rent Roll'!$U19,(-SUMIF('Monthly Cash Flow'!$F$2:$EG$2,'Commercial Lease'!AX$2,'Monthly Cash Flow'!$F$28:$EG$28)*'Rent Roll'!$T19*'Rent Roll'!$R19),"-"),"-")</f>
        <v>-</v>
      </c>
      <c r="AY50" s="715" t="str">
        <f>IFERROR(IF(AY$3='Rent Roll'!$U19,(-SUMIF('Monthly Cash Flow'!$F$2:$EG$2,'Commercial Lease'!AY$2,'Monthly Cash Flow'!$F$28:$EG$28)*'Rent Roll'!$T19*'Rent Roll'!$R19),"-"),"-")</f>
        <v>-</v>
      </c>
      <c r="AZ50" s="715" t="str">
        <f>IFERROR(IF(AZ$3='Rent Roll'!$U19,(-SUMIF('Monthly Cash Flow'!$F$2:$EG$2,'Commercial Lease'!AZ$2,'Monthly Cash Flow'!$F$28:$EG$28)*'Rent Roll'!$T19*'Rent Roll'!$R19),"-"),"-")</f>
        <v>-</v>
      </c>
      <c r="BA50" s="715" t="str">
        <f>IFERROR(IF(BA$3='Rent Roll'!$U19,(-SUMIF('Monthly Cash Flow'!$F$2:$EG$2,'Commercial Lease'!BA$2,'Monthly Cash Flow'!$F$28:$EG$28)*'Rent Roll'!$T19*'Rent Roll'!$R19),"-"),"-")</f>
        <v>-</v>
      </c>
      <c r="BB50" s="715" t="str">
        <f>IFERROR(IF(BB$3='Rent Roll'!$U19,(-SUMIF('Monthly Cash Flow'!$F$2:$EG$2,'Commercial Lease'!BB$2,'Monthly Cash Flow'!$F$28:$EG$28)*'Rent Roll'!$T19*'Rent Roll'!$R19),"-"),"-")</f>
        <v>-</v>
      </c>
      <c r="BC50" s="715" t="str">
        <f>IFERROR(IF(BC$3='Rent Roll'!$U19,(-SUMIF('Monthly Cash Flow'!$F$2:$EG$2,'Commercial Lease'!BC$2,'Monthly Cash Flow'!$F$28:$EG$28)*'Rent Roll'!$T19*'Rent Roll'!$R19),"-"),"-")</f>
        <v>-</v>
      </c>
      <c r="BD50" s="715" t="str">
        <f>IFERROR(IF(BD$3='Rent Roll'!$U19,(-SUMIF('Monthly Cash Flow'!$F$2:$EG$2,'Commercial Lease'!BD$2,'Monthly Cash Flow'!$F$28:$EG$28)*'Rent Roll'!$T19*'Rent Roll'!$R19),"-"),"-")</f>
        <v>-</v>
      </c>
      <c r="BE50" s="715" t="str">
        <f>IFERROR(IF(BE$3='Rent Roll'!$U19,(-SUMIF('Monthly Cash Flow'!$F$2:$EG$2,'Commercial Lease'!BE$2,'Monthly Cash Flow'!$F$28:$EG$28)*'Rent Roll'!$T19*'Rent Roll'!$R19),"-"),"-")</f>
        <v>-</v>
      </c>
      <c r="BF50" s="715" t="str">
        <f>IFERROR(IF(BF$3='Rent Roll'!$U19,(-SUMIF('Monthly Cash Flow'!$F$2:$EG$2,'Commercial Lease'!BF$2,'Monthly Cash Flow'!$F$28:$EG$28)*'Rent Roll'!$T19*'Rent Roll'!$R19),"-"),"-")</f>
        <v>-</v>
      </c>
      <c r="BG50" s="715" t="str">
        <f>IFERROR(IF(BG$3='Rent Roll'!$U19,(-SUMIF('Monthly Cash Flow'!$F$2:$EG$2,'Commercial Lease'!BG$2,'Monthly Cash Flow'!$F$28:$EG$28)*'Rent Roll'!$T19*'Rent Roll'!$R19),"-"),"-")</f>
        <v>-</v>
      </c>
      <c r="BH50" s="715" t="str">
        <f>IFERROR(IF(BH$3='Rent Roll'!$U19,(-SUMIF('Monthly Cash Flow'!$F$2:$EG$2,'Commercial Lease'!BH$2,'Monthly Cash Flow'!$F$28:$EG$28)*'Rent Roll'!$T19*'Rent Roll'!$R19),"-"),"-")</f>
        <v>-</v>
      </c>
      <c r="BI50" s="715" t="str">
        <f>IFERROR(IF(BI$3='Rent Roll'!$U19,(-SUMIF('Monthly Cash Flow'!$F$2:$EG$2,'Commercial Lease'!BI$2,'Monthly Cash Flow'!$F$28:$EG$28)*'Rent Roll'!$T19*'Rent Roll'!$R19),"-"),"-")</f>
        <v>-</v>
      </c>
      <c r="BJ50" s="715" t="str">
        <f>IFERROR(IF(BJ$3='Rent Roll'!$U19,(-SUMIF('Monthly Cash Flow'!$F$2:$EG$2,'Commercial Lease'!BJ$2,'Monthly Cash Flow'!$F$28:$EG$28)*'Rent Roll'!$T19*'Rent Roll'!$R19),"-"),"-")</f>
        <v>-</v>
      </c>
      <c r="BK50" s="715" t="str">
        <f>IFERROR(IF(BK$3='Rent Roll'!$U19,(-SUMIF('Monthly Cash Flow'!$F$2:$EG$2,'Commercial Lease'!BK$2,'Monthly Cash Flow'!$F$28:$EG$28)*'Rent Roll'!$T19*'Rent Roll'!$R19),"-"),"-")</f>
        <v>-</v>
      </c>
      <c r="BL50" s="715" t="str">
        <f>IFERROR(IF(BL$3='Rent Roll'!$U19,(-SUMIF('Monthly Cash Flow'!$F$2:$EG$2,'Commercial Lease'!BL$2,'Monthly Cash Flow'!$F$28:$EG$28)*'Rent Roll'!$T19*'Rent Roll'!$R19),"-"),"-")</f>
        <v>-</v>
      </c>
      <c r="BM50" s="715" t="str">
        <f>IFERROR(IF(BM$3='Rent Roll'!$U19,(-SUMIF('Monthly Cash Flow'!$F$2:$EG$2,'Commercial Lease'!BM$2,'Monthly Cash Flow'!$F$28:$EG$28)*'Rent Roll'!$T19*'Rent Roll'!$R19),"-"),"-")</f>
        <v>-</v>
      </c>
      <c r="BN50" s="715" t="str">
        <f>IFERROR(IF(BN$3='Rent Roll'!$U19,(-SUMIF('Monthly Cash Flow'!$F$2:$EG$2,'Commercial Lease'!BN$2,'Monthly Cash Flow'!$F$28:$EG$28)*'Rent Roll'!$T19*'Rent Roll'!$R19),"-"),"-")</f>
        <v>-</v>
      </c>
      <c r="BO50" s="715" t="str">
        <f>IFERROR(IF(BO$3='Rent Roll'!$U19,(-SUMIF('Monthly Cash Flow'!$F$2:$EG$2,'Commercial Lease'!BO$2,'Monthly Cash Flow'!$F$28:$EG$28)*'Rent Roll'!$T19*'Rent Roll'!$R19),"-"),"-")</f>
        <v>-</v>
      </c>
      <c r="BP50" s="715" t="str">
        <f>IFERROR(IF(BP$3='Rent Roll'!$U19,(-SUMIF('Monthly Cash Flow'!$F$2:$EG$2,'Commercial Lease'!BP$2,'Monthly Cash Flow'!$F$28:$EG$28)*'Rent Roll'!$T19*'Rent Roll'!$R19),"-"),"-")</f>
        <v>-</v>
      </c>
      <c r="BQ50" s="715" t="str">
        <f>IFERROR(IF(BQ$3='Rent Roll'!$U19,(-SUMIF('Monthly Cash Flow'!$F$2:$EG$2,'Commercial Lease'!BQ$2,'Monthly Cash Flow'!$F$28:$EG$28)*'Rent Roll'!$T19*'Rent Roll'!$R19),"-"),"-")</f>
        <v>-</v>
      </c>
      <c r="BR50" s="715" t="str">
        <f>IFERROR(IF(BR$3='Rent Roll'!$U19,(-SUMIF('Monthly Cash Flow'!$F$2:$EG$2,'Commercial Lease'!BR$2,'Monthly Cash Flow'!$F$28:$EG$28)*'Rent Roll'!$T19*'Rent Roll'!$R19),"-"),"-")</f>
        <v>-</v>
      </c>
      <c r="BS50" s="715" t="str">
        <f>IFERROR(IF(BS$3='Rent Roll'!$U19,(-SUMIF('Monthly Cash Flow'!$F$2:$EG$2,'Commercial Lease'!BS$2,'Monthly Cash Flow'!$F$28:$EG$28)*'Rent Roll'!$T19*'Rent Roll'!$R19),"-"),"-")</f>
        <v>-</v>
      </c>
      <c r="BT50" s="715" t="str">
        <f>IFERROR(IF(BT$3='Rent Roll'!$U19,(-SUMIF('Monthly Cash Flow'!$F$2:$EG$2,'Commercial Lease'!BT$2,'Monthly Cash Flow'!$F$28:$EG$28)*'Rent Roll'!$T19*'Rent Roll'!$R19),"-"),"-")</f>
        <v>-</v>
      </c>
      <c r="BU50" s="715" t="str">
        <f>IFERROR(IF(BU$3='Rent Roll'!$U19,(-SUMIF('Monthly Cash Flow'!$F$2:$EG$2,'Commercial Lease'!BU$2,'Monthly Cash Flow'!$F$28:$EG$28)*'Rent Roll'!$T19*'Rent Roll'!$R19),"-"),"-")</f>
        <v>-</v>
      </c>
      <c r="BV50" s="715" t="str">
        <f>IFERROR(IF(BV$3='Rent Roll'!$U19,(-SUMIF('Monthly Cash Flow'!$F$2:$EG$2,'Commercial Lease'!BV$2,'Monthly Cash Flow'!$F$28:$EG$28)*'Rent Roll'!$T19*'Rent Roll'!$R19),"-"),"-")</f>
        <v>-</v>
      </c>
      <c r="BW50" s="715" t="str">
        <f>IFERROR(IF(BW$3='Rent Roll'!$U19,(-SUMIF('Monthly Cash Flow'!$F$2:$EG$2,'Commercial Lease'!BW$2,'Monthly Cash Flow'!$F$28:$EG$28)*'Rent Roll'!$T19*'Rent Roll'!$R19),"-"),"-")</f>
        <v>-</v>
      </c>
      <c r="BX50" s="715" t="str">
        <f>IFERROR(IF(BX$3='Rent Roll'!$U19,(-SUMIF('Monthly Cash Flow'!$F$2:$EG$2,'Commercial Lease'!BX$2,'Monthly Cash Flow'!$F$28:$EG$28)*'Rent Roll'!$T19*'Rent Roll'!$R19),"-"),"-")</f>
        <v>-</v>
      </c>
      <c r="BY50" s="715" t="str">
        <f>IFERROR(IF(BY$3='Rent Roll'!$U19,(-SUMIF('Monthly Cash Flow'!$F$2:$EG$2,'Commercial Lease'!BY$2,'Monthly Cash Flow'!$F$28:$EG$28)*'Rent Roll'!$T19*'Rent Roll'!$R19),"-"),"-")</f>
        <v>-</v>
      </c>
      <c r="BZ50" s="715" t="str">
        <f>IFERROR(IF(BZ$3='Rent Roll'!$U19,(-SUMIF('Monthly Cash Flow'!$F$2:$EG$2,'Commercial Lease'!BZ$2,'Monthly Cash Flow'!$F$28:$EG$28)*'Rent Roll'!$T19*'Rent Roll'!$R19),"-"),"-")</f>
        <v>-</v>
      </c>
      <c r="CA50" s="715" t="str">
        <f>IFERROR(IF(CA$3='Rent Roll'!$U19,(-SUMIF('Monthly Cash Flow'!$F$2:$EG$2,'Commercial Lease'!CA$2,'Monthly Cash Flow'!$F$28:$EG$28)*'Rent Roll'!$T19*'Rent Roll'!$R19),"-"),"-")</f>
        <v>-</v>
      </c>
      <c r="CB50" s="715" t="str">
        <f>IFERROR(IF(CB$3='Rent Roll'!$U19,(-SUMIF('Monthly Cash Flow'!$F$2:$EG$2,'Commercial Lease'!CB$2,'Monthly Cash Flow'!$F$28:$EG$28)*'Rent Roll'!$T19*'Rent Roll'!$R19),"-"),"-")</f>
        <v>-</v>
      </c>
      <c r="CC50" s="715" t="str">
        <f>IFERROR(IF(CC$3='Rent Roll'!$U19,(-SUMIF('Monthly Cash Flow'!$F$2:$EG$2,'Commercial Lease'!CC$2,'Monthly Cash Flow'!$F$28:$EG$28)*'Rent Roll'!$T19*'Rent Roll'!$R19),"-"),"-")</f>
        <v>-</v>
      </c>
      <c r="CD50" s="715" t="str">
        <f>IFERROR(IF(CD$3='Rent Roll'!$U19,(-SUMIF('Monthly Cash Flow'!$F$2:$EG$2,'Commercial Lease'!CD$2,'Monthly Cash Flow'!$F$28:$EG$28)*'Rent Roll'!$T19*'Rent Roll'!$R19),"-"),"-")</f>
        <v>-</v>
      </c>
      <c r="CE50" s="715" t="str">
        <f>IFERROR(IF(CE$3='Rent Roll'!$U19,(-SUMIF('Monthly Cash Flow'!$F$2:$EG$2,'Commercial Lease'!CE$2,'Monthly Cash Flow'!$F$28:$EG$28)*'Rent Roll'!$T19*'Rent Roll'!$R19),"-"),"-")</f>
        <v>-</v>
      </c>
      <c r="CF50" s="715" t="str">
        <f>IFERROR(IF(CF$3='Rent Roll'!$U19,(-SUMIF('Monthly Cash Flow'!$F$2:$EG$2,'Commercial Lease'!CF$2,'Monthly Cash Flow'!$F$28:$EG$28)*'Rent Roll'!$T19*'Rent Roll'!$R19),"-"),"-")</f>
        <v>-</v>
      </c>
      <c r="CG50" s="715" t="str">
        <f>IFERROR(IF(CG$3='Rent Roll'!$U19,(-SUMIF('Monthly Cash Flow'!$F$2:$EG$2,'Commercial Lease'!CG$2,'Monthly Cash Flow'!$F$28:$EG$28)*'Rent Roll'!$T19*'Rent Roll'!$R19),"-"),"-")</f>
        <v>-</v>
      </c>
      <c r="CH50" s="715" t="str">
        <f>IFERROR(IF(CH$3='Rent Roll'!$U19,(-SUMIF('Monthly Cash Flow'!$F$2:$EG$2,'Commercial Lease'!CH$2,'Monthly Cash Flow'!$F$28:$EG$28)*'Rent Roll'!$T19*'Rent Roll'!$R19),"-"),"-")</f>
        <v>-</v>
      </c>
      <c r="CI50" s="715" t="str">
        <f>IFERROR(IF(CI$3='Rent Roll'!$U19,(-SUMIF('Monthly Cash Flow'!$F$2:$EG$2,'Commercial Lease'!CI$2,'Monthly Cash Flow'!$F$28:$EG$28)*'Rent Roll'!$T19*'Rent Roll'!$R19),"-"),"-")</f>
        <v>-</v>
      </c>
      <c r="CJ50" s="715" t="str">
        <f>IFERROR(IF(CJ$3='Rent Roll'!$U19,(-SUMIF('Monthly Cash Flow'!$F$2:$EG$2,'Commercial Lease'!CJ$2,'Monthly Cash Flow'!$F$28:$EG$28)*'Rent Roll'!$T19*'Rent Roll'!$R19),"-"),"-")</f>
        <v>-</v>
      </c>
      <c r="CK50" s="715" t="str">
        <f>IFERROR(IF(CK$3='Rent Roll'!$U19,(-SUMIF('Monthly Cash Flow'!$F$2:$EG$2,'Commercial Lease'!CK$2,'Monthly Cash Flow'!$F$28:$EG$28)*'Rent Roll'!$T19*'Rent Roll'!$R19),"-"),"-")</f>
        <v>-</v>
      </c>
      <c r="CL50" s="715" t="str">
        <f>IFERROR(IF(CL$3='Rent Roll'!$U19,(-SUMIF('Monthly Cash Flow'!$F$2:$EG$2,'Commercial Lease'!CL$2,'Monthly Cash Flow'!$F$28:$EG$28)*'Rent Roll'!$T19*'Rent Roll'!$R19),"-"),"-")</f>
        <v>-</v>
      </c>
      <c r="CM50" s="715" t="str">
        <f>IFERROR(IF(CM$3='Rent Roll'!$U19,(-SUMIF('Monthly Cash Flow'!$F$2:$EG$2,'Commercial Lease'!CM$2,'Monthly Cash Flow'!$F$28:$EG$28)*'Rent Roll'!$T19*'Rent Roll'!$R19),"-"),"-")</f>
        <v>-</v>
      </c>
      <c r="CN50" s="715" t="str">
        <f>IFERROR(IF(CN$3='Rent Roll'!$U19,(-SUMIF('Monthly Cash Flow'!$F$2:$EG$2,'Commercial Lease'!CN$2,'Monthly Cash Flow'!$F$28:$EG$28)*'Rent Roll'!$T19*'Rent Roll'!$R19),"-"),"-")</f>
        <v>-</v>
      </c>
      <c r="CO50" s="715" t="str">
        <f>IFERROR(IF(CO$3='Rent Roll'!$U19,(-SUMIF('Monthly Cash Flow'!$F$2:$EG$2,'Commercial Lease'!CO$2,'Monthly Cash Flow'!$F$28:$EG$28)*'Rent Roll'!$T19*'Rent Roll'!$R19),"-"),"-")</f>
        <v>-</v>
      </c>
      <c r="CP50" s="715" t="str">
        <f>IFERROR(IF(CP$3='Rent Roll'!$U19,(-SUMIF('Monthly Cash Flow'!$F$2:$EG$2,'Commercial Lease'!CP$2,'Monthly Cash Flow'!$F$28:$EG$28)*'Rent Roll'!$T19*'Rent Roll'!$R19),"-"),"-")</f>
        <v>-</v>
      </c>
      <c r="CQ50" s="715" t="str">
        <f>IFERROR(IF(CQ$3='Rent Roll'!$U19,(-SUMIF('Monthly Cash Flow'!$F$2:$EG$2,'Commercial Lease'!CQ$2,'Monthly Cash Flow'!$F$28:$EG$28)*'Rent Roll'!$T19*'Rent Roll'!$R19),"-"),"-")</f>
        <v>-</v>
      </c>
      <c r="CR50" s="715" t="str">
        <f>IFERROR(IF(CR$3='Rent Roll'!$U19,(-SUMIF('Monthly Cash Flow'!$F$2:$EG$2,'Commercial Lease'!CR$2,'Monthly Cash Flow'!$F$28:$EG$28)*'Rent Roll'!$T19*'Rent Roll'!$R19),"-"),"-")</f>
        <v>-</v>
      </c>
      <c r="CS50" s="715" t="str">
        <f>IFERROR(IF(CS$3='Rent Roll'!$U19,(-SUMIF('Monthly Cash Flow'!$F$2:$EG$2,'Commercial Lease'!CS$2,'Monthly Cash Flow'!$F$28:$EG$28)*'Rent Roll'!$T19*'Rent Roll'!$R19),"-"),"-")</f>
        <v>-</v>
      </c>
      <c r="CT50" s="715" t="str">
        <f>IFERROR(IF(CT$3='Rent Roll'!$U19,(-SUMIF('Monthly Cash Flow'!$F$2:$EG$2,'Commercial Lease'!CT$2,'Monthly Cash Flow'!$F$28:$EG$28)*'Rent Roll'!$T19*'Rent Roll'!$R19),"-"),"-")</f>
        <v>-</v>
      </c>
      <c r="CU50" s="715" t="str">
        <f>IFERROR(IF(CU$3='Rent Roll'!$U19,(-SUMIF('Monthly Cash Flow'!$F$2:$EG$2,'Commercial Lease'!CU$2,'Monthly Cash Flow'!$F$28:$EG$28)*'Rent Roll'!$T19*'Rent Roll'!$R19),"-"),"-")</f>
        <v>-</v>
      </c>
      <c r="CV50" s="715" t="str">
        <f>IFERROR(IF(CV$3='Rent Roll'!$U19,(-SUMIF('Monthly Cash Flow'!$F$2:$EG$2,'Commercial Lease'!CV$2,'Monthly Cash Flow'!$F$28:$EG$28)*'Rent Roll'!$T19*'Rent Roll'!$R19),"-"),"-")</f>
        <v>-</v>
      </c>
      <c r="CW50" s="715" t="str">
        <f>IFERROR(IF(CW$3='Rent Roll'!$U19,(-SUMIF('Monthly Cash Flow'!$F$2:$EG$2,'Commercial Lease'!CW$2,'Monthly Cash Flow'!$F$28:$EG$28)*'Rent Roll'!$T19*'Rent Roll'!$R19),"-"),"-")</f>
        <v>-</v>
      </c>
      <c r="CX50" s="715" t="str">
        <f>IFERROR(IF(CX$3='Rent Roll'!$U19,(-SUMIF('Monthly Cash Flow'!$F$2:$EG$2,'Commercial Lease'!CX$2,'Monthly Cash Flow'!$F$28:$EG$28)*'Rent Roll'!$T19*'Rent Roll'!$R19),"-"),"-")</f>
        <v>-</v>
      </c>
      <c r="CY50" s="715" t="str">
        <f>IFERROR(IF(CY$3='Rent Roll'!$U19,(-SUMIF('Monthly Cash Flow'!$F$2:$EG$2,'Commercial Lease'!CY$2,'Monthly Cash Flow'!$F$28:$EG$28)*'Rent Roll'!$T19*'Rent Roll'!$R19),"-"),"-")</f>
        <v>-</v>
      </c>
      <c r="CZ50" s="715" t="str">
        <f>IFERROR(IF(CZ$3='Rent Roll'!$U19,(-SUMIF('Monthly Cash Flow'!$F$2:$EG$2,'Commercial Lease'!CZ$2,'Monthly Cash Flow'!$F$28:$EG$28)*'Rent Roll'!$T19*'Rent Roll'!$R19),"-"),"-")</f>
        <v>-</v>
      </c>
      <c r="DA50" s="715" t="str">
        <f>IFERROR(IF(DA$3='Rent Roll'!$U19,(-SUMIF('Monthly Cash Flow'!$F$2:$EG$2,'Commercial Lease'!DA$2,'Monthly Cash Flow'!$F$28:$EG$28)*'Rent Roll'!$T19*'Rent Roll'!$R19),"-"),"-")</f>
        <v>-</v>
      </c>
      <c r="DB50" s="715" t="str">
        <f>IFERROR(IF(DB$3='Rent Roll'!$U19,(-SUMIF('Monthly Cash Flow'!$F$2:$EG$2,'Commercial Lease'!DB$2,'Monthly Cash Flow'!$F$28:$EG$28)*'Rent Roll'!$T19*'Rent Roll'!$R19),"-"),"-")</f>
        <v>-</v>
      </c>
      <c r="DC50" s="715" t="str">
        <f>IFERROR(IF(DC$3='Rent Roll'!$U19,(-SUMIF('Monthly Cash Flow'!$F$2:$EG$2,'Commercial Lease'!DC$2,'Monthly Cash Flow'!$F$28:$EG$28)*'Rent Roll'!$T19*'Rent Roll'!$R19),"-"),"-")</f>
        <v>-</v>
      </c>
      <c r="DD50" s="715" t="str">
        <f>IFERROR(IF(DD$3='Rent Roll'!$U19,(-SUMIF('Monthly Cash Flow'!$F$2:$EG$2,'Commercial Lease'!DD$2,'Monthly Cash Flow'!$F$28:$EG$28)*'Rent Roll'!$T19*'Rent Roll'!$R19),"-"),"-")</f>
        <v>-</v>
      </c>
      <c r="DE50" s="715" t="str">
        <f>IFERROR(IF(DE$3='Rent Roll'!$U19,(-SUMIF('Monthly Cash Flow'!$F$2:$EG$2,'Commercial Lease'!DE$2,'Monthly Cash Flow'!$F$28:$EG$28)*'Rent Roll'!$T19*'Rent Roll'!$R19),"-"),"-")</f>
        <v>-</v>
      </c>
      <c r="DF50" s="715" t="str">
        <f>IFERROR(IF(DF$3='Rent Roll'!$U19,(-SUMIF('Monthly Cash Flow'!$F$2:$EG$2,'Commercial Lease'!DF$2,'Monthly Cash Flow'!$F$28:$EG$28)*'Rent Roll'!$T19*'Rent Roll'!$R19),"-"),"-")</f>
        <v>-</v>
      </c>
      <c r="DG50" s="715" t="str">
        <f>IFERROR(IF(DG$3='Rent Roll'!$U19,(-SUMIF('Monthly Cash Flow'!$F$2:$EG$2,'Commercial Lease'!DG$2,'Monthly Cash Flow'!$F$28:$EG$28)*'Rent Roll'!$T19*'Rent Roll'!$R19),"-"),"-")</f>
        <v>-</v>
      </c>
      <c r="DH50" s="715" t="str">
        <f>IFERROR(IF(DH$3='Rent Roll'!$U19,(-SUMIF('Monthly Cash Flow'!$F$2:$EG$2,'Commercial Lease'!DH$2,'Monthly Cash Flow'!$F$28:$EG$28)*'Rent Roll'!$T19*'Rent Roll'!$R19),"-"),"-")</f>
        <v>-</v>
      </c>
      <c r="DI50" s="715" t="str">
        <f>IFERROR(IF(DI$3='Rent Roll'!$U19,(-SUMIF('Monthly Cash Flow'!$F$2:$EG$2,'Commercial Lease'!DI$2,'Monthly Cash Flow'!$F$28:$EG$28)*'Rent Roll'!$T19*'Rent Roll'!$R19),"-"),"-")</f>
        <v>-</v>
      </c>
      <c r="DJ50" s="715" t="str">
        <f>IFERROR(IF(DJ$3='Rent Roll'!$U19,(-SUMIF('Monthly Cash Flow'!$F$2:$EG$2,'Commercial Lease'!DJ$2,'Monthly Cash Flow'!$F$28:$EG$28)*'Rent Roll'!$T19*'Rent Roll'!$R19),"-"),"-")</f>
        <v>-</v>
      </c>
      <c r="DK50" s="715" t="str">
        <f>IFERROR(IF(DK$3='Rent Roll'!$U19,(-SUMIF('Monthly Cash Flow'!$F$2:$EG$2,'Commercial Lease'!DK$2,'Monthly Cash Flow'!$F$28:$EG$28)*'Rent Roll'!$T19*'Rent Roll'!$R19),"-"),"-")</f>
        <v>-</v>
      </c>
      <c r="DL50" s="715" t="str">
        <f>IFERROR(IF(DL$3='Rent Roll'!$U19,(-SUMIF('Monthly Cash Flow'!$F$2:$EG$2,'Commercial Lease'!DL$2,'Monthly Cash Flow'!$F$28:$EG$28)*'Rent Roll'!$T19*'Rent Roll'!$R19),"-"),"-")</f>
        <v>-</v>
      </c>
      <c r="DM50" s="715" t="str">
        <f>IFERROR(IF(DM$3='Rent Roll'!$U19,(-SUMIF('Monthly Cash Flow'!$F$2:$EG$2,'Commercial Lease'!DM$2,'Monthly Cash Flow'!$F$28:$EG$28)*'Rent Roll'!$T19*'Rent Roll'!$R19),"-"),"-")</f>
        <v>-</v>
      </c>
      <c r="DN50" s="715" t="str">
        <f>IFERROR(IF(DN$3='Rent Roll'!$U19,(-SUMIF('Monthly Cash Flow'!$F$2:$EG$2,'Commercial Lease'!DN$2,'Monthly Cash Flow'!$F$28:$EG$28)*'Rent Roll'!$T19*'Rent Roll'!$R19),"-"),"-")</f>
        <v>-</v>
      </c>
      <c r="DO50" s="715" t="str">
        <f>IFERROR(IF(DO$3='Rent Roll'!$U19,(-SUMIF('Monthly Cash Flow'!$F$2:$EG$2,'Commercial Lease'!DO$2,'Monthly Cash Flow'!$F$28:$EG$28)*'Rent Roll'!$T19*'Rent Roll'!$R19),"-"),"-")</f>
        <v>-</v>
      </c>
      <c r="DP50" s="715" t="str">
        <f>IFERROR(IF(DP$3='Rent Roll'!$U19,(-SUMIF('Monthly Cash Flow'!$F$2:$EG$2,'Commercial Lease'!DP$2,'Monthly Cash Flow'!$F$28:$EG$28)*'Rent Roll'!$T19*'Rent Roll'!$R19),"-"),"-")</f>
        <v>-</v>
      </c>
      <c r="DQ50" s="715" t="str">
        <f>IFERROR(IF(DQ$3='Rent Roll'!$U19,(-SUMIF('Monthly Cash Flow'!$F$2:$EG$2,'Commercial Lease'!DQ$2,'Monthly Cash Flow'!$F$28:$EG$28)*'Rent Roll'!$T19*'Rent Roll'!$R19),"-"),"-")</f>
        <v>-</v>
      </c>
      <c r="DR50" s="715" t="str">
        <f>IFERROR(IF(DR$3='Rent Roll'!$U19,(-SUMIF('Monthly Cash Flow'!$F$2:$EG$2,'Commercial Lease'!DR$2,'Monthly Cash Flow'!$F$28:$EG$28)*'Rent Roll'!$T19*'Rent Roll'!$R19),"-"),"-")</f>
        <v>-</v>
      </c>
      <c r="DS50" s="715" t="str">
        <f>IFERROR(IF(DS$3='Rent Roll'!$U19,(-SUMIF('Monthly Cash Flow'!$F$2:$EG$2,'Commercial Lease'!DS$2,'Monthly Cash Flow'!$F$28:$EG$28)*'Rent Roll'!$T19*'Rent Roll'!$R19),"-"),"-")</f>
        <v>-</v>
      </c>
      <c r="DT50" s="715" t="str">
        <f>IFERROR(IF(DT$3='Rent Roll'!$U19,(-SUMIF('Monthly Cash Flow'!$F$2:$EG$2,'Commercial Lease'!DT$2,'Monthly Cash Flow'!$F$28:$EG$28)*'Rent Roll'!$T19*'Rent Roll'!$R19),"-"),"-")</f>
        <v>-</v>
      </c>
      <c r="DU50" s="715" t="str">
        <f>IFERROR(IF(DU$3='Rent Roll'!$U19,(-SUMIF('Monthly Cash Flow'!$F$2:$EG$2,'Commercial Lease'!DU$2,'Monthly Cash Flow'!$F$28:$EG$28)*'Rent Roll'!$T19*'Rent Roll'!$R19),"-"),"-")</f>
        <v>-</v>
      </c>
      <c r="DV50" s="715" t="str">
        <f>IFERROR(IF(DV$3='Rent Roll'!$U19,(-SUMIF('Monthly Cash Flow'!$F$2:$EG$2,'Commercial Lease'!DV$2,'Monthly Cash Flow'!$F$28:$EG$28)*'Rent Roll'!$T19*'Rent Roll'!$R19),"-"),"-")</f>
        <v>-</v>
      </c>
      <c r="DW50" s="715" t="str">
        <f>IFERROR(IF(DW$3='Rent Roll'!$U19,(-SUMIF('Monthly Cash Flow'!$F$2:$EG$2,'Commercial Lease'!DW$2,'Monthly Cash Flow'!$F$28:$EG$28)*'Rent Roll'!$T19*'Rent Roll'!$R19),"-"),"-")</f>
        <v>-</v>
      </c>
      <c r="DX50" s="715" t="str">
        <f>IFERROR(IF(DX$3='Rent Roll'!$U19,(-SUMIF('Monthly Cash Flow'!$F$2:$EG$2,'Commercial Lease'!DX$2,'Monthly Cash Flow'!$F$28:$EG$28)*'Rent Roll'!$T19*'Rent Roll'!$R19),"-"),"-")</f>
        <v>-</v>
      </c>
      <c r="DY50" s="715" t="str">
        <f>IFERROR(IF(DY$3='Rent Roll'!$U19,(-SUMIF('Monthly Cash Flow'!$F$2:$EG$2,'Commercial Lease'!DY$2,'Monthly Cash Flow'!$F$28:$EG$28)*'Rent Roll'!$T19*'Rent Roll'!$R19),"-"),"-")</f>
        <v>-</v>
      </c>
      <c r="DZ50" s="715" t="str">
        <f>IFERROR(IF(DZ$3='Rent Roll'!$U19,(-SUMIF('Monthly Cash Flow'!$F$2:$EG$2,'Commercial Lease'!DZ$2,'Monthly Cash Flow'!$F$28:$EG$28)*'Rent Roll'!$T19*'Rent Roll'!$R19),"-"),"-")</f>
        <v>-</v>
      </c>
      <c r="EA50" s="715" t="str">
        <f>IFERROR(IF(EA$3='Rent Roll'!$U19,(-SUMIF('Monthly Cash Flow'!$F$2:$EG$2,'Commercial Lease'!EA$2,'Monthly Cash Flow'!$F$28:$EG$28)*'Rent Roll'!$T19*'Rent Roll'!$R19),"-"),"-")</f>
        <v>-</v>
      </c>
      <c r="EB50" s="715" t="str">
        <f>IFERROR(IF(EB$3='Rent Roll'!$U19,(-SUMIF('Monthly Cash Flow'!$F$2:$EG$2,'Commercial Lease'!EB$2,'Monthly Cash Flow'!$F$28:$EG$28)*'Rent Roll'!$T19*'Rent Roll'!$R19),"-"),"-")</f>
        <v>-</v>
      </c>
      <c r="EC50" s="715" t="str">
        <f>IFERROR(IF(EC$3='Rent Roll'!$U19,(-SUMIF('Monthly Cash Flow'!$F$2:$EG$2,'Commercial Lease'!EC$2,'Monthly Cash Flow'!$F$28:$EG$28)*'Rent Roll'!$T19*'Rent Roll'!$R19),"-"),"-")</f>
        <v>-</v>
      </c>
      <c r="ED50" s="715" t="str">
        <f>IFERROR(IF(ED$3='Rent Roll'!$U19,(-SUMIF('Monthly Cash Flow'!$F$2:$EG$2,'Commercial Lease'!ED$2,'Monthly Cash Flow'!$F$28:$EG$28)*'Rent Roll'!$T19*'Rent Roll'!$R19),"-"),"-")</f>
        <v>-</v>
      </c>
      <c r="EE50" s="715" t="str">
        <f>IFERROR(IF(EE$3='Rent Roll'!$U19,(-SUMIF('Monthly Cash Flow'!$F$2:$EG$2,'Commercial Lease'!EE$2,'Monthly Cash Flow'!$F$28:$EG$28)*'Rent Roll'!$T19*'Rent Roll'!$R19),"-"),"-")</f>
        <v>-</v>
      </c>
      <c r="EF50" s="361" t="str">
        <f>IFERROR(IF(EF$3='Rent Roll'!$U19,(-SUMIF('Monthly Cash Flow'!$F$2:$EG$2,'Commercial Lease'!EF$2,'Monthly Cash Flow'!$F$28:$EG$28)*'Rent Roll'!$T19*'Rent Roll'!$R19),"-"),"-")</f>
        <v>-</v>
      </c>
      <c r="EG50" s="693" t="s">
        <v>109</v>
      </c>
    </row>
    <row r="51" spans="2:137" x14ac:dyDescent="0.25">
      <c r="B51" s="732"/>
      <c r="C51" s="714" t="str">
        <f>CONCATENATE('Rent Roll'!B20&amp;" - "&amp;'Rent Roll'!C20)</f>
        <v xml:space="preserve"> - </v>
      </c>
      <c r="D51" s="361">
        <f t="shared" si="15"/>
        <v>0</v>
      </c>
      <c r="E51" s="715" t="str">
        <f>IFERROR(IF(E$3='Rent Roll'!$U20,(-SUMIF('Monthly Cash Flow'!$F$2:$EG$2,'Commercial Lease'!E$2,'Monthly Cash Flow'!$F$28:$EG$28)*'Rent Roll'!$T20*'Rent Roll'!$R20),"-"),"-")</f>
        <v>-</v>
      </c>
      <c r="F51" s="715" t="str">
        <f>IFERROR(IF(F$3='Rent Roll'!$U20,(-SUMIF('Monthly Cash Flow'!$F$2:$EG$2,'Commercial Lease'!F$2,'Monthly Cash Flow'!$F$28:$EG$28)*'Rent Roll'!$T20*'Rent Roll'!$R20),"-"),"-")</f>
        <v>-</v>
      </c>
      <c r="G51" s="715" t="str">
        <f>IFERROR(IF(G$3='Rent Roll'!$U20,(-SUMIF('Monthly Cash Flow'!$F$2:$EG$2,'Commercial Lease'!G$2,'Monthly Cash Flow'!$F$28:$EG$28)*'Rent Roll'!$T20*'Rent Roll'!$R20),"-"),"-")</f>
        <v>-</v>
      </c>
      <c r="H51" s="715" t="str">
        <f>IFERROR(IF(H$3='Rent Roll'!$U20,(-SUMIF('Monthly Cash Flow'!$F$2:$EG$2,'Commercial Lease'!H$2,'Monthly Cash Flow'!$F$28:$EG$28)*'Rent Roll'!$T20*'Rent Roll'!$R20),"-"),"-")</f>
        <v>-</v>
      </c>
      <c r="I51" s="715" t="str">
        <f>IFERROR(IF(I$3='Rent Roll'!$U20,(-SUMIF('Monthly Cash Flow'!$F$2:$EG$2,'Commercial Lease'!I$2,'Monthly Cash Flow'!$F$28:$EG$28)*'Rent Roll'!$T20*'Rent Roll'!$R20),"-"),"-")</f>
        <v>-</v>
      </c>
      <c r="J51" s="715" t="str">
        <f>IFERROR(IF(J$3='Rent Roll'!$U20,(-SUMIF('Monthly Cash Flow'!$F$2:$EG$2,'Commercial Lease'!J$2,'Monthly Cash Flow'!$F$28:$EG$28)*'Rent Roll'!$T20*'Rent Roll'!$R20),"-"),"-")</f>
        <v>-</v>
      </c>
      <c r="K51" s="715" t="str">
        <f>IFERROR(IF(K$3='Rent Roll'!$U20,(-SUMIF('Monthly Cash Flow'!$F$2:$EG$2,'Commercial Lease'!K$2,'Monthly Cash Flow'!$F$28:$EG$28)*'Rent Roll'!$T20*'Rent Roll'!$R20),"-"),"-")</f>
        <v>-</v>
      </c>
      <c r="L51" s="715" t="str">
        <f>IFERROR(IF(L$3='Rent Roll'!$U20,(-SUMIF('Monthly Cash Flow'!$F$2:$EG$2,'Commercial Lease'!L$2,'Monthly Cash Flow'!$F$28:$EG$28)*'Rent Roll'!$T20*'Rent Roll'!$R20),"-"),"-")</f>
        <v>-</v>
      </c>
      <c r="M51" s="715" t="str">
        <f>IFERROR(IF(M$3='Rent Roll'!$U20,(-SUMIF('Monthly Cash Flow'!$F$2:$EG$2,'Commercial Lease'!M$2,'Monthly Cash Flow'!$F$28:$EG$28)*'Rent Roll'!$T20*'Rent Roll'!$R20),"-"),"-")</f>
        <v>-</v>
      </c>
      <c r="N51" s="715" t="str">
        <f>IFERROR(IF(N$3='Rent Roll'!$U20,(-SUMIF('Monthly Cash Flow'!$F$2:$EG$2,'Commercial Lease'!N$2,'Monthly Cash Flow'!$F$28:$EG$28)*'Rent Roll'!$T20*'Rent Roll'!$R20),"-"),"-")</f>
        <v>-</v>
      </c>
      <c r="O51" s="715" t="str">
        <f>IFERROR(IF(O$3='Rent Roll'!$U20,(-SUMIF('Monthly Cash Flow'!$F$2:$EG$2,'Commercial Lease'!O$2,'Monthly Cash Flow'!$F$28:$EG$28)*'Rent Roll'!$T20*'Rent Roll'!$R20),"-"),"-")</f>
        <v>-</v>
      </c>
      <c r="P51" s="715" t="str">
        <f>IFERROR(IF(P$3='Rent Roll'!$U20,(-SUMIF('Monthly Cash Flow'!$F$2:$EG$2,'Commercial Lease'!P$2,'Monthly Cash Flow'!$F$28:$EG$28)*'Rent Roll'!$T20*'Rent Roll'!$R20),"-"),"-")</f>
        <v>-</v>
      </c>
      <c r="Q51" s="715" t="str">
        <f>IFERROR(IF(Q$3='Rent Roll'!$U20,(-SUMIF('Monthly Cash Flow'!$F$2:$EG$2,'Commercial Lease'!Q$2,'Monthly Cash Flow'!$F$28:$EG$28)*'Rent Roll'!$T20*'Rent Roll'!$R20),"-"),"-")</f>
        <v>-</v>
      </c>
      <c r="R51" s="715" t="str">
        <f>IFERROR(IF(R$3='Rent Roll'!$U20,(-SUMIF('Monthly Cash Flow'!$F$2:$EG$2,'Commercial Lease'!R$2,'Monthly Cash Flow'!$F$28:$EG$28)*'Rent Roll'!$T20*'Rent Roll'!$R20),"-"),"-")</f>
        <v>-</v>
      </c>
      <c r="S51" s="715" t="str">
        <f>IFERROR(IF(S$3='Rent Roll'!$U20,(-SUMIF('Monthly Cash Flow'!$F$2:$EG$2,'Commercial Lease'!S$2,'Monthly Cash Flow'!$F$28:$EG$28)*'Rent Roll'!$T20*'Rent Roll'!$R20),"-"),"-")</f>
        <v>-</v>
      </c>
      <c r="T51" s="715" t="str">
        <f>IFERROR(IF(T$3='Rent Roll'!$U20,(-SUMIF('Monthly Cash Flow'!$F$2:$EG$2,'Commercial Lease'!T$2,'Monthly Cash Flow'!$F$28:$EG$28)*'Rent Roll'!$T20*'Rent Roll'!$R20),"-"),"-")</f>
        <v>-</v>
      </c>
      <c r="U51" s="715" t="str">
        <f>IFERROR(IF(U$3='Rent Roll'!$U20,(-SUMIF('Monthly Cash Flow'!$F$2:$EG$2,'Commercial Lease'!U$2,'Monthly Cash Flow'!$F$28:$EG$28)*'Rent Roll'!$T20*'Rent Roll'!$R20),"-"),"-")</f>
        <v>-</v>
      </c>
      <c r="V51" s="715" t="str">
        <f>IFERROR(IF(V$3='Rent Roll'!$U20,(-SUMIF('Monthly Cash Flow'!$F$2:$EG$2,'Commercial Lease'!V$2,'Monthly Cash Flow'!$F$28:$EG$28)*'Rent Roll'!$T20*'Rent Roll'!$R20),"-"),"-")</f>
        <v>-</v>
      </c>
      <c r="W51" s="715" t="str">
        <f>IFERROR(IF(W$3='Rent Roll'!$U20,(-SUMIF('Monthly Cash Flow'!$F$2:$EG$2,'Commercial Lease'!W$2,'Monthly Cash Flow'!$F$28:$EG$28)*'Rent Roll'!$T20*'Rent Roll'!$R20),"-"),"-")</f>
        <v>-</v>
      </c>
      <c r="X51" s="715" t="str">
        <f>IFERROR(IF(X$3='Rent Roll'!$U20,(-SUMIF('Monthly Cash Flow'!$F$2:$EG$2,'Commercial Lease'!X$2,'Monthly Cash Flow'!$F$28:$EG$28)*'Rent Roll'!$T20*'Rent Roll'!$R20),"-"),"-")</f>
        <v>-</v>
      </c>
      <c r="Y51" s="715" t="str">
        <f>IFERROR(IF(Y$3='Rent Roll'!$U20,(-SUMIF('Monthly Cash Flow'!$F$2:$EG$2,'Commercial Lease'!Y$2,'Monthly Cash Flow'!$F$28:$EG$28)*'Rent Roll'!$T20*'Rent Roll'!$R20),"-"),"-")</f>
        <v>-</v>
      </c>
      <c r="Z51" s="715" t="str">
        <f>IFERROR(IF(Z$3='Rent Roll'!$U20,(-SUMIF('Monthly Cash Flow'!$F$2:$EG$2,'Commercial Lease'!Z$2,'Monthly Cash Flow'!$F$28:$EG$28)*'Rent Roll'!$T20*'Rent Roll'!$R20),"-"),"-")</f>
        <v>-</v>
      </c>
      <c r="AA51" s="715" t="str">
        <f>IFERROR(IF(AA$3='Rent Roll'!$U20,(-SUMIF('Monthly Cash Flow'!$F$2:$EG$2,'Commercial Lease'!AA$2,'Monthly Cash Flow'!$F$28:$EG$28)*'Rent Roll'!$T20*'Rent Roll'!$R20),"-"),"-")</f>
        <v>-</v>
      </c>
      <c r="AB51" s="715" t="str">
        <f>IFERROR(IF(AB$3='Rent Roll'!$U20,(-SUMIF('Monthly Cash Flow'!$F$2:$EG$2,'Commercial Lease'!AB$2,'Monthly Cash Flow'!$F$28:$EG$28)*'Rent Roll'!$T20*'Rent Roll'!$R20),"-"),"-")</f>
        <v>-</v>
      </c>
      <c r="AC51" s="715" t="str">
        <f>IFERROR(IF(AC$3='Rent Roll'!$U20,(-SUMIF('Monthly Cash Flow'!$F$2:$EG$2,'Commercial Lease'!AC$2,'Monthly Cash Flow'!$F$28:$EG$28)*'Rent Roll'!$T20*'Rent Roll'!$R20),"-"),"-")</f>
        <v>-</v>
      </c>
      <c r="AD51" s="715" t="str">
        <f>IFERROR(IF(AD$3='Rent Roll'!$U20,(-SUMIF('Monthly Cash Flow'!$F$2:$EG$2,'Commercial Lease'!AD$2,'Monthly Cash Flow'!$F$28:$EG$28)*'Rent Roll'!$T20*'Rent Roll'!$R20),"-"),"-")</f>
        <v>-</v>
      </c>
      <c r="AE51" s="715" t="str">
        <f>IFERROR(IF(AE$3='Rent Roll'!$U20,(-SUMIF('Monthly Cash Flow'!$F$2:$EG$2,'Commercial Lease'!AE$2,'Monthly Cash Flow'!$F$28:$EG$28)*'Rent Roll'!$T20*'Rent Roll'!$R20),"-"),"-")</f>
        <v>-</v>
      </c>
      <c r="AF51" s="715" t="str">
        <f>IFERROR(IF(AF$3='Rent Roll'!$U20,(-SUMIF('Monthly Cash Flow'!$F$2:$EG$2,'Commercial Lease'!AF$2,'Monthly Cash Flow'!$F$28:$EG$28)*'Rent Roll'!$T20*'Rent Roll'!$R20),"-"),"-")</f>
        <v>-</v>
      </c>
      <c r="AG51" s="715" t="str">
        <f>IFERROR(IF(AG$3='Rent Roll'!$U20,(-SUMIF('Monthly Cash Flow'!$F$2:$EG$2,'Commercial Lease'!AG$2,'Monthly Cash Flow'!$F$28:$EG$28)*'Rent Roll'!$T20*'Rent Roll'!$R20),"-"),"-")</f>
        <v>-</v>
      </c>
      <c r="AH51" s="715" t="str">
        <f>IFERROR(IF(AH$3='Rent Roll'!$U20,(-SUMIF('Monthly Cash Flow'!$F$2:$EG$2,'Commercial Lease'!AH$2,'Monthly Cash Flow'!$F$28:$EG$28)*'Rent Roll'!$T20*'Rent Roll'!$R20),"-"),"-")</f>
        <v>-</v>
      </c>
      <c r="AI51" s="715" t="str">
        <f>IFERROR(IF(AI$3='Rent Roll'!$U20,(-SUMIF('Monthly Cash Flow'!$F$2:$EG$2,'Commercial Lease'!AI$2,'Monthly Cash Flow'!$F$28:$EG$28)*'Rent Roll'!$T20*'Rent Roll'!$R20),"-"),"-")</f>
        <v>-</v>
      </c>
      <c r="AJ51" s="715" t="str">
        <f>IFERROR(IF(AJ$3='Rent Roll'!$U20,(-SUMIF('Monthly Cash Flow'!$F$2:$EG$2,'Commercial Lease'!AJ$2,'Monthly Cash Flow'!$F$28:$EG$28)*'Rent Roll'!$T20*'Rent Roll'!$R20),"-"),"-")</f>
        <v>-</v>
      </c>
      <c r="AK51" s="715" t="str">
        <f>IFERROR(IF(AK$3='Rent Roll'!$U20,(-SUMIF('Monthly Cash Flow'!$F$2:$EG$2,'Commercial Lease'!AK$2,'Monthly Cash Flow'!$F$28:$EG$28)*'Rent Roll'!$T20*'Rent Roll'!$R20),"-"),"-")</f>
        <v>-</v>
      </c>
      <c r="AL51" s="715" t="str">
        <f>IFERROR(IF(AL$3='Rent Roll'!$U20,(-SUMIF('Monthly Cash Flow'!$F$2:$EG$2,'Commercial Lease'!AL$2,'Monthly Cash Flow'!$F$28:$EG$28)*'Rent Roll'!$T20*'Rent Roll'!$R20),"-"),"-")</f>
        <v>-</v>
      </c>
      <c r="AM51" s="715" t="str">
        <f>IFERROR(IF(AM$3='Rent Roll'!$U20,(-SUMIF('Monthly Cash Flow'!$F$2:$EG$2,'Commercial Lease'!AM$2,'Monthly Cash Flow'!$F$28:$EG$28)*'Rent Roll'!$T20*'Rent Roll'!$R20),"-"),"-")</f>
        <v>-</v>
      </c>
      <c r="AN51" s="715" t="str">
        <f>IFERROR(IF(AN$3='Rent Roll'!$U20,(-SUMIF('Monthly Cash Flow'!$F$2:$EG$2,'Commercial Lease'!AN$2,'Monthly Cash Flow'!$F$28:$EG$28)*'Rent Roll'!$T20*'Rent Roll'!$R20),"-"),"-")</f>
        <v>-</v>
      </c>
      <c r="AO51" s="715" t="str">
        <f>IFERROR(IF(AO$3='Rent Roll'!$U20,(-SUMIF('Monthly Cash Flow'!$F$2:$EG$2,'Commercial Lease'!AO$2,'Monthly Cash Flow'!$F$28:$EG$28)*'Rent Roll'!$T20*'Rent Roll'!$R20),"-"),"-")</f>
        <v>-</v>
      </c>
      <c r="AP51" s="715" t="str">
        <f>IFERROR(IF(AP$3='Rent Roll'!$U20,(-SUMIF('Monthly Cash Flow'!$F$2:$EG$2,'Commercial Lease'!AP$2,'Monthly Cash Flow'!$F$28:$EG$28)*'Rent Roll'!$T20*'Rent Roll'!$R20),"-"),"-")</f>
        <v>-</v>
      </c>
      <c r="AQ51" s="715" t="str">
        <f>IFERROR(IF(AQ$3='Rent Roll'!$U20,(-SUMIF('Monthly Cash Flow'!$F$2:$EG$2,'Commercial Lease'!AQ$2,'Monthly Cash Flow'!$F$28:$EG$28)*'Rent Roll'!$T20*'Rent Roll'!$R20),"-"),"-")</f>
        <v>-</v>
      </c>
      <c r="AR51" s="715" t="str">
        <f>IFERROR(IF(AR$3='Rent Roll'!$U20,(-SUMIF('Monthly Cash Flow'!$F$2:$EG$2,'Commercial Lease'!AR$2,'Monthly Cash Flow'!$F$28:$EG$28)*'Rent Roll'!$T20*'Rent Roll'!$R20),"-"),"-")</f>
        <v>-</v>
      </c>
      <c r="AS51" s="715" t="str">
        <f>IFERROR(IF(AS$3='Rent Roll'!$U20,(-SUMIF('Monthly Cash Flow'!$F$2:$EG$2,'Commercial Lease'!AS$2,'Monthly Cash Flow'!$F$28:$EG$28)*'Rent Roll'!$T20*'Rent Roll'!$R20),"-"),"-")</f>
        <v>-</v>
      </c>
      <c r="AT51" s="715" t="str">
        <f>IFERROR(IF(AT$3='Rent Roll'!$U20,(-SUMIF('Monthly Cash Flow'!$F$2:$EG$2,'Commercial Lease'!AT$2,'Monthly Cash Flow'!$F$28:$EG$28)*'Rent Roll'!$T20*'Rent Roll'!$R20),"-"),"-")</f>
        <v>-</v>
      </c>
      <c r="AU51" s="715" t="str">
        <f>IFERROR(IF(AU$3='Rent Roll'!$U20,(-SUMIF('Monthly Cash Flow'!$F$2:$EG$2,'Commercial Lease'!AU$2,'Monthly Cash Flow'!$F$28:$EG$28)*'Rent Roll'!$T20*'Rent Roll'!$R20),"-"),"-")</f>
        <v>-</v>
      </c>
      <c r="AV51" s="715" t="str">
        <f>IFERROR(IF(AV$3='Rent Roll'!$U20,(-SUMIF('Monthly Cash Flow'!$F$2:$EG$2,'Commercial Lease'!AV$2,'Monthly Cash Flow'!$F$28:$EG$28)*'Rent Roll'!$T20*'Rent Roll'!$R20),"-"),"-")</f>
        <v>-</v>
      </c>
      <c r="AW51" s="715" t="str">
        <f>IFERROR(IF(AW$3='Rent Roll'!$U20,(-SUMIF('Monthly Cash Flow'!$F$2:$EG$2,'Commercial Lease'!AW$2,'Monthly Cash Flow'!$F$28:$EG$28)*'Rent Roll'!$T20*'Rent Roll'!$R20),"-"),"-")</f>
        <v>-</v>
      </c>
      <c r="AX51" s="715" t="str">
        <f>IFERROR(IF(AX$3='Rent Roll'!$U20,(-SUMIF('Monthly Cash Flow'!$F$2:$EG$2,'Commercial Lease'!AX$2,'Monthly Cash Flow'!$F$28:$EG$28)*'Rent Roll'!$T20*'Rent Roll'!$R20),"-"),"-")</f>
        <v>-</v>
      </c>
      <c r="AY51" s="715" t="str">
        <f>IFERROR(IF(AY$3='Rent Roll'!$U20,(-SUMIF('Monthly Cash Flow'!$F$2:$EG$2,'Commercial Lease'!AY$2,'Monthly Cash Flow'!$F$28:$EG$28)*'Rent Roll'!$T20*'Rent Roll'!$R20),"-"),"-")</f>
        <v>-</v>
      </c>
      <c r="AZ51" s="715" t="str">
        <f>IFERROR(IF(AZ$3='Rent Roll'!$U20,(-SUMIF('Monthly Cash Flow'!$F$2:$EG$2,'Commercial Lease'!AZ$2,'Monthly Cash Flow'!$F$28:$EG$28)*'Rent Roll'!$T20*'Rent Roll'!$R20),"-"),"-")</f>
        <v>-</v>
      </c>
      <c r="BA51" s="715" t="str">
        <f>IFERROR(IF(BA$3='Rent Roll'!$U20,(-SUMIF('Monthly Cash Flow'!$F$2:$EG$2,'Commercial Lease'!BA$2,'Monthly Cash Flow'!$F$28:$EG$28)*'Rent Roll'!$T20*'Rent Roll'!$R20),"-"),"-")</f>
        <v>-</v>
      </c>
      <c r="BB51" s="715" t="str">
        <f>IFERROR(IF(BB$3='Rent Roll'!$U20,(-SUMIF('Monthly Cash Flow'!$F$2:$EG$2,'Commercial Lease'!BB$2,'Monthly Cash Flow'!$F$28:$EG$28)*'Rent Roll'!$T20*'Rent Roll'!$R20),"-"),"-")</f>
        <v>-</v>
      </c>
      <c r="BC51" s="715" t="str">
        <f>IFERROR(IF(BC$3='Rent Roll'!$U20,(-SUMIF('Monthly Cash Flow'!$F$2:$EG$2,'Commercial Lease'!BC$2,'Monthly Cash Flow'!$F$28:$EG$28)*'Rent Roll'!$T20*'Rent Roll'!$R20),"-"),"-")</f>
        <v>-</v>
      </c>
      <c r="BD51" s="715" t="str">
        <f>IFERROR(IF(BD$3='Rent Roll'!$U20,(-SUMIF('Monthly Cash Flow'!$F$2:$EG$2,'Commercial Lease'!BD$2,'Monthly Cash Flow'!$F$28:$EG$28)*'Rent Roll'!$T20*'Rent Roll'!$R20),"-"),"-")</f>
        <v>-</v>
      </c>
      <c r="BE51" s="715" t="str">
        <f>IFERROR(IF(BE$3='Rent Roll'!$U20,(-SUMIF('Monthly Cash Flow'!$F$2:$EG$2,'Commercial Lease'!BE$2,'Monthly Cash Flow'!$F$28:$EG$28)*'Rent Roll'!$T20*'Rent Roll'!$R20),"-"),"-")</f>
        <v>-</v>
      </c>
      <c r="BF51" s="715" t="str">
        <f>IFERROR(IF(BF$3='Rent Roll'!$U20,(-SUMIF('Monthly Cash Flow'!$F$2:$EG$2,'Commercial Lease'!BF$2,'Monthly Cash Flow'!$F$28:$EG$28)*'Rent Roll'!$T20*'Rent Roll'!$R20),"-"),"-")</f>
        <v>-</v>
      </c>
      <c r="BG51" s="715" t="str">
        <f>IFERROR(IF(BG$3='Rent Roll'!$U20,(-SUMIF('Monthly Cash Flow'!$F$2:$EG$2,'Commercial Lease'!BG$2,'Monthly Cash Flow'!$F$28:$EG$28)*'Rent Roll'!$T20*'Rent Roll'!$R20),"-"),"-")</f>
        <v>-</v>
      </c>
      <c r="BH51" s="715" t="str">
        <f>IFERROR(IF(BH$3='Rent Roll'!$U20,(-SUMIF('Monthly Cash Flow'!$F$2:$EG$2,'Commercial Lease'!BH$2,'Monthly Cash Flow'!$F$28:$EG$28)*'Rent Roll'!$T20*'Rent Roll'!$R20),"-"),"-")</f>
        <v>-</v>
      </c>
      <c r="BI51" s="715" t="str">
        <f>IFERROR(IF(BI$3='Rent Roll'!$U20,(-SUMIF('Monthly Cash Flow'!$F$2:$EG$2,'Commercial Lease'!BI$2,'Monthly Cash Flow'!$F$28:$EG$28)*'Rent Roll'!$T20*'Rent Roll'!$R20),"-"),"-")</f>
        <v>-</v>
      </c>
      <c r="BJ51" s="715" t="str">
        <f>IFERROR(IF(BJ$3='Rent Roll'!$U20,(-SUMIF('Monthly Cash Flow'!$F$2:$EG$2,'Commercial Lease'!BJ$2,'Monthly Cash Flow'!$F$28:$EG$28)*'Rent Roll'!$T20*'Rent Roll'!$R20),"-"),"-")</f>
        <v>-</v>
      </c>
      <c r="BK51" s="715" t="str">
        <f>IFERROR(IF(BK$3='Rent Roll'!$U20,(-SUMIF('Monthly Cash Flow'!$F$2:$EG$2,'Commercial Lease'!BK$2,'Monthly Cash Flow'!$F$28:$EG$28)*'Rent Roll'!$T20*'Rent Roll'!$R20),"-"),"-")</f>
        <v>-</v>
      </c>
      <c r="BL51" s="715" t="str">
        <f>IFERROR(IF(BL$3='Rent Roll'!$U20,(-SUMIF('Monthly Cash Flow'!$F$2:$EG$2,'Commercial Lease'!BL$2,'Monthly Cash Flow'!$F$28:$EG$28)*'Rent Roll'!$T20*'Rent Roll'!$R20),"-"),"-")</f>
        <v>-</v>
      </c>
      <c r="BM51" s="715" t="str">
        <f>IFERROR(IF(BM$3='Rent Roll'!$U20,(-SUMIF('Monthly Cash Flow'!$F$2:$EG$2,'Commercial Lease'!BM$2,'Monthly Cash Flow'!$F$28:$EG$28)*'Rent Roll'!$T20*'Rent Roll'!$R20),"-"),"-")</f>
        <v>-</v>
      </c>
      <c r="BN51" s="715" t="str">
        <f>IFERROR(IF(BN$3='Rent Roll'!$U20,(-SUMIF('Monthly Cash Flow'!$F$2:$EG$2,'Commercial Lease'!BN$2,'Monthly Cash Flow'!$F$28:$EG$28)*'Rent Roll'!$T20*'Rent Roll'!$R20),"-"),"-")</f>
        <v>-</v>
      </c>
      <c r="BO51" s="715" t="str">
        <f>IFERROR(IF(BO$3='Rent Roll'!$U20,(-SUMIF('Monthly Cash Flow'!$F$2:$EG$2,'Commercial Lease'!BO$2,'Monthly Cash Flow'!$F$28:$EG$28)*'Rent Roll'!$T20*'Rent Roll'!$R20),"-"),"-")</f>
        <v>-</v>
      </c>
      <c r="BP51" s="715" t="str">
        <f>IFERROR(IF(BP$3='Rent Roll'!$U20,(-SUMIF('Monthly Cash Flow'!$F$2:$EG$2,'Commercial Lease'!BP$2,'Monthly Cash Flow'!$F$28:$EG$28)*'Rent Roll'!$T20*'Rent Roll'!$R20),"-"),"-")</f>
        <v>-</v>
      </c>
      <c r="BQ51" s="715" t="str">
        <f>IFERROR(IF(BQ$3='Rent Roll'!$U20,(-SUMIF('Monthly Cash Flow'!$F$2:$EG$2,'Commercial Lease'!BQ$2,'Monthly Cash Flow'!$F$28:$EG$28)*'Rent Roll'!$T20*'Rent Roll'!$R20),"-"),"-")</f>
        <v>-</v>
      </c>
      <c r="BR51" s="715" t="str">
        <f>IFERROR(IF(BR$3='Rent Roll'!$U20,(-SUMIF('Monthly Cash Flow'!$F$2:$EG$2,'Commercial Lease'!BR$2,'Monthly Cash Flow'!$F$28:$EG$28)*'Rent Roll'!$T20*'Rent Roll'!$R20),"-"),"-")</f>
        <v>-</v>
      </c>
      <c r="BS51" s="715" t="str">
        <f>IFERROR(IF(BS$3='Rent Roll'!$U20,(-SUMIF('Monthly Cash Flow'!$F$2:$EG$2,'Commercial Lease'!BS$2,'Monthly Cash Flow'!$F$28:$EG$28)*'Rent Roll'!$T20*'Rent Roll'!$R20),"-"),"-")</f>
        <v>-</v>
      </c>
      <c r="BT51" s="715" t="str">
        <f>IFERROR(IF(BT$3='Rent Roll'!$U20,(-SUMIF('Monthly Cash Flow'!$F$2:$EG$2,'Commercial Lease'!BT$2,'Monthly Cash Flow'!$F$28:$EG$28)*'Rent Roll'!$T20*'Rent Roll'!$R20),"-"),"-")</f>
        <v>-</v>
      </c>
      <c r="BU51" s="715" t="str">
        <f>IFERROR(IF(BU$3='Rent Roll'!$U20,(-SUMIF('Monthly Cash Flow'!$F$2:$EG$2,'Commercial Lease'!BU$2,'Monthly Cash Flow'!$F$28:$EG$28)*'Rent Roll'!$T20*'Rent Roll'!$R20),"-"),"-")</f>
        <v>-</v>
      </c>
      <c r="BV51" s="715" t="str">
        <f>IFERROR(IF(BV$3='Rent Roll'!$U20,(-SUMIF('Monthly Cash Flow'!$F$2:$EG$2,'Commercial Lease'!BV$2,'Monthly Cash Flow'!$F$28:$EG$28)*'Rent Roll'!$T20*'Rent Roll'!$R20),"-"),"-")</f>
        <v>-</v>
      </c>
      <c r="BW51" s="715" t="str">
        <f>IFERROR(IF(BW$3='Rent Roll'!$U20,(-SUMIF('Monthly Cash Flow'!$F$2:$EG$2,'Commercial Lease'!BW$2,'Monthly Cash Flow'!$F$28:$EG$28)*'Rent Roll'!$T20*'Rent Roll'!$R20),"-"),"-")</f>
        <v>-</v>
      </c>
      <c r="BX51" s="715" t="str">
        <f>IFERROR(IF(BX$3='Rent Roll'!$U20,(-SUMIF('Monthly Cash Flow'!$F$2:$EG$2,'Commercial Lease'!BX$2,'Monthly Cash Flow'!$F$28:$EG$28)*'Rent Roll'!$T20*'Rent Roll'!$R20),"-"),"-")</f>
        <v>-</v>
      </c>
      <c r="BY51" s="715" t="str">
        <f>IFERROR(IF(BY$3='Rent Roll'!$U20,(-SUMIF('Monthly Cash Flow'!$F$2:$EG$2,'Commercial Lease'!BY$2,'Monthly Cash Flow'!$F$28:$EG$28)*'Rent Roll'!$T20*'Rent Roll'!$R20),"-"),"-")</f>
        <v>-</v>
      </c>
      <c r="BZ51" s="715" t="str">
        <f>IFERROR(IF(BZ$3='Rent Roll'!$U20,(-SUMIF('Monthly Cash Flow'!$F$2:$EG$2,'Commercial Lease'!BZ$2,'Monthly Cash Flow'!$F$28:$EG$28)*'Rent Roll'!$T20*'Rent Roll'!$R20),"-"),"-")</f>
        <v>-</v>
      </c>
      <c r="CA51" s="715" t="str">
        <f>IFERROR(IF(CA$3='Rent Roll'!$U20,(-SUMIF('Monthly Cash Flow'!$F$2:$EG$2,'Commercial Lease'!CA$2,'Monthly Cash Flow'!$F$28:$EG$28)*'Rent Roll'!$T20*'Rent Roll'!$R20),"-"),"-")</f>
        <v>-</v>
      </c>
      <c r="CB51" s="715" t="str">
        <f>IFERROR(IF(CB$3='Rent Roll'!$U20,(-SUMIF('Monthly Cash Flow'!$F$2:$EG$2,'Commercial Lease'!CB$2,'Monthly Cash Flow'!$F$28:$EG$28)*'Rent Roll'!$T20*'Rent Roll'!$R20),"-"),"-")</f>
        <v>-</v>
      </c>
      <c r="CC51" s="715" t="str">
        <f>IFERROR(IF(CC$3='Rent Roll'!$U20,(-SUMIF('Monthly Cash Flow'!$F$2:$EG$2,'Commercial Lease'!CC$2,'Monthly Cash Flow'!$F$28:$EG$28)*'Rent Roll'!$T20*'Rent Roll'!$R20),"-"),"-")</f>
        <v>-</v>
      </c>
      <c r="CD51" s="715" t="str">
        <f>IFERROR(IF(CD$3='Rent Roll'!$U20,(-SUMIF('Monthly Cash Flow'!$F$2:$EG$2,'Commercial Lease'!CD$2,'Monthly Cash Flow'!$F$28:$EG$28)*'Rent Roll'!$T20*'Rent Roll'!$R20),"-"),"-")</f>
        <v>-</v>
      </c>
      <c r="CE51" s="715" t="str">
        <f>IFERROR(IF(CE$3='Rent Roll'!$U20,(-SUMIF('Monthly Cash Flow'!$F$2:$EG$2,'Commercial Lease'!CE$2,'Monthly Cash Flow'!$F$28:$EG$28)*'Rent Roll'!$T20*'Rent Roll'!$R20),"-"),"-")</f>
        <v>-</v>
      </c>
      <c r="CF51" s="715" t="str">
        <f>IFERROR(IF(CF$3='Rent Roll'!$U20,(-SUMIF('Monthly Cash Flow'!$F$2:$EG$2,'Commercial Lease'!CF$2,'Monthly Cash Flow'!$F$28:$EG$28)*'Rent Roll'!$T20*'Rent Roll'!$R20),"-"),"-")</f>
        <v>-</v>
      </c>
      <c r="CG51" s="715" t="str">
        <f>IFERROR(IF(CG$3='Rent Roll'!$U20,(-SUMIF('Monthly Cash Flow'!$F$2:$EG$2,'Commercial Lease'!CG$2,'Monthly Cash Flow'!$F$28:$EG$28)*'Rent Roll'!$T20*'Rent Roll'!$R20),"-"),"-")</f>
        <v>-</v>
      </c>
      <c r="CH51" s="715" t="str">
        <f>IFERROR(IF(CH$3='Rent Roll'!$U20,(-SUMIF('Monthly Cash Flow'!$F$2:$EG$2,'Commercial Lease'!CH$2,'Monthly Cash Flow'!$F$28:$EG$28)*'Rent Roll'!$T20*'Rent Roll'!$R20),"-"),"-")</f>
        <v>-</v>
      </c>
      <c r="CI51" s="715" t="str">
        <f>IFERROR(IF(CI$3='Rent Roll'!$U20,(-SUMIF('Monthly Cash Flow'!$F$2:$EG$2,'Commercial Lease'!CI$2,'Monthly Cash Flow'!$F$28:$EG$28)*'Rent Roll'!$T20*'Rent Roll'!$R20),"-"),"-")</f>
        <v>-</v>
      </c>
      <c r="CJ51" s="715" t="str">
        <f>IFERROR(IF(CJ$3='Rent Roll'!$U20,(-SUMIF('Monthly Cash Flow'!$F$2:$EG$2,'Commercial Lease'!CJ$2,'Monthly Cash Flow'!$F$28:$EG$28)*'Rent Roll'!$T20*'Rent Roll'!$R20),"-"),"-")</f>
        <v>-</v>
      </c>
      <c r="CK51" s="715" t="str">
        <f>IFERROR(IF(CK$3='Rent Roll'!$U20,(-SUMIF('Monthly Cash Flow'!$F$2:$EG$2,'Commercial Lease'!CK$2,'Monthly Cash Flow'!$F$28:$EG$28)*'Rent Roll'!$T20*'Rent Roll'!$R20),"-"),"-")</f>
        <v>-</v>
      </c>
      <c r="CL51" s="715" t="str">
        <f>IFERROR(IF(CL$3='Rent Roll'!$U20,(-SUMIF('Monthly Cash Flow'!$F$2:$EG$2,'Commercial Lease'!CL$2,'Monthly Cash Flow'!$F$28:$EG$28)*'Rent Roll'!$T20*'Rent Roll'!$R20),"-"),"-")</f>
        <v>-</v>
      </c>
      <c r="CM51" s="715" t="str">
        <f>IFERROR(IF(CM$3='Rent Roll'!$U20,(-SUMIF('Monthly Cash Flow'!$F$2:$EG$2,'Commercial Lease'!CM$2,'Monthly Cash Flow'!$F$28:$EG$28)*'Rent Roll'!$T20*'Rent Roll'!$R20),"-"),"-")</f>
        <v>-</v>
      </c>
      <c r="CN51" s="715" t="str">
        <f>IFERROR(IF(CN$3='Rent Roll'!$U20,(-SUMIF('Monthly Cash Flow'!$F$2:$EG$2,'Commercial Lease'!CN$2,'Monthly Cash Flow'!$F$28:$EG$28)*'Rent Roll'!$T20*'Rent Roll'!$R20),"-"),"-")</f>
        <v>-</v>
      </c>
      <c r="CO51" s="715" t="str">
        <f>IFERROR(IF(CO$3='Rent Roll'!$U20,(-SUMIF('Monthly Cash Flow'!$F$2:$EG$2,'Commercial Lease'!CO$2,'Monthly Cash Flow'!$F$28:$EG$28)*'Rent Roll'!$T20*'Rent Roll'!$R20),"-"),"-")</f>
        <v>-</v>
      </c>
      <c r="CP51" s="715" t="str">
        <f>IFERROR(IF(CP$3='Rent Roll'!$U20,(-SUMIF('Monthly Cash Flow'!$F$2:$EG$2,'Commercial Lease'!CP$2,'Monthly Cash Flow'!$F$28:$EG$28)*'Rent Roll'!$T20*'Rent Roll'!$R20),"-"),"-")</f>
        <v>-</v>
      </c>
      <c r="CQ51" s="715" t="str">
        <f>IFERROR(IF(CQ$3='Rent Roll'!$U20,(-SUMIF('Monthly Cash Flow'!$F$2:$EG$2,'Commercial Lease'!CQ$2,'Monthly Cash Flow'!$F$28:$EG$28)*'Rent Roll'!$T20*'Rent Roll'!$R20),"-"),"-")</f>
        <v>-</v>
      </c>
      <c r="CR51" s="715" t="str">
        <f>IFERROR(IF(CR$3='Rent Roll'!$U20,(-SUMIF('Monthly Cash Flow'!$F$2:$EG$2,'Commercial Lease'!CR$2,'Monthly Cash Flow'!$F$28:$EG$28)*'Rent Roll'!$T20*'Rent Roll'!$R20),"-"),"-")</f>
        <v>-</v>
      </c>
      <c r="CS51" s="715" t="str">
        <f>IFERROR(IF(CS$3='Rent Roll'!$U20,(-SUMIF('Monthly Cash Flow'!$F$2:$EG$2,'Commercial Lease'!CS$2,'Monthly Cash Flow'!$F$28:$EG$28)*'Rent Roll'!$T20*'Rent Roll'!$R20),"-"),"-")</f>
        <v>-</v>
      </c>
      <c r="CT51" s="715" t="str">
        <f>IFERROR(IF(CT$3='Rent Roll'!$U20,(-SUMIF('Monthly Cash Flow'!$F$2:$EG$2,'Commercial Lease'!CT$2,'Monthly Cash Flow'!$F$28:$EG$28)*'Rent Roll'!$T20*'Rent Roll'!$R20),"-"),"-")</f>
        <v>-</v>
      </c>
      <c r="CU51" s="715" t="str">
        <f>IFERROR(IF(CU$3='Rent Roll'!$U20,(-SUMIF('Monthly Cash Flow'!$F$2:$EG$2,'Commercial Lease'!CU$2,'Monthly Cash Flow'!$F$28:$EG$28)*'Rent Roll'!$T20*'Rent Roll'!$R20),"-"),"-")</f>
        <v>-</v>
      </c>
      <c r="CV51" s="715" t="str">
        <f>IFERROR(IF(CV$3='Rent Roll'!$U20,(-SUMIF('Monthly Cash Flow'!$F$2:$EG$2,'Commercial Lease'!CV$2,'Monthly Cash Flow'!$F$28:$EG$28)*'Rent Roll'!$T20*'Rent Roll'!$R20),"-"),"-")</f>
        <v>-</v>
      </c>
      <c r="CW51" s="715" t="str">
        <f>IFERROR(IF(CW$3='Rent Roll'!$U20,(-SUMIF('Monthly Cash Flow'!$F$2:$EG$2,'Commercial Lease'!CW$2,'Monthly Cash Flow'!$F$28:$EG$28)*'Rent Roll'!$T20*'Rent Roll'!$R20),"-"),"-")</f>
        <v>-</v>
      </c>
      <c r="CX51" s="715" t="str">
        <f>IFERROR(IF(CX$3='Rent Roll'!$U20,(-SUMIF('Monthly Cash Flow'!$F$2:$EG$2,'Commercial Lease'!CX$2,'Monthly Cash Flow'!$F$28:$EG$28)*'Rent Roll'!$T20*'Rent Roll'!$R20),"-"),"-")</f>
        <v>-</v>
      </c>
      <c r="CY51" s="715" t="str">
        <f>IFERROR(IF(CY$3='Rent Roll'!$U20,(-SUMIF('Monthly Cash Flow'!$F$2:$EG$2,'Commercial Lease'!CY$2,'Monthly Cash Flow'!$F$28:$EG$28)*'Rent Roll'!$T20*'Rent Roll'!$R20),"-"),"-")</f>
        <v>-</v>
      </c>
      <c r="CZ51" s="715" t="str">
        <f>IFERROR(IF(CZ$3='Rent Roll'!$U20,(-SUMIF('Monthly Cash Flow'!$F$2:$EG$2,'Commercial Lease'!CZ$2,'Monthly Cash Flow'!$F$28:$EG$28)*'Rent Roll'!$T20*'Rent Roll'!$R20),"-"),"-")</f>
        <v>-</v>
      </c>
      <c r="DA51" s="715" t="str">
        <f>IFERROR(IF(DA$3='Rent Roll'!$U20,(-SUMIF('Monthly Cash Flow'!$F$2:$EG$2,'Commercial Lease'!DA$2,'Monthly Cash Flow'!$F$28:$EG$28)*'Rent Roll'!$T20*'Rent Roll'!$R20),"-"),"-")</f>
        <v>-</v>
      </c>
      <c r="DB51" s="715" t="str">
        <f>IFERROR(IF(DB$3='Rent Roll'!$U20,(-SUMIF('Monthly Cash Flow'!$F$2:$EG$2,'Commercial Lease'!DB$2,'Monthly Cash Flow'!$F$28:$EG$28)*'Rent Roll'!$T20*'Rent Roll'!$R20),"-"),"-")</f>
        <v>-</v>
      </c>
      <c r="DC51" s="715" t="str">
        <f>IFERROR(IF(DC$3='Rent Roll'!$U20,(-SUMIF('Monthly Cash Flow'!$F$2:$EG$2,'Commercial Lease'!DC$2,'Monthly Cash Flow'!$F$28:$EG$28)*'Rent Roll'!$T20*'Rent Roll'!$R20),"-"),"-")</f>
        <v>-</v>
      </c>
      <c r="DD51" s="715" t="str">
        <f>IFERROR(IF(DD$3='Rent Roll'!$U20,(-SUMIF('Monthly Cash Flow'!$F$2:$EG$2,'Commercial Lease'!DD$2,'Monthly Cash Flow'!$F$28:$EG$28)*'Rent Roll'!$T20*'Rent Roll'!$R20),"-"),"-")</f>
        <v>-</v>
      </c>
      <c r="DE51" s="715" t="str">
        <f>IFERROR(IF(DE$3='Rent Roll'!$U20,(-SUMIF('Monthly Cash Flow'!$F$2:$EG$2,'Commercial Lease'!DE$2,'Monthly Cash Flow'!$F$28:$EG$28)*'Rent Roll'!$T20*'Rent Roll'!$R20),"-"),"-")</f>
        <v>-</v>
      </c>
      <c r="DF51" s="715" t="str">
        <f>IFERROR(IF(DF$3='Rent Roll'!$U20,(-SUMIF('Monthly Cash Flow'!$F$2:$EG$2,'Commercial Lease'!DF$2,'Monthly Cash Flow'!$F$28:$EG$28)*'Rent Roll'!$T20*'Rent Roll'!$R20),"-"),"-")</f>
        <v>-</v>
      </c>
      <c r="DG51" s="715" t="str">
        <f>IFERROR(IF(DG$3='Rent Roll'!$U20,(-SUMIF('Monthly Cash Flow'!$F$2:$EG$2,'Commercial Lease'!DG$2,'Monthly Cash Flow'!$F$28:$EG$28)*'Rent Roll'!$T20*'Rent Roll'!$R20),"-"),"-")</f>
        <v>-</v>
      </c>
      <c r="DH51" s="715" t="str">
        <f>IFERROR(IF(DH$3='Rent Roll'!$U20,(-SUMIF('Monthly Cash Flow'!$F$2:$EG$2,'Commercial Lease'!DH$2,'Monthly Cash Flow'!$F$28:$EG$28)*'Rent Roll'!$T20*'Rent Roll'!$R20),"-"),"-")</f>
        <v>-</v>
      </c>
      <c r="DI51" s="715" t="str">
        <f>IFERROR(IF(DI$3='Rent Roll'!$U20,(-SUMIF('Monthly Cash Flow'!$F$2:$EG$2,'Commercial Lease'!DI$2,'Monthly Cash Flow'!$F$28:$EG$28)*'Rent Roll'!$T20*'Rent Roll'!$R20),"-"),"-")</f>
        <v>-</v>
      </c>
      <c r="DJ51" s="715" t="str">
        <f>IFERROR(IF(DJ$3='Rent Roll'!$U20,(-SUMIF('Monthly Cash Flow'!$F$2:$EG$2,'Commercial Lease'!DJ$2,'Monthly Cash Flow'!$F$28:$EG$28)*'Rent Roll'!$T20*'Rent Roll'!$R20),"-"),"-")</f>
        <v>-</v>
      </c>
      <c r="DK51" s="715" t="str">
        <f>IFERROR(IF(DK$3='Rent Roll'!$U20,(-SUMIF('Monthly Cash Flow'!$F$2:$EG$2,'Commercial Lease'!DK$2,'Monthly Cash Flow'!$F$28:$EG$28)*'Rent Roll'!$T20*'Rent Roll'!$R20),"-"),"-")</f>
        <v>-</v>
      </c>
      <c r="DL51" s="715" t="str">
        <f>IFERROR(IF(DL$3='Rent Roll'!$U20,(-SUMIF('Monthly Cash Flow'!$F$2:$EG$2,'Commercial Lease'!DL$2,'Monthly Cash Flow'!$F$28:$EG$28)*'Rent Roll'!$T20*'Rent Roll'!$R20),"-"),"-")</f>
        <v>-</v>
      </c>
      <c r="DM51" s="715" t="str">
        <f>IFERROR(IF(DM$3='Rent Roll'!$U20,(-SUMIF('Monthly Cash Flow'!$F$2:$EG$2,'Commercial Lease'!DM$2,'Monthly Cash Flow'!$F$28:$EG$28)*'Rent Roll'!$T20*'Rent Roll'!$R20),"-"),"-")</f>
        <v>-</v>
      </c>
      <c r="DN51" s="715" t="str">
        <f>IFERROR(IF(DN$3='Rent Roll'!$U20,(-SUMIF('Monthly Cash Flow'!$F$2:$EG$2,'Commercial Lease'!DN$2,'Monthly Cash Flow'!$F$28:$EG$28)*'Rent Roll'!$T20*'Rent Roll'!$R20),"-"),"-")</f>
        <v>-</v>
      </c>
      <c r="DO51" s="715" t="str">
        <f>IFERROR(IF(DO$3='Rent Roll'!$U20,(-SUMIF('Monthly Cash Flow'!$F$2:$EG$2,'Commercial Lease'!DO$2,'Monthly Cash Flow'!$F$28:$EG$28)*'Rent Roll'!$T20*'Rent Roll'!$R20),"-"),"-")</f>
        <v>-</v>
      </c>
      <c r="DP51" s="715" t="str">
        <f>IFERROR(IF(DP$3='Rent Roll'!$U20,(-SUMIF('Monthly Cash Flow'!$F$2:$EG$2,'Commercial Lease'!DP$2,'Monthly Cash Flow'!$F$28:$EG$28)*'Rent Roll'!$T20*'Rent Roll'!$R20),"-"),"-")</f>
        <v>-</v>
      </c>
      <c r="DQ51" s="715" t="str">
        <f>IFERROR(IF(DQ$3='Rent Roll'!$U20,(-SUMIF('Monthly Cash Flow'!$F$2:$EG$2,'Commercial Lease'!DQ$2,'Monthly Cash Flow'!$F$28:$EG$28)*'Rent Roll'!$T20*'Rent Roll'!$R20),"-"),"-")</f>
        <v>-</v>
      </c>
      <c r="DR51" s="715" t="str">
        <f>IFERROR(IF(DR$3='Rent Roll'!$U20,(-SUMIF('Monthly Cash Flow'!$F$2:$EG$2,'Commercial Lease'!DR$2,'Monthly Cash Flow'!$F$28:$EG$28)*'Rent Roll'!$T20*'Rent Roll'!$R20),"-"),"-")</f>
        <v>-</v>
      </c>
      <c r="DS51" s="715" t="str">
        <f>IFERROR(IF(DS$3='Rent Roll'!$U20,(-SUMIF('Monthly Cash Flow'!$F$2:$EG$2,'Commercial Lease'!DS$2,'Monthly Cash Flow'!$F$28:$EG$28)*'Rent Roll'!$T20*'Rent Roll'!$R20),"-"),"-")</f>
        <v>-</v>
      </c>
      <c r="DT51" s="715" t="str">
        <f>IFERROR(IF(DT$3='Rent Roll'!$U20,(-SUMIF('Monthly Cash Flow'!$F$2:$EG$2,'Commercial Lease'!DT$2,'Monthly Cash Flow'!$F$28:$EG$28)*'Rent Roll'!$T20*'Rent Roll'!$R20),"-"),"-")</f>
        <v>-</v>
      </c>
      <c r="DU51" s="715" t="str">
        <f>IFERROR(IF(DU$3='Rent Roll'!$U20,(-SUMIF('Monthly Cash Flow'!$F$2:$EG$2,'Commercial Lease'!DU$2,'Monthly Cash Flow'!$F$28:$EG$28)*'Rent Roll'!$T20*'Rent Roll'!$R20),"-"),"-")</f>
        <v>-</v>
      </c>
      <c r="DV51" s="715" t="str">
        <f>IFERROR(IF(DV$3='Rent Roll'!$U20,(-SUMIF('Monthly Cash Flow'!$F$2:$EG$2,'Commercial Lease'!DV$2,'Monthly Cash Flow'!$F$28:$EG$28)*'Rent Roll'!$T20*'Rent Roll'!$R20),"-"),"-")</f>
        <v>-</v>
      </c>
      <c r="DW51" s="715" t="str">
        <f>IFERROR(IF(DW$3='Rent Roll'!$U20,(-SUMIF('Monthly Cash Flow'!$F$2:$EG$2,'Commercial Lease'!DW$2,'Monthly Cash Flow'!$F$28:$EG$28)*'Rent Roll'!$T20*'Rent Roll'!$R20),"-"),"-")</f>
        <v>-</v>
      </c>
      <c r="DX51" s="715" t="str">
        <f>IFERROR(IF(DX$3='Rent Roll'!$U20,(-SUMIF('Monthly Cash Flow'!$F$2:$EG$2,'Commercial Lease'!DX$2,'Monthly Cash Flow'!$F$28:$EG$28)*'Rent Roll'!$T20*'Rent Roll'!$R20),"-"),"-")</f>
        <v>-</v>
      </c>
      <c r="DY51" s="715" t="str">
        <f>IFERROR(IF(DY$3='Rent Roll'!$U20,(-SUMIF('Monthly Cash Flow'!$F$2:$EG$2,'Commercial Lease'!DY$2,'Monthly Cash Flow'!$F$28:$EG$28)*'Rent Roll'!$T20*'Rent Roll'!$R20),"-"),"-")</f>
        <v>-</v>
      </c>
      <c r="DZ51" s="715" t="str">
        <f>IFERROR(IF(DZ$3='Rent Roll'!$U20,(-SUMIF('Monthly Cash Flow'!$F$2:$EG$2,'Commercial Lease'!DZ$2,'Monthly Cash Flow'!$F$28:$EG$28)*'Rent Roll'!$T20*'Rent Roll'!$R20),"-"),"-")</f>
        <v>-</v>
      </c>
      <c r="EA51" s="715" t="str">
        <f>IFERROR(IF(EA$3='Rent Roll'!$U20,(-SUMIF('Monthly Cash Flow'!$F$2:$EG$2,'Commercial Lease'!EA$2,'Monthly Cash Flow'!$F$28:$EG$28)*'Rent Roll'!$T20*'Rent Roll'!$R20),"-"),"-")</f>
        <v>-</v>
      </c>
      <c r="EB51" s="715" t="str">
        <f>IFERROR(IF(EB$3='Rent Roll'!$U20,(-SUMIF('Monthly Cash Flow'!$F$2:$EG$2,'Commercial Lease'!EB$2,'Monthly Cash Flow'!$F$28:$EG$28)*'Rent Roll'!$T20*'Rent Roll'!$R20),"-"),"-")</f>
        <v>-</v>
      </c>
      <c r="EC51" s="715" t="str">
        <f>IFERROR(IF(EC$3='Rent Roll'!$U20,(-SUMIF('Monthly Cash Flow'!$F$2:$EG$2,'Commercial Lease'!EC$2,'Monthly Cash Flow'!$F$28:$EG$28)*'Rent Roll'!$T20*'Rent Roll'!$R20),"-"),"-")</f>
        <v>-</v>
      </c>
      <c r="ED51" s="715" t="str">
        <f>IFERROR(IF(ED$3='Rent Roll'!$U20,(-SUMIF('Monthly Cash Flow'!$F$2:$EG$2,'Commercial Lease'!ED$2,'Monthly Cash Flow'!$F$28:$EG$28)*'Rent Roll'!$T20*'Rent Roll'!$R20),"-"),"-")</f>
        <v>-</v>
      </c>
      <c r="EE51" s="715" t="str">
        <f>IFERROR(IF(EE$3='Rent Roll'!$U20,(-SUMIF('Monthly Cash Flow'!$F$2:$EG$2,'Commercial Lease'!EE$2,'Monthly Cash Flow'!$F$28:$EG$28)*'Rent Roll'!$T20*'Rent Roll'!$R20),"-"),"-")</f>
        <v>-</v>
      </c>
      <c r="EF51" s="361" t="str">
        <f>IFERROR(IF(EF$3='Rent Roll'!$U20,(-SUMIF('Monthly Cash Flow'!$F$2:$EG$2,'Commercial Lease'!EF$2,'Monthly Cash Flow'!$F$28:$EG$28)*'Rent Roll'!$T20*'Rent Roll'!$R20),"-"),"-")</f>
        <v>-</v>
      </c>
      <c r="EG51" s="693" t="s">
        <v>109</v>
      </c>
    </row>
    <row r="52" spans="2:137" x14ac:dyDescent="0.25">
      <c r="B52" s="732"/>
      <c r="C52" s="714" t="str">
        <f>CONCATENATE('Rent Roll'!B21&amp;" - "&amp;'Rent Roll'!C21)</f>
        <v xml:space="preserve"> - </v>
      </c>
      <c r="D52" s="361">
        <f t="shared" si="15"/>
        <v>0</v>
      </c>
      <c r="E52" s="715" t="str">
        <f>IFERROR(IF(E$3='Rent Roll'!$U21,(-SUMIF('Monthly Cash Flow'!$F$2:$EG$2,'Commercial Lease'!E$2,'Monthly Cash Flow'!$F$28:$EG$28)*'Rent Roll'!$T21*'Rent Roll'!$R21),"-"),"-")</f>
        <v>-</v>
      </c>
      <c r="F52" s="715" t="str">
        <f>IFERROR(IF(F$3='Rent Roll'!$U21,(-SUMIF('Monthly Cash Flow'!$F$2:$EG$2,'Commercial Lease'!F$2,'Monthly Cash Flow'!$F$28:$EG$28)*'Rent Roll'!$T21*'Rent Roll'!$R21),"-"),"-")</f>
        <v>-</v>
      </c>
      <c r="G52" s="715" t="str">
        <f>IFERROR(IF(G$3='Rent Roll'!$U21,(-SUMIF('Monthly Cash Flow'!$F$2:$EG$2,'Commercial Lease'!G$2,'Monthly Cash Flow'!$F$28:$EG$28)*'Rent Roll'!$T21*'Rent Roll'!$R21),"-"),"-")</f>
        <v>-</v>
      </c>
      <c r="H52" s="715" t="str">
        <f>IFERROR(IF(H$3='Rent Roll'!$U21,(-SUMIF('Monthly Cash Flow'!$F$2:$EG$2,'Commercial Lease'!H$2,'Monthly Cash Flow'!$F$28:$EG$28)*'Rent Roll'!$T21*'Rent Roll'!$R21),"-"),"-")</f>
        <v>-</v>
      </c>
      <c r="I52" s="715" t="str">
        <f>IFERROR(IF(I$3='Rent Roll'!$U21,(-SUMIF('Monthly Cash Flow'!$F$2:$EG$2,'Commercial Lease'!I$2,'Monthly Cash Flow'!$F$28:$EG$28)*'Rent Roll'!$T21*'Rent Roll'!$R21),"-"),"-")</f>
        <v>-</v>
      </c>
      <c r="J52" s="715" t="str">
        <f>IFERROR(IF(J$3='Rent Roll'!$U21,(-SUMIF('Monthly Cash Flow'!$F$2:$EG$2,'Commercial Lease'!J$2,'Monthly Cash Flow'!$F$28:$EG$28)*'Rent Roll'!$T21*'Rent Roll'!$R21),"-"),"-")</f>
        <v>-</v>
      </c>
      <c r="K52" s="715" t="str">
        <f>IFERROR(IF(K$3='Rent Roll'!$U21,(-SUMIF('Monthly Cash Flow'!$F$2:$EG$2,'Commercial Lease'!K$2,'Monthly Cash Flow'!$F$28:$EG$28)*'Rent Roll'!$T21*'Rent Roll'!$R21),"-"),"-")</f>
        <v>-</v>
      </c>
      <c r="L52" s="715" t="str">
        <f>IFERROR(IF(L$3='Rent Roll'!$U21,(-SUMIF('Monthly Cash Flow'!$F$2:$EG$2,'Commercial Lease'!L$2,'Monthly Cash Flow'!$F$28:$EG$28)*'Rent Roll'!$T21*'Rent Roll'!$R21),"-"),"-")</f>
        <v>-</v>
      </c>
      <c r="M52" s="715" t="str">
        <f>IFERROR(IF(M$3='Rent Roll'!$U21,(-SUMIF('Monthly Cash Flow'!$F$2:$EG$2,'Commercial Lease'!M$2,'Monthly Cash Flow'!$F$28:$EG$28)*'Rent Roll'!$T21*'Rent Roll'!$R21),"-"),"-")</f>
        <v>-</v>
      </c>
      <c r="N52" s="715" t="str">
        <f>IFERROR(IF(N$3='Rent Roll'!$U21,(-SUMIF('Monthly Cash Flow'!$F$2:$EG$2,'Commercial Lease'!N$2,'Monthly Cash Flow'!$F$28:$EG$28)*'Rent Roll'!$T21*'Rent Roll'!$R21),"-"),"-")</f>
        <v>-</v>
      </c>
      <c r="O52" s="715" t="str">
        <f>IFERROR(IF(O$3='Rent Roll'!$U21,(-SUMIF('Monthly Cash Flow'!$F$2:$EG$2,'Commercial Lease'!O$2,'Monthly Cash Flow'!$F$28:$EG$28)*'Rent Roll'!$T21*'Rent Roll'!$R21),"-"),"-")</f>
        <v>-</v>
      </c>
      <c r="P52" s="715" t="str">
        <f>IFERROR(IF(P$3='Rent Roll'!$U21,(-SUMIF('Monthly Cash Flow'!$F$2:$EG$2,'Commercial Lease'!P$2,'Monthly Cash Flow'!$F$28:$EG$28)*'Rent Roll'!$T21*'Rent Roll'!$R21),"-"),"-")</f>
        <v>-</v>
      </c>
      <c r="Q52" s="715" t="str">
        <f>IFERROR(IF(Q$3='Rent Roll'!$U21,(-SUMIF('Monthly Cash Flow'!$F$2:$EG$2,'Commercial Lease'!Q$2,'Monthly Cash Flow'!$F$28:$EG$28)*'Rent Roll'!$T21*'Rent Roll'!$R21),"-"),"-")</f>
        <v>-</v>
      </c>
      <c r="R52" s="715" t="str">
        <f>IFERROR(IF(R$3='Rent Roll'!$U21,(-SUMIF('Monthly Cash Flow'!$F$2:$EG$2,'Commercial Lease'!R$2,'Monthly Cash Flow'!$F$28:$EG$28)*'Rent Roll'!$T21*'Rent Roll'!$R21),"-"),"-")</f>
        <v>-</v>
      </c>
      <c r="S52" s="715" t="str">
        <f>IFERROR(IF(S$3='Rent Roll'!$U21,(-SUMIF('Monthly Cash Flow'!$F$2:$EG$2,'Commercial Lease'!S$2,'Monthly Cash Flow'!$F$28:$EG$28)*'Rent Roll'!$T21*'Rent Roll'!$R21),"-"),"-")</f>
        <v>-</v>
      </c>
      <c r="T52" s="715" t="str">
        <f>IFERROR(IF(T$3='Rent Roll'!$U21,(-SUMIF('Monthly Cash Flow'!$F$2:$EG$2,'Commercial Lease'!T$2,'Monthly Cash Flow'!$F$28:$EG$28)*'Rent Roll'!$T21*'Rent Roll'!$R21),"-"),"-")</f>
        <v>-</v>
      </c>
      <c r="U52" s="715" t="str">
        <f>IFERROR(IF(U$3='Rent Roll'!$U21,(-SUMIF('Monthly Cash Flow'!$F$2:$EG$2,'Commercial Lease'!U$2,'Monthly Cash Flow'!$F$28:$EG$28)*'Rent Roll'!$T21*'Rent Roll'!$R21),"-"),"-")</f>
        <v>-</v>
      </c>
      <c r="V52" s="715" t="str">
        <f>IFERROR(IF(V$3='Rent Roll'!$U21,(-SUMIF('Monthly Cash Flow'!$F$2:$EG$2,'Commercial Lease'!V$2,'Monthly Cash Flow'!$F$28:$EG$28)*'Rent Roll'!$T21*'Rent Roll'!$R21),"-"),"-")</f>
        <v>-</v>
      </c>
      <c r="W52" s="715" t="str">
        <f>IFERROR(IF(W$3='Rent Roll'!$U21,(-SUMIF('Monthly Cash Flow'!$F$2:$EG$2,'Commercial Lease'!W$2,'Monthly Cash Flow'!$F$28:$EG$28)*'Rent Roll'!$T21*'Rent Roll'!$R21),"-"),"-")</f>
        <v>-</v>
      </c>
      <c r="X52" s="715" t="str">
        <f>IFERROR(IF(X$3='Rent Roll'!$U21,(-SUMIF('Monthly Cash Flow'!$F$2:$EG$2,'Commercial Lease'!X$2,'Monthly Cash Flow'!$F$28:$EG$28)*'Rent Roll'!$T21*'Rent Roll'!$R21),"-"),"-")</f>
        <v>-</v>
      </c>
      <c r="Y52" s="715" t="str">
        <f>IFERROR(IF(Y$3='Rent Roll'!$U21,(-SUMIF('Monthly Cash Flow'!$F$2:$EG$2,'Commercial Lease'!Y$2,'Monthly Cash Flow'!$F$28:$EG$28)*'Rent Roll'!$T21*'Rent Roll'!$R21),"-"),"-")</f>
        <v>-</v>
      </c>
      <c r="Z52" s="715" t="str">
        <f>IFERROR(IF(Z$3='Rent Roll'!$U21,(-SUMIF('Monthly Cash Flow'!$F$2:$EG$2,'Commercial Lease'!Z$2,'Monthly Cash Flow'!$F$28:$EG$28)*'Rent Roll'!$T21*'Rent Roll'!$R21),"-"),"-")</f>
        <v>-</v>
      </c>
      <c r="AA52" s="715" t="str">
        <f>IFERROR(IF(AA$3='Rent Roll'!$U21,(-SUMIF('Monthly Cash Flow'!$F$2:$EG$2,'Commercial Lease'!AA$2,'Monthly Cash Flow'!$F$28:$EG$28)*'Rent Roll'!$T21*'Rent Roll'!$R21),"-"),"-")</f>
        <v>-</v>
      </c>
      <c r="AB52" s="715" t="str">
        <f>IFERROR(IF(AB$3='Rent Roll'!$U21,(-SUMIF('Monthly Cash Flow'!$F$2:$EG$2,'Commercial Lease'!AB$2,'Monthly Cash Flow'!$F$28:$EG$28)*'Rent Roll'!$T21*'Rent Roll'!$R21),"-"),"-")</f>
        <v>-</v>
      </c>
      <c r="AC52" s="715" t="str">
        <f>IFERROR(IF(AC$3='Rent Roll'!$U21,(-SUMIF('Monthly Cash Flow'!$F$2:$EG$2,'Commercial Lease'!AC$2,'Monthly Cash Flow'!$F$28:$EG$28)*'Rent Roll'!$T21*'Rent Roll'!$R21),"-"),"-")</f>
        <v>-</v>
      </c>
      <c r="AD52" s="715" t="str">
        <f>IFERROR(IF(AD$3='Rent Roll'!$U21,(-SUMIF('Monthly Cash Flow'!$F$2:$EG$2,'Commercial Lease'!AD$2,'Monthly Cash Flow'!$F$28:$EG$28)*'Rent Roll'!$T21*'Rent Roll'!$R21),"-"),"-")</f>
        <v>-</v>
      </c>
      <c r="AE52" s="715" t="str">
        <f>IFERROR(IF(AE$3='Rent Roll'!$U21,(-SUMIF('Monthly Cash Flow'!$F$2:$EG$2,'Commercial Lease'!AE$2,'Monthly Cash Flow'!$F$28:$EG$28)*'Rent Roll'!$T21*'Rent Roll'!$R21),"-"),"-")</f>
        <v>-</v>
      </c>
      <c r="AF52" s="715" t="str">
        <f>IFERROR(IF(AF$3='Rent Roll'!$U21,(-SUMIF('Monthly Cash Flow'!$F$2:$EG$2,'Commercial Lease'!AF$2,'Monthly Cash Flow'!$F$28:$EG$28)*'Rent Roll'!$T21*'Rent Roll'!$R21),"-"),"-")</f>
        <v>-</v>
      </c>
      <c r="AG52" s="715" t="str">
        <f>IFERROR(IF(AG$3='Rent Roll'!$U21,(-SUMIF('Monthly Cash Flow'!$F$2:$EG$2,'Commercial Lease'!AG$2,'Monthly Cash Flow'!$F$28:$EG$28)*'Rent Roll'!$T21*'Rent Roll'!$R21),"-"),"-")</f>
        <v>-</v>
      </c>
      <c r="AH52" s="715" t="str">
        <f>IFERROR(IF(AH$3='Rent Roll'!$U21,(-SUMIF('Monthly Cash Flow'!$F$2:$EG$2,'Commercial Lease'!AH$2,'Monthly Cash Flow'!$F$28:$EG$28)*'Rent Roll'!$T21*'Rent Roll'!$R21),"-"),"-")</f>
        <v>-</v>
      </c>
      <c r="AI52" s="715" t="str">
        <f>IFERROR(IF(AI$3='Rent Roll'!$U21,(-SUMIF('Monthly Cash Flow'!$F$2:$EG$2,'Commercial Lease'!AI$2,'Monthly Cash Flow'!$F$28:$EG$28)*'Rent Roll'!$T21*'Rent Roll'!$R21),"-"),"-")</f>
        <v>-</v>
      </c>
      <c r="AJ52" s="715" t="str">
        <f>IFERROR(IF(AJ$3='Rent Roll'!$U21,(-SUMIF('Monthly Cash Flow'!$F$2:$EG$2,'Commercial Lease'!AJ$2,'Monthly Cash Flow'!$F$28:$EG$28)*'Rent Roll'!$T21*'Rent Roll'!$R21),"-"),"-")</f>
        <v>-</v>
      </c>
      <c r="AK52" s="715" t="str">
        <f>IFERROR(IF(AK$3='Rent Roll'!$U21,(-SUMIF('Monthly Cash Flow'!$F$2:$EG$2,'Commercial Lease'!AK$2,'Monthly Cash Flow'!$F$28:$EG$28)*'Rent Roll'!$T21*'Rent Roll'!$R21),"-"),"-")</f>
        <v>-</v>
      </c>
      <c r="AL52" s="715" t="str">
        <f>IFERROR(IF(AL$3='Rent Roll'!$U21,(-SUMIF('Monthly Cash Flow'!$F$2:$EG$2,'Commercial Lease'!AL$2,'Monthly Cash Flow'!$F$28:$EG$28)*'Rent Roll'!$T21*'Rent Roll'!$R21),"-"),"-")</f>
        <v>-</v>
      </c>
      <c r="AM52" s="715" t="str">
        <f>IFERROR(IF(AM$3='Rent Roll'!$U21,(-SUMIF('Monthly Cash Flow'!$F$2:$EG$2,'Commercial Lease'!AM$2,'Monthly Cash Flow'!$F$28:$EG$28)*'Rent Roll'!$T21*'Rent Roll'!$R21),"-"),"-")</f>
        <v>-</v>
      </c>
      <c r="AN52" s="715" t="str">
        <f>IFERROR(IF(AN$3='Rent Roll'!$U21,(-SUMIF('Monthly Cash Flow'!$F$2:$EG$2,'Commercial Lease'!AN$2,'Monthly Cash Flow'!$F$28:$EG$28)*'Rent Roll'!$T21*'Rent Roll'!$R21),"-"),"-")</f>
        <v>-</v>
      </c>
      <c r="AO52" s="715" t="str">
        <f>IFERROR(IF(AO$3='Rent Roll'!$U21,(-SUMIF('Monthly Cash Flow'!$F$2:$EG$2,'Commercial Lease'!AO$2,'Monthly Cash Flow'!$F$28:$EG$28)*'Rent Roll'!$T21*'Rent Roll'!$R21),"-"),"-")</f>
        <v>-</v>
      </c>
      <c r="AP52" s="715" t="str">
        <f>IFERROR(IF(AP$3='Rent Roll'!$U21,(-SUMIF('Monthly Cash Flow'!$F$2:$EG$2,'Commercial Lease'!AP$2,'Monthly Cash Flow'!$F$28:$EG$28)*'Rent Roll'!$T21*'Rent Roll'!$R21),"-"),"-")</f>
        <v>-</v>
      </c>
      <c r="AQ52" s="715" t="str">
        <f>IFERROR(IF(AQ$3='Rent Roll'!$U21,(-SUMIF('Monthly Cash Flow'!$F$2:$EG$2,'Commercial Lease'!AQ$2,'Monthly Cash Flow'!$F$28:$EG$28)*'Rent Roll'!$T21*'Rent Roll'!$R21),"-"),"-")</f>
        <v>-</v>
      </c>
      <c r="AR52" s="715" t="str">
        <f>IFERROR(IF(AR$3='Rent Roll'!$U21,(-SUMIF('Monthly Cash Flow'!$F$2:$EG$2,'Commercial Lease'!AR$2,'Monthly Cash Flow'!$F$28:$EG$28)*'Rent Roll'!$T21*'Rent Roll'!$R21),"-"),"-")</f>
        <v>-</v>
      </c>
      <c r="AS52" s="715" t="str">
        <f>IFERROR(IF(AS$3='Rent Roll'!$U21,(-SUMIF('Monthly Cash Flow'!$F$2:$EG$2,'Commercial Lease'!AS$2,'Monthly Cash Flow'!$F$28:$EG$28)*'Rent Roll'!$T21*'Rent Roll'!$R21),"-"),"-")</f>
        <v>-</v>
      </c>
      <c r="AT52" s="715" t="str">
        <f>IFERROR(IF(AT$3='Rent Roll'!$U21,(-SUMIF('Monthly Cash Flow'!$F$2:$EG$2,'Commercial Lease'!AT$2,'Monthly Cash Flow'!$F$28:$EG$28)*'Rent Roll'!$T21*'Rent Roll'!$R21),"-"),"-")</f>
        <v>-</v>
      </c>
      <c r="AU52" s="715" t="str">
        <f>IFERROR(IF(AU$3='Rent Roll'!$U21,(-SUMIF('Monthly Cash Flow'!$F$2:$EG$2,'Commercial Lease'!AU$2,'Monthly Cash Flow'!$F$28:$EG$28)*'Rent Roll'!$T21*'Rent Roll'!$R21),"-"),"-")</f>
        <v>-</v>
      </c>
      <c r="AV52" s="715" t="str">
        <f>IFERROR(IF(AV$3='Rent Roll'!$U21,(-SUMIF('Monthly Cash Flow'!$F$2:$EG$2,'Commercial Lease'!AV$2,'Monthly Cash Flow'!$F$28:$EG$28)*'Rent Roll'!$T21*'Rent Roll'!$R21),"-"),"-")</f>
        <v>-</v>
      </c>
      <c r="AW52" s="715" t="str">
        <f>IFERROR(IF(AW$3='Rent Roll'!$U21,(-SUMIF('Monthly Cash Flow'!$F$2:$EG$2,'Commercial Lease'!AW$2,'Monthly Cash Flow'!$F$28:$EG$28)*'Rent Roll'!$T21*'Rent Roll'!$R21),"-"),"-")</f>
        <v>-</v>
      </c>
      <c r="AX52" s="715" t="str">
        <f>IFERROR(IF(AX$3='Rent Roll'!$U21,(-SUMIF('Monthly Cash Flow'!$F$2:$EG$2,'Commercial Lease'!AX$2,'Monthly Cash Flow'!$F$28:$EG$28)*'Rent Roll'!$T21*'Rent Roll'!$R21),"-"),"-")</f>
        <v>-</v>
      </c>
      <c r="AY52" s="715" t="str">
        <f>IFERROR(IF(AY$3='Rent Roll'!$U21,(-SUMIF('Monthly Cash Flow'!$F$2:$EG$2,'Commercial Lease'!AY$2,'Monthly Cash Flow'!$F$28:$EG$28)*'Rent Roll'!$T21*'Rent Roll'!$R21),"-"),"-")</f>
        <v>-</v>
      </c>
      <c r="AZ52" s="715" t="str">
        <f>IFERROR(IF(AZ$3='Rent Roll'!$U21,(-SUMIF('Monthly Cash Flow'!$F$2:$EG$2,'Commercial Lease'!AZ$2,'Monthly Cash Flow'!$F$28:$EG$28)*'Rent Roll'!$T21*'Rent Roll'!$R21),"-"),"-")</f>
        <v>-</v>
      </c>
      <c r="BA52" s="715" t="str">
        <f>IFERROR(IF(BA$3='Rent Roll'!$U21,(-SUMIF('Monthly Cash Flow'!$F$2:$EG$2,'Commercial Lease'!BA$2,'Monthly Cash Flow'!$F$28:$EG$28)*'Rent Roll'!$T21*'Rent Roll'!$R21),"-"),"-")</f>
        <v>-</v>
      </c>
      <c r="BB52" s="715" t="str">
        <f>IFERROR(IF(BB$3='Rent Roll'!$U21,(-SUMIF('Monthly Cash Flow'!$F$2:$EG$2,'Commercial Lease'!BB$2,'Monthly Cash Flow'!$F$28:$EG$28)*'Rent Roll'!$T21*'Rent Roll'!$R21),"-"),"-")</f>
        <v>-</v>
      </c>
      <c r="BC52" s="715" t="str">
        <f>IFERROR(IF(BC$3='Rent Roll'!$U21,(-SUMIF('Monthly Cash Flow'!$F$2:$EG$2,'Commercial Lease'!BC$2,'Monthly Cash Flow'!$F$28:$EG$28)*'Rent Roll'!$T21*'Rent Roll'!$R21),"-"),"-")</f>
        <v>-</v>
      </c>
      <c r="BD52" s="715" t="str">
        <f>IFERROR(IF(BD$3='Rent Roll'!$U21,(-SUMIF('Monthly Cash Flow'!$F$2:$EG$2,'Commercial Lease'!BD$2,'Monthly Cash Flow'!$F$28:$EG$28)*'Rent Roll'!$T21*'Rent Roll'!$R21),"-"),"-")</f>
        <v>-</v>
      </c>
      <c r="BE52" s="715" t="str">
        <f>IFERROR(IF(BE$3='Rent Roll'!$U21,(-SUMIF('Monthly Cash Flow'!$F$2:$EG$2,'Commercial Lease'!BE$2,'Monthly Cash Flow'!$F$28:$EG$28)*'Rent Roll'!$T21*'Rent Roll'!$R21),"-"),"-")</f>
        <v>-</v>
      </c>
      <c r="BF52" s="715" t="str">
        <f>IFERROR(IF(BF$3='Rent Roll'!$U21,(-SUMIF('Monthly Cash Flow'!$F$2:$EG$2,'Commercial Lease'!BF$2,'Monthly Cash Flow'!$F$28:$EG$28)*'Rent Roll'!$T21*'Rent Roll'!$R21),"-"),"-")</f>
        <v>-</v>
      </c>
      <c r="BG52" s="715" t="str">
        <f>IFERROR(IF(BG$3='Rent Roll'!$U21,(-SUMIF('Monthly Cash Flow'!$F$2:$EG$2,'Commercial Lease'!BG$2,'Monthly Cash Flow'!$F$28:$EG$28)*'Rent Roll'!$T21*'Rent Roll'!$R21),"-"),"-")</f>
        <v>-</v>
      </c>
      <c r="BH52" s="715" t="str">
        <f>IFERROR(IF(BH$3='Rent Roll'!$U21,(-SUMIF('Monthly Cash Flow'!$F$2:$EG$2,'Commercial Lease'!BH$2,'Monthly Cash Flow'!$F$28:$EG$28)*'Rent Roll'!$T21*'Rent Roll'!$R21),"-"),"-")</f>
        <v>-</v>
      </c>
      <c r="BI52" s="715" t="str">
        <f>IFERROR(IF(BI$3='Rent Roll'!$U21,(-SUMIF('Monthly Cash Flow'!$F$2:$EG$2,'Commercial Lease'!BI$2,'Monthly Cash Flow'!$F$28:$EG$28)*'Rent Roll'!$T21*'Rent Roll'!$R21),"-"),"-")</f>
        <v>-</v>
      </c>
      <c r="BJ52" s="715" t="str">
        <f>IFERROR(IF(BJ$3='Rent Roll'!$U21,(-SUMIF('Monthly Cash Flow'!$F$2:$EG$2,'Commercial Lease'!BJ$2,'Monthly Cash Flow'!$F$28:$EG$28)*'Rent Roll'!$T21*'Rent Roll'!$R21),"-"),"-")</f>
        <v>-</v>
      </c>
      <c r="BK52" s="715" t="str">
        <f>IFERROR(IF(BK$3='Rent Roll'!$U21,(-SUMIF('Monthly Cash Flow'!$F$2:$EG$2,'Commercial Lease'!BK$2,'Monthly Cash Flow'!$F$28:$EG$28)*'Rent Roll'!$T21*'Rent Roll'!$R21),"-"),"-")</f>
        <v>-</v>
      </c>
      <c r="BL52" s="715" t="str">
        <f>IFERROR(IF(BL$3='Rent Roll'!$U21,(-SUMIF('Monthly Cash Flow'!$F$2:$EG$2,'Commercial Lease'!BL$2,'Monthly Cash Flow'!$F$28:$EG$28)*'Rent Roll'!$T21*'Rent Roll'!$R21),"-"),"-")</f>
        <v>-</v>
      </c>
      <c r="BM52" s="715" t="str">
        <f>IFERROR(IF(BM$3='Rent Roll'!$U21,(-SUMIF('Monthly Cash Flow'!$F$2:$EG$2,'Commercial Lease'!BM$2,'Monthly Cash Flow'!$F$28:$EG$28)*'Rent Roll'!$T21*'Rent Roll'!$R21),"-"),"-")</f>
        <v>-</v>
      </c>
      <c r="BN52" s="715" t="str">
        <f>IFERROR(IF(BN$3='Rent Roll'!$U21,(-SUMIF('Monthly Cash Flow'!$F$2:$EG$2,'Commercial Lease'!BN$2,'Monthly Cash Flow'!$F$28:$EG$28)*'Rent Roll'!$T21*'Rent Roll'!$R21),"-"),"-")</f>
        <v>-</v>
      </c>
      <c r="BO52" s="715" t="str">
        <f>IFERROR(IF(BO$3='Rent Roll'!$U21,(-SUMIF('Monthly Cash Flow'!$F$2:$EG$2,'Commercial Lease'!BO$2,'Monthly Cash Flow'!$F$28:$EG$28)*'Rent Roll'!$T21*'Rent Roll'!$R21),"-"),"-")</f>
        <v>-</v>
      </c>
      <c r="BP52" s="715" t="str">
        <f>IFERROR(IF(BP$3='Rent Roll'!$U21,(-SUMIF('Monthly Cash Flow'!$F$2:$EG$2,'Commercial Lease'!BP$2,'Monthly Cash Flow'!$F$28:$EG$28)*'Rent Roll'!$T21*'Rent Roll'!$R21),"-"),"-")</f>
        <v>-</v>
      </c>
      <c r="BQ52" s="715" t="str">
        <f>IFERROR(IF(BQ$3='Rent Roll'!$U21,(-SUMIF('Monthly Cash Flow'!$F$2:$EG$2,'Commercial Lease'!BQ$2,'Monthly Cash Flow'!$F$28:$EG$28)*'Rent Roll'!$T21*'Rent Roll'!$R21),"-"),"-")</f>
        <v>-</v>
      </c>
      <c r="BR52" s="715" t="str">
        <f>IFERROR(IF(BR$3='Rent Roll'!$U21,(-SUMIF('Monthly Cash Flow'!$F$2:$EG$2,'Commercial Lease'!BR$2,'Monthly Cash Flow'!$F$28:$EG$28)*'Rent Roll'!$T21*'Rent Roll'!$R21),"-"),"-")</f>
        <v>-</v>
      </c>
      <c r="BS52" s="715" t="str">
        <f>IFERROR(IF(BS$3='Rent Roll'!$U21,(-SUMIF('Monthly Cash Flow'!$F$2:$EG$2,'Commercial Lease'!BS$2,'Monthly Cash Flow'!$F$28:$EG$28)*'Rent Roll'!$T21*'Rent Roll'!$R21),"-"),"-")</f>
        <v>-</v>
      </c>
      <c r="BT52" s="715" t="str">
        <f>IFERROR(IF(BT$3='Rent Roll'!$U21,(-SUMIF('Monthly Cash Flow'!$F$2:$EG$2,'Commercial Lease'!BT$2,'Monthly Cash Flow'!$F$28:$EG$28)*'Rent Roll'!$T21*'Rent Roll'!$R21),"-"),"-")</f>
        <v>-</v>
      </c>
      <c r="BU52" s="715" t="str">
        <f>IFERROR(IF(BU$3='Rent Roll'!$U21,(-SUMIF('Monthly Cash Flow'!$F$2:$EG$2,'Commercial Lease'!BU$2,'Monthly Cash Flow'!$F$28:$EG$28)*'Rent Roll'!$T21*'Rent Roll'!$R21),"-"),"-")</f>
        <v>-</v>
      </c>
      <c r="BV52" s="715" t="str">
        <f>IFERROR(IF(BV$3='Rent Roll'!$U21,(-SUMIF('Monthly Cash Flow'!$F$2:$EG$2,'Commercial Lease'!BV$2,'Monthly Cash Flow'!$F$28:$EG$28)*'Rent Roll'!$T21*'Rent Roll'!$R21),"-"),"-")</f>
        <v>-</v>
      </c>
      <c r="BW52" s="715" t="str">
        <f>IFERROR(IF(BW$3='Rent Roll'!$U21,(-SUMIF('Monthly Cash Flow'!$F$2:$EG$2,'Commercial Lease'!BW$2,'Monthly Cash Flow'!$F$28:$EG$28)*'Rent Roll'!$T21*'Rent Roll'!$R21),"-"),"-")</f>
        <v>-</v>
      </c>
      <c r="BX52" s="715" t="str">
        <f>IFERROR(IF(BX$3='Rent Roll'!$U21,(-SUMIF('Monthly Cash Flow'!$F$2:$EG$2,'Commercial Lease'!BX$2,'Monthly Cash Flow'!$F$28:$EG$28)*'Rent Roll'!$T21*'Rent Roll'!$R21),"-"),"-")</f>
        <v>-</v>
      </c>
      <c r="BY52" s="715" t="str">
        <f>IFERROR(IF(BY$3='Rent Roll'!$U21,(-SUMIF('Monthly Cash Flow'!$F$2:$EG$2,'Commercial Lease'!BY$2,'Monthly Cash Flow'!$F$28:$EG$28)*'Rent Roll'!$T21*'Rent Roll'!$R21),"-"),"-")</f>
        <v>-</v>
      </c>
      <c r="BZ52" s="715" t="str">
        <f>IFERROR(IF(BZ$3='Rent Roll'!$U21,(-SUMIF('Monthly Cash Flow'!$F$2:$EG$2,'Commercial Lease'!BZ$2,'Monthly Cash Flow'!$F$28:$EG$28)*'Rent Roll'!$T21*'Rent Roll'!$R21),"-"),"-")</f>
        <v>-</v>
      </c>
      <c r="CA52" s="715" t="str">
        <f>IFERROR(IF(CA$3='Rent Roll'!$U21,(-SUMIF('Monthly Cash Flow'!$F$2:$EG$2,'Commercial Lease'!CA$2,'Monthly Cash Flow'!$F$28:$EG$28)*'Rent Roll'!$T21*'Rent Roll'!$R21),"-"),"-")</f>
        <v>-</v>
      </c>
      <c r="CB52" s="715" t="str">
        <f>IFERROR(IF(CB$3='Rent Roll'!$U21,(-SUMIF('Monthly Cash Flow'!$F$2:$EG$2,'Commercial Lease'!CB$2,'Monthly Cash Flow'!$F$28:$EG$28)*'Rent Roll'!$T21*'Rent Roll'!$R21),"-"),"-")</f>
        <v>-</v>
      </c>
      <c r="CC52" s="715" t="str">
        <f>IFERROR(IF(CC$3='Rent Roll'!$U21,(-SUMIF('Monthly Cash Flow'!$F$2:$EG$2,'Commercial Lease'!CC$2,'Monthly Cash Flow'!$F$28:$EG$28)*'Rent Roll'!$T21*'Rent Roll'!$R21),"-"),"-")</f>
        <v>-</v>
      </c>
      <c r="CD52" s="715" t="str">
        <f>IFERROR(IF(CD$3='Rent Roll'!$U21,(-SUMIF('Monthly Cash Flow'!$F$2:$EG$2,'Commercial Lease'!CD$2,'Monthly Cash Flow'!$F$28:$EG$28)*'Rent Roll'!$T21*'Rent Roll'!$R21),"-"),"-")</f>
        <v>-</v>
      </c>
      <c r="CE52" s="715" t="str">
        <f>IFERROR(IF(CE$3='Rent Roll'!$U21,(-SUMIF('Monthly Cash Flow'!$F$2:$EG$2,'Commercial Lease'!CE$2,'Monthly Cash Flow'!$F$28:$EG$28)*'Rent Roll'!$T21*'Rent Roll'!$R21),"-"),"-")</f>
        <v>-</v>
      </c>
      <c r="CF52" s="715" t="str">
        <f>IFERROR(IF(CF$3='Rent Roll'!$U21,(-SUMIF('Monthly Cash Flow'!$F$2:$EG$2,'Commercial Lease'!CF$2,'Monthly Cash Flow'!$F$28:$EG$28)*'Rent Roll'!$T21*'Rent Roll'!$R21),"-"),"-")</f>
        <v>-</v>
      </c>
      <c r="CG52" s="715" t="str">
        <f>IFERROR(IF(CG$3='Rent Roll'!$U21,(-SUMIF('Monthly Cash Flow'!$F$2:$EG$2,'Commercial Lease'!CG$2,'Monthly Cash Flow'!$F$28:$EG$28)*'Rent Roll'!$T21*'Rent Roll'!$R21),"-"),"-")</f>
        <v>-</v>
      </c>
      <c r="CH52" s="715" t="str">
        <f>IFERROR(IF(CH$3='Rent Roll'!$U21,(-SUMIF('Monthly Cash Flow'!$F$2:$EG$2,'Commercial Lease'!CH$2,'Monthly Cash Flow'!$F$28:$EG$28)*'Rent Roll'!$T21*'Rent Roll'!$R21),"-"),"-")</f>
        <v>-</v>
      </c>
      <c r="CI52" s="715" t="str">
        <f>IFERROR(IF(CI$3='Rent Roll'!$U21,(-SUMIF('Monthly Cash Flow'!$F$2:$EG$2,'Commercial Lease'!CI$2,'Monthly Cash Flow'!$F$28:$EG$28)*'Rent Roll'!$T21*'Rent Roll'!$R21),"-"),"-")</f>
        <v>-</v>
      </c>
      <c r="CJ52" s="715" t="str">
        <f>IFERROR(IF(CJ$3='Rent Roll'!$U21,(-SUMIF('Monthly Cash Flow'!$F$2:$EG$2,'Commercial Lease'!CJ$2,'Monthly Cash Flow'!$F$28:$EG$28)*'Rent Roll'!$T21*'Rent Roll'!$R21),"-"),"-")</f>
        <v>-</v>
      </c>
      <c r="CK52" s="715" t="str">
        <f>IFERROR(IF(CK$3='Rent Roll'!$U21,(-SUMIF('Monthly Cash Flow'!$F$2:$EG$2,'Commercial Lease'!CK$2,'Monthly Cash Flow'!$F$28:$EG$28)*'Rent Roll'!$T21*'Rent Roll'!$R21),"-"),"-")</f>
        <v>-</v>
      </c>
      <c r="CL52" s="715" t="str">
        <f>IFERROR(IF(CL$3='Rent Roll'!$U21,(-SUMIF('Monthly Cash Flow'!$F$2:$EG$2,'Commercial Lease'!CL$2,'Monthly Cash Flow'!$F$28:$EG$28)*'Rent Roll'!$T21*'Rent Roll'!$R21),"-"),"-")</f>
        <v>-</v>
      </c>
      <c r="CM52" s="715" t="str">
        <f>IFERROR(IF(CM$3='Rent Roll'!$U21,(-SUMIF('Monthly Cash Flow'!$F$2:$EG$2,'Commercial Lease'!CM$2,'Monthly Cash Flow'!$F$28:$EG$28)*'Rent Roll'!$T21*'Rent Roll'!$R21),"-"),"-")</f>
        <v>-</v>
      </c>
      <c r="CN52" s="715" t="str">
        <f>IFERROR(IF(CN$3='Rent Roll'!$U21,(-SUMIF('Monthly Cash Flow'!$F$2:$EG$2,'Commercial Lease'!CN$2,'Monthly Cash Flow'!$F$28:$EG$28)*'Rent Roll'!$T21*'Rent Roll'!$R21),"-"),"-")</f>
        <v>-</v>
      </c>
      <c r="CO52" s="715" t="str">
        <f>IFERROR(IF(CO$3='Rent Roll'!$U21,(-SUMIF('Monthly Cash Flow'!$F$2:$EG$2,'Commercial Lease'!CO$2,'Monthly Cash Flow'!$F$28:$EG$28)*'Rent Roll'!$T21*'Rent Roll'!$R21),"-"),"-")</f>
        <v>-</v>
      </c>
      <c r="CP52" s="715" t="str">
        <f>IFERROR(IF(CP$3='Rent Roll'!$U21,(-SUMIF('Monthly Cash Flow'!$F$2:$EG$2,'Commercial Lease'!CP$2,'Monthly Cash Flow'!$F$28:$EG$28)*'Rent Roll'!$T21*'Rent Roll'!$R21),"-"),"-")</f>
        <v>-</v>
      </c>
      <c r="CQ52" s="715" t="str">
        <f>IFERROR(IF(CQ$3='Rent Roll'!$U21,(-SUMIF('Monthly Cash Flow'!$F$2:$EG$2,'Commercial Lease'!CQ$2,'Monthly Cash Flow'!$F$28:$EG$28)*'Rent Roll'!$T21*'Rent Roll'!$R21),"-"),"-")</f>
        <v>-</v>
      </c>
      <c r="CR52" s="715" t="str">
        <f>IFERROR(IF(CR$3='Rent Roll'!$U21,(-SUMIF('Monthly Cash Flow'!$F$2:$EG$2,'Commercial Lease'!CR$2,'Monthly Cash Flow'!$F$28:$EG$28)*'Rent Roll'!$T21*'Rent Roll'!$R21),"-"),"-")</f>
        <v>-</v>
      </c>
      <c r="CS52" s="715" t="str">
        <f>IFERROR(IF(CS$3='Rent Roll'!$U21,(-SUMIF('Monthly Cash Flow'!$F$2:$EG$2,'Commercial Lease'!CS$2,'Monthly Cash Flow'!$F$28:$EG$28)*'Rent Roll'!$T21*'Rent Roll'!$R21),"-"),"-")</f>
        <v>-</v>
      </c>
      <c r="CT52" s="715" t="str">
        <f>IFERROR(IF(CT$3='Rent Roll'!$U21,(-SUMIF('Monthly Cash Flow'!$F$2:$EG$2,'Commercial Lease'!CT$2,'Monthly Cash Flow'!$F$28:$EG$28)*'Rent Roll'!$T21*'Rent Roll'!$R21),"-"),"-")</f>
        <v>-</v>
      </c>
      <c r="CU52" s="715" t="str">
        <f>IFERROR(IF(CU$3='Rent Roll'!$U21,(-SUMIF('Monthly Cash Flow'!$F$2:$EG$2,'Commercial Lease'!CU$2,'Monthly Cash Flow'!$F$28:$EG$28)*'Rent Roll'!$T21*'Rent Roll'!$R21),"-"),"-")</f>
        <v>-</v>
      </c>
      <c r="CV52" s="715" t="str">
        <f>IFERROR(IF(CV$3='Rent Roll'!$U21,(-SUMIF('Monthly Cash Flow'!$F$2:$EG$2,'Commercial Lease'!CV$2,'Monthly Cash Flow'!$F$28:$EG$28)*'Rent Roll'!$T21*'Rent Roll'!$R21),"-"),"-")</f>
        <v>-</v>
      </c>
      <c r="CW52" s="715" t="str">
        <f>IFERROR(IF(CW$3='Rent Roll'!$U21,(-SUMIF('Monthly Cash Flow'!$F$2:$EG$2,'Commercial Lease'!CW$2,'Monthly Cash Flow'!$F$28:$EG$28)*'Rent Roll'!$T21*'Rent Roll'!$R21),"-"),"-")</f>
        <v>-</v>
      </c>
      <c r="CX52" s="715" t="str">
        <f>IFERROR(IF(CX$3='Rent Roll'!$U21,(-SUMIF('Monthly Cash Flow'!$F$2:$EG$2,'Commercial Lease'!CX$2,'Monthly Cash Flow'!$F$28:$EG$28)*'Rent Roll'!$T21*'Rent Roll'!$R21),"-"),"-")</f>
        <v>-</v>
      </c>
      <c r="CY52" s="715" t="str">
        <f>IFERROR(IF(CY$3='Rent Roll'!$U21,(-SUMIF('Monthly Cash Flow'!$F$2:$EG$2,'Commercial Lease'!CY$2,'Monthly Cash Flow'!$F$28:$EG$28)*'Rent Roll'!$T21*'Rent Roll'!$R21),"-"),"-")</f>
        <v>-</v>
      </c>
      <c r="CZ52" s="715" t="str">
        <f>IFERROR(IF(CZ$3='Rent Roll'!$U21,(-SUMIF('Monthly Cash Flow'!$F$2:$EG$2,'Commercial Lease'!CZ$2,'Monthly Cash Flow'!$F$28:$EG$28)*'Rent Roll'!$T21*'Rent Roll'!$R21),"-"),"-")</f>
        <v>-</v>
      </c>
      <c r="DA52" s="715" t="str">
        <f>IFERROR(IF(DA$3='Rent Roll'!$U21,(-SUMIF('Monthly Cash Flow'!$F$2:$EG$2,'Commercial Lease'!DA$2,'Monthly Cash Flow'!$F$28:$EG$28)*'Rent Roll'!$T21*'Rent Roll'!$R21),"-"),"-")</f>
        <v>-</v>
      </c>
      <c r="DB52" s="715" t="str">
        <f>IFERROR(IF(DB$3='Rent Roll'!$U21,(-SUMIF('Monthly Cash Flow'!$F$2:$EG$2,'Commercial Lease'!DB$2,'Monthly Cash Flow'!$F$28:$EG$28)*'Rent Roll'!$T21*'Rent Roll'!$R21),"-"),"-")</f>
        <v>-</v>
      </c>
      <c r="DC52" s="715" t="str">
        <f>IFERROR(IF(DC$3='Rent Roll'!$U21,(-SUMIF('Monthly Cash Flow'!$F$2:$EG$2,'Commercial Lease'!DC$2,'Monthly Cash Flow'!$F$28:$EG$28)*'Rent Roll'!$T21*'Rent Roll'!$R21),"-"),"-")</f>
        <v>-</v>
      </c>
      <c r="DD52" s="715" t="str">
        <f>IFERROR(IF(DD$3='Rent Roll'!$U21,(-SUMIF('Monthly Cash Flow'!$F$2:$EG$2,'Commercial Lease'!DD$2,'Monthly Cash Flow'!$F$28:$EG$28)*'Rent Roll'!$T21*'Rent Roll'!$R21),"-"),"-")</f>
        <v>-</v>
      </c>
      <c r="DE52" s="715" t="str">
        <f>IFERROR(IF(DE$3='Rent Roll'!$U21,(-SUMIF('Monthly Cash Flow'!$F$2:$EG$2,'Commercial Lease'!DE$2,'Monthly Cash Flow'!$F$28:$EG$28)*'Rent Roll'!$T21*'Rent Roll'!$R21),"-"),"-")</f>
        <v>-</v>
      </c>
      <c r="DF52" s="715" t="str">
        <f>IFERROR(IF(DF$3='Rent Roll'!$U21,(-SUMIF('Monthly Cash Flow'!$F$2:$EG$2,'Commercial Lease'!DF$2,'Monthly Cash Flow'!$F$28:$EG$28)*'Rent Roll'!$T21*'Rent Roll'!$R21),"-"),"-")</f>
        <v>-</v>
      </c>
      <c r="DG52" s="715" t="str">
        <f>IFERROR(IF(DG$3='Rent Roll'!$U21,(-SUMIF('Monthly Cash Flow'!$F$2:$EG$2,'Commercial Lease'!DG$2,'Monthly Cash Flow'!$F$28:$EG$28)*'Rent Roll'!$T21*'Rent Roll'!$R21),"-"),"-")</f>
        <v>-</v>
      </c>
      <c r="DH52" s="715" t="str">
        <f>IFERROR(IF(DH$3='Rent Roll'!$U21,(-SUMIF('Monthly Cash Flow'!$F$2:$EG$2,'Commercial Lease'!DH$2,'Monthly Cash Flow'!$F$28:$EG$28)*'Rent Roll'!$T21*'Rent Roll'!$R21),"-"),"-")</f>
        <v>-</v>
      </c>
      <c r="DI52" s="715" t="str">
        <f>IFERROR(IF(DI$3='Rent Roll'!$U21,(-SUMIF('Monthly Cash Flow'!$F$2:$EG$2,'Commercial Lease'!DI$2,'Monthly Cash Flow'!$F$28:$EG$28)*'Rent Roll'!$T21*'Rent Roll'!$R21),"-"),"-")</f>
        <v>-</v>
      </c>
      <c r="DJ52" s="715" t="str">
        <f>IFERROR(IF(DJ$3='Rent Roll'!$U21,(-SUMIF('Monthly Cash Flow'!$F$2:$EG$2,'Commercial Lease'!DJ$2,'Monthly Cash Flow'!$F$28:$EG$28)*'Rent Roll'!$T21*'Rent Roll'!$R21),"-"),"-")</f>
        <v>-</v>
      </c>
      <c r="DK52" s="715" t="str">
        <f>IFERROR(IF(DK$3='Rent Roll'!$U21,(-SUMIF('Monthly Cash Flow'!$F$2:$EG$2,'Commercial Lease'!DK$2,'Monthly Cash Flow'!$F$28:$EG$28)*'Rent Roll'!$T21*'Rent Roll'!$R21),"-"),"-")</f>
        <v>-</v>
      </c>
      <c r="DL52" s="715" t="str">
        <f>IFERROR(IF(DL$3='Rent Roll'!$U21,(-SUMIF('Monthly Cash Flow'!$F$2:$EG$2,'Commercial Lease'!DL$2,'Monthly Cash Flow'!$F$28:$EG$28)*'Rent Roll'!$T21*'Rent Roll'!$R21),"-"),"-")</f>
        <v>-</v>
      </c>
      <c r="DM52" s="715" t="str">
        <f>IFERROR(IF(DM$3='Rent Roll'!$U21,(-SUMIF('Monthly Cash Flow'!$F$2:$EG$2,'Commercial Lease'!DM$2,'Monthly Cash Flow'!$F$28:$EG$28)*'Rent Roll'!$T21*'Rent Roll'!$R21),"-"),"-")</f>
        <v>-</v>
      </c>
      <c r="DN52" s="715" t="str">
        <f>IFERROR(IF(DN$3='Rent Roll'!$U21,(-SUMIF('Monthly Cash Flow'!$F$2:$EG$2,'Commercial Lease'!DN$2,'Monthly Cash Flow'!$F$28:$EG$28)*'Rent Roll'!$T21*'Rent Roll'!$R21),"-"),"-")</f>
        <v>-</v>
      </c>
      <c r="DO52" s="715" t="str">
        <f>IFERROR(IF(DO$3='Rent Roll'!$U21,(-SUMIF('Monthly Cash Flow'!$F$2:$EG$2,'Commercial Lease'!DO$2,'Monthly Cash Flow'!$F$28:$EG$28)*'Rent Roll'!$T21*'Rent Roll'!$R21),"-"),"-")</f>
        <v>-</v>
      </c>
      <c r="DP52" s="715" t="str">
        <f>IFERROR(IF(DP$3='Rent Roll'!$U21,(-SUMIF('Monthly Cash Flow'!$F$2:$EG$2,'Commercial Lease'!DP$2,'Monthly Cash Flow'!$F$28:$EG$28)*'Rent Roll'!$T21*'Rent Roll'!$R21),"-"),"-")</f>
        <v>-</v>
      </c>
      <c r="DQ52" s="715" t="str">
        <f>IFERROR(IF(DQ$3='Rent Roll'!$U21,(-SUMIF('Monthly Cash Flow'!$F$2:$EG$2,'Commercial Lease'!DQ$2,'Monthly Cash Flow'!$F$28:$EG$28)*'Rent Roll'!$T21*'Rent Roll'!$R21),"-"),"-")</f>
        <v>-</v>
      </c>
      <c r="DR52" s="715" t="str">
        <f>IFERROR(IF(DR$3='Rent Roll'!$U21,(-SUMIF('Monthly Cash Flow'!$F$2:$EG$2,'Commercial Lease'!DR$2,'Monthly Cash Flow'!$F$28:$EG$28)*'Rent Roll'!$T21*'Rent Roll'!$R21),"-"),"-")</f>
        <v>-</v>
      </c>
      <c r="DS52" s="715" t="str">
        <f>IFERROR(IF(DS$3='Rent Roll'!$U21,(-SUMIF('Monthly Cash Flow'!$F$2:$EG$2,'Commercial Lease'!DS$2,'Monthly Cash Flow'!$F$28:$EG$28)*'Rent Roll'!$T21*'Rent Roll'!$R21),"-"),"-")</f>
        <v>-</v>
      </c>
      <c r="DT52" s="715" t="str">
        <f>IFERROR(IF(DT$3='Rent Roll'!$U21,(-SUMIF('Monthly Cash Flow'!$F$2:$EG$2,'Commercial Lease'!DT$2,'Monthly Cash Flow'!$F$28:$EG$28)*'Rent Roll'!$T21*'Rent Roll'!$R21),"-"),"-")</f>
        <v>-</v>
      </c>
      <c r="DU52" s="715" t="str">
        <f>IFERROR(IF(DU$3='Rent Roll'!$U21,(-SUMIF('Monthly Cash Flow'!$F$2:$EG$2,'Commercial Lease'!DU$2,'Monthly Cash Flow'!$F$28:$EG$28)*'Rent Roll'!$T21*'Rent Roll'!$R21),"-"),"-")</f>
        <v>-</v>
      </c>
      <c r="DV52" s="715" t="str">
        <f>IFERROR(IF(DV$3='Rent Roll'!$U21,(-SUMIF('Monthly Cash Flow'!$F$2:$EG$2,'Commercial Lease'!DV$2,'Monthly Cash Flow'!$F$28:$EG$28)*'Rent Roll'!$T21*'Rent Roll'!$R21),"-"),"-")</f>
        <v>-</v>
      </c>
      <c r="DW52" s="715" t="str">
        <f>IFERROR(IF(DW$3='Rent Roll'!$U21,(-SUMIF('Monthly Cash Flow'!$F$2:$EG$2,'Commercial Lease'!DW$2,'Monthly Cash Flow'!$F$28:$EG$28)*'Rent Roll'!$T21*'Rent Roll'!$R21),"-"),"-")</f>
        <v>-</v>
      </c>
      <c r="DX52" s="715" t="str">
        <f>IFERROR(IF(DX$3='Rent Roll'!$U21,(-SUMIF('Monthly Cash Flow'!$F$2:$EG$2,'Commercial Lease'!DX$2,'Monthly Cash Flow'!$F$28:$EG$28)*'Rent Roll'!$T21*'Rent Roll'!$R21),"-"),"-")</f>
        <v>-</v>
      </c>
      <c r="DY52" s="715" t="str">
        <f>IFERROR(IF(DY$3='Rent Roll'!$U21,(-SUMIF('Monthly Cash Flow'!$F$2:$EG$2,'Commercial Lease'!DY$2,'Monthly Cash Flow'!$F$28:$EG$28)*'Rent Roll'!$T21*'Rent Roll'!$R21),"-"),"-")</f>
        <v>-</v>
      </c>
      <c r="DZ52" s="715" t="str">
        <f>IFERROR(IF(DZ$3='Rent Roll'!$U21,(-SUMIF('Monthly Cash Flow'!$F$2:$EG$2,'Commercial Lease'!DZ$2,'Monthly Cash Flow'!$F$28:$EG$28)*'Rent Roll'!$T21*'Rent Roll'!$R21),"-"),"-")</f>
        <v>-</v>
      </c>
      <c r="EA52" s="715" t="str">
        <f>IFERROR(IF(EA$3='Rent Roll'!$U21,(-SUMIF('Monthly Cash Flow'!$F$2:$EG$2,'Commercial Lease'!EA$2,'Monthly Cash Flow'!$F$28:$EG$28)*'Rent Roll'!$T21*'Rent Roll'!$R21),"-"),"-")</f>
        <v>-</v>
      </c>
      <c r="EB52" s="715" t="str">
        <f>IFERROR(IF(EB$3='Rent Roll'!$U21,(-SUMIF('Monthly Cash Flow'!$F$2:$EG$2,'Commercial Lease'!EB$2,'Monthly Cash Flow'!$F$28:$EG$28)*'Rent Roll'!$T21*'Rent Roll'!$R21),"-"),"-")</f>
        <v>-</v>
      </c>
      <c r="EC52" s="715" t="str">
        <f>IFERROR(IF(EC$3='Rent Roll'!$U21,(-SUMIF('Monthly Cash Flow'!$F$2:$EG$2,'Commercial Lease'!EC$2,'Monthly Cash Flow'!$F$28:$EG$28)*'Rent Roll'!$T21*'Rent Roll'!$R21),"-"),"-")</f>
        <v>-</v>
      </c>
      <c r="ED52" s="715" t="str">
        <f>IFERROR(IF(ED$3='Rent Roll'!$U21,(-SUMIF('Monthly Cash Flow'!$F$2:$EG$2,'Commercial Lease'!ED$2,'Monthly Cash Flow'!$F$28:$EG$28)*'Rent Roll'!$T21*'Rent Roll'!$R21),"-"),"-")</f>
        <v>-</v>
      </c>
      <c r="EE52" s="715" t="str">
        <f>IFERROR(IF(EE$3='Rent Roll'!$U21,(-SUMIF('Monthly Cash Flow'!$F$2:$EG$2,'Commercial Lease'!EE$2,'Monthly Cash Flow'!$F$28:$EG$28)*'Rent Roll'!$T21*'Rent Roll'!$R21),"-"),"-")</f>
        <v>-</v>
      </c>
      <c r="EF52" s="361" t="str">
        <f>IFERROR(IF(EF$3='Rent Roll'!$U21,(-SUMIF('Monthly Cash Flow'!$F$2:$EG$2,'Commercial Lease'!EF$2,'Monthly Cash Flow'!$F$28:$EG$28)*'Rent Roll'!$T21*'Rent Roll'!$R21),"-"),"-")</f>
        <v>-</v>
      </c>
      <c r="EG52" s="693" t="s">
        <v>109</v>
      </c>
    </row>
    <row r="53" spans="2:137" x14ac:dyDescent="0.25">
      <c r="B53" s="732"/>
      <c r="C53" s="714" t="str">
        <f>CONCATENATE('Rent Roll'!B22&amp;" - "&amp;'Rent Roll'!C22)</f>
        <v xml:space="preserve"> - </v>
      </c>
      <c r="D53" s="361">
        <f t="shared" si="15"/>
        <v>0</v>
      </c>
      <c r="E53" s="715" t="str">
        <f>IFERROR(IF(E$3='Rent Roll'!$U22,(-SUMIF('Monthly Cash Flow'!$F$2:$EG$2,'Commercial Lease'!E$2,'Monthly Cash Flow'!$F$28:$EG$28)*'Rent Roll'!$T22*'Rent Roll'!$R22),"-"),"-")</f>
        <v>-</v>
      </c>
      <c r="F53" s="715" t="str">
        <f>IFERROR(IF(F$3='Rent Roll'!$U22,(-SUMIF('Monthly Cash Flow'!$F$2:$EG$2,'Commercial Lease'!F$2,'Monthly Cash Flow'!$F$28:$EG$28)*'Rent Roll'!$T22*'Rent Roll'!$R22),"-"),"-")</f>
        <v>-</v>
      </c>
      <c r="G53" s="715" t="str">
        <f>IFERROR(IF(G$3='Rent Roll'!$U22,(-SUMIF('Monthly Cash Flow'!$F$2:$EG$2,'Commercial Lease'!G$2,'Monthly Cash Flow'!$F$28:$EG$28)*'Rent Roll'!$T22*'Rent Roll'!$R22),"-"),"-")</f>
        <v>-</v>
      </c>
      <c r="H53" s="715" t="str">
        <f>IFERROR(IF(H$3='Rent Roll'!$U22,(-SUMIF('Monthly Cash Flow'!$F$2:$EG$2,'Commercial Lease'!H$2,'Monthly Cash Flow'!$F$28:$EG$28)*'Rent Roll'!$T22*'Rent Roll'!$R22),"-"),"-")</f>
        <v>-</v>
      </c>
      <c r="I53" s="715" t="str">
        <f>IFERROR(IF(I$3='Rent Roll'!$U22,(-SUMIF('Monthly Cash Flow'!$F$2:$EG$2,'Commercial Lease'!I$2,'Monthly Cash Flow'!$F$28:$EG$28)*'Rent Roll'!$T22*'Rent Roll'!$R22),"-"),"-")</f>
        <v>-</v>
      </c>
      <c r="J53" s="715" t="str">
        <f>IFERROR(IF(J$3='Rent Roll'!$U22,(-SUMIF('Monthly Cash Flow'!$F$2:$EG$2,'Commercial Lease'!J$2,'Monthly Cash Flow'!$F$28:$EG$28)*'Rent Roll'!$T22*'Rent Roll'!$R22),"-"),"-")</f>
        <v>-</v>
      </c>
      <c r="K53" s="715" t="str">
        <f>IFERROR(IF(K$3='Rent Roll'!$U22,(-SUMIF('Monthly Cash Flow'!$F$2:$EG$2,'Commercial Lease'!K$2,'Monthly Cash Flow'!$F$28:$EG$28)*'Rent Roll'!$T22*'Rent Roll'!$R22),"-"),"-")</f>
        <v>-</v>
      </c>
      <c r="L53" s="715" t="str">
        <f>IFERROR(IF(L$3='Rent Roll'!$U22,(-SUMIF('Monthly Cash Flow'!$F$2:$EG$2,'Commercial Lease'!L$2,'Monthly Cash Flow'!$F$28:$EG$28)*'Rent Roll'!$T22*'Rent Roll'!$R22),"-"),"-")</f>
        <v>-</v>
      </c>
      <c r="M53" s="715" t="str">
        <f>IFERROR(IF(M$3='Rent Roll'!$U22,(-SUMIF('Monthly Cash Flow'!$F$2:$EG$2,'Commercial Lease'!M$2,'Monthly Cash Flow'!$F$28:$EG$28)*'Rent Roll'!$T22*'Rent Roll'!$R22),"-"),"-")</f>
        <v>-</v>
      </c>
      <c r="N53" s="715" t="str">
        <f>IFERROR(IF(N$3='Rent Roll'!$U22,(-SUMIF('Monthly Cash Flow'!$F$2:$EG$2,'Commercial Lease'!N$2,'Monthly Cash Flow'!$F$28:$EG$28)*'Rent Roll'!$T22*'Rent Roll'!$R22),"-"),"-")</f>
        <v>-</v>
      </c>
      <c r="O53" s="715" t="str">
        <f>IFERROR(IF(O$3='Rent Roll'!$U22,(-SUMIF('Monthly Cash Flow'!$F$2:$EG$2,'Commercial Lease'!O$2,'Monthly Cash Flow'!$F$28:$EG$28)*'Rent Roll'!$T22*'Rent Roll'!$R22),"-"),"-")</f>
        <v>-</v>
      </c>
      <c r="P53" s="715" t="str">
        <f>IFERROR(IF(P$3='Rent Roll'!$U22,(-SUMIF('Monthly Cash Flow'!$F$2:$EG$2,'Commercial Lease'!P$2,'Monthly Cash Flow'!$F$28:$EG$28)*'Rent Roll'!$T22*'Rent Roll'!$R22),"-"),"-")</f>
        <v>-</v>
      </c>
      <c r="Q53" s="715" t="str">
        <f>IFERROR(IF(Q$3='Rent Roll'!$U22,(-SUMIF('Monthly Cash Flow'!$F$2:$EG$2,'Commercial Lease'!Q$2,'Monthly Cash Flow'!$F$28:$EG$28)*'Rent Roll'!$T22*'Rent Roll'!$R22),"-"),"-")</f>
        <v>-</v>
      </c>
      <c r="R53" s="715" t="str">
        <f>IFERROR(IF(R$3='Rent Roll'!$U22,(-SUMIF('Monthly Cash Flow'!$F$2:$EG$2,'Commercial Lease'!R$2,'Monthly Cash Flow'!$F$28:$EG$28)*'Rent Roll'!$T22*'Rent Roll'!$R22),"-"),"-")</f>
        <v>-</v>
      </c>
      <c r="S53" s="715" t="str">
        <f>IFERROR(IF(S$3='Rent Roll'!$U22,(-SUMIF('Monthly Cash Flow'!$F$2:$EG$2,'Commercial Lease'!S$2,'Monthly Cash Flow'!$F$28:$EG$28)*'Rent Roll'!$T22*'Rent Roll'!$R22),"-"),"-")</f>
        <v>-</v>
      </c>
      <c r="T53" s="715" t="str">
        <f>IFERROR(IF(T$3='Rent Roll'!$U22,(-SUMIF('Monthly Cash Flow'!$F$2:$EG$2,'Commercial Lease'!T$2,'Monthly Cash Flow'!$F$28:$EG$28)*'Rent Roll'!$T22*'Rent Roll'!$R22),"-"),"-")</f>
        <v>-</v>
      </c>
      <c r="U53" s="715" t="str">
        <f>IFERROR(IF(U$3='Rent Roll'!$U22,(-SUMIF('Monthly Cash Flow'!$F$2:$EG$2,'Commercial Lease'!U$2,'Monthly Cash Flow'!$F$28:$EG$28)*'Rent Roll'!$T22*'Rent Roll'!$R22),"-"),"-")</f>
        <v>-</v>
      </c>
      <c r="V53" s="715" t="str">
        <f>IFERROR(IF(V$3='Rent Roll'!$U22,(-SUMIF('Monthly Cash Flow'!$F$2:$EG$2,'Commercial Lease'!V$2,'Monthly Cash Flow'!$F$28:$EG$28)*'Rent Roll'!$T22*'Rent Roll'!$R22),"-"),"-")</f>
        <v>-</v>
      </c>
      <c r="W53" s="715" t="str">
        <f>IFERROR(IF(W$3='Rent Roll'!$U22,(-SUMIF('Monthly Cash Flow'!$F$2:$EG$2,'Commercial Lease'!W$2,'Monthly Cash Flow'!$F$28:$EG$28)*'Rent Roll'!$T22*'Rent Roll'!$R22),"-"),"-")</f>
        <v>-</v>
      </c>
      <c r="X53" s="715" t="str">
        <f>IFERROR(IF(X$3='Rent Roll'!$U22,(-SUMIF('Monthly Cash Flow'!$F$2:$EG$2,'Commercial Lease'!X$2,'Monthly Cash Flow'!$F$28:$EG$28)*'Rent Roll'!$T22*'Rent Roll'!$R22),"-"),"-")</f>
        <v>-</v>
      </c>
      <c r="Y53" s="715" t="str">
        <f>IFERROR(IF(Y$3='Rent Roll'!$U22,(-SUMIF('Monthly Cash Flow'!$F$2:$EG$2,'Commercial Lease'!Y$2,'Monthly Cash Flow'!$F$28:$EG$28)*'Rent Roll'!$T22*'Rent Roll'!$R22),"-"),"-")</f>
        <v>-</v>
      </c>
      <c r="Z53" s="715" t="str">
        <f>IFERROR(IF(Z$3='Rent Roll'!$U22,(-SUMIF('Monthly Cash Flow'!$F$2:$EG$2,'Commercial Lease'!Z$2,'Monthly Cash Flow'!$F$28:$EG$28)*'Rent Roll'!$T22*'Rent Roll'!$R22),"-"),"-")</f>
        <v>-</v>
      </c>
      <c r="AA53" s="715" t="str">
        <f>IFERROR(IF(AA$3='Rent Roll'!$U22,(-SUMIF('Monthly Cash Flow'!$F$2:$EG$2,'Commercial Lease'!AA$2,'Monthly Cash Flow'!$F$28:$EG$28)*'Rent Roll'!$T22*'Rent Roll'!$R22),"-"),"-")</f>
        <v>-</v>
      </c>
      <c r="AB53" s="715" t="str">
        <f>IFERROR(IF(AB$3='Rent Roll'!$U22,(-SUMIF('Monthly Cash Flow'!$F$2:$EG$2,'Commercial Lease'!AB$2,'Monthly Cash Flow'!$F$28:$EG$28)*'Rent Roll'!$T22*'Rent Roll'!$R22),"-"),"-")</f>
        <v>-</v>
      </c>
      <c r="AC53" s="715" t="str">
        <f>IFERROR(IF(AC$3='Rent Roll'!$U22,(-SUMIF('Monthly Cash Flow'!$F$2:$EG$2,'Commercial Lease'!AC$2,'Monthly Cash Flow'!$F$28:$EG$28)*'Rent Roll'!$T22*'Rent Roll'!$R22),"-"),"-")</f>
        <v>-</v>
      </c>
      <c r="AD53" s="715" t="str">
        <f>IFERROR(IF(AD$3='Rent Roll'!$U22,(-SUMIF('Monthly Cash Flow'!$F$2:$EG$2,'Commercial Lease'!AD$2,'Monthly Cash Flow'!$F$28:$EG$28)*'Rent Roll'!$T22*'Rent Roll'!$R22),"-"),"-")</f>
        <v>-</v>
      </c>
      <c r="AE53" s="715" t="str">
        <f>IFERROR(IF(AE$3='Rent Roll'!$U22,(-SUMIF('Monthly Cash Flow'!$F$2:$EG$2,'Commercial Lease'!AE$2,'Monthly Cash Flow'!$F$28:$EG$28)*'Rent Roll'!$T22*'Rent Roll'!$R22),"-"),"-")</f>
        <v>-</v>
      </c>
      <c r="AF53" s="715" t="str">
        <f>IFERROR(IF(AF$3='Rent Roll'!$U22,(-SUMIF('Monthly Cash Flow'!$F$2:$EG$2,'Commercial Lease'!AF$2,'Monthly Cash Flow'!$F$28:$EG$28)*'Rent Roll'!$T22*'Rent Roll'!$R22),"-"),"-")</f>
        <v>-</v>
      </c>
      <c r="AG53" s="715" t="str">
        <f>IFERROR(IF(AG$3='Rent Roll'!$U22,(-SUMIF('Monthly Cash Flow'!$F$2:$EG$2,'Commercial Lease'!AG$2,'Monthly Cash Flow'!$F$28:$EG$28)*'Rent Roll'!$T22*'Rent Roll'!$R22),"-"),"-")</f>
        <v>-</v>
      </c>
      <c r="AH53" s="715" t="str">
        <f>IFERROR(IF(AH$3='Rent Roll'!$U22,(-SUMIF('Monthly Cash Flow'!$F$2:$EG$2,'Commercial Lease'!AH$2,'Monthly Cash Flow'!$F$28:$EG$28)*'Rent Roll'!$T22*'Rent Roll'!$R22),"-"),"-")</f>
        <v>-</v>
      </c>
      <c r="AI53" s="715" t="str">
        <f>IFERROR(IF(AI$3='Rent Roll'!$U22,(-SUMIF('Monthly Cash Flow'!$F$2:$EG$2,'Commercial Lease'!AI$2,'Monthly Cash Flow'!$F$28:$EG$28)*'Rent Roll'!$T22*'Rent Roll'!$R22),"-"),"-")</f>
        <v>-</v>
      </c>
      <c r="AJ53" s="715" t="str">
        <f>IFERROR(IF(AJ$3='Rent Roll'!$U22,(-SUMIF('Monthly Cash Flow'!$F$2:$EG$2,'Commercial Lease'!AJ$2,'Monthly Cash Flow'!$F$28:$EG$28)*'Rent Roll'!$T22*'Rent Roll'!$R22),"-"),"-")</f>
        <v>-</v>
      </c>
      <c r="AK53" s="715" t="str">
        <f>IFERROR(IF(AK$3='Rent Roll'!$U22,(-SUMIF('Monthly Cash Flow'!$F$2:$EG$2,'Commercial Lease'!AK$2,'Monthly Cash Flow'!$F$28:$EG$28)*'Rent Roll'!$T22*'Rent Roll'!$R22),"-"),"-")</f>
        <v>-</v>
      </c>
      <c r="AL53" s="715" t="str">
        <f>IFERROR(IF(AL$3='Rent Roll'!$U22,(-SUMIF('Monthly Cash Flow'!$F$2:$EG$2,'Commercial Lease'!AL$2,'Monthly Cash Flow'!$F$28:$EG$28)*'Rent Roll'!$T22*'Rent Roll'!$R22),"-"),"-")</f>
        <v>-</v>
      </c>
      <c r="AM53" s="715" t="str">
        <f>IFERROR(IF(AM$3='Rent Roll'!$U22,(-SUMIF('Monthly Cash Flow'!$F$2:$EG$2,'Commercial Lease'!AM$2,'Monthly Cash Flow'!$F$28:$EG$28)*'Rent Roll'!$T22*'Rent Roll'!$R22),"-"),"-")</f>
        <v>-</v>
      </c>
      <c r="AN53" s="715" t="str">
        <f>IFERROR(IF(AN$3='Rent Roll'!$U22,(-SUMIF('Monthly Cash Flow'!$F$2:$EG$2,'Commercial Lease'!AN$2,'Monthly Cash Flow'!$F$28:$EG$28)*'Rent Roll'!$T22*'Rent Roll'!$R22),"-"),"-")</f>
        <v>-</v>
      </c>
      <c r="AO53" s="715" t="str">
        <f>IFERROR(IF(AO$3='Rent Roll'!$U22,(-SUMIF('Monthly Cash Flow'!$F$2:$EG$2,'Commercial Lease'!AO$2,'Monthly Cash Flow'!$F$28:$EG$28)*'Rent Roll'!$T22*'Rent Roll'!$R22),"-"),"-")</f>
        <v>-</v>
      </c>
      <c r="AP53" s="715" t="str">
        <f>IFERROR(IF(AP$3='Rent Roll'!$U22,(-SUMIF('Monthly Cash Flow'!$F$2:$EG$2,'Commercial Lease'!AP$2,'Monthly Cash Flow'!$F$28:$EG$28)*'Rent Roll'!$T22*'Rent Roll'!$R22),"-"),"-")</f>
        <v>-</v>
      </c>
      <c r="AQ53" s="715" t="str">
        <f>IFERROR(IF(AQ$3='Rent Roll'!$U22,(-SUMIF('Monthly Cash Flow'!$F$2:$EG$2,'Commercial Lease'!AQ$2,'Monthly Cash Flow'!$F$28:$EG$28)*'Rent Roll'!$T22*'Rent Roll'!$R22),"-"),"-")</f>
        <v>-</v>
      </c>
      <c r="AR53" s="715" t="str">
        <f>IFERROR(IF(AR$3='Rent Roll'!$U22,(-SUMIF('Monthly Cash Flow'!$F$2:$EG$2,'Commercial Lease'!AR$2,'Monthly Cash Flow'!$F$28:$EG$28)*'Rent Roll'!$T22*'Rent Roll'!$R22),"-"),"-")</f>
        <v>-</v>
      </c>
      <c r="AS53" s="715" t="str">
        <f>IFERROR(IF(AS$3='Rent Roll'!$U22,(-SUMIF('Monthly Cash Flow'!$F$2:$EG$2,'Commercial Lease'!AS$2,'Monthly Cash Flow'!$F$28:$EG$28)*'Rent Roll'!$T22*'Rent Roll'!$R22),"-"),"-")</f>
        <v>-</v>
      </c>
      <c r="AT53" s="715" t="str">
        <f>IFERROR(IF(AT$3='Rent Roll'!$U22,(-SUMIF('Monthly Cash Flow'!$F$2:$EG$2,'Commercial Lease'!AT$2,'Monthly Cash Flow'!$F$28:$EG$28)*'Rent Roll'!$T22*'Rent Roll'!$R22),"-"),"-")</f>
        <v>-</v>
      </c>
      <c r="AU53" s="715" t="str">
        <f>IFERROR(IF(AU$3='Rent Roll'!$U22,(-SUMIF('Monthly Cash Flow'!$F$2:$EG$2,'Commercial Lease'!AU$2,'Monthly Cash Flow'!$F$28:$EG$28)*'Rent Roll'!$T22*'Rent Roll'!$R22),"-"),"-")</f>
        <v>-</v>
      </c>
      <c r="AV53" s="715" t="str">
        <f>IFERROR(IF(AV$3='Rent Roll'!$U22,(-SUMIF('Monthly Cash Flow'!$F$2:$EG$2,'Commercial Lease'!AV$2,'Monthly Cash Flow'!$F$28:$EG$28)*'Rent Roll'!$T22*'Rent Roll'!$R22),"-"),"-")</f>
        <v>-</v>
      </c>
      <c r="AW53" s="715" t="str">
        <f>IFERROR(IF(AW$3='Rent Roll'!$U22,(-SUMIF('Monthly Cash Flow'!$F$2:$EG$2,'Commercial Lease'!AW$2,'Monthly Cash Flow'!$F$28:$EG$28)*'Rent Roll'!$T22*'Rent Roll'!$R22),"-"),"-")</f>
        <v>-</v>
      </c>
      <c r="AX53" s="715" t="str">
        <f>IFERROR(IF(AX$3='Rent Roll'!$U22,(-SUMIF('Monthly Cash Flow'!$F$2:$EG$2,'Commercial Lease'!AX$2,'Monthly Cash Flow'!$F$28:$EG$28)*'Rent Roll'!$T22*'Rent Roll'!$R22),"-"),"-")</f>
        <v>-</v>
      </c>
      <c r="AY53" s="715" t="str">
        <f>IFERROR(IF(AY$3='Rent Roll'!$U22,(-SUMIF('Monthly Cash Flow'!$F$2:$EG$2,'Commercial Lease'!AY$2,'Monthly Cash Flow'!$F$28:$EG$28)*'Rent Roll'!$T22*'Rent Roll'!$R22),"-"),"-")</f>
        <v>-</v>
      </c>
      <c r="AZ53" s="715" t="str">
        <f>IFERROR(IF(AZ$3='Rent Roll'!$U22,(-SUMIF('Monthly Cash Flow'!$F$2:$EG$2,'Commercial Lease'!AZ$2,'Monthly Cash Flow'!$F$28:$EG$28)*'Rent Roll'!$T22*'Rent Roll'!$R22),"-"),"-")</f>
        <v>-</v>
      </c>
      <c r="BA53" s="715" t="str">
        <f>IFERROR(IF(BA$3='Rent Roll'!$U22,(-SUMIF('Monthly Cash Flow'!$F$2:$EG$2,'Commercial Lease'!BA$2,'Monthly Cash Flow'!$F$28:$EG$28)*'Rent Roll'!$T22*'Rent Roll'!$R22),"-"),"-")</f>
        <v>-</v>
      </c>
      <c r="BB53" s="715" t="str">
        <f>IFERROR(IF(BB$3='Rent Roll'!$U22,(-SUMIF('Monthly Cash Flow'!$F$2:$EG$2,'Commercial Lease'!BB$2,'Monthly Cash Flow'!$F$28:$EG$28)*'Rent Roll'!$T22*'Rent Roll'!$R22),"-"),"-")</f>
        <v>-</v>
      </c>
      <c r="BC53" s="715" t="str">
        <f>IFERROR(IF(BC$3='Rent Roll'!$U22,(-SUMIF('Monthly Cash Flow'!$F$2:$EG$2,'Commercial Lease'!BC$2,'Monthly Cash Flow'!$F$28:$EG$28)*'Rent Roll'!$T22*'Rent Roll'!$R22),"-"),"-")</f>
        <v>-</v>
      </c>
      <c r="BD53" s="715" t="str">
        <f>IFERROR(IF(BD$3='Rent Roll'!$U22,(-SUMIF('Monthly Cash Flow'!$F$2:$EG$2,'Commercial Lease'!BD$2,'Monthly Cash Flow'!$F$28:$EG$28)*'Rent Roll'!$T22*'Rent Roll'!$R22),"-"),"-")</f>
        <v>-</v>
      </c>
      <c r="BE53" s="715" t="str">
        <f>IFERROR(IF(BE$3='Rent Roll'!$U22,(-SUMIF('Monthly Cash Flow'!$F$2:$EG$2,'Commercial Lease'!BE$2,'Monthly Cash Flow'!$F$28:$EG$28)*'Rent Roll'!$T22*'Rent Roll'!$R22),"-"),"-")</f>
        <v>-</v>
      </c>
      <c r="BF53" s="715" t="str">
        <f>IFERROR(IF(BF$3='Rent Roll'!$U22,(-SUMIF('Monthly Cash Flow'!$F$2:$EG$2,'Commercial Lease'!BF$2,'Monthly Cash Flow'!$F$28:$EG$28)*'Rent Roll'!$T22*'Rent Roll'!$R22),"-"),"-")</f>
        <v>-</v>
      </c>
      <c r="BG53" s="715" t="str">
        <f>IFERROR(IF(BG$3='Rent Roll'!$U22,(-SUMIF('Monthly Cash Flow'!$F$2:$EG$2,'Commercial Lease'!BG$2,'Monthly Cash Flow'!$F$28:$EG$28)*'Rent Roll'!$T22*'Rent Roll'!$R22),"-"),"-")</f>
        <v>-</v>
      </c>
      <c r="BH53" s="715" t="str">
        <f>IFERROR(IF(BH$3='Rent Roll'!$U22,(-SUMIF('Monthly Cash Flow'!$F$2:$EG$2,'Commercial Lease'!BH$2,'Monthly Cash Flow'!$F$28:$EG$28)*'Rent Roll'!$T22*'Rent Roll'!$R22),"-"),"-")</f>
        <v>-</v>
      </c>
      <c r="BI53" s="715" t="str">
        <f>IFERROR(IF(BI$3='Rent Roll'!$U22,(-SUMIF('Monthly Cash Flow'!$F$2:$EG$2,'Commercial Lease'!BI$2,'Monthly Cash Flow'!$F$28:$EG$28)*'Rent Roll'!$T22*'Rent Roll'!$R22),"-"),"-")</f>
        <v>-</v>
      </c>
      <c r="BJ53" s="715" t="str">
        <f>IFERROR(IF(BJ$3='Rent Roll'!$U22,(-SUMIF('Monthly Cash Flow'!$F$2:$EG$2,'Commercial Lease'!BJ$2,'Monthly Cash Flow'!$F$28:$EG$28)*'Rent Roll'!$T22*'Rent Roll'!$R22),"-"),"-")</f>
        <v>-</v>
      </c>
      <c r="BK53" s="715" t="str">
        <f>IFERROR(IF(BK$3='Rent Roll'!$U22,(-SUMIF('Monthly Cash Flow'!$F$2:$EG$2,'Commercial Lease'!BK$2,'Monthly Cash Flow'!$F$28:$EG$28)*'Rent Roll'!$T22*'Rent Roll'!$R22),"-"),"-")</f>
        <v>-</v>
      </c>
      <c r="BL53" s="715" t="str">
        <f>IFERROR(IF(BL$3='Rent Roll'!$U22,(-SUMIF('Monthly Cash Flow'!$F$2:$EG$2,'Commercial Lease'!BL$2,'Monthly Cash Flow'!$F$28:$EG$28)*'Rent Roll'!$T22*'Rent Roll'!$R22),"-"),"-")</f>
        <v>-</v>
      </c>
      <c r="BM53" s="715" t="str">
        <f>IFERROR(IF(BM$3='Rent Roll'!$U22,(-SUMIF('Monthly Cash Flow'!$F$2:$EG$2,'Commercial Lease'!BM$2,'Monthly Cash Flow'!$F$28:$EG$28)*'Rent Roll'!$T22*'Rent Roll'!$R22),"-"),"-")</f>
        <v>-</v>
      </c>
      <c r="BN53" s="715" t="str">
        <f>IFERROR(IF(BN$3='Rent Roll'!$U22,(-SUMIF('Monthly Cash Flow'!$F$2:$EG$2,'Commercial Lease'!BN$2,'Monthly Cash Flow'!$F$28:$EG$28)*'Rent Roll'!$T22*'Rent Roll'!$R22),"-"),"-")</f>
        <v>-</v>
      </c>
      <c r="BO53" s="715" t="str">
        <f>IFERROR(IF(BO$3='Rent Roll'!$U22,(-SUMIF('Monthly Cash Flow'!$F$2:$EG$2,'Commercial Lease'!BO$2,'Monthly Cash Flow'!$F$28:$EG$28)*'Rent Roll'!$T22*'Rent Roll'!$R22),"-"),"-")</f>
        <v>-</v>
      </c>
      <c r="BP53" s="715" t="str">
        <f>IFERROR(IF(BP$3='Rent Roll'!$U22,(-SUMIF('Monthly Cash Flow'!$F$2:$EG$2,'Commercial Lease'!BP$2,'Monthly Cash Flow'!$F$28:$EG$28)*'Rent Roll'!$T22*'Rent Roll'!$R22),"-"),"-")</f>
        <v>-</v>
      </c>
      <c r="BQ53" s="715" t="str">
        <f>IFERROR(IF(BQ$3='Rent Roll'!$U22,(-SUMIF('Monthly Cash Flow'!$F$2:$EG$2,'Commercial Lease'!BQ$2,'Monthly Cash Flow'!$F$28:$EG$28)*'Rent Roll'!$T22*'Rent Roll'!$R22),"-"),"-")</f>
        <v>-</v>
      </c>
      <c r="BR53" s="715" t="str">
        <f>IFERROR(IF(BR$3='Rent Roll'!$U22,(-SUMIF('Monthly Cash Flow'!$F$2:$EG$2,'Commercial Lease'!BR$2,'Monthly Cash Flow'!$F$28:$EG$28)*'Rent Roll'!$T22*'Rent Roll'!$R22),"-"),"-")</f>
        <v>-</v>
      </c>
      <c r="BS53" s="715" t="str">
        <f>IFERROR(IF(BS$3='Rent Roll'!$U22,(-SUMIF('Monthly Cash Flow'!$F$2:$EG$2,'Commercial Lease'!BS$2,'Monthly Cash Flow'!$F$28:$EG$28)*'Rent Roll'!$T22*'Rent Roll'!$R22),"-"),"-")</f>
        <v>-</v>
      </c>
      <c r="BT53" s="715" t="str">
        <f>IFERROR(IF(BT$3='Rent Roll'!$U22,(-SUMIF('Monthly Cash Flow'!$F$2:$EG$2,'Commercial Lease'!BT$2,'Monthly Cash Flow'!$F$28:$EG$28)*'Rent Roll'!$T22*'Rent Roll'!$R22),"-"),"-")</f>
        <v>-</v>
      </c>
      <c r="BU53" s="715" t="str">
        <f>IFERROR(IF(BU$3='Rent Roll'!$U22,(-SUMIF('Monthly Cash Flow'!$F$2:$EG$2,'Commercial Lease'!BU$2,'Monthly Cash Flow'!$F$28:$EG$28)*'Rent Roll'!$T22*'Rent Roll'!$R22),"-"),"-")</f>
        <v>-</v>
      </c>
      <c r="BV53" s="715" t="str">
        <f>IFERROR(IF(BV$3='Rent Roll'!$U22,(-SUMIF('Monthly Cash Flow'!$F$2:$EG$2,'Commercial Lease'!BV$2,'Monthly Cash Flow'!$F$28:$EG$28)*'Rent Roll'!$T22*'Rent Roll'!$R22),"-"),"-")</f>
        <v>-</v>
      </c>
      <c r="BW53" s="715" t="str">
        <f>IFERROR(IF(BW$3='Rent Roll'!$U22,(-SUMIF('Monthly Cash Flow'!$F$2:$EG$2,'Commercial Lease'!BW$2,'Monthly Cash Flow'!$F$28:$EG$28)*'Rent Roll'!$T22*'Rent Roll'!$R22),"-"),"-")</f>
        <v>-</v>
      </c>
      <c r="BX53" s="715" t="str">
        <f>IFERROR(IF(BX$3='Rent Roll'!$U22,(-SUMIF('Monthly Cash Flow'!$F$2:$EG$2,'Commercial Lease'!BX$2,'Monthly Cash Flow'!$F$28:$EG$28)*'Rent Roll'!$T22*'Rent Roll'!$R22),"-"),"-")</f>
        <v>-</v>
      </c>
      <c r="BY53" s="715" t="str">
        <f>IFERROR(IF(BY$3='Rent Roll'!$U22,(-SUMIF('Monthly Cash Flow'!$F$2:$EG$2,'Commercial Lease'!BY$2,'Monthly Cash Flow'!$F$28:$EG$28)*'Rent Roll'!$T22*'Rent Roll'!$R22),"-"),"-")</f>
        <v>-</v>
      </c>
      <c r="BZ53" s="715" t="str">
        <f>IFERROR(IF(BZ$3='Rent Roll'!$U22,(-SUMIF('Monthly Cash Flow'!$F$2:$EG$2,'Commercial Lease'!BZ$2,'Monthly Cash Flow'!$F$28:$EG$28)*'Rent Roll'!$T22*'Rent Roll'!$R22),"-"),"-")</f>
        <v>-</v>
      </c>
      <c r="CA53" s="715" t="str">
        <f>IFERROR(IF(CA$3='Rent Roll'!$U22,(-SUMIF('Monthly Cash Flow'!$F$2:$EG$2,'Commercial Lease'!CA$2,'Monthly Cash Flow'!$F$28:$EG$28)*'Rent Roll'!$T22*'Rent Roll'!$R22),"-"),"-")</f>
        <v>-</v>
      </c>
      <c r="CB53" s="715" t="str">
        <f>IFERROR(IF(CB$3='Rent Roll'!$U22,(-SUMIF('Monthly Cash Flow'!$F$2:$EG$2,'Commercial Lease'!CB$2,'Monthly Cash Flow'!$F$28:$EG$28)*'Rent Roll'!$T22*'Rent Roll'!$R22),"-"),"-")</f>
        <v>-</v>
      </c>
      <c r="CC53" s="715" t="str">
        <f>IFERROR(IF(CC$3='Rent Roll'!$U22,(-SUMIF('Monthly Cash Flow'!$F$2:$EG$2,'Commercial Lease'!CC$2,'Monthly Cash Flow'!$F$28:$EG$28)*'Rent Roll'!$T22*'Rent Roll'!$R22),"-"),"-")</f>
        <v>-</v>
      </c>
      <c r="CD53" s="715" t="str">
        <f>IFERROR(IF(CD$3='Rent Roll'!$U22,(-SUMIF('Monthly Cash Flow'!$F$2:$EG$2,'Commercial Lease'!CD$2,'Monthly Cash Flow'!$F$28:$EG$28)*'Rent Roll'!$T22*'Rent Roll'!$R22),"-"),"-")</f>
        <v>-</v>
      </c>
      <c r="CE53" s="715" t="str">
        <f>IFERROR(IF(CE$3='Rent Roll'!$U22,(-SUMIF('Monthly Cash Flow'!$F$2:$EG$2,'Commercial Lease'!CE$2,'Monthly Cash Flow'!$F$28:$EG$28)*'Rent Roll'!$T22*'Rent Roll'!$R22),"-"),"-")</f>
        <v>-</v>
      </c>
      <c r="CF53" s="715" t="str">
        <f>IFERROR(IF(CF$3='Rent Roll'!$U22,(-SUMIF('Monthly Cash Flow'!$F$2:$EG$2,'Commercial Lease'!CF$2,'Monthly Cash Flow'!$F$28:$EG$28)*'Rent Roll'!$T22*'Rent Roll'!$R22),"-"),"-")</f>
        <v>-</v>
      </c>
      <c r="CG53" s="715" t="str">
        <f>IFERROR(IF(CG$3='Rent Roll'!$U22,(-SUMIF('Monthly Cash Flow'!$F$2:$EG$2,'Commercial Lease'!CG$2,'Monthly Cash Flow'!$F$28:$EG$28)*'Rent Roll'!$T22*'Rent Roll'!$R22),"-"),"-")</f>
        <v>-</v>
      </c>
      <c r="CH53" s="715" t="str">
        <f>IFERROR(IF(CH$3='Rent Roll'!$U22,(-SUMIF('Monthly Cash Flow'!$F$2:$EG$2,'Commercial Lease'!CH$2,'Monthly Cash Flow'!$F$28:$EG$28)*'Rent Roll'!$T22*'Rent Roll'!$R22),"-"),"-")</f>
        <v>-</v>
      </c>
      <c r="CI53" s="715" t="str">
        <f>IFERROR(IF(CI$3='Rent Roll'!$U22,(-SUMIF('Monthly Cash Flow'!$F$2:$EG$2,'Commercial Lease'!CI$2,'Monthly Cash Flow'!$F$28:$EG$28)*'Rent Roll'!$T22*'Rent Roll'!$R22),"-"),"-")</f>
        <v>-</v>
      </c>
      <c r="CJ53" s="715" t="str">
        <f>IFERROR(IF(CJ$3='Rent Roll'!$U22,(-SUMIF('Monthly Cash Flow'!$F$2:$EG$2,'Commercial Lease'!CJ$2,'Monthly Cash Flow'!$F$28:$EG$28)*'Rent Roll'!$T22*'Rent Roll'!$R22),"-"),"-")</f>
        <v>-</v>
      </c>
      <c r="CK53" s="715" t="str">
        <f>IFERROR(IF(CK$3='Rent Roll'!$U22,(-SUMIF('Monthly Cash Flow'!$F$2:$EG$2,'Commercial Lease'!CK$2,'Monthly Cash Flow'!$F$28:$EG$28)*'Rent Roll'!$T22*'Rent Roll'!$R22),"-"),"-")</f>
        <v>-</v>
      </c>
      <c r="CL53" s="715" t="str">
        <f>IFERROR(IF(CL$3='Rent Roll'!$U22,(-SUMIF('Monthly Cash Flow'!$F$2:$EG$2,'Commercial Lease'!CL$2,'Monthly Cash Flow'!$F$28:$EG$28)*'Rent Roll'!$T22*'Rent Roll'!$R22),"-"),"-")</f>
        <v>-</v>
      </c>
      <c r="CM53" s="715" t="str">
        <f>IFERROR(IF(CM$3='Rent Roll'!$U22,(-SUMIF('Monthly Cash Flow'!$F$2:$EG$2,'Commercial Lease'!CM$2,'Monthly Cash Flow'!$F$28:$EG$28)*'Rent Roll'!$T22*'Rent Roll'!$R22),"-"),"-")</f>
        <v>-</v>
      </c>
      <c r="CN53" s="715" t="str">
        <f>IFERROR(IF(CN$3='Rent Roll'!$U22,(-SUMIF('Monthly Cash Flow'!$F$2:$EG$2,'Commercial Lease'!CN$2,'Monthly Cash Flow'!$F$28:$EG$28)*'Rent Roll'!$T22*'Rent Roll'!$R22),"-"),"-")</f>
        <v>-</v>
      </c>
      <c r="CO53" s="715" t="str">
        <f>IFERROR(IF(CO$3='Rent Roll'!$U22,(-SUMIF('Monthly Cash Flow'!$F$2:$EG$2,'Commercial Lease'!CO$2,'Monthly Cash Flow'!$F$28:$EG$28)*'Rent Roll'!$T22*'Rent Roll'!$R22),"-"),"-")</f>
        <v>-</v>
      </c>
      <c r="CP53" s="715" t="str">
        <f>IFERROR(IF(CP$3='Rent Roll'!$U22,(-SUMIF('Monthly Cash Flow'!$F$2:$EG$2,'Commercial Lease'!CP$2,'Monthly Cash Flow'!$F$28:$EG$28)*'Rent Roll'!$T22*'Rent Roll'!$R22),"-"),"-")</f>
        <v>-</v>
      </c>
      <c r="CQ53" s="715" t="str">
        <f>IFERROR(IF(CQ$3='Rent Roll'!$U22,(-SUMIF('Monthly Cash Flow'!$F$2:$EG$2,'Commercial Lease'!CQ$2,'Monthly Cash Flow'!$F$28:$EG$28)*'Rent Roll'!$T22*'Rent Roll'!$R22),"-"),"-")</f>
        <v>-</v>
      </c>
      <c r="CR53" s="715" t="str">
        <f>IFERROR(IF(CR$3='Rent Roll'!$U22,(-SUMIF('Monthly Cash Flow'!$F$2:$EG$2,'Commercial Lease'!CR$2,'Monthly Cash Flow'!$F$28:$EG$28)*'Rent Roll'!$T22*'Rent Roll'!$R22),"-"),"-")</f>
        <v>-</v>
      </c>
      <c r="CS53" s="715" t="str">
        <f>IFERROR(IF(CS$3='Rent Roll'!$U22,(-SUMIF('Monthly Cash Flow'!$F$2:$EG$2,'Commercial Lease'!CS$2,'Monthly Cash Flow'!$F$28:$EG$28)*'Rent Roll'!$T22*'Rent Roll'!$R22),"-"),"-")</f>
        <v>-</v>
      </c>
      <c r="CT53" s="715" t="str">
        <f>IFERROR(IF(CT$3='Rent Roll'!$U22,(-SUMIF('Monthly Cash Flow'!$F$2:$EG$2,'Commercial Lease'!CT$2,'Monthly Cash Flow'!$F$28:$EG$28)*'Rent Roll'!$T22*'Rent Roll'!$R22),"-"),"-")</f>
        <v>-</v>
      </c>
      <c r="CU53" s="715" t="str">
        <f>IFERROR(IF(CU$3='Rent Roll'!$U22,(-SUMIF('Monthly Cash Flow'!$F$2:$EG$2,'Commercial Lease'!CU$2,'Monthly Cash Flow'!$F$28:$EG$28)*'Rent Roll'!$T22*'Rent Roll'!$R22),"-"),"-")</f>
        <v>-</v>
      </c>
      <c r="CV53" s="715" t="str">
        <f>IFERROR(IF(CV$3='Rent Roll'!$U22,(-SUMIF('Monthly Cash Flow'!$F$2:$EG$2,'Commercial Lease'!CV$2,'Monthly Cash Flow'!$F$28:$EG$28)*'Rent Roll'!$T22*'Rent Roll'!$R22),"-"),"-")</f>
        <v>-</v>
      </c>
      <c r="CW53" s="715" t="str">
        <f>IFERROR(IF(CW$3='Rent Roll'!$U22,(-SUMIF('Monthly Cash Flow'!$F$2:$EG$2,'Commercial Lease'!CW$2,'Monthly Cash Flow'!$F$28:$EG$28)*'Rent Roll'!$T22*'Rent Roll'!$R22),"-"),"-")</f>
        <v>-</v>
      </c>
      <c r="CX53" s="715" t="str">
        <f>IFERROR(IF(CX$3='Rent Roll'!$U22,(-SUMIF('Monthly Cash Flow'!$F$2:$EG$2,'Commercial Lease'!CX$2,'Monthly Cash Flow'!$F$28:$EG$28)*'Rent Roll'!$T22*'Rent Roll'!$R22),"-"),"-")</f>
        <v>-</v>
      </c>
      <c r="CY53" s="715" t="str">
        <f>IFERROR(IF(CY$3='Rent Roll'!$U22,(-SUMIF('Monthly Cash Flow'!$F$2:$EG$2,'Commercial Lease'!CY$2,'Monthly Cash Flow'!$F$28:$EG$28)*'Rent Roll'!$T22*'Rent Roll'!$R22),"-"),"-")</f>
        <v>-</v>
      </c>
      <c r="CZ53" s="715" t="str">
        <f>IFERROR(IF(CZ$3='Rent Roll'!$U22,(-SUMIF('Monthly Cash Flow'!$F$2:$EG$2,'Commercial Lease'!CZ$2,'Monthly Cash Flow'!$F$28:$EG$28)*'Rent Roll'!$T22*'Rent Roll'!$R22),"-"),"-")</f>
        <v>-</v>
      </c>
      <c r="DA53" s="715" t="str">
        <f>IFERROR(IF(DA$3='Rent Roll'!$U22,(-SUMIF('Monthly Cash Flow'!$F$2:$EG$2,'Commercial Lease'!DA$2,'Monthly Cash Flow'!$F$28:$EG$28)*'Rent Roll'!$T22*'Rent Roll'!$R22),"-"),"-")</f>
        <v>-</v>
      </c>
      <c r="DB53" s="715" t="str">
        <f>IFERROR(IF(DB$3='Rent Roll'!$U22,(-SUMIF('Monthly Cash Flow'!$F$2:$EG$2,'Commercial Lease'!DB$2,'Monthly Cash Flow'!$F$28:$EG$28)*'Rent Roll'!$T22*'Rent Roll'!$R22),"-"),"-")</f>
        <v>-</v>
      </c>
      <c r="DC53" s="715" t="str">
        <f>IFERROR(IF(DC$3='Rent Roll'!$U22,(-SUMIF('Monthly Cash Flow'!$F$2:$EG$2,'Commercial Lease'!DC$2,'Monthly Cash Flow'!$F$28:$EG$28)*'Rent Roll'!$T22*'Rent Roll'!$R22),"-"),"-")</f>
        <v>-</v>
      </c>
      <c r="DD53" s="715" t="str">
        <f>IFERROR(IF(DD$3='Rent Roll'!$U22,(-SUMIF('Monthly Cash Flow'!$F$2:$EG$2,'Commercial Lease'!DD$2,'Monthly Cash Flow'!$F$28:$EG$28)*'Rent Roll'!$T22*'Rent Roll'!$R22),"-"),"-")</f>
        <v>-</v>
      </c>
      <c r="DE53" s="715" t="str">
        <f>IFERROR(IF(DE$3='Rent Roll'!$U22,(-SUMIF('Monthly Cash Flow'!$F$2:$EG$2,'Commercial Lease'!DE$2,'Monthly Cash Flow'!$F$28:$EG$28)*'Rent Roll'!$T22*'Rent Roll'!$R22),"-"),"-")</f>
        <v>-</v>
      </c>
      <c r="DF53" s="715" t="str">
        <f>IFERROR(IF(DF$3='Rent Roll'!$U22,(-SUMIF('Monthly Cash Flow'!$F$2:$EG$2,'Commercial Lease'!DF$2,'Monthly Cash Flow'!$F$28:$EG$28)*'Rent Roll'!$T22*'Rent Roll'!$R22),"-"),"-")</f>
        <v>-</v>
      </c>
      <c r="DG53" s="715" t="str">
        <f>IFERROR(IF(DG$3='Rent Roll'!$U22,(-SUMIF('Monthly Cash Flow'!$F$2:$EG$2,'Commercial Lease'!DG$2,'Monthly Cash Flow'!$F$28:$EG$28)*'Rent Roll'!$T22*'Rent Roll'!$R22),"-"),"-")</f>
        <v>-</v>
      </c>
      <c r="DH53" s="715" t="str">
        <f>IFERROR(IF(DH$3='Rent Roll'!$U22,(-SUMIF('Monthly Cash Flow'!$F$2:$EG$2,'Commercial Lease'!DH$2,'Monthly Cash Flow'!$F$28:$EG$28)*'Rent Roll'!$T22*'Rent Roll'!$R22),"-"),"-")</f>
        <v>-</v>
      </c>
      <c r="DI53" s="715" t="str">
        <f>IFERROR(IF(DI$3='Rent Roll'!$U22,(-SUMIF('Monthly Cash Flow'!$F$2:$EG$2,'Commercial Lease'!DI$2,'Monthly Cash Flow'!$F$28:$EG$28)*'Rent Roll'!$T22*'Rent Roll'!$R22),"-"),"-")</f>
        <v>-</v>
      </c>
      <c r="DJ53" s="715" t="str">
        <f>IFERROR(IF(DJ$3='Rent Roll'!$U22,(-SUMIF('Monthly Cash Flow'!$F$2:$EG$2,'Commercial Lease'!DJ$2,'Monthly Cash Flow'!$F$28:$EG$28)*'Rent Roll'!$T22*'Rent Roll'!$R22),"-"),"-")</f>
        <v>-</v>
      </c>
      <c r="DK53" s="715" t="str">
        <f>IFERROR(IF(DK$3='Rent Roll'!$U22,(-SUMIF('Monthly Cash Flow'!$F$2:$EG$2,'Commercial Lease'!DK$2,'Monthly Cash Flow'!$F$28:$EG$28)*'Rent Roll'!$T22*'Rent Roll'!$R22),"-"),"-")</f>
        <v>-</v>
      </c>
      <c r="DL53" s="715" t="str">
        <f>IFERROR(IF(DL$3='Rent Roll'!$U22,(-SUMIF('Monthly Cash Flow'!$F$2:$EG$2,'Commercial Lease'!DL$2,'Monthly Cash Flow'!$F$28:$EG$28)*'Rent Roll'!$T22*'Rent Roll'!$R22),"-"),"-")</f>
        <v>-</v>
      </c>
      <c r="DM53" s="715" t="str">
        <f>IFERROR(IF(DM$3='Rent Roll'!$U22,(-SUMIF('Monthly Cash Flow'!$F$2:$EG$2,'Commercial Lease'!DM$2,'Monthly Cash Flow'!$F$28:$EG$28)*'Rent Roll'!$T22*'Rent Roll'!$R22),"-"),"-")</f>
        <v>-</v>
      </c>
      <c r="DN53" s="715" t="str">
        <f>IFERROR(IF(DN$3='Rent Roll'!$U22,(-SUMIF('Monthly Cash Flow'!$F$2:$EG$2,'Commercial Lease'!DN$2,'Monthly Cash Flow'!$F$28:$EG$28)*'Rent Roll'!$T22*'Rent Roll'!$R22),"-"),"-")</f>
        <v>-</v>
      </c>
      <c r="DO53" s="715" t="str">
        <f>IFERROR(IF(DO$3='Rent Roll'!$U22,(-SUMIF('Monthly Cash Flow'!$F$2:$EG$2,'Commercial Lease'!DO$2,'Monthly Cash Flow'!$F$28:$EG$28)*'Rent Roll'!$T22*'Rent Roll'!$R22),"-"),"-")</f>
        <v>-</v>
      </c>
      <c r="DP53" s="715" t="str">
        <f>IFERROR(IF(DP$3='Rent Roll'!$U22,(-SUMIF('Monthly Cash Flow'!$F$2:$EG$2,'Commercial Lease'!DP$2,'Monthly Cash Flow'!$F$28:$EG$28)*'Rent Roll'!$T22*'Rent Roll'!$R22),"-"),"-")</f>
        <v>-</v>
      </c>
      <c r="DQ53" s="715" t="str">
        <f>IFERROR(IF(DQ$3='Rent Roll'!$U22,(-SUMIF('Monthly Cash Flow'!$F$2:$EG$2,'Commercial Lease'!DQ$2,'Monthly Cash Flow'!$F$28:$EG$28)*'Rent Roll'!$T22*'Rent Roll'!$R22),"-"),"-")</f>
        <v>-</v>
      </c>
      <c r="DR53" s="715" t="str">
        <f>IFERROR(IF(DR$3='Rent Roll'!$U22,(-SUMIF('Monthly Cash Flow'!$F$2:$EG$2,'Commercial Lease'!DR$2,'Monthly Cash Flow'!$F$28:$EG$28)*'Rent Roll'!$T22*'Rent Roll'!$R22),"-"),"-")</f>
        <v>-</v>
      </c>
      <c r="DS53" s="715" t="str">
        <f>IFERROR(IF(DS$3='Rent Roll'!$U22,(-SUMIF('Monthly Cash Flow'!$F$2:$EG$2,'Commercial Lease'!DS$2,'Monthly Cash Flow'!$F$28:$EG$28)*'Rent Roll'!$T22*'Rent Roll'!$R22),"-"),"-")</f>
        <v>-</v>
      </c>
      <c r="DT53" s="715" t="str">
        <f>IFERROR(IF(DT$3='Rent Roll'!$U22,(-SUMIF('Monthly Cash Flow'!$F$2:$EG$2,'Commercial Lease'!DT$2,'Monthly Cash Flow'!$F$28:$EG$28)*'Rent Roll'!$T22*'Rent Roll'!$R22),"-"),"-")</f>
        <v>-</v>
      </c>
      <c r="DU53" s="715" t="str">
        <f>IFERROR(IF(DU$3='Rent Roll'!$U22,(-SUMIF('Monthly Cash Flow'!$F$2:$EG$2,'Commercial Lease'!DU$2,'Monthly Cash Flow'!$F$28:$EG$28)*'Rent Roll'!$T22*'Rent Roll'!$R22),"-"),"-")</f>
        <v>-</v>
      </c>
      <c r="DV53" s="715" t="str">
        <f>IFERROR(IF(DV$3='Rent Roll'!$U22,(-SUMIF('Monthly Cash Flow'!$F$2:$EG$2,'Commercial Lease'!DV$2,'Monthly Cash Flow'!$F$28:$EG$28)*'Rent Roll'!$T22*'Rent Roll'!$R22),"-"),"-")</f>
        <v>-</v>
      </c>
      <c r="DW53" s="715" t="str">
        <f>IFERROR(IF(DW$3='Rent Roll'!$U22,(-SUMIF('Monthly Cash Flow'!$F$2:$EG$2,'Commercial Lease'!DW$2,'Monthly Cash Flow'!$F$28:$EG$28)*'Rent Roll'!$T22*'Rent Roll'!$R22),"-"),"-")</f>
        <v>-</v>
      </c>
      <c r="DX53" s="715" t="str">
        <f>IFERROR(IF(DX$3='Rent Roll'!$U22,(-SUMIF('Monthly Cash Flow'!$F$2:$EG$2,'Commercial Lease'!DX$2,'Monthly Cash Flow'!$F$28:$EG$28)*'Rent Roll'!$T22*'Rent Roll'!$R22),"-"),"-")</f>
        <v>-</v>
      </c>
      <c r="DY53" s="715" t="str">
        <f>IFERROR(IF(DY$3='Rent Roll'!$U22,(-SUMIF('Monthly Cash Flow'!$F$2:$EG$2,'Commercial Lease'!DY$2,'Monthly Cash Flow'!$F$28:$EG$28)*'Rent Roll'!$T22*'Rent Roll'!$R22),"-"),"-")</f>
        <v>-</v>
      </c>
      <c r="DZ53" s="715" t="str">
        <f>IFERROR(IF(DZ$3='Rent Roll'!$U22,(-SUMIF('Monthly Cash Flow'!$F$2:$EG$2,'Commercial Lease'!DZ$2,'Monthly Cash Flow'!$F$28:$EG$28)*'Rent Roll'!$T22*'Rent Roll'!$R22),"-"),"-")</f>
        <v>-</v>
      </c>
      <c r="EA53" s="715" t="str">
        <f>IFERROR(IF(EA$3='Rent Roll'!$U22,(-SUMIF('Monthly Cash Flow'!$F$2:$EG$2,'Commercial Lease'!EA$2,'Monthly Cash Flow'!$F$28:$EG$28)*'Rent Roll'!$T22*'Rent Roll'!$R22),"-"),"-")</f>
        <v>-</v>
      </c>
      <c r="EB53" s="715" t="str">
        <f>IFERROR(IF(EB$3='Rent Roll'!$U22,(-SUMIF('Monthly Cash Flow'!$F$2:$EG$2,'Commercial Lease'!EB$2,'Monthly Cash Flow'!$F$28:$EG$28)*'Rent Roll'!$T22*'Rent Roll'!$R22),"-"),"-")</f>
        <v>-</v>
      </c>
      <c r="EC53" s="715" t="str">
        <f>IFERROR(IF(EC$3='Rent Roll'!$U22,(-SUMIF('Monthly Cash Flow'!$F$2:$EG$2,'Commercial Lease'!EC$2,'Monthly Cash Flow'!$F$28:$EG$28)*'Rent Roll'!$T22*'Rent Roll'!$R22),"-"),"-")</f>
        <v>-</v>
      </c>
      <c r="ED53" s="715" t="str">
        <f>IFERROR(IF(ED$3='Rent Roll'!$U22,(-SUMIF('Monthly Cash Flow'!$F$2:$EG$2,'Commercial Lease'!ED$2,'Monthly Cash Flow'!$F$28:$EG$28)*'Rent Roll'!$T22*'Rent Roll'!$R22),"-"),"-")</f>
        <v>-</v>
      </c>
      <c r="EE53" s="715" t="str">
        <f>IFERROR(IF(EE$3='Rent Roll'!$U22,(-SUMIF('Monthly Cash Flow'!$F$2:$EG$2,'Commercial Lease'!EE$2,'Monthly Cash Flow'!$F$28:$EG$28)*'Rent Roll'!$T22*'Rent Roll'!$R22),"-"),"-")</f>
        <v>-</v>
      </c>
      <c r="EF53" s="361" t="str">
        <f>IFERROR(IF(EF$3='Rent Roll'!$U22,(-SUMIF('Monthly Cash Flow'!$F$2:$EG$2,'Commercial Lease'!EF$2,'Monthly Cash Flow'!$F$28:$EG$28)*'Rent Roll'!$T22*'Rent Roll'!$R22),"-"),"-")</f>
        <v>-</v>
      </c>
      <c r="EG53" s="693" t="s">
        <v>109</v>
      </c>
    </row>
    <row r="54" spans="2:137" x14ac:dyDescent="0.25">
      <c r="B54" s="732"/>
      <c r="C54" s="714" t="str">
        <f>CONCATENATE('Rent Roll'!B23&amp;" - "&amp;'Rent Roll'!C23)</f>
        <v xml:space="preserve"> - </v>
      </c>
      <c r="D54" s="361">
        <f t="shared" si="15"/>
        <v>0</v>
      </c>
      <c r="E54" s="715" t="str">
        <f>IFERROR(IF(E$3='Rent Roll'!$U23,(-SUMIF('Monthly Cash Flow'!$F$2:$EG$2,'Commercial Lease'!E$2,'Monthly Cash Flow'!$F$28:$EG$28)*'Rent Roll'!$T23*'Rent Roll'!$R23),"-"),"-")</f>
        <v>-</v>
      </c>
      <c r="F54" s="715" t="str">
        <f>IFERROR(IF(F$3='Rent Roll'!$U23,(-SUMIF('Monthly Cash Flow'!$F$2:$EG$2,'Commercial Lease'!F$2,'Monthly Cash Flow'!$F$28:$EG$28)*'Rent Roll'!$T23*'Rent Roll'!$R23),"-"),"-")</f>
        <v>-</v>
      </c>
      <c r="G54" s="715" t="str">
        <f>IFERROR(IF(G$3='Rent Roll'!$U23,(-SUMIF('Monthly Cash Flow'!$F$2:$EG$2,'Commercial Lease'!G$2,'Monthly Cash Flow'!$F$28:$EG$28)*'Rent Roll'!$T23*'Rent Roll'!$R23),"-"),"-")</f>
        <v>-</v>
      </c>
      <c r="H54" s="715" t="str">
        <f>IFERROR(IF(H$3='Rent Roll'!$U23,(-SUMIF('Monthly Cash Flow'!$F$2:$EG$2,'Commercial Lease'!H$2,'Monthly Cash Flow'!$F$28:$EG$28)*'Rent Roll'!$T23*'Rent Roll'!$R23),"-"),"-")</f>
        <v>-</v>
      </c>
      <c r="I54" s="715" t="str">
        <f>IFERROR(IF(I$3='Rent Roll'!$U23,(-SUMIF('Monthly Cash Flow'!$F$2:$EG$2,'Commercial Lease'!I$2,'Monthly Cash Flow'!$F$28:$EG$28)*'Rent Roll'!$T23*'Rent Roll'!$R23),"-"),"-")</f>
        <v>-</v>
      </c>
      <c r="J54" s="715" t="str">
        <f>IFERROR(IF(J$3='Rent Roll'!$U23,(-SUMIF('Monthly Cash Flow'!$F$2:$EG$2,'Commercial Lease'!J$2,'Monthly Cash Flow'!$F$28:$EG$28)*'Rent Roll'!$T23*'Rent Roll'!$R23),"-"),"-")</f>
        <v>-</v>
      </c>
      <c r="K54" s="715" t="str">
        <f>IFERROR(IF(K$3='Rent Roll'!$U23,(-SUMIF('Monthly Cash Flow'!$F$2:$EG$2,'Commercial Lease'!K$2,'Monthly Cash Flow'!$F$28:$EG$28)*'Rent Roll'!$T23*'Rent Roll'!$R23),"-"),"-")</f>
        <v>-</v>
      </c>
      <c r="L54" s="715" t="str">
        <f>IFERROR(IF(L$3='Rent Roll'!$U23,(-SUMIF('Monthly Cash Flow'!$F$2:$EG$2,'Commercial Lease'!L$2,'Monthly Cash Flow'!$F$28:$EG$28)*'Rent Roll'!$T23*'Rent Roll'!$R23),"-"),"-")</f>
        <v>-</v>
      </c>
      <c r="M54" s="715" t="str">
        <f>IFERROR(IF(M$3='Rent Roll'!$U23,(-SUMIF('Monthly Cash Flow'!$F$2:$EG$2,'Commercial Lease'!M$2,'Monthly Cash Flow'!$F$28:$EG$28)*'Rent Roll'!$T23*'Rent Roll'!$R23),"-"),"-")</f>
        <v>-</v>
      </c>
      <c r="N54" s="715" t="str">
        <f>IFERROR(IF(N$3='Rent Roll'!$U23,(-SUMIF('Monthly Cash Flow'!$F$2:$EG$2,'Commercial Lease'!N$2,'Monthly Cash Flow'!$F$28:$EG$28)*'Rent Roll'!$T23*'Rent Roll'!$R23),"-"),"-")</f>
        <v>-</v>
      </c>
      <c r="O54" s="715" t="str">
        <f>IFERROR(IF(O$3='Rent Roll'!$U23,(-SUMIF('Monthly Cash Flow'!$F$2:$EG$2,'Commercial Lease'!O$2,'Monthly Cash Flow'!$F$28:$EG$28)*'Rent Roll'!$T23*'Rent Roll'!$R23),"-"),"-")</f>
        <v>-</v>
      </c>
      <c r="P54" s="715" t="str">
        <f>IFERROR(IF(P$3='Rent Roll'!$U23,(-SUMIF('Monthly Cash Flow'!$F$2:$EG$2,'Commercial Lease'!P$2,'Monthly Cash Flow'!$F$28:$EG$28)*'Rent Roll'!$T23*'Rent Roll'!$R23),"-"),"-")</f>
        <v>-</v>
      </c>
      <c r="Q54" s="715" t="str">
        <f>IFERROR(IF(Q$3='Rent Roll'!$U23,(-SUMIF('Monthly Cash Flow'!$F$2:$EG$2,'Commercial Lease'!Q$2,'Monthly Cash Flow'!$F$28:$EG$28)*'Rent Roll'!$T23*'Rent Roll'!$R23),"-"),"-")</f>
        <v>-</v>
      </c>
      <c r="R54" s="715" t="str">
        <f>IFERROR(IF(R$3='Rent Roll'!$U23,(-SUMIF('Monthly Cash Flow'!$F$2:$EG$2,'Commercial Lease'!R$2,'Monthly Cash Flow'!$F$28:$EG$28)*'Rent Roll'!$T23*'Rent Roll'!$R23),"-"),"-")</f>
        <v>-</v>
      </c>
      <c r="S54" s="715" t="str">
        <f>IFERROR(IF(S$3='Rent Roll'!$U23,(-SUMIF('Monthly Cash Flow'!$F$2:$EG$2,'Commercial Lease'!S$2,'Monthly Cash Flow'!$F$28:$EG$28)*'Rent Roll'!$T23*'Rent Roll'!$R23),"-"),"-")</f>
        <v>-</v>
      </c>
      <c r="T54" s="715" t="str">
        <f>IFERROR(IF(T$3='Rent Roll'!$U23,(-SUMIF('Monthly Cash Flow'!$F$2:$EG$2,'Commercial Lease'!T$2,'Monthly Cash Flow'!$F$28:$EG$28)*'Rent Roll'!$T23*'Rent Roll'!$R23),"-"),"-")</f>
        <v>-</v>
      </c>
      <c r="U54" s="715" t="str">
        <f>IFERROR(IF(U$3='Rent Roll'!$U23,(-SUMIF('Monthly Cash Flow'!$F$2:$EG$2,'Commercial Lease'!U$2,'Monthly Cash Flow'!$F$28:$EG$28)*'Rent Roll'!$T23*'Rent Roll'!$R23),"-"),"-")</f>
        <v>-</v>
      </c>
      <c r="V54" s="715" t="str">
        <f>IFERROR(IF(V$3='Rent Roll'!$U23,(-SUMIF('Monthly Cash Flow'!$F$2:$EG$2,'Commercial Lease'!V$2,'Monthly Cash Flow'!$F$28:$EG$28)*'Rent Roll'!$T23*'Rent Roll'!$R23),"-"),"-")</f>
        <v>-</v>
      </c>
      <c r="W54" s="715" t="str">
        <f>IFERROR(IF(W$3='Rent Roll'!$U23,(-SUMIF('Monthly Cash Flow'!$F$2:$EG$2,'Commercial Lease'!W$2,'Monthly Cash Flow'!$F$28:$EG$28)*'Rent Roll'!$T23*'Rent Roll'!$R23),"-"),"-")</f>
        <v>-</v>
      </c>
      <c r="X54" s="715" t="str">
        <f>IFERROR(IF(X$3='Rent Roll'!$U23,(-SUMIF('Monthly Cash Flow'!$F$2:$EG$2,'Commercial Lease'!X$2,'Monthly Cash Flow'!$F$28:$EG$28)*'Rent Roll'!$T23*'Rent Roll'!$R23),"-"),"-")</f>
        <v>-</v>
      </c>
      <c r="Y54" s="715" t="str">
        <f>IFERROR(IF(Y$3='Rent Roll'!$U23,(-SUMIF('Monthly Cash Flow'!$F$2:$EG$2,'Commercial Lease'!Y$2,'Monthly Cash Flow'!$F$28:$EG$28)*'Rent Roll'!$T23*'Rent Roll'!$R23),"-"),"-")</f>
        <v>-</v>
      </c>
      <c r="Z54" s="715" t="str">
        <f>IFERROR(IF(Z$3='Rent Roll'!$U23,(-SUMIF('Monthly Cash Flow'!$F$2:$EG$2,'Commercial Lease'!Z$2,'Monthly Cash Flow'!$F$28:$EG$28)*'Rent Roll'!$T23*'Rent Roll'!$R23),"-"),"-")</f>
        <v>-</v>
      </c>
      <c r="AA54" s="715" t="str">
        <f>IFERROR(IF(AA$3='Rent Roll'!$U23,(-SUMIF('Monthly Cash Flow'!$F$2:$EG$2,'Commercial Lease'!AA$2,'Monthly Cash Flow'!$F$28:$EG$28)*'Rent Roll'!$T23*'Rent Roll'!$R23),"-"),"-")</f>
        <v>-</v>
      </c>
      <c r="AB54" s="715" t="str">
        <f>IFERROR(IF(AB$3='Rent Roll'!$U23,(-SUMIF('Monthly Cash Flow'!$F$2:$EG$2,'Commercial Lease'!AB$2,'Monthly Cash Flow'!$F$28:$EG$28)*'Rent Roll'!$T23*'Rent Roll'!$R23),"-"),"-")</f>
        <v>-</v>
      </c>
      <c r="AC54" s="715" t="str">
        <f>IFERROR(IF(AC$3='Rent Roll'!$U23,(-SUMIF('Monthly Cash Flow'!$F$2:$EG$2,'Commercial Lease'!AC$2,'Monthly Cash Flow'!$F$28:$EG$28)*'Rent Roll'!$T23*'Rent Roll'!$R23),"-"),"-")</f>
        <v>-</v>
      </c>
      <c r="AD54" s="715" t="str">
        <f>IFERROR(IF(AD$3='Rent Roll'!$U23,(-SUMIF('Monthly Cash Flow'!$F$2:$EG$2,'Commercial Lease'!AD$2,'Monthly Cash Flow'!$F$28:$EG$28)*'Rent Roll'!$T23*'Rent Roll'!$R23),"-"),"-")</f>
        <v>-</v>
      </c>
      <c r="AE54" s="715" t="str">
        <f>IFERROR(IF(AE$3='Rent Roll'!$U23,(-SUMIF('Monthly Cash Flow'!$F$2:$EG$2,'Commercial Lease'!AE$2,'Monthly Cash Flow'!$F$28:$EG$28)*'Rent Roll'!$T23*'Rent Roll'!$R23),"-"),"-")</f>
        <v>-</v>
      </c>
      <c r="AF54" s="715" t="str">
        <f>IFERROR(IF(AF$3='Rent Roll'!$U23,(-SUMIF('Monthly Cash Flow'!$F$2:$EG$2,'Commercial Lease'!AF$2,'Monthly Cash Flow'!$F$28:$EG$28)*'Rent Roll'!$T23*'Rent Roll'!$R23),"-"),"-")</f>
        <v>-</v>
      </c>
      <c r="AG54" s="715" t="str">
        <f>IFERROR(IF(AG$3='Rent Roll'!$U23,(-SUMIF('Monthly Cash Flow'!$F$2:$EG$2,'Commercial Lease'!AG$2,'Monthly Cash Flow'!$F$28:$EG$28)*'Rent Roll'!$T23*'Rent Roll'!$R23),"-"),"-")</f>
        <v>-</v>
      </c>
      <c r="AH54" s="715" t="str">
        <f>IFERROR(IF(AH$3='Rent Roll'!$U23,(-SUMIF('Monthly Cash Flow'!$F$2:$EG$2,'Commercial Lease'!AH$2,'Monthly Cash Flow'!$F$28:$EG$28)*'Rent Roll'!$T23*'Rent Roll'!$R23),"-"),"-")</f>
        <v>-</v>
      </c>
      <c r="AI54" s="715" t="str">
        <f>IFERROR(IF(AI$3='Rent Roll'!$U23,(-SUMIF('Monthly Cash Flow'!$F$2:$EG$2,'Commercial Lease'!AI$2,'Monthly Cash Flow'!$F$28:$EG$28)*'Rent Roll'!$T23*'Rent Roll'!$R23),"-"),"-")</f>
        <v>-</v>
      </c>
      <c r="AJ54" s="715" t="str">
        <f>IFERROR(IF(AJ$3='Rent Roll'!$U23,(-SUMIF('Monthly Cash Flow'!$F$2:$EG$2,'Commercial Lease'!AJ$2,'Monthly Cash Flow'!$F$28:$EG$28)*'Rent Roll'!$T23*'Rent Roll'!$R23),"-"),"-")</f>
        <v>-</v>
      </c>
      <c r="AK54" s="715" t="str">
        <f>IFERROR(IF(AK$3='Rent Roll'!$U23,(-SUMIF('Monthly Cash Flow'!$F$2:$EG$2,'Commercial Lease'!AK$2,'Monthly Cash Flow'!$F$28:$EG$28)*'Rent Roll'!$T23*'Rent Roll'!$R23),"-"),"-")</f>
        <v>-</v>
      </c>
      <c r="AL54" s="715" t="str">
        <f>IFERROR(IF(AL$3='Rent Roll'!$U23,(-SUMIF('Monthly Cash Flow'!$F$2:$EG$2,'Commercial Lease'!AL$2,'Monthly Cash Flow'!$F$28:$EG$28)*'Rent Roll'!$T23*'Rent Roll'!$R23),"-"),"-")</f>
        <v>-</v>
      </c>
      <c r="AM54" s="715" t="str">
        <f>IFERROR(IF(AM$3='Rent Roll'!$U23,(-SUMIF('Monthly Cash Flow'!$F$2:$EG$2,'Commercial Lease'!AM$2,'Monthly Cash Flow'!$F$28:$EG$28)*'Rent Roll'!$T23*'Rent Roll'!$R23),"-"),"-")</f>
        <v>-</v>
      </c>
      <c r="AN54" s="715" t="str">
        <f>IFERROR(IF(AN$3='Rent Roll'!$U23,(-SUMIF('Monthly Cash Flow'!$F$2:$EG$2,'Commercial Lease'!AN$2,'Monthly Cash Flow'!$F$28:$EG$28)*'Rent Roll'!$T23*'Rent Roll'!$R23),"-"),"-")</f>
        <v>-</v>
      </c>
      <c r="AO54" s="715" t="str">
        <f>IFERROR(IF(AO$3='Rent Roll'!$U23,(-SUMIF('Monthly Cash Flow'!$F$2:$EG$2,'Commercial Lease'!AO$2,'Monthly Cash Flow'!$F$28:$EG$28)*'Rent Roll'!$T23*'Rent Roll'!$R23),"-"),"-")</f>
        <v>-</v>
      </c>
      <c r="AP54" s="715" t="str">
        <f>IFERROR(IF(AP$3='Rent Roll'!$U23,(-SUMIF('Monthly Cash Flow'!$F$2:$EG$2,'Commercial Lease'!AP$2,'Monthly Cash Flow'!$F$28:$EG$28)*'Rent Roll'!$T23*'Rent Roll'!$R23),"-"),"-")</f>
        <v>-</v>
      </c>
      <c r="AQ54" s="715" t="str">
        <f>IFERROR(IF(AQ$3='Rent Roll'!$U23,(-SUMIF('Monthly Cash Flow'!$F$2:$EG$2,'Commercial Lease'!AQ$2,'Monthly Cash Flow'!$F$28:$EG$28)*'Rent Roll'!$T23*'Rent Roll'!$R23),"-"),"-")</f>
        <v>-</v>
      </c>
      <c r="AR54" s="715" t="str">
        <f>IFERROR(IF(AR$3='Rent Roll'!$U23,(-SUMIF('Monthly Cash Flow'!$F$2:$EG$2,'Commercial Lease'!AR$2,'Monthly Cash Flow'!$F$28:$EG$28)*'Rent Roll'!$T23*'Rent Roll'!$R23),"-"),"-")</f>
        <v>-</v>
      </c>
      <c r="AS54" s="715" t="str">
        <f>IFERROR(IF(AS$3='Rent Roll'!$U23,(-SUMIF('Monthly Cash Flow'!$F$2:$EG$2,'Commercial Lease'!AS$2,'Monthly Cash Flow'!$F$28:$EG$28)*'Rent Roll'!$T23*'Rent Roll'!$R23),"-"),"-")</f>
        <v>-</v>
      </c>
      <c r="AT54" s="715" t="str">
        <f>IFERROR(IF(AT$3='Rent Roll'!$U23,(-SUMIF('Monthly Cash Flow'!$F$2:$EG$2,'Commercial Lease'!AT$2,'Monthly Cash Flow'!$F$28:$EG$28)*'Rent Roll'!$T23*'Rent Roll'!$R23),"-"),"-")</f>
        <v>-</v>
      </c>
      <c r="AU54" s="715" t="str">
        <f>IFERROR(IF(AU$3='Rent Roll'!$U23,(-SUMIF('Monthly Cash Flow'!$F$2:$EG$2,'Commercial Lease'!AU$2,'Monthly Cash Flow'!$F$28:$EG$28)*'Rent Roll'!$T23*'Rent Roll'!$R23),"-"),"-")</f>
        <v>-</v>
      </c>
      <c r="AV54" s="715" t="str">
        <f>IFERROR(IF(AV$3='Rent Roll'!$U23,(-SUMIF('Monthly Cash Flow'!$F$2:$EG$2,'Commercial Lease'!AV$2,'Monthly Cash Flow'!$F$28:$EG$28)*'Rent Roll'!$T23*'Rent Roll'!$R23),"-"),"-")</f>
        <v>-</v>
      </c>
      <c r="AW54" s="715" t="str">
        <f>IFERROR(IF(AW$3='Rent Roll'!$U23,(-SUMIF('Monthly Cash Flow'!$F$2:$EG$2,'Commercial Lease'!AW$2,'Monthly Cash Flow'!$F$28:$EG$28)*'Rent Roll'!$T23*'Rent Roll'!$R23),"-"),"-")</f>
        <v>-</v>
      </c>
      <c r="AX54" s="715" t="str">
        <f>IFERROR(IF(AX$3='Rent Roll'!$U23,(-SUMIF('Monthly Cash Flow'!$F$2:$EG$2,'Commercial Lease'!AX$2,'Monthly Cash Flow'!$F$28:$EG$28)*'Rent Roll'!$T23*'Rent Roll'!$R23),"-"),"-")</f>
        <v>-</v>
      </c>
      <c r="AY54" s="715" t="str">
        <f>IFERROR(IF(AY$3='Rent Roll'!$U23,(-SUMIF('Monthly Cash Flow'!$F$2:$EG$2,'Commercial Lease'!AY$2,'Monthly Cash Flow'!$F$28:$EG$28)*'Rent Roll'!$T23*'Rent Roll'!$R23),"-"),"-")</f>
        <v>-</v>
      </c>
      <c r="AZ54" s="715" t="str">
        <f>IFERROR(IF(AZ$3='Rent Roll'!$U23,(-SUMIF('Monthly Cash Flow'!$F$2:$EG$2,'Commercial Lease'!AZ$2,'Monthly Cash Flow'!$F$28:$EG$28)*'Rent Roll'!$T23*'Rent Roll'!$R23),"-"),"-")</f>
        <v>-</v>
      </c>
      <c r="BA54" s="715" t="str">
        <f>IFERROR(IF(BA$3='Rent Roll'!$U23,(-SUMIF('Monthly Cash Flow'!$F$2:$EG$2,'Commercial Lease'!BA$2,'Monthly Cash Flow'!$F$28:$EG$28)*'Rent Roll'!$T23*'Rent Roll'!$R23),"-"),"-")</f>
        <v>-</v>
      </c>
      <c r="BB54" s="715" t="str">
        <f>IFERROR(IF(BB$3='Rent Roll'!$U23,(-SUMIF('Monthly Cash Flow'!$F$2:$EG$2,'Commercial Lease'!BB$2,'Monthly Cash Flow'!$F$28:$EG$28)*'Rent Roll'!$T23*'Rent Roll'!$R23),"-"),"-")</f>
        <v>-</v>
      </c>
      <c r="BC54" s="715" t="str">
        <f>IFERROR(IF(BC$3='Rent Roll'!$U23,(-SUMIF('Monthly Cash Flow'!$F$2:$EG$2,'Commercial Lease'!BC$2,'Monthly Cash Flow'!$F$28:$EG$28)*'Rent Roll'!$T23*'Rent Roll'!$R23),"-"),"-")</f>
        <v>-</v>
      </c>
      <c r="BD54" s="715" t="str">
        <f>IFERROR(IF(BD$3='Rent Roll'!$U23,(-SUMIF('Monthly Cash Flow'!$F$2:$EG$2,'Commercial Lease'!BD$2,'Monthly Cash Flow'!$F$28:$EG$28)*'Rent Roll'!$T23*'Rent Roll'!$R23),"-"),"-")</f>
        <v>-</v>
      </c>
      <c r="BE54" s="715" t="str">
        <f>IFERROR(IF(BE$3='Rent Roll'!$U23,(-SUMIF('Monthly Cash Flow'!$F$2:$EG$2,'Commercial Lease'!BE$2,'Monthly Cash Flow'!$F$28:$EG$28)*'Rent Roll'!$T23*'Rent Roll'!$R23),"-"),"-")</f>
        <v>-</v>
      </c>
      <c r="BF54" s="715" t="str">
        <f>IFERROR(IF(BF$3='Rent Roll'!$U23,(-SUMIF('Monthly Cash Flow'!$F$2:$EG$2,'Commercial Lease'!BF$2,'Monthly Cash Flow'!$F$28:$EG$28)*'Rent Roll'!$T23*'Rent Roll'!$R23),"-"),"-")</f>
        <v>-</v>
      </c>
      <c r="BG54" s="715" t="str">
        <f>IFERROR(IF(BG$3='Rent Roll'!$U23,(-SUMIF('Monthly Cash Flow'!$F$2:$EG$2,'Commercial Lease'!BG$2,'Monthly Cash Flow'!$F$28:$EG$28)*'Rent Roll'!$T23*'Rent Roll'!$R23),"-"),"-")</f>
        <v>-</v>
      </c>
      <c r="BH54" s="715" t="str">
        <f>IFERROR(IF(BH$3='Rent Roll'!$U23,(-SUMIF('Monthly Cash Flow'!$F$2:$EG$2,'Commercial Lease'!BH$2,'Monthly Cash Flow'!$F$28:$EG$28)*'Rent Roll'!$T23*'Rent Roll'!$R23),"-"),"-")</f>
        <v>-</v>
      </c>
      <c r="BI54" s="715" t="str">
        <f>IFERROR(IF(BI$3='Rent Roll'!$U23,(-SUMIF('Monthly Cash Flow'!$F$2:$EG$2,'Commercial Lease'!BI$2,'Monthly Cash Flow'!$F$28:$EG$28)*'Rent Roll'!$T23*'Rent Roll'!$R23),"-"),"-")</f>
        <v>-</v>
      </c>
      <c r="BJ54" s="715" t="str">
        <f>IFERROR(IF(BJ$3='Rent Roll'!$U23,(-SUMIF('Monthly Cash Flow'!$F$2:$EG$2,'Commercial Lease'!BJ$2,'Monthly Cash Flow'!$F$28:$EG$28)*'Rent Roll'!$T23*'Rent Roll'!$R23),"-"),"-")</f>
        <v>-</v>
      </c>
      <c r="BK54" s="715" t="str">
        <f>IFERROR(IF(BK$3='Rent Roll'!$U23,(-SUMIF('Monthly Cash Flow'!$F$2:$EG$2,'Commercial Lease'!BK$2,'Monthly Cash Flow'!$F$28:$EG$28)*'Rent Roll'!$T23*'Rent Roll'!$R23),"-"),"-")</f>
        <v>-</v>
      </c>
      <c r="BL54" s="715" t="str">
        <f>IFERROR(IF(BL$3='Rent Roll'!$U23,(-SUMIF('Monthly Cash Flow'!$F$2:$EG$2,'Commercial Lease'!BL$2,'Monthly Cash Flow'!$F$28:$EG$28)*'Rent Roll'!$T23*'Rent Roll'!$R23),"-"),"-")</f>
        <v>-</v>
      </c>
      <c r="BM54" s="715" t="str">
        <f>IFERROR(IF(BM$3='Rent Roll'!$U23,(-SUMIF('Monthly Cash Flow'!$F$2:$EG$2,'Commercial Lease'!BM$2,'Monthly Cash Flow'!$F$28:$EG$28)*'Rent Roll'!$T23*'Rent Roll'!$R23),"-"),"-")</f>
        <v>-</v>
      </c>
      <c r="BN54" s="715" t="str">
        <f>IFERROR(IF(BN$3='Rent Roll'!$U23,(-SUMIF('Monthly Cash Flow'!$F$2:$EG$2,'Commercial Lease'!BN$2,'Monthly Cash Flow'!$F$28:$EG$28)*'Rent Roll'!$T23*'Rent Roll'!$R23),"-"),"-")</f>
        <v>-</v>
      </c>
      <c r="BO54" s="715" t="str">
        <f>IFERROR(IF(BO$3='Rent Roll'!$U23,(-SUMIF('Monthly Cash Flow'!$F$2:$EG$2,'Commercial Lease'!BO$2,'Monthly Cash Flow'!$F$28:$EG$28)*'Rent Roll'!$T23*'Rent Roll'!$R23),"-"),"-")</f>
        <v>-</v>
      </c>
      <c r="BP54" s="715" t="str">
        <f>IFERROR(IF(BP$3='Rent Roll'!$U23,(-SUMIF('Monthly Cash Flow'!$F$2:$EG$2,'Commercial Lease'!BP$2,'Monthly Cash Flow'!$F$28:$EG$28)*'Rent Roll'!$T23*'Rent Roll'!$R23),"-"),"-")</f>
        <v>-</v>
      </c>
      <c r="BQ54" s="715" t="str">
        <f>IFERROR(IF(BQ$3='Rent Roll'!$U23,(-SUMIF('Monthly Cash Flow'!$F$2:$EG$2,'Commercial Lease'!BQ$2,'Monthly Cash Flow'!$F$28:$EG$28)*'Rent Roll'!$T23*'Rent Roll'!$R23),"-"),"-")</f>
        <v>-</v>
      </c>
      <c r="BR54" s="715" t="str">
        <f>IFERROR(IF(BR$3='Rent Roll'!$U23,(-SUMIF('Monthly Cash Flow'!$F$2:$EG$2,'Commercial Lease'!BR$2,'Monthly Cash Flow'!$F$28:$EG$28)*'Rent Roll'!$T23*'Rent Roll'!$R23),"-"),"-")</f>
        <v>-</v>
      </c>
      <c r="BS54" s="715" t="str">
        <f>IFERROR(IF(BS$3='Rent Roll'!$U23,(-SUMIF('Monthly Cash Flow'!$F$2:$EG$2,'Commercial Lease'!BS$2,'Monthly Cash Flow'!$F$28:$EG$28)*'Rent Roll'!$T23*'Rent Roll'!$R23),"-"),"-")</f>
        <v>-</v>
      </c>
      <c r="BT54" s="715" t="str">
        <f>IFERROR(IF(BT$3='Rent Roll'!$U23,(-SUMIF('Monthly Cash Flow'!$F$2:$EG$2,'Commercial Lease'!BT$2,'Monthly Cash Flow'!$F$28:$EG$28)*'Rent Roll'!$T23*'Rent Roll'!$R23),"-"),"-")</f>
        <v>-</v>
      </c>
      <c r="BU54" s="715" t="str">
        <f>IFERROR(IF(BU$3='Rent Roll'!$U23,(-SUMIF('Monthly Cash Flow'!$F$2:$EG$2,'Commercial Lease'!BU$2,'Monthly Cash Flow'!$F$28:$EG$28)*'Rent Roll'!$T23*'Rent Roll'!$R23),"-"),"-")</f>
        <v>-</v>
      </c>
      <c r="BV54" s="715" t="str">
        <f>IFERROR(IF(BV$3='Rent Roll'!$U23,(-SUMIF('Monthly Cash Flow'!$F$2:$EG$2,'Commercial Lease'!BV$2,'Monthly Cash Flow'!$F$28:$EG$28)*'Rent Roll'!$T23*'Rent Roll'!$R23),"-"),"-")</f>
        <v>-</v>
      </c>
      <c r="BW54" s="715" t="str">
        <f>IFERROR(IF(BW$3='Rent Roll'!$U23,(-SUMIF('Monthly Cash Flow'!$F$2:$EG$2,'Commercial Lease'!BW$2,'Monthly Cash Flow'!$F$28:$EG$28)*'Rent Roll'!$T23*'Rent Roll'!$R23),"-"),"-")</f>
        <v>-</v>
      </c>
      <c r="BX54" s="715" t="str">
        <f>IFERROR(IF(BX$3='Rent Roll'!$U23,(-SUMIF('Monthly Cash Flow'!$F$2:$EG$2,'Commercial Lease'!BX$2,'Monthly Cash Flow'!$F$28:$EG$28)*'Rent Roll'!$T23*'Rent Roll'!$R23),"-"),"-")</f>
        <v>-</v>
      </c>
      <c r="BY54" s="715" t="str">
        <f>IFERROR(IF(BY$3='Rent Roll'!$U23,(-SUMIF('Monthly Cash Flow'!$F$2:$EG$2,'Commercial Lease'!BY$2,'Monthly Cash Flow'!$F$28:$EG$28)*'Rent Roll'!$T23*'Rent Roll'!$R23),"-"),"-")</f>
        <v>-</v>
      </c>
      <c r="BZ54" s="715" t="str">
        <f>IFERROR(IF(BZ$3='Rent Roll'!$U23,(-SUMIF('Monthly Cash Flow'!$F$2:$EG$2,'Commercial Lease'!BZ$2,'Monthly Cash Flow'!$F$28:$EG$28)*'Rent Roll'!$T23*'Rent Roll'!$R23),"-"),"-")</f>
        <v>-</v>
      </c>
      <c r="CA54" s="715" t="str">
        <f>IFERROR(IF(CA$3='Rent Roll'!$U23,(-SUMIF('Monthly Cash Flow'!$F$2:$EG$2,'Commercial Lease'!CA$2,'Monthly Cash Flow'!$F$28:$EG$28)*'Rent Roll'!$T23*'Rent Roll'!$R23),"-"),"-")</f>
        <v>-</v>
      </c>
      <c r="CB54" s="715" t="str">
        <f>IFERROR(IF(CB$3='Rent Roll'!$U23,(-SUMIF('Monthly Cash Flow'!$F$2:$EG$2,'Commercial Lease'!CB$2,'Monthly Cash Flow'!$F$28:$EG$28)*'Rent Roll'!$T23*'Rent Roll'!$R23),"-"),"-")</f>
        <v>-</v>
      </c>
      <c r="CC54" s="715" t="str">
        <f>IFERROR(IF(CC$3='Rent Roll'!$U23,(-SUMIF('Monthly Cash Flow'!$F$2:$EG$2,'Commercial Lease'!CC$2,'Monthly Cash Flow'!$F$28:$EG$28)*'Rent Roll'!$T23*'Rent Roll'!$R23),"-"),"-")</f>
        <v>-</v>
      </c>
      <c r="CD54" s="715" t="str">
        <f>IFERROR(IF(CD$3='Rent Roll'!$U23,(-SUMIF('Monthly Cash Flow'!$F$2:$EG$2,'Commercial Lease'!CD$2,'Monthly Cash Flow'!$F$28:$EG$28)*'Rent Roll'!$T23*'Rent Roll'!$R23),"-"),"-")</f>
        <v>-</v>
      </c>
      <c r="CE54" s="715" t="str">
        <f>IFERROR(IF(CE$3='Rent Roll'!$U23,(-SUMIF('Monthly Cash Flow'!$F$2:$EG$2,'Commercial Lease'!CE$2,'Monthly Cash Flow'!$F$28:$EG$28)*'Rent Roll'!$T23*'Rent Roll'!$R23),"-"),"-")</f>
        <v>-</v>
      </c>
      <c r="CF54" s="715" t="str">
        <f>IFERROR(IF(CF$3='Rent Roll'!$U23,(-SUMIF('Monthly Cash Flow'!$F$2:$EG$2,'Commercial Lease'!CF$2,'Monthly Cash Flow'!$F$28:$EG$28)*'Rent Roll'!$T23*'Rent Roll'!$R23),"-"),"-")</f>
        <v>-</v>
      </c>
      <c r="CG54" s="715" t="str">
        <f>IFERROR(IF(CG$3='Rent Roll'!$U23,(-SUMIF('Monthly Cash Flow'!$F$2:$EG$2,'Commercial Lease'!CG$2,'Monthly Cash Flow'!$F$28:$EG$28)*'Rent Roll'!$T23*'Rent Roll'!$R23),"-"),"-")</f>
        <v>-</v>
      </c>
      <c r="CH54" s="715" t="str">
        <f>IFERROR(IF(CH$3='Rent Roll'!$U23,(-SUMIF('Monthly Cash Flow'!$F$2:$EG$2,'Commercial Lease'!CH$2,'Monthly Cash Flow'!$F$28:$EG$28)*'Rent Roll'!$T23*'Rent Roll'!$R23),"-"),"-")</f>
        <v>-</v>
      </c>
      <c r="CI54" s="715" t="str">
        <f>IFERROR(IF(CI$3='Rent Roll'!$U23,(-SUMIF('Monthly Cash Flow'!$F$2:$EG$2,'Commercial Lease'!CI$2,'Monthly Cash Flow'!$F$28:$EG$28)*'Rent Roll'!$T23*'Rent Roll'!$R23),"-"),"-")</f>
        <v>-</v>
      </c>
      <c r="CJ54" s="715" t="str">
        <f>IFERROR(IF(CJ$3='Rent Roll'!$U23,(-SUMIF('Monthly Cash Flow'!$F$2:$EG$2,'Commercial Lease'!CJ$2,'Monthly Cash Flow'!$F$28:$EG$28)*'Rent Roll'!$T23*'Rent Roll'!$R23),"-"),"-")</f>
        <v>-</v>
      </c>
      <c r="CK54" s="715" t="str">
        <f>IFERROR(IF(CK$3='Rent Roll'!$U23,(-SUMIF('Monthly Cash Flow'!$F$2:$EG$2,'Commercial Lease'!CK$2,'Monthly Cash Flow'!$F$28:$EG$28)*'Rent Roll'!$T23*'Rent Roll'!$R23),"-"),"-")</f>
        <v>-</v>
      </c>
      <c r="CL54" s="715" t="str">
        <f>IFERROR(IF(CL$3='Rent Roll'!$U23,(-SUMIF('Monthly Cash Flow'!$F$2:$EG$2,'Commercial Lease'!CL$2,'Monthly Cash Flow'!$F$28:$EG$28)*'Rent Roll'!$T23*'Rent Roll'!$R23),"-"),"-")</f>
        <v>-</v>
      </c>
      <c r="CM54" s="715" t="str">
        <f>IFERROR(IF(CM$3='Rent Roll'!$U23,(-SUMIF('Monthly Cash Flow'!$F$2:$EG$2,'Commercial Lease'!CM$2,'Monthly Cash Flow'!$F$28:$EG$28)*'Rent Roll'!$T23*'Rent Roll'!$R23),"-"),"-")</f>
        <v>-</v>
      </c>
      <c r="CN54" s="715" t="str">
        <f>IFERROR(IF(CN$3='Rent Roll'!$U23,(-SUMIF('Monthly Cash Flow'!$F$2:$EG$2,'Commercial Lease'!CN$2,'Monthly Cash Flow'!$F$28:$EG$28)*'Rent Roll'!$T23*'Rent Roll'!$R23),"-"),"-")</f>
        <v>-</v>
      </c>
      <c r="CO54" s="715" t="str">
        <f>IFERROR(IF(CO$3='Rent Roll'!$U23,(-SUMIF('Monthly Cash Flow'!$F$2:$EG$2,'Commercial Lease'!CO$2,'Monthly Cash Flow'!$F$28:$EG$28)*'Rent Roll'!$T23*'Rent Roll'!$R23),"-"),"-")</f>
        <v>-</v>
      </c>
      <c r="CP54" s="715" t="str">
        <f>IFERROR(IF(CP$3='Rent Roll'!$U23,(-SUMIF('Monthly Cash Flow'!$F$2:$EG$2,'Commercial Lease'!CP$2,'Monthly Cash Flow'!$F$28:$EG$28)*'Rent Roll'!$T23*'Rent Roll'!$R23),"-"),"-")</f>
        <v>-</v>
      </c>
      <c r="CQ54" s="715" t="str">
        <f>IFERROR(IF(CQ$3='Rent Roll'!$U23,(-SUMIF('Monthly Cash Flow'!$F$2:$EG$2,'Commercial Lease'!CQ$2,'Monthly Cash Flow'!$F$28:$EG$28)*'Rent Roll'!$T23*'Rent Roll'!$R23),"-"),"-")</f>
        <v>-</v>
      </c>
      <c r="CR54" s="715" t="str">
        <f>IFERROR(IF(CR$3='Rent Roll'!$U23,(-SUMIF('Monthly Cash Flow'!$F$2:$EG$2,'Commercial Lease'!CR$2,'Monthly Cash Flow'!$F$28:$EG$28)*'Rent Roll'!$T23*'Rent Roll'!$R23),"-"),"-")</f>
        <v>-</v>
      </c>
      <c r="CS54" s="715" t="str">
        <f>IFERROR(IF(CS$3='Rent Roll'!$U23,(-SUMIF('Monthly Cash Flow'!$F$2:$EG$2,'Commercial Lease'!CS$2,'Monthly Cash Flow'!$F$28:$EG$28)*'Rent Roll'!$T23*'Rent Roll'!$R23),"-"),"-")</f>
        <v>-</v>
      </c>
      <c r="CT54" s="715" t="str">
        <f>IFERROR(IF(CT$3='Rent Roll'!$U23,(-SUMIF('Monthly Cash Flow'!$F$2:$EG$2,'Commercial Lease'!CT$2,'Monthly Cash Flow'!$F$28:$EG$28)*'Rent Roll'!$T23*'Rent Roll'!$R23),"-"),"-")</f>
        <v>-</v>
      </c>
      <c r="CU54" s="715" t="str">
        <f>IFERROR(IF(CU$3='Rent Roll'!$U23,(-SUMIF('Monthly Cash Flow'!$F$2:$EG$2,'Commercial Lease'!CU$2,'Monthly Cash Flow'!$F$28:$EG$28)*'Rent Roll'!$T23*'Rent Roll'!$R23),"-"),"-")</f>
        <v>-</v>
      </c>
      <c r="CV54" s="715" t="str">
        <f>IFERROR(IF(CV$3='Rent Roll'!$U23,(-SUMIF('Monthly Cash Flow'!$F$2:$EG$2,'Commercial Lease'!CV$2,'Monthly Cash Flow'!$F$28:$EG$28)*'Rent Roll'!$T23*'Rent Roll'!$R23),"-"),"-")</f>
        <v>-</v>
      </c>
      <c r="CW54" s="715" t="str">
        <f>IFERROR(IF(CW$3='Rent Roll'!$U23,(-SUMIF('Monthly Cash Flow'!$F$2:$EG$2,'Commercial Lease'!CW$2,'Monthly Cash Flow'!$F$28:$EG$28)*'Rent Roll'!$T23*'Rent Roll'!$R23),"-"),"-")</f>
        <v>-</v>
      </c>
      <c r="CX54" s="715" t="str">
        <f>IFERROR(IF(CX$3='Rent Roll'!$U23,(-SUMIF('Monthly Cash Flow'!$F$2:$EG$2,'Commercial Lease'!CX$2,'Monthly Cash Flow'!$F$28:$EG$28)*'Rent Roll'!$T23*'Rent Roll'!$R23),"-"),"-")</f>
        <v>-</v>
      </c>
      <c r="CY54" s="715" t="str">
        <f>IFERROR(IF(CY$3='Rent Roll'!$U23,(-SUMIF('Monthly Cash Flow'!$F$2:$EG$2,'Commercial Lease'!CY$2,'Monthly Cash Flow'!$F$28:$EG$28)*'Rent Roll'!$T23*'Rent Roll'!$R23),"-"),"-")</f>
        <v>-</v>
      </c>
      <c r="CZ54" s="715" t="str">
        <f>IFERROR(IF(CZ$3='Rent Roll'!$U23,(-SUMIF('Monthly Cash Flow'!$F$2:$EG$2,'Commercial Lease'!CZ$2,'Monthly Cash Flow'!$F$28:$EG$28)*'Rent Roll'!$T23*'Rent Roll'!$R23),"-"),"-")</f>
        <v>-</v>
      </c>
      <c r="DA54" s="715" t="str">
        <f>IFERROR(IF(DA$3='Rent Roll'!$U23,(-SUMIF('Monthly Cash Flow'!$F$2:$EG$2,'Commercial Lease'!DA$2,'Monthly Cash Flow'!$F$28:$EG$28)*'Rent Roll'!$T23*'Rent Roll'!$R23),"-"),"-")</f>
        <v>-</v>
      </c>
      <c r="DB54" s="715" t="str">
        <f>IFERROR(IF(DB$3='Rent Roll'!$U23,(-SUMIF('Monthly Cash Flow'!$F$2:$EG$2,'Commercial Lease'!DB$2,'Monthly Cash Flow'!$F$28:$EG$28)*'Rent Roll'!$T23*'Rent Roll'!$R23),"-"),"-")</f>
        <v>-</v>
      </c>
      <c r="DC54" s="715" t="str">
        <f>IFERROR(IF(DC$3='Rent Roll'!$U23,(-SUMIF('Monthly Cash Flow'!$F$2:$EG$2,'Commercial Lease'!DC$2,'Monthly Cash Flow'!$F$28:$EG$28)*'Rent Roll'!$T23*'Rent Roll'!$R23),"-"),"-")</f>
        <v>-</v>
      </c>
      <c r="DD54" s="715" t="str">
        <f>IFERROR(IF(DD$3='Rent Roll'!$U23,(-SUMIF('Monthly Cash Flow'!$F$2:$EG$2,'Commercial Lease'!DD$2,'Monthly Cash Flow'!$F$28:$EG$28)*'Rent Roll'!$T23*'Rent Roll'!$R23),"-"),"-")</f>
        <v>-</v>
      </c>
      <c r="DE54" s="715" t="str">
        <f>IFERROR(IF(DE$3='Rent Roll'!$U23,(-SUMIF('Monthly Cash Flow'!$F$2:$EG$2,'Commercial Lease'!DE$2,'Monthly Cash Flow'!$F$28:$EG$28)*'Rent Roll'!$T23*'Rent Roll'!$R23),"-"),"-")</f>
        <v>-</v>
      </c>
      <c r="DF54" s="715" t="str">
        <f>IFERROR(IF(DF$3='Rent Roll'!$U23,(-SUMIF('Monthly Cash Flow'!$F$2:$EG$2,'Commercial Lease'!DF$2,'Monthly Cash Flow'!$F$28:$EG$28)*'Rent Roll'!$T23*'Rent Roll'!$R23),"-"),"-")</f>
        <v>-</v>
      </c>
      <c r="DG54" s="715" t="str">
        <f>IFERROR(IF(DG$3='Rent Roll'!$U23,(-SUMIF('Monthly Cash Flow'!$F$2:$EG$2,'Commercial Lease'!DG$2,'Monthly Cash Flow'!$F$28:$EG$28)*'Rent Roll'!$T23*'Rent Roll'!$R23),"-"),"-")</f>
        <v>-</v>
      </c>
      <c r="DH54" s="715" t="str">
        <f>IFERROR(IF(DH$3='Rent Roll'!$U23,(-SUMIF('Monthly Cash Flow'!$F$2:$EG$2,'Commercial Lease'!DH$2,'Monthly Cash Flow'!$F$28:$EG$28)*'Rent Roll'!$T23*'Rent Roll'!$R23),"-"),"-")</f>
        <v>-</v>
      </c>
      <c r="DI54" s="715" t="str">
        <f>IFERROR(IF(DI$3='Rent Roll'!$U23,(-SUMIF('Monthly Cash Flow'!$F$2:$EG$2,'Commercial Lease'!DI$2,'Monthly Cash Flow'!$F$28:$EG$28)*'Rent Roll'!$T23*'Rent Roll'!$R23),"-"),"-")</f>
        <v>-</v>
      </c>
      <c r="DJ54" s="715" t="str">
        <f>IFERROR(IF(DJ$3='Rent Roll'!$U23,(-SUMIF('Monthly Cash Flow'!$F$2:$EG$2,'Commercial Lease'!DJ$2,'Monthly Cash Flow'!$F$28:$EG$28)*'Rent Roll'!$T23*'Rent Roll'!$R23),"-"),"-")</f>
        <v>-</v>
      </c>
      <c r="DK54" s="715" t="str">
        <f>IFERROR(IF(DK$3='Rent Roll'!$U23,(-SUMIF('Monthly Cash Flow'!$F$2:$EG$2,'Commercial Lease'!DK$2,'Monthly Cash Flow'!$F$28:$EG$28)*'Rent Roll'!$T23*'Rent Roll'!$R23),"-"),"-")</f>
        <v>-</v>
      </c>
      <c r="DL54" s="715" t="str">
        <f>IFERROR(IF(DL$3='Rent Roll'!$U23,(-SUMIF('Monthly Cash Flow'!$F$2:$EG$2,'Commercial Lease'!DL$2,'Monthly Cash Flow'!$F$28:$EG$28)*'Rent Roll'!$T23*'Rent Roll'!$R23),"-"),"-")</f>
        <v>-</v>
      </c>
      <c r="DM54" s="715" t="str">
        <f>IFERROR(IF(DM$3='Rent Roll'!$U23,(-SUMIF('Monthly Cash Flow'!$F$2:$EG$2,'Commercial Lease'!DM$2,'Monthly Cash Flow'!$F$28:$EG$28)*'Rent Roll'!$T23*'Rent Roll'!$R23),"-"),"-")</f>
        <v>-</v>
      </c>
      <c r="DN54" s="715" t="str">
        <f>IFERROR(IF(DN$3='Rent Roll'!$U23,(-SUMIF('Monthly Cash Flow'!$F$2:$EG$2,'Commercial Lease'!DN$2,'Monthly Cash Flow'!$F$28:$EG$28)*'Rent Roll'!$T23*'Rent Roll'!$R23),"-"),"-")</f>
        <v>-</v>
      </c>
      <c r="DO54" s="715" t="str">
        <f>IFERROR(IF(DO$3='Rent Roll'!$U23,(-SUMIF('Monthly Cash Flow'!$F$2:$EG$2,'Commercial Lease'!DO$2,'Monthly Cash Flow'!$F$28:$EG$28)*'Rent Roll'!$T23*'Rent Roll'!$R23),"-"),"-")</f>
        <v>-</v>
      </c>
      <c r="DP54" s="715" t="str">
        <f>IFERROR(IF(DP$3='Rent Roll'!$U23,(-SUMIF('Monthly Cash Flow'!$F$2:$EG$2,'Commercial Lease'!DP$2,'Monthly Cash Flow'!$F$28:$EG$28)*'Rent Roll'!$T23*'Rent Roll'!$R23),"-"),"-")</f>
        <v>-</v>
      </c>
      <c r="DQ54" s="715" t="str">
        <f>IFERROR(IF(DQ$3='Rent Roll'!$U23,(-SUMIF('Monthly Cash Flow'!$F$2:$EG$2,'Commercial Lease'!DQ$2,'Monthly Cash Flow'!$F$28:$EG$28)*'Rent Roll'!$T23*'Rent Roll'!$R23),"-"),"-")</f>
        <v>-</v>
      </c>
      <c r="DR54" s="715" t="str">
        <f>IFERROR(IF(DR$3='Rent Roll'!$U23,(-SUMIF('Monthly Cash Flow'!$F$2:$EG$2,'Commercial Lease'!DR$2,'Monthly Cash Flow'!$F$28:$EG$28)*'Rent Roll'!$T23*'Rent Roll'!$R23),"-"),"-")</f>
        <v>-</v>
      </c>
      <c r="DS54" s="715" t="str">
        <f>IFERROR(IF(DS$3='Rent Roll'!$U23,(-SUMIF('Monthly Cash Flow'!$F$2:$EG$2,'Commercial Lease'!DS$2,'Monthly Cash Flow'!$F$28:$EG$28)*'Rent Roll'!$T23*'Rent Roll'!$R23),"-"),"-")</f>
        <v>-</v>
      </c>
      <c r="DT54" s="715" t="str">
        <f>IFERROR(IF(DT$3='Rent Roll'!$U23,(-SUMIF('Monthly Cash Flow'!$F$2:$EG$2,'Commercial Lease'!DT$2,'Monthly Cash Flow'!$F$28:$EG$28)*'Rent Roll'!$T23*'Rent Roll'!$R23),"-"),"-")</f>
        <v>-</v>
      </c>
      <c r="DU54" s="715" t="str">
        <f>IFERROR(IF(DU$3='Rent Roll'!$U23,(-SUMIF('Monthly Cash Flow'!$F$2:$EG$2,'Commercial Lease'!DU$2,'Monthly Cash Flow'!$F$28:$EG$28)*'Rent Roll'!$T23*'Rent Roll'!$R23),"-"),"-")</f>
        <v>-</v>
      </c>
      <c r="DV54" s="715" t="str">
        <f>IFERROR(IF(DV$3='Rent Roll'!$U23,(-SUMIF('Monthly Cash Flow'!$F$2:$EG$2,'Commercial Lease'!DV$2,'Monthly Cash Flow'!$F$28:$EG$28)*'Rent Roll'!$T23*'Rent Roll'!$R23),"-"),"-")</f>
        <v>-</v>
      </c>
      <c r="DW54" s="715" t="str">
        <f>IFERROR(IF(DW$3='Rent Roll'!$U23,(-SUMIF('Monthly Cash Flow'!$F$2:$EG$2,'Commercial Lease'!DW$2,'Monthly Cash Flow'!$F$28:$EG$28)*'Rent Roll'!$T23*'Rent Roll'!$R23),"-"),"-")</f>
        <v>-</v>
      </c>
      <c r="DX54" s="715" t="str">
        <f>IFERROR(IF(DX$3='Rent Roll'!$U23,(-SUMIF('Monthly Cash Flow'!$F$2:$EG$2,'Commercial Lease'!DX$2,'Monthly Cash Flow'!$F$28:$EG$28)*'Rent Roll'!$T23*'Rent Roll'!$R23),"-"),"-")</f>
        <v>-</v>
      </c>
      <c r="DY54" s="715" t="str">
        <f>IFERROR(IF(DY$3='Rent Roll'!$U23,(-SUMIF('Monthly Cash Flow'!$F$2:$EG$2,'Commercial Lease'!DY$2,'Monthly Cash Flow'!$F$28:$EG$28)*'Rent Roll'!$T23*'Rent Roll'!$R23),"-"),"-")</f>
        <v>-</v>
      </c>
      <c r="DZ54" s="715" t="str">
        <f>IFERROR(IF(DZ$3='Rent Roll'!$U23,(-SUMIF('Monthly Cash Flow'!$F$2:$EG$2,'Commercial Lease'!DZ$2,'Monthly Cash Flow'!$F$28:$EG$28)*'Rent Roll'!$T23*'Rent Roll'!$R23),"-"),"-")</f>
        <v>-</v>
      </c>
      <c r="EA54" s="715" t="str">
        <f>IFERROR(IF(EA$3='Rent Roll'!$U23,(-SUMIF('Monthly Cash Flow'!$F$2:$EG$2,'Commercial Lease'!EA$2,'Monthly Cash Flow'!$F$28:$EG$28)*'Rent Roll'!$T23*'Rent Roll'!$R23),"-"),"-")</f>
        <v>-</v>
      </c>
      <c r="EB54" s="715" t="str">
        <f>IFERROR(IF(EB$3='Rent Roll'!$U23,(-SUMIF('Monthly Cash Flow'!$F$2:$EG$2,'Commercial Lease'!EB$2,'Monthly Cash Flow'!$F$28:$EG$28)*'Rent Roll'!$T23*'Rent Roll'!$R23),"-"),"-")</f>
        <v>-</v>
      </c>
      <c r="EC54" s="715" t="str">
        <f>IFERROR(IF(EC$3='Rent Roll'!$U23,(-SUMIF('Monthly Cash Flow'!$F$2:$EG$2,'Commercial Lease'!EC$2,'Monthly Cash Flow'!$F$28:$EG$28)*'Rent Roll'!$T23*'Rent Roll'!$R23),"-"),"-")</f>
        <v>-</v>
      </c>
      <c r="ED54" s="715" t="str">
        <f>IFERROR(IF(ED$3='Rent Roll'!$U23,(-SUMIF('Monthly Cash Flow'!$F$2:$EG$2,'Commercial Lease'!ED$2,'Monthly Cash Flow'!$F$28:$EG$28)*'Rent Roll'!$T23*'Rent Roll'!$R23),"-"),"-")</f>
        <v>-</v>
      </c>
      <c r="EE54" s="715" t="str">
        <f>IFERROR(IF(EE$3='Rent Roll'!$U23,(-SUMIF('Monthly Cash Flow'!$F$2:$EG$2,'Commercial Lease'!EE$2,'Monthly Cash Flow'!$F$28:$EG$28)*'Rent Roll'!$T23*'Rent Roll'!$R23),"-"),"-")</f>
        <v>-</v>
      </c>
      <c r="EF54" s="361" t="str">
        <f>IFERROR(IF(EF$3='Rent Roll'!$U23,(-SUMIF('Monthly Cash Flow'!$F$2:$EG$2,'Commercial Lease'!EF$2,'Monthly Cash Flow'!$F$28:$EG$28)*'Rent Roll'!$T23*'Rent Roll'!$R23),"-"),"-")</f>
        <v>-</v>
      </c>
      <c r="EG54" s="693" t="s">
        <v>109</v>
      </c>
    </row>
    <row r="55" spans="2:137" x14ac:dyDescent="0.25">
      <c r="B55" s="732"/>
      <c r="C55" s="714" t="str">
        <f>CONCATENATE('Rent Roll'!B24&amp;" - "&amp;'Rent Roll'!C24)</f>
        <v xml:space="preserve"> - </v>
      </c>
      <c r="D55" s="361">
        <f t="shared" si="15"/>
        <v>0</v>
      </c>
      <c r="E55" s="715" t="str">
        <f>IFERROR(IF(E$3='Rent Roll'!$U24,(-SUMIF('Monthly Cash Flow'!$F$2:$EG$2,'Commercial Lease'!E$2,'Monthly Cash Flow'!$F$28:$EG$28)*'Rent Roll'!$T24*'Rent Roll'!$R24),"-"),"-")</f>
        <v>-</v>
      </c>
      <c r="F55" s="715" t="str">
        <f>IFERROR(IF(F$3='Rent Roll'!$U24,(-SUMIF('Monthly Cash Flow'!$F$2:$EG$2,'Commercial Lease'!F$2,'Monthly Cash Flow'!$F$28:$EG$28)*'Rent Roll'!$T24*'Rent Roll'!$R24),"-"),"-")</f>
        <v>-</v>
      </c>
      <c r="G55" s="715" t="str">
        <f>IFERROR(IF(G$3='Rent Roll'!$U24,(-SUMIF('Monthly Cash Flow'!$F$2:$EG$2,'Commercial Lease'!G$2,'Monthly Cash Flow'!$F$28:$EG$28)*'Rent Roll'!$T24*'Rent Roll'!$R24),"-"),"-")</f>
        <v>-</v>
      </c>
      <c r="H55" s="715" t="str">
        <f>IFERROR(IF(H$3='Rent Roll'!$U24,(-SUMIF('Monthly Cash Flow'!$F$2:$EG$2,'Commercial Lease'!H$2,'Monthly Cash Flow'!$F$28:$EG$28)*'Rent Roll'!$T24*'Rent Roll'!$R24),"-"),"-")</f>
        <v>-</v>
      </c>
      <c r="I55" s="715" t="str">
        <f>IFERROR(IF(I$3='Rent Roll'!$U24,(-SUMIF('Monthly Cash Flow'!$F$2:$EG$2,'Commercial Lease'!I$2,'Monthly Cash Flow'!$F$28:$EG$28)*'Rent Roll'!$T24*'Rent Roll'!$R24),"-"),"-")</f>
        <v>-</v>
      </c>
      <c r="J55" s="715" t="str">
        <f>IFERROR(IF(J$3='Rent Roll'!$U24,(-SUMIF('Monthly Cash Flow'!$F$2:$EG$2,'Commercial Lease'!J$2,'Monthly Cash Flow'!$F$28:$EG$28)*'Rent Roll'!$T24*'Rent Roll'!$R24),"-"),"-")</f>
        <v>-</v>
      </c>
      <c r="K55" s="715" t="str">
        <f>IFERROR(IF(K$3='Rent Roll'!$U24,(-SUMIF('Monthly Cash Flow'!$F$2:$EG$2,'Commercial Lease'!K$2,'Monthly Cash Flow'!$F$28:$EG$28)*'Rent Roll'!$T24*'Rent Roll'!$R24),"-"),"-")</f>
        <v>-</v>
      </c>
      <c r="L55" s="715" t="str">
        <f>IFERROR(IF(L$3='Rent Roll'!$U24,(-SUMIF('Monthly Cash Flow'!$F$2:$EG$2,'Commercial Lease'!L$2,'Monthly Cash Flow'!$F$28:$EG$28)*'Rent Roll'!$T24*'Rent Roll'!$R24),"-"),"-")</f>
        <v>-</v>
      </c>
      <c r="M55" s="715" t="str">
        <f>IFERROR(IF(M$3='Rent Roll'!$U24,(-SUMIF('Monthly Cash Flow'!$F$2:$EG$2,'Commercial Lease'!M$2,'Monthly Cash Flow'!$F$28:$EG$28)*'Rent Roll'!$T24*'Rent Roll'!$R24),"-"),"-")</f>
        <v>-</v>
      </c>
      <c r="N55" s="715" t="str">
        <f>IFERROR(IF(N$3='Rent Roll'!$U24,(-SUMIF('Monthly Cash Flow'!$F$2:$EG$2,'Commercial Lease'!N$2,'Monthly Cash Flow'!$F$28:$EG$28)*'Rent Roll'!$T24*'Rent Roll'!$R24),"-"),"-")</f>
        <v>-</v>
      </c>
      <c r="O55" s="715" t="str">
        <f>IFERROR(IF(O$3='Rent Roll'!$U24,(-SUMIF('Monthly Cash Flow'!$F$2:$EG$2,'Commercial Lease'!O$2,'Monthly Cash Flow'!$F$28:$EG$28)*'Rent Roll'!$T24*'Rent Roll'!$R24),"-"),"-")</f>
        <v>-</v>
      </c>
      <c r="P55" s="715" t="str">
        <f>IFERROR(IF(P$3='Rent Roll'!$U24,(-SUMIF('Monthly Cash Flow'!$F$2:$EG$2,'Commercial Lease'!P$2,'Monthly Cash Flow'!$F$28:$EG$28)*'Rent Roll'!$T24*'Rent Roll'!$R24),"-"),"-")</f>
        <v>-</v>
      </c>
      <c r="Q55" s="715" t="str">
        <f>IFERROR(IF(Q$3='Rent Roll'!$U24,(-SUMIF('Monthly Cash Flow'!$F$2:$EG$2,'Commercial Lease'!Q$2,'Monthly Cash Flow'!$F$28:$EG$28)*'Rent Roll'!$T24*'Rent Roll'!$R24),"-"),"-")</f>
        <v>-</v>
      </c>
      <c r="R55" s="715" t="str">
        <f>IFERROR(IF(R$3='Rent Roll'!$U24,(-SUMIF('Monthly Cash Flow'!$F$2:$EG$2,'Commercial Lease'!R$2,'Monthly Cash Flow'!$F$28:$EG$28)*'Rent Roll'!$T24*'Rent Roll'!$R24),"-"),"-")</f>
        <v>-</v>
      </c>
      <c r="S55" s="715" t="str">
        <f>IFERROR(IF(S$3='Rent Roll'!$U24,(-SUMIF('Monthly Cash Flow'!$F$2:$EG$2,'Commercial Lease'!S$2,'Monthly Cash Flow'!$F$28:$EG$28)*'Rent Roll'!$T24*'Rent Roll'!$R24),"-"),"-")</f>
        <v>-</v>
      </c>
      <c r="T55" s="715" t="str">
        <f>IFERROR(IF(T$3='Rent Roll'!$U24,(-SUMIF('Monthly Cash Flow'!$F$2:$EG$2,'Commercial Lease'!T$2,'Monthly Cash Flow'!$F$28:$EG$28)*'Rent Roll'!$T24*'Rent Roll'!$R24),"-"),"-")</f>
        <v>-</v>
      </c>
      <c r="U55" s="715" t="str">
        <f>IFERROR(IF(U$3='Rent Roll'!$U24,(-SUMIF('Monthly Cash Flow'!$F$2:$EG$2,'Commercial Lease'!U$2,'Monthly Cash Flow'!$F$28:$EG$28)*'Rent Roll'!$T24*'Rent Roll'!$R24),"-"),"-")</f>
        <v>-</v>
      </c>
      <c r="V55" s="715" t="str">
        <f>IFERROR(IF(V$3='Rent Roll'!$U24,(-SUMIF('Monthly Cash Flow'!$F$2:$EG$2,'Commercial Lease'!V$2,'Monthly Cash Flow'!$F$28:$EG$28)*'Rent Roll'!$T24*'Rent Roll'!$R24),"-"),"-")</f>
        <v>-</v>
      </c>
      <c r="W55" s="715" t="str">
        <f>IFERROR(IF(W$3='Rent Roll'!$U24,(-SUMIF('Monthly Cash Flow'!$F$2:$EG$2,'Commercial Lease'!W$2,'Monthly Cash Flow'!$F$28:$EG$28)*'Rent Roll'!$T24*'Rent Roll'!$R24),"-"),"-")</f>
        <v>-</v>
      </c>
      <c r="X55" s="715" t="str">
        <f>IFERROR(IF(X$3='Rent Roll'!$U24,(-SUMIF('Monthly Cash Flow'!$F$2:$EG$2,'Commercial Lease'!X$2,'Monthly Cash Flow'!$F$28:$EG$28)*'Rent Roll'!$T24*'Rent Roll'!$R24),"-"),"-")</f>
        <v>-</v>
      </c>
      <c r="Y55" s="715" t="str">
        <f>IFERROR(IF(Y$3='Rent Roll'!$U24,(-SUMIF('Monthly Cash Flow'!$F$2:$EG$2,'Commercial Lease'!Y$2,'Monthly Cash Flow'!$F$28:$EG$28)*'Rent Roll'!$T24*'Rent Roll'!$R24),"-"),"-")</f>
        <v>-</v>
      </c>
      <c r="Z55" s="715" t="str">
        <f>IFERROR(IF(Z$3='Rent Roll'!$U24,(-SUMIF('Monthly Cash Flow'!$F$2:$EG$2,'Commercial Lease'!Z$2,'Monthly Cash Flow'!$F$28:$EG$28)*'Rent Roll'!$T24*'Rent Roll'!$R24),"-"),"-")</f>
        <v>-</v>
      </c>
      <c r="AA55" s="715" t="str">
        <f>IFERROR(IF(AA$3='Rent Roll'!$U24,(-SUMIF('Monthly Cash Flow'!$F$2:$EG$2,'Commercial Lease'!AA$2,'Monthly Cash Flow'!$F$28:$EG$28)*'Rent Roll'!$T24*'Rent Roll'!$R24),"-"),"-")</f>
        <v>-</v>
      </c>
      <c r="AB55" s="715" t="str">
        <f>IFERROR(IF(AB$3='Rent Roll'!$U24,(-SUMIF('Monthly Cash Flow'!$F$2:$EG$2,'Commercial Lease'!AB$2,'Monthly Cash Flow'!$F$28:$EG$28)*'Rent Roll'!$T24*'Rent Roll'!$R24),"-"),"-")</f>
        <v>-</v>
      </c>
      <c r="AC55" s="715" t="str">
        <f>IFERROR(IF(AC$3='Rent Roll'!$U24,(-SUMIF('Monthly Cash Flow'!$F$2:$EG$2,'Commercial Lease'!AC$2,'Monthly Cash Flow'!$F$28:$EG$28)*'Rent Roll'!$T24*'Rent Roll'!$R24),"-"),"-")</f>
        <v>-</v>
      </c>
      <c r="AD55" s="715" t="str">
        <f>IFERROR(IF(AD$3='Rent Roll'!$U24,(-SUMIF('Monthly Cash Flow'!$F$2:$EG$2,'Commercial Lease'!AD$2,'Monthly Cash Flow'!$F$28:$EG$28)*'Rent Roll'!$T24*'Rent Roll'!$R24),"-"),"-")</f>
        <v>-</v>
      </c>
      <c r="AE55" s="715" t="str">
        <f>IFERROR(IF(AE$3='Rent Roll'!$U24,(-SUMIF('Monthly Cash Flow'!$F$2:$EG$2,'Commercial Lease'!AE$2,'Monthly Cash Flow'!$F$28:$EG$28)*'Rent Roll'!$T24*'Rent Roll'!$R24),"-"),"-")</f>
        <v>-</v>
      </c>
      <c r="AF55" s="715" t="str">
        <f>IFERROR(IF(AF$3='Rent Roll'!$U24,(-SUMIF('Monthly Cash Flow'!$F$2:$EG$2,'Commercial Lease'!AF$2,'Monthly Cash Flow'!$F$28:$EG$28)*'Rent Roll'!$T24*'Rent Roll'!$R24),"-"),"-")</f>
        <v>-</v>
      </c>
      <c r="AG55" s="715" t="str">
        <f>IFERROR(IF(AG$3='Rent Roll'!$U24,(-SUMIF('Monthly Cash Flow'!$F$2:$EG$2,'Commercial Lease'!AG$2,'Monthly Cash Flow'!$F$28:$EG$28)*'Rent Roll'!$T24*'Rent Roll'!$R24),"-"),"-")</f>
        <v>-</v>
      </c>
      <c r="AH55" s="715" t="str">
        <f>IFERROR(IF(AH$3='Rent Roll'!$U24,(-SUMIF('Monthly Cash Flow'!$F$2:$EG$2,'Commercial Lease'!AH$2,'Monthly Cash Flow'!$F$28:$EG$28)*'Rent Roll'!$T24*'Rent Roll'!$R24),"-"),"-")</f>
        <v>-</v>
      </c>
      <c r="AI55" s="715" t="str">
        <f>IFERROR(IF(AI$3='Rent Roll'!$U24,(-SUMIF('Monthly Cash Flow'!$F$2:$EG$2,'Commercial Lease'!AI$2,'Monthly Cash Flow'!$F$28:$EG$28)*'Rent Roll'!$T24*'Rent Roll'!$R24),"-"),"-")</f>
        <v>-</v>
      </c>
      <c r="AJ55" s="715" t="str">
        <f>IFERROR(IF(AJ$3='Rent Roll'!$U24,(-SUMIF('Monthly Cash Flow'!$F$2:$EG$2,'Commercial Lease'!AJ$2,'Monthly Cash Flow'!$F$28:$EG$28)*'Rent Roll'!$T24*'Rent Roll'!$R24),"-"),"-")</f>
        <v>-</v>
      </c>
      <c r="AK55" s="715" t="str">
        <f>IFERROR(IF(AK$3='Rent Roll'!$U24,(-SUMIF('Monthly Cash Flow'!$F$2:$EG$2,'Commercial Lease'!AK$2,'Monthly Cash Flow'!$F$28:$EG$28)*'Rent Roll'!$T24*'Rent Roll'!$R24),"-"),"-")</f>
        <v>-</v>
      </c>
      <c r="AL55" s="715" t="str">
        <f>IFERROR(IF(AL$3='Rent Roll'!$U24,(-SUMIF('Monthly Cash Flow'!$F$2:$EG$2,'Commercial Lease'!AL$2,'Monthly Cash Flow'!$F$28:$EG$28)*'Rent Roll'!$T24*'Rent Roll'!$R24),"-"),"-")</f>
        <v>-</v>
      </c>
      <c r="AM55" s="715" t="str">
        <f>IFERROR(IF(AM$3='Rent Roll'!$U24,(-SUMIF('Monthly Cash Flow'!$F$2:$EG$2,'Commercial Lease'!AM$2,'Monthly Cash Flow'!$F$28:$EG$28)*'Rent Roll'!$T24*'Rent Roll'!$R24),"-"),"-")</f>
        <v>-</v>
      </c>
      <c r="AN55" s="715" t="str">
        <f>IFERROR(IF(AN$3='Rent Roll'!$U24,(-SUMIF('Monthly Cash Flow'!$F$2:$EG$2,'Commercial Lease'!AN$2,'Monthly Cash Flow'!$F$28:$EG$28)*'Rent Roll'!$T24*'Rent Roll'!$R24),"-"),"-")</f>
        <v>-</v>
      </c>
      <c r="AO55" s="715" t="str">
        <f>IFERROR(IF(AO$3='Rent Roll'!$U24,(-SUMIF('Monthly Cash Flow'!$F$2:$EG$2,'Commercial Lease'!AO$2,'Monthly Cash Flow'!$F$28:$EG$28)*'Rent Roll'!$T24*'Rent Roll'!$R24),"-"),"-")</f>
        <v>-</v>
      </c>
      <c r="AP55" s="715" t="str">
        <f>IFERROR(IF(AP$3='Rent Roll'!$U24,(-SUMIF('Monthly Cash Flow'!$F$2:$EG$2,'Commercial Lease'!AP$2,'Monthly Cash Flow'!$F$28:$EG$28)*'Rent Roll'!$T24*'Rent Roll'!$R24),"-"),"-")</f>
        <v>-</v>
      </c>
      <c r="AQ55" s="715" t="str">
        <f>IFERROR(IF(AQ$3='Rent Roll'!$U24,(-SUMIF('Monthly Cash Flow'!$F$2:$EG$2,'Commercial Lease'!AQ$2,'Monthly Cash Flow'!$F$28:$EG$28)*'Rent Roll'!$T24*'Rent Roll'!$R24),"-"),"-")</f>
        <v>-</v>
      </c>
      <c r="AR55" s="715" t="str">
        <f>IFERROR(IF(AR$3='Rent Roll'!$U24,(-SUMIF('Monthly Cash Flow'!$F$2:$EG$2,'Commercial Lease'!AR$2,'Monthly Cash Flow'!$F$28:$EG$28)*'Rent Roll'!$T24*'Rent Roll'!$R24),"-"),"-")</f>
        <v>-</v>
      </c>
      <c r="AS55" s="715" t="str">
        <f>IFERROR(IF(AS$3='Rent Roll'!$U24,(-SUMIF('Monthly Cash Flow'!$F$2:$EG$2,'Commercial Lease'!AS$2,'Monthly Cash Flow'!$F$28:$EG$28)*'Rent Roll'!$T24*'Rent Roll'!$R24),"-"),"-")</f>
        <v>-</v>
      </c>
      <c r="AT55" s="715" t="str">
        <f>IFERROR(IF(AT$3='Rent Roll'!$U24,(-SUMIF('Monthly Cash Flow'!$F$2:$EG$2,'Commercial Lease'!AT$2,'Monthly Cash Flow'!$F$28:$EG$28)*'Rent Roll'!$T24*'Rent Roll'!$R24),"-"),"-")</f>
        <v>-</v>
      </c>
      <c r="AU55" s="715" t="str">
        <f>IFERROR(IF(AU$3='Rent Roll'!$U24,(-SUMIF('Monthly Cash Flow'!$F$2:$EG$2,'Commercial Lease'!AU$2,'Monthly Cash Flow'!$F$28:$EG$28)*'Rent Roll'!$T24*'Rent Roll'!$R24),"-"),"-")</f>
        <v>-</v>
      </c>
      <c r="AV55" s="715" t="str">
        <f>IFERROR(IF(AV$3='Rent Roll'!$U24,(-SUMIF('Monthly Cash Flow'!$F$2:$EG$2,'Commercial Lease'!AV$2,'Monthly Cash Flow'!$F$28:$EG$28)*'Rent Roll'!$T24*'Rent Roll'!$R24),"-"),"-")</f>
        <v>-</v>
      </c>
      <c r="AW55" s="715" t="str">
        <f>IFERROR(IF(AW$3='Rent Roll'!$U24,(-SUMIF('Monthly Cash Flow'!$F$2:$EG$2,'Commercial Lease'!AW$2,'Monthly Cash Flow'!$F$28:$EG$28)*'Rent Roll'!$T24*'Rent Roll'!$R24),"-"),"-")</f>
        <v>-</v>
      </c>
      <c r="AX55" s="715" t="str">
        <f>IFERROR(IF(AX$3='Rent Roll'!$U24,(-SUMIF('Monthly Cash Flow'!$F$2:$EG$2,'Commercial Lease'!AX$2,'Monthly Cash Flow'!$F$28:$EG$28)*'Rent Roll'!$T24*'Rent Roll'!$R24),"-"),"-")</f>
        <v>-</v>
      </c>
      <c r="AY55" s="715" t="str">
        <f>IFERROR(IF(AY$3='Rent Roll'!$U24,(-SUMIF('Monthly Cash Flow'!$F$2:$EG$2,'Commercial Lease'!AY$2,'Monthly Cash Flow'!$F$28:$EG$28)*'Rent Roll'!$T24*'Rent Roll'!$R24),"-"),"-")</f>
        <v>-</v>
      </c>
      <c r="AZ55" s="715" t="str">
        <f>IFERROR(IF(AZ$3='Rent Roll'!$U24,(-SUMIF('Monthly Cash Flow'!$F$2:$EG$2,'Commercial Lease'!AZ$2,'Monthly Cash Flow'!$F$28:$EG$28)*'Rent Roll'!$T24*'Rent Roll'!$R24),"-"),"-")</f>
        <v>-</v>
      </c>
      <c r="BA55" s="715" t="str">
        <f>IFERROR(IF(BA$3='Rent Roll'!$U24,(-SUMIF('Monthly Cash Flow'!$F$2:$EG$2,'Commercial Lease'!BA$2,'Monthly Cash Flow'!$F$28:$EG$28)*'Rent Roll'!$T24*'Rent Roll'!$R24),"-"),"-")</f>
        <v>-</v>
      </c>
      <c r="BB55" s="715" t="str">
        <f>IFERROR(IF(BB$3='Rent Roll'!$U24,(-SUMIF('Monthly Cash Flow'!$F$2:$EG$2,'Commercial Lease'!BB$2,'Monthly Cash Flow'!$F$28:$EG$28)*'Rent Roll'!$T24*'Rent Roll'!$R24),"-"),"-")</f>
        <v>-</v>
      </c>
      <c r="BC55" s="715" t="str">
        <f>IFERROR(IF(BC$3='Rent Roll'!$U24,(-SUMIF('Monthly Cash Flow'!$F$2:$EG$2,'Commercial Lease'!BC$2,'Monthly Cash Flow'!$F$28:$EG$28)*'Rent Roll'!$T24*'Rent Roll'!$R24),"-"),"-")</f>
        <v>-</v>
      </c>
      <c r="BD55" s="715" t="str">
        <f>IFERROR(IF(BD$3='Rent Roll'!$U24,(-SUMIF('Monthly Cash Flow'!$F$2:$EG$2,'Commercial Lease'!BD$2,'Monthly Cash Flow'!$F$28:$EG$28)*'Rent Roll'!$T24*'Rent Roll'!$R24),"-"),"-")</f>
        <v>-</v>
      </c>
      <c r="BE55" s="715" t="str">
        <f>IFERROR(IF(BE$3='Rent Roll'!$U24,(-SUMIF('Monthly Cash Flow'!$F$2:$EG$2,'Commercial Lease'!BE$2,'Monthly Cash Flow'!$F$28:$EG$28)*'Rent Roll'!$T24*'Rent Roll'!$R24),"-"),"-")</f>
        <v>-</v>
      </c>
      <c r="BF55" s="715" t="str">
        <f>IFERROR(IF(BF$3='Rent Roll'!$U24,(-SUMIF('Monthly Cash Flow'!$F$2:$EG$2,'Commercial Lease'!BF$2,'Monthly Cash Flow'!$F$28:$EG$28)*'Rent Roll'!$T24*'Rent Roll'!$R24),"-"),"-")</f>
        <v>-</v>
      </c>
      <c r="BG55" s="715" t="str">
        <f>IFERROR(IF(BG$3='Rent Roll'!$U24,(-SUMIF('Monthly Cash Flow'!$F$2:$EG$2,'Commercial Lease'!BG$2,'Monthly Cash Flow'!$F$28:$EG$28)*'Rent Roll'!$T24*'Rent Roll'!$R24),"-"),"-")</f>
        <v>-</v>
      </c>
      <c r="BH55" s="715" t="str">
        <f>IFERROR(IF(BH$3='Rent Roll'!$U24,(-SUMIF('Monthly Cash Flow'!$F$2:$EG$2,'Commercial Lease'!BH$2,'Monthly Cash Flow'!$F$28:$EG$28)*'Rent Roll'!$T24*'Rent Roll'!$R24),"-"),"-")</f>
        <v>-</v>
      </c>
      <c r="BI55" s="715" t="str">
        <f>IFERROR(IF(BI$3='Rent Roll'!$U24,(-SUMIF('Monthly Cash Flow'!$F$2:$EG$2,'Commercial Lease'!BI$2,'Monthly Cash Flow'!$F$28:$EG$28)*'Rent Roll'!$T24*'Rent Roll'!$R24),"-"),"-")</f>
        <v>-</v>
      </c>
      <c r="BJ55" s="715" t="str">
        <f>IFERROR(IF(BJ$3='Rent Roll'!$U24,(-SUMIF('Monthly Cash Flow'!$F$2:$EG$2,'Commercial Lease'!BJ$2,'Monthly Cash Flow'!$F$28:$EG$28)*'Rent Roll'!$T24*'Rent Roll'!$R24),"-"),"-")</f>
        <v>-</v>
      </c>
      <c r="BK55" s="715" t="str">
        <f>IFERROR(IF(BK$3='Rent Roll'!$U24,(-SUMIF('Monthly Cash Flow'!$F$2:$EG$2,'Commercial Lease'!BK$2,'Monthly Cash Flow'!$F$28:$EG$28)*'Rent Roll'!$T24*'Rent Roll'!$R24),"-"),"-")</f>
        <v>-</v>
      </c>
      <c r="BL55" s="715" t="str">
        <f>IFERROR(IF(BL$3='Rent Roll'!$U24,(-SUMIF('Monthly Cash Flow'!$F$2:$EG$2,'Commercial Lease'!BL$2,'Monthly Cash Flow'!$F$28:$EG$28)*'Rent Roll'!$T24*'Rent Roll'!$R24),"-"),"-")</f>
        <v>-</v>
      </c>
      <c r="BM55" s="715" t="str">
        <f>IFERROR(IF(BM$3='Rent Roll'!$U24,(-SUMIF('Monthly Cash Flow'!$F$2:$EG$2,'Commercial Lease'!BM$2,'Monthly Cash Flow'!$F$28:$EG$28)*'Rent Roll'!$T24*'Rent Roll'!$R24),"-"),"-")</f>
        <v>-</v>
      </c>
      <c r="BN55" s="715" t="str">
        <f>IFERROR(IF(BN$3='Rent Roll'!$U24,(-SUMIF('Monthly Cash Flow'!$F$2:$EG$2,'Commercial Lease'!BN$2,'Monthly Cash Flow'!$F$28:$EG$28)*'Rent Roll'!$T24*'Rent Roll'!$R24),"-"),"-")</f>
        <v>-</v>
      </c>
      <c r="BO55" s="715" t="str">
        <f>IFERROR(IF(BO$3='Rent Roll'!$U24,(-SUMIF('Monthly Cash Flow'!$F$2:$EG$2,'Commercial Lease'!BO$2,'Monthly Cash Flow'!$F$28:$EG$28)*'Rent Roll'!$T24*'Rent Roll'!$R24),"-"),"-")</f>
        <v>-</v>
      </c>
      <c r="BP55" s="715" t="str">
        <f>IFERROR(IF(BP$3='Rent Roll'!$U24,(-SUMIF('Monthly Cash Flow'!$F$2:$EG$2,'Commercial Lease'!BP$2,'Monthly Cash Flow'!$F$28:$EG$28)*'Rent Roll'!$T24*'Rent Roll'!$R24),"-"),"-")</f>
        <v>-</v>
      </c>
      <c r="BQ55" s="715" t="str">
        <f>IFERROR(IF(BQ$3='Rent Roll'!$U24,(-SUMIF('Monthly Cash Flow'!$F$2:$EG$2,'Commercial Lease'!BQ$2,'Monthly Cash Flow'!$F$28:$EG$28)*'Rent Roll'!$T24*'Rent Roll'!$R24),"-"),"-")</f>
        <v>-</v>
      </c>
      <c r="BR55" s="715" t="str">
        <f>IFERROR(IF(BR$3='Rent Roll'!$U24,(-SUMIF('Monthly Cash Flow'!$F$2:$EG$2,'Commercial Lease'!BR$2,'Monthly Cash Flow'!$F$28:$EG$28)*'Rent Roll'!$T24*'Rent Roll'!$R24),"-"),"-")</f>
        <v>-</v>
      </c>
      <c r="BS55" s="715" t="str">
        <f>IFERROR(IF(BS$3='Rent Roll'!$U24,(-SUMIF('Monthly Cash Flow'!$F$2:$EG$2,'Commercial Lease'!BS$2,'Monthly Cash Flow'!$F$28:$EG$28)*'Rent Roll'!$T24*'Rent Roll'!$R24),"-"),"-")</f>
        <v>-</v>
      </c>
      <c r="BT55" s="715" t="str">
        <f>IFERROR(IF(BT$3='Rent Roll'!$U24,(-SUMIF('Monthly Cash Flow'!$F$2:$EG$2,'Commercial Lease'!BT$2,'Monthly Cash Flow'!$F$28:$EG$28)*'Rent Roll'!$T24*'Rent Roll'!$R24),"-"),"-")</f>
        <v>-</v>
      </c>
      <c r="BU55" s="715" t="str">
        <f>IFERROR(IF(BU$3='Rent Roll'!$U24,(-SUMIF('Monthly Cash Flow'!$F$2:$EG$2,'Commercial Lease'!BU$2,'Monthly Cash Flow'!$F$28:$EG$28)*'Rent Roll'!$T24*'Rent Roll'!$R24),"-"),"-")</f>
        <v>-</v>
      </c>
      <c r="BV55" s="715" t="str">
        <f>IFERROR(IF(BV$3='Rent Roll'!$U24,(-SUMIF('Monthly Cash Flow'!$F$2:$EG$2,'Commercial Lease'!BV$2,'Monthly Cash Flow'!$F$28:$EG$28)*'Rent Roll'!$T24*'Rent Roll'!$R24),"-"),"-")</f>
        <v>-</v>
      </c>
      <c r="BW55" s="715" t="str">
        <f>IFERROR(IF(BW$3='Rent Roll'!$U24,(-SUMIF('Monthly Cash Flow'!$F$2:$EG$2,'Commercial Lease'!BW$2,'Monthly Cash Flow'!$F$28:$EG$28)*'Rent Roll'!$T24*'Rent Roll'!$R24),"-"),"-")</f>
        <v>-</v>
      </c>
      <c r="BX55" s="715" t="str">
        <f>IFERROR(IF(BX$3='Rent Roll'!$U24,(-SUMIF('Monthly Cash Flow'!$F$2:$EG$2,'Commercial Lease'!BX$2,'Monthly Cash Flow'!$F$28:$EG$28)*'Rent Roll'!$T24*'Rent Roll'!$R24),"-"),"-")</f>
        <v>-</v>
      </c>
      <c r="BY55" s="715" t="str">
        <f>IFERROR(IF(BY$3='Rent Roll'!$U24,(-SUMIF('Monthly Cash Flow'!$F$2:$EG$2,'Commercial Lease'!BY$2,'Monthly Cash Flow'!$F$28:$EG$28)*'Rent Roll'!$T24*'Rent Roll'!$R24),"-"),"-")</f>
        <v>-</v>
      </c>
      <c r="BZ55" s="715" t="str">
        <f>IFERROR(IF(BZ$3='Rent Roll'!$U24,(-SUMIF('Monthly Cash Flow'!$F$2:$EG$2,'Commercial Lease'!BZ$2,'Monthly Cash Flow'!$F$28:$EG$28)*'Rent Roll'!$T24*'Rent Roll'!$R24),"-"),"-")</f>
        <v>-</v>
      </c>
      <c r="CA55" s="715" t="str">
        <f>IFERROR(IF(CA$3='Rent Roll'!$U24,(-SUMIF('Monthly Cash Flow'!$F$2:$EG$2,'Commercial Lease'!CA$2,'Monthly Cash Flow'!$F$28:$EG$28)*'Rent Roll'!$T24*'Rent Roll'!$R24),"-"),"-")</f>
        <v>-</v>
      </c>
      <c r="CB55" s="715" t="str">
        <f>IFERROR(IF(CB$3='Rent Roll'!$U24,(-SUMIF('Monthly Cash Flow'!$F$2:$EG$2,'Commercial Lease'!CB$2,'Monthly Cash Flow'!$F$28:$EG$28)*'Rent Roll'!$T24*'Rent Roll'!$R24),"-"),"-")</f>
        <v>-</v>
      </c>
      <c r="CC55" s="715" t="str">
        <f>IFERROR(IF(CC$3='Rent Roll'!$U24,(-SUMIF('Monthly Cash Flow'!$F$2:$EG$2,'Commercial Lease'!CC$2,'Monthly Cash Flow'!$F$28:$EG$28)*'Rent Roll'!$T24*'Rent Roll'!$R24),"-"),"-")</f>
        <v>-</v>
      </c>
      <c r="CD55" s="715" t="str">
        <f>IFERROR(IF(CD$3='Rent Roll'!$U24,(-SUMIF('Monthly Cash Flow'!$F$2:$EG$2,'Commercial Lease'!CD$2,'Monthly Cash Flow'!$F$28:$EG$28)*'Rent Roll'!$T24*'Rent Roll'!$R24),"-"),"-")</f>
        <v>-</v>
      </c>
      <c r="CE55" s="715" t="str">
        <f>IFERROR(IF(CE$3='Rent Roll'!$U24,(-SUMIF('Monthly Cash Flow'!$F$2:$EG$2,'Commercial Lease'!CE$2,'Monthly Cash Flow'!$F$28:$EG$28)*'Rent Roll'!$T24*'Rent Roll'!$R24),"-"),"-")</f>
        <v>-</v>
      </c>
      <c r="CF55" s="715" t="str">
        <f>IFERROR(IF(CF$3='Rent Roll'!$U24,(-SUMIF('Monthly Cash Flow'!$F$2:$EG$2,'Commercial Lease'!CF$2,'Monthly Cash Flow'!$F$28:$EG$28)*'Rent Roll'!$T24*'Rent Roll'!$R24),"-"),"-")</f>
        <v>-</v>
      </c>
      <c r="CG55" s="715" t="str">
        <f>IFERROR(IF(CG$3='Rent Roll'!$U24,(-SUMIF('Monthly Cash Flow'!$F$2:$EG$2,'Commercial Lease'!CG$2,'Monthly Cash Flow'!$F$28:$EG$28)*'Rent Roll'!$T24*'Rent Roll'!$R24),"-"),"-")</f>
        <v>-</v>
      </c>
      <c r="CH55" s="715" t="str">
        <f>IFERROR(IF(CH$3='Rent Roll'!$U24,(-SUMIF('Monthly Cash Flow'!$F$2:$EG$2,'Commercial Lease'!CH$2,'Monthly Cash Flow'!$F$28:$EG$28)*'Rent Roll'!$T24*'Rent Roll'!$R24),"-"),"-")</f>
        <v>-</v>
      </c>
      <c r="CI55" s="715" t="str">
        <f>IFERROR(IF(CI$3='Rent Roll'!$U24,(-SUMIF('Monthly Cash Flow'!$F$2:$EG$2,'Commercial Lease'!CI$2,'Monthly Cash Flow'!$F$28:$EG$28)*'Rent Roll'!$T24*'Rent Roll'!$R24),"-"),"-")</f>
        <v>-</v>
      </c>
      <c r="CJ55" s="715" t="str">
        <f>IFERROR(IF(CJ$3='Rent Roll'!$U24,(-SUMIF('Monthly Cash Flow'!$F$2:$EG$2,'Commercial Lease'!CJ$2,'Monthly Cash Flow'!$F$28:$EG$28)*'Rent Roll'!$T24*'Rent Roll'!$R24),"-"),"-")</f>
        <v>-</v>
      </c>
      <c r="CK55" s="715" t="str">
        <f>IFERROR(IF(CK$3='Rent Roll'!$U24,(-SUMIF('Monthly Cash Flow'!$F$2:$EG$2,'Commercial Lease'!CK$2,'Monthly Cash Flow'!$F$28:$EG$28)*'Rent Roll'!$T24*'Rent Roll'!$R24),"-"),"-")</f>
        <v>-</v>
      </c>
      <c r="CL55" s="715" t="str">
        <f>IFERROR(IF(CL$3='Rent Roll'!$U24,(-SUMIF('Monthly Cash Flow'!$F$2:$EG$2,'Commercial Lease'!CL$2,'Monthly Cash Flow'!$F$28:$EG$28)*'Rent Roll'!$T24*'Rent Roll'!$R24),"-"),"-")</f>
        <v>-</v>
      </c>
      <c r="CM55" s="715" t="str">
        <f>IFERROR(IF(CM$3='Rent Roll'!$U24,(-SUMIF('Monthly Cash Flow'!$F$2:$EG$2,'Commercial Lease'!CM$2,'Monthly Cash Flow'!$F$28:$EG$28)*'Rent Roll'!$T24*'Rent Roll'!$R24),"-"),"-")</f>
        <v>-</v>
      </c>
      <c r="CN55" s="715" t="str">
        <f>IFERROR(IF(CN$3='Rent Roll'!$U24,(-SUMIF('Monthly Cash Flow'!$F$2:$EG$2,'Commercial Lease'!CN$2,'Monthly Cash Flow'!$F$28:$EG$28)*'Rent Roll'!$T24*'Rent Roll'!$R24),"-"),"-")</f>
        <v>-</v>
      </c>
      <c r="CO55" s="715" t="str">
        <f>IFERROR(IF(CO$3='Rent Roll'!$U24,(-SUMIF('Monthly Cash Flow'!$F$2:$EG$2,'Commercial Lease'!CO$2,'Monthly Cash Flow'!$F$28:$EG$28)*'Rent Roll'!$T24*'Rent Roll'!$R24),"-"),"-")</f>
        <v>-</v>
      </c>
      <c r="CP55" s="715" t="str">
        <f>IFERROR(IF(CP$3='Rent Roll'!$U24,(-SUMIF('Monthly Cash Flow'!$F$2:$EG$2,'Commercial Lease'!CP$2,'Monthly Cash Flow'!$F$28:$EG$28)*'Rent Roll'!$T24*'Rent Roll'!$R24),"-"),"-")</f>
        <v>-</v>
      </c>
      <c r="CQ55" s="715" t="str">
        <f>IFERROR(IF(CQ$3='Rent Roll'!$U24,(-SUMIF('Monthly Cash Flow'!$F$2:$EG$2,'Commercial Lease'!CQ$2,'Monthly Cash Flow'!$F$28:$EG$28)*'Rent Roll'!$T24*'Rent Roll'!$R24),"-"),"-")</f>
        <v>-</v>
      </c>
      <c r="CR55" s="715" t="str">
        <f>IFERROR(IF(CR$3='Rent Roll'!$U24,(-SUMIF('Monthly Cash Flow'!$F$2:$EG$2,'Commercial Lease'!CR$2,'Monthly Cash Flow'!$F$28:$EG$28)*'Rent Roll'!$T24*'Rent Roll'!$R24),"-"),"-")</f>
        <v>-</v>
      </c>
      <c r="CS55" s="715" t="str">
        <f>IFERROR(IF(CS$3='Rent Roll'!$U24,(-SUMIF('Monthly Cash Flow'!$F$2:$EG$2,'Commercial Lease'!CS$2,'Monthly Cash Flow'!$F$28:$EG$28)*'Rent Roll'!$T24*'Rent Roll'!$R24),"-"),"-")</f>
        <v>-</v>
      </c>
      <c r="CT55" s="715" t="str">
        <f>IFERROR(IF(CT$3='Rent Roll'!$U24,(-SUMIF('Monthly Cash Flow'!$F$2:$EG$2,'Commercial Lease'!CT$2,'Monthly Cash Flow'!$F$28:$EG$28)*'Rent Roll'!$T24*'Rent Roll'!$R24),"-"),"-")</f>
        <v>-</v>
      </c>
      <c r="CU55" s="715" t="str">
        <f>IFERROR(IF(CU$3='Rent Roll'!$U24,(-SUMIF('Monthly Cash Flow'!$F$2:$EG$2,'Commercial Lease'!CU$2,'Monthly Cash Flow'!$F$28:$EG$28)*'Rent Roll'!$T24*'Rent Roll'!$R24),"-"),"-")</f>
        <v>-</v>
      </c>
      <c r="CV55" s="715" t="str">
        <f>IFERROR(IF(CV$3='Rent Roll'!$U24,(-SUMIF('Monthly Cash Flow'!$F$2:$EG$2,'Commercial Lease'!CV$2,'Monthly Cash Flow'!$F$28:$EG$28)*'Rent Roll'!$T24*'Rent Roll'!$R24),"-"),"-")</f>
        <v>-</v>
      </c>
      <c r="CW55" s="715" t="str">
        <f>IFERROR(IF(CW$3='Rent Roll'!$U24,(-SUMIF('Monthly Cash Flow'!$F$2:$EG$2,'Commercial Lease'!CW$2,'Monthly Cash Flow'!$F$28:$EG$28)*'Rent Roll'!$T24*'Rent Roll'!$R24),"-"),"-")</f>
        <v>-</v>
      </c>
      <c r="CX55" s="715" t="str">
        <f>IFERROR(IF(CX$3='Rent Roll'!$U24,(-SUMIF('Monthly Cash Flow'!$F$2:$EG$2,'Commercial Lease'!CX$2,'Monthly Cash Flow'!$F$28:$EG$28)*'Rent Roll'!$T24*'Rent Roll'!$R24),"-"),"-")</f>
        <v>-</v>
      </c>
      <c r="CY55" s="715" t="str">
        <f>IFERROR(IF(CY$3='Rent Roll'!$U24,(-SUMIF('Monthly Cash Flow'!$F$2:$EG$2,'Commercial Lease'!CY$2,'Monthly Cash Flow'!$F$28:$EG$28)*'Rent Roll'!$T24*'Rent Roll'!$R24),"-"),"-")</f>
        <v>-</v>
      </c>
      <c r="CZ55" s="715" t="str">
        <f>IFERROR(IF(CZ$3='Rent Roll'!$U24,(-SUMIF('Monthly Cash Flow'!$F$2:$EG$2,'Commercial Lease'!CZ$2,'Monthly Cash Flow'!$F$28:$EG$28)*'Rent Roll'!$T24*'Rent Roll'!$R24),"-"),"-")</f>
        <v>-</v>
      </c>
      <c r="DA55" s="715" t="str">
        <f>IFERROR(IF(DA$3='Rent Roll'!$U24,(-SUMIF('Monthly Cash Flow'!$F$2:$EG$2,'Commercial Lease'!DA$2,'Monthly Cash Flow'!$F$28:$EG$28)*'Rent Roll'!$T24*'Rent Roll'!$R24),"-"),"-")</f>
        <v>-</v>
      </c>
      <c r="DB55" s="715" t="str">
        <f>IFERROR(IF(DB$3='Rent Roll'!$U24,(-SUMIF('Monthly Cash Flow'!$F$2:$EG$2,'Commercial Lease'!DB$2,'Monthly Cash Flow'!$F$28:$EG$28)*'Rent Roll'!$T24*'Rent Roll'!$R24),"-"),"-")</f>
        <v>-</v>
      </c>
      <c r="DC55" s="715" t="str">
        <f>IFERROR(IF(DC$3='Rent Roll'!$U24,(-SUMIF('Monthly Cash Flow'!$F$2:$EG$2,'Commercial Lease'!DC$2,'Monthly Cash Flow'!$F$28:$EG$28)*'Rent Roll'!$T24*'Rent Roll'!$R24),"-"),"-")</f>
        <v>-</v>
      </c>
      <c r="DD55" s="715" t="str">
        <f>IFERROR(IF(DD$3='Rent Roll'!$U24,(-SUMIF('Monthly Cash Flow'!$F$2:$EG$2,'Commercial Lease'!DD$2,'Monthly Cash Flow'!$F$28:$EG$28)*'Rent Roll'!$T24*'Rent Roll'!$R24),"-"),"-")</f>
        <v>-</v>
      </c>
      <c r="DE55" s="715" t="str">
        <f>IFERROR(IF(DE$3='Rent Roll'!$U24,(-SUMIF('Monthly Cash Flow'!$F$2:$EG$2,'Commercial Lease'!DE$2,'Monthly Cash Flow'!$F$28:$EG$28)*'Rent Roll'!$T24*'Rent Roll'!$R24),"-"),"-")</f>
        <v>-</v>
      </c>
      <c r="DF55" s="715" t="str">
        <f>IFERROR(IF(DF$3='Rent Roll'!$U24,(-SUMIF('Monthly Cash Flow'!$F$2:$EG$2,'Commercial Lease'!DF$2,'Monthly Cash Flow'!$F$28:$EG$28)*'Rent Roll'!$T24*'Rent Roll'!$R24),"-"),"-")</f>
        <v>-</v>
      </c>
      <c r="DG55" s="715" t="str">
        <f>IFERROR(IF(DG$3='Rent Roll'!$U24,(-SUMIF('Monthly Cash Flow'!$F$2:$EG$2,'Commercial Lease'!DG$2,'Monthly Cash Flow'!$F$28:$EG$28)*'Rent Roll'!$T24*'Rent Roll'!$R24),"-"),"-")</f>
        <v>-</v>
      </c>
      <c r="DH55" s="715" t="str">
        <f>IFERROR(IF(DH$3='Rent Roll'!$U24,(-SUMIF('Monthly Cash Flow'!$F$2:$EG$2,'Commercial Lease'!DH$2,'Monthly Cash Flow'!$F$28:$EG$28)*'Rent Roll'!$T24*'Rent Roll'!$R24),"-"),"-")</f>
        <v>-</v>
      </c>
      <c r="DI55" s="715" t="str">
        <f>IFERROR(IF(DI$3='Rent Roll'!$U24,(-SUMIF('Monthly Cash Flow'!$F$2:$EG$2,'Commercial Lease'!DI$2,'Monthly Cash Flow'!$F$28:$EG$28)*'Rent Roll'!$T24*'Rent Roll'!$R24),"-"),"-")</f>
        <v>-</v>
      </c>
      <c r="DJ55" s="715" t="str">
        <f>IFERROR(IF(DJ$3='Rent Roll'!$U24,(-SUMIF('Monthly Cash Flow'!$F$2:$EG$2,'Commercial Lease'!DJ$2,'Monthly Cash Flow'!$F$28:$EG$28)*'Rent Roll'!$T24*'Rent Roll'!$R24),"-"),"-")</f>
        <v>-</v>
      </c>
      <c r="DK55" s="715" t="str">
        <f>IFERROR(IF(DK$3='Rent Roll'!$U24,(-SUMIF('Monthly Cash Flow'!$F$2:$EG$2,'Commercial Lease'!DK$2,'Monthly Cash Flow'!$F$28:$EG$28)*'Rent Roll'!$T24*'Rent Roll'!$R24),"-"),"-")</f>
        <v>-</v>
      </c>
      <c r="DL55" s="715" t="str">
        <f>IFERROR(IF(DL$3='Rent Roll'!$U24,(-SUMIF('Monthly Cash Flow'!$F$2:$EG$2,'Commercial Lease'!DL$2,'Monthly Cash Flow'!$F$28:$EG$28)*'Rent Roll'!$T24*'Rent Roll'!$R24),"-"),"-")</f>
        <v>-</v>
      </c>
      <c r="DM55" s="715" t="str">
        <f>IFERROR(IF(DM$3='Rent Roll'!$U24,(-SUMIF('Monthly Cash Flow'!$F$2:$EG$2,'Commercial Lease'!DM$2,'Monthly Cash Flow'!$F$28:$EG$28)*'Rent Roll'!$T24*'Rent Roll'!$R24),"-"),"-")</f>
        <v>-</v>
      </c>
      <c r="DN55" s="715" t="str">
        <f>IFERROR(IF(DN$3='Rent Roll'!$U24,(-SUMIF('Monthly Cash Flow'!$F$2:$EG$2,'Commercial Lease'!DN$2,'Monthly Cash Flow'!$F$28:$EG$28)*'Rent Roll'!$T24*'Rent Roll'!$R24),"-"),"-")</f>
        <v>-</v>
      </c>
      <c r="DO55" s="715" t="str">
        <f>IFERROR(IF(DO$3='Rent Roll'!$U24,(-SUMIF('Monthly Cash Flow'!$F$2:$EG$2,'Commercial Lease'!DO$2,'Monthly Cash Flow'!$F$28:$EG$28)*'Rent Roll'!$T24*'Rent Roll'!$R24),"-"),"-")</f>
        <v>-</v>
      </c>
      <c r="DP55" s="715" t="str">
        <f>IFERROR(IF(DP$3='Rent Roll'!$U24,(-SUMIF('Monthly Cash Flow'!$F$2:$EG$2,'Commercial Lease'!DP$2,'Monthly Cash Flow'!$F$28:$EG$28)*'Rent Roll'!$T24*'Rent Roll'!$R24),"-"),"-")</f>
        <v>-</v>
      </c>
      <c r="DQ55" s="715" t="str">
        <f>IFERROR(IF(DQ$3='Rent Roll'!$U24,(-SUMIF('Monthly Cash Flow'!$F$2:$EG$2,'Commercial Lease'!DQ$2,'Monthly Cash Flow'!$F$28:$EG$28)*'Rent Roll'!$T24*'Rent Roll'!$R24),"-"),"-")</f>
        <v>-</v>
      </c>
      <c r="DR55" s="715" t="str">
        <f>IFERROR(IF(DR$3='Rent Roll'!$U24,(-SUMIF('Monthly Cash Flow'!$F$2:$EG$2,'Commercial Lease'!DR$2,'Monthly Cash Flow'!$F$28:$EG$28)*'Rent Roll'!$T24*'Rent Roll'!$R24),"-"),"-")</f>
        <v>-</v>
      </c>
      <c r="DS55" s="715" t="str">
        <f>IFERROR(IF(DS$3='Rent Roll'!$U24,(-SUMIF('Monthly Cash Flow'!$F$2:$EG$2,'Commercial Lease'!DS$2,'Monthly Cash Flow'!$F$28:$EG$28)*'Rent Roll'!$T24*'Rent Roll'!$R24),"-"),"-")</f>
        <v>-</v>
      </c>
      <c r="DT55" s="715" t="str">
        <f>IFERROR(IF(DT$3='Rent Roll'!$U24,(-SUMIF('Monthly Cash Flow'!$F$2:$EG$2,'Commercial Lease'!DT$2,'Monthly Cash Flow'!$F$28:$EG$28)*'Rent Roll'!$T24*'Rent Roll'!$R24),"-"),"-")</f>
        <v>-</v>
      </c>
      <c r="DU55" s="715" t="str">
        <f>IFERROR(IF(DU$3='Rent Roll'!$U24,(-SUMIF('Monthly Cash Flow'!$F$2:$EG$2,'Commercial Lease'!DU$2,'Monthly Cash Flow'!$F$28:$EG$28)*'Rent Roll'!$T24*'Rent Roll'!$R24),"-"),"-")</f>
        <v>-</v>
      </c>
      <c r="DV55" s="715" t="str">
        <f>IFERROR(IF(DV$3='Rent Roll'!$U24,(-SUMIF('Monthly Cash Flow'!$F$2:$EG$2,'Commercial Lease'!DV$2,'Monthly Cash Flow'!$F$28:$EG$28)*'Rent Roll'!$T24*'Rent Roll'!$R24),"-"),"-")</f>
        <v>-</v>
      </c>
      <c r="DW55" s="715" t="str">
        <f>IFERROR(IF(DW$3='Rent Roll'!$U24,(-SUMIF('Monthly Cash Flow'!$F$2:$EG$2,'Commercial Lease'!DW$2,'Monthly Cash Flow'!$F$28:$EG$28)*'Rent Roll'!$T24*'Rent Roll'!$R24),"-"),"-")</f>
        <v>-</v>
      </c>
      <c r="DX55" s="715" t="str">
        <f>IFERROR(IF(DX$3='Rent Roll'!$U24,(-SUMIF('Monthly Cash Flow'!$F$2:$EG$2,'Commercial Lease'!DX$2,'Monthly Cash Flow'!$F$28:$EG$28)*'Rent Roll'!$T24*'Rent Roll'!$R24),"-"),"-")</f>
        <v>-</v>
      </c>
      <c r="DY55" s="715" t="str">
        <f>IFERROR(IF(DY$3='Rent Roll'!$U24,(-SUMIF('Monthly Cash Flow'!$F$2:$EG$2,'Commercial Lease'!DY$2,'Monthly Cash Flow'!$F$28:$EG$28)*'Rent Roll'!$T24*'Rent Roll'!$R24),"-"),"-")</f>
        <v>-</v>
      </c>
      <c r="DZ55" s="715" t="str">
        <f>IFERROR(IF(DZ$3='Rent Roll'!$U24,(-SUMIF('Monthly Cash Flow'!$F$2:$EG$2,'Commercial Lease'!DZ$2,'Monthly Cash Flow'!$F$28:$EG$28)*'Rent Roll'!$T24*'Rent Roll'!$R24),"-"),"-")</f>
        <v>-</v>
      </c>
      <c r="EA55" s="715" t="str">
        <f>IFERROR(IF(EA$3='Rent Roll'!$U24,(-SUMIF('Monthly Cash Flow'!$F$2:$EG$2,'Commercial Lease'!EA$2,'Monthly Cash Flow'!$F$28:$EG$28)*'Rent Roll'!$T24*'Rent Roll'!$R24),"-"),"-")</f>
        <v>-</v>
      </c>
      <c r="EB55" s="715" t="str">
        <f>IFERROR(IF(EB$3='Rent Roll'!$U24,(-SUMIF('Monthly Cash Flow'!$F$2:$EG$2,'Commercial Lease'!EB$2,'Monthly Cash Flow'!$F$28:$EG$28)*'Rent Roll'!$T24*'Rent Roll'!$R24),"-"),"-")</f>
        <v>-</v>
      </c>
      <c r="EC55" s="715" t="str">
        <f>IFERROR(IF(EC$3='Rent Roll'!$U24,(-SUMIF('Monthly Cash Flow'!$F$2:$EG$2,'Commercial Lease'!EC$2,'Monthly Cash Flow'!$F$28:$EG$28)*'Rent Roll'!$T24*'Rent Roll'!$R24),"-"),"-")</f>
        <v>-</v>
      </c>
      <c r="ED55" s="715" t="str">
        <f>IFERROR(IF(ED$3='Rent Roll'!$U24,(-SUMIF('Monthly Cash Flow'!$F$2:$EG$2,'Commercial Lease'!ED$2,'Monthly Cash Flow'!$F$28:$EG$28)*'Rent Roll'!$T24*'Rent Roll'!$R24),"-"),"-")</f>
        <v>-</v>
      </c>
      <c r="EE55" s="715" t="str">
        <f>IFERROR(IF(EE$3='Rent Roll'!$U24,(-SUMIF('Monthly Cash Flow'!$F$2:$EG$2,'Commercial Lease'!EE$2,'Monthly Cash Flow'!$F$28:$EG$28)*'Rent Roll'!$T24*'Rent Roll'!$R24),"-"),"-")</f>
        <v>-</v>
      </c>
      <c r="EF55" s="361" t="str">
        <f>IFERROR(IF(EF$3='Rent Roll'!$U24,(-SUMIF('Monthly Cash Flow'!$F$2:$EG$2,'Commercial Lease'!EF$2,'Monthly Cash Flow'!$F$28:$EG$28)*'Rent Roll'!$T24*'Rent Roll'!$R24),"-"),"-")</f>
        <v>-</v>
      </c>
      <c r="EG55" s="693" t="s">
        <v>109</v>
      </c>
    </row>
    <row r="56" spans="2:137" x14ac:dyDescent="0.25">
      <c r="B56" s="732"/>
      <c r="C56" s="714" t="str">
        <f>CONCATENATE('Rent Roll'!B25&amp;" - "&amp;'Rent Roll'!C25)</f>
        <v xml:space="preserve"> - </v>
      </c>
      <c r="D56" s="718">
        <f t="shared" si="15"/>
        <v>0</v>
      </c>
      <c r="E56" s="185" t="str">
        <f>IFERROR(IF(E$3='Rent Roll'!$U25,(-SUMIF('Monthly Cash Flow'!$F$2:$EG$2,'Commercial Lease'!E$2,'Monthly Cash Flow'!$F$28:$EG$28)*'Rent Roll'!$T25*'Rent Roll'!$R25),"-"),"-")</f>
        <v>-</v>
      </c>
      <c r="F56" s="185" t="str">
        <f>IFERROR(IF(F$3='Rent Roll'!$U25,(-SUMIF('Monthly Cash Flow'!$F$2:$EG$2,'Commercial Lease'!F$2,'Monthly Cash Flow'!$F$28:$EG$28)*'Rent Roll'!$T25*'Rent Roll'!$R25),"-"),"-")</f>
        <v>-</v>
      </c>
      <c r="G56" s="185" t="str">
        <f>IFERROR(IF(G$3='Rent Roll'!$U25,(-SUMIF('Monthly Cash Flow'!$F$2:$EG$2,'Commercial Lease'!G$2,'Monthly Cash Flow'!$F$28:$EG$28)*'Rent Roll'!$T25*'Rent Roll'!$R25),"-"),"-")</f>
        <v>-</v>
      </c>
      <c r="H56" s="185" t="str">
        <f>IFERROR(IF(H$3='Rent Roll'!$U25,(-SUMIF('Monthly Cash Flow'!$F$2:$EG$2,'Commercial Lease'!H$2,'Monthly Cash Flow'!$F$28:$EG$28)*'Rent Roll'!$T25*'Rent Roll'!$R25),"-"),"-")</f>
        <v>-</v>
      </c>
      <c r="I56" s="185" t="str">
        <f>IFERROR(IF(I$3='Rent Roll'!$U25,(-SUMIF('Monthly Cash Flow'!$F$2:$EG$2,'Commercial Lease'!I$2,'Monthly Cash Flow'!$F$28:$EG$28)*'Rent Roll'!$T25*'Rent Roll'!$R25),"-"),"-")</f>
        <v>-</v>
      </c>
      <c r="J56" s="185" t="str">
        <f>IFERROR(IF(J$3='Rent Roll'!$U25,(-SUMIF('Monthly Cash Flow'!$F$2:$EG$2,'Commercial Lease'!J$2,'Monthly Cash Flow'!$F$28:$EG$28)*'Rent Roll'!$T25*'Rent Roll'!$R25),"-"),"-")</f>
        <v>-</v>
      </c>
      <c r="K56" s="185" t="str">
        <f>IFERROR(IF(K$3='Rent Roll'!$U25,(-SUMIF('Monthly Cash Flow'!$F$2:$EG$2,'Commercial Lease'!K$2,'Monthly Cash Flow'!$F$28:$EG$28)*'Rent Roll'!$T25*'Rent Roll'!$R25),"-"),"-")</f>
        <v>-</v>
      </c>
      <c r="L56" s="185" t="str">
        <f>IFERROR(IF(L$3='Rent Roll'!$U25,(-SUMIF('Monthly Cash Flow'!$F$2:$EG$2,'Commercial Lease'!L$2,'Monthly Cash Flow'!$F$28:$EG$28)*'Rent Roll'!$T25*'Rent Roll'!$R25),"-"),"-")</f>
        <v>-</v>
      </c>
      <c r="M56" s="185" t="str">
        <f>IFERROR(IF(M$3='Rent Roll'!$U25,(-SUMIF('Monthly Cash Flow'!$F$2:$EG$2,'Commercial Lease'!M$2,'Monthly Cash Flow'!$F$28:$EG$28)*'Rent Roll'!$T25*'Rent Roll'!$R25),"-"),"-")</f>
        <v>-</v>
      </c>
      <c r="N56" s="185" t="str">
        <f>IFERROR(IF(N$3='Rent Roll'!$U25,(-SUMIF('Monthly Cash Flow'!$F$2:$EG$2,'Commercial Lease'!N$2,'Monthly Cash Flow'!$F$28:$EG$28)*'Rent Roll'!$T25*'Rent Roll'!$R25),"-"),"-")</f>
        <v>-</v>
      </c>
      <c r="O56" s="185" t="str">
        <f>IFERROR(IF(O$3='Rent Roll'!$U25,(-SUMIF('Monthly Cash Flow'!$F$2:$EG$2,'Commercial Lease'!O$2,'Monthly Cash Flow'!$F$28:$EG$28)*'Rent Roll'!$T25*'Rent Roll'!$R25),"-"),"-")</f>
        <v>-</v>
      </c>
      <c r="P56" s="185" t="str">
        <f>IFERROR(IF(P$3='Rent Roll'!$U25,(-SUMIF('Monthly Cash Flow'!$F$2:$EG$2,'Commercial Lease'!P$2,'Monthly Cash Flow'!$F$28:$EG$28)*'Rent Roll'!$T25*'Rent Roll'!$R25),"-"),"-")</f>
        <v>-</v>
      </c>
      <c r="Q56" s="185" t="str">
        <f>IFERROR(IF(Q$3='Rent Roll'!$U25,(-SUMIF('Monthly Cash Flow'!$F$2:$EG$2,'Commercial Lease'!Q$2,'Monthly Cash Flow'!$F$28:$EG$28)*'Rent Roll'!$T25*'Rent Roll'!$R25),"-"),"-")</f>
        <v>-</v>
      </c>
      <c r="R56" s="185" t="str">
        <f>IFERROR(IF(R$3='Rent Roll'!$U25,(-SUMIF('Monthly Cash Flow'!$F$2:$EG$2,'Commercial Lease'!R$2,'Monthly Cash Flow'!$F$28:$EG$28)*'Rent Roll'!$T25*'Rent Roll'!$R25),"-"),"-")</f>
        <v>-</v>
      </c>
      <c r="S56" s="185" t="str">
        <f>IFERROR(IF(S$3='Rent Roll'!$U25,(-SUMIF('Monthly Cash Flow'!$F$2:$EG$2,'Commercial Lease'!S$2,'Monthly Cash Flow'!$F$28:$EG$28)*'Rent Roll'!$T25*'Rent Roll'!$R25),"-"),"-")</f>
        <v>-</v>
      </c>
      <c r="T56" s="185" t="str">
        <f>IFERROR(IF(T$3='Rent Roll'!$U25,(-SUMIF('Monthly Cash Flow'!$F$2:$EG$2,'Commercial Lease'!T$2,'Monthly Cash Flow'!$F$28:$EG$28)*'Rent Roll'!$T25*'Rent Roll'!$R25),"-"),"-")</f>
        <v>-</v>
      </c>
      <c r="U56" s="185" t="str">
        <f>IFERROR(IF(U$3='Rent Roll'!$U25,(-SUMIF('Monthly Cash Flow'!$F$2:$EG$2,'Commercial Lease'!U$2,'Monthly Cash Flow'!$F$28:$EG$28)*'Rent Roll'!$T25*'Rent Roll'!$R25),"-"),"-")</f>
        <v>-</v>
      </c>
      <c r="V56" s="185" t="str">
        <f>IFERROR(IF(V$3='Rent Roll'!$U25,(-SUMIF('Monthly Cash Flow'!$F$2:$EG$2,'Commercial Lease'!V$2,'Monthly Cash Flow'!$F$28:$EG$28)*'Rent Roll'!$T25*'Rent Roll'!$R25),"-"),"-")</f>
        <v>-</v>
      </c>
      <c r="W56" s="185" t="str">
        <f>IFERROR(IF(W$3='Rent Roll'!$U25,(-SUMIF('Monthly Cash Flow'!$F$2:$EG$2,'Commercial Lease'!W$2,'Monthly Cash Flow'!$F$28:$EG$28)*'Rent Roll'!$T25*'Rent Roll'!$R25),"-"),"-")</f>
        <v>-</v>
      </c>
      <c r="X56" s="185" t="str">
        <f>IFERROR(IF(X$3='Rent Roll'!$U25,(-SUMIF('Monthly Cash Flow'!$F$2:$EG$2,'Commercial Lease'!X$2,'Monthly Cash Flow'!$F$28:$EG$28)*'Rent Roll'!$T25*'Rent Roll'!$R25),"-"),"-")</f>
        <v>-</v>
      </c>
      <c r="Y56" s="185" t="str">
        <f>IFERROR(IF(Y$3='Rent Roll'!$U25,(-SUMIF('Monthly Cash Flow'!$F$2:$EG$2,'Commercial Lease'!Y$2,'Monthly Cash Flow'!$F$28:$EG$28)*'Rent Roll'!$T25*'Rent Roll'!$R25),"-"),"-")</f>
        <v>-</v>
      </c>
      <c r="Z56" s="185" t="str">
        <f>IFERROR(IF(Z$3='Rent Roll'!$U25,(-SUMIF('Monthly Cash Flow'!$F$2:$EG$2,'Commercial Lease'!Z$2,'Monthly Cash Flow'!$F$28:$EG$28)*'Rent Roll'!$T25*'Rent Roll'!$R25),"-"),"-")</f>
        <v>-</v>
      </c>
      <c r="AA56" s="185" t="str">
        <f>IFERROR(IF(AA$3='Rent Roll'!$U25,(-SUMIF('Monthly Cash Flow'!$F$2:$EG$2,'Commercial Lease'!AA$2,'Monthly Cash Flow'!$F$28:$EG$28)*'Rent Roll'!$T25*'Rent Roll'!$R25),"-"),"-")</f>
        <v>-</v>
      </c>
      <c r="AB56" s="185" t="str">
        <f>IFERROR(IF(AB$3='Rent Roll'!$U25,(-SUMIF('Monthly Cash Flow'!$F$2:$EG$2,'Commercial Lease'!AB$2,'Monthly Cash Flow'!$F$28:$EG$28)*'Rent Roll'!$T25*'Rent Roll'!$R25),"-"),"-")</f>
        <v>-</v>
      </c>
      <c r="AC56" s="185" t="str">
        <f>IFERROR(IF(AC$3='Rent Roll'!$U25,(-SUMIF('Monthly Cash Flow'!$F$2:$EG$2,'Commercial Lease'!AC$2,'Monthly Cash Flow'!$F$28:$EG$28)*'Rent Roll'!$T25*'Rent Roll'!$R25),"-"),"-")</f>
        <v>-</v>
      </c>
      <c r="AD56" s="185" t="str">
        <f>IFERROR(IF(AD$3='Rent Roll'!$U25,(-SUMIF('Monthly Cash Flow'!$F$2:$EG$2,'Commercial Lease'!AD$2,'Monthly Cash Flow'!$F$28:$EG$28)*'Rent Roll'!$T25*'Rent Roll'!$R25),"-"),"-")</f>
        <v>-</v>
      </c>
      <c r="AE56" s="185" t="str">
        <f>IFERROR(IF(AE$3='Rent Roll'!$U25,(-SUMIF('Monthly Cash Flow'!$F$2:$EG$2,'Commercial Lease'!AE$2,'Monthly Cash Flow'!$F$28:$EG$28)*'Rent Roll'!$T25*'Rent Roll'!$R25),"-"),"-")</f>
        <v>-</v>
      </c>
      <c r="AF56" s="185" t="str">
        <f>IFERROR(IF(AF$3='Rent Roll'!$U25,(-SUMIF('Monthly Cash Flow'!$F$2:$EG$2,'Commercial Lease'!AF$2,'Monthly Cash Flow'!$F$28:$EG$28)*'Rent Roll'!$T25*'Rent Roll'!$R25),"-"),"-")</f>
        <v>-</v>
      </c>
      <c r="AG56" s="185" t="str">
        <f>IFERROR(IF(AG$3='Rent Roll'!$U25,(-SUMIF('Monthly Cash Flow'!$F$2:$EG$2,'Commercial Lease'!AG$2,'Monthly Cash Flow'!$F$28:$EG$28)*'Rent Roll'!$T25*'Rent Roll'!$R25),"-"),"-")</f>
        <v>-</v>
      </c>
      <c r="AH56" s="185" t="str">
        <f>IFERROR(IF(AH$3='Rent Roll'!$U25,(-SUMIF('Monthly Cash Flow'!$F$2:$EG$2,'Commercial Lease'!AH$2,'Monthly Cash Flow'!$F$28:$EG$28)*'Rent Roll'!$T25*'Rent Roll'!$R25),"-"),"-")</f>
        <v>-</v>
      </c>
      <c r="AI56" s="185" t="str">
        <f>IFERROR(IF(AI$3='Rent Roll'!$U25,(-SUMIF('Monthly Cash Flow'!$F$2:$EG$2,'Commercial Lease'!AI$2,'Monthly Cash Flow'!$F$28:$EG$28)*'Rent Roll'!$T25*'Rent Roll'!$R25),"-"),"-")</f>
        <v>-</v>
      </c>
      <c r="AJ56" s="185" t="str">
        <f>IFERROR(IF(AJ$3='Rent Roll'!$U25,(-SUMIF('Monthly Cash Flow'!$F$2:$EG$2,'Commercial Lease'!AJ$2,'Monthly Cash Flow'!$F$28:$EG$28)*'Rent Roll'!$T25*'Rent Roll'!$R25),"-"),"-")</f>
        <v>-</v>
      </c>
      <c r="AK56" s="185" t="str">
        <f>IFERROR(IF(AK$3='Rent Roll'!$U25,(-SUMIF('Monthly Cash Flow'!$F$2:$EG$2,'Commercial Lease'!AK$2,'Monthly Cash Flow'!$F$28:$EG$28)*'Rent Roll'!$T25*'Rent Roll'!$R25),"-"),"-")</f>
        <v>-</v>
      </c>
      <c r="AL56" s="185" t="str">
        <f>IFERROR(IF(AL$3='Rent Roll'!$U25,(-SUMIF('Monthly Cash Flow'!$F$2:$EG$2,'Commercial Lease'!AL$2,'Monthly Cash Flow'!$F$28:$EG$28)*'Rent Roll'!$T25*'Rent Roll'!$R25),"-"),"-")</f>
        <v>-</v>
      </c>
      <c r="AM56" s="185" t="str">
        <f>IFERROR(IF(AM$3='Rent Roll'!$U25,(-SUMIF('Monthly Cash Flow'!$F$2:$EG$2,'Commercial Lease'!AM$2,'Monthly Cash Flow'!$F$28:$EG$28)*'Rent Roll'!$T25*'Rent Roll'!$R25),"-"),"-")</f>
        <v>-</v>
      </c>
      <c r="AN56" s="185" t="str">
        <f>IFERROR(IF(AN$3='Rent Roll'!$U25,(-SUMIF('Monthly Cash Flow'!$F$2:$EG$2,'Commercial Lease'!AN$2,'Monthly Cash Flow'!$F$28:$EG$28)*'Rent Roll'!$T25*'Rent Roll'!$R25),"-"),"-")</f>
        <v>-</v>
      </c>
      <c r="AO56" s="185" t="str">
        <f>IFERROR(IF(AO$3='Rent Roll'!$U25,(-SUMIF('Monthly Cash Flow'!$F$2:$EG$2,'Commercial Lease'!AO$2,'Monthly Cash Flow'!$F$28:$EG$28)*'Rent Roll'!$T25*'Rent Roll'!$R25),"-"),"-")</f>
        <v>-</v>
      </c>
      <c r="AP56" s="185" t="str">
        <f>IFERROR(IF(AP$3='Rent Roll'!$U25,(-SUMIF('Monthly Cash Flow'!$F$2:$EG$2,'Commercial Lease'!AP$2,'Monthly Cash Flow'!$F$28:$EG$28)*'Rent Roll'!$T25*'Rent Roll'!$R25),"-"),"-")</f>
        <v>-</v>
      </c>
      <c r="AQ56" s="185" t="str">
        <f>IFERROR(IF(AQ$3='Rent Roll'!$U25,(-SUMIF('Monthly Cash Flow'!$F$2:$EG$2,'Commercial Lease'!AQ$2,'Monthly Cash Flow'!$F$28:$EG$28)*'Rent Roll'!$T25*'Rent Roll'!$R25),"-"),"-")</f>
        <v>-</v>
      </c>
      <c r="AR56" s="185" t="str">
        <f>IFERROR(IF(AR$3='Rent Roll'!$U25,(-SUMIF('Monthly Cash Flow'!$F$2:$EG$2,'Commercial Lease'!AR$2,'Monthly Cash Flow'!$F$28:$EG$28)*'Rent Roll'!$T25*'Rent Roll'!$R25),"-"),"-")</f>
        <v>-</v>
      </c>
      <c r="AS56" s="185" t="str">
        <f>IFERROR(IF(AS$3='Rent Roll'!$U25,(-SUMIF('Monthly Cash Flow'!$F$2:$EG$2,'Commercial Lease'!AS$2,'Monthly Cash Flow'!$F$28:$EG$28)*'Rent Roll'!$T25*'Rent Roll'!$R25),"-"),"-")</f>
        <v>-</v>
      </c>
      <c r="AT56" s="185" t="str">
        <f>IFERROR(IF(AT$3='Rent Roll'!$U25,(-SUMIF('Monthly Cash Flow'!$F$2:$EG$2,'Commercial Lease'!AT$2,'Monthly Cash Flow'!$F$28:$EG$28)*'Rent Roll'!$T25*'Rent Roll'!$R25),"-"),"-")</f>
        <v>-</v>
      </c>
      <c r="AU56" s="185" t="str">
        <f>IFERROR(IF(AU$3='Rent Roll'!$U25,(-SUMIF('Monthly Cash Flow'!$F$2:$EG$2,'Commercial Lease'!AU$2,'Monthly Cash Flow'!$F$28:$EG$28)*'Rent Roll'!$T25*'Rent Roll'!$R25),"-"),"-")</f>
        <v>-</v>
      </c>
      <c r="AV56" s="185" t="str">
        <f>IFERROR(IF(AV$3='Rent Roll'!$U25,(-SUMIF('Monthly Cash Flow'!$F$2:$EG$2,'Commercial Lease'!AV$2,'Monthly Cash Flow'!$F$28:$EG$28)*'Rent Roll'!$T25*'Rent Roll'!$R25),"-"),"-")</f>
        <v>-</v>
      </c>
      <c r="AW56" s="185" t="str">
        <f>IFERROR(IF(AW$3='Rent Roll'!$U25,(-SUMIF('Monthly Cash Flow'!$F$2:$EG$2,'Commercial Lease'!AW$2,'Monthly Cash Flow'!$F$28:$EG$28)*'Rent Roll'!$T25*'Rent Roll'!$R25),"-"),"-")</f>
        <v>-</v>
      </c>
      <c r="AX56" s="185" t="str">
        <f>IFERROR(IF(AX$3='Rent Roll'!$U25,(-SUMIF('Monthly Cash Flow'!$F$2:$EG$2,'Commercial Lease'!AX$2,'Monthly Cash Flow'!$F$28:$EG$28)*'Rent Roll'!$T25*'Rent Roll'!$R25),"-"),"-")</f>
        <v>-</v>
      </c>
      <c r="AY56" s="185" t="str">
        <f>IFERROR(IF(AY$3='Rent Roll'!$U25,(-SUMIF('Monthly Cash Flow'!$F$2:$EG$2,'Commercial Lease'!AY$2,'Monthly Cash Flow'!$F$28:$EG$28)*'Rent Roll'!$T25*'Rent Roll'!$R25),"-"),"-")</f>
        <v>-</v>
      </c>
      <c r="AZ56" s="185" t="str">
        <f>IFERROR(IF(AZ$3='Rent Roll'!$U25,(-SUMIF('Monthly Cash Flow'!$F$2:$EG$2,'Commercial Lease'!AZ$2,'Monthly Cash Flow'!$F$28:$EG$28)*'Rent Roll'!$T25*'Rent Roll'!$R25),"-"),"-")</f>
        <v>-</v>
      </c>
      <c r="BA56" s="185" t="str">
        <f>IFERROR(IF(BA$3='Rent Roll'!$U25,(-SUMIF('Monthly Cash Flow'!$F$2:$EG$2,'Commercial Lease'!BA$2,'Monthly Cash Flow'!$F$28:$EG$28)*'Rent Roll'!$T25*'Rent Roll'!$R25),"-"),"-")</f>
        <v>-</v>
      </c>
      <c r="BB56" s="185" t="str">
        <f>IFERROR(IF(BB$3='Rent Roll'!$U25,(-SUMIF('Monthly Cash Flow'!$F$2:$EG$2,'Commercial Lease'!BB$2,'Monthly Cash Flow'!$F$28:$EG$28)*'Rent Roll'!$T25*'Rent Roll'!$R25),"-"),"-")</f>
        <v>-</v>
      </c>
      <c r="BC56" s="185" t="str">
        <f>IFERROR(IF(BC$3='Rent Roll'!$U25,(-SUMIF('Monthly Cash Flow'!$F$2:$EG$2,'Commercial Lease'!BC$2,'Monthly Cash Flow'!$F$28:$EG$28)*'Rent Roll'!$T25*'Rent Roll'!$R25),"-"),"-")</f>
        <v>-</v>
      </c>
      <c r="BD56" s="185" t="str">
        <f>IFERROR(IF(BD$3='Rent Roll'!$U25,(-SUMIF('Monthly Cash Flow'!$F$2:$EG$2,'Commercial Lease'!BD$2,'Monthly Cash Flow'!$F$28:$EG$28)*'Rent Roll'!$T25*'Rent Roll'!$R25),"-"),"-")</f>
        <v>-</v>
      </c>
      <c r="BE56" s="185" t="str">
        <f>IFERROR(IF(BE$3='Rent Roll'!$U25,(-SUMIF('Monthly Cash Flow'!$F$2:$EG$2,'Commercial Lease'!BE$2,'Monthly Cash Flow'!$F$28:$EG$28)*'Rent Roll'!$T25*'Rent Roll'!$R25),"-"),"-")</f>
        <v>-</v>
      </c>
      <c r="BF56" s="185" t="str">
        <f>IFERROR(IF(BF$3='Rent Roll'!$U25,(-SUMIF('Monthly Cash Flow'!$F$2:$EG$2,'Commercial Lease'!BF$2,'Monthly Cash Flow'!$F$28:$EG$28)*'Rent Roll'!$T25*'Rent Roll'!$R25),"-"),"-")</f>
        <v>-</v>
      </c>
      <c r="BG56" s="185" t="str">
        <f>IFERROR(IF(BG$3='Rent Roll'!$U25,(-SUMIF('Monthly Cash Flow'!$F$2:$EG$2,'Commercial Lease'!BG$2,'Monthly Cash Flow'!$F$28:$EG$28)*'Rent Roll'!$T25*'Rent Roll'!$R25),"-"),"-")</f>
        <v>-</v>
      </c>
      <c r="BH56" s="185" t="str">
        <f>IFERROR(IF(BH$3='Rent Roll'!$U25,(-SUMIF('Monthly Cash Flow'!$F$2:$EG$2,'Commercial Lease'!BH$2,'Monthly Cash Flow'!$F$28:$EG$28)*'Rent Roll'!$T25*'Rent Roll'!$R25),"-"),"-")</f>
        <v>-</v>
      </c>
      <c r="BI56" s="185" t="str">
        <f>IFERROR(IF(BI$3='Rent Roll'!$U25,(-SUMIF('Monthly Cash Flow'!$F$2:$EG$2,'Commercial Lease'!BI$2,'Monthly Cash Flow'!$F$28:$EG$28)*'Rent Roll'!$T25*'Rent Roll'!$R25),"-"),"-")</f>
        <v>-</v>
      </c>
      <c r="BJ56" s="185" t="str">
        <f>IFERROR(IF(BJ$3='Rent Roll'!$U25,(-SUMIF('Monthly Cash Flow'!$F$2:$EG$2,'Commercial Lease'!BJ$2,'Monthly Cash Flow'!$F$28:$EG$28)*'Rent Roll'!$T25*'Rent Roll'!$R25),"-"),"-")</f>
        <v>-</v>
      </c>
      <c r="BK56" s="185" t="str">
        <f>IFERROR(IF(BK$3='Rent Roll'!$U25,(-SUMIF('Monthly Cash Flow'!$F$2:$EG$2,'Commercial Lease'!BK$2,'Monthly Cash Flow'!$F$28:$EG$28)*'Rent Roll'!$T25*'Rent Roll'!$R25),"-"),"-")</f>
        <v>-</v>
      </c>
      <c r="BL56" s="185" t="str">
        <f>IFERROR(IF(BL$3='Rent Roll'!$U25,(-SUMIF('Monthly Cash Flow'!$F$2:$EG$2,'Commercial Lease'!BL$2,'Monthly Cash Flow'!$F$28:$EG$28)*'Rent Roll'!$T25*'Rent Roll'!$R25),"-"),"-")</f>
        <v>-</v>
      </c>
      <c r="BM56" s="185" t="str">
        <f>IFERROR(IF(BM$3='Rent Roll'!$U25,(-SUMIF('Monthly Cash Flow'!$F$2:$EG$2,'Commercial Lease'!BM$2,'Monthly Cash Flow'!$F$28:$EG$28)*'Rent Roll'!$T25*'Rent Roll'!$R25),"-"),"-")</f>
        <v>-</v>
      </c>
      <c r="BN56" s="185" t="str">
        <f>IFERROR(IF(BN$3='Rent Roll'!$U25,(-SUMIF('Monthly Cash Flow'!$F$2:$EG$2,'Commercial Lease'!BN$2,'Monthly Cash Flow'!$F$28:$EG$28)*'Rent Roll'!$T25*'Rent Roll'!$R25),"-"),"-")</f>
        <v>-</v>
      </c>
      <c r="BO56" s="185" t="str">
        <f>IFERROR(IF(BO$3='Rent Roll'!$U25,(-SUMIF('Monthly Cash Flow'!$F$2:$EG$2,'Commercial Lease'!BO$2,'Monthly Cash Flow'!$F$28:$EG$28)*'Rent Roll'!$T25*'Rent Roll'!$R25),"-"),"-")</f>
        <v>-</v>
      </c>
      <c r="BP56" s="185" t="str">
        <f>IFERROR(IF(BP$3='Rent Roll'!$U25,(-SUMIF('Monthly Cash Flow'!$F$2:$EG$2,'Commercial Lease'!BP$2,'Monthly Cash Flow'!$F$28:$EG$28)*'Rent Roll'!$T25*'Rent Roll'!$R25),"-"),"-")</f>
        <v>-</v>
      </c>
      <c r="BQ56" s="185" t="str">
        <f>IFERROR(IF(BQ$3='Rent Roll'!$U25,(-SUMIF('Monthly Cash Flow'!$F$2:$EG$2,'Commercial Lease'!BQ$2,'Monthly Cash Flow'!$F$28:$EG$28)*'Rent Roll'!$T25*'Rent Roll'!$R25),"-"),"-")</f>
        <v>-</v>
      </c>
      <c r="BR56" s="185" t="str">
        <f>IFERROR(IF(BR$3='Rent Roll'!$U25,(-SUMIF('Monthly Cash Flow'!$F$2:$EG$2,'Commercial Lease'!BR$2,'Monthly Cash Flow'!$F$28:$EG$28)*'Rent Roll'!$T25*'Rent Roll'!$R25),"-"),"-")</f>
        <v>-</v>
      </c>
      <c r="BS56" s="185" t="str">
        <f>IFERROR(IF(BS$3='Rent Roll'!$U25,(-SUMIF('Monthly Cash Flow'!$F$2:$EG$2,'Commercial Lease'!BS$2,'Monthly Cash Flow'!$F$28:$EG$28)*'Rent Roll'!$T25*'Rent Roll'!$R25),"-"),"-")</f>
        <v>-</v>
      </c>
      <c r="BT56" s="185" t="str">
        <f>IFERROR(IF(BT$3='Rent Roll'!$U25,(-SUMIF('Monthly Cash Flow'!$F$2:$EG$2,'Commercial Lease'!BT$2,'Monthly Cash Flow'!$F$28:$EG$28)*'Rent Roll'!$T25*'Rent Roll'!$R25),"-"),"-")</f>
        <v>-</v>
      </c>
      <c r="BU56" s="185" t="str">
        <f>IFERROR(IF(BU$3='Rent Roll'!$U25,(-SUMIF('Monthly Cash Flow'!$F$2:$EG$2,'Commercial Lease'!BU$2,'Monthly Cash Flow'!$F$28:$EG$28)*'Rent Roll'!$T25*'Rent Roll'!$R25),"-"),"-")</f>
        <v>-</v>
      </c>
      <c r="BV56" s="185" t="str">
        <f>IFERROR(IF(BV$3='Rent Roll'!$U25,(-SUMIF('Monthly Cash Flow'!$F$2:$EG$2,'Commercial Lease'!BV$2,'Monthly Cash Flow'!$F$28:$EG$28)*'Rent Roll'!$T25*'Rent Roll'!$R25),"-"),"-")</f>
        <v>-</v>
      </c>
      <c r="BW56" s="185" t="str">
        <f>IFERROR(IF(BW$3='Rent Roll'!$U25,(-SUMIF('Monthly Cash Flow'!$F$2:$EG$2,'Commercial Lease'!BW$2,'Monthly Cash Flow'!$F$28:$EG$28)*'Rent Roll'!$T25*'Rent Roll'!$R25),"-"),"-")</f>
        <v>-</v>
      </c>
      <c r="BX56" s="185" t="str">
        <f>IFERROR(IF(BX$3='Rent Roll'!$U25,(-SUMIF('Monthly Cash Flow'!$F$2:$EG$2,'Commercial Lease'!BX$2,'Monthly Cash Flow'!$F$28:$EG$28)*'Rent Roll'!$T25*'Rent Roll'!$R25),"-"),"-")</f>
        <v>-</v>
      </c>
      <c r="BY56" s="185" t="str">
        <f>IFERROR(IF(BY$3='Rent Roll'!$U25,(-SUMIF('Monthly Cash Flow'!$F$2:$EG$2,'Commercial Lease'!BY$2,'Monthly Cash Flow'!$F$28:$EG$28)*'Rent Roll'!$T25*'Rent Roll'!$R25),"-"),"-")</f>
        <v>-</v>
      </c>
      <c r="BZ56" s="185" t="str">
        <f>IFERROR(IF(BZ$3='Rent Roll'!$U25,(-SUMIF('Monthly Cash Flow'!$F$2:$EG$2,'Commercial Lease'!BZ$2,'Monthly Cash Flow'!$F$28:$EG$28)*'Rent Roll'!$T25*'Rent Roll'!$R25),"-"),"-")</f>
        <v>-</v>
      </c>
      <c r="CA56" s="185" t="str">
        <f>IFERROR(IF(CA$3='Rent Roll'!$U25,(-SUMIF('Monthly Cash Flow'!$F$2:$EG$2,'Commercial Lease'!CA$2,'Monthly Cash Flow'!$F$28:$EG$28)*'Rent Roll'!$T25*'Rent Roll'!$R25),"-"),"-")</f>
        <v>-</v>
      </c>
      <c r="CB56" s="185" t="str">
        <f>IFERROR(IF(CB$3='Rent Roll'!$U25,(-SUMIF('Monthly Cash Flow'!$F$2:$EG$2,'Commercial Lease'!CB$2,'Monthly Cash Flow'!$F$28:$EG$28)*'Rent Roll'!$T25*'Rent Roll'!$R25),"-"),"-")</f>
        <v>-</v>
      </c>
      <c r="CC56" s="185" t="str">
        <f>IFERROR(IF(CC$3='Rent Roll'!$U25,(-SUMIF('Monthly Cash Flow'!$F$2:$EG$2,'Commercial Lease'!CC$2,'Monthly Cash Flow'!$F$28:$EG$28)*'Rent Roll'!$T25*'Rent Roll'!$R25),"-"),"-")</f>
        <v>-</v>
      </c>
      <c r="CD56" s="185" t="str">
        <f>IFERROR(IF(CD$3='Rent Roll'!$U25,(-SUMIF('Monthly Cash Flow'!$F$2:$EG$2,'Commercial Lease'!CD$2,'Monthly Cash Flow'!$F$28:$EG$28)*'Rent Roll'!$T25*'Rent Roll'!$R25),"-"),"-")</f>
        <v>-</v>
      </c>
      <c r="CE56" s="185" t="str">
        <f>IFERROR(IF(CE$3='Rent Roll'!$U25,(-SUMIF('Monthly Cash Flow'!$F$2:$EG$2,'Commercial Lease'!CE$2,'Monthly Cash Flow'!$F$28:$EG$28)*'Rent Roll'!$T25*'Rent Roll'!$R25),"-"),"-")</f>
        <v>-</v>
      </c>
      <c r="CF56" s="185" t="str">
        <f>IFERROR(IF(CF$3='Rent Roll'!$U25,(-SUMIF('Monthly Cash Flow'!$F$2:$EG$2,'Commercial Lease'!CF$2,'Monthly Cash Flow'!$F$28:$EG$28)*'Rent Roll'!$T25*'Rent Roll'!$R25),"-"),"-")</f>
        <v>-</v>
      </c>
      <c r="CG56" s="185" t="str">
        <f>IFERROR(IF(CG$3='Rent Roll'!$U25,(-SUMIF('Monthly Cash Flow'!$F$2:$EG$2,'Commercial Lease'!CG$2,'Monthly Cash Flow'!$F$28:$EG$28)*'Rent Roll'!$T25*'Rent Roll'!$R25),"-"),"-")</f>
        <v>-</v>
      </c>
      <c r="CH56" s="185" t="str">
        <f>IFERROR(IF(CH$3='Rent Roll'!$U25,(-SUMIF('Monthly Cash Flow'!$F$2:$EG$2,'Commercial Lease'!CH$2,'Monthly Cash Flow'!$F$28:$EG$28)*'Rent Roll'!$T25*'Rent Roll'!$R25),"-"),"-")</f>
        <v>-</v>
      </c>
      <c r="CI56" s="185" t="str">
        <f>IFERROR(IF(CI$3='Rent Roll'!$U25,(-SUMIF('Monthly Cash Flow'!$F$2:$EG$2,'Commercial Lease'!CI$2,'Monthly Cash Flow'!$F$28:$EG$28)*'Rent Roll'!$T25*'Rent Roll'!$R25),"-"),"-")</f>
        <v>-</v>
      </c>
      <c r="CJ56" s="185" t="str">
        <f>IFERROR(IF(CJ$3='Rent Roll'!$U25,(-SUMIF('Monthly Cash Flow'!$F$2:$EG$2,'Commercial Lease'!CJ$2,'Monthly Cash Flow'!$F$28:$EG$28)*'Rent Roll'!$T25*'Rent Roll'!$R25),"-"),"-")</f>
        <v>-</v>
      </c>
      <c r="CK56" s="185" t="str">
        <f>IFERROR(IF(CK$3='Rent Roll'!$U25,(-SUMIF('Monthly Cash Flow'!$F$2:$EG$2,'Commercial Lease'!CK$2,'Monthly Cash Flow'!$F$28:$EG$28)*'Rent Roll'!$T25*'Rent Roll'!$R25),"-"),"-")</f>
        <v>-</v>
      </c>
      <c r="CL56" s="185" t="str">
        <f>IFERROR(IF(CL$3='Rent Roll'!$U25,(-SUMIF('Monthly Cash Flow'!$F$2:$EG$2,'Commercial Lease'!CL$2,'Monthly Cash Flow'!$F$28:$EG$28)*'Rent Roll'!$T25*'Rent Roll'!$R25),"-"),"-")</f>
        <v>-</v>
      </c>
      <c r="CM56" s="185" t="str">
        <f>IFERROR(IF(CM$3='Rent Roll'!$U25,(-SUMIF('Monthly Cash Flow'!$F$2:$EG$2,'Commercial Lease'!CM$2,'Monthly Cash Flow'!$F$28:$EG$28)*'Rent Roll'!$T25*'Rent Roll'!$R25),"-"),"-")</f>
        <v>-</v>
      </c>
      <c r="CN56" s="185" t="str">
        <f>IFERROR(IF(CN$3='Rent Roll'!$U25,(-SUMIF('Monthly Cash Flow'!$F$2:$EG$2,'Commercial Lease'!CN$2,'Monthly Cash Flow'!$F$28:$EG$28)*'Rent Roll'!$T25*'Rent Roll'!$R25),"-"),"-")</f>
        <v>-</v>
      </c>
      <c r="CO56" s="185" t="str">
        <f>IFERROR(IF(CO$3='Rent Roll'!$U25,(-SUMIF('Monthly Cash Flow'!$F$2:$EG$2,'Commercial Lease'!CO$2,'Monthly Cash Flow'!$F$28:$EG$28)*'Rent Roll'!$T25*'Rent Roll'!$R25),"-"),"-")</f>
        <v>-</v>
      </c>
      <c r="CP56" s="185" t="str">
        <f>IFERROR(IF(CP$3='Rent Roll'!$U25,(-SUMIF('Monthly Cash Flow'!$F$2:$EG$2,'Commercial Lease'!CP$2,'Monthly Cash Flow'!$F$28:$EG$28)*'Rent Roll'!$T25*'Rent Roll'!$R25),"-"),"-")</f>
        <v>-</v>
      </c>
      <c r="CQ56" s="185" t="str">
        <f>IFERROR(IF(CQ$3='Rent Roll'!$U25,(-SUMIF('Monthly Cash Flow'!$F$2:$EG$2,'Commercial Lease'!CQ$2,'Monthly Cash Flow'!$F$28:$EG$28)*'Rent Roll'!$T25*'Rent Roll'!$R25),"-"),"-")</f>
        <v>-</v>
      </c>
      <c r="CR56" s="185" t="str">
        <f>IFERROR(IF(CR$3='Rent Roll'!$U25,(-SUMIF('Monthly Cash Flow'!$F$2:$EG$2,'Commercial Lease'!CR$2,'Monthly Cash Flow'!$F$28:$EG$28)*'Rent Roll'!$T25*'Rent Roll'!$R25),"-"),"-")</f>
        <v>-</v>
      </c>
      <c r="CS56" s="185" t="str">
        <f>IFERROR(IF(CS$3='Rent Roll'!$U25,(-SUMIF('Monthly Cash Flow'!$F$2:$EG$2,'Commercial Lease'!CS$2,'Monthly Cash Flow'!$F$28:$EG$28)*'Rent Roll'!$T25*'Rent Roll'!$R25),"-"),"-")</f>
        <v>-</v>
      </c>
      <c r="CT56" s="185" t="str">
        <f>IFERROR(IF(CT$3='Rent Roll'!$U25,(-SUMIF('Monthly Cash Flow'!$F$2:$EG$2,'Commercial Lease'!CT$2,'Monthly Cash Flow'!$F$28:$EG$28)*'Rent Roll'!$T25*'Rent Roll'!$R25),"-"),"-")</f>
        <v>-</v>
      </c>
      <c r="CU56" s="185" t="str">
        <f>IFERROR(IF(CU$3='Rent Roll'!$U25,(-SUMIF('Monthly Cash Flow'!$F$2:$EG$2,'Commercial Lease'!CU$2,'Monthly Cash Flow'!$F$28:$EG$28)*'Rent Roll'!$T25*'Rent Roll'!$R25),"-"),"-")</f>
        <v>-</v>
      </c>
      <c r="CV56" s="185" t="str">
        <f>IFERROR(IF(CV$3='Rent Roll'!$U25,(-SUMIF('Monthly Cash Flow'!$F$2:$EG$2,'Commercial Lease'!CV$2,'Monthly Cash Flow'!$F$28:$EG$28)*'Rent Roll'!$T25*'Rent Roll'!$R25),"-"),"-")</f>
        <v>-</v>
      </c>
      <c r="CW56" s="185" t="str">
        <f>IFERROR(IF(CW$3='Rent Roll'!$U25,(-SUMIF('Monthly Cash Flow'!$F$2:$EG$2,'Commercial Lease'!CW$2,'Monthly Cash Flow'!$F$28:$EG$28)*'Rent Roll'!$T25*'Rent Roll'!$R25),"-"),"-")</f>
        <v>-</v>
      </c>
      <c r="CX56" s="185" t="str">
        <f>IFERROR(IF(CX$3='Rent Roll'!$U25,(-SUMIF('Monthly Cash Flow'!$F$2:$EG$2,'Commercial Lease'!CX$2,'Monthly Cash Flow'!$F$28:$EG$28)*'Rent Roll'!$T25*'Rent Roll'!$R25),"-"),"-")</f>
        <v>-</v>
      </c>
      <c r="CY56" s="185" t="str">
        <f>IFERROR(IF(CY$3='Rent Roll'!$U25,(-SUMIF('Monthly Cash Flow'!$F$2:$EG$2,'Commercial Lease'!CY$2,'Monthly Cash Flow'!$F$28:$EG$28)*'Rent Roll'!$T25*'Rent Roll'!$R25),"-"),"-")</f>
        <v>-</v>
      </c>
      <c r="CZ56" s="185" t="str">
        <f>IFERROR(IF(CZ$3='Rent Roll'!$U25,(-SUMIF('Monthly Cash Flow'!$F$2:$EG$2,'Commercial Lease'!CZ$2,'Monthly Cash Flow'!$F$28:$EG$28)*'Rent Roll'!$T25*'Rent Roll'!$R25),"-"),"-")</f>
        <v>-</v>
      </c>
      <c r="DA56" s="185" t="str">
        <f>IFERROR(IF(DA$3='Rent Roll'!$U25,(-SUMIF('Monthly Cash Flow'!$F$2:$EG$2,'Commercial Lease'!DA$2,'Monthly Cash Flow'!$F$28:$EG$28)*'Rent Roll'!$T25*'Rent Roll'!$R25),"-"),"-")</f>
        <v>-</v>
      </c>
      <c r="DB56" s="185" t="str">
        <f>IFERROR(IF(DB$3='Rent Roll'!$U25,(-SUMIF('Monthly Cash Flow'!$F$2:$EG$2,'Commercial Lease'!DB$2,'Monthly Cash Flow'!$F$28:$EG$28)*'Rent Roll'!$T25*'Rent Roll'!$R25),"-"),"-")</f>
        <v>-</v>
      </c>
      <c r="DC56" s="185" t="str">
        <f>IFERROR(IF(DC$3='Rent Roll'!$U25,(-SUMIF('Monthly Cash Flow'!$F$2:$EG$2,'Commercial Lease'!DC$2,'Monthly Cash Flow'!$F$28:$EG$28)*'Rent Roll'!$T25*'Rent Roll'!$R25),"-"),"-")</f>
        <v>-</v>
      </c>
      <c r="DD56" s="185" t="str">
        <f>IFERROR(IF(DD$3='Rent Roll'!$U25,(-SUMIF('Monthly Cash Flow'!$F$2:$EG$2,'Commercial Lease'!DD$2,'Monthly Cash Flow'!$F$28:$EG$28)*'Rent Roll'!$T25*'Rent Roll'!$R25),"-"),"-")</f>
        <v>-</v>
      </c>
      <c r="DE56" s="185" t="str">
        <f>IFERROR(IF(DE$3='Rent Roll'!$U25,(-SUMIF('Monthly Cash Flow'!$F$2:$EG$2,'Commercial Lease'!DE$2,'Monthly Cash Flow'!$F$28:$EG$28)*'Rent Roll'!$T25*'Rent Roll'!$R25),"-"),"-")</f>
        <v>-</v>
      </c>
      <c r="DF56" s="185" t="str">
        <f>IFERROR(IF(DF$3='Rent Roll'!$U25,(-SUMIF('Monthly Cash Flow'!$F$2:$EG$2,'Commercial Lease'!DF$2,'Monthly Cash Flow'!$F$28:$EG$28)*'Rent Roll'!$T25*'Rent Roll'!$R25),"-"),"-")</f>
        <v>-</v>
      </c>
      <c r="DG56" s="185" t="str">
        <f>IFERROR(IF(DG$3='Rent Roll'!$U25,(-SUMIF('Monthly Cash Flow'!$F$2:$EG$2,'Commercial Lease'!DG$2,'Monthly Cash Flow'!$F$28:$EG$28)*'Rent Roll'!$T25*'Rent Roll'!$R25),"-"),"-")</f>
        <v>-</v>
      </c>
      <c r="DH56" s="185" t="str">
        <f>IFERROR(IF(DH$3='Rent Roll'!$U25,(-SUMIF('Monthly Cash Flow'!$F$2:$EG$2,'Commercial Lease'!DH$2,'Monthly Cash Flow'!$F$28:$EG$28)*'Rent Roll'!$T25*'Rent Roll'!$R25),"-"),"-")</f>
        <v>-</v>
      </c>
      <c r="DI56" s="185" t="str">
        <f>IFERROR(IF(DI$3='Rent Roll'!$U25,(-SUMIF('Monthly Cash Flow'!$F$2:$EG$2,'Commercial Lease'!DI$2,'Monthly Cash Flow'!$F$28:$EG$28)*'Rent Roll'!$T25*'Rent Roll'!$R25),"-"),"-")</f>
        <v>-</v>
      </c>
      <c r="DJ56" s="185" t="str">
        <f>IFERROR(IF(DJ$3='Rent Roll'!$U25,(-SUMIF('Monthly Cash Flow'!$F$2:$EG$2,'Commercial Lease'!DJ$2,'Monthly Cash Flow'!$F$28:$EG$28)*'Rent Roll'!$T25*'Rent Roll'!$R25),"-"),"-")</f>
        <v>-</v>
      </c>
      <c r="DK56" s="185" t="str">
        <f>IFERROR(IF(DK$3='Rent Roll'!$U25,(-SUMIF('Monthly Cash Flow'!$F$2:$EG$2,'Commercial Lease'!DK$2,'Monthly Cash Flow'!$F$28:$EG$28)*'Rent Roll'!$T25*'Rent Roll'!$R25),"-"),"-")</f>
        <v>-</v>
      </c>
      <c r="DL56" s="185" t="str">
        <f>IFERROR(IF(DL$3='Rent Roll'!$U25,(-SUMIF('Monthly Cash Flow'!$F$2:$EG$2,'Commercial Lease'!DL$2,'Monthly Cash Flow'!$F$28:$EG$28)*'Rent Roll'!$T25*'Rent Roll'!$R25),"-"),"-")</f>
        <v>-</v>
      </c>
      <c r="DM56" s="185" t="str">
        <f>IFERROR(IF(DM$3='Rent Roll'!$U25,(-SUMIF('Monthly Cash Flow'!$F$2:$EG$2,'Commercial Lease'!DM$2,'Monthly Cash Flow'!$F$28:$EG$28)*'Rent Roll'!$T25*'Rent Roll'!$R25),"-"),"-")</f>
        <v>-</v>
      </c>
      <c r="DN56" s="185" t="str">
        <f>IFERROR(IF(DN$3='Rent Roll'!$U25,(-SUMIF('Monthly Cash Flow'!$F$2:$EG$2,'Commercial Lease'!DN$2,'Monthly Cash Flow'!$F$28:$EG$28)*'Rent Roll'!$T25*'Rent Roll'!$R25),"-"),"-")</f>
        <v>-</v>
      </c>
      <c r="DO56" s="185" t="str">
        <f>IFERROR(IF(DO$3='Rent Roll'!$U25,(-SUMIF('Monthly Cash Flow'!$F$2:$EG$2,'Commercial Lease'!DO$2,'Monthly Cash Flow'!$F$28:$EG$28)*'Rent Roll'!$T25*'Rent Roll'!$R25),"-"),"-")</f>
        <v>-</v>
      </c>
      <c r="DP56" s="185" t="str">
        <f>IFERROR(IF(DP$3='Rent Roll'!$U25,(-SUMIF('Monthly Cash Flow'!$F$2:$EG$2,'Commercial Lease'!DP$2,'Monthly Cash Flow'!$F$28:$EG$28)*'Rent Roll'!$T25*'Rent Roll'!$R25),"-"),"-")</f>
        <v>-</v>
      </c>
      <c r="DQ56" s="185" t="str">
        <f>IFERROR(IF(DQ$3='Rent Roll'!$U25,(-SUMIF('Monthly Cash Flow'!$F$2:$EG$2,'Commercial Lease'!DQ$2,'Monthly Cash Flow'!$F$28:$EG$28)*'Rent Roll'!$T25*'Rent Roll'!$R25),"-"),"-")</f>
        <v>-</v>
      </c>
      <c r="DR56" s="185" t="str">
        <f>IFERROR(IF(DR$3='Rent Roll'!$U25,(-SUMIF('Monthly Cash Flow'!$F$2:$EG$2,'Commercial Lease'!DR$2,'Monthly Cash Flow'!$F$28:$EG$28)*'Rent Roll'!$T25*'Rent Roll'!$R25),"-"),"-")</f>
        <v>-</v>
      </c>
      <c r="DS56" s="185" t="str">
        <f>IFERROR(IF(DS$3='Rent Roll'!$U25,(-SUMIF('Monthly Cash Flow'!$F$2:$EG$2,'Commercial Lease'!DS$2,'Monthly Cash Flow'!$F$28:$EG$28)*'Rent Roll'!$T25*'Rent Roll'!$R25),"-"),"-")</f>
        <v>-</v>
      </c>
      <c r="DT56" s="185" t="str">
        <f>IFERROR(IF(DT$3='Rent Roll'!$U25,(-SUMIF('Monthly Cash Flow'!$F$2:$EG$2,'Commercial Lease'!DT$2,'Monthly Cash Flow'!$F$28:$EG$28)*'Rent Roll'!$T25*'Rent Roll'!$R25),"-"),"-")</f>
        <v>-</v>
      </c>
      <c r="DU56" s="185" t="str">
        <f>IFERROR(IF(DU$3='Rent Roll'!$U25,(-SUMIF('Monthly Cash Flow'!$F$2:$EG$2,'Commercial Lease'!DU$2,'Monthly Cash Flow'!$F$28:$EG$28)*'Rent Roll'!$T25*'Rent Roll'!$R25),"-"),"-")</f>
        <v>-</v>
      </c>
      <c r="DV56" s="185" t="str">
        <f>IFERROR(IF(DV$3='Rent Roll'!$U25,(-SUMIF('Monthly Cash Flow'!$F$2:$EG$2,'Commercial Lease'!DV$2,'Monthly Cash Flow'!$F$28:$EG$28)*'Rent Roll'!$T25*'Rent Roll'!$R25),"-"),"-")</f>
        <v>-</v>
      </c>
      <c r="DW56" s="185" t="str">
        <f>IFERROR(IF(DW$3='Rent Roll'!$U25,(-SUMIF('Monthly Cash Flow'!$F$2:$EG$2,'Commercial Lease'!DW$2,'Monthly Cash Flow'!$F$28:$EG$28)*'Rent Roll'!$T25*'Rent Roll'!$R25),"-"),"-")</f>
        <v>-</v>
      </c>
      <c r="DX56" s="185" t="str">
        <f>IFERROR(IF(DX$3='Rent Roll'!$U25,(-SUMIF('Monthly Cash Flow'!$F$2:$EG$2,'Commercial Lease'!DX$2,'Monthly Cash Flow'!$F$28:$EG$28)*'Rent Roll'!$T25*'Rent Roll'!$R25),"-"),"-")</f>
        <v>-</v>
      </c>
      <c r="DY56" s="185" t="str">
        <f>IFERROR(IF(DY$3='Rent Roll'!$U25,(-SUMIF('Monthly Cash Flow'!$F$2:$EG$2,'Commercial Lease'!DY$2,'Monthly Cash Flow'!$F$28:$EG$28)*'Rent Roll'!$T25*'Rent Roll'!$R25),"-"),"-")</f>
        <v>-</v>
      </c>
      <c r="DZ56" s="185" t="str">
        <f>IFERROR(IF(DZ$3='Rent Roll'!$U25,(-SUMIF('Monthly Cash Flow'!$F$2:$EG$2,'Commercial Lease'!DZ$2,'Monthly Cash Flow'!$F$28:$EG$28)*'Rent Roll'!$T25*'Rent Roll'!$R25),"-"),"-")</f>
        <v>-</v>
      </c>
      <c r="EA56" s="185" t="str">
        <f>IFERROR(IF(EA$3='Rent Roll'!$U25,(-SUMIF('Monthly Cash Flow'!$F$2:$EG$2,'Commercial Lease'!EA$2,'Monthly Cash Flow'!$F$28:$EG$28)*'Rent Roll'!$T25*'Rent Roll'!$R25),"-"),"-")</f>
        <v>-</v>
      </c>
      <c r="EB56" s="185" t="str">
        <f>IFERROR(IF(EB$3='Rent Roll'!$U25,(-SUMIF('Monthly Cash Flow'!$F$2:$EG$2,'Commercial Lease'!EB$2,'Monthly Cash Flow'!$F$28:$EG$28)*'Rent Roll'!$T25*'Rent Roll'!$R25),"-"),"-")</f>
        <v>-</v>
      </c>
      <c r="EC56" s="185" t="str">
        <f>IFERROR(IF(EC$3='Rent Roll'!$U25,(-SUMIF('Monthly Cash Flow'!$F$2:$EG$2,'Commercial Lease'!EC$2,'Monthly Cash Flow'!$F$28:$EG$28)*'Rent Roll'!$T25*'Rent Roll'!$R25),"-"),"-")</f>
        <v>-</v>
      </c>
      <c r="ED56" s="185" t="str">
        <f>IFERROR(IF(ED$3='Rent Roll'!$U25,(-SUMIF('Monthly Cash Flow'!$F$2:$EG$2,'Commercial Lease'!ED$2,'Monthly Cash Flow'!$F$28:$EG$28)*'Rent Roll'!$T25*'Rent Roll'!$R25),"-"),"-")</f>
        <v>-</v>
      </c>
      <c r="EE56" s="185" t="str">
        <f>IFERROR(IF(EE$3='Rent Roll'!$U25,(-SUMIF('Monthly Cash Flow'!$F$2:$EG$2,'Commercial Lease'!EE$2,'Monthly Cash Flow'!$F$28:$EG$28)*'Rent Roll'!$T25*'Rent Roll'!$R25),"-"),"-")</f>
        <v>-</v>
      </c>
      <c r="EF56" s="436" t="str">
        <f>IFERROR(IF(EF$3='Rent Roll'!$U25,(-SUMIF('Monthly Cash Flow'!$F$2:$EG$2,'Commercial Lease'!EF$2,'Monthly Cash Flow'!$F$28:$EG$28)*'Rent Roll'!$T25*'Rent Roll'!$R25),"-"),"-")</f>
        <v>-</v>
      </c>
      <c r="EG56" s="693" t="s">
        <v>109</v>
      </c>
    </row>
    <row r="57" spans="2:137" ht="15.75" thickBot="1" x14ac:dyDescent="0.3">
      <c r="B57" s="733"/>
      <c r="C57" s="720" t="s">
        <v>20</v>
      </c>
      <c r="D57" s="734">
        <f ca="1">SUM(D35:D56)</f>
        <v>6352612.2243794091</v>
      </c>
      <c r="E57" s="722">
        <f t="shared" ref="E57:BP57" si="16">SUM(E35:E56)</f>
        <v>0</v>
      </c>
      <c r="F57" s="722">
        <f t="shared" si="16"/>
        <v>0</v>
      </c>
      <c r="G57" s="722">
        <f t="shared" si="16"/>
        <v>0</v>
      </c>
      <c r="H57" s="722">
        <f t="shared" si="16"/>
        <v>0</v>
      </c>
      <c r="I57" s="722">
        <f t="shared" si="16"/>
        <v>0</v>
      </c>
      <c r="J57" s="722">
        <f t="shared" si="16"/>
        <v>0</v>
      </c>
      <c r="K57" s="722">
        <f t="shared" si="16"/>
        <v>0</v>
      </c>
      <c r="L57" s="722">
        <f t="shared" si="16"/>
        <v>0</v>
      </c>
      <c r="M57" s="722">
        <f t="shared" si="16"/>
        <v>0</v>
      </c>
      <c r="N57" s="722">
        <f t="shared" si="16"/>
        <v>315546.20831168833</v>
      </c>
      <c r="O57" s="722">
        <f t="shared" si="16"/>
        <v>0</v>
      </c>
      <c r="P57" s="722">
        <f t="shared" si="16"/>
        <v>0</v>
      </c>
      <c r="Q57" s="722">
        <f t="shared" si="16"/>
        <v>0</v>
      </c>
      <c r="R57" s="722">
        <f t="shared" si="16"/>
        <v>0</v>
      </c>
      <c r="S57" s="722">
        <f t="shared" si="16"/>
        <v>0</v>
      </c>
      <c r="T57" s="722">
        <f t="shared" si="16"/>
        <v>0</v>
      </c>
      <c r="U57" s="722">
        <f t="shared" si="16"/>
        <v>0</v>
      </c>
      <c r="V57" s="722">
        <f t="shared" si="16"/>
        <v>0</v>
      </c>
      <c r="W57" s="722">
        <f t="shared" si="16"/>
        <v>0</v>
      </c>
      <c r="X57" s="722">
        <f t="shared" si="16"/>
        <v>0</v>
      </c>
      <c r="Y57" s="722">
        <f t="shared" si="16"/>
        <v>0</v>
      </c>
      <c r="Z57" s="722">
        <f t="shared" si="16"/>
        <v>320607.02487792203</v>
      </c>
      <c r="AA57" s="722">
        <f t="shared" si="16"/>
        <v>0</v>
      </c>
      <c r="AB57" s="722">
        <f t="shared" si="16"/>
        <v>0</v>
      </c>
      <c r="AC57" s="722">
        <f t="shared" si="16"/>
        <v>0</v>
      </c>
      <c r="AD57" s="722">
        <f t="shared" si="16"/>
        <v>0</v>
      </c>
      <c r="AE57" s="722">
        <f t="shared" si="16"/>
        <v>0</v>
      </c>
      <c r="AF57" s="722">
        <f t="shared" si="16"/>
        <v>0</v>
      </c>
      <c r="AG57" s="722">
        <f t="shared" si="16"/>
        <v>0</v>
      </c>
      <c r="AH57" s="722">
        <f t="shared" si="16"/>
        <v>0</v>
      </c>
      <c r="AI57" s="722">
        <f t="shared" si="16"/>
        <v>0</v>
      </c>
      <c r="AJ57" s="722">
        <f t="shared" si="16"/>
        <v>0</v>
      </c>
      <c r="AK57" s="722">
        <f t="shared" si="16"/>
        <v>0</v>
      </c>
      <c r="AL57" s="722">
        <f t="shared" ca="1" si="16"/>
        <v>586524.26830015611</v>
      </c>
      <c r="AM57" s="722">
        <f t="shared" si="16"/>
        <v>0</v>
      </c>
      <c r="AN57" s="722">
        <f t="shared" si="16"/>
        <v>0</v>
      </c>
      <c r="AO57" s="722">
        <f t="shared" si="16"/>
        <v>0</v>
      </c>
      <c r="AP57" s="722">
        <f t="shared" si="16"/>
        <v>0</v>
      </c>
      <c r="AQ57" s="722">
        <f t="shared" si="16"/>
        <v>0</v>
      </c>
      <c r="AR57" s="722">
        <f t="shared" si="16"/>
        <v>0</v>
      </c>
      <c r="AS57" s="722">
        <f t="shared" si="16"/>
        <v>0</v>
      </c>
      <c r="AT57" s="722">
        <f t="shared" si="16"/>
        <v>0</v>
      </c>
      <c r="AU57" s="722">
        <f t="shared" si="16"/>
        <v>0</v>
      </c>
      <c r="AV57" s="722">
        <f t="shared" si="16"/>
        <v>0</v>
      </c>
      <c r="AW57" s="722">
        <f t="shared" si="16"/>
        <v>0</v>
      </c>
      <c r="AX57" s="722">
        <f t="shared" ca="1" si="16"/>
        <v>599291.45358224504</v>
      </c>
      <c r="AY57" s="722">
        <f t="shared" si="16"/>
        <v>0</v>
      </c>
      <c r="AZ57" s="722">
        <f t="shared" si="16"/>
        <v>0</v>
      </c>
      <c r="BA57" s="722">
        <f t="shared" si="16"/>
        <v>0</v>
      </c>
      <c r="BB57" s="722">
        <f t="shared" si="16"/>
        <v>0</v>
      </c>
      <c r="BC57" s="722">
        <f t="shared" si="16"/>
        <v>0</v>
      </c>
      <c r="BD57" s="722">
        <f t="shared" si="16"/>
        <v>0</v>
      </c>
      <c r="BE57" s="722">
        <f t="shared" si="16"/>
        <v>0</v>
      </c>
      <c r="BF57" s="722">
        <f t="shared" si="16"/>
        <v>0</v>
      </c>
      <c r="BG57" s="722">
        <f t="shared" si="16"/>
        <v>0</v>
      </c>
      <c r="BH57" s="722">
        <f t="shared" si="16"/>
        <v>0</v>
      </c>
      <c r="BI57" s="722">
        <f t="shared" si="16"/>
        <v>0</v>
      </c>
      <c r="BJ57" s="722">
        <f t="shared" ca="1" si="16"/>
        <v>610793.28648183169</v>
      </c>
      <c r="BK57" s="722">
        <f t="shared" si="16"/>
        <v>0</v>
      </c>
      <c r="BL57" s="722">
        <f t="shared" si="16"/>
        <v>0</v>
      </c>
      <c r="BM57" s="722">
        <f t="shared" si="16"/>
        <v>0</v>
      </c>
      <c r="BN57" s="722">
        <f t="shared" si="16"/>
        <v>0</v>
      </c>
      <c r="BO57" s="722">
        <f t="shared" si="16"/>
        <v>0</v>
      </c>
      <c r="BP57" s="722">
        <f t="shared" si="16"/>
        <v>0</v>
      </c>
      <c r="BQ57" s="722">
        <f t="shared" ref="BQ57:EB57" si="17">SUM(BQ35:BQ56)</f>
        <v>0</v>
      </c>
      <c r="BR57" s="722">
        <f t="shared" si="17"/>
        <v>0</v>
      </c>
      <c r="BS57" s="722">
        <f t="shared" si="17"/>
        <v>0</v>
      </c>
      <c r="BT57" s="722">
        <f t="shared" si="17"/>
        <v>0</v>
      </c>
      <c r="BU57" s="722">
        <f t="shared" si="17"/>
        <v>0</v>
      </c>
      <c r="BV57" s="722">
        <f t="shared" ca="1" si="17"/>
        <v>622530.53752934409</v>
      </c>
      <c r="BW57" s="722">
        <f t="shared" si="17"/>
        <v>0</v>
      </c>
      <c r="BX57" s="722">
        <f t="shared" si="17"/>
        <v>0</v>
      </c>
      <c r="BY57" s="722">
        <f t="shared" si="17"/>
        <v>0</v>
      </c>
      <c r="BZ57" s="722">
        <f t="shared" si="17"/>
        <v>0</v>
      </c>
      <c r="CA57" s="722">
        <f t="shared" si="17"/>
        <v>0</v>
      </c>
      <c r="CB57" s="722">
        <f t="shared" si="17"/>
        <v>0</v>
      </c>
      <c r="CC57" s="722">
        <f t="shared" si="17"/>
        <v>0</v>
      </c>
      <c r="CD57" s="722">
        <f t="shared" si="17"/>
        <v>0</v>
      </c>
      <c r="CE57" s="722">
        <f t="shared" si="17"/>
        <v>0</v>
      </c>
      <c r="CF57" s="722">
        <f t="shared" si="17"/>
        <v>0</v>
      </c>
      <c r="CG57" s="722">
        <f t="shared" si="17"/>
        <v>0</v>
      </c>
      <c r="CH57" s="722">
        <f t="shared" ca="1" si="17"/>
        <v>634508.37065479811</v>
      </c>
      <c r="CI57" s="722">
        <f t="shared" si="17"/>
        <v>0</v>
      </c>
      <c r="CJ57" s="722">
        <f t="shared" si="17"/>
        <v>0</v>
      </c>
      <c r="CK57" s="722">
        <f t="shared" si="17"/>
        <v>0</v>
      </c>
      <c r="CL57" s="722">
        <f t="shared" si="17"/>
        <v>0</v>
      </c>
      <c r="CM57" s="722">
        <f t="shared" si="17"/>
        <v>0</v>
      </c>
      <c r="CN57" s="722">
        <f t="shared" si="17"/>
        <v>0</v>
      </c>
      <c r="CO57" s="722">
        <f t="shared" si="17"/>
        <v>0</v>
      </c>
      <c r="CP57" s="722">
        <f t="shared" si="17"/>
        <v>0</v>
      </c>
      <c r="CQ57" s="722">
        <f t="shared" si="17"/>
        <v>0</v>
      </c>
      <c r="CR57" s="722">
        <f t="shared" si="17"/>
        <v>0</v>
      </c>
      <c r="CS57" s="722">
        <f t="shared" si="17"/>
        <v>0</v>
      </c>
      <c r="CT57" s="722">
        <f t="shared" ca="1" si="17"/>
        <v>646732.07114565652</v>
      </c>
      <c r="CU57" s="722">
        <f t="shared" si="17"/>
        <v>0</v>
      </c>
      <c r="CV57" s="722">
        <f t="shared" si="17"/>
        <v>0</v>
      </c>
      <c r="CW57" s="722">
        <f t="shared" si="17"/>
        <v>0</v>
      </c>
      <c r="CX57" s="722">
        <f t="shared" si="17"/>
        <v>0</v>
      </c>
      <c r="CY57" s="722">
        <f t="shared" si="17"/>
        <v>0</v>
      </c>
      <c r="CZ57" s="722">
        <f t="shared" si="17"/>
        <v>0</v>
      </c>
      <c r="DA57" s="722">
        <f t="shared" si="17"/>
        <v>0</v>
      </c>
      <c r="DB57" s="722">
        <f t="shared" si="17"/>
        <v>0</v>
      </c>
      <c r="DC57" s="722">
        <f t="shared" si="17"/>
        <v>0</v>
      </c>
      <c r="DD57" s="722">
        <f t="shared" si="17"/>
        <v>0</v>
      </c>
      <c r="DE57" s="722">
        <f t="shared" si="17"/>
        <v>0</v>
      </c>
      <c r="DF57" s="722">
        <f t="shared" ca="1" si="17"/>
        <v>659207.04868252133</v>
      </c>
      <c r="DG57" s="722">
        <f t="shared" si="17"/>
        <v>0</v>
      </c>
      <c r="DH57" s="722">
        <f t="shared" si="17"/>
        <v>0</v>
      </c>
      <c r="DI57" s="722">
        <f t="shared" si="17"/>
        <v>0</v>
      </c>
      <c r="DJ57" s="722">
        <f t="shared" si="17"/>
        <v>0</v>
      </c>
      <c r="DK57" s="722">
        <f t="shared" si="17"/>
        <v>0</v>
      </c>
      <c r="DL57" s="722">
        <f t="shared" si="17"/>
        <v>0</v>
      </c>
      <c r="DM57" s="722">
        <f t="shared" si="17"/>
        <v>0</v>
      </c>
      <c r="DN57" s="722">
        <f t="shared" si="17"/>
        <v>0</v>
      </c>
      <c r="DO57" s="722">
        <f t="shared" si="17"/>
        <v>0</v>
      </c>
      <c r="DP57" s="722">
        <f t="shared" si="17"/>
        <v>0</v>
      </c>
      <c r="DQ57" s="722">
        <f t="shared" si="17"/>
        <v>0</v>
      </c>
      <c r="DR57" s="722">
        <f t="shared" ca="1" si="17"/>
        <v>671938.84045478865</v>
      </c>
      <c r="DS57" s="722">
        <f t="shared" si="17"/>
        <v>0</v>
      </c>
      <c r="DT57" s="722">
        <f t="shared" si="17"/>
        <v>0</v>
      </c>
      <c r="DU57" s="722">
        <f t="shared" si="17"/>
        <v>0</v>
      </c>
      <c r="DV57" s="722">
        <f t="shared" si="17"/>
        <v>0</v>
      </c>
      <c r="DW57" s="722">
        <f t="shared" si="17"/>
        <v>0</v>
      </c>
      <c r="DX57" s="722">
        <f t="shared" si="17"/>
        <v>0</v>
      </c>
      <c r="DY57" s="722">
        <f t="shared" si="17"/>
        <v>0</v>
      </c>
      <c r="DZ57" s="722">
        <f t="shared" si="17"/>
        <v>0</v>
      </c>
      <c r="EA57" s="722">
        <f t="shared" si="17"/>
        <v>0</v>
      </c>
      <c r="EB57" s="722">
        <f t="shared" si="17"/>
        <v>0</v>
      </c>
      <c r="EC57" s="722">
        <f t="shared" ref="EC57:EF57" si="18">SUM(EC35:EC56)</f>
        <v>0</v>
      </c>
      <c r="ED57" s="722">
        <f t="shared" ca="1" si="18"/>
        <v>684933.11435845727</v>
      </c>
      <c r="EE57" s="722">
        <f t="shared" si="18"/>
        <v>0</v>
      </c>
      <c r="EF57" s="723">
        <f t="shared" si="18"/>
        <v>0</v>
      </c>
      <c r="EG57" s="693" t="s">
        <v>109</v>
      </c>
    </row>
    <row r="58" spans="2:137" ht="15.75" thickTop="1" x14ac:dyDescent="0.25">
      <c r="B58" s="707"/>
    </row>
    <row r="59" spans="2:137" x14ac:dyDescent="0.25">
      <c r="B59" s="726" t="s">
        <v>290</v>
      </c>
      <c r="C59" s="727"/>
      <c r="D59" s="728"/>
      <c r="E59" s="729"/>
      <c r="F59" s="729"/>
      <c r="G59" s="729"/>
      <c r="H59" s="729"/>
      <c r="I59" s="729"/>
      <c r="J59" s="729"/>
      <c r="K59" s="729"/>
      <c r="L59" s="729"/>
      <c r="M59" s="729"/>
      <c r="N59" s="729"/>
      <c r="O59" s="729"/>
      <c r="P59" s="729"/>
      <c r="Q59" s="729"/>
      <c r="R59" s="729"/>
      <c r="S59" s="729"/>
      <c r="T59" s="729"/>
      <c r="U59" s="729"/>
      <c r="V59" s="729"/>
      <c r="W59" s="729"/>
      <c r="X59" s="729"/>
      <c r="Y59" s="729"/>
      <c r="Z59" s="729"/>
      <c r="AA59" s="729"/>
      <c r="AB59" s="729"/>
      <c r="AC59" s="729"/>
      <c r="AD59" s="729"/>
      <c r="AE59" s="729"/>
      <c r="AF59" s="729"/>
      <c r="AG59" s="729"/>
      <c r="AH59" s="729"/>
      <c r="AI59" s="729"/>
      <c r="AJ59" s="729"/>
      <c r="AK59" s="729"/>
      <c r="AL59" s="729"/>
      <c r="AM59" s="729"/>
      <c r="AN59" s="729"/>
      <c r="AO59" s="729"/>
      <c r="AP59" s="729"/>
      <c r="AQ59" s="729"/>
      <c r="AR59" s="729"/>
      <c r="AS59" s="729"/>
      <c r="AT59" s="729"/>
      <c r="AU59" s="729"/>
      <c r="AV59" s="729"/>
      <c r="AW59" s="729"/>
      <c r="AX59" s="729"/>
      <c r="AY59" s="729"/>
      <c r="AZ59" s="729"/>
      <c r="BA59" s="729"/>
      <c r="BB59" s="729"/>
      <c r="BC59" s="729"/>
      <c r="BD59" s="729"/>
      <c r="BE59" s="729"/>
      <c r="BF59" s="729"/>
      <c r="BG59" s="729"/>
      <c r="BH59" s="729"/>
      <c r="BI59" s="729"/>
      <c r="BJ59" s="729"/>
      <c r="BK59" s="729"/>
      <c r="BL59" s="729"/>
      <c r="BM59" s="729"/>
      <c r="BN59" s="729"/>
      <c r="BO59" s="729"/>
      <c r="BP59" s="729"/>
      <c r="BQ59" s="729"/>
      <c r="BR59" s="729"/>
      <c r="BS59" s="729"/>
      <c r="BT59" s="729"/>
      <c r="BU59" s="729"/>
      <c r="BV59" s="729"/>
      <c r="BW59" s="729"/>
      <c r="BX59" s="729"/>
      <c r="BY59" s="729"/>
      <c r="BZ59" s="729"/>
      <c r="CA59" s="729"/>
      <c r="CB59" s="729"/>
      <c r="CC59" s="729"/>
      <c r="CD59" s="729"/>
      <c r="CE59" s="729"/>
      <c r="CF59" s="729"/>
      <c r="CG59" s="729"/>
      <c r="CH59" s="729"/>
      <c r="CI59" s="729"/>
      <c r="CJ59" s="729"/>
      <c r="CK59" s="729"/>
      <c r="CL59" s="729"/>
      <c r="CM59" s="729"/>
      <c r="CN59" s="729"/>
      <c r="CO59" s="729"/>
      <c r="CP59" s="729"/>
      <c r="CQ59" s="729"/>
      <c r="CR59" s="729"/>
      <c r="CS59" s="729"/>
      <c r="CT59" s="729"/>
      <c r="CU59" s="729"/>
      <c r="CV59" s="729"/>
      <c r="CW59" s="729"/>
      <c r="CX59" s="729"/>
      <c r="CY59" s="729"/>
      <c r="CZ59" s="729"/>
      <c r="DA59" s="729"/>
      <c r="DB59" s="729"/>
      <c r="DC59" s="729"/>
      <c r="DD59" s="729"/>
      <c r="DE59" s="729"/>
      <c r="DF59" s="729"/>
      <c r="DG59" s="729"/>
      <c r="DH59" s="729"/>
      <c r="DI59" s="729"/>
      <c r="DJ59" s="729"/>
      <c r="DK59" s="729"/>
      <c r="DL59" s="729"/>
      <c r="DM59" s="729"/>
      <c r="DN59" s="729"/>
      <c r="DO59" s="729"/>
      <c r="DP59" s="729"/>
      <c r="DQ59" s="729"/>
      <c r="DR59" s="729"/>
      <c r="DS59" s="729"/>
      <c r="DT59" s="729"/>
      <c r="DU59" s="729"/>
      <c r="DV59" s="729"/>
      <c r="DW59" s="729"/>
      <c r="DX59" s="729"/>
      <c r="DY59" s="729"/>
      <c r="DZ59" s="729"/>
      <c r="EA59" s="729"/>
      <c r="EB59" s="729"/>
      <c r="EC59" s="729"/>
      <c r="ED59" s="729"/>
      <c r="EE59" s="729"/>
      <c r="EF59" s="730"/>
      <c r="EG59" s="693" t="s">
        <v>109</v>
      </c>
    </row>
    <row r="60" spans="2:137" x14ac:dyDescent="0.25">
      <c r="B60" s="731"/>
      <c r="C60" s="714" t="str">
        <f>CONCATENATE('Rent Roll'!B4&amp;" - "&amp;'Rent Roll'!C4)</f>
        <v>1 - Retail</v>
      </c>
      <c r="D60" s="361">
        <f t="shared" ref="D60:D81" si="19">SUM(E60:EF60)</f>
        <v>29733.156766232092</v>
      </c>
      <c r="E60" s="715" t="str">
        <f>IFERROR(IF(E$3='Rent Roll'!$U4,MAX(-SUMIF('Monthly Cash Flow'!$F$6:$EG$6,E$4,'Monthly Cash Flow'!$F$17:$EG$17)-'Rent Roll'!$V4,0)*'Rent Roll'!$T4*'Rent Roll'!$R4,"-"),"-")</f>
        <v>-</v>
      </c>
      <c r="F60" s="715" t="str">
        <f>IFERROR(IF(F$3='Rent Roll'!$U4,MAX(-SUMIF('Monthly Cash Flow'!$F$6:$EG$6,F$4,'Monthly Cash Flow'!$F$17:$EG$17)-'Rent Roll'!$V4,0)*'Rent Roll'!$T4*'Rent Roll'!$R4,"-"),"-")</f>
        <v>-</v>
      </c>
      <c r="G60" s="715" t="str">
        <f>IFERROR(IF(G$3='Rent Roll'!$U4,MAX(-SUMIF('Monthly Cash Flow'!$F$6:$EG$6,G$4,'Monthly Cash Flow'!$F$17:$EG$17)-'Rent Roll'!$V4,0)*'Rent Roll'!$T4*'Rent Roll'!$R4,"-"),"-")</f>
        <v>-</v>
      </c>
      <c r="H60" s="715" t="str">
        <f>IFERROR(IF(H$3='Rent Roll'!$U4,MAX(-SUMIF('Monthly Cash Flow'!$F$6:$EG$6,H$4,'Monthly Cash Flow'!$F$17:$EG$17)-'Rent Roll'!$V4,0)*'Rent Roll'!$T4*'Rent Roll'!$R4,"-"),"-")</f>
        <v>-</v>
      </c>
      <c r="I60" s="715" t="str">
        <f>IFERROR(IF(I$3='Rent Roll'!$U4,MAX(-SUMIF('Monthly Cash Flow'!$F$6:$EG$6,I$4,'Monthly Cash Flow'!$F$17:$EG$17)-'Rent Roll'!$V4,0)*'Rent Roll'!$T4*'Rent Roll'!$R4,"-"),"-")</f>
        <v>-</v>
      </c>
      <c r="J60" s="715" t="str">
        <f>IFERROR(IF(J$3='Rent Roll'!$U4,MAX(-SUMIF('Monthly Cash Flow'!$F$6:$EG$6,J$4,'Monthly Cash Flow'!$F$17:$EG$17)-'Rent Roll'!$V4,0)*'Rent Roll'!$T4*'Rent Roll'!$R4,"-"),"-")</f>
        <v>-</v>
      </c>
      <c r="K60" s="715" t="str">
        <f>IFERROR(IF(K$3='Rent Roll'!$U4,MAX(-SUMIF('Monthly Cash Flow'!$F$6:$EG$6,K$4,'Monthly Cash Flow'!$F$17:$EG$17)-'Rent Roll'!$V4,0)*'Rent Roll'!$T4*'Rent Roll'!$R4,"-"),"-")</f>
        <v>-</v>
      </c>
      <c r="L60" s="715" t="str">
        <f>IFERROR(IF(L$3='Rent Roll'!$U4,MAX(-SUMIF('Monthly Cash Flow'!$F$6:$EG$6,L$4,'Monthly Cash Flow'!$F$17:$EG$17)-'Rent Roll'!$V4,0)*'Rent Roll'!$T4*'Rent Roll'!$R4,"-"),"-")</f>
        <v>-</v>
      </c>
      <c r="M60" s="715" t="str">
        <f>IFERROR(IF(M$3='Rent Roll'!$U4,MAX(-SUMIF('Monthly Cash Flow'!$F$6:$EG$6,M$4,'Monthly Cash Flow'!$F$17:$EG$17)-'Rent Roll'!$V4,0)*'Rent Roll'!$T4*'Rent Roll'!$R4,"-"),"-")</f>
        <v>-</v>
      </c>
      <c r="N60" s="715">
        <f>IFERROR(IF(N$3='Rent Roll'!$U4,MAX(-SUMIF('Monthly Cash Flow'!$F$6:$EG$6,N$4,'Monthly Cash Flow'!$F$17:$EG$17)-'Rent Roll'!$V4,0)*'Rent Roll'!$T4*'Rent Roll'!$R4,"-"),"-")</f>
        <v>0</v>
      </c>
      <c r="O60" s="715" t="str">
        <f>IFERROR(IF(O$3='Rent Roll'!$U4,MAX(-SUMIF('Monthly Cash Flow'!$F$6:$EG$6,O$4,'Monthly Cash Flow'!$F$17:$EG$17)-'Rent Roll'!$V4,0)*'Rent Roll'!$T4*'Rent Roll'!$R4,"-"),"-")</f>
        <v>-</v>
      </c>
      <c r="P60" s="715" t="str">
        <f>IFERROR(IF(P$3='Rent Roll'!$U4,MAX(-SUMIF('Monthly Cash Flow'!$F$6:$EG$6,P$4,'Monthly Cash Flow'!$F$17:$EG$17)-'Rent Roll'!$V4,0)*'Rent Roll'!$T4*'Rent Roll'!$R4,"-"),"-")</f>
        <v>-</v>
      </c>
      <c r="Q60" s="715" t="str">
        <f>IFERROR(IF(Q$3='Rent Roll'!$U4,MAX(-SUMIF('Monthly Cash Flow'!$F$6:$EG$6,Q$4,'Monthly Cash Flow'!$F$17:$EG$17)-'Rent Roll'!$V4,0)*'Rent Roll'!$T4*'Rent Roll'!$R4,"-"),"-")</f>
        <v>-</v>
      </c>
      <c r="R60" s="715" t="str">
        <f>IFERROR(IF(R$3='Rent Roll'!$U4,MAX(-SUMIF('Monthly Cash Flow'!$F$6:$EG$6,R$4,'Monthly Cash Flow'!$F$17:$EG$17)-'Rent Roll'!$V4,0)*'Rent Roll'!$T4*'Rent Roll'!$R4,"-"),"-")</f>
        <v>-</v>
      </c>
      <c r="S60" s="715" t="str">
        <f>IFERROR(IF(S$3='Rent Roll'!$U4,MAX(-SUMIF('Monthly Cash Flow'!$F$6:$EG$6,S$4,'Monthly Cash Flow'!$F$17:$EG$17)-'Rent Roll'!$V4,0)*'Rent Roll'!$T4*'Rent Roll'!$R4,"-"),"-")</f>
        <v>-</v>
      </c>
      <c r="T60" s="715" t="str">
        <f>IFERROR(IF(T$3='Rent Roll'!$U4,MAX(-SUMIF('Monthly Cash Flow'!$F$6:$EG$6,T$4,'Monthly Cash Flow'!$F$17:$EG$17)-'Rent Roll'!$V4,0)*'Rent Roll'!$T4*'Rent Roll'!$R4,"-"),"-")</f>
        <v>-</v>
      </c>
      <c r="U60" s="715" t="str">
        <f>IFERROR(IF(U$3='Rent Roll'!$U4,MAX(-SUMIF('Monthly Cash Flow'!$F$6:$EG$6,U$4,'Monthly Cash Flow'!$F$17:$EG$17)-'Rent Roll'!$V4,0)*'Rent Roll'!$T4*'Rent Roll'!$R4,"-"),"-")</f>
        <v>-</v>
      </c>
      <c r="V60" s="715" t="str">
        <f>IFERROR(IF(V$3='Rent Roll'!$U4,MAX(-SUMIF('Monthly Cash Flow'!$F$6:$EG$6,V$4,'Monthly Cash Flow'!$F$17:$EG$17)-'Rent Roll'!$V4,0)*'Rent Roll'!$T4*'Rent Roll'!$R4,"-"),"-")</f>
        <v>-</v>
      </c>
      <c r="W60" s="715" t="str">
        <f>IFERROR(IF(W$3='Rent Roll'!$U4,MAX(-SUMIF('Monthly Cash Flow'!$F$6:$EG$6,W$4,'Monthly Cash Flow'!$F$17:$EG$17)-'Rent Roll'!$V4,0)*'Rent Roll'!$T4*'Rent Roll'!$R4,"-"),"-")</f>
        <v>-</v>
      </c>
      <c r="X60" s="715" t="str">
        <f>IFERROR(IF(X$3='Rent Roll'!$U4,MAX(-SUMIF('Monthly Cash Flow'!$F$6:$EG$6,X$4,'Monthly Cash Flow'!$F$17:$EG$17)-'Rent Roll'!$V4,0)*'Rent Roll'!$T4*'Rent Roll'!$R4,"-"),"-")</f>
        <v>-</v>
      </c>
      <c r="Y60" s="715" t="str">
        <f>IFERROR(IF(Y$3='Rent Roll'!$U4,MAX(-SUMIF('Monthly Cash Flow'!$F$6:$EG$6,Y$4,'Monthly Cash Flow'!$F$17:$EG$17)-'Rent Roll'!$V4,0)*'Rent Roll'!$T4*'Rent Roll'!$R4,"-"),"-")</f>
        <v>-</v>
      </c>
      <c r="Z60" s="715">
        <f>IFERROR(IF(Z$3='Rent Roll'!$U4,MAX(-SUMIF('Monthly Cash Flow'!$F$6:$EG$6,Z$4,'Monthly Cash Flow'!$F$17:$EG$17)-'Rent Roll'!$V4,0)*'Rent Roll'!$T4*'Rent Roll'!$R4,"-"),"-")</f>
        <v>516.64164135427632</v>
      </c>
      <c r="AA60" s="715" t="str">
        <f>IFERROR(IF(AA$3='Rent Roll'!$U4,MAX(-SUMIF('Monthly Cash Flow'!$F$6:$EG$6,AA$4,'Monthly Cash Flow'!$F$17:$EG$17)-'Rent Roll'!$V4,0)*'Rent Roll'!$T4*'Rent Roll'!$R4,"-"),"-")</f>
        <v>-</v>
      </c>
      <c r="AB60" s="715" t="str">
        <f>IFERROR(IF(AB$3='Rent Roll'!$U4,MAX(-SUMIF('Monthly Cash Flow'!$F$6:$EG$6,AB$4,'Monthly Cash Flow'!$F$17:$EG$17)-'Rent Roll'!$V4,0)*'Rent Roll'!$T4*'Rent Roll'!$R4,"-"),"-")</f>
        <v>-</v>
      </c>
      <c r="AC60" s="715" t="str">
        <f>IFERROR(IF(AC$3='Rent Roll'!$U4,MAX(-SUMIF('Monthly Cash Flow'!$F$6:$EG$6,AC$4,'Monthly Cash Flow'!$F$17:$EG$17)-'Rent Roll'!$V4,0)*'Rent Roll'!$T4*'Rent Roll'!$R4,"-"),"-")</f>
        <v>-</v>
      </c>
      <c r="AD60" s="715" t="str">
        <f>IFERROR(IF(AD$3='Rent Roll'!$U4,MAX(-SUMIF('Monthly Cash Flow'!$F$6:$EG$6,AD$4,'Monthly Cash Flow'!$F$17:$EG$17)-'Rent Roll'!$V4,0)*'Rent Roll'!$T4*'Rent Roll'!$R4,"-"),"-")</f>
        <v>-</v>
      </c>
      <c r="AE60" s="715" t="str">
        <f>IFERROR(IF(AE$3='Rent Roll'!$U4,MAX(-SUMIF('Monthly Cash Flow'!$F$6:$EG$6,AE$4,'Monthly Cash Flow'!$F$17:$EG$17)-'Rent Roll'!$V4,0)*'Rent Roll'!$T4*'Rent Roll'!$R4,"-"),"-")</f>
        <v>-</v>
      </c>
      <c r="AF60" s="715" t="str">
        <f>IFERROR(IF(AF$3='Rent Roll'!$U4,MAX(-SUMIF('Monthly Cash Flow'!$F$6:$EG$6,AF$4,'Monthly Cash Flow'!$F$17:$EG$17)-'Rent Roll'!$V4,0)*'Rent Roll'!$T4*'Rent Roll'!$R4,"-"),"-")</f>
        <v>-</v>
      </c>
      <c r="AG60" s="715" t="str">
        <f>IFERROR(IF(AG$3='Rent Roll'!$U4,MAX(-SUMIF('Monthly Cash Flow'!$F$6:$EG$6,AG$4,'Monthly Cash Flow'!$F$17:$EG$17)-'Rent Roll'!$V4,0)*'Rent Roll'!$T4*'Rent Roll'!$R4,"-"),"-")</f>
        <v>-</v>
      </c>
      <c r="AH60" s="715" t="str">
        <f>IFERROR(IF(AH$3='Rent Roll'!$U4,MAX(-SUMIF('Monthly Cash Flow'!$F$6:$EG$6,AH$4,'Monthly Cash Flow'!$F$17:$EG$17)-'Rent Roll'!$V4,0)*'Rent Roll'!$T4*'Rent Roll'!$R4,"-"),"-")</f>
        <v>-</v>
      </c>
      <c r="AI60" s="715" t="str">
        <f>IFERROR(IF(AI$3='Rent Roll'!$U4,MAX(-SUMIF('Monthly Cash Flow'!$F$6:$EG$6,AI$4,'Monthly Cash Flow'!$F$17:$EG$17)-'Rent Roll'!$V4,0)*'Rent Roll'!$T4*'Rent Roll'!$R4,"-"),"-")</f>
        <v>-</v>
      </c>
      <c r="AJ60" s="715" t="str">
        <f>IFERROR(IF(AJ$3='Rent Roll'!$U4,MAX(-SUMIF('Monthly Cash Flow'!$F$6:$EG$6,AJ$4,'Monthly Cash Flow'!$F$17:$EG$17)-'Rent Roll'!$V4,0)*'Rent Roll'!$T4*'Rent Roll'!$R4,"-"),"-")</f>
        <v>-</v>
      </c>
      <c r="AK60" s="715" t="str">
        <f>IFERROR(IF(AK$3='Rent Roll'!$U4,MAX(-SUMIF('Monthly Cash Flow'!$F$6:$EG$6,AK$4,'Monthly Cash Flow'!$F$17:$EG$17)-'Rent Roll'!$V4,0)*'Rent Roll'!$T4*'Rent Roll'!$R4,"-"),"-")</f>
        <v>-</v>
      </c>
      <c r="AL60" s="715">
        <f>IFERROR(IF(AL$3='Rent Roll'!$U4,MAX(-SUMIF('Monthly Cash Flow'!$F$6:$EG$6,AL$4,'Monthly Cash Flow'!$F$17:$EG$17)-'Rent Roll'!$V4,0)*'Rent Roll'!$T4*'Rent Roll'!$R4,"-"),"-")</f>
        <v>1041.0329073288663</v>
      </c>
      <c r="AM60" s="715" t="str">
        <f>IFERROR(IF(AM$3='Rent Roll'!$U4,MAX(-SUMIF('Monthly Cash Flow'!$F$6:$EG$6,AM$4,'Monthly Cash Flow'!$F$17:$EG$17)-'Rent Roll'!$V4,0)*'Rent Roll'!$T4*'Rent Roll'!$R4,"-"),"-")</f>
        <v>-</v>
      </c>
      <c r="AN60" s="715" t="str">
        <f>IFERROR(IF(AN$3='Rent Roll'!$U4,MAX(-SUMIF('Monthly Cash Flow'!$F$6:$EG$6,AN$4,'Monthly Cash Flow'!$F$17:$EG$17)-'Rent Roll'!$V4,0)*'Rent Roll'!$T4*'Rent Roll'!$R4,"-"),"-")</f>
        <v>-</v>
      </c>
      <c r="AO60" s="715" t="str">
        <f>IFERROR(IF(AO$3='Rent Roll'!$U4,MAX(-SUMIF('Monthly Cash Flow'!$F$6:$EG$6,AO$4,'Monthly Cash Flow'!$F$17:$EG$17)-'Rent Roll'!$V4,0)*'Rent Roll'!$T4*'Rent Roll'!$R4,"-"),"-")</f>
        <v>-</v>
      </c>
      <c r="AP60" s="715" t="str">
        <f>IFERROR(IF(AP$3='Rent Roll'!$U4,MAX(-SUMIF('Monthly Cash Flow'!$F$6:$EG$6,AP$4,'Monthly Cash Flow'!$F$17:$EG$17)-'Rent Roll'!$V4,0)*'Rent Roll'!$T4*'Rent Roll'!$R4,"-"),"-")</f>
        <v>-</v>
      </c>
      <c r="AQ60" s="715" t="str">
        <f>IFERROR(IF(AQ$3='Rent Roll'!$U4,MAX(-SUMIF('Monthly Cash Flow'!$F$6:$EG$6,AQ$4,'Monthly Cash Flow'!$F$17:$EG$17)-'Rent Roll'!$V4,0)*'Rent Roll'!$T4*'Rent Roll'!$R4,"-"),"-")</f>
        <v>-</v>
      </c>
      <c r="AR60" s="715" t="str">
        <f>IFERROR(IF(AR$3='Rent Roll'!$U4,MAX(-SUMIF('Monthly Cash Flow'!$F$6:$EG$6,AR$4,'Monthly Cash Flow'!$F$17:$EG$17)-'Rent Roll'!$V4,0)*'Rent Roll'!$T4*'Rent Roll'!$R4,"-"),"-")</f>
        <v>-</v>
      </c>
      <c r="AS60" s="715" t="str">
        <f>IFERROR(IF(AS$3='Rent Roll'!$U4,MAX(-SUMIF('Monthly Cash Flow'!$F$6:$EG$6,AS$4,'Monthly Cash Flow'!$F$17:$EG$17)-'Rent Roll'!$V4,0)*'Rent Roll'!$T4*'Rent Roll'!$R4,"-"),"-")</f>
        <v>-</v>
      </c>
      <c r="AT60" s="715" t="str">
        <f>IFERROR(IF(AT$3='Rent Roll'!$U4,MAX(-SUMIF('Monthly Cash Flow'!$F$6:$EG$6,AT$4,'Monthly Cash Flow'!$F$17:$EG$17)-'Rent Roll'!$V4,0)*'Rent Roll'!$T4*'Rent Roll'!$R4,"-"),"-")</f>
        <v>-</v>
      </c>
      <c r="AU60" s="715" t="str">
        <f>IFERROR(IF(AU$3='Rent Roll'!$U4,MAX(-SUMIF('Monthly Cash Flow'!$F$6:$EG$6,AU$4,'Monthly Cash Flow'!$F$17:$EG$17)-'Rent Roll'!$V4,0)*'Rent Roll'!$T4*'Rent Roll'!$R4,"-"),"-")</f>
        <v>-</v>
      </c>
      <c r="AV60" s="715" t="str">
        <f>IFERROR(IF(AV$3='Rent Roll'!$U4,MAX(-SUMIF('Monthly Cash Flow'!$F$6:$EG$6,AV$4,'Monthly Cash Flow'!$F$17:$EG$17)-'Rent Roll'!$V4,0)*'Rent Roll'!$T4*'Rent Roll'!$R4,"-"),"-")</f>
        <v>-</v>
      </c>
      <c r="AW60" s="715" t="str">
        <f>IFERROR(IF(AW$3='Rent Roll'!$U4,MAX(-SUMIF('Monthly Cash Flow'!$F$6:$EG$6,AW$4,'Monthly Cash Flow'!$F$17:$EG$17)-'Rent Roll'!$V4,0)*'Rent Roll'!$T4*'Rent Roll'!$R4,"-"),"-")</f>
        <v>-</v>
      </c>
      <c r="AX60" s="715">
        <f>IFERROR(IF(AX$3='Rent Roll'!$U4,MAX(-SUMIF('Monthly Cash Flow'!$F$6:$EG$6,AX$4,'Monthly Cash Flow'!$F$17:$EG$17)-'Rent Roll'!$V4,0)*'Rent Roll'!$T4*'Rent Roll'!$R4,"-"),"-")</f>
        <v>1573.2900422930752</v>
      </c>
      <c r="AY60" s="715" t="str">
        <f>IFERROR(IF(AY$3='Rent Roll'!$U4,MAX(-SUMIF('Monthly Cash Flow'!$F$6:$EG$6,AY$4,'Monthly Cash Flow'!$F$17:$EG$17)-'Rent Roll'!$V4,0)*'Rent Roll'!$T4*'Rent Roll'!$R4,"-"),"-")</f>
        <v>-</v>
      </c>
      <c r="AZ60" s="715" t="str">
        <f>IFERROR(IF(AZ$3='Rent Roll'!$U4,MAX(-SUMIF('Monthly Cash Flow'!$F$6:$EG$6,AZ$4,'Monthly Cash Flow'!$F$17:$EG$17)-'Rent Roll'!$V4,0)*'Rent Roll'!$T4*'Rent Roll'!$R4,"-"),"-")</f>
        <v>-</v>
      </c>
      <c r="BA60" s="715" t="str">
        <f>IFERROR(IF(BA$3='Rent Roll'!$U4,MAX(-SUMIF('Monthly Cash Flow'!$F$6:$EG$6,BA$4,'Monthly Cash Flow'!$F$17:$EG$17)-'Rent Roll'!$V4,0)*'Rent Roll'!$T4*'Rent Roll'!$R4,"-"),"-")</f>
        <v>-</v>
      </c>
      <c r="BB60" s="715" t="str">
        <f>IFERROR(IF(BB$3='Rent Roll'!$U4,MAX(-SUMIF('Monthly Cash Flow'!$F$6:$EG$6,BB$4,'Monthly Cash Flow'!$F$17:$EG$17)-'Rent Roll'!$V4,0)*'Rent Roll'!$T4*'Rent Roll'!$R4,"-"),"-")</f>
        <v>-</v>
      </c>
      <c r="BC60" s="715" t="str">
        <f>IFERROR(IF(BC$3='Rent Roll'!$U4,MAX(-SUMIF('Monthly Cash Flow'!$F$6:$EG$6,BC$4,'Monthly Cash Flow'!$F$17:$EG$17)-'Rent Roll'!$V4,0)*'Rent Roll'!$T4*'Rent Roll'!$R4,"-"),"-")</f>
        <v>-</v>
      </c>
      <c r="BD60" s="715" t="str">
        <f>IFERROR(IF(BD$3='Rent Roll'!$U4,MAX(-SUMIF('Monthly Cash Flow'!$F$6:$EG$6,BD$4,'Monthly Cash Flow'!$F$17:$EG$17)-'Rent Roll'!$V4,0)*'Rent Roll'!$T4*'Rent Roll'!$R4,"-"),"-")</f>
        <v>-</v>
      </c>
      <c r="BE60" s="715" t="str">
        <f>IFERROR(IF(BE$3='Rent Roll'!$U4,MAX(-SUMIF('Monthly Cash Flow'!$F$6:$EG$6,BE$4,'Monthly Cash Flow'!$F$17:$EG$17)-'Rent Roll'!$V4,0)*'Rent Roll'!$T4*'Rent Roll'!$R4,"-"),"-")</f>
        <v>-</v>
      </c>
      <c r="BF60" s="715" t="str">
        <f>IFERROR(IF(BF$3='Rent Roll'!$U4,MAX(-SUMIF('Monthly Cash Flow'!$F$6:$EG$6,BF$4,'Monthly Cash Flow'!$F$17:$EG$17)-'Rent Roll'!$V4,0)*'Rent Roll'!$T4*'Rent Roll'!$R4,"-"),"-")</f>
        <v>-</v>
      </c>
      <c r="BG60" s="715" t="str">
        <f>IFERROR(IF(BG$3='Rent Roll'!$U4,MAX(-SUMIF('Monthly Cash Flow'!$F$6:$EG$6,BG$4,'Monthly Cash Flow'!$F$17:$EG$17)-'Rent Roll'!$V4,0)*'Rent Roll'!$T4*'Rent Roll'!$R4,"-"),"-")</f>
        <v>-</v>
      </c>
      <c r="BH60" s="715" t="str">
        <f>IFERROR(IF(BH$3='Rent Roll'!$U4,MAX(-SUMIF('Monthly Cash Flow'!$F$6:$EG$6,BH$4,'Monthly Cash Flow'!$F$17:$EG$17)-'Rent Roll'!$V4,0)*'Rent Roll'!$T4*'Rent Roll'!$R4,"-"),"-")</f>
        <v>-</v>
      </c>
      <c r="BI60" s="715" t="str">
        <f>IFERROR(IF(BI$3='Rent Roll'!$U4,MAX(-SUMIF('Monthly Cash Flow'!$F$6:$EG$6,BI$4,'Monthly Cash Flow'!$F$17:$EG$17)-'Rent Roll'!$V4,0)*'Rent Roll'!$T4*'Rent Roll'!$R4,"-"),"-")</f>
        <v>-</v>
      </c>
      <c r="BJ60" s="715">
        <f>IFERROR(IF(BJ$3='Rent Roll'!$U4,MAX(-SUMIF('Monthly Cash Flow'!$F$6:$EG$6,BJ$4,'Monthly Cash Flow'!$F$17:$EG$17)-'Rent Roll'!$V4,0)*'Rent Roll'!$T4*'Rent Roll'!$R4,"-"),"-")</f>
        <v>2113.5310342817525</v>
      </c>
      <c r="BK60" s="715" t="str">
        <f>IFERROR(IF(BK$3='Rent Roll'!$U4,MAX(-SUMIF('Monthly Cash Flow'!$F$6:$EG$6,BK$4,'Monthly Cash Flow'!$F$17:$EG$17)-'Rent Roll'!$V4,0)*'Rent Roll'!$T4*'Rent Roll'!$R4,"-"),"-")</f>
        <v>-</v>
      </c>
      <c r="BL60" s="715" t="str">
        <f>IFERROR(IF(BL$3='Rent Roll'!$U4,MAX(-SUMIF('Monthly Cash Flow'!$F$6:$EG$6,BL$4,'Monthly Cash Flow'!$F$17:$EG$17)-'Rent Roll'!$V4,0)*'Rent Roll'!$T4*'Rent Roll'!$R4,"-"),"-")</f>
        <v>-</v>
      </c>
      <c r="BM60" s="715" t="str">
        <f>IFERROR(IF(BM$3='Rent Roll'!$U4,MAX(-SUMIF('Monthly Cash Flow'!$F$6:$EG$6,BM$4,'Monthly Cash Flow'!$F$17:$EG$17)-'Rent Roll'!$V4,0)*'Rent Roll'!$T4*'Rent Roll'!$R4,"-"),"-")</f>
        <v>-</v>
      </c>
      <c r="BN60" s="715" t="str">
        <f>IFERROR(IF(BN$3='Rent Roll'!$U4,MAX(-SUMIF('Monthly Cash Flow'!$F$6:$EG$6,BN$4,'Monthly Cash Flow'!$F$17:$EG$17)-'Rent Roll'!$V4,0)*'Rent Roll'!$T4*'Rent Roll'!$R4,"-"),"-")</f>
        <v>-</v>
      </c>
      <c r="BO60" s="715" t="str">
        <f>IFERROR(IF(BO$3='Rent Roll'!$U4,MAX(-SUMIF('Monthly Cash Flow'!$F$6:$EG$6,BO$4,'Monthly Cash Flow'!$F$17:$EG$17)-'Rent Roll'!$V4,0)*'Rent Roll'!$T4*'Rent Roll'!$R4,"-"),"-")</f>
        <v>-</v>
      </c>
      <c r="BP60" s="715" t="str">
        <f>IFERROR(IF(BP$3='Rent Roll'!$U4,MAX(-SUMIF('Monthly Cash Flow'!$F$6:$EG$6,BP$4,'Monthly Cash Flow'!$F$17:$EG$17)-'Rent Roll'!$V4,0)*'Rent Roll'!$T4*'Rent Roll'!$R4,"-"),"-")</f>
        <v>-</v>
      </c>
      <c r="BQ60" s="715" t="str">
        <f>IFERROR(IF(BQ$3='Rent Roll'!$U4,MAX(-SUMIF('Monthly Cash Flow'!$F$6:$EG$6,BQ$4,'Monthly Cash Flow'!$F$17:$EG$17)-'Rent Roll'!$V4,0)*'Rent Roll'!$T4*'Rent Roll'!$R4,"-"),"-")</f>
        <v>-</v>
      </c>
      <c r="BR60" s="715" t="str">
        <f>IFERROR(IF(BR$3='Rent Roll'!$U4,MAX(-SUMIF('Monthly Cash Flow'!$F$6:$EG$6,BR$4,'Monthly Cash Flow'!$F$17:$EG$17)-'Rent Roll'!$V4,0)*'Rent Roll'!$T4*'Rent Roll'!$R4,"-"),"-")</f>
        <v>-</v>
      </c>
      <c r="BS60" s="715" t="str">
        <f>IFERROR(IF(BS$3='Rent Roll'!$U4,MAX(-SUMIF('Monthly Cash Flow'!$F$6:$EG$6,BS$4,'Monthly Cash Flow'!$F$17:$EG$17)-'Rent Roll'!$V4,0)*'Rent Roll'!$T4*'Rent Roll'!$R4,"-"),"-")</f>
        <v>-</v>
      </c>
      <c r="BT60" s="715" t="str">
        <f>IFERROR(IF(BT$3='Rent Roll'!$U4,MAX(-SUMIF('Monthly Cash Flow'!$F$6:$EG$6,BT$4,'Monthly Cash Flow'!$F$17:$EG$17)-'Rent Roll'!$V4,0)*'Rent Roll'!$T4*'Rent Roll'!$R4,"-"),"-")</f>
        <v>-</v>
      </c>
      <c r="BU60" s="715" t="str">
        <f>IFERROR(IF(BU$3='Rent Roll'!$U4,MAX(-SUMIF('Monthly Cash Flow'!$F$6:$EG$6,BU$4,'Monthly Cash Flow'!$F$17:$EG$17)-'Rent Roll'!$V4,0)*'Rent Roll'!$T4*'Rent Roll'!$R4,"-"),"-")</f>
        <v>-</v>
      </c>
      <c r="BV60" s="715">
        <f>IFERROR(IF(BV$3='Rent Roll'!$U4,MAX(-SUMIF('Monthly Cash Flow'!$F$6:$EG$6,BV$4,'Monthly Cash Flow'!$F$17:$EG$17)-'Rent Roll'!$V4,0)*'Rent Roll'!$T4*'Rent Roll'!$R4,"-"),"-")</f>
        <v>2661.8756411502541</v>
      </c>
      <c r="BW60" s="715" t="str">
        <f>IFERROR(IF(BW$3='Rent Roll'!$U4,MAX(-SUMIF('Monthly Cash Flow'!$F$6:$EG$6,BW$4,'Monthly Cash Flow'!$F$17:$EG$17)-'Rent Roll'!$V4,0)*'Rent Roll'!$T4*'Rent Roll'!$R4,"-"),"-")</f>
        <v>-</v>
      </c>
      <c r="BX60" s="715" t="str">
        <f>IFERROR(IF(BX$3='Rent Roll'!$U4,MAX(-SUMIF('Monthly Cash Flow'!$F$6:$EG$6,BX$4,'Monthly Cash Flow'!$F$17:$EG$17)-'Rent Roll'!$V4,0)*'Rent Roll'!$T4*'Rent Roll'!$R4,"-"),"-")</f>
        <v>-</v>
      </c>
      <c r="BY60" s="715" t="str">
        <f>IFERROR(IF(BY$3='Rent Roll'!$U4,MAX(-SUMIF('Monthly Cash Flow'!$F$6:$EG$6,BY$4,'Monthly Cash Flow'!$F$17:$EG$17)-'Rent Roll'!$V4,0)*'Rent Roll'!$T4*'Rent Roll'!$R4,"-"),"-")</f>
        <v>-</v>
      </c>
      <c r="BZ60" s="715" t="str">
        <f>IFERROR(IF(BZ$3='Rent Roll'!$U4,MAX(-SUMIF('Monthly Cash Flow'!$F$6:$EG$6,BZ$4,'Monthly Cash Flow'!$F$17:$EG$17)-'Rent Roll'!$V4,0)*'Rent Roll'!$T4*'Rent Roll'!$R4,"-"),"-")</f>
        <v>-</v>
      </c>
      <c r="CA60" s="715" t="str">
        <f>IFERROR(IF(CA$3='Rent Roll'!$U4,MAX(-SUMIF('Monthly Cash Flow'!$F$6:$EG$6,CA$4,'Monthly Cash Flow'!$F$17:$EG$17)-'Rent Roll'!$V4,0)*'Rent Roll'!$T4*'Rent Roll'!$R4,"-"),"-")</f>
        <v>-</v>
      </c>
      <c r="CB60" s="715" t="str">
        <f>IFERROR(IF(CB$3='Rent Roll'!$U4,MAX(-SUMIF('Monthly Cash Flow'!$F$6:$EG$6,CB$4,'Monthly Cash Flow'!$F$17:$EG$17)-'Rent Roll'!$V4,0)*'Rent Roll'!$T4*'Rent Roll'!$R4,"-"),"-")</f>
        <v>-</v>
      </c>
      <c r="CC60" s="715" t="str">
        <f>IFERROR(IF(CC$3='Rent Roll'!$U4,MAX(-SUMIF('Monthly Cash Flow'!$F$6:$EG$6,CC$4,'Monthly Cash Flow'!$F$17:$EG$17)-'Rent Roll'!$V4,0)*'Rent Roll'!$T4*'Rent Roll'!$R4,"-"),"-")</f>
        <v>-</v>
      </c>
      <c r="CD60" s="715" t="str">
        <f>IFERROR(IF(CD$3='Rent Roll'!$U4,MAX(-SUMIF('Monthly Cash Flow'!$F$6:$EG$6,CD$4,'Monthly Cash Flow'!$F$17:$EG$17)-'Rent Roll'!$V4,0)*'Rent Roll'!$T4*'Rent Roll'!$R4,"-"),"-")</f>
        <v>-</v>
      </c>
      <c r="CE60" s="715" t="str">
        <f>IFERROR(IF(CE$3='Rent Roll'!$U4,MAX(-SUMIF('Monthly Cash Flow'!$F$6:$EG$6,CE$4,'Monthly Cash Flow'!$F$17:$EG$17)-'Rent Roll'!$V4,0)*'Rent Roll'!$T4*'Rent Roll'!$R4,"-"),"-")</f>
        <v>-</v>
      </c>
      <c r="CF60" s="715" t="str">
        <f>IFERROR(IF(CF$3='Rent Roll'!$U4,MAX(-SUMIF('Monthly Cash Flow'!$F$6:$EG$6,CF$4,'Monthly Cash Flow'!$F$17:$EG$17)-'Rent Roll'!$V4,0)*'Rent Roll'!$T4*'Rent Roll'!$R4,"-"),"-")</f>
        <v>-</v>
      </c>
      <c r="CG60" s="715" t="str">
        <f>IFERROR(IF(CG$3='Rent Roll'!$U4,MAX(-SUMIF('Monthly Cash Flow'!$F$6:$EG$6,CG$4,'Monthly Cash Flow'!$F$17:$EG$17)-'Rent Roll'!$V4,0)*'Rent Roll'!$T4*'Rent Roll'!$R4,"-"),"-")</f>
        <v>-</v>
      </c>
      <c r="CH60" s="715">
        <f>IFERROR(IF(CH$3='Rent Roll'!$U4,MAX(-SUMIF('Monthly Cash Flow'!$F$6:$EG$6,CH$4,'Monthly Cash Flow'!$F$17:$EG$17)-'Rent Roll'!$V4,0)*'Rent Roll'!$T4*'Rent Roll'!$R4,"-"),"-")</f>
        <v>3218.4454171217772</v>
      </c>
      <c r="CI60" s="715" t="str">
        <f>IFERROR(IF(CI$3='Rent Roll'!$U4,MAX(-SUMIF('Monthly Cash Flow'!$F$6:$EG$6,CI$4,'Monthly Cash Flow'!$F$17:$EG$17)-'Rent Roll'!$V4,0)*'Rent Roll'!$T4*'Rent Roll'!$R4,"-"),"-")</f>
        <v>-</v>
      </c>
      <c r="CJ60" s="715" t="str">
        <f>IFERROR(IF(CJ$3='Rent Roll'!$U4,MAX(-SUMIF('Monthly Cash Flow'!$F$6:$EG$6,CJ$4,'Monthly Cash Flow'!$F$17:$EG$17)-'Rent Roll'!$V4,0)*'Rent Roll'!$T4*'Rent Roll'!$R4,"-"),"-")</f>
        <v>-</v>
      </c>
      <c r="CK60" s="715" t="str">
        <f>IFERROR(IF(CK$3='Rent Roll'!$U4,MAX(-SUMIF('Monthly Cash Flow'!$F$6:$EG$6,CK$4,'Monthly Cash Flow'!$F$17:$EG$17)-'Rent Roll'!$V4,0)*'Rent Roll'!$T4*'Rent Roll'!$R4,"-"),"-")</f>
        <v>-</v>
      </c>
      <c r="CL60" s="715" t="str">
        <f>IFERROR(IF(CL$3='Rent Roll'!$U4,MAX(-SUMIF('Monthly Cash Flow'!$F$6:$EG$6,CL$4,'Monthly Cash Flow'!$F$17:$EG$17)-'Rent Roll'!$V4,0)*'Rent Roll'!$T4*'Rent Roll'!$R4,"-"),"-")</f>
        <v>-</v>
      </c>
      <c r="CM60" s="715" t="str">
        <f>IFERROR(IF(CM$3='Rent Roll'!$U4,MAX(-SUMIF('Monthly Cash Flow'!$F$6:$EG$6,CM$4,'Monthly Cash Flow'!$F$17:$EG$17)-'Rent Roll'!$V4,0)*'Rent Roll'!$T4*'Rent Roll'!$R4,"-"),"-")</f>
        <v>-</v>
      </c>
      <c r="CN60" s="715" t="str">
        <f>IFERROR(IF(CN$3='Rent Roll'!$U4,MAX(-SUMIF('Monthly Cash Flow'!$F$6:$EG$6,CN$4,'Monthly Cash Flow'!$F$17:$EG$17)-'Rent Roll'!$V4,0)*'Rent Roll'!$T4*'Rent Roll'!$R4,"-"),"-")</f>
        <v>-</v>
      </c>
      <c r="CO60" s="715" t="str">
        <f>IFERROR(IF(CO$3='Rent Roll'!$U4,MAX(-SUMIF('Monthly Cash Flow'!$F$6:$EG$6,CO$4,'Monthly Cash Flow'!$F$17:$EG$17)-'Rent Roll'!$V4,0)*'Rent Roll'!$T4*'Rent Roll'!$R4,"-"),"-")</f>
        <v>-</v>
      </c>
      <c r="CP60" s="715" t="str">
        <f>IFERROR(IF(CP$3='Rent Roll'!$U4,MAX(-SUMIF('Monthly Cash Flow'!$F$6:$EG$6,CP$4,'Monthly Cash Flow'!$F$17:$EG$17)-'Rent Roll'!$V4,0)*'Rent Roll'!$T4*'Rent Roll'!$R4,"-"),"-")</f>
        <v>-</v>
      </c>
      <c r="CQ60" s="715" t="str">
        <f>IFERROR(IF(CQ$3='Rent Roll'!$U4,MAX(-SUMIF('Monthly Cash Flow'!$F$6:$EG$6,CQ$4,'Monthly Cash Flow'!$F$17:$EG$17)-'Rent Roll'!$V4,0)*'Rent Roll'!$T4*'Rent Roll'!$R4,"-"),"-")</f>
        <v>-</v>
      </c>
      <c r="CR60" s="715" t="str">
        <f>IFERROR(IF(CR$3='Rent Roll'!$U4,MAX(-SUMIF('Monthly Cash Flow'!$F$6:$EG$6,CR$4,'Monthly Cash Flow'!$F$17:$EG$17)-'Rent Roll'!$V4,0)*'Rent Roll'!$T4*'Rent Roll'!$R4,"-"),"-")</f>
        <v>-</v>
      </c>
      <c r="CS60" s="715" t="str">
        <f>IFERROR(IF(CS$3='Rent Roll'!$U4,MAX(-SUMIF('Monthly Cash Flow'!$F$6:$EG$6,CS$4,'Monthly Cash Flow'!$F$17:$EG$17)-'Rent Roll'!$V4,0)*'Rent Roll'!$T4*'Rent Roll'!$R4,"-"),"-")</f>
        <v>-</v>
      </c>
      <c r="CT60" s="715">
        <f>IFERROR(IF(CT$3='Rent Roll'!$U4,MAX(-SUMIF('Monthly Cash Flow'!$F$6:$EG$6,CT$4,'Monthly Cash Flow'!$F$17:$EG$17)-'Rent Roll'!$V4,0)*'Rent Roll'!$T4*'Rent Roll'!$R4,"-"),"-")</f>
        <v>3783.3637397328826</v>
      </c>
      <c r="CU60" s="715" t="str">
        <f>IFERROR(IF(CU$3='Rent Roll'!$U4,MAX(-SUMIF('Monthly Cash Flow'!$F$6:$EG$6,CU$4,'Monthly Cash Flow'!$F$17:$EG$17)-'Rent Roll'!$V4,0)*'Rent Roll'!$T4*'Rent Roll'!$R4,"-"),"-")</f>
        <v>-</v>
      </c>
      <c r="CV60" s="715" t="str">
        <f>IFERROR(IF(CV$3='Rent Roll'!$U4,MAX(-SUMIF('Monthly Cash Flow'!$F$6:$EG$6,CV$4,'Monthly Cash Flow'!$F$17:$EG$17)-'Rent Roll'!$V4,0)*'Rent Roll'!$T4*'Rent Roll'!$R4,"-"),"-")</f>
        <v>-</v>
      </c>
      <c r="CW60" s="715" t="str">
        <f>IFERROR(IF(CW$3='Rent Roll'!$U4,MAX(-SUMIF('Monthly Cash Flow'!$F$6:$EG$6,CW$4,'Monthly Cash Flow'!$F$17:$EG$17)-'Rent Roll'!$V4,0)*'Rent Roll'!$T4*'Rent Roll'!$R4,"-"),"-")</f>
        <v>-</v>
      </c>
      <c r="CX60" s="715" t="str">
        <f>IFERROR(IF(CX$3='Rent Roll'!$U4,MAX(-SUMIF('Monthly Cash Flow'!$F$6:$EG$6,CX$4,'Monthly Cash Flow'!$F$17:$EG$17)-'Rent Roll'!$V4,0)*'Rent Roll'!$T4*'Rent Roll'!$R4,"-"),"-")</f>
        <v>-</v>
      </c>
      <c r="CY60" s="715" t="str">
        <f>IFERROR(IF(CY$3='Rent Roll'!$U4,MAX(-SUMIF('Monthly Cash Flow'!$F$6:$EG$6,CY$4,'Monthly Cash Flow'!$F$17:$EG$17)-'Rent Roll'!$V4,0)*'Rent Roll'!$T4*'Rent Roll'!$R4,"-"),"-")</f>
        <v>-</v>
      </c>
      <c r="CZ60" s="715" t="str">
        <f>IFERROR(IF(CZ$3='Rent Roll'!$U4,MAX(-SUMIF('Monthly Cash Flow'!$F$6:$EG$6,CZ$4,'Monthly Cash Flow'!$F$17:$EG$17)-'Rent Roll'!$V4,0)*'Rent Roll'!$T4*'Rent Roll'!$R4,"-"),"-")</f>
        <v>-</v>
      </c>
      <c r="DA60" s="715" t="str">
        <f>IFERROR(IF(DA$3='Rent Roll'!$U4,MAX(-SUMIF('Monthly Cash Flow'!$F$6:$EG$6,DA$4,'Monthly Cash Flow'!$F$17:$EG$17)-'Rent Roll'!$V4,0)*'Rent Roll'!$T4*'Rent Roll'!$R4,"-"),"-")</f>
        <v>-</v>
      </c>
      <c r="DB60" s="715" t="str">
        <f>IFERROR(IF(DB$3='Rent Roll'!$U4,MAX(-SUMIF('Monthly Cash Flow'!$F$6:$EG$6,DB$4,'Monthly Cash Flow'!$F$17:$EG$17)-'Rent Roll'!$V4,0)*'Rent Roll'!$T4*'Rent Roll'!$R4,"-"),"-")</f>
        <v>-</v>
      </c>
      <c r="DC60" s="715" t="str">
        <f>IFERROR(IF(DC$3='Rent Roll'!$U4,MAX(-SUMIF('Monthly Cash Flow'!$F$6:$EG$6,DC$4,'Monthly Cash Flow'!$F$17:$EG$17)-'Rent Roll'!$V4,0)*'Rent Roll'!$T4*'Rent Roll'!$R4,"-"),"-")</f>
        <v>-</v>
      </c>
      <c r="DD60" s="715" t="str">
        <f>IFERROR(IF(DD$3='Rent Roll'!$U4,MAX(-SUMIF('Monthly Cash Flow'!$F$6:$EG$6,DD$4,'Monthly Cash Flow'!$F$17:$EG$17)-'Rent Roll'!$V4,0)*'Rent Roll'!$T4*'Rent Roll'!$R4,"-"),"-")</f>
        <v>-</v>
      </c>
      <c r="DE60" s="715" t="str">
        <f>IFERROR(IF(DE$3='Rent Roll'!$U4,MAX(-SUMIF('Monthly Cash Flow'!$F$6:$EG$6,DE$4,'Monthly Cash Flow'!$F$17:$EG$17)-'Rent Roll'!$V4,0)*'Rent Roll'!$T4*'Rent Roll'!$R4,"-"),"-")</f>
        <v>-</v>
      </c>
      <c r="DF60" s="715">
        <f>IFERROR(IF(DF$3='Rent Roll'!$U4,MAX(-SUMIF('Monthly Cash Flow'!$F$6:$EG$6,DF$4,'Monthly Cash Flow'!$F$17:$EG$17)-'Rent Roll'!$V4,0)*'Rent Roll'!$T4*'Rent Roll'!$R4,"-"),"-")</f>
        <v>4356.7558371831519</v>
      </c>
      <c r="DG60" s="715" t="str">
        <f>IFERROR(IF(DG$3='Rent Roll'!$U4,MAX(-SUMIF('Monthly Cash Flow'!$F$6:$EG$6,DG$4,'Monthly Cash Flow'!$F$17:$EG$17)-'Rent Roll'!$V4,0)*'Rent Roll'!$T4*'Rent Roll'!$R4,"-"),"-")</f>
        <v>-</v>
      </c>
      <c r="DH60" s="715" t="str">
        <f>IFERROR(IF(DH$3='Rent Roll'!$U4,MAX(-SUMIF('Monthly Cash Flow'!$F$6:$EG$6,DH$4,'Monthly Cash Flow'!$F$17:$EG$17)-'Rent Roll'!$V4,0)*'Rent Roll'!$T4*'Rent Roll'!$R4,"-"),"-")</f>
        <v>-</v>
      </c>
      <c r="DI60" s="715" t="str">
        <f>IFERROR(IF(DI$3='Rent Roll'!$U4,MAX(-SUMIF('Monthly Cash Flow'!$F$6:$EG$6,DI$4,'Monthly Cash Flow'!$F$17:$EG$17)-'Rent Roll'!$V4,0)*'Rent Roll'!$T4*'Rent Roll'!$R4,"-"),"-")</f>
        <v>-</v>
      </c>
      <c r="DJ60" s="715" t="str">
        <f>IFERROR(IF(DJ$3='Rent Roll'!$U4,MAX(-SUMIF('Monthly Cash Flow'!$F$6:$EG$6,DJ$4,'Monthly Cash Flow'!$F$17:$EG$17)-'Rent Roll'!$V4,0)*'Rent Roll'!$T4*'Rent Roll'!$R4,"-"),"-")</f>
        <v>-</v>
      </c>
      <c r="DK60" s="715" t="str">
        <f>IFERROR(IF(DK$3='Rent Roll'!$U4,MAX(-SUMIF('Monthly Cash Flow'!$F$6:$EG$6,DK$4,'Monthly Cash Flow'!$F$17:$EG$17)-'Rent Roll'!$V4,0)*'Rent Roll'!$T4*'Rent Roll'!$R4,"-"),"-")</f>
        <v>-</v>
      </c>
      <c r="DL60" s="715" t="str">
        <f>IFERROR(IF(DL$3='Rent Roll'!$U4,MAX(-SUMIF('Monthly Cash Flow'!$F$6:$EG$6,DL$4,'Monthly Cash Flow'!$F$17:$EG$17)-'Rent Roll'!$V4,0)*'Rent Roll'!$T4*'Rent Roll'!$R4,"-"),"-")</f>
        <v>-</v>
      </c>
      <c r="DM60" s="715" t="str">
        <f>IFERROR(IF(DM$3='Rent Roll'!$U4,MAX(-SUMIF('Monthly Cash Flow'!$F$6:$EG$6,DM$4,'Monthly Cash Flow'!$F$17:$EG$17)-'Rent Roll'!$V4,0)*'Rent Roll'!$T4*'Rent Roll'!$R4,"-"),"-")</f>
        <v>-</v>
      </c>
      <c r="DN60" s="715" t="str">
        <f>IFERROR(IF(DN$3='Rent Roll'!$U4,MAX(-SUMIF('Monthly Cash Flow'!$F$6:$EG$6,DN$4,'Monthly Cash Flow'!$F$17:$EG$17)-'Rent Roll'!$V4,0)*'Rent Roll'!$T4*'Rent Roll'!$R4,"-"),"-")</f>
        <v>-</v>
      </c>
      <c r="DO60" s="715" t="str">
        <f>IFERROR(IF(DO$3='Rent Roll'!$U4,MAX(-SUMIF('Monthly Cash Flow'!$F$6:$EG$6,DO$4,'Monthly Cash Flow'!$F$17:$EG$17)-'Rent Roll'!$V4,0)*'Rent Roll'!$T4*'Rent Roll'!$R4,"-"),"-")</f>
        <v>-</v>
      </c>
      <c r="DP60" s="715" t="str">
        <f>IFERROR(IF(DP$3='Rent Roll'!$U4,MAX(-SUMIF('Monthly Cash Flow'!$F$6:$EG$6,DP$4,'Monthly Cash Flow'!$F$17:$EG$17)-'Rent Roll'!$V4,0)*'Rent Roll'!$T4*'Rent Roll'!$R4,"-"),"-")</f>
        <v>-</v>
      </c>
      <c r="DQ60" s="715" t="str">
        <f>IFERROR(IF(DQ$3='Rent Roll'!$U4,MAX(-SUMIF('Monthly Cash Flow'!$F$6:$EG$6,DQ$4,'Monthly Cash Flow'!$F$17:$EG$17)-'Rent Roll'!$V4,0)*'Rent Roll'!$T4*'Rent Roll'!$R4,"-"),"-")</f>
        <v>-</v>
      </c>
      <c r="DR60" s="715">
        <f>IFERROR(IF(DR$3='Rent Roll'!$U4,MAX(-SUMIF('Monthly Cash Flow'!$F$6:$EG$6,DR$4,'Monthly Cash Flow'!$F$17:$EG$17)-'Rent Roll'!$V4,0)*'Rent Roll'!$T4*'Rent Roll'!$R4,"-"),"-")</f>
        <v>4938.7488160951734</v>
      </c>
      <c r="DS60" s="715" t="str">
        <f>IFERROR(IF(DS$3='Rent Roll'!$U4,MAX(-SUMIF('Monthly Cash Flow'!$F$6:$EG$6,DS$4,'Monthly Cash Flow'!$F$17:$EG$17)-'Rent Roll'!$V4,0)*'Rent Roll'!$T4*'Rent Roll'!$R4,"-"),"-")</f>
        <v>-</v>
      </c>
      <c r="DT60" s="715" t="str">
        <f>IFERROR(IF(DT$3='Rent Roll'!$U4,MAX(-SUMIF('Monthly Cash Flow'!$F$6:$EG$6,DT$4,'Monthly Cash Flow'!$F$17:$EG$17)-'Rent Roll'!$V4,0)*'Rent Roll'!$T4*'Rent Roll'!$R4,"-"),"-")</f>
        <v>-</v>
      </c>
      <c r="DU60" s="715" t="str">
        <f>IFERROR(IF(DU$3='Rent Roll'!$U4,MAX(-SUMIF('Monthly Cash Flow'!$F$6:$EG$6,DU$4,'Monthly Cash Flow'!$F$17:$EG$17)-'Rent Roll'!$V4,0)*'Rent Roll'!$T4*'Rent Roll'!$R4,"-"),"-")</f>
        <v>-</v>
      </c>
      <c r="DV60" s="715" t="str">
        <f>IFERROR(IF(DV$3='Rent Roll'!$U4,MAX(-SUMIF('Monthly Cash Flow'!$F$6:$EG$6,DV$4,'Monthly Cash Flow'!$F$17:$EG$17)-'Rent Roll'!$V4,0)*'Rent Roll'!$T4*'Rent Roll'!$R4,"-"),"-")</f>
        <v>-</v>
      </c>
      <c r="DW60" s="715" t="str">
        <f>IFERROR(IF(DW$3='Rent Roll'!$U4,MAX(-SUMIF('Monthly Cash Flow'!$F$6:$EG$6,DW$4,'Monthly Cash Flow'!$F$17:$EG$17)-'Rent Roll'!$V4,0)*'Rent Roll'!$T4*'Rent Roll'!$R4,"-"),"-")</f>
        <v>-</v>
      </c>
      <c r="DX60" s="715" t="str">
        <f>IFERROR(IF(DX$3='Rent Roll'!$U4,MAX(-SUMIF('Monthly Cash Flow'!$F$6:$EG$6,DX$4,'Monthly Cash Flow'!$F$17:$EG$17)-'Rent Roll'!$V4,0)*'Rent Roll'!$T4*'Rent Roll'!$R4,"-"),"-")</f>
        <v>-</v>
      </c>
      <c r="DY60" s="715" t="str">
        <f>IFERROR(IF(DY$3='Rent Roll'!$U4,MAX(-SUMIF('Monthly Cash Flow'!$F$6:$EG$6,DY$4,'Monthly Cash Flow'!$F$17:$EG$17)-'Rent Roll'!$V4,0)*'Rent Roll'!$T4*'Rent Roll'!$R4,"-"),"-")</f>
        <v>-</v>
      </c>
      <c r="DZ60" s="715" t="str">
        <f>IFERROR(IF(DZ$3='Rent Roll'!$U4,MAX(-SUMIF('Monthly Cash Flow'!$F$6:$EG$6,DZ$4,'Monthly Cash Flow'!$F$17:$EG$17)-'Rent Roll'!$V4,0)*'Rent Roll'!$T4*'Rent Roll'!$R4,"-"),"-")</f>
        <v>-</v>
      </c>
      <c r="EA60" s="715" t="str">
        <f>IFERROR(IF(EA$3='Rent Roll'!$U4,MAX(-SUMIF('Monthly Cash Flow'!$F$6:$EG$6,EA$4,'Monthly Cash Flow'!$F$17:$EG$17)-'Rent Roll'!$V4,0)*'Rent Roll'!$T4*'Rent Roll'!$R4,"-"),"-")</f>
        <v>-</v>
      </c>
      <c r="EB60" s="715" t="str">
        <f>IFERROR(IF(EB$3='Rent Roll'!$U4,MAX(-SUMIF('Monthly Cash Flow'!$F$6:$EG$6,EB$4,'Monthly Cash Flow'!$F$17:$EG$17)-'Rent Roll'!$V4,0)*'Rent Roll'!$T4*'Rent Roll'!$R4,"-"),"-")</f>
        <v>-</v>
      </c>
      <c r="EC60" s="715" t="str">
        <f>IFERROR(IF(EC$3='Rent Roll'!$U4,MAX(-SUMIF('Monthly Cash Flow'!$F$6:$EG$6,EC$4,'Monthly Cash Flow'!$F$17:$EG$17)-'Rent Roll'!$V4,0)*'Rent Roll'!$T4*'Rent Roll'!$R4,"-"),"-")</f>
        <v>-</v>
      </c>
      <c r="ED60" s="715">
        <f>IFERROR(IF(ED$3='Rent Roll'!$U4,MAX(-SUMIF('Monthly Cash Flow'!$F$6:$EG$6,ED$4,'Monthly Cash Flow'!$F$17:$EG$17)-'Rent Roll'!$V4,0)*'Rent Roll'!$T4*'Rent Roll'!$R4,"-"),"-")</f>
        <v>5529.4716896908822</v>
      </c>
      <c r="EE60" s="715" t="str">
        <f>IFERROR(IF(EE$3='Rent Roll'!$U4,MAX(-SUMIF('Monthly Cash Flow'!$F$6:$EG$6,EE$4,'Monthly Cash Flow'!$F$17:$EG$17)-'Rent Roll'!$V4,0)*'Rent Roll'!$T4*'Rent Roll'!$R4,"-"),"-")</f>
        <v>-</v>
      </c>
      <c r="EF60" s="361" t="str">
        <f>IFERROR(IF(EF$3='Rent Roll'!$U4,MAX(-SUMIF('Monthly Cash Flow'!$F$6:$EG$6,EF$4,'Monthly Cash Flow'!$F$17:$EG$17)-'Rent Roll'!$V4,0)*'Rent Roll'!$T4*'Rent Roll'!$R4,"-"),"-")</f>
        <v>-</v>
      </c>
      <c r="EG60" s="693" t="s">
        <v>109</v>
      </c>
    </row>
    <row r="61" spans="2:137" x14ac:dyDescent="0.25">
      <c r="B61" s="731"/>
      <c r="C61" s="714" t="str">
        <f>CONCATENATE('Rent Roll'!B5&amp;" - "&amp;'Rent Roll'!C5)</f>
        <v>2 - Office</v>
      </c>
      <c r="D61" s="361">
        <f t="shared" si="19"/>
        <v>37227.945868365605</v>
      </c>
      <c r="E61" s="715" t="str">
        <f>IFERROR(IF(E$3='Rent Roll'!$U5,MAX(-SUMIF('Monthly Cash Flow'!$F$6:$EG$6,E$4,'Monthly Cash Flow'!$F$17:$EG$17)-'Rent Roll'!$V5,0)*'Rent Roll'!$T5*'Rent Roll'!$R5,"-"),"-")</f>
        <v>-</v>
      </c>
      <c r="F61" s="715" t="str">
        <f>IFERROR(IF(F$3='Rent Roll'!$U5,MAX(-SUMIF('Monthly Cash Flow'!$F$6:$EG$6,F$4,'Monthly Cash Flow'!$F$17:$EG$17)-'Rent Roll'!$V5,0)*'Rent Roll'!$T5*'Rent Roll'!$R5,"-"),"-")</f>
        <v>-</v>
      </c>
      <c r="G61" s="715" t="str">
        <f>IFERROR(IF(G$3='Rent Roll'!$U5,MAX(-SUMIF('Monthly Cash Flow'!$F$6:$EG$6,G$4,'Monthly Cash Flow'!$F$17:$EG$17)-'Rent Roll'!$V5,0)*'Rent Roll'!$T5*'Rent Roll'!$R5,"-"),"-")</f>
        <v>-</v>
      </c>
      <c r="H61" s="715" t="str">
        <f>IFERROR(IF(H$3='Rent Roll'!$U5,MAX(-SUMIF('Monthly Cash Flow'!$F$6:$EG$6,H$4,'Monthly Cash Flow'!$F$17:$EG$17)-'Rent Roll'!$V5,0)*'Rent Roll'!$T5*'Rent Roll'!$R5,"-"),"-")</f>
        <v>-</v>
      </c>
      <c r="I61" s="715" t="str">
        <f>IFERROR(IF(I$3='Rent Roll'!$U5,MAX(-SUMIF('Monthly Cash Flow'!$F$6:$EG$6,I$4,'Monthly Cash Flow'!$F$17:$EG$17)-'Rent Roll'!$V5,0)*'Rent Roll'!$T5*'Rent Roll'!$R5,"-"),"-")</f>
        <v>-</v>
      </c>
      <c r="J61" s="715" t="str">
        <f>IFERROR(IF(J$3='Rent Roll'!$U5,MAX(-SUMIF('Monthly Cash Flow'!$F$6:$EG$6,J$4,'Monthly Cash Flow'!$F$17:$EG$17)-'Rent Roll'!$V5,0)*'Rent Roll'!$T5*'Rent Roll'!$R5,"-"),"-")</f>
        <v>-</v>
      </c>
      <c r="K61" s="715" t="str">
        <f>IFERROR(IF(K$3='Rent Roll'!$U5,MAX(-SUMIF('Monthly Cash Flow'!$F$6:$EG$6,K$4,'Monthly Cash Flow'!$F$17:$EG$17)-'Rent Roll'!$V5,0)*'Rent Roll'!$T5*'Rent Roll'!$R5,"-"),"-")</f>
        <v>-</v>
      </c>
      <c r="L61" s="715" t="str">
        <f>IFERROR(IF(L$3='Rent Roll'!$U5,MAX(-SUMIF('Monthly Cash Flow'!$F$6:$EG$6,L$4,'Monthly Cash Flow'!$F$17:$EG$17)-'Rent Roll'!$V5,0)*'Rent Roll'!$T5*'Rent Roll'!$R5,"-"),"-")</f>
        <v>-</v>
      </c>
      <c r="M61" s="715" t="str">
        <f>IFERROR(IF(M$3='Rent Roll'!$U5,MAX(-SUMIF('Monthly Cash Flow'!$F$6:$EG$6,M$4,'Monthly Cash Flow'!$F$17:$EG$17)-'Rent Roll'!$V5,0)*'Rent Roll'!$T5*'Rent Roll'!$R5,"-"),"-")</f>
        <v>-</v>
      </c>
      <c r="N61" s="715">
        <f>IFERROR(IF(N$3='Rent Roll'!$U5,MAX(-SUMIF('Monthly Cash Flow'!$F$6:$EG$6,N$4,'Monthly Cash Flow'!$F$17:$EG$17)-'Rent Roll'!$V5,0)*'Rent Roll'!$T5*'Rent Roll'!$R5,"-"),"-")</f>
        <v>0</v>
      </c>
      <c r="O61" s="715" t="str">
        <f>IFERROR(IF(O$3='Rent Roll'!$U5,MAX(-SUMIF('Monthly Cash Flow'!$F$6:$EG$6,O$4,'Monthly Cash Flow'!$F$17:$EG$17)-'Rent Roll'!$V5,0)*'Rent Roll'!$T5*'Rent Roll'!$R5,"-"),"-")</f>
        <v>-</v>
      </c>
      <c r="P61" s="715" t="str">
        <f>IFERROR(IF(P$3='Rent Roll'!$U5,MAX(-SUMIF('Monthly Cash Flow'!$F$6:$EG$6,P$4,'Monthly Cash Flow'!$F$17:$EG$17)-'Rent Roll'!$V5,0)*'Rent Roll'!$T5*'Rent Roll'!$R5,"-"),"-")</f>
        <v>-</v>
      </c>
      <c r="Q61" s="715" t="str">
        <f>IFERROR(IF(Q$3='Rent Roll'!$U5,MAX(-SUMIF('Monthly Cash Flow'!$F$6:$EG$6,Q$4,'Monthly Cash Flow'!$F$17:$EG$17)-'Rent Roll'!$V5,0)*'Rent Roll'!$T5*'Rent Roll'!$R5,"-"),"-")</f>
        <v>-</v>
      </c>
      <c r="R61" s="715" t="str">
        <f>IFERROR(IF(R$3='Rent Roll'!$U5,MAX(-SUMIF('Monthly Cash Flow'!$F$6:$EG$6,R$4,'Monthly Cash Flow'!$F$17:$EG$17)-'Rent Roll'!$V5,0)*'Rent Roll'!$T5*'Rent Roll'!$R5,"-"),"-")</f>
        <v>-</v>
      </c>
      <c r="S61" s="715" t="str">
        <f>IFERROR(IF(S$3='Rent Roll'!$U5,MAX(-SUMIF('Monthly Cash Flow'!$F$6:$EG$6,S$4,'Monthly Cash Flow'!$F$17:$EG$17)-'Rent Roll'!$V5,0)*'Rent Roll'!$T5*'Rent Roll'!$R5,"-"),"-")</f>
        <v>-</v>
      </c>
      <c r="T61" s="715" t="str">
        <f>IFERROR(IF(T$3='Rent Roll'!$U5,MAX(-SUMIF('Monthly Cash Flow'!$F$6:$EG$6,T$4,'Monthly Cash Flow'!$F$17:$EG$17)-'Rent Roll'!$V5,0)*'Rent Roll'!$T5*'Rent Roll'!$R5,"-"),"-")</f>
        <v>-</v>
      </c>
      <c r="U61" s="715" t="str">
        <f>IFERROR(IF(U$3='Rent Roll'!$U5,MAX(-SUMIF('Monthly Cash Flow'!$F$6:$EG$6,U$4,'Monthly Cash Flow'!$F$17:$EG$17)-'Rent Roll'!$V5,0)*'Rent Roll'!$T5*'Rent Roll'!$R5,"-"),"-")</f>
        <v>-</v>
      </c>
      <c r="V61" s="715" t="str">
        <f>IFERROR(IF(V$3='Rent Roll'!$U5,MAX(-SUMIF('Monthly Cash Flow'!$F$6:$EG$6,V$4,'Monthly Cash Flow'!$F$17:$EG$17)-'Rent Roll'!$V5,0)*'Rent Roll'!$T5*'Rent Roll'!$R5,"-"),"-")</f>
        <v>-</v>
      </c>
      <c r="W61" s="715" t="str">
        <f>IFERROR(IF(W$3='Rent Roll'!$U5,MAX(-SUMIF('Monthly Cash Flow'!$F$6:$EG$6,W$4,'Monthly Cash Flow'!$F$17:$EG$17)-'Rent Roll'!$V5,0)*'Rent Roll'!$T5*'Rent Roll'!$R5,"-"),"-")</f>
        <v>-</v>
      </c>
      <c r="X61" s="715" t="str">
        <f>IFERROR(IF(X$3='Rent Roll'!$U5,MAX(-SUMIF('Monthly Cash Flow'!$F$6:$EG$6,X$4,'Monthly Cash Flow'!$F$17:$EG$17)-'Rent Roll'!$V5,0)*'Rent Roll'!$T5*'Rent Roll'!$R5,"-"),"-")</f>
        <v>-</v>
      </c>
      <c r="Y61" s="715" t="str">
        <f>IFERROR(IF(Y$3='Rent Roll'!$U5,MAX(-SUMIF('Monthly Cash Flow'!$F$6:$EG$6,Y$4,'Monthly Cash Flow'!$F$17:$EG$17)-'Rent Roll'!$V5,0)*'Rent Roll'!$T5*'Rent Roll'!$R5,"-"),"-")</f>
        <v>-</v>
      </c>
      <c r="Z61" s="715">
        <f>IFERROR(IF(Z$3='Rent Roll'!$U5,MAX(-SUMIF('Monthly Cash Flow'!$F$6:$EG$6,Z$4,'Monthly Cash Flow'!$F$17:$EG$17)-'Rent Roll'!$V5,0)*'Rent Roll'!$T5*'Rent Roll'!$R5,"-"),"-")</f>
        <v>646.8706706421442</v>
      </c>
      <c r="AA61" s="715" t="str">
        <f>IFERROR(IF(AA$3='Rent Roll'!$U5,MAX(-SUMIF('Monthly Cash Flow'!$F$6:$EG$6,AA$4,'Monthly Cash Flow'!$F$17:$EG$17)-'Rent Roll'!$V5,0)*'Rent Roll'!$T5*'Rent Roll'!$R5,"-"),"-")</f>
        <v>-</v>
      </c>
      <c r="AB61" s="715" t="str">
        <f>IFERROR(IF(AB$3='Rent Roll'!$U5,MAX(-SUMIF('Monthly Cash Flow'!$F$6:$EG$6,AB$4,'Monthly Cash Flow'!$F$17:$EG$17)-'Rent Roll'!$V5,0)*'Rent Roll'!$T5*'Rent Roll'!$R5,"-"),"-")</f>
        <v>-</v>
      </c>
      <c r="AC61" s="715" t="str">
        <f>IFERROR(IF(AC$3='Rent Roll'!$U5,MAX(-SUMIF('Monthly Cash Flow'!$F$6:$EG$6,AC$4,'Monthly Cash Flow'!$F$17:$EG$17)-'Rent Roll'!$V5,0)*'Rent Roll'!$T5*'Rent Roll'!$R5,"-"),"-")</f>
        <v>-</v>
      </c>
      <c r="AD61" s="715" t="str">
        <f>IFERROR(IF(AD$3='Rent Roll'!$U5,MAX(-SUMIF('Monthly Cash Flow'!$F$6:$EG$6,AD$4,'Monthly Cash Flow'!$F$17:$EG$17)-'Rent Roll'!$V5,0)*'Rent Roll'!$T5*'Rent Roll'!$R5,"-"),"-")</f>
        <v>-</v>
      </c>
      <c r="AE61" s="715" t="str">
        <f>IFERROR(IF(AE$3='Rent Roll'!$U5,MAX(-SUMIF('Monthly Cash Flow'!$F$6:$EG$6,AE$4,'Monthly Cash Flow'!$F$17:$EG$17)-'Rent Roll'!$V5,0)*'Rent Roll'!$T5*'Rent Roll'!$R5,"-"),"-")</f>
        <v>-</v>
      </c>
      <c r="AF61" s="715" t="str">
        <f>IFERROR(IF(AF$3='Rent Roll'!$U5,MAX(-SUMIF('Monthly Cash Flow'!$F$6:$EG$6,AF$4,'Monthly Cash Flow'!$F$17:$EG$17)-'Rent Roll'!$V5,0)*'Rent Roll'!$T5*'Rent Roll'!$R5,"-"),"-")</f>
        <v>-</v>
      </c>
      <c r="AG61" s="715" t="str">
        <f>IFERROR(IF(AG$3='Rent Roll'!$U5,MAX(-SUMIF('Monthly Cash Flow'!$F$6:$EG$6,AG$4,'Monthly Cash Flow'!$F$17:$EG$17)-'Rent Roll'!$V5,0)*'Rent Roll'!$T5*'Rent Roll'!$R5,"-"),"-")</f>
        <v>-</v>
      </c>
      <c r="AH61" s="715" t="str">
        <f>IFERROR(IF(AH$3='Rent Roll'!$U5,MAX(-SUMIF('Monthly Cash Flow'!$F$6:$EG$6,AH$4,'Monthly Cash Flow'!$F$17:$EG$17)-'Rent Roll'!$V5,0)*'Rent Roll'!$T5*'Rent Roll'!$R5,"-"),"-")</f>
        <v>-</v>
      </c>
      <c r="AI61" s="715" t="str">
        <f>IFERROR(IF(AI$3='Rent Roll'!$U5,MAX(-SUMIF('Monthly Cash Flow'!$F$6:$EG$6,AI$4,'Monthly Cash Flow'!$F$17:$EG$17)-'Rent Roll'!$V5,0)*'Rent Roll'!$T5*'Rent Roll'!$R5,"-"),"-")</f>
        <v>-</v>
      </c>
      <c r="AJ61" s="715" t="str">
        <f>IFERROR(IF(AJ$3='Rent Roll'!$U5,MAX(-SUMIF('Monthly Cash Flow'!$F$6:$EG$6,AJ$4,'Monthly Cash Flow'!$F$17:$EG$17)-'Rent Roll'!$V5,0)*'Rent Roll'!$T5*'Rent Roll'!$R5,"-"),"-")</f>
        <v>-</v>
      </c>
      <c r="AK61" s="715" t="str">
        <f>IFERROR(IF(AK$3='Rent Roll'!$U5,MAX(-SUMIF('Monthly Cash Flow'!$F$6:$EG$6,AK$4,'Monthly Cash Flow'!$F$17:$EG$17)-'Rent Roll'!$V5,0)*'Rent Roll'!$T5*'Rent Roll'!$R5,"-"),"-")</f>
        <v>-</v>
      </c>
      <c r="AL61" s="715">
        <f>IFERROR(IF(AL$3='Rent Roll'!$U5,MAX(-SUMIF('Monthly Cash Flow'!$F$6:$EG$6,AL$4,'Monthly Cash Flow'!$F$17:$EG$17)-'Rent Roll'!$V5,0)*'Rent Roll'!$T5*'Rent Roll'!$R5,"-"),"-")</f>
        <v>1303.4444013439197</v>
      </c>
      <c r="AM61" s="715" t="str">
        <f>IFERROR(IF(AM$3='Rent Roll'!$U5,MAX(-SUMIF('Monthly Cash Flow'!$F$6:$EG$6,AM$4,'Monthly Cash Flow'!$F$17:$EG$17)-'Rent Roll'!$V5,0)*'Rent Roll'!$T5*'Rent Roll'!$R5,"-"),"-")</f>
        <v>-</v>
      </c>
      <c r="AN61" s="715" t="str">
        <f>IFERROR(IF(AN$3='Rent Roll'!$U5,MAX(-SUMIF('Monthly Cash Flow'!$F$6:$EG$6,AN$4,'Monthly Cash Flow'!$F$17:$EG$17)-'Rent Roll'!$V5,0)*'Rent Roll'!$T5*'Rent Roll'!$R5,"-"),"-")</f>
        <v>-</v>
      </c>
      <c r="AO61" s="715" t="str">
        <f>IFERROR(IF(AO$3='Rent Roll'!$U5,MAX(-SUMIF('Monthly Cash Flow'!$F$6:$EG$6,AO$4,'Monthly Cash Flow'!$F$17:$EG$17)-'Rent Roll'!$V5,0)*'Rent Roll'!$T5*'Rent Roll'!$R5,"-"),"-")</f>
        <v>-</v>
      </c>
      <c r="AP61" s="715" t="str">
        <f>IFERROR(IF(AP$3='Rent Roll'!$U5,MAX(-SUMIF('Monthly Cash Flow'!$F$6:$EG$6,AP$4,'Monthly Cash Flow'!$F$17:$EG$17)-'Rent Roll'!$V5,0)*'Rent Roll'!$T5*'Rent Roll'!$R5,"-"),"-")</f>
        <v>-</v>
      </c>
      <c r="AQ61" s="715" t="str">
        <f>IFERROR(IF(AQ$3='Rent Roll'!$U5,MAX(-SUMIF('Monthly Cash Flow'!$F$6:$EG$6,AQ$4,'Monthly Cash Flow'!$F$17:$EG$17)-'Rent Roll'!$V5,0)*'Rent Roll'!$T5*'Rent Roll'!$R5,"-"),"-")</f>
        <v>-</v>
      </c>
      <c r="AR61" s="715" t="str">
        <f>IFERROR(IF(AR$3='Rent Roll'!$U5,MAX(-SUMIF('Monthly Cash Flow'!$F$6:$EG$6,AR$4,'Monthly Cash Flow'!$F$17:$EG$17)-'Rent Roll'!$V5,0)*'Rent Roll'!$T5*'Rent Roll'!$R5,"-"),"-")</f>
        <v>-</v>
      </c>
      <c r="AS61" s="715" t="str">
        <f>IFERROR(IF(AS$3='Rent Roll'!$U5,MAX(-SUMIF('Monthly Cash Flow'!$F$6:$EG$6,AS$4,'Monthly Cash Flow'!$F$17:$EG$17)-'Rent Roll'!$V5,0)*'Rent Roll'!$T5*'Rent Roll'!$R5,"-"),"-")</f>
        <v>-</v>
      </c>
      <c r="AT61" s="715" t="str">
        <f>IFERROR(IF(AT$3='Rent Roll'!$U5,MAX(-SUMIF('Monthly Cash Flow'!$F$6:$EG$6,AT$4,'Monthly Cash Flow'!$F$17:$EG$17)-'Rent Roll'!$V5,0)*'Rent Roll'!$T5*'Rent Roll'!$R5,"-"),"-")</f>
        <v>-</v>
      </c>
      <c r="AU61" s="715" t="str">
        <f>IFERROR(IF(AU$3='Rent Roll'!$U5,MAX(-SUMIF('Monthly Cash Flow'!$F$6:$EG$6,AU$4,'Monthly Cash Flow'!$F$17:$EG$17)-'Rent Roll'!$V5,0)*'Rent Roll'!$T5*'Rent Roll'!$R5,"-"),"-")</f>
        <v>-</v>
      </c>
      <c r="AV61" s="715" t="str">
        <f>IFERROR(IF(AV$3='Rent Roll'!$U5,MAX(-SUMIF('Monthly Cash Flow'!$F$6:$EG$6,AV$4,'Monthly Cash Flow'!$F$17:$EG$17)-'Rent Roll'!$V5,0)*'Rent Roll'!$T5*'Rent Roll'!$R5,"-"),"-")</f>
        <v>-</v>
      </c>
      <c r="AW61" s="715" t="str">
        <f>IFERROR(IF(AW$3='Rent Roll'!$U5,MAX(-SUMIF('Monthly Cash Flow'!$F$6:$EG$6,AW$4,'Monthly Cash Flow'!$F$17:$EG$17)-'Rent Roll'!$V5,0)*'Rent Roll'!$T5*'Rent Roll'!$R5,"-"),"-")</f>
        <v>-</v>
      </c>
      <c r="AX61" s="715">
        <f>IFERROR(IF(AX$3='Rent Roll'!$U5,MAX(-SUMIF('Monthly Cash Flow'!$F$6:$EG$6,AX$4,'Monthly Cash Flow'!$F$17:$EG$17)-'Rent Roll'!$V5,0)*'Rent Roll'!$T5*'Rent Roll'!$R5,"-"),"-")</f>
        <v>1969.866738006222</v>
      </c>
      <c r="AY61" s="715" t="str">
        <f>IFERROR(IF(AY$3='Rent Roll'!$U5,MAX(-SUMIF('Monthly Cash Flow'!$F$6:$EG$6,AY$4,'Monthly Cash Flow'!$F$17:$EG$17)-'Rent Roll'!$V5,0)*'Rent Roll'!$T5*'Rent Roll'!$R5,"-"),"-")</f>
        <v>-</v>
      </c>
      <c r="AZ61" s="715" t="str">
        <f>IFERROR(IF(AZ$3='Rent Roll'!$U5,MAX(-SUMIF('Monthly Cash Flow'!$F$6:$EG$6,AZ$4,'Monthly Cash Flow'!$F$17:$EG$17)-'Rent Roll'!$V5,0)*'Rent Roll'!$T5*'Rent Roll'!$R5,"-"),"-")</f>
        <v>-</v>
      </c>
      <c r="BA61" s="715" t="str">
        <f>IFERROR(IF(BA$3='Rent Roll'!$U5,MAX(-SUMIF('Monthly Cash Flow'!$F$6:$EG$6,BA$4,'Monthly Cash Flow'!$F$17:$EG$17)-'Rent Roll'!$V5,0)*'Rent Roll'!$T5*'Rent Roll'!$R5,"-"),"-")</f>
        <v>-</v>
      </c>
      <c r="BB61" s="715" t="str">
        <f>IFERROR(IF(BB$3='Rent Roll'!$U5,MAX(-SUMIF('Monthly Cash Flow'!$F$6:$EG$6,BB$4,'Monthly Cash Flow'!$F$17:$EG$17)-'Rent Roll'!$V5,0)*'Rent Roll'!$T5*'Rent Roll'!$R5,"-"),"-")</f>
        <v>-</v>
      </c>
      <c r="BC61" s="715" t="str">
        <f>IFERROR(IF(BC$3='Rent Roll'!$U5,MAX(-SUMIF('Monthly Cash Flow'!$F$6:$EG$6,BC$4,'Monthly Cash Flow'!$F$17:$EG$17)-'Rent Roll'!$V5,0)*'Rent Roll'!$T5*'Rent Roll'!$R5,"-"),"-")</f>
        <v>-</v>
      </c>
      <c r="BD61" s="715" t="str">
        <f>IFERROR(IF(BD$3='Rent Roll'!$U5,MAX(-SUMIF('Monthly Cash Flow'!$F$6:$EG$6,BD$4,'Monthly Cash Flow'!$F$17:$EG$17)-'Rent Roll'!$V5,0)*'Rent Roll'!$T5*'Rent Roll'!$R5,"-"),"-")</f>
        <v>-</v>
      </c>
      <c r="BE61" s="715" t="str">
        <f>IFERROR(IF(BE$3='Rent Roll'!$U5,MAX(-SUMIF('Monthly Cash Flow'!$F$6:$EG$6,BE$4,'Monthly Cash Flow'!$F$17:$EG$17)-'Rent Roll'!$V5,0)*'Rent Roll'!$T5*'Rent Roll'!$R5,"-"),"-")</f>
        <v>-</v>
      </c>
      <c r="BF61" s="715" t="str">
        <f>IFERROR(IF(BF$3='Rent Roll'!$U5,MAX(-SUMIF('Monthly Cash Flow'!$F$6:$EG$6,BF$4,'Monthly Cash Flow'!$F$17:$EG$17)-'Rent Roll'!$V5,0)*'Rent Roll'!$T5*'Rent Roll'!$R5,"-"),"-")</f>
        <v>-</v>
      </c>
      <c r="BG61" s="715" t="str">
        <f>IFERROR(IF(BG$3='Rent Roll'!$U5,MAX(-SUMIF('Monthly Cash Flow'!$F$6:$EG$6,BG$4,'Monthly Cash Flow'!$F$17:$EG$17)-'Rent Roll'!$V5,0)*'Rent Roll'!$T5*'Rent Roll'!$R5,"-"),"-")</f>
        <v>-</v>
      </c>
      <c r="BH61" s="715" t="str">
        <f>IFERROR(IF(BH$3='Rent Roll'!$U5,MAX(-SUMIF('Monthly Cash Flow'!$F$6:$EG$6,BH$4,'Monthly Cash Flow'!$F$17:$EG$17)-'Rent Roll'!$V5,0)*'Rent Roll'!$T5*'Rent Roll'!$R5,"-"),"-")</f>
        <v>-</v>
      </c>
      <c r="BI61" s="715" t="str">
        <f>IFERROR(IF(BI$3='Rent Roll'!$U5,MAX(-SUMIF('Monthly Cash Flow'!$F$6:$EG$6,BI$4,'Monthly Cash Flow'!$F$17:$EG$17)-'Rent Roll'!$V5,0)*'Rent Roll'!$T5*'Rent Roll'!$R5,"-"),"-")</f>
        <v>-</v>
      </c>
      <c r="BJ61" s="715">
        <f>IFERROR(IF(BJ$3='Rent Roll'!$U5,MAX(-SUMIF('Monthly Cash Flow'!$F$6:$EG$6,BJ$4,'Monthly Cash Flow'!$F$17:$EG$17)-'Rent Roll'!$V5,0)*'Rent Roll'!$T5*'Rent Roll'!$R5,"-"),"-")</f>
        <v>2646.2854097184654</v>
      </c>
      <c r="BK61" s="715" t="str">
        <f>IFERROR(IF(BK$3='Rent Roll'!$U5,MAX(-SUMIF('Monthly Cash Flow'!$F$6:$EG$6,BK$4,'Monthly Cash Flow'!$F$17:$EG$17)-'Rent Roll'!$V5,0)*'Rent Roll'!$T5*'Rent Roll'!$R5,"-"),"-")</f>
        <v>-</v>
      </c>
      <c r="BL61" s="715" t="str">
        <f>IFERROR(IF(BL$3='Rent Roll'!$U5,MAX(-SUMIF('Monthly Cash Flow'!$F$6:$EG$6,BL$4,'Monthly Cash Flow'!$F$17:$EG$17)-'Rent Roll'!$V5,0)*'Rent Roll'!$T5*'Rent Roll'!$R5,"-"),"-")</f>
        <v>-</v>
      </c>
      <c r="BM61" s="715" t="str">
        <f>IFERROR(IF(BM$3='Rent Roll'!$U5,MAX(-SUMIF('Monthly Cash Flow'!$F$6:$EG$6,BM$4,'Monthly Cash Flow'!$F$17:$EG$17)-'Rent Roll'!$V5,0)*'Rent Roll'!$T5*'Rent Roll'!$R5,"-"),"-")</f>
        <v>-</v>
      </c>
      <c r="BN61" s="715" t="str">
        <f>IFERROR(IF(BN$3='Rent Roll'!$U5,MAX(-SUMIF('Monthly Cash Flow'!$F$6:$EG$6,BN$4,'Monthly Cash Flow'!$F$17:$EG$17)-'Rent Roll'!$V5,0)*'Rent Roll'!$T5*'Rent Roll'!$R5,"-"),"-")</f>
        <v>-</v>
      </c>
      <c r="BO61" s="715" t="str">
        <f>IFERROR(IF(BO$3='Rent Roll'!$U5,MAX(-SUMIF('Monthly Cash Flow'!$F$6:$EG$6,BO$4,'Monthly Cash Flow'!$F$17:$EG$17)-'Rent Roll'!$V5,0)*'Rent Roll'!$T5*'Rent Roll'!$R5,"-"),"-")</f>
        <v>-</v>
      </c>
      <c r="BP61" s="715" t="str">
        <f>IFERROR(IF(BP$3='Rent Roll'!$U5,MAX(-SUMIF('Monthly Cash Flow'!$F$6:$EG$6,BP$4,'Monthly Cash Flow'!$F$17:$EG$17)-'Rent Roll'!$V5,0)*'Rent Roll'!$T5*'Rent Roll'!$R5,"-"),"-")</f>
        <v>-</v>
      </c>
      <c r="BQ61" s="715" t="str">
        <f>IFERROR(IF(BQ$3='Rent Roll'!$U5,MAX(-SUMIF('Monthly Cash Flow'!$F$6:$EG$6,BQ$4,'Monthly Cash Flow'!$F$17:$EG$17)-'Rent Roll'!$V5,0)*'Rent Roll'!$T5*'Rent Roll'!$R5,"-"),"-")</f>
        <v>-</v>
      </c>
      <c r="BR61" s="715" t="str">
        <f>IFERROR(IF(BR$3='Rent Roll'!$U5,MAX(-SUMIF('Monthly Cash Flow'!$F$6:$EG$6,BR$4,'Monthly Cash Flow'!$F$17:$EG$17)-'Rent Roll'!$V5,0)*'Rent Roll'!$T5*'Rent Roll'!$R5,"-"),"-")</f>
        <v>-</v>
      </c>
      <c r="BS61" s="715" t="str">
        <f>IFERROR(IF(BS$3='Rent Roll'!$U5,MAX(-SUMIF('Monthly Cash Flow'!$F$6:$EG$6,BS$4,'Monthly Cash Flow'!$F$17:$EG$17)-'Rent Roll'!$V5,0)*'Rent Roll'!$T5*'Rent Roll'!$R5,"-"),"-")</f>
        <v>-</v>
      </c>
      <c r="BT61" s="715" t="str">
        <f>IFERROR(IF(BT$3='Rent Roll'!$U5,MAX(-SUMIF('Monthly Cash Flow'!$F$6:$EG$6,BT$4,'Monthly Cash Flow'!$F$17:$EG$17)-'Rent Roll'!$V5,0)*'Rent Roll'!$T5*'Rent Roll'!$R5,"-"),"-")</f>
        <v>-</v>
      </c>
      <c r="BU61" s="715" t="str">
        <f>IFERROR(IF(BU$3='Rent Roll'!$U5,MAX(-SUMIF('Monthly Cash Flow'!$F$6:$EG$6,BU$4,'Monthly Cash Flow'!$F$17:$EG$17)-'Rent Roll'!$V5,0)*'Rent Roll'!$T5*'Rent Roll'!$R5,"-"),"-")</f>
        <v>-</v>
      </c>
      <c r="BV61" s="715">
        <f>IFERROR(IF(BV$3='Rent Roll'!$U5,MAX(-SUMIF('Monthly Cash Flow'!$F$6:$EG$6,BV$4,'Monthly Cash Flow'!$F$17:$EG$17)-'Rent Roll'!$V5,0)*'Rent Roll'!$T5*'Rent Roll'!$R5,"-"),"-")</f>
        <v>3332.8503615063855</v>
      </c>
      <c r="BW61" s="715" t="str">
        <f>IFERROR(IF(BW$3='Rent Roll'!$U5,MAX(-SUMIF('Monthly Cash Flow'!$F$6:$EG$6,BW$4,'Monthly Cash Flow'!$F$17:$EG$17)-'Rent Roll'!$V5,0)*'Rent Roll'!$T5*'Rent Roll'!$R5,"-"),"-")</f>
        <v>-</v>
      </c>
      <c r="BX61" s="715" t="str">
        <f>IFERROR(IF(BX$3='Rent Roll'!$U5,MAX(-SUMIF('Monthly Cash Flow'!$F$6:$EG$6,BX$4,'Monthly Cash Flow'!$F$17:$EG$17)-'Rent Roll'!$V5,0)*'Rent Roll'!$T5*'Rent Roll'!$R5,"-"),"-")</f>
        <v>-</v>
      </c>
      <c r="BY61" s="715" t="str">
        <f>IFERROR(IF(BY$3='Rent Roll'!$U5,MAX(-SUMIF('Monthly Cash Flow'!$F$6:$EG$6,BY$4,'Monthly Cash Flow'!$F$17:$EG$17)-'Rent Roll'!$V5,0)*'Rent Roll'!$T5*'Rent Roll'!$R5,"-"),"-")</f>
        <v>-</v>
      </c>
      <c r="BZ61" s="715" t="str">
        <f>IFERROR(IF(BZ$3='Rent Roll'!$U5,MAX(-SUMIF('Monthly Cash Flow'!$F$6:$EG$6,BZ$4,'Monthly Cash Flow'!$F$17:$EG$17)-'Rent Roll'!$V5,0)*'Rent Roll'!$T5*'Rent Roll'!$R5,"-"),"-")</f>
        <v>-</v>
      </c>
      <c r="CA61" s="715" t="str">
        <f>IFERROR(IF(CA$3='Rent Roll'!$U5,MAX(-SUMIF('Monthly Cash Flow'!$F$6:$EG$6,CA$4,'Monthly Cash Flow'!$F$17:$EG$17)-'Rent Roll'!$V5,0)*'Rent Roll'!$T5*'Rent Roll'!$R5,"-"),"-")</f>
        <v>-</v>
      </c>
      <c r="CB61" s="715" t="str">
        <f>IFERROR(IF(CB$3='Rent Roll'!$U5,MAX(-SUMIF('Monthly Cash Flow'!$F$6:$EG$6,CB$4,'Monthly Cash Flow'!$F$17:$EG$17)-'Rent Roll'!$V5,0)*'Rent Roll'!$T5*'Rent Roll'!$R5,"-"),"-")</f>
        <v>-</v>
      </c>
      <c r="CC61" s="715" t="str">
        <f>IFERROR(IF(CC$3='Rent Roll'!$U5,MAX(-SUMIF('Monthly Cash Flow'!$F$6:$EG$6,CC$4,'Monthly Cash Flow'!$F$17:$EG$17)-'Rent Roll'!$V5,0)*'Rent Roll'!$T5*'Rent Roll'!$R5,"-"),"-")</f>
        <v>-</v>
      </c>
      <c r="CD61" s="715" t="str">
        <f>IFERROR(IF(CD$3='Rent Roll'!$U5,MAX(-SUMIF('Monthly Cash Flow'!$F$6:$EG$6,CD$4,'Monthly Cash Flow'!$F$17:$EG$17)-'Rent Roll'!$V5,0)*'Rent Roll'!$T5*'Rent Roll'!$R5,"-"),"-")</f>
        <v>-</v>
      </c>
      <c r="CE61" s="715" t="str">
        <f>IFERROR(IF(CE$3='Rent Roll'!$U5,MAX(-SUMIF('Monthly Cash Flow'!$F$6:$EG$6,CE$4,'Monthly Cash Flow'!$F$17:$EG$17)-'Rent Roll'!$V5,0)*'Rent Roll'!$T5*'Rent Roll'!$R5,"-"),"-")</f>
        <v>-</v>
      </c>
      <c r="CF61" s="715" t="str">
        <f>IFERROR(IF(CF$3='Rent Roll'!$U5,MAX(-SUMIF('Monthly Cash Flow'!$F$6:$EG$6,CF$4,'Monthly Cash Flow'!$F$17:$EG$17)-'Rent Roll'!$V5,0)*'Rent Roll'!$T5*'Rent Roll'!$R5,"-"),"-")</f>
        <v>-</v>
      </c>
      <c r="CG61" s="715" t="str">
        <f>IFERROR(IF(CG$3='Rent Roll'!$U5,MAX(-SUMIF('Monthly Cash Flow'!$F$6:$EG$6,CG$4,'Monthly Cash Flow'!$F$17:$EG$17)-'Rent Roll'!$V5,0)*'Rent Roll'!$T5*'Rent Roll'!$R5,"-"),"-")</f>
        <v>-</v>
      </c>
      <c r="CH61" s="715">
        <f>IFERROR(IF(CH$3='Rent Roll'!$U5,MAX(-SUMIF('Monthly Cash Flow'!$F$6:$EG$6,CH$4,'Monthly Cash Flow'!$F$17:$EG$17)-'Rent Roll'!$V5,0)*'Rent Roll'!$T5*'Rent Roll'!$R5,"-"),"-")</f>
        <v>4029.7137875711169</v>
      </c>
      <c r="CI61" s="715" t="str">
        <f>IFERROR(IF(CI$3='Rent Roll'!$U5,MAX(-SUMIF('Monthly Cash Flow'!$F$6:$EG$6,CI$4,'Monthly Cash Flow'!$F$17:$EG$17)-'Rent Roll'!$V5,0)*'Rent Roll'!$T5*'Rent Roll'!$R5,"-"),"-")</f>
        <v>-</v>
      </c>
      <c r="CJ61" s="715" t="str">
        <f>IFERROR(IF(CJ$3='Rent Roll'!$U5,MAX(-SUMIF('Monthly Cash Flow'!$F$6:$EG$6,CJ$4,'Monthly Cash Flow'!$F$17:$EG$17)-'Rent Roll'!$V5,0)*'Rent Roll'!$T5*'Rent Roll'!$R5,"-"),"-")</f>
        <v>-</v>
      </c>
      <c r="CK61" s="715" t="str">
        <f>IFERROR(IF(CK$3='Rent Roll'!$U5,MAX(-SUMIF('Monthly Cash Flow'!$F$6:$EG$6,CK$4,'Monthly Cash Flow'!$F$17:$EG$17)-'Rent Roll'!$V5,0)*'Rent Roll'!$T5*'Rent Roll'!$R5,"-"),"-")</f>
        <v>-</v>
      </c>
      <c r="CL61" s="715" t="str">
        <f>IFERROR(IF(CL$3='Rent Roll'!$U5,MAX(-SUMIF('Monthly Cash Flow'!$F$6:$EG$6,CL$4,'Monthly Cash Flow'!$F$17:$EG$17)-'Rent Roll'!$V5,0)*'Rent Roll'!$T5*'Rent Roll'!$R5,"-"),"-")</f>
        <v>-</v>
      </c>
      <c r="CM61" s="715" t="str">
        <f>IFERROR(IF(CM$3='Rent Roll'!$U5,MAX(-SUMIF('Monthly Cash Flow'!$F$6:$EG$6,CM$4,'Monthly Cash Flow'!$F$17:$EG$17)-'Rent Roll'!$V5,0)*'Rent Roll'!$T5*'Rent Roll'!$R5,"-"),"-")</f>
        <v>-</v>
      </c>
      <c r="CN61" s="715" t="str">
        <f>IFERROR(IF(CN$3='Rent Roll'!$U5,MAX(-SUMIF('Monthly Cash Flow'!$F$6:$EG$6,CN$4,'Monthly Cash Flow'!$F$17:$EG$17)-'Rent Roll'!$V5,0)*'Rent Roll'!$T5*'Rent Roll'!$R5,"-"),"-")</f>
        <v>-</v>
      </c>
      <c r="CO61" s="715" t="str">
        <f>IFERROR(IF(CO$3='Rent Roll'!$U5,MAX(-SUMIF('Monthly Cash Flow'!$F$6:$EG$6,CO$4,'Monthly Cash Flow'!$F$17:$EG$17)-'Rent Roll'!$V5,0)*'Rent Roll'!$T5*'Rent Roll'!$R5,"-"),"-")</f>
        <v>-</v>
      </c>
      <c r="CP61" s="715" t="str">
        <f>IFERROR(IF(CP$3='Rent Roll'!$U5,MAX(-SUMIF('Monthly Cash Flow'!$F$6:$EG$6,CP$4,'Monthly Cash Flow'!$F$17:$EG$17)-'Rent Roll'!$V5,0)*'Rent Roll'!$T5*'Rent Roll'!$R5,"-"),"-")</f>
        <v>-</v>
      </c>
      <c r="CQ61" s="715" t="str">
        <f>IFERROR(IF(CQ$3='Rent Roll'!$U5,MAX(-SUMIF('Monthly Cash Flow'!$F$6:$EG$6,CQ$4,'Monthly Cash Flow'!$F$17:$EG$17)-'Rent Roll'!$V5,0)*'Rent Roll'!$T5*'Rent Roll'!$R5,"-"),"-")</f>
        <v>-</v>
      </c>
      <c r="CR61" s="715" t="str">
        <f>IFERROR(IF(CR$3='Rent Roll'!$U5,MAX(-SUMIF('Monthly Cash Flow'!$F$6:$EG$6,CR$4,'Monthly Cash Flow'!$F$17:$EG$17)-'Rent Roll'!$V5,0)*'Rent Roll'!$T5*'Rent Roll'!$R5,"-"),"-")</f>
        <v>-</v>
      </c>
      <c r="CS61" s="715" t="str">
        <f>IFERROR(IF(CS$3='Rent Roll'!$U5,MAX(-SUMIF('Monthly Cash Flow'!$F$6:$EG$6,CS$4,'Monthly Cash Flow'!$F$17:$EG$17)-'Rent Roll'!$V5,0)*'Rent Roll'!$T5*'Rent Roll'!$R5,"-"),"-")</f>
        <v>-</v>
      </c>
      <c r="CT61" s="715">
        <f>IFERROR(IF(CT$3='Rent Roll'!$U5,MAX(-SUMIF('Monthly Cash Flow'!$F$6:$EG$6,CT$4,'Monthly Cash Flow'!$F$17:$EG$17)-'Rent Roll'!$V5,0)*'Rent Roll'!$T5*'Rent Roll'!$R5,"-"),"-")</f>
        <v>4737.0301650268302</v>
      </c>
      <c r="CU61" s="715" t="str">
        <f>IFERROR(IF(CU$3='Rent Roll'!$U5,MAX(-SUMIF('Monthly Cash Flow'!$F$6:$EG$6,CU$4,'Monthly Cash Flow'!$F$17:$EG$17)-'Rent Roll'!$V5,0)*'Rent Roll'!$T5*'Rent Roll'!$R5,"-"),"-")</f>
        <v>-</v>
      </c>
      <c r="CV61" s="715" t="str">
        <f>IFERROR(IF(CV$3='Rent Roll'!$U5,MAX(-SUMIF('Monthly Cash Flow'!$F$6:$EG$6,CV$4,'Monthly Cash Flow'!$F$17:$EG$17)-'Rent Roll'!$V5,0)*'Rent Roll'!$T5*'Rent Roll'!$R5,"-"),"-")</f>
        <v>-</v>
      </c>
      <c r="CW61" s="715" t="str">
        <f>IFERROR(IF(CW$3='Rent Roll'!$U5,MAX(-SUMIF('Monthly Cash Flow'!$F$6:$EG$6,CW$4,'Monthly Cash Flow'!$F$17:$EG$17)-'Rent Roll'!$V5,0)*'Rent Roll'!$T5*'Rent Roll'!$R5,"-"),"-")</f>
        <v>-</v>
      </c>
      <c r="CX61" s="715" t="str">
        <f>IFERROR(IF(CX$3='Rent Roll'!$U5,MAX(-SUMIF('Monthly Cash Flow'!$F$6:$EG$6,CX$4,'Monthly Cash Flow'!$F$17:$EG$17)-'Rent Roll'!$V5,0)*'Rent Roll'!$T5*'Rent Roll'!$R5,"-"),"-")</f>
        <v>-</v>
      </c>
      <c r="CY61" s="715" t="str">
        <f>IFERROR(IF(CY$3='Rent Roll'!$U5,MAX(-SUMIF('Monthly Cash Flow'!$F$6:$EG$6,CY$4,'Monthly Cash Flow'!$F$17:$EG$17)-'Rent Roll'!$V5,0)*'Rent Roll'!$T5*'Rent Roll'!$R5,"-"),"-")</f>
        <v>-</v>
      </c>
      <c r="CZ61" s="715" t="str">
        <f>IFERROR(IF(CZ$3='Rent Roll'!$U5,MAX(-SUMIF('Monthly Cash Flow'!$F$6:$EG$6,CZ$4,'Monthly Cash Flow'!$F$17:$EG$17)-'Rent Roll'!$V5,0)*'Rent Roll'!$T5*'Rent Roll'!$R5,"-"),"-")</f>
        <v>-</v>
      </c>
      <c r="DA61" s="715" t="str">
        <f>IFERROR(IF(DA$3='Rent Roll'!$U5,MAX(-SUMIF('Monthly Cash Flow'!$F$6:$EG$6,DA$4,'Monthly Cash Flow'!$F$17:$EG$17)-'Rent Roll'!$V5,0)*'Rent Roll'!$T5*'Rent Roll'!$R5,"-"),"-")</f>
        <v>-</v>
      </c>
      <c r="DB61" s="715" t="str">
        <f>IFERROR(IF(DB$3='Rent Roll'!$U5,MAX(-SUMIF('Monthly Cash Flow'!$F$6:$EG$6,DB$4,'Monthly Cash Flow'!$F$17:$EG$17)-'Rent Roll'!$V5,0)*'Rent Roll'!$T5*'Rent Roll'!$R5,"-"),"-")</f>
        <v>-</v>
      </c>
      <c r="DC61" s="715" t="str">
        <f>IFERROR(IF(DC$3='Rent Roll'!$U5,MAX(-SUMIF('Monthly Cash Flow'!$F$6:$EG$6,DC$4,'Monthly Cash Flow'!$F$17:$EG$17)-'Rent Roll'!$V5,0)*'Rent Roll'!$T5*'Rent Roll'!$R5,"-"),"-")</f>
        <v>-</v>
      </c>
      <c r="DD61" s="715" t="str">
        <f>IFERROR(IF(DD$3='Rent Roll'!$U5,MAX(-SUMIF('Monthly Cash Flow'!$F$6:$EG$6,DD$4,'Monthly Cash Flow'!$F$17:$EG$17)-'Rent Roll'!$V5,0)*'Rent Roll'!$T5*'Rent Roll'!$R5,"-"),"-")</f>
        <v>-</v>
      </c>
      <c r="DE61" s="715" t="str">
        <f>IFERROR(IF(DE$3='Rent Roll'!$U5,MAX(-SUMIF('Monthly Cash Flow'!$F$6:$EG$6,DE$4,'Monthly Cash Flow'!$F$17:$EG$17)-'Rent Roll'!$V5,0)*'Rent Roll'!$T5*'Rent Roll'!$R5,"-"),"-")</f>
        <v>-</v>
      </c>
      <c r="DF61" s="715">
        <f>IFERROR(IF(DF$3='Rent Roll'!$U5,MAX(-SUMIF('Monthly Cash Flow'!$F$6:$EG$6,DF$4,'Monthly Cash Flow'!$F$17:$EG$17)-'Rent Roll'!$V5,0)*'Rent Roll'!$T5*'Rent Roll'!$R5,"-"),"-")</f>
        <v>5454.9562881443762</v>
      </c>
      <c r="DG61" s="715" t="str">
        <f>IFERROR(IF(DG$3='Rent Roll'!$U5,MAX(-SUMIF('Monthly Cash Flow'!$F$6:$EG$6,DG$4,'Monthly Cash Flow'!$F$17:$EG$17)-'Rent Roll'!$V5,0)*'Rent Roll'!$T5*'Rent Roll'!$R5,"-"),"-")</f>
        <v>-</v>
      </c>
      <c r="DH61" s="715" t="str">
        <f>IFERROR(IF(DH$3='Rent Roll'!$U5,MAX(-SUMIF('Monthly Cash Flow'!$F$6:$EG$6,DH$4,'Monthly Cash Flow'!$F$17:$EG$17)-'Rent Roll'!$V5,0)*'Rent Roll'!$T5*'Rent Roll'!$R5,"-"),"-")</f>
        <v>-</v>
      </c>
      <c r="DI61" s="715" t="str">
        <f>IFERROR(IF(DI$3='Rent Roll'!$U5,MAX(-SUMIF('Monthly Cash Flow'!$F$6:$EG$6,DI$4,'Monthly Cash Flow'!$F$17:$EG$17)-'Rent Roll'!$V5,0)*'Rent Roll'!$T5*'Rent Roll'!$R5,"-"),"-")</f>
        <v>-</v>
      </c>
      <c r="DJ61" s="715" t="str">
        <f>IFERROR(IF(DJ$3='Rent Roll'!$U5,MAX(-SUMIF('Monthly Cash Flow'!$F$6:$EG$6,DJ$4,'Monthly Cash Flow'!$F$17:$EG$17)-'Rent Roll'!$V5,0)*'Rent Roll'!$T5*'Rent Roll'!$R5,"-"),"-")</f>
        <v>-</v>
      </c>
      <c r="DK61" s="715" t="str">
        <f>IFERROR(IF(DK$3='Rent Roll'!$U5,MAX(-SUMIF('Monthly Cash Flow'!$F$6:$EG$6,DK$4,'Monthly Cash Flow'!$F$17:$EG$17)-'Rent Roll'!$V5,0)*'Rent Roll'!$T5*'Rent Roll'!$R5,"-"),"-")</f>
        <v>-</v>
      </c>
      <c r="DL61" s="715" t="str">
        <f>IFERROR(IF(DL$3='Rent Roll'!$U5,MAX(-SUMIF('Monthly Cash Flow'!$F$6:$EG$6,DL$4,'Monthly Cash Flow'!$F$17:$EG$17)-'Rent Roll'!$V5,0)*'Rent Roll'!$T5*'Rent Roll'!$R5,"-"),"-")</f>
        <v>-</v>
      </c>
      <c r="DM61" s="715" t="str">
        <f>IFERROR(IF(DM$3='Rent Roll'!$U5,MAX(-SUMIF('Monthly Cash Flow'!$F$6:$EG$6,DM$4,'Monthly Cash Flow'!$F$17:$EG$17)-'Rent Roll'!$V5,0)*'Rent Roll'!$T5*'Rent Roll'!$R5,"-"),"-")</f>
        <v>-</v>
      </c>
      <c r="DN61" s="715" t="str">
        <f>IFERROR(IF(DN$3='Rent Roll'!$U5,MAX(-SUMIF('Monthly Cash Flow'!$F$6:$EG$6,DN$4,'Monthly Cash Flow'!$F$17:$EG$17)-'Rent Roll'!$V5,0)*'Rent Roll'!$T5*'Rent Roll'!$R5,"-"),"-")</f>
        <v>-</v>
      </c>
      <c r="DO61" s="715" t="str">
        <f>IFERROR(IF(DO$3='Rent Roll'!$U5,MAX(-SUMIF('Monthly Cash Flow'!$F$6:$EG$6,DO$4,'Monthly Cash Flow'!$F$17:$EG$17)-'Rent Roll'!$V5,0)*'Rent Roll'!$T5*'Rent Roll'!$R5,"-"),"-")</f>
        <v>-</v>
      </c>
      <c r="DP61" s="715" t="str">
        <f>IFERROR(IF(DP$3='Rent Roll'!$U5,MAX(-SUMIF('Monthly Cash Flow'!$F$6:$EG$6,DP$4,'Monthly Cash Flow'!$F$17:$EG$17)-'Rent Roll'!$V5,0)*'Rent Roll'!$T5*'Rent Roll'!$R5,"-"),"-")</f>
        <v>-</v>
      </c>
      <c r="DQ61" s="715" t="str">
        <f>IFERROR(IF(DQ$3='Rent Roll'!$U5,MAX(-SUMIF('Monthly Cash Flow'!$F$6:$EG$6,DQ$4,'Monthly Cash Flow'!$F$17:$EG$17)-'Rent Roll'!$V5,0)*'Rent Roll'!$T5*'Rent Roll'!$R5,"-"),"-")</f>
        <v>-</v>
      </c>
      <c r="DR61" s="715">
        <f>IFERROR(IF(DR$3='Rent Roll'!$U5,MAX(-SUMIF('Monthly Cash Flow'!$F$6:$EG$6,DR$4,'Monthly Cash Flow'!$F$17:$EG$17)-'Rent Roll'!$V5,0)*'Rent Roll'!$T5*'Rent Roll'!$R5,"-"),"-")</f>
        <v>6183.6513031086834</v>
      </c>
      <c r="DS61" s="715" t="str">
        <f>IFERROR(IF(DS$3='Rent Roll'!$U5,MAX(-SUMIF('Monthly Cash Flow'!$F$6:$EG$6,DS$4,'Monthly Cash Flow'!$F$17:$EG$17)-'Rent Roll'!$V5,0)*'Rent Roll'!$T5*'Rent Roll'!$R5,"-"),"-")</f>
        <v>-</v>
      </c>
      <c r="DT61" s="715" t="str">
        <f>IFERROR(IF(DT$3='Rent Roll'!$U5,MAX(-SUMIF('Monthly Cash Flow'!$F$6:$EG$6,DT$4,'Monthly Cash Flow'!$F$17:$EG$17)-'Rent Roll'!$V5,0)*'Rent Roll'!$T5*'Rent Roll'!$R5,"-"),"-")</f>
        <v>-</v>
      </c>
      <c r="DU61" s="715" t="str">
        <f>IFERROR(IF(DU$3='Rent Roll'!$U5,MAX(-SUMIF('Monthly Cash Flow'!$F$6:$EG$6,DU$4,'Monthly Cash Flow'!$F$17:$EG$17)-'Rent Roll'!$V5,0)*'Rent Roll'!$T5*'Rent Roll'!$R5,"-"),"-")</f>
        <v>-</v>
      </c>
      <c r="DV61" s="715" t="str">
        <f>IFERROR(IF(DV$3='Rent Roll'!$U5,MAX(-SUMIF('Monthly Cash Flow'!$F$6:$EG$6,DV$4,'Monthly Cash Flow'!$F$17:$EG$17)-'Rent Roll'!$V5,0)*'Rent Roll'!$T5*'Rent Roll'!$R5,"-"),"-")</f>
        <v>-</v>
      </c>
      <c r="DW61" s="715" t="str">
        <f>IFERROR(IF(DW$3='Rent Roll'!$U5,MAX(-SUMIF('Monthly Cash Flow'!$F$6:$EG$6,DW$4,'Monthly Cash Flow'!$F$17:$EG$17)-'Rent Roll'!$V5,0)*'Rent Roll'!$T5*'Rent Roll'!$R5,"-"),"-")</f>
        <v>-</v>
      </c>
      <c r="DX61" s="715" t="str">
        <f>IFERROR(IF(DX$3='Rent Roll'!$U5,MAX(-SUMIF('Monthly Cash Flow'!$F$6:$EG$6,DX$4,'Monthly Cash Flow'!$F$17:$EG$17)-'Rent Roll'!$V5,0)*'Rent Roll'!$T5*'Rent Roll'!$R5,"-"),"-")</f>
        <v>-</v>
      </c>
      <c r="DY61" s="715" t="str">
        <f>IFERROR(IF(DY$3='Rent Roll'!$U5,MAX(-SUMIF('Monthly Cash Flow'!$F$6:$EG$6,DY$4,'Monthly Cash Flow'!$F$17:$EG$17)-'Rent Roll'!$V5,0)*'Rent Roll'!$T5*'Rent Roll'!$R5,"-"),"-")</f>
        <v>-</v>
      </c>
      <c r="DZ61" s="715" t="str">
        <f>IFERROR(IF(DZ$3='Rent Roll'!$U5,MAX(-SUMIF('Monthly Cash Flow'!$F$6:$EG$6,DZ$4,'Monthly Cash Flow'!$F$17:$EG$17)-'Rent Roll'!$V5,0)*'Rent Roll'!$T5*'Rent Roll'!$R5,"-"),"-")</f>
        <v>-</v>
      </c>
      <c r="EA61" s="715" t="str">
        <f>IFERROR(IF(EA$3='Rent Roll'!$U5,MAX(-SUMIF('Monthly Cash Flow'!$F$6:$EG$6,EA$4,'Monthly Cash Flow'!$F$17:$EG$17)-'Rent Roll'!$V5,0)*'Rent Roll'!$T5*'Rent Roll'!$R5,"-"),"-")</f>
        <v>-</v>
      </c>
      <c r="EB61" s="715" t="str">
        <f>IFERROR(IF(EB$3='Rent Roll'!$U5,MAX(-SUMIF('Monthly Cash Flow'!$F$6:$EG$6,EB$4,'Monthly Cash Flow'!$F$17:$EG$17)-'Rent Roll'!$V5,0)*'Rent Roll'!$T5*'Rent Roll'!$R5,"-"),"-")</f>
        <v>-</v>
      </c>
      <c r="EC61" s="715" t="str">
        <f>IFERROR(IF(EC$3='Rent Roll'!$U5,MAX(-SUMIF('Monthly Cash Flow'!$F$6:$EG$6,EC$4,'Monthly Cash Flow'!$F$17:$EG$17)-'Rent Roll'!$V5,0)*'Rent Roll'!$T5*'Rent Roll'!$R5,"-"),"-")</f>
        <v>-</v>
      </c>
      <c r="ED61" s="715">
        <f>IFERROR(IF(ED$3='Rent Roll'!$U5,MAX(-SUMIF('Monthly Cash Flow'!$F$6:$EG$6,ED$4,'Monthly Cash Flow'!$F$17:$EG$17)-'Rent Roll'!$V5,0)*'Rent Roll'!$T5*'Rent Roll'!$R5,"-"),"-")</f>
        <v>6923.2767432974642</v>
      </c>
      <c r="EE61" s="715" t="str">
        <f>IFERROR(IF(EE$3='Rent Roll'!$U5,MAX(-SUMIF('Monthly Cash Flow'!$F$6:$EG$6,EE$4,'Monthly Cash Flow'!$F$17:$EG$17)-'Rent Roll'!$V5,0)*'Rent Roll'!$T5*'Rent Roll'!$R5,"-"),"-")</f>
        <v>-</v>
      </c>
      <c r="EF61" s="361" t="str">
        <f>IFERROR(IF(EF$3='Rent Roll'!$U5,MAX(-SUMIF('Monthly Cash Flow'!$F$6:$EG$6,EF$4,'Monthly Cash Flow'!$F$17:$EG$17)-'Rent Roll'!$V5,0)*'Rent Roll'!$T5*'Rent Roll'!$R5,"-"),"-")</f>
        <v>-</v>
      </c>
      <c r="EG61" s="693" t="s">
        <v>109</v>
      </c>
    </row>
    <row r="62" spans="2:137" x14ac:dyDescent="0.25">
      <c r="B62" s="731"/>
      <c r="C62" s="714" t="str">
        <f>CONCATENATE('Rent Roll'!B6&amp;" - "&amp;'Rent Roll'!C6)</f>
        <v>3 - Office</v>
      </c>
      <c r="D62" s="361">
        <f t="shared" si="19"/>
        <v>13644.549466685008</v>
      </c>
      <c r="E62" s="715" t="str">
        <f>IFERROR(IF(E$3='Rent Roll'!$U6,MAX(-SUMIF('Monthly Cash Flow'!$F$6:$EG$6,E$4,'Monthly Cash Flow'!$F$17:$EG$17)-'Rent Roll'!$V6,0)*'Rent Roll'!$T6*'Rent Roll'!$R6,"-"),"-")</f>
        <v>-</v>
      </c>
      <c r="F62" s="715" t="str">
        <f>IFERROR(IF(F$3='Rent Roll'!$U6,MAX(-SUMIF('Monthly Cash Flow'!$F$6:$EG$6,F$4,'Monthly Cash Flow'!$F$17:$EG$17)-'Rent Roll'!$V6,0)*'Rent Roll'!$T6*'Rent Roll'!$R6,"-"),"-")</f>
        <v>-</v>
      </c>
      <c r="G62" s="715" t="str">
        <f>IFERROR(IF(G$3='Rent Roll'!$U6,MAX(-SUMIF('Monthly Cash Flow'!$F$6:$EG$6,G$4,'Monthly Cash Flow'!$F$17:$EG$17)-'Rent Roll'!$V6,0)*'Rent Roll'!$T6*'Rent Roll'!$R6,"-"),"-")</f>
        <v>-</v>
      </c>
      <c r="H62" s="715" t="str">
        <f>IFERROR(IF(H$3='Rent Roll'!$U6,MAX(-SUMIF('Monthly Cash Flow'!$F$6:$EG$6,H$4,'Monthly Cash Flow'!$F$17:$EG$17)-'Rent Roll'!$V6,0)*'Rent Roll'!$T6*'Rent Roll'!$R6,"-"),"-")</f>
        <v>-</v>
      </c>
      <c r="I62" s="715" t="str">
        <f>IFERROR(IF(I$3='Rent Roll'!$U6,MAX(-SUMIF('Monthly Cash Flow'!$F$6:$EG$6,I$4,'Monthly Cash Flow'!$F$17:$EG$17)-'Rent Roll'!$V6,0)*'Rent Roll'!$T6*'Rent Roll'!$R6,"-"),"-")</f>
        <v>-</v>
      </c>
      <c r="J62" s="715" t="str">
        <f>IFERROR(IF(J$3='Rent Roll'!$U6,MAX(-SUMIF('Monthly Cash Flow'!$F$6:$EG$6,J$4,'Monthly Cash Flow'!$F$17:$EG$17)-'Rent Roll'!$V6,0)*'Rent Roll'!$T6*'Rent Roll'!$R6,"-"),"-")</f>
        <v>-</v>
      </c>
      <c r="K62" s="715" t="str">
        <f>IFERROR(IF(K$3='Rent Roll'!$U6,MAX(-SUMIF('Monthly Cash Flow'!$F$6:$EG$6,K$4,'Monthly Cash Flow'!$F$17:$EG$17)-'Rent Roll'!$V6,0)*'Rent Roll'!$T6*'Rent Roll'!$R6,"-"),"-")</f>
        <v>-</v>
      </c>
      <c r="L62" s="715" t="str">
        <f>IFERROR(IF(L$3='Rent Roll'!$U6,MAX(-SUMIF('Monthly Cash Flow'!$F$6:$EG$6,L$4,'Monthly Cash Flow'!$F$17:$EG$17)-'Rent Roll'!$V6,0)*'Rent Roll'!$T6*'Rent Roll'!$R6,"-"),"-")</f>
        <v>-</v>
      </c>
      <c r="M62" s="715" t="str">
        <f>IFERROR(IF(M$3='Rent Roll'!$U6,MAX(-SUMIF('Monthly Cash Flow'!$F$6:$EG$6,M$4,'Monthly Cash Flow'!$F$17:$EG$17)-'Rent Roll'!$V6,0)*'Rent Roll'!$T6*'Rent Roll'!$R6,"-"),"-")</f>
        <v>-</v>
      </c>
      <c r="N62" s="715">
        <f>IFERROR(IF(N$3='Rent Roll'!$U6,MAX(-SUMIF('Monthly Cash Flow'!$F$6:$EG$6,N$4,'Monthly Cash Flow'!$F$17:$EG$17)-'Rent Roll'!$V6,0)*'Rent Roll'!$T6*'Rent Roll'!$R6,"-"),"-")</f>
        <v>0</v>
      </c>
      <c r="O62" s="715" t="str">
        <f>IFERROR(IF(O$3='Rent Roll'!$U6,MAX(-SUMIF('Monthly Cash Flow'!$F$6:$EG$6,O$4,'Monthly Cash Flow'!$F$17:$EG$17)-'Rent Roll'!$V6,0)*'Rent Roll'!$T6*'Rent Roll'!$R6,"-"),"-")</f>
        <v>-</v>
      </c>
      <c r="P62" s="715" t="str">
        <f>IFERROR(IF(P$3='Rent Roll'!$U6,MAX(-SUMIF('Monthly Cash Flow'!$F$6:$EG$6,P$4,'Monthly Cash Flow'!$F$17:$EG$17)-'Rent Roll'!$V6,0)*'Rent Roll'!$T6*'Rent Roll'!$R6,"-"),"-")</f>
        <v>-</v>
      </c>
      <c r="Q62" s="715" t="str">
        <f>IFERROR(IF(Q$3='Rent Roll'!$U6,MAX(-SUMIF('Monthly Cash Flow'!$F$6:$EG$6,Q$4,'Monthly Cash Flow'!$F$17:$EG$17)-'Rent Roll'!$V6,0)*'Rent Roll'!$T6*'Rent Roll'!$R6,"-"),"-")</f>
        <v>-</v>
      </c>
      <c r="R62" s="715" t="str">
        <f>IFERROR(IF(R$3='Rent Roll'!$U6,MAX(-SUMIF('Monthly Cash Flow'!$F$6:$EG$6,R$4,'Monthly Cash Flow'!$F$17:$EG$17)-'Rent Roll'!$V6,0)*'Rent Roll'!$T6*'Rent Roll'!$R6,"-"),"-")</f>
        <v>-</v>
      </c>
      <c r="S62" s="715" t="str">
        <f>IFERROR(IF(S$3='Rent Roll'!$U6,MAX(-SUMIF('Monthly Cash Flow'!$F$6:$EG$6,S$4,'Monthly Cash Flow'!$F$17:$EG$17)-'Rent Roll'!$V6,0)*'Rent Roll'!$T6*'Rent Roll'!$R6,"-"),"-")</f>
        <v>-</v>
      </c>
      <c r="T62" s="715" t="str">
        <f>IFERROR(IF(T$3='Rent Roll'!$U6,MAX(-SUMIF('Monthly Cash Flow'!$F$6:$EG$6,T$4,'Monthly Cash Flow'!$F$17:$EG$17)-'Rent Roll'!$V6,0)*'Rent Roll'!$T6*'Rent Roll'!$R6,"-"),"-")</f>
        <v>-</v>
      </c>
      <c r="U62" s="715" t="str">
        <f>IFERROR(IF(U$3='Rent Roll'!$U6,MAX(-SUMIF('Monthly Cash Flow'!$F$6:$EG$6,U$4,'Monthly Cash Flow'!$F$17:$EG$17)-'Rent Roll'!$V6,0)*'Rent Roll'!$T6*'Rent Roll'!$R6,"-"),"-")</f>
        <v>-</v>
      </c>
      <c r="V62" s="715" t="str">
        <f>IFERROR(IF(V$3='Rent Roll'!$U6,MAX(-SUMIF('Monthly Cash Flow'!$F$6:$EG$6,V$4,'Monthly Cash Flow'!$F$17:$EG$17)-'Rent Roll'!$V6,0)*'Rent Roll'!$T6*'Rent Roll'!$R6,"-"),"-")</f>
        <v>-</v>
      </c>
      <c r="W62" s="715" t="str">
        <f>IFERROR(IF(W$3='Rent Roll'!$U6,MAX(-SUMIF('Monthly Cash Flow'!$F$6:$EG$6,W$4,'Monthly Cash Flow'!$F$17:$EG$17)-'Rent Roll'!$V6,0)*'Rent Roll'!$T6*'Rent Roll'!$R6,"-"),"-")</f>
        <v>-</v>
      </c>
      <c r="X62" s="715" t="str">
        <f>IFERROR(IF(X$3='Rent Roll'!$U6,MAX(-SUMIF('Monthly Cash Flow'!$F$6:$EG$6,X$4,'Monthly Cash Flow'!$F$17:$EG$17)-'Rent Roll'!$V6,0)*'Rent Roll'!$T6*'Rent Roll'!$R6,"-"),"-")</f>
        <v>-</v>
      </c>
      <c r="Y62" s="715" t="str">
        <f>IFERROR(IF(Y$3='Rent Roll'!$U6,MAX(-SUMIF('Monthly Cash Flow'!$F$6:$EG$6,Y$4,'Monthly Cash Flow'!$F$17:$EG$17)-'Rent Roll'!$V6,0)*'Rent Roll'!$T6*'Rent Roll'!$R6,"-"),"-")</f>
        <v>-</v>
      </c>
      <c r="Z62" s="715">
        <f>IFERROR(IF(Z$3='Rent Roll'!$U6,MAX(-SUMIF('Monthly Cash Flow'!$F$6:$EG$6,Z$4,'Monthly Cash Flow'!$F$17:$EG$17)-'Rent Roll'!$V6,0)*'Rent Roll'!$T6*'Rent Roll'!$R6,"-"),"-")</f>
        <v>237.08691570932311</v>
      </c>
      <c r="AA62" s="715" t="str">
        <f>IFERROR(IF(AA$3='Rent Roll'!$U6,MAX(-SUMIF('Monthly Cash Flow'!$F$6:$EG$6,AA$4,'Monthly Cash Flow'!$F$17:$EG$17)-'Rent Roll'!$V6,0)*'Rent Roll'!$T6*'Rent Roll'!$R6,"-"),"-")</f>
        <v>-</v>
      </c>
      <c r="AB62" s="715" t="str">
        <f>IFERROR(IF(AB$3='Rent Roll'!$U6,MAX(-SUMIF('Monthly Cash Flow'!$F$6:$EG$6,AB$4,'Monthly Cash Flow'!$F$17:$EG$17)-'Rent Roll'!$V6,0)*'Rent Roll'!$T6*'Rent Roll'!$R6,"-"),"-")</f>
        <v>-</v>
      </c>
      <c r="AC62" s="715" t="str">
        <f>IFERROR(IF(AC$3='Rent Roll'!$U6,MAX(-SUMIF('Monthly Cash Flow'!$F$6:$EG$6,AC$4,'Monthly Cash Flow'!$F$17:$EG$17)-'Rent Roll'!$V6,0)*'Rent Roll'!$T6*'Rent Roll'!$R6,"-"),"-")</f>
        <v>-</v>
      </c>
      <c r="AD62" s="715" t="str">
        <f>IFERROR(IF(AD$3='Rent Roll'!$U6,MAX(-SUMIF('Monthly Cash Flow'!$F$6:$EG$6,AD$4,'Monthly Cash Flow'!$F$17:$EG$17)-'Rent Roll'!$V6,0)*'Rent Roll'!$T6*'Rent Roll'!$R6,"-"),"-")</f>
        <v>-</v>
      </c>
      <c r="AE62" s="715" t="str">
        <f>IFERROR(IF(AE$3='Rent Roll'!$U6,MAX(-SUMIF('Monthly Cash Flow'!$F$6:$EG$6,AE$4,'Monthly Cash Flow'!$F$17:$EG$17)-'Rent Roll'!$V6,0)*'Rent Roll'!$T6*'Rent Roll'!$R6,"-"),"-")</f>
        <v>-</v>
      </c>
      <c r="AF62" s="715" t="str">
        <f>IFERROR(IF(AF$3='Rent Roll'!$U6,MAX(-SUMIF('Monthly Cash Flow'!$F$6:$EG$6,AF$4,'Monthly Cash Flow'!$F$17:$EG$17)-'Rent Roll'!$V6,0)*'Rent Roll'!$T6*'Rent Roll'!$R6,"-"),"-")</f>
        <v>-</v>
      </c>
      <c r="AG62" s="715" t="str">
        <f>IFERROR(IF(AG$3='Rent Roll'!$U6,MAX(-SUMIF('Monthly Cash Flow'!$F$6:$EG$6,AG$4,'Monthly Cash Flow'!$F$17:$EG$17)-'Rent Roll'!$V6,0)*'Rent Roll'!$T6*'Rent Roll'!$R6,"-"),"-")</f>
        <v>-</v>
      </c>
      <c r="AH62" s="715" t="str">
        <f>IFERROR(IF(AH$3='Rent Roll'!$U6,MAX(-SUMIF('Monthly Cash Flow'!$F$6:$EG$6,AH$4,'Monthly Cash Flow'!$F$17:$EG$17)-'Rent Roll'!$V6,0)*'Rent Roll'!$T6*'Rent Roll'!$R6,"-"),"-")</f>
        <v>-</v>
      </c>
      <c r="AI62" s="715" t="str">
        <f>IFERROR(IF(AI$3='Rent Roll'!$U6,MAX(-SUMIF('Monthly Cash Flow'!$F$6:$EG$6,AI$4,'Monthly Cash Flow'!$F$17:$EG$17)-'Rent Roll'!$V6,0)*'Rent Roll'!$T6*'Rent Roll'!$R6,"-"),"-")</f>
        <v>-</v>
      </c>
      <c r="AJ62" s="715" t="str">
        <f>IFERROR(IF(AJ$3='Rent Roll'!$U6,MAX(-SUMIF('Monthly Cash Flow'!$F$6:$EG$6,AJ$4,'Monthly Cash Flow'!$F$17:$EG$17)-'Rent Roll'!$V6,0)*'Rent Roll'!$T6*'Rent Roll'!$R6,"-"),"-")</f>
        <v>-</v>
      </c>
      <c r="AK62" s="715" t="str">
        <f>IFERROR(IF(AK$3='Rent Roll'!$U6,MAX(-SUMIF('Monthly Cash Flow'!$F$6:$EG$6,AK$4,'Monthly Cash Flow'!$F$17:$EG$17)-'Rent Roll'!$V6,0)*'Rent Roll'!$T6*'Rent Roll'!$R6,"-"),"-")</f>
        <v>-</v>
      </c>
      <c r="AL62" s="715">
        <f>IFERROR(IF(AL$3='Rent Roll'!$U6,MAX(-SUMIF('Monthly Cash Flow'!$F$6:$EG$6,AL$4,'Monthly Cash Flow'!$F$17:$EG$17)-'Rent Roll'!$V6,0)*'Rent Roll'!$T6*'Rent Roll'!$R6,"-"),"-")</f>
        <v>477.73013515428579</v>
      </c>
      <c r="AM62" s="715" t="str">
        <f>IFERROR(IF(AM$3='Rent Roll'!$U6,MAX(-SUMIF('Monthly Cash Flow'!$F$6:$EG$6,AM$4,'Monthly Cash Flow'!$F$17:$EG$17)-'Rent Roll'!$V6,0)*'Rent Roll'!$T6*'Rent Roll'!$R6,"-"),"-")</f>
        <v>-</v>
      </c>
      <c r="AN62" s="715" t="str">
        <f>IFERROR(IF(AN$3='Rent Roll'!$U6,MAX(-SUMIF('Monthly Cash Flow'!$F$6:$EG$6,AN$4,'Monthly Cash Flow'!$F$17:$EG$17)-'Rent Roll'!$V6,0)*'Rent Roll'!$T6*'Rent Roll'!$R6,"-"),"-")</f>
        <v>-</v>
      </c>
      <c r="AO62" s="715" t="str">
        <f>IFERROR(IF(AO$3='Rent Roll'!$U6,MAX(-SUMIF('Monthly Cash Flow'!$F$6:$EG$6,AO$4,'Monthly Cash Flow'!$F$17:$EG$17)-'Rent Roll'!$V6,0)*'Rent Roll'!$T6*'Rent Roll'!$R6,"-"),"-")</f>
        <v>-</v>
      </c>
      <c r="AP62" s="715" t="str">
        <f>IFERROR(IF(AP$3='Rent Roll'!$U6,MAX(-SUMIF('Monthly Cash Flow'!$F$6:$EG$6,AP$4,'Monthly Cash Flow'!$F$17:$EG$17)-'Rent Roll'!$V6,0)*'Rent Roll'!$T6*'Rent Roll'!$R6,"-"),"-")</f>
        <v>-</v>
      </c>
      <c r="AQ62" s="715" t="str">
        <f>IFERROR(IF(AQ$3='Rent Roll'!$U6,MAX(-SUMIF('Monthly Cash Flow'!$F$6:$EG$6,AQ$4,'Monthly Cash Flow'!$F$17:$EG$17)-'Rent Roll'!$V6,0)*'Rent Roll'!$T6*'Rent Roll'!$R6,"-"),"-")</f>
        <v>-</v>
      </c>
      <c r="AR62" s="715" t="str">
        <f>IFERROR(IF(AR$3='Rent Roll'!$U6,MAX(-SUMIF('Monthly Cash Flow'!$F$6:$EG$6,AR$4,'Monthly Cash Flow'!$F$17:$EG$17)-'Rent Roll'!$V6,0)*'Rent Roll'!$T6*'Rent Roll'!$R6,"-"),"-")</f>
        <v>-</v>
      </c>
      <c r="AS62" s="715" t="str">
        <f>IFERROR(IF(AS$3='Rent Roll'!$U6,MAX(-SUMIF('Monthly Cash Flow'!$F$6:$EG$6,AS$4,'Monthly Cash Flow'!$F$17:$EG$17)-'Rent Roll'!$V6,0)*'Rent Roll'!$T6*'Rent Roll'!$R6,"-"),"-")</f>
        <v>-</v>
      </c>
      <c r="AT62" s="715" t="str">
        <f>IFERROR(IF(AT$3='Rent Roll'!$U6,MAX(-SUMIF('Monthly Cash Flow'!$F$6:$EG$6,AT$4,'Monthly Cash Flow'!$F$17:$EG$17)-'Rent Roll'!$V6,0)*'Rent Roll'!$T6*'Rent Roll'!$R6,"-"),"-")</f>
        <v>-</v>
      </c>
      <c r="AU62" s="715" t="str">
        <f>IFERROR(IF(AU$3='Rent Roll'!$U6,MAX(-SUMIF('Monthly Cash Flow'!$F$6:$EG$6,AU$4,'Monthly Cash Flow'!$F$17:$EG$17)-'Rent Roll'!$V6,0)*'Rent Roll'!$T6*'Rent Roll'!$R6,"-"),"-")</f>
        <v>-</v>
      </c>
      <c r="AV62" s="715" t="str">
        <f>IFERROR(IF(AV$3='Rent Roll'!$U6,MAX(-SUMIF('Monthly Cash Flow'!$F$6:$EG$6,AV$4,'Monthly Cash Flow'!$F$17:$EG$17)-'Rent Roll'!$V6,0)*'Rent Roll'!$T6*'Rent Roll'!$R6,"-"),"-")</f>
        <v>-</v>
      </c>
      <c r="AW62" s="715" t="str">
        <f>IFERROR(IF(AW$3='Rent Roll'!$U6,MAX(-SUMIF('Monthly Cash Flow'!$F$6:$EG$6,AW$4,'Monthly Cash Flow'!$F$17:$EG$17)-'Rent Roll'!$V6,0)*'Rent Roll'!$T6*'Rent Roll'!$R6,"-"),"-")</f>
        <v>-</v>
      </c>
      <c r="AX62" s="715">
        <f>IFERROR(IF(AX$3='Rent Roll'!$U6,MAX(-SUMIF('Monthly Cash Flow'!$F$6:$EG$6,AX$4,'Monthly Cash Flow'!$F$17:$EG$17)-'Rent Roll'!$V6,0)*'Rent Roll'!$T6*'Rent Roll'!$R6,"-"),"-")</f>
        <v>721.98300289092299</v>
      </c>
      <c r="AY62" s="715" t="str">
        <f>IFERROR(IF(AY$3='Rent Roll'!$U6,MAX(-SUMIF('Monthly Cash Flow'!$F$6:$EG$6,AY$4,'Monthly Cash Flow'!$F$17:$EG$17)-'Rent Roll'!$V6,0)*'Rent Roll'!$T6*'Rent Roll'!$R6,"-"),"-")</f>
        <v>-</v>
      </c>
      <c r="AZ62" s="715" t="str">
        <f>IFERROR(IF(AZ$3='Rent Roll'!$U6,MAX(-SUMIF('Monthly Cash Flow'!$F$6:$EG$6,AZ$4,'Monthly Cash Flow'!$F$17:$EG$17)-'Rent Roll'!$V6,0)*'Rent Roll'!$T6*'Rent Roll'!$R6,"-"),"-")</f>
        <v>-</v>
      </c>
      <c r="BA62" s="715" t="str">
        <f>IFERROR(IF(BA$3='Rent Roll'!$U6,MAX(-SUMIF('Monthly Cash Flow'!$F$6:$EG$6,BA$4,'Monthly Cash Flow'!$F$17:$EG$17)-'Rent Roll'!$V6,0)*'Rent Roll'!$T6*'Rent Roll'!$R6,"-"),"-")</f>
        <v>-</v>
      </c>
      <c r="BB62" s="715" t="str">
        <f>IFERROR(IF(BB$3='Rent Roll'!$U6,MAX(-SUMIF('Monthly Cash Flow'!$F$6:$EG$6,BB$4,'Monthly Cash Flow'!$F$17:$EG$17)-'Rent Roll'!$V6,0)*'Rent Roll'!$T6*'Rent Roll'!$R6,"-"),"-")</f>
        <v>-</v>
      </c>
      <c r="BC62" s="715" t="str">
        <f>IFERROR(IF(BC$3='Rent Roll'!$U6,MAX(-SUMIF('Monthly Cash Flow'!$F$6:$EG$6,BC$4,'Monthly Cash Flow'!$F$17:$EG$17)-'Rent Roll'!$V6,0)*'Rent Roll'!$T6*'Rent Roll'!$R6,"-"),"-")</f>
        <v>-</v>
      </c>
      <c r="BD62" s="715" t="str">
        <f>IFERROR(IF(BD$3='Rent Roll'!$U6,MAX(-SUMIF('Monthly Cash Flow'!$F$6:$EG$6,BD$4,'Monthly Cash Flow'!$F$17:$EG$17)-'Rent Roll'!$V6,0)*'Rent Roll'!$T6*'Rent Roll'!$R6,"-"),"-")</f>
        <v>-</v>
      </c>
      <c r="BE62" s="715" t="str">
        <f>IFERROR(IF(BE$3='Rent Roll'!$U6,MAX(-SUMIF('Monthly Cash Flow'!$F$6:$EG$6,BE$4,'Monthly Cash Flow'!$F$17:$EG$17)-'Rent Roll'!$V6,0)*'Rent Roll'!$T6*'Rent Roll'!$R6,"-"),"-")</f>
        <v>-</v>
      </c>
      <c r="BF62" s="715" t="str">
        <f>IFERROR(IF(BF$3='Rent Roll'!$U6,MAX(-SUMIF('Monthly Cash Flow'!$F$6:$EG$6,BF$4,'Monthly Cash Flow'!$F$17:$EG$17)-'Rent Roll'!$V6,0)*'Rent Roll'!$T6*'Rent Roll'!$R6,"-"),"-")</f>
        <v>-</v>
      </c>
      <c r="BG62" s="715" t="str">
        <f>IFERROR(IF(BG$3='Rent Roll'!$U6,MAX(-SUMIF('Monthly Cash Flow'!$F$6:$EG$6,BG$4,'Monthly Cash Flow'!$F$17:$EG$17)-'Rent Roll'!$V6,0)*'Rent Roll'!$T6*'Rent Roll'!$R6,"-"),"-")</f>
        <v>-</v>
      </c>
      <c r="BH62" s="715" t="str">
        <f>IFERROR(IF(BH$3='Rent Roll'!$U6,MAX(-SUMIF('Monthly Cash Flow'!$F$6:$EG$6,BH$4,'Monthly Cash Flow'!$F$17:$EG$17)-'Rent Roll'!$V6,0)*'Rent Roll'!$T6*'Rent Roll'!$R6,"-"),"-")</f>
        <v>-</v>
      </c>
      <c r="BI62" s="715" t="str">
        <f>IFERROR(IF(BI$3='Rent Roll'!$U6,MAX(-SUMIF('Monthly Cash Flow'!$F$6:$EG$6,BI$4,'Monthly Cash Flow'!$F$17:$EG$17)-'Rent Roll'!$V6,0)*'Rent Roll'!$T6*'Rent Roll'!$R6,"-"),"-")</f>
        <v>-</v>
      </c>
      <c r="BJ62" s="715">
        <f>IFERROR(IF(BJ$3='Rent Roll'!$U6,MAX(-SUMIF('Monthly Cash Flow'!$F$6:$EG$6,BJ$4,'Monthly Cash Flow'!$F$17:$EG$17)-'Rent Roll'!$V6,0)*'Rent Roll'!$T6*'Rent Roll'!$R6,"-"),"-")</f>
        <v>969.89966364361214</v>
      </c>
      <c r="BK62" s="715" t="str">
        <f>IFERROR(IF(BK$3='Rent Roll'!$U6,MAX(-SUMIF('Monthly Cash Flow'!$F$6:$EG$6,BK$4,'Monthly Cash Flow'!$F$17:$EG$17)-'Rent Roll'!$V6,0)*'Rent Roll'!$T6*'Rent Roll'!$R6,"-"),"-")</f>
        <v>-</v>
      </c>
      <c r="BL62" s="715" t="str">
        <f>IFERROR(IF(BL$3='Rent Roll'!$U6,MAX(-SUMIF('Monthly Cash Flow'!$F$6:$EG$6,BL$4,'Monthly Cash Flow'!$F$17:$EG$17)-'Rent Roll'!$V6,0)*'Rent Roll'!$T6*'Rent Roll'!$R6,"-"),"-")</f>
        <v>-</v>
      </c>
      <c r="BM62" s="715" t="str">
        <f>IFERROR(IF(BM$3='Rent Roll'!$U6,MAX(-SUMIF('Monthly Cash Flow'!$F$6:$EG$6,BM$4,'Monthly Cash Flow'!$F$17:$EG$17)-'Rent Roll'!$V6,0)*'Rent Roll'!$T6*'Rent Roll'!$R6,"-"),"-")</f>
        <v>-</v>
      </c>
      <c r="BN62" s="715" t="str">
        <f>IFERROR(IF(BN$3='Rent Roll'!$U6,MAX(-SUMIF('Monthly Cash Flow'!$F$6:$EG$6,BN$4,'Monthly Cash Flow'!$F$17:$EG$17)-'Rent Roll'!$V6,0)*'Rent Roll'!$T6*'Rent Roll'!$R6,"-"),"-")</f>
        <v>-</v>
      </c>
      <c r="BO62" s="715" t="str">
        <f>IFERROR(IF(BO$3='Rent Roll'!$U6,MAX(-SUMIF('Monthly Cash Flow'!$F$6:$EG$6,BO$4,'Monthly Cash Flow'!$F$17:$EG$17)-'Rent Roll'!$V6,0)*'Rent Roll'!$T6*'Rent Roll'!$R6,"-"),"-")</f>
        <v>-</v>
      </c>
      <c r="BP62" s="715" t="str">
        <f>IFERROR(IF(BP$3='Rent Roll'!$U6,MAX(-SUMIF('Monthly Cash Flow'!$F$6:$EG$6,BP$4,'Monthly Cash Flow'!$F$17:$EG$17)-'Rent Roll'!$V6,0)*'Rent Roll'!$T6*'Rent Roll'!$R6,"-"),"-")</f>
        <v>-</v>
      </c>
      <c r="BQ62" s="715" t="str">
        <f>IFERROR(IF(BQ$3='Rent Roll'!$U6,MAX(-SUMIF('Monthly Cash Flow'!$F$6:$EG$6,BQ$4,'Monthly Cash Flow'!$F$17:$EG$17)-'Rent Roll'!$V6,0)*'Rent Roll'!$T6*'Rent Roll'!$R6,"-"),"-")</f>
        <v>-</v>
      </c>
      <c r="BR62" s="715" t="str">
        <f>IFERROR(IF(BR$3='Rent Roll'!$U6,MAX(-SUMIF('Monthly Cash Flow'!$F$6:$EG$6,BR$4,'Monthly Cash Flow'!$F$17:$EG$17)-'Rent Roll'!$V6,0)*'Rent Roll'!$T6*'Rent Roll'!$R6,"-"),"-")</f>
        <v>-</v>
      </c>
      <c r="BS62" s="715" t="str">
        <f>IFERROR(IF(BS$3='Rent Roll'!$U6,MAX(-SUMIF('Monthly Cash Flow'!$F$6:$EG$6,BS$4,'Monthly Cash Flow'!$F$17:$EG$17)-'Rent Roll'!$V6,0)*'Rent Roll'!$T6*'Rent Roll'!$R6,"-"),"-")</f>
        <v>-</v>
      </c>
      <c r="BT62" s="715" t="str">
        <f>IFERROR(IF(BT$3='Rent Roll'!$U6,MAX(-SUMIF('Monthly Cash Flow'!$F$6:$EG$6,BT$4,'Monthly Cash Flow'!$F$17:$EG$17)-'Rent Roll'!$V6,0)*'Rent Roll'!$T6*'Rent Roll'!$R6,"-"),"-")</f>
        <v>-</v>
      </c>
      <c r="BU62" s="715" t="str">
        <f>IFERROR(IF(BU$3='Rent Roll'!$U6,MAX(-SUMIF('Monthly Cash Flow'!$F$6:$EG$6,BU$4,'Monthly Cash Flow'!$F$17:$EG$17)-'Rent Roll'!$V6,0)*'Rent Roll'!$T6*'Rent Roll'!$R6,"-"),"-")</f>
        <v>-</v>
      </c>
      <c r="BV62" s="715">
        <f>IFERROR(IF(BV$3='Rent Roll'!$U6,MAX(-SUMIF('Monthly Cash Flow'!$F$6:$EG$6,BV$4,'Monthly Cash Flow'!$F$17:$EG$17)-'Rent Roll'!$V6,0)*'Rent Roll'!$T6*'Rent Roll'!$R6,"-"),"-")</f>
        <v>1221.535074307589</v>
      </c>
      <c r="BW62" s="715" t="str">
        <f>IFERROR(IF(BW$3='Rent Roll'!$U6,MAX(-SUMIF('Monthly Cash Flow'!$F$6:$EG$6,BW$4,'Monthly Cash Flow'!$F$17:$EG$17)-'Rent Roll'!$V6,0)*'Rent Roll'!$T6*'Rent Roll'!$R6,"-"),"-")</f>
        <v>-</v>
      </c>
      <c r="BX62" s="715" t="str">
        <f>IFERROR(IF(BX$3='Rent Roll'!$U6,MAX(-SUMIF('Monthly Cash Flow'!$F$6:$EG$6,BX$4,'Monthly Cash Flow'!$F$17:$EG$17)-'Rent Roll'!$V6,0)*'Rent Roll'!$T6*'Rent Roll'!$R6,"-"),"-")</f>
        <v>-</v>
      </c>
      <c r="BY62" s="715" t="str">
        <f>IFERROR(IF(BY$3='Rent Roll'!$U6,MAX(-SUMIF('Monthly Cash Flow'!$F$6:$EG$6,BY$4,'Monthly Cash Flow'!$F$17:$EG$17)-'Rent Roll'!$V6,0)*'Rent Roll'!$T6*'Rent Roll'!$R6,"-"),"-")</f>
        <v>-</v>
      </c>
      <c r="BZ62" s="715" t="str">
        <f>IFERROR(IF(BZ$3='Rent Roll'!$U6,MAX(-SUMIF('Monthly Cash Flow'!$F$6:$EG$6,BZ$4,'Monthly Cash Flow'!$F$17:$EG$17)-'Rent Roll'!$V6,0)*'Rent Roll'!$T6*'Rent Roll'!$R6,"-"),"-")</f>
        <v>-</v>
      </c>
      <c r="CA62" s="715" t="str">
        <f>IFERROR(IF(CA$3='Rent Roll'!$U6,MAX(-SUMIF('Monthly Cash Flow'!$F$6:$EG$6,CA$4,'Monthly Cash Flow'!$F$17:$EG$17)-'Rent Roll'!$V6,0)*'Rent Roll'!$T6*'Rent Roll'!$R6,"-"),"-")</f>
        <v>-</v>
      </c>
      <c r="CB62" s="715" t="str">
        <f>IFERROR(IF(CB$3='Rent Roll'!$U6,MAX(-SUMIF('Monthly Cash Flow'!$F$6:$EG$6,CB$4,'Monthly Cash Flow'!$F$17:$EG$17)-'Rent Roll'!$V6,0)*'Rent Roll'!$T6*'Rent Roll'!$R6,"-"),"-")</f>
        <v>-</v>
      </c>
      <c r="CC62" s="715" t="str">
        <f>IFERROR(IF(CC$3='Rent Roll'!$U6,MAX(-SUMIF('Monthly Cash Flow'!$F$6:$EG$6,CC$4,'Monthly Cash Flow'!$F$17:$EG$17)-'Rent Roll'!$V6,0)*'Rent Roll'!$T6*'Rent Roll'!$R6,"-"),"-")</f>
        <v>-</v>
      </c>
      <c r="CD62" s="715" t="str">
        <f>IFERROR(IF(CD$3='Rent Roll'!$U6,MAX(-SUMIF('Monthly Cash Flow'!$F$6:$EG$6,CD$4,'Monthly Cash Flow'!$F$17:$EG$17)-'Rent Roll'!$V6,0)*'Rent Roll'!$T6*'Rent Roll'!$R6,"-"),"-")</f>
        <v>-</v>
      </c>
      <c r="CE62" s="715" t="str">
        <f>IFERROR(IF(CE$3='Rent Roll'!$U6,MAX(-SUMIF('Monthly Cash Flow'!$F$6:$EG$6,CE$4,'Monthly Cash Flow'!$F$17:$EG$17)-'Rent Roll'!$V6,0)*'Rent Roll'!$T6*'Rent Roll'!$R6,"-"),"-")</f>
        <v>-</v>
      </c>
      <c r="CF62" s="715" t="str">
        <f>IFERROR(IF(CF$3='Rent Roll'!$U6,MAX(-SUMIF('Monthly Cash Flow'!$F$6:$EG$6,CF$4,'Monthly Cash Flow'!$F$17:$EG$17)-'Rent Roll'!$V6,0)*'Rent Roll'!$T6*'Rent Roll'!$R6,"-"),"-")</f>
        <v>-</v>
      </c>
      <c r="CG62" s="715" t="str">
        <f>IFERROR(IF(CG$3='Rent Roll'!$U6,MAX(-SUMIF('Monthly Cash Flow'!$F$6:$EG$6,CG$4,'Monthly Cash Flow'!$F$17:$EG$17)-'Rent Roll'!$V6,0)*'Rent Roll'!$T6*'Rent Roll'!$R6,"-"),"-")</f>
        <v>-</v>
      </c>
      <c r="CH62" s="715">
        <f>IFERROR(IF(CH$3='Rent Roll'!$U6,MAX(-SUMIF('Monthly Cash Flow'!$F$6:$EG$6,CH$4,'Monthly Cash Flow'!$F$17:$EG$17)-'Rent Roll'!$V6,0)*'Rent Roll'!$T6*'Rent Roll'!$R6,"-"),"-")</f>
        <v>1476.9450161315228</v>
      </c>
      <c r="CI62" s="715" t="str">
        <f>IFERROR(IF(CI$3='Rent Roll'!$U6,MAX(-SUMIF('Monthly Cash Flow'!$F$6:$EG$6,CI$4,'Monthly Cash Flow'!$F$17:$EG$17)-'Rent Roll'!$V6,0)*'Rent Roll'!$T6*'Rent Roll'!$R6,"-"),"-")</f>
        <v>-</v>
      </c>
      <c r="CJ62" s="715" t="str">
        <f>IFERROR(IF(CJ$3='Rent Roll'!$U6,MAX(-SUMIF('Monthly Cash Flow'!$F$6:$EG$6,CJ$4,'Monthly Cash Flow'!$F$17:$EG$17)-'Rent Roll'!$V6,0)*'Rent Roll'!$T6*'Rent Roll'!$R6,"-"),"-")</f>
        <v>-</v>
      </c>
      <c r="CK62" s="715" t="str">
        <f>IFERROR(IF(CK$3='Rent Roll'!$U6,MAX(-SUMIF('Monthly Cash Flow'!$F$6:$EG$6,CK$4,'Monthly Cash Flow'!$F$17:$EG$17)-'Rent Roll'!$V6,0)*'Rent Roll'!$T6*'Rent Roll'!$R6,"-"),"-")</f>
        <v>-</v>
      </c>
      <c r="CL62" s="715" t="str">
        <f>IFERROR(IF(CL$3='Rent Roll'!$U6,MAX(-SUMIF('Monthly Cash Flow'!$F$6:$EG$6,CL$4,'Monthly Cash Flow'!$F$17:$EG$17)-'Rent Roll'!$V6,0)*'Rent Roll'!$T6*'Rent Roll'!$R6,"-"),"-")</f>
        <v>-</v>
      </c>
      <c r="CM62" s="715" t="str">
        <f>IFERROR(IF(CM$3='Rent Roll'!$U6,MAX(-SUMIF('Monthly Cash Flow'!$F$6:$EG$6,CM$4,'Monthly Cash Flow'!$F$17:$EG$17)-'Rent Roll'!$V6,0)*'Rent Roll'!$T6*'Rent Roll'!$R6,"-"),"-")</f>
        <v>-</v>
      </c>
      <c r="CN62" s="715" t="str">
        <f>IFERROR(IF(CN$3='Rent Roll'!$U6,MAX(-SUMIF('Monthly Cash Flow'!$F$6:$EG$6,CN$4,'Monthly Cash Flow'!$F$17:$EG$17)-'Rent Roll'!$V6,0)*'Rent Roll'!$T6*'Rent Roll'!$R6,"-"),"-")</f>
        <v>-</v>
      </c>
      <c r="CO62" s="715" t="str">
        <f>IFERROR(IF(CO$3='Rent Roll'!$U6,MAX(-SUMIF('Monthly Cash Flow'!$F$6:$EG$6,CO$4,'Monthly Cash Flow'!$F$17:$EG$17)-'Rent Roll'!$V6,0)*'Rent Roll'!$T6*'Rent Roll'!$R6,"-"),"-")</f>
        <v>-</v>
      </c>
      <c r="CP62" s="715" t="str">
        <f>IFERROR(IF(CP$3='Rent Roll'!$U6,MAX(-SUMIF('Monthly Cash Flow'!$F$6:$EG$6,CP$4,'Monthly Cash Flow'!$F$17:$EG$17)-'Rent Roll'!$V6,0)*'Rent Roll'!$T6*'Rent Roll'!$R6,"-"),"-")</f>
        <v>-</v>
      </c>
      <c r="CQ62" s="715" t="str">
        <f>IFERROR(IF(CQ$3='Rent Roll'!$U6,MAX(-SUMIF('Monthly Cash Flow'!$F$6:$EG$6,CQ$4,'Monthly Cash Flow'!$F$17:$EG$17)-'Rent Roll'!$V6,0)*'Rent Roll'!$T6*'Rent Roll'!$R6,"-"),"-")</f>
        <v>-</v>
      </c>
      <c r="CR62" s="715" t="str">
        <f>IFERROR(IF(CR$3='Rent Roll'!$U6,MAX(-SUMIF('Monthly Cash Flow'!$F$6:$EG$6,CR$4,'Monthly Cash Flow'!$F$17:$EG$17)-'Rent Roll'!$V6,0)*'Rent Roll'!$T6*'Rent Roll'!$R6,"-"),"-")</f>
        <v>-</v>
      </c>
      <c r="CS62" s="715" t="str">
        <f>IFERROR(IF(CS$3='Rent Roll'!$U6,MAX(-SUMIF('Monthly Cash Flow'!$F$6:$EG$6,CS$4,'Monthly Cash Flow'!$F$17:$EG$17)-'Rent Roll'!$V6,0)*'Rent Roll'!$T6*'Rent Roll'!$R6,"-"),"-")</f>
        <v>-</v>
      </c>
      <c r="CT62" s="715">
        <f>IFERROR(IF(CT$3='Rent Roll'!$U6,MAX(-SUMIF('Monthly Cash Flow'!$F$6:$EG$6,CT$4,'Monthly Cash Flow'!$F$17:$EG$17)-'Rent Roll'!$V6,0)*'Rent Roll'!$T6*'Rent Roll'!$R6,"-"),"-")</f>
        <v>1736.1861070828195</v>
      </c>
      <c r="CU62" s="715" t="str">
        <f>IFERROR(IF(CU$3='Rent Roll'!$U6,MAX(-SUMIF('Monthly Cash Flow'!$F$6:$EG$6,CU$4,'Monthly Cash Flow'!$F$17:$EG$17)-'Rent Roll'!$V6,0)*'Rent Roll'!$T6*'Rent Roll'!$R6,"-"),"-")</f>
        <v>-</v>
      </c>
      <c r="CV62" s="715" t="str">
        <f>IFERROR(IF(CV$3='Rent Roll'!$U6,MAX(-SUMIF('Monthly Cash Flow'!$F$6:$EG$6,CV$4,'Monthly Cash Flow'!$F$17:$EG$17)-'Rent Roll'!$V6,0)*'Rent Roll'!$T6*'Rent Roll'!$R6,"-"),"-")</f>
        <v>-</v>
      </c>
      <c r="CW62" s="715" t="str">
        <f>IFERROR(IF(CW$3='Rent Roll'!$U6,MAX(-SUMIF('Monthly Cash Flow'!$F$6:$EG$6,CW$4,'Monthly Cash Flow'!$F$17:$EG$17)-'Rent Roll'!$V6,0)*'Rent Roll'!$T6*'Rent Roll'!$R6,"-"),"-")</f>
        <v>-</v>
      </c>
      <c r="CX62" s="715" t="str">
        <f>IFERROR(IF(CX$3='Rent Roll'!$U6,MAX(-SUMIF('Monthly Cash Flow'!$F$6:$EG$6,CX$4,'Monthly Cash Flow'!$F$17:$EG$17)-'Rent Roll'!$V6,0)*'Rent Roll'!$T6*'Rent Roll'!$R6,"-"),"-")</f>
        <v>-</v>
      </c>
      <c r="CY62" s="715" t="str">
        <f>IFERROR(IF(CY$3='Rent Roll'!$U6,MAX(-SUMIF('Monthly Cash Flow'!$F$6:$EG$6,CY$4,'Monthly Cash Flow'!$F$17:$EG$17)-'Rent Roll'!$V6,0)*'Rent Roll'!$T6*'Rent Roll'!$R6,"-"),"-")</f>
        <v>-</v>
      </c>
      <c r="CZ62" s="715" t="str">
        <f>IFERROR(IF(CZ$3='Rent Roll'!$U6,MAX(-SUMIF('Monthly Cash Flow'!$F$6:$EG$6,CZ$4,'Monthly Cash Flow'!$F$17:$EG$17)-'Rent Roll'!$V6,0)*'Rent Roll'!$T6*'Rent Roll'!$R6,"-"),"-")</f>
        <v>-</v>
      </c>
      <c r="DA62" s="715" t="str">
        <f>IFERROR(IF(DA$3='Rent Roll'!$U6,MAX(-SUMIF('Monthly Cash Flow'!$F$6:$EG$6,DA$4,'Monthly Cash Flow'!$F$17:$EG$17)-'Rent Roll'!$V6,0)*'Rent Roll'!$T6*'Rent Roll'!$R6,"-"),"-")</f>
        <v>-</v>
      </c>
      <c r="DB62" s="715" t="str">
        <f>IFERROR(IF(DB$3='Rent Roll'!$U6,MAX(-SUMIF('Monthly Cash Flow'!$F$6:$EG$6,DB$4,'Monthly Cash Flow'!$F$17:$EG$17)-'Rent Roll'!$V6,0)*'Rent Roll'!$T6*'Rent Roll'!$R6,"-"),"-")</f>
        <v>-</v>
      </c>
      <c r="DC62" s="715" t="str">
        <f>IFERROR(IF(DC$3='Rent Roll'!$U6,MAX(-SUMIF('Monthly Cash Flow'!$F$6:$EG$6,DC$4,'Monthly Cash Flow'!$F$17:$EG$17)-'Rent Roll'!$V6,0)*'Rent Roll'!$T6*'Rent Roll'!$R6,"-"),"-")</f>
        <v>-</v>
      </c>
      <c r="DD62" s="715" t="str">
        <f>IFERROR(IF(DD$3='Rent Roll'!$U6,MAX(-SUMIF('Monthly Cash Flow'!$F$6:$EG$6,DD$4,'Monthly Cash Flow'!$F$17:$EG$17)-'Rent Roll'!$V6,0)*'Rent Roll'!$T6*'Rent Roll'!$R6,"-"),"-")</f>
        <v>-</v>
      </c>
      <c r="DE62" s="715" t="str">
        <f>IFERROR(IF(DE$3='Rent Roll'!$U6,MAX(-SUMIF('Monthly Cash Flow'!$F$6:$EG$6,DE$4,'Monthly Cash Flow'!$F$17:$EG$17)-'Rent Roll'!$V6,0)*'Rent Roll'!$T6*'Rent Roll'!$R6,"-"),"-")</f>
        <v>-</v>
      </c>
      <c r="DF62" s="715">
        <f>IFERROR(IF(DF$3='Rent Roll'!$U6,MAX(-SUMIF('Monthly Cash Flow'!$F$6:$EG$6,DF$4,'Monthly Cash Flow'!$F$17:$EG$17)-'Rent Roll'!$V6,0)*'Rent Roll'!$T6*'Rent Roll'!$R6,"-"),"-")</f>
        <v>1999.3158143983849</v>
      </c>
      <c r="DG62" s="715" t="str">
        <f>IFERROR(IF(DG$3='Rent Roll'!$U6,MAX(-SUMIF('Monthly Cash Flow'!$F$6:$EG$6,DG$4,'Monthly Cash Flow'!$F$17:$EG$17)-'Rent Roll'!$V6,0)*'Rent Roll'!$T6*'Rent Roll'!$R6,"-"),"-")</f>
        <v>-</v>
      </c>
      <c r="DH62" s="715" t="str">
        <f>IFERROR(IF(DH$3='Rent Roll'!$U6,MAX(-SUMIF('Monthly Cash Flow'!$F$6:$EG$6,DH$4,'Monthly Cash Flow'!$F$17:$EG$17)-'Rent Roll'!$V6,0)*'Rent Roll'!$T6*'Rent Roll'!$R6,"-"),"-")</f>
        <v>-</v>
      </c>
      <c r="DI62" s="715" t="str">
        <f>IFERROR(IF(DI$3='Rent Roll'!$U6,MAX(-SUMIF('Monthly Cash Flow'!$F$6:$EG$6,DI$4,'Monthly Cash Flow'!$F$17:$EG$17)-'Rent Roll'!$V6,0)*'Rent Roll'!$T6*'Rent Roll'!$R6,"-"),"-")</f>
        <v>-</v>
      </c>
      <c r="DJ62" s="715" t="str">
        <f>IFERROR(IF(DJ$3='Rent Roll'!$U6,MAX(-SUMIF('Monthly Cash Flow'!$F$6:$EG$6,DJ$4,'Monthly Cash Flow'!$F$17:$EG$17)-'Rent Roll'!$V6,0)*'Rent Roll'!$T6*'Rent Roll'!$R6,"-"),"-")</f>
        <v>-</v>
      </c>
      <c r="DK62" s="715" t="str">
        <f>IFERROR(IF(DK$3='Rent Roll'!$U6,MAX(-SUMIF('Monthly Cash Flow'!$F$6:$EG$6,DK$4,'Monthly Cash Flow'!$F$17:$EG$17)-'Rent Roll'!$V6,0)*'Rent Roll'!$T6*'Rent Roll'!$R6,"-"),"-")</f>
        <v>-</v>
      </c>
      <c r="DL62" s="715" t="str">
        <f>IFERROR(IF(DL$3='Rent Roll'!$U6,MAX(-SUMIF('Monthly Cash Flow'!$F$6:$EG$6,DL$4,'Monthly Cash Flow'!$F$17:$EG$17)-'Rent Roll'!$V6,0)*'Rent Roll'!$T6*'Rent Roll'!$R6,"-"),"-")</f>
        <v>-</v>
      </c>
      <c r="DM62" s="715" t="str">
        <f>IFERROR(IF(DM$3='Rent Roll'!$U6,MAX(-SUMIF('Monthly Cash Flow'!$F$6:$EG$6,DM$4,'Monthly Cash Flow'!$F$17:$EG$17)-'Rent Roll'!$V6,0)*'Rent Roll'!$T6*'Rent Roll'!$R6,"-"),"-")</f>
        <v>-</v>
      </c>
      <c r="DN62" s="715" t="str">
        <f>IFERROR(IF(DN$3='Rent Roll'!$U6,MAX(-SUMIF('Monthly Cash Flow'!$F$6:$EG$6,DN$4,'Monthly Cash Flow'!$F$17:$EG$17)-'Rent Roll'!$V6,0)*'Rent Roll'!$T6*'Rent Roll'!$R6,"-"),"-")</f>
        <v>-</v>
      </c>
      <c r="DO62" s="715" t="str">
        <f>IFERROR(IF(DO$3='Rent Roll'!$U6,MAX(-SUMIF('Monthly Cash Flow'!$F$6:$EG$6,DO$4,'Monthly Cash Flow'!$F$17:$EG$17)-'Rent Roll'!$V6,0)*'Rent Roll'!$T6*'Rent Roll'!$R6,"-"),"-")</f>
        <v>-</v>
      </c>
      <c r="DP62" s="715" t="str">
        <f>IFERROR(IF(DP$3='Rent Roll'!$U6,MAX(-SUMIF('Monthly Cash Flow'!$F$6:$EG$6,DP$4,'Monthly Cash Flow'!$F$17:$EG$17)-'Rent Roll'!$V6,0)*'Rent Roll'!$T6*'Rent Roll'!$R6,"-"),"-")</f>
        <v>-</v>
      </c>
      <c r="DQ62" s="715" t="str">
        <f>IFERROR(IF(DQ$3='Rent Roll'!$U6,MAX(-SUMIF('Monthly Cash Flow'!$F$6:$EG$6,DQ$4,'Monthly Cash Flow'!$F$17:$EG$17)-'Rent Roll'!$V6,0)*'Rent Roll'!$T6*'Rent Roll'!$R6,"-"),"-")</f>
        <v>-</v>
      </c>
      <c r="DR62" s="715">
        <f>IFERROR(IF(DR$3='Rent Roll'!$U6,MAX(-SUMIF('Monthly Cash Flow'!$F$6:$EG$6,DR$4,'Monthly Cash Flow'!$F$17:$EG$17)-'Rent Roll'!$V6,0)*'Rent Roll'!$T6*'Rent Roll'!$R6,"-"),"-")</f>
        <v>2266.3924673236825</v>
      </c>
      <c r="DS62" s="715" t="str">
        <f>IFERROR(IF(DS$3='Rent Roll'!$U6,MAX(-SUMIF('Monthly Cash Flow'!$F$6:$EG$6,DS$4,'Monthly Cash Flow'!$F$17:$EG$17)-'Rent Roll'!$V6,0)*'Rent Roll'!$T6*'Rent Roll'!$R6,"-"),"-")</f>
        <v>-</v>
      </c>
      <c r="DT62" s="715" t="str">
        <f>IFERROR(IF(DT$3='Rent Roll'!$U6,MAX(-SUMIF('Monthly Cash Flow'!$F$6:$EG$6,DT$4,'Monthly Cash Flow'!$F$17:$EG$17)-'Rent Roll'!$V6,0)*'Rent Roll'!$T6*'Rent Roll'!$R6,"-"),"-")</f>
        <v>-</v>
      </c>
      <c r="DU62" s="715" t="str">
        <f>IFERROR(IF(DU$3='Rent Roll'!$U6,MAX(-SUMIF('Monthly Cash Flow'!$F$6:$EG$6,DU$4,'Monthly Cash Flow'!$F$17:$EG$17)-'Rent Roll'!$V6,0)*'Rent Roll'!$T6*'Rent Roll'!$R6,"-"),"-")</f>
        <v>-</v>
      </c>
      <c r="DV62" s="715" t="str">
        <f>IFERROR(IF(DV$3='Rent Roll'!$U6,MAX(-SUMIF('Monthly Cash Flow'!$F$6:$EG$6,DV$4,'Monthly Cash Flow'!$F$17:$EG$17)-'Rent Roll'!$V6,0)*'Rent Roll'!$T6*'Rent Roll'!$R6,"-"),"-")</f>
        <v>-</v>
      </c>
      <c r="DW62" s="715" t="str">
        <f>IFERROR(IF(DW$3='Rent Roll'!$U6,MAX(-SUMIF('Monthly Cash Flow'!$F$6:$EG$6,DW$4,'Monthly Cash Flow'!$F$17:$EG$17)-'Rent Roll'!$V6,0)*'Rent Roll'!$T6*'Rent Roll'!$R6,"-"),"-")</f>
        <v>-</v>
      </c>
      <c r="DX62" s="715" t="str">
        <f>IFERROR(IF(DX$3='Rent Roll'!$U6,MAX(-SUMIF('Monthly Cash Flow'!$F$6:$EG$6,DX$4,'Monthly Cash Flow'!$F$17:$EG$17)-'Rent Roll'!$V6,0)*'Rent Roll'!$T6*'Rent Roll'!$R6,"-"),"-")</f>
        <v>-</v>
      </c>
      <c r="DY62" s="715" t="str">
        <f>IFERROR(IF(DY$3='Rent Roll'!$U6,MAX(-SUMIF('Monthly Cash Flow'!$F$6:$EG$6,DY$4,'Monthly Cash Flow'!$F$17:$EG$17)-'Rent Roll'!$V6,0)*'Rent Roll'!$T6*'Rent Roll'!$R6,"-"),"-")</f>
        <v>-</v>
      </c>
      <c r="DZ62" s="715" t="str">
        <f>IFERROR(IF(DZ$3='Rent Roll'!$U6,MAX(-SUMIF('Monthly Cash Flow'!$F$6:$EG$6,DZ$4,'Monthly Cash Flow'!$F$17:$EG$17)-'Rent Roll'!$V6,0)*'Rent Roll'!$T6*'Rent Roll'!$R6,"-"),"-")</f>
        <v>-</v>
      </c>
      <c r="EA62" s="715" t="str">
        <f>IFERROR(IF(EA$3='Rent Roll'!$U6,MAX(-SUMIF('Monthly Cash Flow'!$F$6:$EG$6,EA$4,'Monthly Cash Flow'!$F$17:$EG$17)-'Rent Roll'!$V6,0)*'Rent Roll'!$T6*'Rent Roll'!$R6,"-"),"-")</f>
        <v>-</v>
      </c>
      <c r="EB62" s="715" t="str">
        <f>IFERROR(IF(EB$3='Rent Roll'!$U6,MAX(-SUMIF('Monthly Cash Flow'!$F$6:$EG$6,EB$4,'Monthly Cash Flow'!$F$17:$EG$17)-'Rent Roll'!$V6,0)*'Rent Roll'!$T6*'Rent Roll'!$R6,"-"),"-")</f>
        <v>-</v>
      </c>
      <c r="EC62" s="715" t="str">
        <f>IFERROR(IF(EC$3='Rent Roll'!$U6,MAX(-SUMIF('Monthly Cash Flow'!$F$6:$EG$6,EC$4,'Monthly Cash Flow'!$F$17:$EG$17)-'Rent Roll'!$V6,0)*'Rent Roll'!$T6*'Rent Roll'!$R6,"-"),"-")</f>
        <v>-</v>
      </c>
      <c r="ED62" s="715">
        <f>IFERROR(IF(ED$3='Rent Roll'!$U6,MAX(-SUMIF('Monthly Cash Flow'!$F$6:$EG$6,ED$4,'Monthly Cash Flow'!$F$17:$EG$17)-'Rent Roll'!$V6,0)*'Rent Roll'!$T6*'Rent Roll'!$R6,"-"),"-")</f>
        <v>2537.4752700428635</v>
      </c>
      <c r="EE62" s="715" t="str">
        <f>IFERROR(IF(EE$3='Rent Roll'!$U6,MAX(-SUMIF('Monthly Cash Flow'!$F$6:$EG$6,EE$4,'Monthly Cash Flow'!$F$17:$EG$17)-'Rent Roll'!$V6,0)*'Rent Roll'!$T6*'Rent Roll'!$R6,"-"),"-")</f>
        <v>-</v>
      </c>
      <c r="EF62" s="361" t="str">
        <f>IFERROR(IF(EF$3='Rent Roll'!$U6,MAX(-SUMIF('Monthly Cash Flow'!$F$6:$EG$6,EF$4,'Monthly Cash Flow'!$F$17:$EG$17)-'Rent Roll'!$V6,0)*'Rent Roll'!$T6*'Rent Roll'!$R6,"-"),"-")</f>
        <v>-</v>
      </c>
      <c r="EG62" s="693" t="s">
        <v>109</v>
      </c>
    </row>
    <row r="63" spans="2:137" x14ac:dyDescent="0.25">
      <c r="B63" s="731"/>
      <c r="C63" s="714" t="str">
        <f>CONCATENATE('Rent Roll'!B7&amp;" - "&amp;'Rent Roll'!C7)</f>
        <v>4 - Office</v>
      </c>
      <c r="D63" s="361">
        <f t="shared" si="19"/>
        <v>37227.945868365605</v>
      </c>
      <c r="E63" s="715" t="str">
        <f>IFERROR(IF(E$3='Rent Roll'!$U7,MAX(-SUMIF('Monthly Cash Flow'!$F$6:$EG$6,E$4,'Monthly Cash Flow'!$F$17:$EG$17)-'Rent Roll'!$V7,0)*'Rent Roll'!$T7*'Rent Roll'!$R7,"-"),"-")</f>
        <v>-</v>
      </c>
      <c r="F63" s="715" t="str">
        <f>IFERROR(IF(F$3='Rent Roll'!$U7,MAX(-SUMIF('Monthly Cash Flow'!$F$6:$EG$6,F$4,'Monthly Cash Flow'!$F$17:$EG$17)-'Rent Roll'!$V7,0)*'Rent Roll'!$T7*'Rent Roll'!$R7,"-"),"-")</f>
        <v>-</v>
      </c>
      <c r="G63" s="715" t="str">
        <f>IFERROR(IF(G$3='Rent Roll'!$U7,MAX(-SUMIF('Monthly Cash Flow'!$F$6:$EG$6,G$4,'Monthly Cash Flow'!$F$17:$EG$17)-'Rent Roll'!$V7,0)*'Rent Roll'!$T7*'Rent Roll'!$R7,"-"),"-")</f>
        <v>-</v>
      </c>
      <c r="H63" s="715" t="str">
        <f>IFERROR(IF(H$3='Rent Roll'!$U7,MAX(-SUMIF('Monthly Cash Flow'!$F$6:$EG$6,H$4,'Monthly Cash Flow'!$F$17:$EG$17)-'Rent Roll'!$V7,0)*'Rent Roll'!$T7*'Rent Roll'!$R7,"-"),"-")</f>
        <v>-</v>
      </c>
      <c r="I63" s="715" t="str">
        <f>IFERROR(IF(I$3='Rent Roll'!$U7,MAX(-SUMIF('Monthly Cash Flow'!$F$6:$EG$6,I$4,'Monthly Cash Flow'!$F$17:$EG$17)-'Rent Roll'!$V7,0)*'Rent Roll'!$T7*'Rent Roll'!$R7,"-"),"-")</f>
        <v>-</v>
      </c>
      <c r="J63" s="715" t="str">
        <f>IFERROR(IF(J$3='Rent Roll'!$U7,MAX(-SUMIF('Monthly Cash Flow'!$F$6:$EG$6,J$4,'Monthly Cash Flow'!$F$17:$EG$17)-'Rent Roll'!$V7,0)*'Rent Roll'!$T7*'Rent Roll'!$R7,"-"),"-")</f>
        <v>-</v>
      </c>
      <c r="K63" s="715" t="str">
        <f>IFERROR(IF(K$3='Rent Roll'!$U7,MAX(-SUMIF('Monthly Cash Flow'!$F$6:$EG$6,K$4,'Monthly Cash Flow'!$F$17:$EG$17)-'Rent Roll'!$V7,0)*'Rent Roll'!$T7*'Rent Roll'!$R7,"-"),"-")</f>
        <v>-</v>
      </c>
      <c r="L63" s="715" t="str">
        <f>IFERROR(IF(L$3='Rent Roll'!$U7,MAX(-SUMIF('Monthly Cash Flow'!$F$6:$EG$6,L$4,'Monthly Cash Flow'!$F$17:$EG$17)-'Rent Roll'!$V7,0)*'Rent Roll'!$T7*'Rent Roll'!$R7,"-"),"-")</f>
        <v>-</v>
      </c>
      <c r="M63" s="715" t="str">
        <f>IFERROR(IF(M$3='Rent Roll'!$U7,MAX(-SUMIF('Monthly Cash Flow'!$F$6:$EG$6,M$4,'Monthly Cash Flow'!$F$17:$EG$17)-'Rent Roll'!$V7,0)*'Rent Roll'!$T7*'Rent Roll'!$R7,"-"),"-")</f>
        <v>-</v>
      </c>
      <c r="N63" s="715">
        <f>IFERROR(IF(N$3='Rent Roll'!$U7,MAX(-SUMIF('Monthly Cash Flow'!$F$6:$EG$6,N$4,'Monthly Cash Flow'!$F$17:$EG$17)-'Rent Roll'!$V7,0)*'Rent Roll'!$T7*'Rent Roll'!$R7,"-"),"-")</f>
        <v>0</v>
      </c>
      <c r="O63" s="715" t="str">
        <f>IFERROR(IF(O$3='Rent Roll'!$U7,MAX(-SUMIF('Monthly Cash Flow'!$F$6:$EG$6,O$4,'Monthly Cash Flow'!$F$17:$EG$17)-'Rent Roll'!$V7,0)*'Rent Roll'!$T7*'Rent Roll'!$R7,"-"),"-")</f>
        <v>-</v>
      </c>
      <c r="P63" s="715" t="str">
        <f>IFERROR(IF(P$3='Rent Roll'!$U7,MAX(-SUMIF('Monthly Cash Flow'!$F$6:$EG$6,P$4,'Monthly Cash Flow'!$F$17:$EG$17)-'Rent Roll'!$V7,0)*'Rent Roll'!$T7*'Rent Roll'!$R7,"-"),"-")</f>
        <v>-</v>
      </c>
      <c r="Q63" s="715" t="str">
        <f>IFERROR(IF(Q$3='Rent Roll'!$U7,MAX(-SUMIF('Monthly Cash Flow'!$F$6:$EG$6,Q$4,'Monthly Cash Flow'!$F$17:$EG$17)-'Rent Roll'!$V7,0)*'Rent Roll'!$T7*'Rent Roll'!$R7,"-"),"-")</f>
        <v>-</v>
      </c>
      <c r="R63" s="715" t="str">
        <f>IFERROR(IF(R$3='Rent Roll'!$U7,MAX(-SUMIF('Monthly Cash Flow'!$F$6:$EG$6,R$4,'Monthly Cash Flow'!$F$17:$EG$17)-'Rent Roll'!$V7,0)*'Rent Roll'!$T7*'Rent Roll'!$R7,"-"),"-")</f>
        <v>-</v>
      </c>
      <c r="S63" s="715" t="str">
        <f>IFERROR(IF(S$3='Rent Roll'!$U7,MAX(-SUMIF('Monthly Cash Flow'!$F$6:$EG$6,S$4,'Monthly Cash Flow'!$F$17:$EG$17)-'Rent Roll'!$V7,0)*'Rent Roll'!$T7*'Rent Roll'!$R7,"-"),"-")</f>
        <v>-</v>
      </c>
      <c r="T63" s="715" t="str">
        <f>IFERROR(IF(T$3='Rent Roll'!$U7,MAX(-SUMIF('Monthly Cash Flow'!$F$6:$EG$6,T$4,'Monthly Cash Flow'!$F$17:$EG$17)-'Rent Roll'!$V7,0)*'Rent Roll'!$T7*'Rent Roll'!$R7,"-"),"-")</f>
        <v>-</v>
      </c>
      <c r="U63" s="715" t="str">
        <f>IFERROR(IF(U$3='Rent Roll'!$U7,MAX(-SUMIF('Monthly Cash Flow'!$F$6:$EG$6,U$4,'Monthly Cash Flow'!$F$17:$EG$17)-'Rent Roll'!$V7,0)*'Rent Roll'!$T7*'Rent Roll'!$R7,"-"),"-")</f>
        <v>-</v>
      </c>
      <c r="V63" s="715" t="str">
        <f>IFERROR(IF(V$3='Rent Roll'!$U7,MAX(-SUMIF('Monthly Cash Flow'!$F$6:$EG$6,V$4,'Monthly Cash Flow'!$F$17:$EG$17)-'Rent Roll'!$V7,0)*'Rent Roll'!$T7*'Rent Roll'!$R7,"-"),"-")</f>
        <v>-</v>
      </c>
      <c r="W63" s="715" t="str">
        <f>IFERROR(IF(W$3='Rent Roll'!$U7,MAX(-SUMIF('Monthly Cash Flow'!$F$6:$EG$6,W$4,'Monthly Cash Flow'!$F$17:$EG$17)-'Rent Roll'!$V7,0)*'Rent Roll'!$T7*'Rent Roll'!$R7,"-"),"-")</f>
        <v>-</v>
      </c>
      <c r="X63" s="715" t="str">
        <f>IFERROR(IF(X$3='Rent Roll'!$U7,MAX(-SUMIF('Monthly Cash Flow'!$F$6:$EG$6,X$4,'Monthly Cash Flow'!$F$17:$EG$17)-'Rent Roll'!$V7,0)*'Rent Roll'!$T7*'Rent Roll'!$R7,"-"),"-")</f>
        <v>-</v>
      </c>
      <c r="Y63" s="715" t="str">
        <f>IFERROR(IF(Y$3='Rent Roll'!$U7,MAX(-SUMIF('Monthly Cash Flow'!$F$6:$EG$6,Y$4,'Monthly Cash Flow'!$F$17:$EG$17)-'Rent Roll'!$V7,0)*'Rent Roll'!$T7*'Rent Roll'!$R7,"-"),"-")</f>
        <v>-</v>
      </c>
      <c r="Z63" s="715">
        <f>IFERROR(IF(Z$3='Rent Roll'!$U7,MAX(-SUMIF('Monthly Cash Flow'!$F$6:$EG$6,Z$4,'Monthly Cash Flow'!$F$17:$EG$17)-'Rent Roll'!$V7,0)*'Rent Roll'!$T7*'Rent Roll'!$R7,"-"),"-")</f>
        <v>646.8706706421442</v>
      </c>
      <c r="AA63" s="715" t="str">
        <f>IFERROR(IF(AA$3='Rent Roll'!$U7,MAX(-SUMIF('Monthly Cash Flow'!$F$6:$EG$6,AA$4,'Monthly Cash Flow'!$F$17:$EG$17)-'Rent Roll'!$V7,0)*'Rent Roll'!$T7*'Rent Roll'!$R7,"-"),"-")</f>
        <v>-</v>
      </c>
      <c r="AB63" s="715" t="str">
        <f>IFERROR(IF(AB$3='Rent Roll'!$U7,MAX(-SUMIF('Monthly Cash Flow'!$F$6:$EG$6,AB$4,'Monthly Cash Flow'!$F$17:$EG$17)-'Rent Roll'!$V7,0)*'Rent Roll'!$T7*'Rent Roll'!$R7,"-"),"-")</f>
        <v>-</v>
      </c>
      <c r="AC63" s="715" t="str">
        <f>IFERROR(IF(AC$3='Rent Roll'!$U7,MAX(-SUMIF('Monthly Cash Flow'!$F$6:$EG$6,AC$4,'Monthly Cash Flow'!$F$17:$EG$17)-'Rent Roll'!$V7,0)*'Rent Roll'!$T7*'Rent Roll'!$R7,"-"),"-")</f>
        <v>-</v>
      </c>
      <c r="AD63" s="715" t="str">
        <f>IFERROR(IF(AD$3='Rent Roll'!$U7,MAX(-SUMIF('Monthly Cash Flow'!$F$6:$EG$6,AD$4,'Monthly Cash Flow'!$F$17:$EG$17)-'Rent Roll'!$V7,0)*'Rent Roll'!$T7*'Rent Roll'!$R7,"-"),"-")</f>
        <v>-</v>
      </c>
      <c r="AE63" s="715" t="str">
        <f>IFERROR(IF(AE$3='Rent Roll'!$U7,MAX(-SUMIF('Monthly Cash Flow'!$F$6:$EG$6,AE$4,'Monthly Cash Flow'!$F$17:$EG$17)-'Rent Roll'!$V7,0)*'Rent Roll'!$T7*'Rent Roll'!$R7,"-"),"-")</f>
        <v>-</v>
      </c>
      <c r="AF63" s="715" t="str">
        <f>IFERROR(IF(AF$3='Rent Roll'!$U7,MAX(-SUMIF('Monthly Cash Flow'!$F$6:$EG$6,AF$4,'Monthly Cash Flow'!$F$17:$EG$17)-'Rent Roll'!$V7,0)*'Rent Roll'!$T7*'Rent Roll'!$R7,"-"),"-")</f>
        <v>-</v>
      </c>
      <c r="AG63" s="715" t="str">
        <f>IFERROR(IF(AG$3='Rent Roll'!$U7,MAX(-SUMIF('Monthly Cash Flow'!$F$6:$EG$6,AG$4,'Monthly Cash Flow'!$F$17:$EG$17)-'Rent Roll'!$V7,0)*'Rent Roll'!$T7*'Rent Roll'!$R7,"-"),"-")</f>
        <v>-</v>
      </c>
      <c r="AH63" s="715" t="str">
        <f>IFERROR(IF(AH$3='Rent Roll'!$U7,MAX(-SUMIF('Monthly Cash Flow'!$F$6:$EG$6,AH$4,'Monthly Cash Flow'!$F$17:$EG$17)-'Rent Roll'!$V7,0)*'Rent Roll'!$T7*'Rent Roll'!$R7,"-"),"-")</f>
        <v>-</v>
      </c>
      <c r="AI63" s="715" t="str">
        <f>IFERROR(IF(AI$3='Rent Roll'!$U7,MAX(-SUMIF('Monthly Cash Flow'!$F$6:$EG$6,AI$4,'Monthly Cash Flow'!$F$17:$EG$17)-'Rent Roll'!$V7,0)*'Rent Roll'!$T7*'Rent Roll'!$R7,"-"),"-")</f>
        <v>-</v>
      </c>
      <c r="AJ63" s="715" t="str">
        <f>IFERROR(IF(AJ$3='Rent Roll'!$U7,MAX(-SUMIF('Monthly Cash Flow'!$F$6:$EG$6,AJ$4,'Monthly Cash Flow'!$F$17:$EG$17)-'Rent Roll'!$V7,0)*'Rent Roll'!$T7*'Rent Roll'!$R7,"-"),"-")</f>
        <v>-</v>
      </c>
      <c r="AK63" s="715" t="str">
        <f>IFERROR(IF(AK$3='Rent Roll'!$U7,MAX(-SUMIF('Monthly Cash Flow'!$F$6:$EG$6,AK$4,'Monthly Cash Flow'!$F$17:$EG$17)-'Rent Roll'!$V7,0)*'Rent Roll'!$T7*'Rent Roll'!$R7,"-"),"-")</f>
        <v>-</v>
      </c>
      <c r="AL63" s="715">
        <f>IFERROR(IF(AL$3='Rent Roll'!$U7,MAX(-SUMIF('Monthly Cash Flow'!$F$6:$EG$6,AL$4,'Monthly Cash Flow'!$F$17:$EG$17)-'Rent Roll'!$V7,0)*'Rent Roll'!$T7*'Rent Roll'!$R7,"-"),"-")</f>
        <v>1303.4444013439197</v>
      </c>
      <c r="AM63" s="715" t="str">
        <f>IFERROR(IF(AM$3='Rent Roll'!$U7,MAX(-SUMIF('Monthly Cash Flow'!$F$6:$EG$6,AM$4,'Monthly Cash Flow'!$F$17:$EG$17)-'Rent Roll'!$V7,0)*'Rent Roll'!$T7*'Rent Roll'!$R7,"-"),"-")</f>
        <v>-</v>
      </c>
      <c r="AN63" s="715" t="str">
        <f>IFERROR(IF(AN$3='Rent Roll'!$U7,MAX(-SUMIF('Monthly Cash Flow'!$F$6:$EG$6,AN$4,'Monthly Cash Flow'!$F$17:$EG$17)-'Rent Roll'!$V7,0)*'Rent Roll'!$T7*'Rent Roll'!$R7,"-"),"-")</f>
        <v>-</v>
      </c>
      <c r="AO63" s="715" t="str">
        <f>IFERROR(IF(AO$3='Rent Roll'!$U7,MAX(-SUMIF('Monthly Cash Flow'!$F$6:$EG$6,AO$4,'Monthly Cash Flow'!$F$17:$EG$17)-'Rent Roll'!$V7,0)*'Rent Roll'!$T7*'Rent Roll'!$R7,"-"),"-")</f>
        <v>-</v>
      </c>
      <c r="AP63" s="715" t="str">
        <f>IFERROR(IF(AP$3='Rent Roll'!$U7,MAX(-SUMIF('Monthly Cash Flow'!$F$6:$EG$6,AP$4,'Monthly Cash Flow'!$F$17:$EG$17)-'Rent Roll'!$V7,0)*'Rent Roll'!$T7*'Rent Roll'!$R7,"-"),"-")</f>
        <v>-</v>
      </c>
      <c r="AQ63" s="715" t="str">
        <f>IFERROR(IF(AQ$3='Rent Roll'!$U7,MAX(-SUMIF('Monthly Cash Flow'!$F$6:$EG$6,AQ$4,'Monthly Cash Flow'!$F$17:$EG$17)-'Rent Roll'!$V7,0)*'Rent Roll'!$T7*'Rent Roll'!$R7,"-"),"-")</f>
        <v>-</v>
      </c>
      <c r="AR63" s="715" t="str">
        <f>IFERROR(IF(AR$3='Rent Roll'!$U7,MAX(-SUMIF('Monthly Cash Flow'!$F$6:$EG$6,AR$4,'Monthly Cash Flow'!$F$17:$EG$17)-'Rent Roll'!$V7,0)*'Rent Roll'!$T7*'Rent Roll'!$R7,"-"),"-")</f>
        <v>-</v>
      </c>
      <c r="AS63" s="715" t="str">
        <f>IFERROR(IF(AS$3='Rent Roll'!$U7,MAX(-SUMIF('Monthly Cash Flow'!$F$6:$EG$6,AS$4,'Monthly Cash Flow'!$F$17:$EG$17)-'Rent Roll'!$V7,0)*'Rent Roll'!$T7*'Rent Roll'!$R7,"-"),"-")</f>
        <v>-</v>
      </c>
      <c r="AT63" s="715" t="str">
        <f>IFERROR(IF(AT$3='Rent Roll'!$U7,MAX(-SUMIF('Monthly Cash Flow'!$F$6:$EG$6,AT$4,'Monthly Cash Flow'!$F$17:$EG$17)-'Rent Roll'!$V7,0)*'Rent Roll'!$T7*'Rent Roll'!$R7,"-"),"-")</f>
        <v>-</v>
      </c>
      <c r="AU63" s="715" t="str">
        <f>IFERROR(IF(AU$3='Rent Roll'!$U7,MAX(-SUMIF('Monthly Cash Flow'!$F$6:$EG$6,AU$4,'Monthly Cash Flow'!$F$17:$EG$17)-'Rent Roll'!$V7,0)*'Rent Roll'!$T7*'Rent Roll'!$R7,"-"),"-")</f>
        <v>-</v>
      </c>
      <c r="AV63" s="715" t="str">
        <f>IFERROR(IF(AV$3='Rent Roll'!$U7,MAX(-SUMIF('Monthly Cash Flow'!$F$6:$EG$6,AV$4,'Monthly Cash Flow'!$F$17:$EG$17)-'Rent Roll'!$V7,0)*'Rent Roll'!$T7*'Rent Roll'!$R7,"-"),"-")</f>
        <v>-</v>
      </c>
      <c r="AW63" s="715" t="str">
        <f>IFERROR(IF(AW$3='Rent Roll'!$U7,MAX(-SUMIF('Monthly Cash Flow'!$F$6:$EG$6,AW$4,'Monthly Cash Flow'!$F$17:$EG$17)-'Rent Roll'!$V7,0)*'Rent Roll'!$T7*'Rent Roll'!$R7,"-"),"-")</f>
        <v>-</v>
      </c>
      <c r="AX63" s="715">
        <f>IFERROR(IF(AX$3='Rent Roll'!$U7,MAX(-SUMIF('Monthly Cash Flow'!$F$6:$EG$6,AX$4,'Monthly Cash Flow'!$F$17:$EG$17)-'Rent Roll'!$V7,0)*'Rent Roll'!$T7*'Rent Roll'!$R7,"-"),"-")</f>
        <v>1969.866738006222</v>
      </c>
      <c r="AY63" s="715" t="str">
        <f>IFERROR(IF(AY$3='Rent Roll'!$U7,MAX(-SUMIF('Monthly Cash Flow'!$F$6:$EG$6,AY$4,'Monthly Cash Flow'!$F$17:$EG$17)-'Rent Roll'!$V7,0)*'Rent Roll'!$T7*'Rent Roll'!$R7,"-"),"-")</f>
        <v>-</v>
      </c>
      <c r="AZ63" s="715" t="str">
        <f>IFERROR(IF(AZ$3='Rent Roll'!$U7,MAX(-SUMIF('Monthly Cash Flow'!$F$6:$EG$6,AZ$4,'Monthly Cash Flow'!$F$17:$EG$17)-'Rent Roll'!$V7,0)*'Rent Roll'!$T7*'Rent Roll'!$R7,"-"),"-")</f>
        <v>-</v>
      </c>
      <c r="BA63" s="715" t="str">
        <f>IFERROR(IF(BA$3='Rent Roll'!$U7,MAX(-SUMIF('Monthly Cash Flow'!$F$6:$EG$6,BA$4,'Monthly Cash Flow'!$F$17:$EG$17)-'Rent Roll'!$V7,0)*'Rent Roll'!$T7*'Rent Roll'!$R7,"-"),"-")</f>
        <v>-</v>
      </c>
      <c r="BB63" s="715" t="str">
        <f>IFERROR(IF(BB$3='Rent Roll'!$U7,MAX(-SUMIF('Monthly Cash Flow'!$F$6:$EG$6,BB$4,'Monthly Cash Flow'!$F$17:$EG$17)-'Rent Roll'!$V7,0)*'Rent Roll'!$T7*'Rent Roll'!$R7,"-"),"-")</f>
        <v>-</v>
      </c>
      <c r="BC63" s="715" t="str">
        <f>IFERROR(IF(BC$3='Rent Roll'!$U7,MAX(-SUMIF('Monthly Cash Flow'!$F$6:$EG$6,BC$4,'Monthly Cash Flow'!$F$17:$EG$17)-'Rent Roll'!$V7,0)*'Rent Roll'!$T7*'Rent Roll'!$R7,"-"),"-")</f>
        <v>-</v>
      </c>
      <c r="BD63" s="715" t="str">
        <f>IFERROR(IF(BD$3='Rent Roll'!$U7,MAX(-SUMIF('Monthly Cash Flow'!$F$6:$EG$6,BD$4,'Monthly Cash Flow'!$F$17:$EG$17)-'Rent Roll'!$V7,0)*'Rent Roll'!$T7*'Rent Roll'!$R7,"-"),"-")</f>
        <v>-</v>
      </c>
      <c r="BE63" s="715" t="str">
        <f>IFERROR(IF(BE$3='Rent Roll'!$U7,MAX(-SUMIF('Monthly Cash Flow'!$F$6:$EG$6,BE$4,'Monthly Cash Flow'!$F$17:$EG$17)-'Rent Roll'!$V7,0)*'Rent Roll'!$T7*'Rent Roll'!$R7,"-"),"-")</f>
        <v>-</v>
      </c>
      <c r="BF63" s="715" t="str">
        <f>IFERROR(IF(BF$3='Rent Roll'!$U7,MAX(-SUMIF('Monthly Cash Flow'!$F$6:$EG$6,BF$4,'Monthly Cash Flow'!$F$17:$EG$17)-'Rent Roll'!$V7,0)*'Rent Roll'!$T7*'Rent Roll'!$R7,"-"),"-")</f>
        <v>-</v>
      </c>
      <c r="BG63" s="715" t="str">
        <f>IFERROR(IF(BG$3='Rent Roll'!$U7,MAX(-SUMIF('Monthly Cash Flow'!$F$6:$EG$6,BG$4,'Monthly Cash Flow'!$F$17:$EG$17)-'Rent Roll'!$V7,0)*'Rent Roll'!$T7*'Rent Roll'!$R7,"-"),"-")</f>
        <v>-</v>
      </c>
      <c r="BH63" s="715" t="str">
        <f>IFERROR(IF(BH$3='Rent Roll'!$U7,MAX(-SUMIF('Monthly Cash Flow'!$F$6:$EG$6,BH$4,'Monthly Cash Flow'!$F$17:$EG$17)-'Rent Roll'!$V7,0)*'Rent Roll'!$T7*'Rent Roll'!$R7,"-"),"-")</f>
        <v>-</v>
      </c>
      <c r="BI63" s="715" t="str">
        <f>IFERROR(IF(BI$3='Rent Roll'!$U7,MAX(-SUMIF('Monthly Cash Flow'!$F$6:$EG$6,BI$4,'Monthly Cash Flow'!$F$17:$EG$17)-'Rent Roll'!$V7,0)*'Rent Roll'!$T7*'Rent Roll'!$R7,"-"),"-")</f>
        <v>-</v>
      </c>
      <c r="BJ63" s="715">
        <f>IFERROR(IF(BJ$3='Rent Roll'!$U7,MAX(-SUMIF('Monthly Cash Flow'!$F$6:$EG$6,BJ$4,'Monthly Cash Flow'!$F$17:$EG$17)-'Rent Roll'!$V7,0)*'Rent Roll'!$T7*'Rent Roll'!$R7,"-"),"-")</f>
        <v>2646.2854097184654</v>
      </c>
      <c r="BK63" s="715" t="str">
        <f>IFERROR(IF(BK$3='Rent Roll'!$U7,MAX(-SUMIF('Monthly Cash Flow'!$F$6:$EG$6,BK$4,'Monthly Cash Flow'!$F$17:$EG$17)-'Rent Roll'!$V7,0)*'Rent Roll'!$T7*'Rent Roll'!$R7,"-"),"-")</f>
        <v>-</v>
      </c>
      <c r="BL63" s="715" t="str">
        <f>IFERROR(IF(BL$3='Rent Roll'!$U7,MAX(-SUMIF('Monthly Cash Flow'!$F$6:$EG$6,BL$4,'Monthly Cash Flow'!$F$17:$EG$17)-'Rent Roll'!$V7,0)*'Rent Roll'!$T7*'Rent Roll'!$R7,"-"),"-")</f>
        <v>-</v>
      </c>
      <c r="BM63" s="715" t="str">
        <f>IFERROR(IF(BM$3='Rent Roll'!$U7,MAX(-SUMIF('Monthly Cash Flow'!$F$6:$EG$6,BM$4,'Monthly Cash Flow'!$F$17:$EG$17)-'Rent Roll'!$V7,0)*'Rent Roll'!$T7*'Rent Roll'!$R7,"-"),"-")</f>
        <v>-</v>
      </c>
      <c r="BN63" s="715" t="str">
        <f>IFERROR(IF(BN$3='Rent Roll'!$U7,MAX(-SUMIF('Monthly Cash Flow'!$F$6:$EG$6,BN$4,'Monthly Cash Flow'!$F$17:$EG$17)-'Rent Roll'!$V7,0)*'Rent Roll'!$T7*'Rent Roll'!$R7,"-"),"-")</f>
        <v>-</v>
      </c>
      <c r="BO63" s="715" t="str">
        <f>IFERROR(IF(BO$3='Rent Roll'!$U7,MAX(-SUMIF('Monthly Cash Flow'!$F$6:$EG$6,BO$4,'Monthly Cash Flow'!$F$17:$EG$17)-'Rent Roll'!$V7,0)*'Rent Roll'!$T7*'Rent Roll'!$R7,"-"),"-")</f>
        <v>-</v>
      </c>
      <c r="BP63" s="715" t="str">
        <f>IFERROR(IF(BP$3='Rent Roll'!$U7,MAX(-SUMIF('Monthly Cash Flow'!$F$6:$EG$6,BP$4,'Monthly Cash Flow'!$F$17:$EG$17)-'Rent Roll'!$V7,0)*'Rent Roll'!$T7*'Rent Roll'!$R7,"-"),"-")</f>
        <v>-</v>
      </c>
      <c r="BQ63" s="715" t="str">
        <f>IFERROR(IF(BQ$3='Rent Roll'!$U7,MAX(-SUMIF('Monthly Cash Flow'!$F$6:$EG$6,BQ$4,'Monthly Cash Flow'!$F$17:$EG$17)-'Rent Roll'!$V7,0)*'Rent Roll'!$T7*'Rent Roll'!$R7,"-"),"-")</f>
        <v>-</v>
      </c>
      <c r="BR63" s="715" t="str">
        <f>IFERROR(IF(BR$3='Rent Roll'!$U7,MAX(-SUMIF('Monthly Cash Flow'!$F$6:$EG$6,BR$4,'Monthly Cash Flow'!$F$17:$EG$17)-'Rent Roll'!$V7,0)*'Rent Roll'!$T7*'Rent Roll'!$R7,"-"),"-")</f>
        <v>-</v>
      </c>
      <c r="BS63" s="715" t="str">
        <f>IFERROR(IF(BS$3='Rent Roll'!$U7,MAX(-SUMIF('Monthly Cash Flow'!$F$6:$EG$6,BS$4,'Monthly Cash Flow'!$F$17:$EG$17)-'Rent Roll'!$V7,0)*'Rent Roll'!$T7*'Rent Roll'!$R7,"-"),"-")</f>
        <v>-</v>
      </c>
      <c r="BT63" s="715" t="str">
        <f>IFERROR(IF(BT$3='Rent Roll'!$U7,MAX(-SUMIF('Monthly Cash Flow'!$F$6:$EG$6,BT$4,'Monthly Cash Flow'!$F$17:$EG$17)-'Rent Roll'!$V7,0)*'Rent Roll'!$T7*'Rent Roll'!$R7,"-"),"-")</f>
        <v>-</v>
      </c>
      <c r="BU63" s="715" t="str">
        <f>IFERROR(IF(BU$3='Rent Roll'!$U7,MAX(-SUMIF('Monthly Cash Flow'!$F$6:$EG$6,BU$4,'Monthly Cash Flow'!$F$17:$EG$17)-'Rent Roll'!$V7,0)*'Rent Roll'!$T7*'Rent Roll'!$R7,"-"),"-")</f>
        <v>-</v>
      </c>
      <c r="BV63" s="715">
        <f>IFERROR(IF(BV$3='Rent Roll'!$U7,MAX(-SUMIF('Monthly Cash Flow'!$F$6:$EG$6,BV$4,'Monthly Cash Flow'!$F$17:$EG$17)-'Rent Roll'!$V7,0)*'Rent Roll'!$T7*'Rent Roll'!$R7,"-"),"-")</f>
        <v>3332.8503615063855</v>
      </c>
      <c r="BW63" s="715" t="str">
        <f>IFERROR(IF(BW$3='Rent Roll'!$U7,MAX(-SUMIF('Monthly Cash Flow'!$F$6:$EG$6,BW$4,'Monthly Cash Flow'!$F$17:$EG$17)-'Rent Roll'!$V7,0)*'Rent Roll'!$T7*'Rent Roll'!$R7,"-"),"-")</f>
        <v>-</v>
      </c>
      <c r="BX63" s="715" t="str">
        <f>IFERROR(IF(BX$3='Rent Roll'!$U7,MAX(-SUMIF('Monthly Cash Flow'!$F$6:$EG$6,BX$4,'Monthly Cash Flow'!$F$17:$EG$17)-'Rent Roll'!$V7,0)*'Rent Roll'!$T7*'Rent Roll'!$R7,"-"),"-")</f>
        <v>-</v>
      </c>
      <c r="BY63" s="715" t="str">
        <f>IFERROR(IF(BY$3='Rent Roll'!$U7,MAX(-SUMIF('Monthly Cash Flow'!$F$6:$EG$6,BY$4,'Monthly Cash Flow'!$F$17:$EG$17)-'Rent Roll'!$V7,0)*'Rent Roll'!$T7*'Rent Roll'!$R7,"-"),"-")</f>
        <v>-</v>
      </c>
      <c r="BZ63" s="715" t="str">
        <f>IFERROR(IF(BZ$3='Rent Roll'!$U7,MAX(-SUMIF('Monthly Cash Flow'!$F$6:$EG$6,BZ$4,'Monthly Cash Flow'!$F$17:$EG$17)-'Rent Roll'!$V7,0)*'Rent Roll'!$T7*'Rent Roll'!$R7,"-"),"-")</f>
        <v>-</v>
      </c>
      <c r="CA63" s="715" t="str">
        <f>IFERROR(IF(CA$3='Rent Roll'!$U7,MAX(-SUMIF('Monthly Cash Flow'!$F$6:$EG$6,CA$4,'Monthly Cash Flow'!$F$17:$EG$17)-'Rent Roll'!$V7,0)*'Rent Roll'!$T7*'Rent Roll'!$R7,"-"),"-")</f>
        <v>-</v>
      </c>
      <c r="CB63" s="715" t="str">
        <f>IFERROR(IF(CB$3='Rent Roll'!$U7,MAX(-SUMIF('Monthly Cash Flow'!$F$6:$EG$6,CB$4,'Monthly Cash Flow'!$F$17:$EG$17)-'Rent Roll'!$V7,0)*'Rent Roll'!$T7*'Rent Roll'!$R7,"-"),"-")</f>
        <v>-</v>
      </c>
      <c r="CC63" s="715" t="str">
        <f>IFERROR(IF(CC$3='Rent Roll'!$U7,MAX(-SUMIF('Monthly Cash Flow'!$F$6:$EG$6,CC$4,'Monthly Cash Flow'!$F$17:$EG$17)-'Rent Roll'!$V7,0)*'Rent Roll'!$T7*'Rent Roll'!$R7,"-"),"-")</f>
        <v>-</v>
      </c>
      <c r="CD63" s="715" t="str">
        <f>IFERROR(IF(CD$3='Rent Roll'!$U7,MAX(-SUMIF('Monthly Cash Flow'!$F$6:$EG$6,CD$4,'Monthly Cash Flow'!$F$17:$EG$17)-'Rent Roll'!$V7,0)*'Rent Roll'!$T7*'Rent Roll'!$R7,"-"),"-")</f>
        <v>-</v>
      </c>
      <c r="CE63" s="715" t="str">
        <f>IFERROR(IF(CE$3='Rent Roll'!$U7,MAX(-SUMIF('Monthly Cash Flow'!$F$6:$EG$6,CE$4,'Monthly Cash Flow'!$F$17:$EG$17)-'Rent Roll'!$V7,0)*'Rent Roll'!$T7*'Rent Roll'!$R7,"-"),"-")</f>
        <v>-</v>
      </c>
      <c r="CF63" s="715" t="str">
        <f>IFERROR(IF(CF$3='Rent Roll'!$U7,MAX(-SUMIF('Monthly Cash Flow'!$F$6:$EG$6,CF$4,'Monthly Cash Flow'!$F$17:$EG$17)-'Rent Roll'!$V7,0)*'Rent Roll'!$T7*'Rent Roll'!$R7,"-"),"-")</f>
        <v>-</v>
      </c>
      <c r="CG63" s="715" t="str">
        <f>IFERROR(IF(CG$3='Rent Roll'!$U7,MAX(-SUMIF('Monthly Cash Flow'!$F$6:$EG$6,CG$4,'Monthly Cash Flow'!$F$17:$EG$17)-'Rent Roll'!$V7,0)*'Rent Roll'!$T7*'Rent Roll'!$R7,"-"),"-")</f>
        <v>-</v>
      </c>
      <c r="CH63" s="715">
        <f>IFERROR(IF(CH$3='Rent Roll'!$U7,MAX(-SUMIF('Monthly Cash Flow'!$F$6:$EG$6,CH$4,'Monthly Cash Flow'!$F$17:$EG$17)-'Rent Roll'!$V7,0)*'Rent Roll'!$T7*'Rent Roll'!$R7,"-"),"-")</f>
        <v>4029.7137875711169</v>
      </c>
      <c r="CI63" s="715" t="str">
        <f>IFERROR(IF(CI$3='Rent Roll'!$U7,MAX(-SUMIF('Monthly Cash Flow'!$F$6:$EG$6,CI$4,'Monthly Cash Flow'!$F$17:$EG$17)-'Rent Roll'!$V7,0)*'Rent Roll'!$T7*'Rent Roll'!$R7,"-"),"-")</f>
        <v>-</v>
      </c>
      <c r="CJ63" s="715" t="str">
        <f>IFERROR(IF(CJ$3='Rent Roll'!$U7,MAX(-SUMIF('Monthly Cash Flow'!$F$6:$EG$6,CJ$4,'Monthly Cash Flow'!$F$17:$EG$17)-'Rent Roll'!$V7,0)*'Rent Roll'!$T7*'Rent Roll'!$R7,"-"),"-")</f>
        <v>-</v>
      </c>
      <c r="CK63" s="715" t="str">
        <f>IFERROR(IF(CK$3='Rent Roll'!$U7,MAX(-SUMIF('Monthly Cash Flow'!$F$6:$EG$6,CK$4,'Monthly Cash Flow'!$F$17:$EG$17)-'Rent Roll'!$V7,0)*'Rent Roll'!$T7*'Rent Roll'!$R7,"-"),"-")</f>
        <v>-</v>
      </c>
      <c r="CL63" s="715" t="str">
        <f>IFERROR(IF(CL$3='Rent Roll'!$U7,MAX(-SUMIF('Monthly Cash Flow'!$F$6:$EG$6,CL$4,'Monthly Cash Flow'!$F$17:$EG$17)-'Rent Roll'!$V7,0)*'Rent Roll'!$T7*'Rent Roll'!$R7,"-"),"-")</f>
        <v>-</v>
      </c>
      <c r="CM63" s="715" t="str">
        <f>IFERROR(IF(CM$3='Rent Roll'!$U7,MAX(-SUMIF('Monthly Cash Flow'!$F$6:$EG$6,CM$4,'Monthly Cash Flow'!$F$17:$EG$17)-'Rent Roll'!$V7,0)*'Rent Roll'!$T7*'Rent Roll'!$R7,"-"),"-")</f>
        <v>-</v>
      </c>
      <c r="CN63" s="715" t="str">
        <f>IFERROR(IF(CN$3='Rent Roll'!$U7,MAX(-SUMIF('Monthly Cash Flow'!$F$6:$EG$6,CN$4,'Monthly Cash Flow'!$F$17:$EG$17)-'Rent Roll'!$V7,0)*'Rent Roll'!$T7*'Rent Roll'!$R7,"-"),"-")</f>
        <v>-</v>
      </c>
      <c r="CO63" s="715" t="str">
        <f>IFERROR(IF(CO$3='Rent Roll'!$U7,MAX(-SUMIF('Monthly Cash Flow'!$F$6:$EG$6,CO$4,'Monthly Cash Flow'!$F$17:$EG$17)-'Rent Roll'!$V7,0)*'Rent Roll'!$T7*'Rent Roll'!$R7,"-"),"-")</f>
        <v>-</v>
      </c>
      <c r="CP63" s="715" t="str">
        <f>IFERROR(IF(CP$3='Rent Roll'!$U7,MAX(-SUMIF('Monthly Cash Flow'!$F$6:$EG$6,CP$4,'Monthly Cash Flow'!$F$17:$EG$17)-'Rent Roll'!$V7,0)*'Rent Roll'!$T7*'Rent Roll'!$R7,"-"),"-")</f>
        <v>-</v>
      </c>
      <c r="CQ63" s="715" t="str">
        <f>IFERROR(IF(CQ$3='Rent Roll'!$U7,MAX(-SUMIF('Monthly Cash Flow'!$F$6:$EG$6,CQ$4,'Monthly Cash Flow'!$F$17:$EG$17)-'Rent Roll'!$V7,0)*'Rent Roll'!$T7*'Rent Roll'!$R7,"-"),"-")</f>
        <v>-</v>
      </c>
      <c r="CR63" s="715" t="str">
        <f>IFERROR(IF(CR$3='Rent Roll'!$U7,MAX(-SUMIF('Monthly Cash Flow'!$F$6:$EG$6,CR$4,'Monthly Cash Flow'!$F$17:$EG$17)-'Rent Roll'!$V7,0)*'Rent Roll'!$T7*'Rent Roll'!$R7,"-"),"-")</f>
        <v>-</v>
      </c>
      <c r="CS63" s="715" t="str">
        <f>IFERROR(IF(CS$3='Rent Roll'!$U7,MAX(-SUMIF('Monthly Cash Flow'!$F$6:$EG$6,CS$4,'Monthly Cash Flow'!$F$17:$EG$17)-'Rent Roll'!$V7,0)*'Rent Roll'!$T7*'Rent Roll'!$R7,"-"),"-")</f>
        <v>-</v>
      </c>
      <c r="CT63" s="715">
        <f>IFERROR(IF(CT$3='Rent Roll'!$U7,MAX(-SUMIF('Monthly Cash Flow'!$F$6:$EG$6,CT$4,'Monthly Cash Flow'!$F$17:$EG$17)-'Rent Roll'!$V7,0)*'Rent Roll'!$T7*'Rent Roll'!$R7,"-"),"-")</f>
        <v>4737.0301650268302</v>
      </c>
      <c r="CU63" s="715" t="str">
        <f>IFERROR(IF(CU$3='Rent Roll'!$U7,MAX(-SUMIF('Monthly Cash Flow'!$F$6:$EG$6,CU$4,'Monthly Cash Flow'!$F$17:$EG$17)-'Rent Roll'!$V7,0)*'Rent Roll'!$T7*'Rent Roll'!$R7,"-"),"-")</f>
        <v>-</v>
      </c>
      <c r="CV63" s="715" t="str">
        <f>IFERROR(IF(CV$3='Rent Roll'!$U7,MAX(-SUMIF('Monthly Cash Flow'!$F$6:$EG$6,CV$4,'Monthly Cash Flow'!$F$17:$EG$17)-'Rent Roll'!$V7,0)*'Rent Roll'!$T7*'Rent Roll'!$R7,"-"),"-")</f>
        <v>-</v>
      </c>
      <c r="CW63" s="715" t="str">
        <f>IFERROR(IF(CW$3='Rent Roll'!$U7,MAX(-SUMIF('Monthly Cash Flow'!$F$6:$EG$6,CW$4,'Monthly Cash Flow'!$F$17:$EG$17)-'Rent Roll'!$V7,0)*'Rent Roll'!$T7*'Rent Roll'!$R7,"-"),"-")</f>
        <v>-</v>
      </c>
      <c r="CX63" s="715" t="str">
        <f>IFERROR(IF(CX$3='Rent Roll'!$U7,MAX(-SUMIF('Monthly Cash Flow'!$F$6:$EG$6,CX$4,'Monthly Cash Flow'!$F$17:$EG$17)-'Rent Roll'!$V7,0)*'Rent Roll'!$T7*'Rent Roll'!$R7,"-"),"-")</f>
        <v>-</v>
      </c>
      <c r="CY63" s="715" t="str">
        <f>IFERROR(IF(CY$3='Rent Roll'!$U7,MAX(-SUMIF('Monthly Cash Flow'!$F$6:$EG$6,CY$4,'Monthly Cash Flow'!$F$17:$EG$17)-'Rent Roll'!$V7,0)*'Rent Roll'!$T7*'Rent Roll'!$R7,"-"),"-")</f>
        <v>-</v>
      </c>
      <c r="CZ63" s="715" t="str">
        <f>IFERROR(IF(CZ$3='Rent Roll'!$U7,MAX(-SUMIF('Monthly Cash Flow'!$F$6:$EG$6,CZ$4,'Monthly Cash Flow'!$F$17:$EG$17)-'Rent Roll'!$V7,0)*'Rent Roll'!$T7*'Rent Roll'!$R7,"-"),"-")</f>
        <v>-</v>
      </c>
      <c r="DA63" s="715" t="str">
        <f>IFERROR(IF(DA$3='Rent Roll'!$U7,MAX(-SUMIF('Monthly Cash Flow'!$F$6:$EG$6,DA$4,'Monthly Cash Flow'!$F$17:$EG$17)-'Rent Roll'!$V7,0)*'Rent Roll'!$T7*'Rent Roll'!$R7,"-"),"-")</f>
        <v>-</v>
      </c>
      <c r="DB63" s="715" t="str">
        <f>IFERROR(IF(DB$3='Rent Roll'!$U7,MAX(-SUMIF('Monthly Cash Flow'!$F$6:$EG$6,DB$4,'Monthly Cash Flow'!$F$17:$EG$17)-'Rent Roll'!$V7,0)*'Rent Roll'!$T7*'Rent Roll'!$R7,"-"),"-")</f>
        <v>-</v>
      </c>
      <c r="DC63" s="715" t="str">
        <f>IFERROR(IF(DC$3='Rent Roll'!$U7,MAX(-SUMIF('Monthly Cash Flow'!$F$6:$EG$6,DC$4,'Monthly Cash Flow'!$F$17:$EG$17)-'Rent Roll'!$V7,0)*'Rent Roll'!$T7*'Rent Roll'!$R7,"-"),"-")</f>
        <v>-</v>
      </c>
      <c r="DD63" s="715" t="str">
        <f>IFERROR(IF(DD$3='Rent Roll'!$U7,MAX(-SUMIF('Monthly Cash Flow'!$F$6:$EG$6,DD$4,'Monthly Cash Flow'!$F$17:$EG$17)-'Rent Roll'!$V7,0)*'Rent Roll'!$T7*'Rent Roll'!$R7,"-"),"-")</f>
        <v>-</v>
      </c>
      <c r="DE63" s="715" t="str">
        <f>IFERROR(IF(DE$3='Rent Roll'!$U7,MAX(-SUMIF('Monthly Cash Flow'!$F$6:$EG$6,DE$4,'Monthly Cash Flow'!$F$17:$EG$17)-'Rent Roll'!$V7,0)*'Rent Roll'!$T7*'Rent Roll'!$R7,"-"),"-")</f>
        <v>-</v>
      </c>
      <c r="DF63" s="715">
        <f>IFERROR(IF(DF$3='Rent Roll'!$U7,MAX(-SUMIF('Monthly Cash Flow'!$F$6:$EG$6,DF$4,'Monthly Cash Flow'!$F$17:$EG$17)-'Rent Roll'!$V7,0)*'Rent Roll'!$T7*'Rent Roll'!$R7,"-"),"-")</f>
        <v>5454.9562881443762</v>
      </c>
      <c r="DG63" s="715" t="str">
        <f>IFERROR(IF(DG$3='Rent Roll'!$U7,MAX(-SUMIF('Monthly Cash Flow'!$F$6:$EG$6,DG$4,'Monthly Cash Flow'!$F$17:$EG$17)-'Rent Roll'!$V7,0)*'Rent Roll'!$T7*'Rent Roll'!$R7,"-"),"-")</f>
        <v>-</v>
      </c>
      <c r="DH63" s="715" t="str">
        <f>IFERROR(IF(DH$3='Rent Roll'!$U7,MAX(-SUMIF('Monthly Cash Flow'!$F$6:$EG$6,DH$4,'Monthly Cash Flow'!$F$17:$EG$17)-'Rent Roll'!$V7,0)*'Rent Roll'!$T7*'Rent Roll'!$R7,"-"),"-")</f>
        <v>-</v>
      </c>
      <c r="DI63" s="715" t="str">
        <f>IFERROR(IF(DI$3='Rent Roll'!$U7,MAX(-SUMIF('Monthly Cash Flow'!$F$6:$EG$6,DI$4,'Monthly Cash Flow'!$F$17:$EG$17)-'Rent Roll'!$V7,0)*'Rent Roll'!$T7*'Rent Roll'!$R7,"-"),"-")</f>
        <v>-</v>
      </c>
      <c r="DJ63" s="715" t="str">
        <f>IFERROR(IF(DJ$3='Rent Roll'!$U7,MAX(-SUMIF('Monthly Cash Flow'!$F$6:$EG$6,DJ$4,'Monthly Cash Flow'!$F$17:$EG$17)-'Rent Roll'!$V7,0)*'Rent Roll'!$T7*'Rent Roll'!$R7,"-"),"-")</f>
        <v>-</v>
      </c>
      <c r="DK63" s="715" t="str">
        <f>IFERROR(IF(DK$3='Rent Roll'!$U7,MAX(-SUMIF('Monthly Cash Flow'!$F$6:$EG$6,DK$4,'Monthly Cash Flow'!$F$17:$EG$17)-'Rent Roll'!$V7,0)*'Rent Roll'!$T7*'Rent Roll'!$R7,"-"),"-")</f>
        <v>-</v>
      </c>
      <c r="DL63" s="715" t="str">
        <f>IFERROR(IF(DL$3='Rent Roll'!$U7,MAX(-SUMIF('Monthly Cash Flow'!$F$6:$EG$6,DL$4,'Monthly Cash Flow'!$F$17:$EG$17)-'Rent Roll'!$V7,0)*'Rent Roll'!$T7*'Rent Roll'!$R7,"-"),"-")</f>
        <v>-</v>
      </c>
      <c r="DM63" s="715" t="str">
        <f>IFERROR(IF(DM$3='Rent Roll'!$U7,MAX(-SUMIF('Monthly Cash Flow'!$F$6:$EG$6,DM$4,'Monthly Cash Flow'!$F$17:$EG$17)-'Rent Roll'!$V7,0)*'Rent Roll'!$T7*'Rent Roll'!$R7,"-"),"-")</f>
        <v>-</v>
      </c>
      <c r="DN63" s="715" t="str">
        <f>IFERROR(IF(DN$3='Rent Roll'!$U7,MAX(-SUMIF('Monthly Cash Flow'!$F$6:$EG$6,DN$4,'Monthly Cash Flow'!$F$17:$EG$17)-'Rent Roll'!$V7,0)*'Rent Roll'!$T7*'Rent Roll'!$R7,"-"),"-")</f>
        <v>-</v>
      </c>
      <c r="DO63" s="715" t="str">
        <f>IFERROR(IF(DO$3='Rent Roll'!$U7,MAX(-SUMIF('Monthly Cash Flow'!$F$6:$EG$6,DO$4,'Monthly Cash Flow'!$F$17:$EG$17)-'Rent Roll'!$V7,0)*'Rent Roll'!$T7*'Rent Roll'!$R7,"-"),"-")</f>
        <v>-</v>
      </c>
      <c r="DP63" s="715" t="str">
        <f>IFERROR(IF(DP$3='Rent Roll'!$U7,MAX(-SUMIF('Monthly Cash Flow'!$F$6:$EG$6,DP$4,'Monthly Cash Flow'!$F$17:$EG$17)-'Rent Roll'!$V7,0)*'Rent Roll'!$T7*'Rent Roll'!$R7,"-"),"-")</f>
        <v>-</v>
      </c>
      <c r="DQ63" s="715" t="str">
        <f>IFERROR(IF(DQ$3='Rent Roll'!$U7,MAX(-SUMIF('Monthly Cash Flow'!$F$6:$EG$6,DQ$4,'Monthly Cash Flow'!$F$17:$EG$17)-'Rent Roll'!$V7,0)*'Rent Roll'!$T7*'Rent Roll'!$R7,"-"),"-")</f>
        <v>-</v>
      </c>
      <c r="DR63" s="715">
        <f>IFERROR(IF(DR$3='Rent Roll'!$U7,MAX(-SUMIF('Monthly Cash Flow'!$F$6:$EG$6,DR$4,'Monthly Cash Flow'!$F$17:$EG$17)-'Rent Roll'!$V7,0)*'Rent Roll'!$T7*'Rent Roll'!$R7,"-"),"-")</f>
        <v>6183.6513031086834</v>
      </c>
      <c r="DS63" s="715" t="str">
        <f>IFERROR(IF(DS$3='Rent Roll'!$U7,MAX(-SUMIF('Monthly Cash Flow'!$F$6:$EG$6,DS$4,'Monthly Cash Flow'!$F$17:$EG$17)-'Rent Roll'!$V7,0)*'Rent Roll'!$T7*'Rent Roll'!$R7,"-"),"-")</f>
        <v>-</v>
      </c>
      <c r="DT63" s="715" t="str">
        <f>IFERROR(IF(DT$3='Rent Roll'!$U7,MAX(-SUMIF('Monthly Cash Flow'!$F$6:$EG$6,DT$4,'Monthly Cash Flow'!$F$17:$EG$17)-'Rent Roll'!$V7,0)*'Rent Roll'!$T7*'Rent Roll'!$R7,"-"),"-")</f>
        <v>-</v>
      </c>
      <c r="DU63" s="715" t="str">
        <f>IFERROR(IF(DU$3='Rent Roll'!$U7,MAX(-SUMIF('Monthly Cash Flow'!$F$6:$EG$6,DU$4,'Monthly Cash Flow'!$F$17:$EG$17)-'Rent Roll'!$V7,0)*'Rent Roll'!$T7*'Rent Roll'!$R7,"-"),"-")</f>
        <v>-</v>
      </c>
      <c r="DV63" s="715" t="str">
        <f>IFERROR(IF(DV$3='Rent Roll'!$U7,MAX(-SUMIF('Monthly Cash Flow'!$F$6:$EG$6,DV$4,'Monthly Cash Flow'!$F$17:$EG$17)-'Rent Roll'!$V7,0)*'Rent Roll'!$T7*'Rent Roll'!$R7,"-"),"-")</f>
        <v>-</v>
      </c>
      <c r="DW63" s="715" t="str">
        <f>IFERROR(IF(DW$3='Rent Roll'!$U7,MAX(-SUMIF('Monthly Cash Flow'!$F$6:$EG$6,DW$4,'Monthly Cash Flow'!$F$17:$EG$17)-'Rent Roll'!$V7,0)*'Rent Roll'!$T7*'Rent Roll'!$R7,"-"),"-")</f>
        <v>-</v>
      </c>
      <c r="DX63" s="715" t="str">
        <f>IFERROR(IF(DX$3='Rent Roll'!$U7,MAX(-SUMIF('Monthly Cash Flow'!$F$6:$EG$6,DX$4,'Monthly Cash Flow'!$F$17:$EG$17)-'Rent Roll'!$V7,0)*'Rent Roll'!$T7*'Rent Roll'!$R7,"-"),"-")</f>
        <v>-</v>
      </c>
      <c r="DY63" s="715" t="str">
        <f>IFERROR(IF(DY$3='Rent Roll'!$U7,MAX(-SUMIF('Monthly Cash Flow'!$F$6:$EG$6,DY$4,'Monthly Cash Flow'!$F$17:$EG$17)-'Rent Roll'!$V7,0)*'Rent Roll'!$T7*'Rent Roll'!$R7,"-"),"-")</f>
        <v>-</v>
      </c>
      <c r="DZ63" s="715" t="str">
        <f>IFERROR(IF(DZ$3='Rent Roll'!$U7,MAX(-SUMIF('Monthly Cash Flow'!$F$6:$EG$6,DZ$4,'Monthly Cash Flow'!$F$17:$EG$17)-'Rent Roll'!$V7,0)*'Rent Roll'!$T7*'Rent Roll'!$R7,"-"),"-")</f>
        <v>-</v>
      </c>
      <c r="EA63" s="715" t="str">
        <f>IFERROR(IF(EA$3='Rent Roll'!$U7,MAX(-SUMIF('Monthly Cash Flow'!$F$6:$EG$6,EA$4,'Monthly Cash Flow'!$F$17:$EG$17)-'Rent Roll'!$V7,0)*'Rent Roll'!$T7*'Rent Roll'!$R7,"-"),"-")</f>
        <v>-</v>
      </c>
      <c r="EB63" s="715" t="str">
        <f>IFERROR(IF(EB$3='Rent Roll'!$U7,MAX(-SUMIF('Monthly Cash Flow'!$F$6:$EG$6,EB$4,'Monthly Cash Flow'!$F$17:$EG$17)-'Rent Roll'!$V7,0)*'Rent Roll'!$T7*'Rent Roll'!$R7,"-"),"-")</f>
        <v>-</v>
      </c>
      <c r="EC63" s="715" t="str">
        <f>IFERROR(IF(EC$3='Rent Roll'!$U7,MAX(-SUMIF('Monthly Cash Flow'!$F$6:$EG$6,EC$4,'Monthly Cash Flow'!$F$17:$EG$17)-'Rent Roll'!$V7,0)*'Rent Roll'!$T7*'Rent Roll'!$R7,"-"),"-")</f>
        <v>-</v>
      </c>
      <c r="ED63" s="715">
        <f>IFERROR(IF(ED$3='Rent Roll'!$U7,MAX(-SUMIF('Monthly Cash Flow'!$F$6:$EG$6,ED$4,'Monthly Cash Flow'!$F$17:$EG$17)-'Rent Roll'!$V7,0)*'Rent Roll'!$T7*'Rent Roll'!$R7,"-"),"-")</f>
        <v>6923.2767432974642</v>
      </c>
      <c r="EE63" s="715" t="str">
        <f>IFERROR(IF(EE$3='Rent Roll'!$U7,MAX(-SUMIF('Monthly Cash Flow'!$F$6:$EG$6,EE$4,'Monthly Cash Flow'!$F$17:$EG$17)-'Rent Roll'!$V7,0)*'Rent Roll'!$T7*'Rent Roll'!$R7,"-"),"-")</f>
        <v>-</v>
      </c>
      <c r="EF63" s="361" t="str">
        <f>IFERROR(IF(EF$3='Rent Roll'!$U7,MAX(-SUMIF('Monthly Cash Flow'!$F$6:$EG$6,EF$4,'Monthly Cash Flow'!$F$17:$EG$17)-'Rent Roll'!$V7,0)*'Rent Roll'!$T7*'Rent Roll'!$R7,"-"),"-")</f>
        <v>-</v>
      </c>
      <c r="EG63" s="693" t="s">
        <v>109</v>
      </c>
    </row>
    <row r="64" spans="2:137" x14ac:dyDescent="0.25">
      <c r="B64" s="731"/>
      <c r="C64" s="714" t="str">
        <f>CONCATENATE('Rent Roll'!B8&amp;" - "&amp;'Rent Roll'!C8)</f>
        <v>5 - Office</v>
      </c>
      <c r="D64" s="361">
        <f t="shared" si="19"/>
        <v>23544.711044598058</v>
      </c>
      <c r="E64" s="715" t="str">
        <f>IFERROR(IF(E$3='Rent Roll'!$U8,MAX(-SUMIF('Monthly Cash Flow'!$F$6:$EG$6,E$4,'Monthly Cash Flow'!$F$17:$EG$17)-'Rent Roll'!$V8,0)*'Rent Roll'!$T8*'Rent Roll'!$R8,"-"),"-")</f>
        <v>-</v>
      </c>
      <c r="F64" s="715" t="str">
        <f>IFERROR(IF(F$3='Rent Roll'!$U8,MAX(-SUMIF('Monthly Cash Flow'!$F$6:$EG$6,F$4,'Monthly Cash Flow'!$F$17:$EG$17)-'Rent Roll'!$V8,0)*'Rent Roll'!$T8*'Rent Roll'!$R8,"-"),"-")</f>
        <v>-</v>
      </c>
      <c r="G64" s="715" t="str">
        <f>IFERROR(IF(G$3='Rent Roll'!$U8,MAX(-SUMIF('Monthly Cash Flow'!$F$6:$EG$6,G$4,'Monthly Cash Flow'!$F$17:$EG$17)-'Rent Roll'!$V8,0)*'Rent Roll'!$T8*'Rent Roll'!$R8,"-"),"-")</f>
        <v>-</v>
      </c>
      <c r="H64" s="715" t="str">
        <f>IFERROR(IF(H$3='Rent Roll'!$U8,MAX(-SUMIF('Monthly Cash Flow'!$F$6:$EG$6,H$4,'Monthly Cash Flow'!$F$17:$EG$17)-'Rent Roll'!$V8,0)*'Rent Roll'!$T8*'Rent Roll'!$R8,"-"),"-")</f>
        <v>-</v>
      </c>
      <c r="I64" s="715" t="str">
        <f>IFERROR(IF(I$3='Rent Roll'!$U8,MAX(-SUMIF('Monthly Cash Flow'!$F$6:$EG$6,I$4,'Monthly Cash Flow'!$F$17:$EG$17)-'Rent Roll'!$V8,0)*'Rent Roll'!$T8*'Rent Roll'!$R8,"-"),"-")</f>
        <v>-</v>
      </c>
      <c r="J64" s="715" t="str">
        <f>IFERROR(IF(J$3='Rent Roll'!$U8,MAX(-SUMIF('Monthly Cash Flow'!$F$6:$EG$6,J$4,'Monthly Cash Flow'!$F$17:$EG$17)-'Rent Roll'!$V8,0)*'Rent Roll'!$T8*'Rent Roll'!$R8,"-"),"-")</f>
        <v>-</v>
      </c>
      <c r="K64" s="715" t="str">
        <f>IFERROR(IF(K$3='Rent Roll'!$U8,MAX(-SUMIF('Monthly Cash Flow'!$F$6:$EG$6,K$4,'Monthly Cash Flow'!$F$17:$EG$17)-'Rent Roll'!$V8,0)*'Rent Roll'!$T8*'Rent Roll'!$R8,"-"),"-")</f>
        <v>-</v>
      </c>
      <c r="L64" s="715" t="str">
        <f>IFERROR(IF(L$3='Rent Roll'!$U8,MAX(-SUMIF('Monthly Cash Flow'!$F$6:$EG$6,L$4,'Monthly Cash Flow'!$F$17:$EG$17)-'Rent Roll'!$V8,0)*'Rent Roll'!$T8*'Rent Roll'!$R8,"-"),"-")</f>
        <v>-</v>
      </c>
      <c r="M64" s="715" t="str">
        <f>IFERROR(IF(M$3='Rent Roll'!$U8,MAX(-SUMIF('Monthly Cash Flow'!$F$6:$EG$6,M$4,'Monthly Cash Flow'!$F$17:$EG$17)-'Rent Roll'!$V8,0)*'Rent Roll'!$T8*'Rent Roll'!$R8,"-"),"-")</f>
        <v>-</v>
      </c>
      <c r="N64" s="715">
        <f>IFERROR(IF(N$3='Rent Roll'!$U8,MAX(-SUMIF('Monthly Cash Flow'!$F$6:$EG$6,N$4,'Monthly Cash Flow'!$F$17:$EG$17)-'Rent Roll'!$V8,0)*'Rent Roll'!$T8*'Rent Roll'!$R8,"-"),"-")</f>
        <v>0</v>
      </c>
      <c r="O64" s="715" t="str">
        <f>IFERROR(IF(O$3='Rent Roll'!$U8,MAX(-SUMIF('Monthly Cash Flow'!$F$6:$EG$6,O$4,'Monthly Cash Flow'!$F$17:$EG$17)-'Rent Roll'!$V8,0)*'Rent Roll'!$T8*'Rent Roll'!$R8,"-"),"-")</f>
        <v>-</v>
      </c>
      <c r="P64" s="715" t="str">
        <f>IFERROR(IF(P$3='Rent Roll'!$U8,MAX(-SUMIF('Monthly Cash Flow'!$F$6:$EG$6,P$4,'Monthly Cash Flow'!$F$17:$EG$17)-'Rent Roll'!$V8,0)*'Rent Roll'!$T8*'Rent Roll'!$R8,"-"),"-")</f>
        <v>-</v>
      </c>
      <c r="Q64" s="715" t="str">
        <f>IFERROR(IF(Q$3='Rent Roll'!$U8,MAX(-SUMIF('Monthly Cash Flow'!$F$6:$EG$6,Q$4,'Monthly Cash Flow'!$F$17:$EG$17)-'Rent Roll'!$V8,0)*'Rent Roll'!$T8*'Rent Roll'!$R8,"-"),"-")</f>
        <v>-</v>
      </c>
      <c r="R64" s="715" t="str">
        <f>IFERROR(IF(R$3='Rent Roll'!$U8,MAX(-SUMIF('Monthly Cash Flow'!$F$6:$EG$6,R$4,'Monthly Cash Flow'!$F$17:$EG$17)-'Rent Roll'!$V8,0)*'Rent Roll'!$T8*'Rent Roll'!$R8,"-"),"-")</f>
        <v>-</v>
      </c>
      <c r="S64" s="715" t="str">
        <f>IFERROR(IF(S$3='Rent Roll'!$U8,MAX(-SUMIF('Monthly Cash Flow'!$F$6:$EG$6,S$4,'Monthly Cash Flow'!$F$17:$EG$17)-'Rent Roll'!$V8,0)*'Rent Roll'!$T8*'Rent Roll'!$R8,"-"),"-")</f>
        <v>-</v>
      </c>
      <c r="T64" s="715" t="str">
        <f>IFERROR(IF(T$3='Rent Roll'!$U8,MAX(-SUMIF('Monthly Cash Flow'!$F$6:$EG$6,T$4,'Monthly Cash Flow'!$F$17:$EG$17)-'Rent Roll'!$V8,0)*'Rent Roll'!$T8*'Rent Roll'!$R8,"-"),"-")</f>
        <v>-</v>
      </c>
      <c r="U64" s="715" t="str">
        <f>IFERROR(IF(U$3='Rent Roll'!$U8,MAX(-SUMIF('Monthly Cash Flow'!$F$6:$EG$6,U$4,'Monthly Cash Flow'!$F$17:$EG$17)-'Rent Roll'!$V8,0)*'Rent Roll'!$T8*'Rent Roll'!$R8,"-"),"-")</f>
        <v>-</v>
      </c>
      <c r="V64" s="715" t="str">
        <f>IFERROR(IF(V$3='Rent Roll'!$U8,MAX(-SUMIF('Monthly Cash Flow'!$F$6:$EG$6,V$4,'Monthly Cash Flow'!$F$17:$EG$17)-'Rent Roll'!$V8,0)*'Rent Roll'!$T8*'Rent Roll'!$R8,"-"),"-")</f>
        <v>-</v>
      </c>
      <c r="W64" s="715" t="str">
        <f>IFERROR(IF(W$3='Rent Roll'!$U8,MAX(-SUMIF('Monthly Cash Flow'!$F$6:$EG$6,W$4,'Monthly Cash Flow'!$F$17:$EG$17)-'Rent Roll'!$V8,0)*'Rent Roll'!$T8*'Rent Roll'!$R8,"-"),"-")</f>
        <v>-</v>
      </c>
      <c r="X64" s="715" t="str">
        <f>IFERROR(IF(X$3='Rent Roll'!$U8,MAX(-SUMIF('Monthly Cash Flow'!$F$6:$EG$6,X$4,'Monthly Cash Flow'!$F$17:$EG$17)-'Rent Roll'!$V8,0)*'Rent Roll'!$T8*'Rent Roll'!$R8,"-"),"-")</f>
        <v>-</v>
      </c>
      <c r="Y64" s="715" t="str">
        <f>IFERROR(IF(Y$3='Rent Roll'!$U8,MAX(-SUMIF('Monthly Cash Flow'!$F$6:$EG$6,Y$4,'Monthly Cash Flow'!$F$17:$EG$17)-'Rent Roll'!$V8,0)*'Rent Roll'!$T8*'Rent Roll'!$R8,"-"),"-")</f>
        <v>-</v>
      </c>
      <c r="Z64" s="715">
        <f>IFERROR(IF(Z$3='Rent Roll'!$U8,MAX(-SUMIF('Monthly Cash Flow'!$F$6:$EG$6,Z$4,'Monthly Cash Flow'!$F$17:$EG$17)-'Rent Roll'!$V8,0)*'Rent Roll'!$T8*'Rent Roll'!$R8,"-"),"-")</f>
        <v>409.1115603677892</v>
      </c>
      <c r="AA64" s="715" t="str">
        <f>IFERROR(IF(AA$3='Rent Roll'!$U8,MAX(-SUMIF('Monthly Cash Flow'!$F$6:$EG$6,AA$4,'Monthly Cash Flow'!$F$17:$EG$17)-'Rent Roll'!$V8,0)*'Rent Roll'!$T8*'Rent Roll'!$R8,"-"),"-")</f>
        <v>-</v>
      </c>
      <c r="AB64" s="715" t="str">
        <f>IFERROR(IF(AB$3='Rent Roll'!$U8,MAX(-SUMIF('Monthly Cash Flow'!$F$6:$EG$6,AB$4,'Monthly Cash Flow'!$F$17:$EG$17)-'Rent Roll'!$V8,0)*'Rent Roll'!$T8*'Rent Roll'!$R8,"-"),"-")</f>
        <v>-</v>
      </c>
      <c r="AC64" s="715" t="str">
        <f>IFERROR(IF(AC$3='Rent Roll'!$U8,MAX(-SUMIF('Monthly Cash Flow'!$F$6:$EG$6,AC$4,'Monthly Cash Flow'!$F$17:$EG$17)-'Rent Roll'!$V8,0)*'Rent Roll'!$T8*'Rent Roll'!$R8,"-"),"-")</f>
        <v>-</v>
      </c>
      <c r="AD64" s="715" t="str">
        <f>IFERROR(IF(AD$3='Rent Roll'!$U8,MAX(-SUMIF('Monthly Cash Flow'!$F$6:$EG$6,AD$4,'Monthly Cash Flow'!$F$17:$EG$17)-'Rent Roll'!$V8,0)*'Rent Roll'!$T8*'Rent Roll'!$R8,"-"),"-")</f>
        <v>-</v>
      </c>
      <c r="AE64" s="715" t="str">
        <f>IFERROR(IF(AE$3='Rent Roll'!$U8,MAX(-SUMIF('Monthly Cash Flow'!$F$6:$EG$6,AE$4,'Monthly Cash Flow'!$F$17:$EG$17)-'Rent Roll'!$V8,0)*'Rent Roll'!$T8*'Rent Roll'!$R8,"-"),"-")</f>
        <v>-</v>
      </c>
      <c r="AF64" s="715" t="str">
        <f>IFERROR(IF(AF$3='Rent Roll'!$U8,MAX(-SUMIF('Monthly Cash Flow'!$F$6:$EG$6,AF$4,'Monthly Cash Flow'!$F$17:$EG$17)-'Rent Roll'!$V8,0)*'Rent Roll'!$T8*'Rent Roll'!$R8,"-"),"-")</f>
        <v>-</v>
      </c>
      <c r="AG64" s="715" t="str">
        <f>IFERROR(IF(AG$3='Rent Roll'!$U8,MAX(-SUMIF('Monthly Cash Flow'!$F$6:$EG$6,AG$4,'Monthly Cash Flow'!$F$17:$EG$17)-'Rent Roll'!$V8,0)*'Rent Roll'!$T8*'Rent Roll'!$R8,"-"),"-")</f>
        <v>-</v>
      </c>
      <c r="AH64" s="715" t="str">
        <f>IFERROR(IF(AH$3='Rent Roll'!$U8,MAX(-SUMIF('Monthly Cash Flow'!$F$6:$EG$6,AH$4,'Monthly Cash Flow'!$F$17:$EG$17)-'Rent Roll'!$V8,0)*'Rent Roll'!$T8*'Rent Roll'!$R8,"-"),"-")</f>
        <v>-</v>
      </c>
      <c r="AI64" s="715" t="str">
        <f>IFERROR(IF(AI$3='Rent Roll'!$U8,MAX(-SUMIF('Monthly Cash Flow'!$F$6:$EG$6,AI$4,'Monthly Cash Flow'!$F$17:$EG$17)-'Rent Roll'!$V8,0)*'Rent Roll'!$T8*'Rent Roll'!$R8,"-"),"-")</f>
        <v>-</v>
      </c>
      <c r="AJ64" s="715" t="str">
        <f>IFERROR(IF(AJ$3='Rent Roll'!$U8,MAX(-SUMIF('Monthly Cash Flow'!$F$6:$EG$6,AJ$4,'Monthly Cash Flow'!$F$17:$EG$17)-'Rent Roll'!$V8,0)*'Rent Roll'!$T8*'Rent Roll'!$R8,"-"),"-")</f>
        <v>-</v>
      </c>
      <c r="AK64" s="715" t="str">
        <f>IFERROR(IF(AK$3='Rent Roll'!$U8,MAX(-SUMIF('Monthly Cash Flow'!$F$6:$EG$6,AK$4,'Monthly Cash Flow'!$F$17:$EG$17)-'Rent Roll'!$V8,0)*'Rent Roll'!$T8*'Rent Roll'!$R8,"-"),"-")</f>
        <v>-</v>
      </c>
      <c r="AL64" s="715">
        <f>IFERROR(IF(AL$3='Rent Roll'!$U8,MAX(-SUMIF('Monthly Cash Flow'!$F$6:$EG$6,AL$4,'Monthly Cash Flow'!$F$17:$EG$17)-'Rent Roll'!$V8,0)*'Rent Roll'!$T8*'Rent Roll'!$R8,"-"),"-")</f>
        <v>824.35979414109477</v>
      </c>
      <c r="AM64" s="715" t="str">
        <f>IFERROR(IF(AM$3='Rent Roll'!$U8,MAX(-SUMIF('Monthly Cash Flow'!$F$6:$EG$6,AM$4,'Monthly Cash Flow'!$F$17:$EG$17)-'Rent Roll'!$V8,0)*'Rent Roll'!$T8*'Rent Roll'!$R8,"-"),"-")</f>
        <v>-</v>
      </c>
      <c r="AN64" s="715" t="str">
        <f>IFERROR(IF(AN$3='Rent Roll'!$U8,MAX(-SUMIF('Monthly Cash Flow'!$F$6:$EG$6,AN$4,'Monthly Cash Flow'!$F$17:$EG$17)-'Rent Roll'!$V8,0)*'Rent Roll'!$T8*'Rent Roll'!$R8,"-"),"-")</f>
        <v>-</v>
      </c>
      <c r="AO64" s="715" t="str">
        <f>IFERROR(IF(AO$3='Rent Roll'!$U8,MAX(-SUMIF('Monthly Cash Flow'!$F$6:$EG$6,AO$4,'Monthly Cash Flow'!$F$17:$EG$17)-'Rent Roll'!$V8,0)*'Rent Roll'!$T8*'Rent Roll'!$R8,"-"),"-")</f>
        <v>-</v>
      </c>
      <c r="AP64" s="715" t="str">
        <f>IFERROR(IF(AP$3='Rent Roll'!$U8,MAX(-SUMIF('Monthly Cash Flow'!$F$6:$EG$6,AP$4,'Monthly Cash Flow'!$F$17:$EG$17)-'Rent Roll'!$V8,0)*'Rent Roll'!$T8*'Rent Roll'!$R8,"-"),"-")</f>
        <v>-</v>
      </c>
      <c r="AQ64" s="715" t="str">
        <f>IFERROR(IF(AQ$3='Rent Roll'!$U8,MAX(-SUMIF('Monthly Cash Flow'!$F$6:$EG$6,AQ$4,'Monthly Cash Flow'!$F$17:$EG$17)-'Rent Roll'!$V8,0)*'Rent Roll'!$T8*'Rent Roll'!$R8,"-"),"-")</f>
        <v>-</v>
      </c>
      <c r="AR64" s="715" t="str">
        <f>IFERROR(IF(AR$3='Rent Roll'!$U8,MAX(-SUMIF('Monthly Cash Flow'!$F$6:$EG$6,AR$4,'Monthly Cash Flow'!$F$17:$EG$17)-'Rent Roll'!$V8,0)*'Rent Roll'!$T8*'Rent Roll'!$R8,"-"),"-")</f>
        <v>-</v>
      </c>
      <c r="AS64" s="715" t="str">
        <f>IFERROR(IF(AS$3='Rent Roll'!$U8,MAX(-SUMIF('Monthly Cash Flow'!$F$6:$EG$6,AS$4,'Monthly Cash Flow'!$F$17:$EG$17)-'Rent Roll'!$V8,0)*'Rent Roll'!$T8*'Rent Roll'!$R8,"-"),"-")</f>
        <v>-</v>
      </c>
      <c r="AT64" s="715" t="str">
        <f>IFERROR(IF(AT$3='Rent Roll'!$U8,MAX(-SUMIF('Monthly Cash Flow'!$F$6:$EG$6,AT$4,'Monthly Cash Flow'!$F$17:$EG$17)-'Rent Roll'!$V8,0)*'Rent Roll'!$T8*'Rent Roll'!$R8,"-"),"-")</f>
        <v>-</v>
      </c>
      <c r="AU64" s="715" t="str">
        <f>IFERROR(IF(AU$3='Rent Roll'!$U8,MAX(-SUMIF('Monthly Cash Flow'!$F$6:$EG$6,AU$4,'Monthly Cash Flow'!$F$17:$EG$17)-'Rent Roll'!$V8,0)*'Rent Roll'!$T8*'Rent Roll'!$R8,"-"),"-")</f>
        <v>-</v>
      </c>
      <c r="AV64" s="715" t="str">
        <f>IFERROR(IF(AV$3='Rent Roll'!$U8,MAX(-SUMIF('Monthly Cash Flow'!$F$6:$EG$6,AV$4,'Monthly Cash Flow'!$F$17:$EG$17)-'Rent Roll'!$V8,0)*'Rent Roll'!$T8*'Rent Roll'!$R8,"-"),"-")</f>
        <v>-</v>
      </c>
      <c r="AW64" s="715" t="str">
        <f>IFERROR(IF(AW$3='Rent Roll'!$U8,MAX(-SUMIF('Monthly Cash Flow'!$F$6:$EG$6,AW$4,'Monthly Cash Flow'!$F$17:$EG$17)-'Rent Roll'!$V8,0)*'Rent Roll'!$T8*'Rent Roll'!$R8,"-"),"-")</f>
        <v>-</v>
      </c>
      <c r="AX64" s="715">
        <f>IFERROR(IF(AX$3='Rent Roll'!$U8,MAX(-SUMIF('Monthly Cash Flow'!$F$6:$EG$6,AX$4,'Monthly Cash Flow'!$F$17:$EG$17)-'Rent Roll'!$V8,0)*'Rent Roll'!$T8*'Rent Roll'!$R8,"-"),"-")</f>
        <v>1245.8367514209999</v>
      </c>
      <c r="AY64" s="715" t="str">
        <f>IFERROR(IF(AY$3='Rent Roll'!$U8,MAX(-SUMIF('Monthly Cash Flow'!$F$6:$EG$6,AY$4,'Monthly Cash Flow'!$F$17:$EG$17)-'Rent Roll'!$V8,0)*'Rent Roll'!$T8*'Rent Roll'!$R8,"-"),"-")</f>
        <v>-</v>
      </c>
      <c r="AZ64" s="715" t="str">
        <f>IFERROR(IF(AZ$3='Rent Roll'!$U8,MAX(-SUMIF('Monthly Cash Flow'!$F$6:$EG$6,AZ$4,'Monthly Cash Flow'!$F$17:$EG$17)-'Rent Roll'!$V8,0)*'Rent Roll'!$T8*'Rent Roll'!$R8,"-"),"-")</f>
        <v>-</v>
      </c>
      <c r="BA64" s="715" t="str">
        <f>IFERROR(IF(BA$3='Rent Roll'!$U8,MAX(-SUMIF('Monthly Cash Flow'!$F$6:$EG$6,BA$4,'Monthly Cash Flow'!$F$17:$EG$17)-'Rent Roll'!$V8,0)*'Rent Roll'!$T8*'Rent Roll'!$R8,"-"),"-")</f>
        <v>-</v>
      </c>
      <c r="BB64" s="715" t="str">
        <f>IFERROR(IF(BB$3='Rent Roll'!$U8,MAX(-SUMIF('Monthly Cash Flow'!$F$6:$EG$6,BB$4,'Monthly Cash Flow'!$F$17:$EG$17)-'Rent Roll'!$V8,0)*'Rent Roll'!$T8*'Rent Roll'!$R8,"-"),"-")</f>
        <v>-</v>
      </c>
      <c r="BC64" s="715" t="str">
        <f>IFERROR(IF(BC$3='Rent Roll'!$U8,MAX(-SUMIF('Monthly Cash Flow'!$F$6:$EG$6,BC$4,'Monthly Cash Flow'!$F$17:$EG$17)-'Rent Roll'!$V8,0)*'Rent Roll'!$T8*'Rent Roll'!$R8,"-"),"-")</f>
        <v>-</v>
      </c>
      <c r="BD64" s="715" t="str">
        <f>IFERROR(IF(BD$3='Rent Roll'!$U8,MAX(-SUMIF('Monthly Cash Flow'!$F$6:$EG$6,BD$4,'Monthly Cash Flow'!$F$17:$EG$17)-'Rent Roll'!$V8,0)*'Rent Roll'!$T8*'Rent Roll'!$R8,"-"),"-")</f>
        <v>-</v>
      </c>
      <c r="BE64" s="715" t="str">
        <f>IFERROR(IF(BE$3='Rent Roll'!$U8,MAX(-SUMIF('Monthly Cash Flow'!$F$6:$EG$6,BE$4,'Monthly Cash Flow'!$F$17:$EG$17)-'Rent Roll'!$V8,0)*'Rent Roll'!$T8*'Rent Roll'!$R8,"-"),"-")</f>
        <v>-</v>
      </c>
      <c r="BF64" s="715" t="str">
        <f>IFERROR(IF(BF$3='Rent Roll'!$U8,MAX(-SUMIF('Monthly Cash Flow'!$F$6:$EG$6,BF$4,'Monthly Cash Flow'!$F$17:$EG$17)-'Rent Roll'!$V8,0)*'Rent Roll'!$T8*'Rent Roll'!$R8,"-"),"-")</f>
        <v>-</v>
      </c>
      <c r="BG64" s="715" t="str">
        <f>IFERROR(IF(BG$3='Rent Roll'!$U8,MAX(-SUMIF('Monthly Cash Flow'!$F$6:$EG$6,BG$4,'Monthly Cash Flow'!$F$17:$EG$17)-'Rent Roll'!$V8,0)*'Rent Roll'!$T8*'Rent Roll'!$R8,"-"),"-")</f>
        <v>-</v>
      </c>
      <c r="BH64" s="715" t="str">
        <f>IFERROR(IF(BH$3='Rent Roll'!$U8,MAX(-SUMIF('Monthly Cash Flow'!$F$6:$EG$6,BH$4,'Monthly Cash Flow'!$F$17:$EG$17)-'Rent Roll'!$V8,0)*'Rent Roll'!$T8*'Rent Roll'!$R8,"-"),"-")</f>
        <v>-</v>
      </c>
      <c r="BI64" s="715" t="str">
        <f>IFERROR(IF(BI$3='Rent Roll'!$U8,MAX(-SUMIF('Monthly Cash Flow'!$F$6:$EG$6,BI$4,'Monthly Cash Flow'!$F$17:$EG$17)-'Rent Roll'!$V8,0)*'Rent Roll'!$T8*'Rent Roll'!$R8,"-"),"-")</f>
        <v>-</v>
      </c>
      <c r="BJ64" s="715">
        <f>IFERROR(IF(BJ$3='Rent Roll'!$U8,MAX(-SUMIF('Monthly Cash Flow'!$F$6:$EG$6,BJ$4,'Monthly Cash Flow'!$F$17:$EG$17)-'Rent Roll'!$V8,0)*'Rent Roll'!$T8*'Rent Roll'!$R8,"-"),"-")</f>
        <v>1673.635863060108</v>
      </c>
      <c r="BK64" s="715" t="str">
        <f>IFERROR(IF(BK$3='Rent Roll'!$U8,MAX(-SUMIF('Monthly Cash Flow'!$F$6:$EG$6,BK$4,'Monthly Cash Flow'!$F$17:$EG$17)-'Rent Roll'!$V8,0)*'Rent Roll'!$T8*'Rent Roll'!$R8,"-"),"-")</f>
        <v>-</v>
      </c>
      <c r="BL64" s="715" t="str">
        <f>IFERROR(IF(BL$3='Rent Roll'!$U8,MAX(-SUMIF('Monthly Cash Flow'!$F$6:$EG$6,BL$4,'Monthly Cash Flow'!$F$17:$EG$17)-'Rent Roll'!$V8,0)*'Rent Roll'!$T8*'Rent Roll'!$R8,"-"),"-")</f>
        <v>-</v>
      </c>
      <c r="BM64" s="715" t="str">
        <f>IFERROR(IF(BM$3='Rent Roll'!$U8,MAX(-SUMIF('Monthly Cash Flow'!$F$6:$EG$6,BM$4,'Monthly Cash Flow'!$F$17:$EG$17)-'Rent Roll'!$V8,0)*'Rent Roll'!$T8*'Rent Roll'!$R8,"-"),"-")</f>
        <v>-</v>
      </c>
      <c r="BN64" s="715" t="str">
        <f>IFERROR(IF(BN$3='Rent Roll'!$U8,MAX(-SUMIF('Monthly Cash Flow'!$F$6:$EG$6,BN$4,'Monthly Cash Flow'!$F$17:$EG$17)-'Rent Roll'!$V8,0)*'Rent Roll'!$T8*'Rent Roll'!$R8,"-"),"-")</f>
        <v>-</v>
      </c>
      <c r="BO64" s="715" t="str">
        <f>IFERROR(IF(BO$3='Rent Roll'!$U8,MAX(-SUMIF('Monthly Cash Flow'!$F$6:$EG$6,BO$4,'Monthly Cash Flow'!$F$17:$EG$17)-'Rent Roll'!$V8,0)*'Rent Roll'!$T8*'Rent Roll'!$R8,"-"),"-")</f>
        <v>-</v>
      </c>
      <c r="BP64" s="715" t="str">
        <f>IFERROR(IF(BP$3='Rent Roll'!$U8,MAX(-SUMIF('Monthly Cash Flow'!$F$6:$EG$6,BP$4,'Monthly Cash Flow'!$F$17:$EG$17)-'Rent Roll'!$V8,0)*'Rent Roll'!$T8*'Rent Roll'!$R8,"-"),"-")</f>
        <v>-</v>
      </c>
      <c r="BQ64" s="715" t="str">
        <f>IFERROR(IF(BQ$3='Rent Roll'!$U8,MAX(-SUMIF('Monthly Cash Flow'!$F$6:$EG$6,BQ$4,'Monthly Cash Flow'!$F$17:$EG$17)-'Rent Roll'!$V8,0)*'Rent Roll'!$T8*'Rent Roll'!$R8,"-"),"-")</f>
        <v>-</v>
      </c>
      <c r="BR64" s="715" t="str">
        <f>IFERROR(IF(BR$3='Rent Roll'!$U8,MAX(-SUMIF('Monthly Cash Flow'!$F$6:$EG$6,BR$4,'Monthly Cash Flow'!$F$17:$EG$17)-'Rent Roll'!$V8,0)*'Rent Roll'!$T8*'Rent Roll'!$R8,"-"),"-")</f>
        <v>-</v>
      </c>
      <c r="BS64" s="715" t="str">
        <f>IFERROR(IF(BS$3='Rent Roll'!$U8,MAX(-SUMIF('Monthly Cash Flow'!$F$6:$EG$6,BS$4,'Monthly Cash Flow'!$F$17:$EG$17)-'Rent Roll'!$V8,0)*'Rent Roll'!$T8*'Rent Roll'!$R8,"-"),"-")</f>
        <v>-</v>
      </c>
      <c r="BT64" s="715" t="str">
        <f>IFERROR(IF(BT$3='Rent Roll'!$U8,MAX(-SUMIF('Monthly Cash Flow'!$F$6:$EG$6,BT$4,'Monthly Cash Flow'!$F$17:$EG$17)-'Rent Roll'!$V8,0)*'Rent Roll'!$T8*'Rent Roll'!$R8,"-"),"-")</f>
        <v>-</v>
      </c>
      <c r="BU64" s="715" t="str">
        <f>IFERROR(IF(BU$3='Rent Roll'!$U8,MAX(-SUMIF('Monthly Cash Flow'!$F$6:$EG$6,BU$4,'Monthly Cash Flow'!$F$17:$EG$17)-'Rent Roll'!$V8,0)*'Rent Roll'!$T8*'Rent Roll'!$R8,"-"),"-")</f>
        <v>-</v>
      </c>
      <c r="BV64" s="715">
        <f>IFERROR(IF(BV$3='Rent Roll'!$U8,MAX(-SUMIF('Monthly Cash Flow'!$F$6:$EG$6,BV$4,'Monthly Cash Flow'!$F$17:$EG$17)-'Rent Roll'!$V8,0)*'Rent Roll'!$T8*'Rent Roll'!$R8,"-"),"-")</f>
        <v>2107.8519613737981</v>
      </c>
      <c r="BW64" s="715" t="str">
        <f>IFERROR(IF(BW$3='Rent Roll'!$U8,MAX(-SUMIF('Monthly Cash Flow'!$F$6:$EG$6,BW$4,'Monthly Cash Flow'!$F$17:$EG$17)-'Rent Roll'!$V8,0)*'Rent Roll'!$T8*'Rent Roll'!$R8,"-"),"-")</f>
        <v>-</v>
      </c>
      <c r="BX64" s="715" t="str">
        <f>IFERROR(IF(BX$3='Rent Roll'!$U8,MAX(-SUMIF('Monthly Cash Flow'!$F$6:$EG$6,BX$4,'Monthly Cash Flow'!$F$17:$EG$17)-'Rent Roll'!$V8,0)*'Rent Roll'!$T8*'Rent Roll'!$R8,"-"),"-")</f>
        <v>-</v>
      </c>
      <c r="BY64" s="715" t="str">
        <f>IFERROR(IF(BY$3='Rent Roll'!$U8,MAX(-SUMIF('Monthly Cash Flow'!$F$6:$EG$6,BY$4,'Monthly Cash Flow'!$F$17:$EG$17)-'Rent Roll'!$V8,0)*'Rent Roll'!$T8*'Rent Roll'!$R8,"-"),"-")</f>
        <v>-</v>
      </c>
      <c r="BZ64" s="715" t="str">
        <f>IFERROR(IF(BZ$3='Rent Roll'!$U8,MAX(-SUMIF('Monthly Cash Flow'!$F$6:$EG$6,BZ$4,'Monthly Cash Flow'!$F$17:$EG$17)-'Rent Roll'!$V8,0)*'Rent Roll'!$T8*'Rent Roll'!$R8,"-"),"-")</f>
        <v>-</v>
      </c>
      <c r="CA64" s="715" t="str">
        <f>IFERROR(IF(CA$3='Rent Roll'!$U8,MAX(-SUMIF('Monthly Cash Flow'!$F$6:$EG$6,CA$4,'Monthly Cash Flow'!$F$17:$EG$17)-'Rent Roll'!$V8,0)*'Rent Roll'!$T8*'Rent Roll'!$R8,"-"),"-")</f>
        <v>-</v>
      </c>
      <c r="CB64" s="715" t="str">
        <f>IFERROR(IF(CB$3='Rent Roll'!$U8,MAX(-SUMIF('Monthly Cash Flow'!$F$6:$EG$6,CB$4,'Monthly Cash Flow'!$F$17:$EG$17)-'Rent Roll'!$V8,0)*'Rent Roll'!$T8*'Rent Roll'!$R8,"-"),"-")</f>
        <v>-</v>
      </c>
      <c r="CC64" s="715" t="str">
        <f>IFERROR(IF(CC$3='Rent Roll'!$U8,MAX(-SUMIF('Monthly Cash Flow'!$F$6:$EG$6,CC$4,'Monthly Cash Flow'!$F$17:$EG$17)-'Rent Roll'!$V8,0)*'Rent Roll'!$T8*'Rent Roll'!$R8,"-"),"-")</f>
        <v>-</v>
      </c>
      <c r="CD64" s="715" t="str">
        <f>IFERROR(IF(CD$3='Rent Roll'!$U8,MAX(-SUMIF('Monthly Cash Flow'!$F$6:$EG$6,CD$4,'Monthly Cash Flow'!$F$17:$EG$17)-'Rent Roll'!$V8,0)*'Rent Roll'!$T8*'Rent Roll'!$R8,"-"),"-")</f>
        <v>-</v>
      </c>
      <c r="CE64" s="715" t="str">
        <f>IFERROR(IF(CE$3='Rent Roll'!$U8,MAX(-SUMIF('Monthly Cash Flow'!$F$6:$EG$6,CE$4,'Monthly Cash Flow'!$F$17:$EG$17)-'Rent Roll'!$V8,0)*'Rent Roll'!$T8*'Rent Roll'!$R8,"-"),"-")</f>
        <v>-</v>
      </c>
      <c r="CF64" s="715" t="str">
        <f>IFERROR(IF(CF$3='Rent Roll'!$U8,MAX(-SUMIF('Monthly Cash Flow'!$F$6:$EG$6,CF$4,'Monthly Cash Flow'!$F$17:$EG$17)-'Rent Roll'!$V8,0)*'Rent Roll'!$T8*'Rent Roll'!$R8,"-"),"-")</f>
        <v>-</v>
      </c>
      <c r="CG64" s="715" t="str">
        <f>IFERROR(IF(CG$3='Rent Roll'!$U8,MAX(-SUMIF('Monthly Cash Flow'!$F$6:$EG$6,CG$4,'Monthly Cash Flow'!$F$17:$EG$17)-'Rent Roll'!$V8,0)*'Rent Roll'!$T8*'Rent Roll'!$R8,"-"),"-")</f>
        <v>-</v>
      </c>
      <c r="CH64" s="715">
        <f>IFERROR(IF(CH$3='Rent Roll'!$U8,MAX(-SUMIF('Monthly Cash Flow'!$F$6:$EG$6,CH$4,'Monthly Cash Flow'!$F$17:$EG$17)-'Rent Roll'!$V8,0)*'Rent Roll'!$T8*'Rent Roll'!$R8,"-"),"-")</f>
        <v>2548.581301162189</v>
      </c>
      <c r="CI64" s="715" t="str">
        <f>IFERROR(IF(CI$3='Rent Roll'!$U8,MAX(-SUMIF('Monthly Cash Flow'!$F$6:$EG$6,CI$4,'Monthly Cash Flow'!$F$17:$EG$17)-'Rent Roll'!$V8,0)*'Rent Roll'!$T8*'Rent Roll'!$R8,"-"),"-")</f>
        <v>-</v>
      </c>
      <c r="CJ64" s="715" t="str">
        <f>IFERROR(IF(CJ$3='Rent Roll'!$U8,MAX(-SUMIF('Monthly Cash Flow'!$F$6:$EG$6,CJ$4,'Monthly Cash Flow'!$F$17:$EG$17)-'Rent Roll'!$V8,0)*'Rent Roll'!$T8*'Rent Roll'!$R8,"-"),"-")</f>
        <v>-</v>
      </c>
      <c r="CK64" s="715" t="str">
        <f>IFERROR(IF(CK$3='Rent Roll'!$U8,MAX(-SUMIF('Monthly Cash Flow'!$F$6:$EG$6,CK$4,'Monthly Cash Flow'!$F$17:$EG$17)-'Rent Roll'!$V8,0)*'Rent Roll'!$T8*'Rent Roll'!$R8,"-"),"-")</f>
        <v>-</v>
      </c>
      <c r="CL64" s="715" t="str">
        <f>IFERROR(IF(CL$3='Rent Roll'!$U8,MAX(-SUMIF('Monthly Cash Flow'!$F$6:$EG$6,CL$4,'Monthly Cash Flow'!$F$17:$EG$17)-'Rent Roll'!$V8,0)*'Rent Roll'!$T8*'Rent Roll'!$R8,"-"),"-")</f>
        <v>-</v>
      </c>
      <c r="CM64" s="715" t="str">
        <f>IFERROR(IF(CM$3='Rent Roll'!$U8,MAX(-SUMIF('Monthly Cash Flow'!$F$6:$EG$6,CM$4,'Monthly Cash Flow'!$F$17:$EG$17)-'Rent Roll'!$V8,0)*'Rent Roll'!$T8*'Rent Roll'!$R8,"-"),"-")</f>
        <v>-</v>
      </c>
      <c r="CN64" s="715" t="str">
        <f>IFERROR(IF(CN$3='Rent Roll'!$U8,MAX(-SUMIF('Monthly Cash Flow'!$F$6:$EG$6,CN$4,'Monthly Cash Flow'!$F$17:$EG$17)-'Rent Roll'!$V8,0)*'Rent Roll'!$T8*'Rent Roll'!$R8,"-"),"-")</f>
        <v>-</v>
      </c>
      <c r="CO64" s="715" t="str">
        <f>IFERROR(IF(CO$3='Rent Roll'!$U8,MAX(-SUMIF('Monthly Cash Flow'!$F$6:$EG$6,CO$4,'Monthly Cash Flow'!$F$17:$EG$17)-'Rent Roll'!$V8,0)*'Rent Roll'!$T8*'Rent Roll'!$R8,"-"),"-")</f>
        <v>-</v>
      </c>
      <c r="CP64" s="715" t="str">
        <f>IFERROR(IF(CP$3='Rent Roll'!$U8,MAX(-SUMIF('Monthly Cash Flow'!$F$6:$EG$6,CP$4,'Monthly Cash Flow'!$F$17:$EG$17)-'Rent Roll'!$V8,0)*'Rent Roll'!$T8*'Rent Roll'!$R8,"-"),"-")</f>
        <v>-</v>
      </c>
      <c r="CQ64" s="715" t="str">
        <f>IFERROR(IF(CQ$3='Rent Roll'!$U8,MAX(-SUMIF('Monthly Cash Flow'!$F$6:$EG$6,CQ$4,'Monthly Cash Flow'!$F$17:$EG$17)-'Rent Roll'!$V8,0)*'Rent Roll'!$T8*'Rent Roll'!$R8,"-"),"-")</f>
        <v>-</v>
      </c>
      <c r="CR64" s="715" t="str">
        <f>IFERROR(IF(CR$3='Rent Roll'!$U8,MAX(-SUMIF('Monthly Cash Flow'!$F$6:$EG$6,CR$4,'Monthly Cash Flow'!$F$17:$EG$17)-'Rent Roll'!$V8,0)*'Rent Roll'!$T8*'Rent Roll'!$R8,"-"),"-")</f>
        <v>-</v>
      </c>
      <c r="CS64" s="715" t="str">
        <f>IFERROR(IF(CS$3='Rent Roll'!$U8,MAX(-SUMIF('Monthly Cash Flow'!$F$6:$EG$6,CS$4,'Monthly Cash Flow'!$F$17:$EG$17)-'Rent Roll'!$V8,0)*'Rent Roll'!$T8*'Rent Roll'!$R8,"-"),"-")</f>
        <v>-</v>
      </c>
      <c r="CT64" s="715">
        <f>IFERROR(IF(CT$3='Rent Roll'!$U8,MAX(-SUMIF('Monthly Cash Flow'!$F$6:$EG$6,CT$4,'Monthly Cash Flow'!$F$17:$EG$17)-'Rent Roll'!$V8,0)*'Rent Roll'!$T8*'Rent Roll'!$R8,"-"),"-")</f>
        <v>2995.9215810474125</v>
      </c>
      <c r="CU64" s="715" t="str">
        <f>IFERROR(IF(CU$3='Rent Roll'!$U8,MAX(-SUMIF('Monthly Cash Flow'!$F$6:$EG$6,CU$4,'Monthly Cash Flow'!$F$17:$EG$17)-'Rent Roll'!$V8,0)*'Rent Roll'!$T8*'Rent Roll'!$R8,"-"),"-")</f>
        <v>-</v>
      </c>
      <c r="CV64" s="715" t="str">
        <f>IFERROR(IF(CV$3='Rent Roll'!$U8,MAX(-SUMIF('Monthly Cash Flow'!$F$6:$EG$6,CV$4,'Monthly Cash Flow'!$F$17:$EG$17)-'Rent Roll'!$V8,0)*'Rent Roll'!$T8*'Rent Roll'!$R8,"-"),"-")</f>
        <v>-</v>
      </c>
      <c r="CW64" s="715" t="str">
        <f>IFERROR(IF(CW$3='Rent Roll'!$U8,MAX(-SUMIF('Monthly Cash Flow'!$F$6:$EG$6,CW$4,'Monthly Cash Flow'!$F$17:$EG$17)-'Rent Roll'!$V8,0)*'Rent Roll'!$T8*'Rent Roll'!$R8,"-"),"-")</f>
        <v>-</v>
      </c>
      <c r="CX64" s="715" t="str">
        <f>IFERROR(IF(CX$3='Rent Roll'!$U8,MAX(-SUMIF('Monthly Cash Flow'!$F$6:$EG$6,CX$4,'Monthly Cash Flow'!$F$17:$EG$17)-'Rent Roll'!$V8,0)*'Rent Roll'!$T8*'Rent Roll'!$R8,"-"),"-")</f>
        <v>-</v>
      </c>
      <c r="CY64" s="715" t="str">
        <f>IFERROR(IF(CY$3='Rent Roll'!$U8,MAX(-SUMIF('Monthly Cash Flow'!$F$6:$EG$6,CY$4,'Monthly Cash Flow'!$F$17:$EG$17)-'Rent Roll'!$V8,0)*'Rent Roll'!$T8*'Rent Roll'!$R8,"-"),"-")</f>
        <v>-</v>
      </c>
      <c r="CZ64" s="715" t="str">
        <f>IFERROR(IF(CZ$3='Rent Roll'!$U8,MAX(-SUMIF('Monthly Cash Flow'!$F$6:$EG$6,CZ$4,'Monthly Cash Flow'!$F$17:$EG$17)-'Rent Roll'!$V8,0)*'Rent Roll'!$T8*'Rent Roll'!$R8,"-"),"-")</f>
        <v>-</v>
      </c>
      <c r="DA64" s="715" t="str">
        <f>IFERROR(IF(DA$3='Rent Roll'!$U8,MAX(-SUMIF('Monthly Cash Flow'!$F$6:$EG$6,DA$4,'Monthly Cash Flow'!$F$17:$EG$17)-'Rent Roll'!$V8,0)*'Rent Roll'!$T8*'Rent Roll'!$R8,"-"),"-")</f>
        <v>-</v>
      </c>
      <c r="DB64" s="715" t="str">
        <f>IFERROR(IF(DB$3='Rent Roll'!$U8,MAX(-SUMIF('Monthly Cash Flow'!$F$6:$EG$6,DB$4,'Monthly Cash Flow'!$F$17:$EG$17)-'Rent Roll'!$V8,0)*'Rent Roll'!$T8*'Rent Roll'!$R8,"-"),"-")</f>
        <v>-</v>
      </c>
      <c r="DC64" s="715" t="str">
        <f>IFERROR(IF(DC$3='Rent Roll'!$U8,MAX(-SUMIF('Monthly Cash Flow'!$F$6:$EG$6,DC$4,'Monthly Cash Flow'!$F$17:$EG$17)-'Rent Roll'!$V8,0)*'Rent Roll'!$T8*'Rent Roll'!$R8,"-"),"-")</f>
        <v>-</v>
      </c>
      <c r="DD64" s="715" t="str">
        <f>IFERROR(IF(DD$3='Rent Roll'!$U8,MAX(-SUMIF('Monthly Cash Flow'!$F$6:$EG$6,DD$4,'Monthly Cash Flow'!$F$17:$EG$17)-'Rent Roll'!$V8,0)*'Rent Roll'!$T8*'Rent Roll'!$R8,"-"),"-")</f>
        <v>-</v>
      </c>
      <c r="DE64" s="715" t="str">
        <f>IFERROR(IF(DE$3='Rent Roll'!$U8,MAX(-SUMIF('Monthly Cash Flow'!$F$6:$EG$6,DE$4,'Monthly Cash Flow'!$F$17:$EG$17)-'Rent Roll'!$V8,0)*'Rent Roll'!$T8*'Rent Roll'!$R8,"-"),"-")</f>
        <v>-</v>
      </c>
      <c r="DF64" s="715">
        <f>IFERROR(IF(DF$3='Rent Roll'!$U8,MAX(-SUMIF('Monthly Cash Flow'!$F$6:$EG$6,DF$4,'Monthly Cash Flow'!$F$17:$EG$17)-'Rent Roll'!$V8,0)*'Rent Roll'!$T8*'Rent Roll'!$R8,"-"),"-")</f>
        <v>3449.9719651309124</v>
      </c>
      <c r="DG64" s="715" t="str">
        <f>IFERROR(IF(DG$3='Rent Roll'!$U8,MAX(-SUMIF('Monthly Cash Flow'!$F$6:$EG$6,DG$4,'Monthly Cash Flow'!$F$17:$EG$17)-'Rent Roll'!$V8,0)*'Rent Roll'!$T8*'Rent Roll'!$R8,"-"),"-")</f>
        <v>-</v>
      </c>
      <c r="DH64" s="715" t="str">
        <f>IFERROR(IF(DH$3='Rent Roll'!$U8,MAX(-SUMIF('Monthly Cash Flow'!$F$6:$EG$6,DH$4,'Monthly Cash Flow'!$F$17:$EG$17)-'Rent Roll'!$V8,0)*'Rent Roll'!$T8*'Rent Roll'!$R8,"-"),"-")</f>
        <v>-</v>
      </c>
      <c r="DI64" s="715" t="str">
        <f>IFERROR(IF(DI$3='Rent Roll'!$U8,MAX(-SUMIF('Monthly Cash Flow'!$F$6:$EG$6,DI$4,'Monthly Cash Flow'!$F$17:$EG$17)-'Rent Roll'!$V8,0)*'Rent Roll'!$T8*'Rent Roll'!$R8,"-"),"-")</f>
        <v>-</v>
      </c>
      <c r="DJ64" s="715" t="str">
        <f>IFERROR(IF(DJ$3='Rent Roll'!$U8,MAX(-SUMIF('Monthly Cash Flow'!$F$6:$EG$6,DJ$4,'Monthly Cash Flow'!$F$17:$EG$17)-'Rent Roll'!$V8,0)*'Rent Roll'!$T8*'Rent Roll'!$R8,"-"),"-")</f>
        <v>-</v>
      </c>
      <c r="DK64" s="715" t="str">
        <f>IFERROR(IF(DK$3='Rent Roll'!$U8,MAX(-SUMIF('Monthly Cash Flow'!$F$6:$EG$6,DK$4,'Monthly Cash Flow'!$F$17:$EG$17)-'Rent Roll'!$V8,0)*'Rent Roll'!$T8*'Rent Roll'!$R8,"-"),"-")</f>
        <v>-</v>
      </c>
      <c r="DL64" s="715" t="str">
        <f>IFERROR(IF(DL$3='Rent Roll'!$U8,MAX(-SUMIF('Monthly Cash Flow'!$F$6:$EG$6,DL$4,'Monthly Cash Flow'!$F$17:$EG$17)-'Rent Roll'!$V8,0)*'Rent Roll'!$T8*'Rent Roll'!$R8,"-"),"-")</f>
        <v>-</v>
      </c>
      <c r="DM64" s="715" t="str">
        <f>IFERROR(IF(DM$3='Rent Roll'!$U8,MAX(-SUMIF('Monthly Cash Flow'!$F$6:$EG$6,DM$4,'Monthly Cash Flow'!$F$17:$EG$17)-'Rent Roll'!$V8,0)*'Rent Roll'!$T8*'Rent Roll'!$R8,"-"),"-")</f>
        <v>-</v>
      </c>
      <c r="DN64" s="715" t="str">
        <f>IFERROR(IF(DN$3='Rent Roll'!$U8,MAX(-SUMIF('Monthly Cash Flow'!$F$6:$EG$6,DN$4,'Monthly Cash Flow'!$F$17:$EG$17)-'Rent Roll'!$V8,0)*'Rent Roll'!$T8*'Rent Roll'!$R8,"-"),"-")</f>
        <v>-</v>
      </c>
      <c r="DO64" s="715" t="str">
        <f>IFERROR(IF(DO$3='Rent Roll'!$U8,MAX(-SUMIF('Monthly Cash Flow'!$F$6:$EG$6,DO$4,'Monthly Cash Flow'!$F$17:$EG$17)-'Rent Roll'!$V8,0)*'Rent Roll'!$T8*'Rent Roll'!$R8,"-"),"-")</f>
        <v>-</v>
      </c>
      <c r="DP64" s="715" t="str">
        <f>IFERROR(IF(DP$3='Rent Roll'!$U8,MAX(-SUMIF('Monthly Cash Flow'!$F$6:$EG$6,DP$4,'Monthly Cash Flow'!$F$17:$EG$17)-'Rent Roll'!$V8,0)*'Rent Roll'!$T8*'Rent Roll'!$R8,"-"),"-")</f>
        <v>-</v>
      </c>
      <c r="DQ64" s="715" t="str">
        <f>IFERROR(IF(DQ$3='Rent Roll'!$U8,MAX(-SUMIF('Monthly Cash Flow'!$F$6:$EG$6,DQ$4,'Monthly Cash Flow'!$F$17:$EG$17)-'Rent Roll'!$V8,0)*'Rent Roll'!$T8*'Rent Roll'!$R8,"-"),"-")</f>
        <v>-</v>
      </c>
      <c r="DR64" s="715">
        <f>IFERROR(IF(DR$3='Rent Roll'!$U8,MAX(-SUMIF('Monthly Cash Flow'!$F$6:$EG$6,DR$4,'Monthly Cash Flow'!$F$17:$EG$17)-'Rent Roll'!$V8,0)*'Rent Roll'!$T8*'Rent Roll'!$R8,"-"),"-")</f>
        <v>3910.8331049756634</v>
      </c>
      <c r="DS64" s="715" t="str">
        <f>IFERROR(IF(DS$3='Rent Roll'!$U8,MAX(-SUMIF('Monthly Cash Flow'!$F$6:$EG$6,DS$4,'Monthly Cash Flow'!$F$17:$EG$17)-'Rent Roll'!$V8,0)*'Rent Roll'!$T8*'Rent Roll'!$R8,"-"),"-")</f>
        <v>-</v>
      </c>
      <c r="DT64" s="715" t="str">
        <f>IFERROR(IF(DT$3='Rent Roll'!$U8,MAX(-SUMIF('Monthly Cash Flow'!$F$6:$EG$6,DT$4,'Monthly Cash Flow'!$F$17:$EG$17)-'Rent Roll'!$V8,0)*'Rent Roll'!$T8*'Rent Roll'!$R8,"-"),"-")</f>
        <v>-</v>
      </c>
      <c r="DU64" s="715" t="str">
        <f>IFERROR(IF(DU$3='Rent Roll'!$U8,MAX(-SUMIF('Monthly Cash Flow'!$F$6:$EG$6,DU$4,'Monthly Cash Flow'!$F$17:$EG$17)-'Rent Roll'!$V8,0)*'Rent Roll'!$T8*'Rent Roll'!$R8,"-"),"-")</f>
        <v>-</v>
      </c>
      <c r="DV64" s="715" t="str">
        <f>IFERROR(IF(DV$3='Rent Roll'!$U8,MAX(-SUMIF('Monthly Cash Flow'!$F$6:$EG$6,DV$4,'Monthly Cash Flow'!$F$17:$EG$17)-'Rent Roll'!$V8,0)*'Rent Roll'!$T8*'Rent Roll'!$R8,"-"),"-")</f>
        <v>-</v>
      </c>
      <c r="DW64" s="715" t="str">
        <f>IFERROR(IF(DW$3='Rent Roll'!$U8,MAX(-SUMIF('Monthly Cash Flow'!$F$6:$EG$6,DW$4,'Monthly Cash Flow'!$F$17:$EG$17)-'Rent Roll'!$V8,0)*'Rent Roll'!$T8*'Rent Roll'!$R8,"-"),"-")</f>
        <v>-</v>
      </c>
      <c r="DX64" s="715" t="str">
        <f>IFERROR(IF(DX$3='Rent Roll'!$U8,MAX(-SUMIF('Monthly Cash Flow'!$F$6:$EG$6,DX$4,'Monthly Cash Flow'!$F$17:$EG$17)-'Rent Roll'!$V8,0)*'Rent Roll'!$T8*'Rent Roll'!$R8,"-"),"-")</f>
        <v>-</v>
      </c>
      <c r="DY64" s="715" t="str">
        <f>IFERROR(IF(DY$3='Rent Roll'!$U8,MAX(-SUMIF('Monthly Cash Flow'!$F$6:$EG$6,DY$4,'Monthly Cash Flow'!$F$17:$EG$17)-'Rent Roll'!$V8,0)*'Rent Roll'!$T8*'Rent Roll'!$R8,"-"),"-")</f>
        <v>-</v>
      </c>
      <c r="DZ64" s="715" t="str">
        <f>IFERROR(IF(DZ$3='Rent Roll'!$U8,MAX(-SUMIF('Monthly Cash Flow'!$F$6:$EG$6,DZ$4,'Monthly Cash Flow'!$F$17:$EG$17)-'Rent Roll'!$V8,0)*'Rent Roll'!$T8*'Rent Roll'!$R8,"-"),"-")</f>
        <v>-</v>
      </c>
      <c r="EA64" s="715" t="str">
        <f>IFERROR(IF(EA$3='Rent Roll'!$U8,MAX(-SUMIF('Monthly Cash Flow'!$F$6:$EG$6,EA$4,'Monthly Cash Flow'!$F$17:$EG$17)-'Rent Roll'!$V8,0)*'Rent Roll'!$T8*'Rent Roll'!$R8,"-"),"-")</f>
        <v>-</v>
      </c>
      <c r="EB64" s="715" t="str">
        <f>IFERROR(IF(EB$3='Rent Roll'!$U8,MAX(-SUMIF('Monthly Cash Flow'!$F$6:$EG$6,EB$4,'Monthly Cash Flow'!$F$17:$EG$17)-'Rent Roll'!$V8,0)*'Rent Roll'!$T8*'Rent Roll'!$R8,"-"),"-")</f>
        <v>-</v>
      </c>
      <c r="EC64" s="715" t="str">
        <f>IFERROR(IF(EC$3='Rent Roll'!$U8,MAX(-SUMIF('Monthly Cash Flow'!$F$6:$EG$6,EC$4,'Monthly Cash Flow'!$F$17:$EG$17)-'Rent Roll'!$V8,0)*'Rent Roll'!$T8*'Rent Roll'!$R8,"-"),"-")</f>
        <v>-</v>
      </c>
      <c r="ED64" s="715">
        <f>IFERROR(IF(ED$3='Rent Roll'!$U8,MAX(-SUMIF('Monthly Cash Flow'!$F$6:$EG$6,ED$4,'Monthly Cash Flow'!$F$17:$EG$17)-'Rent Roll'!$V8,0)*'Rent Roll'!$T8*'Rent Roll'!$R8,"-"),"-")</f>
        <v>4378.6071619180921</v>
      </c>
      <c r="EE64" s="715" t="str">
        <f>IFERROR(IF(EE$3='Rent Roll'!$U8,MAX(-SUMIF('Monthly Cash Flow'!$F$6:$EG$6,EE$4,'Monthly Cash Flow'!$F$17:$EG$17)-'Rent Roll'!$V8,0)*'Rent Roll'!$T8*'Rent Roll'!$R8,"-"),"-")</f>
        <v>-</v>
      </c>
      <c r="EF64" s="361" t="str">
        <f>IFERROR(IF(EF$3='Rent Roll'!$U8,MAX(-SUMIF('Monthly Cash Flow'!$F$6:$EG$6,EF$4,'Monthly Cash Flow'!$F$17:$EG$17)-'Rent Roll'!$V8,0)*'Rent Roll'!$T8*'Rent Roll'!$R8,"-"),"-")</f>
        <v>-</v>
      </c>
      <c r="EG64" s="693" t="s">
        <v>109</v>
      </c>
    </row>
    <row r="65" spans="2:137" x14ac:dyDescent="0.25">
      <c r="B65" s="731"/>
      <c r="C65" s="714" t="str">
        <f>CONCATENATE('Rent Roll'!B9&amp;" - "&amp;'Rent Roll'!C9)</f>
        <v>6 - Office</v>
      </c>
      <c r="D65" s="361">
        <f t="shared" si="19"/>
        <v>37227.945868365605</v>
      </c>
      <c r="E65" s="715" t="str">
        <f>IFERROR(IF(E$3='Rent Roll'!$U9,MAX(-SUMIF('Monthly Cash Flow'!$F$6:$EG$6,E$4,'Monthly Cash Flow'!$F$17:$EG$17)-'Rent Roll'!$V9,0)*'Rent Roll'!$T9*'Rent Roll'!$R9,"-"),"-")</f>
        <v>-</v>
      </c>
      <c r="F65" s="715" t="str">
        <f>IFERROR(IF(F$3='Rent Roll'!$U9,MAX(-SUMIF('Monthly Cash Flow'!$F$6:$EG$6,F$4,'Monthly Cash Flow'!$F$17:$EG$17)-'Rent Roll'!$V9,0)*'Rent Roll'!$T9*'Rent Roll'!$R9,"-"),"-")</f>
        <v>-</v>
      </c>
      <c r="G65" s="715" t="str">
        <f>IFERROR(IF(G$3='Rent Roll'!$U9,MAX(-SUMIF('Monthly Cash Flow'!$F$6:$EG$6,G$4,'Monthly Cash Flow'!$F$17:$EG$17)-'Rent Roll'!$V9,0)*'Rent Roll'!$T9*'Rent Roll'!$R9,"-"),"-")</f>
        <v>-</v>
      </c>
      <c r="H65" s="715" t="str">
        <f>IFERROR(IF(H$3='Rent Roll'!$U9,MAX(-SUMIF('Monthly Cash Flow'!$F$6:$EG$6,H$4,'Monthly Cash Flow'!$F$17:$EG$17)-'Rent Roll'!$V9,0)*'Rent Roll'!$T9*'Rent Roll'!$R9,"-"),"-")</f>
        <v>-</v>
      </c>
      <c r="I65" s="715" t="str">
        <f>IFERROR(IF(I$3='Rent Roll'!$U9,MAX(-SUMIF('Monthly Cash Flow'!$F$6:$EG$6,I$4,'Monthly Cash Flow'!$F$17:$EG$17)-'Rent Roll'!$V9,0)*'Rent Roll'!$T9*'Rent Roll'!$R9,"-"),"-")</f>
        <v>-</v>
      </c>
      <c r="J65" s="715" t="str">
        <f>IFERROR(IF(J$3='Rent Roll'!$U9,MAX(-SUMIF('Monthly Cash Flow'!$F$6:$EG$6,J$4,'Monthly Cash Flow'!$F$17:$EG$17)-'Rent Roll'!$V9,0)*'Rent Roll'!$T9*'Rent Roll'!$R9,"-"),"-")</f>
        <v>-</v>
      </c>
      <c r="K65" s="715" t="str">
        <f>IFERROR(IF(K$3='Rent Roll'!$U9,MAX(-SUMIF('Monthly Cash Flow'!$F$6:$EG$6,K$4,'Monthly Cash Flow'!$F$17:$EG$17)-'Rent Roll'!$V9,0)*'Rent Roll'!$T9*'Rent Roll'!$R9,"-"),"-")</f>
        <v>-</v>
      </c>
      <c r="L65" s="715" t="str">
        <f>IFERROR(IF(L$3='Rent Roll'!$U9,MAX(-SUMIF('Monthly Cash Flow'!$F$6:$EG$6,L$4,'Monthly Cash Flow'!$F$17:$EG$17)-'Rent Roll'!$V9,0)*'Rent Roll'!$T9*'Rent Roll'!$R9,"-"),"-")</f>
        <v>-</v>
      </c>
      <c r="M65" s="715" t="str">
        <f>IFERROR(IF(M$3='Rent Roll'!$U9,MAX(-SUMIF('Monthly Cash Flow'!$F$6:$EG$6,M$4,'Monthly Cash Flow'!$F$17:$EG$17)-'Rent Roll'!$V9,0)*'Rent Roll'!$T9*'Rent Roll'!$R9,"-"),"-")</f>
        <v>-</v>
      </c>
      <c r="N65" s="715">
        <f>IFERROR(IF(N$3='Rent Roll'!$U9,MAX(-SUMIF('Monthly Cash Flow'!$F$6:$EG$6,N$4,'Monthly Cash Flow'!$F$17:$EG$17)-'Rent Roll'!$V9,0)*'Rent Roll'!$T9*'Rent Roll'!$R9,"-"),"-")</f>
        <v>0</v>
      </c>
      <c r="O65" s="715" t="str">
        <f>IFERROR(IF(O$3='Rent Roll'!$U9,MAX(-SUMIF('Monthly Cash Flow'!$F$6:$EG$6,O$4,'Monthly Cash Flow'!$F$17:$EG$17)-'Rent Roll'!$V9,0)*'Rent Roll'!$T9*'Rent Roll'!$R9,"-"),"-")</f>
        <v>-</v>
      </c>
      <c r="P65" s="715" t="str">
        <f>IFERROR(IF(P$3='Rent Roll'!$U9,MAX(-SUMIF('Monthly Cash Flow'!$F$6:$EG$6,P$4,'Monthly Cash Flow'!$F$17:$EG$17)-'Rent Roll'!$V9,0)*'Rent Roll'!$T9*'Rent Roll'!$R9,"-"),"-")</f>
        <v>-</v>
      </c>
      <c r="Q65" s="715" t="str">
        <f>IFERROR(IF(Q$3='Rent Roll'!$U9,MAX(-SUMIF('Monthly Cash Flow'!$F$6:$EG$6,Q$4,'Monthly Cash Flow'!$F$17:$EG$17)-'Rent Roll'!$V9,0)*'Rent Roll'!$T9*'Rent Roll'!$R9,"-"),"-")</f>
        <v>-</v>
      </c>
      <c r="R65" s="715" t="str">
        <f>IFERROR(IF(R$3='Rent Roll'!$U9,MAX(-SUMIF('Monthly Cash Flow'!$F$6:$EG$6,R$4,'Monthly Cash Flow'!$F$17:$EG$17)-'Rent Roll'!$V9,0)*'Rent Roll'!$T9*'Rent Roll'!$R9,"-"),"-")</f>
        <v>-</v>
      </c>
      <c r="S65" s="715" t="str">
        <f>IFERROR(IF(S$3='Rent Roll'!$U9,MAX(-SUMIF('Monthly Cash Flow'!$F$6:$EG$6,S$4,'Monthly Cash Flow'!$F$17:$EG$17)-'Rent Roll'!$V9,0)*'Rent Roll'!$T9*'Rent Roll'!$R9,"-"),"-")</f>
        <v>-</v>
      </c>
      <c r="T65" s="715" t="str">
        <f>IFERROR(IF(T$3='Rent Roll'!$U9,MAX(-SUMIF('Monthly Cash Flow'!$F$6:$EG$6,T$4,'Monthly Cash Flow'!$F$17:$EG$17)-'Rent Roll'!$V9,0)*'Rent Roll'!$T9*'Rent Roll'!$R9,"-"),"-")</f>
        <v>-</v>
      </c>
      <c r="U65" s="715" t="str">
        <f>IFERROR(IF(U$3='Rent Roll'!$U9,MAX(-SUMIF('Monthly Cash Flow'!$F$6:$EG$6,U$4,'Monthly Cash Flow'!$F$17:$EG$17)-'Rent Roll'!$V9,0)*'Rent Roll'!$T9*'Rent Roll'!$R9,"-"),"-")</f>
        <v>-</v>
      </c>
      <c r="V65" s="715" t="str">
        <f>IFERROR(IF(V$3='Rent Roll'!$U9,MAX(-SUMIF('Monthly Cash Flow'!$F$6:$EG$6,V$4,'Monthly Cash Flow'!$F$17:$EG$17)-'Rent Roll'!$V9,0)*'Rent Roll'!$T9*'Rent Roll'!$R9,"-"),"-")</f>
        <v>-</v>
      </c>
      <c r="W65" s="715" t="str">
        <f>IFERROR(IF(W$3='Rent Roll'!$U9,MAX(-SUMIF('Monthly Cash Flow'!$F$6:$EG$6,W$4,'Monthly Cash Flow'!$F$17:$EG$17)-'Rent Roll'!$V9,0)*'Rent Roll'!$T9*'Rent Roll'!$R9,"-"),"-")</f>
        <v>-</v>
      </c>
      <c r="X65" s="715" t="str">
        <f>IFERROR(IF(X$3='Rent Roll'!$U9,MAX(-SUMIF('Monthly Cash Flow'!$F$6:$EG$6,X$4,'Monthly Cash Flow'!$F$17:$EG$17)-'Rent Roll'!$V9,0)*'Rent Roll'!$T9*'Rent Roll'!$R9,"-"),"-")</f>
        <v>-</v>
      </c>
      <c r="Y65" s="715" t="str">
        <f>IFERROR(IF(Y$3='Rent Roll'!$U9,MAX(-SUMIF('Monthly Cash Flow'!$F$6:$EG$6,Y$4,'Monthly Cash Flow'!$F$17:$EG$17)-'Rent Roll'!$V9,0)*'Rent Roll'!$T9*'Rent Roll'!$R9,"-"),"-")</f>
        <v>-</v>
      </c>
      <c r="Z65" s="715">
        <f>IFERROR(IF(Z$3='Rent Roll'!$U9,MAX(-SUMIF('Monthly Cash Flow'!$F$6:$EG$6,Z$4,'Monthly Cash Flow'!$F$17:$EG$17)-'Rent Roll'!$V9,0)*'Rent Roll'!$T9*'Rent Roll'!$R9,"-"),"-")</f>
        <v>646.8706706421442</v>
      </c>
      <c r="AA65" s="715" t="str">
        <f>IFERROR(IF(AA$3='Rent Roll'!$U9,MAX(-SUMIF('Monthly Cash Flow'!$F$6:$EG$6,AA$4,'Monthly Cash Flow'!$F$17:$EG$17)-'Rent Roll'!$V9,0)*'Rent Roll'!$T9*'Rent Roll'!$R9,"-"),"-")</f>
        <v>-</v>
      </c>
      <c r="AB65" s="715" t="str">
        <f>IFERROR(IF(AB$3='Rent Roll'!$U9,MAX(-SUMIF('Monthly Cash Flow'!$F$6:$EG$6,AB$4,'Monthly Cash Flow'!$F$17:$EG$17)-'Rent Roll'!$V9,0)*'Rent Roll'!$T9*'Rent Roll'!$R9,"-"),"-")</f>
        <v>-</v>
      </c>
      <c r="AC65" s="715" t="str">
        <f>IFERROR(IF(AC$3='Rent Roll'!$U9,MAX(-SUMIF('Monthly Cash Flow'!$F$6:$EG$6,AC$4,'Monthly Cash Flow'!$F$17:$EG$17)-'Rent Roll'!$V9,0)*'Rent Roll'!$T9*'Rent Roll'!$R9,"-"),"-")</f>
        <v>-</v>
      </c>
      <c r="AD65" s="715" t="str">
        <f>IFERROR(IF(AD$3='Rent Roll'!$U9,MAX(-SUMIF('Monthly Cash Flow'!$F$6:$EG$6,AD$4,'Monthly Cash Flow'!$F$17:$EG$17)-'Rent Roll'!$V9,0)*'Rent Roll'!$T9*'Rent Roll'!$R9,"-"),"-")</f>
        <v>-</v>
      </c>
      <c r="AE65" s="715" t="str">
        <f>IFERROR(IF(AE$3='Rent Roll'!$U9,MAX(-SUMIF('Monthly Cash Flow'!$F$6:$EG$6,AE$4,'Monthly Cash Flow'!$F$17:$EG$17)-'Rent Roll'!$V9,0)*'Rent Roll'!$T9*'Rent Roll'!$R9,"-"),"-")</f>
        <v>-</v>
      </c>
      <c r="AF65" s="715" t="str">
        <f>IFERROR(IF(AF$3='Rent Roll'!$U9,MAX(-SUMIF('Monthly Cash Flow'!$F$6:$EG$6,AF$4,'Monthly Cash Flow'!$F$17:$EG$17)-'Rent Roll'!$V9,0)*'Rent Roll'!$T9*'Rent Roll'!$R9,"-"),"-")</f>
        <v>-</v>
      </c>
      <c r="AG65" s="715" t="str">
        <f>IFERROR(IF(AG$3='Rent Roll'!$U9,MAX(-SUMIF('Monthly Cash Flow'!$F$6:$EG$6,AG$4,'Monthly Cash Flow'!$F$17:$EG$17)-'Rent Roll'!$V9,0)*'Rent Roll'!$T9*'Rent Roll'!$R9,"-"),"-")</f>
        <v>-</v>
      </c>
      <c r="AH65" s="715" t="str">
        <f>IFERROR(IF(AH$3='Rent Roll'!$U9,MAX(-SUMIF('Monthly Cash Flow'!$F$6:$EG$6,AH$4,'Monthly Cash Flow'!$F$17:$EG$17)-'Rent Roll'!$V9,0)*'Rent Roll'!$T9*'Rent Roll'!$R9,"-"),"-")</f>
        <v>-</v>
      </c>
      <c r="AI65" s="715" t="str">
        <f>IFERROR(IF(AI$3='Rent Roll'!$U9,MAX(-SUMIF('Monthly Cash Flow'!$F$6:$EG$6,AI$4,'Monthly Cash Flow'!$F$17:$EG$17)-'Rent Roll'!$V9,0)*'Rent Roll'!$T9*'Rent Roll'!$R9,"-"),"-")</f>
        <v>-</v>
      </c>
      <c r="AJ65" s="715" t="str">
        <f>IFERROR(IF(AJ$3='Rent Roll'!$U9,MAX(-SUMIF('Monthly Cash Flow'!$F$6:$EG$6,AJ$4,'Monthly Cash Flow'!$F$17:$EG$17)-'Rent Roll'!$V9,0)*'Rent Roll'!$T9*'Rent Roll'!$R9,"-"),"-")</f>
        <v>-</v>
      </c>
      <c r="AK65" s="715" t="str">
        <f>IFERROR(IF(AK$3='Rent Roll'!$U9,MAX(-SUMIF('Monthly Cash Flow'!$F$6:$EG$6,AK$4,'Monthly Cash Flow'!$F$17:$EG$17)-'Rent Roll'!$V9,0)*'Rent Roll'!$T9*'Rent Roll'!$R9,"-"),"-")</f>
        <v>-</v>
      </c>
      <c r="AL65" s="715">
        <f>IFERROR(IF(AL$3='Rent Roll'!$U9,MAX(-SUMIF('Monthly Cash Flow'!$F$6:$EG$6,AL$4,'Monthly Cash Flow'!$F$17:$EG$17)-'Rent Roll'!$V9,0)*'Rent Roll'!$T9*'Rent Roll'!$R9,"-"),"-")</f>
        <v>1303.4444013439197</v>
      </c>
      <c r="AM65" s="715" t="str">
        <f>IFERROR(IF(AM$3='Rent Roll'!$U9,MAX(-SUMIF('Monthly Cash Flow'!$F$6:$EG$6,AM$4,'Monthly Cash Flow'!$F$17:$EG$17)-'Rent Roll'!$V9,0)*'Rent Roll'!$T9*'Rent Roll'!$R9,"-"),"-")</f>
        <v>-</v>
      </c>
      <c r="AN65" s="715" t="str">
        <f>IFERROR(IF(AN$3='Rent Roll'!$U9,MAX(-SUMIF('Monthly Cash Flow'!$F$6:$EG$6,AN$4,'Monthly Cash Flow'!$F$17:$EG$17)-'Rent Roll'!$V9,0)*'Rent Roll'!$T9*'Rent Roll'!$R9,"-"),"-")</f>
        <v>-</v>
      </c>
      <c r="AO65" s="715" t="str">
        <f>IFERROR(IF(AO$3='Rent Roll'!$U9,MAX(-SUMIF('Monthly Cash Flow'!$F$6:$EG$6,AO$4,'Monthly Cash Flow'!$F$17:$EG$17)-'Rent Roll'!$V9,0)*'Rent Roll'!$T9*'Rent Roll'!$R9,"-"),"-")</f>
        <v>-</v>
      </c>
      <c r="AP65" s="715" t="str">
        <f>IFERROR(IF(AP$3='Rent Roll'!$U9,MAX(-SUMIF('Monthly Cash Flow'!$F$6:$EG$6,AP$4,'Monthly Cash Flow'!$F$17:$EG$17)-'Rent Roll'!$V9,0)*'Rent Roll'!$T9*'Rent Roll'!$R9,"-"),"-")</f>
        <v>-</v>
      </c>
      <c r="AQ65" s="715" t="str">
        <f>IFERROR(IF(AQ$3='Rent Roll'!$U9,MAX(-SUMIF('Monthly Cash Flow'!$F$6:$EG$6,AQ$4,'Monthly Cash Flow'!$F$17:$EG$17)-'Rent Roll'!$V9,0)*'Rent Roll'!$T9*'Rent Roll'!$R9,"-"),"-")</f>
        <v>-</v>
      </c>
      <c r="AR65" s="715" t="str">
        <f>IFERROR(IF(AR$3='Rent Roll'!$U9,MAX(-SUMIF('Monthly Cash Flow'!$F$6:$EG$6,AR$4,'Monthly Cash Flow'!$F$17:$EG$17)-'Rent Roll'!$V9,0)*'Rent Roll'!$T9*'Rent Roll'!$R9,"-"),"-")</f>
        <v>-</v>
      </c>
      <c r="AS65" s="715" t="str">
        <f>IFERROR(IF(AS$3='Rent Roll'!$U9,MAX(-SUMIF('Monthly Cash Flow'!$F$6:$EG$6,AS$4,'Monthly Cash Flow'!$F$17:$EG$17)-'Rent Roll'!$V9,0)*'Rent Roll'!$T9*'Rent Roll'!$R9,"-"),"-")</f>
        <v>-</v>
      </c>
      <c r="AT65" s="715" t="str">
        <f>IFERROR(IF(AT$3='Rent Roll'!$U9,MAX(-SUMIF('Monthly Cash Flow'!$F$6:$EG$6,AT$4,'Monthly Cash Flow'!$F$17:$EG$17)-'Rent Roll'!$V9,0)*'Rent Roll'!$T9*'Rent Roll'!$R9,"-"),"-")</f>
        <v>-</v>
      </c>
      <c r="AU65" s="715" t="str">
        <f>IFERROR(IF(AU$3='Rent Roll'!$U9,MAX(-SUMIF('Monthly Cash Flow'!$F$6:$EG$6,AU$4,'Monthly Cash Flow'!$F$17:$EG$17)-'Rent Roll'!$V9,0)*'Rent Roll'!$T9*'Rent Roll'!$R9,"-"),"-")</f>
        <v>-</v>
      </c>
      <c r="AV65" s="715" t="str">
        <f>IFERROR(IF(AV$3='Rent Roll'!$U9,MAX(-SUMIF('Monthly Cash Flow'!$F$6:$EG$6,AV$4,'Monthly Cash Flow'!$F$17:$EG$17)-'Rent Roll'!$V9,0)*'Rent Roll'!$T9*'Rent Roll'!$R9,"-"),"-")</f>
        <v>-</v>
      </c>
      <c r="AW65" s="715" t="str">
        <f>IFERROR(IF(AW$3='Rent Roll'!$U9,MAX(-SUMIF('Monthly Cash Flow'!$F$6:$EG$6,AW$4,'Monthly Cash Flow'!$F$17:$EG$17)-'Rent Roll'!$V9,0)*'Rent Roll'!$T9*'Rent Roll'!$R9,"-"),"-")</f>
        <v>-</v>
      </c>
      <c r="AX65" s="715">
        <f>IFERROR(IF(AX$3='Rent Roll'!$U9,MAX(-SUMIF('Monthly Cash Flow'!$F$6:$EG$6,AX$4,'Monthly Cash Flow'!$F$17:$EG$17)-'Rent Roll'!$V9,0)*'Rent Roll'!$T9*'Rent Roll'!$R9,"-"),"-")</f>
        <v>1969.866738006222</v>
      </c>
      <c r="AY65" s="715" t="str">
        <f>IFERROR(IF(AY$3='Rent Roll'!$U9,MAX(-SUMIF('Monthly Cash Flow'!$F$6:$EG$6,AY$4,'Monthly Cash Flow'!$F$17:$EG$17)-'Rent Roll'!$V9,0)*'Rent Roll'!$T9*'Rent Roll'!$R9,"-"),"-")</f>
        <v>-</v>
      </c>
      <c r="AZ65" s="715" t="str">
        <f>IFERROR(IF(AZ$3='Rent Roll'!$U9,MAX(-SUMIF('Monthly Cash Flow'!$F$6:$EG$6,AZ$4,'Monthly Cash Flow'!$F$17:$EG$17)-'Rent Roll'!$V9,0)*'Rent Roll'!$T9*'Rent Roll'!$R9,"-"),"-")</f>
        <v>-</v>
      </c>
      <c r="BA65" s="715" t="str">
        <f>IFERROR(IF(BA$3='Rent Roll'!$U9,MAX(-SUMIF('Monthly Cash Flow'!$F$6:$EG$6,BA$4,'Monthly Cash Flow'!$F$17:$EG$17)-'Rent Roll'!$V9,0)*'Rent Roll'!$T9*'Rent Roll'!$R9,"-"),"-")</f>
        <v>-</v>
      </c>
      <c r="BB65" s="715" t="str">
        <f>IFERROR(IF(BB$3='Rent Roll'!$U9,MAX(-SUMIF('Monthly Cash Flow'!$F$6:$EG$6,BB$4,'Monthly Cash Flow'!$F$17:$EG$17)-'Rent Roll'!$V9,0)*'Rent Roll'!$T9*'Rent Roll'!$R9,"-"),"-")</f>
        <v>-</v>
      </c>
      <c r="BC65" s="715" t="str">
        <f>IFERROR(IF(BC$3='Rent Roll'!$U9,MAX(-SUMIF('Monthly Cash Flow'!$F$6:$EG$6,BC$4,'Monthly Cash Flow'!$F$17:$EG$17)-'Rent Roll'!$V9,0)*'Rent Roll'!$T9*'Rent Roll'!$R9,"-"),"-")</f>
        <v>-</v>
      </c>
      <c r="BD65" s="715" t="str">
        <f>IFERROR(IF(BD$3='Rent Roll'!$U9,MAX(-SUMIF('Monthly Cash Flow'!$F$6:$EG$6,BD$4,'Monthly Cash Flow'!$F$17:$EG$17)-'Rent Roll'!$V9,0)*'Rent Roll'!$T9*'Rent Roll'!$R9,"-"),"-")</f>
        <v>-</v>
      </c>
      <c r="BE65" s="715" t="str">
        <f>IFERROR(IF(BE$3='Rent Roll'!$U9,MAX(-SUMIF('Monthly Cash Flow'!$F$6:$EG$6,BE$4,'Monthly Cash Flow'!$F$17:$EG$17)-'Rent Roll'!$V9,0)*'Rent Roll'!$T9*'Rent Roll'!$R9,"-"),"-")</f>
        <v>-</v>
      </c>
      <c r="BF65" s="715" t="str">
        <f>IFERROR(IF(BF$3='Rent Roll'!$U9,MAX(-SUMIF('Monthly Cash Flow'!$F$6:$EG$6,BF$4,'Monthly Cash Flow'!$F$17:$EG$17)-'Rent Roll'!$V9,0)*'Rent Roll'!$T9*'Rent Roll'!$R9,"-"),"-")</f>
        <v>-</v>
      </c>
      <c r="BG65" s="715" t="str">
        <f>IFERROR(IF(BG$3='Rent Roll'!$U9,MAX(-SUMIF('Monthly Cash Flow'!$F$6:$EG$6,BG$4,'Monthly Cash Flow'!$F$17:$EG$17)-'Rent Roll'!$V9,0)*'Rent Roll'!$T9*'Rent Roll'!$R9,"-"),"-")</f>
        <v>-</v>
      </c>
      <c r="BH65" s="715" t="str">
        <f>IFERROR(IF(BH$3='Rent Roll'!$U9,MAX(-SUMIF('Monthly Cash Flow'!$F$6:$EG$6,BH$4,'Monthly Cash Flow'!$F$17:$EG$17)-'Rent Roll'!$V9,0)*'Rent Roll'!$T9*'Rent Roll'!$R9,"-"),"-")</f>
        <v>-</v>
      </c>
      <c r="BI65" s="715" t="str">
        <f>IFERROR(IF(BI$3='Rent Roll'!$U9,MAX(-SUMIF('Monthly Cash Flow'!$F$6:$EG$6,BI$4,'Monthly Cash Flow'!$F$17:$EG$17)-'Rent Roll'!$V9,0)*'Rent Roll'!$T9*'Rent Roll'!$R9,"-"),"-")</f>
        <v>-</v>
      </c>
      <c r="BJ65" s="715">
        <f>IFERROR(IF(BJ$3='Rent Roll'!$U9,MAX(-SUMIF('Monthly Cash Flow'!$F$6:$EG$6,BJ$4,'Monthly Cash Flow'!$F$17:$EG$17)-'Rent Roll'!$V9,0)*'Rent Roll'!$T9*'Rent Roll'!$R9,"-"),"-")</f>
        <v>2646.2854097184654</v>
      </c>
      <c r="BK65" s="715" t="str">
        <f>IFERROR(IF(BK$3='Rent Roll'!$U9,MAX(-SUMIF('Monthly Cash Flow'!$F$6:$EG$6,BK$4,'Monthly Cash Flow'!$F$17:$EG$17)-'Rent Roll'!$V9,0)*'Rent Roll'!$T9*'Rent Roll'!$R9,"-"),"-")</f>
        <v>-</v>
      </c>
      <c r="BL65" s="715" t="str">
        <f>IFERROR(IF(BL$3='Rent Roll'!$U9,MAX(-SUMIF('Monthly Cash Flow'!$F$6:$EG$6,BL$4,'Monthly Cash Flow'!$F$17:$EG$17)-'Rent Roll'!$V9,0)*'Rent Roll'!$T9*'Rent Roll'!$R9,"-"),"-")</f>
        <v>-</v>
      </c>
      <c r="BM65" s="715" t="str">
        <f>IFERROR(IF(BM$3='Rent Roll'!$U9,MAX(-SUMIF('Monthly Cash Flow'!$F$6:$EG$6,BM$4,'Monthly Cash Flow'!$F$17:$EG$17)-'Rent Roll'!$V9,0)*'Rent Roll'!$T9*'Rent Roll'!$R9,"-"),"-")</f>
        <v>-</v>
      </c>
      <c r="BN65" s="715" t="str">
        <f>IFERROR(IF(BN$3='Rent Roll'!$U9,MAX(-SUMIF('Monthly Cash Flow'!$F$6:$EG$6,BN$4,'Monthly Cash Flow'!$F$17:$EG$17)-'Rent Roll'!$V9,0)*'Rent Roll'!$T9*'Rent Roll'!$R9,"-"),"-")</f>
        <v>-</v>
      </c>
      <c r="BO65" s="715" t="str">
        <f>IFERROR(IF(BO$3='Rent Roll'!$U9,MAX(-SUMIF('Monthly Cash Flow'!$F$6:$EG$6,BO$4,'Monthly Cash Flow'!$F$17:$EG$17)-'Rent Roll'!$V9,0)*'Rent Roll'!$T9*'Rent Roll'!$R9,"-"),"-")</f>
        <v>-</v>
      </c>
      <c r="BP65" s="715" t="str">
        <f>IFERROR(IF(BP$3='Rent Roll'!$U9,MAX(-SUMIF('Monthly Cash Flow'!$F$6:$EG$6,BP$4,'Monthly Cash Flow'!$F$17:$EG$17)-'Rent Roll'!$V9,0)*'Rent Roll'!$T9*'Rent Roll'!$R9,"-"),"-")</f>
        <v>-</v>
      </c>
      <c r="BQ65" s="715" t="str">
        <f>IFERROR(IF(BQ$3='Rent Roll'!$U9,MAX(-SUMIF('Monthly Cash Flow'!$F$6:$EG$6,BQ$4,'Monthly Cash Flow'!$F$17:$EG$17)-'Rent Roll'!$V9,0)*'Rent Roll'!$T9*'Rent Roll'!$R9,"-"),"-")</f>
        <v>-</v>
      </c>
      <c r="BR65" s="715" t="str">
        <f>IFERROR(IF(BR$3='Rent Roll'!$U9,MAX(-SUMIF('Monthly Cash Flow'!$F$6:$EG$6,BR$4,'Monthly Cash Flow'!$F$17:$EG$17)-'Rent Roll'!$V9,0)*'Rent Roll'!$T9*'Rent Roll'!$R9,"-"),"-")</f>
        <v>-</v>
      </c>
      <c r="BS65" s="715" t="str">
        <f>IFERROR(IF(BS$3='Rent Roll'!$U9,MAX(-SUMIF('Monthly Cash Flow'!$F$6:$EG$6,BS$4,'Monthly Cash Flow'!$F$17:$EG$17)-'Rent Roll'!$V9,0)*'Rent Roll'!$T9*'Rent Roll'!$R9,"-"),"-")</f>
        <v>-</v>
      </c>
      <c r="BT65" s="715" t="str">
        <f>IFERROR(IF(BT$3='Rent Roll'!$U9,MAX(-SUMIF('Monthly Cash Flow'!$F$6:$EG$6,BT$4,'Monthly Cash Flow'!$F$17:$EG$17)-'Rent Roll'!$V9,0)*'Rent Roll'!$T9*'Rent Roll'!$R9,"-"),"-")</f>
        <v>-</v>
      </c>
      <c r="BU65" s="715" t="str">
        <f>IFERROR(IF(BU$3='Rent Roll'!$U9,MAX(-SUMIF('Monthly Cash Flow'!$F$6:$EG$6,BU$4,'Monthly Cash Flow'!$F$17:$EG$17)-'Rent Roll'!$V9,0)*'Rent Roll'!$T9*'Rent Roll'!$R9,"-"),"-")</f>
        <v>-</v>
      </c>
      <c r="BV65" s="715">
        <f>IFERROR(IF(BV$3='Rent Roll'!$U9,MAX(-SUMIF('Monthly Cash Flow'!$F$6:$EG$6,BV$4,'Monthly Cash Flow'!$F$17:$EG$17)-'Rent Roll'!$V9,0)*'Rent Roll'!$T9*'Rent Roll'!$R9,"-"),"-")</f>
        <v>3332.8503615063855</v>
      </c>
      <c r="BW65" s="715" t="str">
        <f>IFERROR(IF(BW$3='Rent Roll'!$U9,MAX(-SUMIF('Monthly Cash Flow'!$F$6:$EG$6,BW$4,'Monthly Cash Flow'!$F$17:$EG$17)-'Rent Roll'!$V9,0)*'Rent Roll'!$T9*'Rent Roll'!$R9,"-"),"-")</f>
        <v>-</v>
      </c>
      <c r="BX65" s="715" t="str">
        <f>IFERROR(IF(BX$3='Rent Roll'!$U9,MAX(-SUMIF('Monthly Cash Flow'!$F$6:$EG$6,BX$4,'Monthly Cash Flow'!$F$17:$EG$17)-'Rent Roll'!$V9,0)*'Rent Roll'!$T9*'Rent Roll'!$R9,"-"),"-")</f>
        <v>-</v>
      </c>
      <c r="BY65" s="715" t="str">
        <f>IFERROR(IF(BY$3='Rent Roll'!$U9,MAX(-SUMIF('Monthly Cash Flow'!$F$6:$EG$6,BY$4,'Monthly Cash Flow'!$F$17:$EG$17)-'Rent Roll'!$V9,0)*'Rent Roll'!$T9*'Rent Roll'!$R9,"-"),"-")</f>
        <v>-</v>
      </c>
      <c r="BZ65" s="715" t="str">
        <f>IFERROR(IF(BZ$3='Rent Roll'!$U9,MAX(-SUMIF('Monthly Cash Flow'!$F$6:$EG$6,BZ$4,'Monthly Cash Flow'!$F$17:$EG$17)-'Rent Roll'!$V9,0)*'Rent Roll'!$T9*'Rent Roll'!$R9,"-"),"-")</f>
        <v>-</v>
      </c>
      <c r="CA65" s="715" t="str">
        <f>IFERROR(IF(CA$3='Rent Roll'!$U9,MAX(-SUMIF('Monthly Cash Flow'!$F$6:$EG$6,CA$4,'Monthly Cash Flow'!$F$17:$EG$17)-'Rent Roll'!$V9,0)*'Rent Roll'!$T9*'Rent Roll'!$R9,"-"),"-")</f>
        <v>-</v>
      </c>
      <c r="CB65" s="715" t="str">
        <f>IFERROR(IF(CB$3='Rent Roll'!$U9,MAX(-SUMIF('Monthly Cash Flow'!$F$6:$EG$6,CB$4,'Monthly Cash Flow'!$F$17:$EG$17)-'Rent Roll'!$V9,0)*'Rent Roll'!$T9*'Rent Roll'!$R9,"-"),"-")</f>
        <v>-</v>
      </c>
      <c r="CC65" s="715" t="str">
        <f>IFERROR(IF(CC$3='Rent Roll'!$U9,MAX(-SUMIF('Monthly Cash Flow'!$F$6:$EG$6,CC$4,'Monthly Cash Flow'!$F$17:$EG$17)-'Rent Roll'!$V9,0)*'Rent Roll'!$T9*'Rent Roll'!$R9,"-"),"-")</f>
        <v>-</v>
      </c>
      <c r="CD65" s="715" t="str">
        <f>IFERROR(IF(CD$3='Rent Roll'!$U9,MAX(-SUMIF('Monthly Cash Flow'!$F$6:$EG$6,CD$4,'Monthly Cash Flow'!$F$17:$EG$17)-'Rent Roll'!$V9,0)*'Rent Roll'!$T9*'Rent Roll'!$R9,"-"),"-")</f>
        <v>-</v>
      </c>
      <c r="CE65" s="715" t="str">
        <f>IFERROR(IF(CE$3='Rent Roll'!$U9,MAX(-SUMIF('Monthly Cash Flow'!$F$6:$EG$6,CE$4,'Monthly Cash Flow'!$F$17:$EG$17)-'Rent Roll'!$V9,0)*'Rent Roll'!$T9*'Rent Roll'!$R9,"-"),"-")</f>
        <v>-</v>
      </c>
      <c r="CF65" s="715" t="str">
        <f>IFERROR(IF(CF$3='Rent Roll'!$U9,MAX(-SUMIF('Monthly Cash Flow'!$F$6:$EG$6,CF$4,'Monthly Cash Flow'!$F$17:$EG$17)-'Rent Roll'!$V9,0)*'Rent Roll'!$T9*'Rent Roll'!$R9,"-"),"-")</f>
        <v>-</v>
      </c>
      <c r="CG65" s="715" t="str">
        <f>IFERROR(IF(CG$3='Rent Roll'!$U9,MAX(-SUMIF('Monthly Cash Flow'!$F$6:$EG$6,CG$4,'Monthly Cash Flow'!$F$17:$EG$17)-'Rent Roll'!$V9,0)*'Rent Roll'!$T9*'Rent Roll'!$R9,"-"),"-")</f>
        <v>-</v>
      </c>
      <c r="CH65" s="715">
        <f>IFERROR(IF(CH$3='Rent Roll'!$U9,MAX(-SUMIF('Monthly Cash Flow'!$F$6:$EG$6,CH$4,'Monthly Cash Flow'!$F$17:$EG$17)-'Rent Roll'!$V9,0)*'Rent Roll'!$T9*'Rent Roll'!$R9,"-"),"-")</f>
        <v>4029.7137875711169</v>
      </c>
      <c r="CI65" s="715" t="str">
        <f>IFERROR(IF(CI$3='Rent Roll'!$U9,MAX(-SUMIF('Monthly Cash Flow'!$F$6:$EG$6,CI$4,'Monthly Cash Flow'!$F$17:$EG$17)-'Rent Roll'!$V9,0)*'Rent Roll'!$T9*'Rent Roll'!$R9,"-"),"-")</f>
        <v>-</v>
      </c>
      <c r="CJ65" s="715" t="str">
        <f>IFERROR(IF(CJ$3='Rent Roll'!$U9,MAX(-SUMIF('Monthly Cash Flow'!$F$6:$EG$6,CJ$4,'Monthly Cash Flow'!$F$17:$EG$17)-'Rent Roll'!$V9,0)*'Rent Roll'!$T9*'Rent Roll'!$R9,"-"),"-")</f>
        <v>-</v>
      </c>
      <c r="CK65" s="715" t="str">
        <f>IFERROR(IF(CK$3='Rent Roll'!$U9,MAX(-SUMIF('Monthly Cash Flow'!$F$6:$EG$6,CK$4,'Monthly Cash Flow'!$F$17:$EG$17)-'Rent Roll'!$V9,0)*'Rent Roll'!$T9*'Rent Roll'!$R9,"-"),"-")</f>
        <v>-</v>
      </c>
      <c r="CL65" s="715" t="str">
        <f>IFERROR(IF(CL$3='Rent Roll'!$U9,MAX(-SUMIF('Monthly Cash Flow'!$F$6:$EG$6,CL$4,'Monthly Cash Flow'!$F$17:$EG$17)-'Rent Roll'!$V9,0)*'Rent Roll'!$T9*'Rent Roll'!$R9,"-"),"-")</f>
        <v>-</v>
      </c>
      <c r="CM65" s="715" t="str">
        <f>IFERROR(IF(CM$3='Rent Roll'!$U9,MAX(-SUMIF('Monthly Cash Flow'!$F$6:$EG$6,CM$4,'Monthly Cash Flow'!$F$17:$EG$17)-'Rent Roll'!$V9,0)*'Rent Roll'!$T9*'Rent Roll'!$R9,"-"),"-")</f>
        <v>-</v>
      </c>
      <c r="CN65" s="715" t="str">
        <f>IFERROR(IF(CN$3='Rent Roll'!$U9,MAX(-SUMIF('Monthly Cash Flow'!$F$6:$EG$6,CN$4,'Monthly Cash Flow'!$F$17:$EG$17)-'Rent Roll'!$V9,0)*'Rent Roll'!$T9*'Rent Roll'!$R9,"-"),"-")</f>
        <v>-</v>
      </c>
      <c r="CO65" s="715" t="str">
        <f>IFERROR(IF(CO$3='Rent Roll'!$U9,MAX(-SUMIF('Monthly Cash Flow'!$F$6:$EG$6,CO$4,'Monthly Cash Flow'!$F$17:$EG$17)-'Rent Roll'!$V9,0)*'Rent Roll'!$T9*'Rent Roll'!$R9,"-"),"-")</f>
        <v>-</v>
      </c>
      <c r="CP65" s="715" t="str">
        <f>IFERROR(IF(CP$3='Rent Roll'!$U9,MAX(-SUMIF('Monthly Cash Flow'!$F$6:$EG$6,CP$4,'Monthly Cash Flow'!$F$17:$EG$17)-'Rent Roll'!$V9,0)*'Rent Roll'!$T9*'Rent Roll'!$R9,"-"),"-")</f>
        <v>-</v>
      </c>
      <c r="CQ65" s="715" t="str">
        <f>IFERROR(IF(CQ$3='Rent Roll'!$U9,MAX(-SUMIF('Monthly Cash Flow'!$F$6:$EG$6,CQ$4,'Monthly Cash Flow'!$F$17:$EG$17)-'Rent Roll'!$V9,0)*'Rent Roll'!$T9*'Rent Roll'!$R9,"-"),"-")</f>
        <v>-</v>
      </c>
      <c r="CR65" s="715" t="str">
        <f>IFERROR(IF(CR$3='Rent Roll'!$U9,MAX(-SUMIF('Monthly Cash Flow'!$F$6:$EG$6,CR$4,'Monthly Cash Flow'!$F$17:$EG$17)-'Rent Roll'!$V9,0)*'Rent Roll'!$T9*'Rent Roll'!$R9,"-"),"-")</f>
        <v>-</v>
      </c>
      <c r="CS65" s="715" t="str">
        <f>IFERROR(IF(CS$3='Rent Roll'!$U9,MAX(-SUMIF('Monthly Cash Flow'!$F$6:$EG$6,CS$4,'Monthly Cash Flow'!$F$17:$EG$17)-'Rent Roll'!$V9,0)*'Rent Roll'!$T9*'Rent Roll'!$R9,"-"),"-")</f>
        <v>-</v>
      </c>
      <c r="CT65" s="715">
        <f>IFERROR(IF(CT$3='Rent Roll'!$U9,MAX(-SUMIF('Monthly Cash Flow'!$F$6:$EG$6,CT$4,'Monthly Cash Flow'!$F$17:$EG$17)-'Rent Roll'!$V9,0)*'Rent Roll'!$T9*'Rent Roll'!$R9,"-"),"-")</f>
        <v>4737.0301650268302</v>
      </c>
      <c r="CU65" s="715" t="str">
        <f>IFERROR(IF(CU$3='Rent Roll'!$U9,MAX(-SUMIF('Monthly Cash Flow'!$F$6:$EG$6,CU$4,'Monthly Cash Flow'!$F$17:$EG$17)-'Rent Roll'!$V9,0)*'Rent Roll'!$T9*'Rent Roll'!$R9,"-"),"-")</f>
        <v>-</v>
      </c>
      <c r="CV65" s="715" t="str">
        <f>IFERROR(IF(CV$3='Rent Roll'!$U9,MAX(-SUMIF('Monthly Cash Flow'!$F$6:$EG$6,CV$4,'Monthly Cash Flow'!$F$17:$EG$17)-'Rent Roll'!$V9,0)*'Rent Roll'!$T9*'Rent Roll'!$R9,"-"),"-")</f>
        <v>-</v>
      </c>
      <c r="CW65" s="715" t="str">
        <f>IFERROR(IF(CW$3='Rent Roll'!$U9,MAX(-SUMIF('Monthly Cash Flow'!$F$6:$EG$6,CW$4,'Monthly Cash Flow'!$F$17:$EG$17)-'Rent Roll'!$V9,0)*'Rent Roll'!$T9*'Rent Roll'!$R9,"-"),"-")</f>
        <v>-</v>
      </c>
      <c r="CX65" s="715" t="str">
        <f>IFERROR(IF(CX$3='Rent Roll'!$U9,MAX(-SUMIF('Monthly Cash Flow'!$F$6:$EG$6,CX$4,'Monthly Cash Flow'!$F$17:$EG$17)-'Rent Roll'!$V9,0)*'Rent Roll'!$T9*'Rent Roll'!$R9,"-"),"-")</f>
        <v>-</v>
      </c>
      <c r="CY65" s="715" t="str">
        <f>IFERROR(IF(CY$3='Rent Roll'!$U9,MAX(-SUMIF('Monthly Cash Flow'!$F$6:$EG$6,CY$4,'Monthly Cash Flow'!$F$17:$EG$17)-'Rent Roll'!$V9,0)*'Rent Roll'!$T9*'Rent Roll'!$R9,"-"),"-")</f>
        <v>-</v>
      </c>
      <c r="CZ65" s="715" t="str">
        <f>IFERROR(IF(CZ$3='Rent Roll'!$U9,MAX(-SUMIF('Monthly Cash Flow'!$F$6:$EG$6,CZ$4,'Monthly Cash Flow'!$F$17:$EG$17)-'Rent Roll'!$V9,0)*'Rent Roll'!$T9*'Rent Roll'!$R9,"-"),"-")</f>
        <v>-</v>
      </c>
      <c r="DA65" s="715" t="str">
        <f>IFERROR(IF(DA$3='Rent Roll'!$U9,MAX(-SUMIF('Monthly Cash Flow'!$F$6:$EG$6,DA$4,'Monthly Cash Flow'!$F$17:$EG$17)-'Rent Roll'!$V9,0)*'Rent Roll'!$T9*'Rent Roll'!$R9,"-"),"-")</f>
        <v>-</v>
      </c>
      <c r="DB65" s="715" t="str">
        <f>IFERROR(IF(DB$3='Rent Roll'!$U9,MAX(-SUMIF('Monthly Cash Flow'!$F$6:$EG$6,DB$4,'Monthly Cash Flow'!$F$17:$EG$17)-'Rent Roll'!$V9,0)*'Rent Roll'!$T9*'Rent Roll'!$R9,"-"),"-")</f>
        <v>-</v>
      </c>
      <c r="DC65" s="715" t="str">
        <f>IFERROR(IF(DC$3='Rent Roll'!$U9,MAX(-SUMIF('Monthly Cash Flow'!$F$6:$EG$6,DC$4,'Monthly Cash Flow'!$F$17:$EG$17)-'Rent Roll'!$V9,0)*'Rent Roll'!$T9*'Rent Roll'!$R9,"-"),"-")</f>
        <v>-</v>
      </c>
      <c r="DD65" s="715" t="str">
        <f>IFERROR(IF(DD$3='Rent Roll'!$U9,MAX(-SUMIF('Monthly Cash Flow'!$F$6:$EG$6,DD$4,'Monthly Cash Flow'!$F$17:$EG$17)-'Rent Roll'!$V9,0)*'Rent Roll'!$T9*'Rent Roll'!$R9,"-"),"-")</f>
        <v>-</v>
      </c>
      <c r="DE65" s="715" t="str">
        <f>IFERROR(IF(DE$3='Rent Roll'!$U9,MAX(-SUMIF('Monthly Cash Flow'!$F$6:$EG$6,DE$4,'Monthly Cash Flow'!$F$17:$EG$17)-'Rent Roll'!$V9,0)*'Rent Roll'!$T9*'Rent Roll'!$R9,"-"),"-")</f>
        <v>-</v>
      </c>
      <c r="DF65" s="715">
        <f>IFERROR(IF(DF$3='Rent Roll'!$U9,MAX(-SUMIF('Monthly Cash Flow'!$F$6:$EG$6,DF$4,'Monthly Cash Flow'!$F$17:$EG$17)-'Rent Roll'!$V9,0)*'Rent Roll'!$T9*'Rent Roll'!$R9,"-"),"-")</f>
        <v>5454.9562881443762</v>
      </c>
      <c r="DG65" s="715" t="str">
        <f>IFERROR(IF(DG$3='Rent Roll'!$U9,MAX(-SUMIF('Monthly Cash Flow'!$F$6:$EG$6,DG$4,'Monthly Cash Flow'!$F$17:$EG$17)-'Rent Roll'!$V9,0)*'Rent Roll'!$T9*'Rent Roll'!$R9,"-"),"-")</f>
        <v>-</v>
      </c>
      <c r="DH65" s="715" t="str">
        <f>IFERROR(IF(DH$3='Rent Roll'!$U9,MAX(-SUMIF('Monthly Cash Flow'!$F$6:$EG$6,DH$4,'Monthly Cash Flow'!$F$17:$EG$17)-'Rent Roll'!$V9,0)*'Rent Roll'!$T9*'Rent Roll'!$R9,"-"),"-")</f>
        <v>-</v>
      </c>
      <c r="DI65" s="715" t="str">
        <f>IFERROR(IF(DI$3='Rent Roll'!$U9,MAX(-SUMIF('Monthly Cash Flow'!$F$6:$EG$6,DI$4,'Monthly Cash Flow'!$F$17:$EG$17)-'Rent Roll'!$V9,0)*'Rent Roll'!$T9*'Rent Roll'!$R9,"-"),"-")</f>
        <v>-</v>
      </c>
      <c r="DJ65" s="715" t="str">
        <f>IFERROR(IF(DJ$3='Rent Roll'!$U9,MAX(-SUMIF('Monthly Cash Flow'!$F$6:$EG$6,DJ$4,'Monthly Cash Flow'!$F$17:$EG$17)-'Rent Roll'!$V9,0)*'Rent Roll'!$T9*'Rent Roll'!$R9,"-"),"-")</f>
        <v>-</v>
      </c>
      <c r="DK65" s="715" t="str">
        <f>IFERROR(IF(DK$3='Rent Roll'!$U9,MAX(-SUMIF('Monthly Cash Flow'!$F$6:$EG$6,DK$4,'Monthly Cash Flow'!$F$17:$EG$17)-'Rent Roll'!$V9,0)*'Rent Roll'!$T9*'Rent Roll'!$R9,"-"),"-")</f>
        <v>-</v>
      </c>
      <c r="DL65" s="715" t="str">
        <f>IFERROR(IF(DL$3='Rent Roll'!$U9,MAX(-SUMIF('Monthly Cash Flow'!$F$6:$EG$6,DL$4,'Monthly Cash Flow'!$F$17:$EG$17)-'Rent Roll'!$V9,0)*'Rent Roll'!$T9*'Rent Roll'!$R9,"-"),"-")</f>
        <v>-</v>
      </c>
      <c r="DM65" s="715" t="str">
        <f>IFERROR(IF(DM$3='Rent Roll'!$U9,MAX(-SUMIF('Monthly Cash Flow'!$F$6:$EG$6,DM$4,'Monthly Cash Flow'!$F$17:$EG$17)-'Rent Roll'!$V9,0)*'Rent Roll'!$T9*'Rent Roll'!$R9,"-"),"-")</f>
        <v>-</v>
      </c>
      <c r="DN65" s="715" t="str">
        <f>IFERROR(IF(DN$3='Rent Roll'!$U9,MAX(-SUMIF('Monthly Cash Flow'!$F$6:$EG$6,DN$4,'Monthly Cash Flow'!$F$17:$EG$17)-'Rent Roll'!$V9,0)*'Rent Roll'!$T9*'Rent Roll'!$R9,"-"),"-")</f>
        <v>-</v>
      </c>
      <c r="DO65" s="715" t="str">
        <f>IFERROR(IF(DO$3='Rent Roll'!$U9,MAX(-SUMIF('Monthly Cash Flow'!$F$6:$EG$6,DO$4,'Monthly Cash Flow'!$F$17:$EG$17)-'Rent Roll'!$V9,0)*'Rent Roll'!$T9*'Rent Roll'!$R9,"-"),"-")</f>
        <v>-</v>
      </c>
      <c r="DP65" s="715" t="str">
        <f>IFERROR(IF(DP$3='Rent Roll'!$U9,MAX(-SUMIF('Monthly Cash Flow'!$F$6:$EG$6,DP$4,'Monthly Cash Flow'!$F$17:$EG$17)-'Rent Roll'!$V9,0)*'Rent Roll'!$T9*'Rent Roll'!$R9,"-"),"-")</f>
        <v>-</v>
      </c>
      <c r="DQ65" s="715" t="str">
        <f>IFERROR(IF(DQ$3='Rent Roll'!$U9,MAX(-SUMIF('Monthly Cash Flow'!$F$6:$EG$6,DQ$4,'Monthly Cash Flow'!$F$17:$EG$17)-'Rent Roll'!$V9,0)*'Rent Roll'!$T9*'Rent Roll'!$R9,"-"),"-")</f>
        <v>-</v>
      </c>
      <c r="DR65" s="715">
        <f>IFERROR(IF(DR$3='Rent Roll'!$U9,MAX(-SUMIF('Monthly Cash Flow'!$F$6:$EG$6,DR$4,'Monthly Cash Flow'!$F$17:$EG$17)-'Rent Roll'!$V9,0)*'Rent Roll'!$T9*'Rent Roll'!$R9,"-"),"-")</f>
        <v>6183.6513031086834</v>
      </c>
      <c r="DS65" s="715" t="str">
        <f>IFERROR(IF(DS$3='Rent Roll'!$U9,MAX(-SUMIF('Monthly Cash Flow'!$F$6:$EG$6,DS$4,'Monthly Cash Flow'!$F$17:$EG$17)-'Rent Roll'!$V9,0)*'Rent Roll'!$T9*'Rent Roll'!$R9,"-"),"-")</f>
        <v>-</v>
      </c>
      <c r="DT65" s="715" t="str">
        <f>IFERROR(IF(DT$3='Rent Roll'!$U9,MAX(-SUMIF('Monthly Cash Flow'!$F$6:$EG$6,DT$4,'Monthly Cash Flow'!$F$17:$EG$17)-'Rent Roll'!$V9,0)*'Rent Roll'!$T9*'Rent Roll'!$R9,"-"),"-")</f>
        <v>-</v>
      </c>
      <c r="DU65" s="715" t="str">
        <f>IFERROR(IF(DU$3='Rent Roll'!$U9,MAX(-SUMIF('Monthly Cash Flow'!$F$6:$EG$6,DU$4,'Monthly Cash Flow'!$F$17:$EG$17)-'Rent Roll'!$V9,0)*'Rent Roll'!$T9*'Rent Roll'!$R9,"-"),"-")</f>
        <v>-</v>
      </c>
      <c r="DV65" s="715" t="str">
        <f>IFERROR(IF(DV$3='Rent Roll'!$U9,MAX(-SUMIF('Monthly Cash Flow'!$F$6:$EG$6,DV$4,'Monthly Cash Flow'!$F$17:$EG$17)-'Rent Roll'!$V9,0)*'Rent Roll'!$T9*'Rent Roll'!$R9,"-"),"-")</f>
        <v>-</v>
      </c>
      <c r="DW65" s="715" t="str">
        <f>IFERROR(IF(DW$3='Rent Roll'!$U9,MAX(-SUMIF('Monthly Cash Flow'!$F$6:$EG$6,DW$4,'Monthly Cash Flow'!$F$17:$EG$17)-'Rent Roll'!$V9,0)*'Rent Roll'!$T9*'Rent Roll'!$R9,"-"),"-")</f>
        <v>-</v>
      </c>
      <c r="DX65" s="715" t="str">
        <f>IFERROR(IF(DX$3='Rent Roll'!$U9,MAX(-SUMIF('Monthly Cash Flow'!$F$6:$EG$6,DX$4,'Monthly Cash Flow'!$F$17:$EG$17)-'Rent Roll'!$V9,0)*'Rent Roll'!$T9*'Rent Roll'!$R9,"-"),"-")</f>
        <v>-</v>
      </c>
      <c r="DY65" s="715" t="str">
        <f>IFERROR(IF(DY$3='Rent Roll'!$U9,MAX(-SUMIF('Monthly Cash Flow'!$F$6:$EG$6,DY$4,'Monthly Cash Flow'!$F$17:$EG$17)-'Rent Roll'!$V9,0)*'Rent Roll'!$T9*'Rent Roll'!$R9,"-"),"-")</f>
        <v>-</v>
      </c>
      <c r="DZ65" s="715" t="str">
        <f>IFERROR(IF(DZ$3='Rent Roll'!$U9,MAX(-SUMIF('Monthly Cash Flow'!$F$6:$EG$6,DZ$4,'Monthly Cash Flow'!$F$17:$EG$17)-'Rent Roll'!$V9,0)*'Rent Roll'!$T9*'Rent Roll'!$R9,"-"),"-")</f>
        <v>-</v>
      </c>
      <c r="EA65" s="715" t="str">
        <f>IFERROR(IF(EA$3='Rent Roll'!$U9,MAX(-SUMIF('Monthly Cash Flow'!$F$6:$EG$6,EA$4,'Monthly Cash Flow'!$F$17:$EG$17)-'Rent Roll'!$V9,0)*'Rent Roll'!$T9*'Rent Roll'!$R9,"-"),"-")</f>
        <v>-</v>
      </c>
      <c r="EB65" s="715" t="str">
        <f>IFERROR(IF(EB$3='Rent Roll'!$U9,MAX(-SUMIF('Monthly Cash Flow'!$F$6:$EG$6,EB$4,'Monthly Cash Flow'!$F$17:$EG$17)-'Rent Roll'!$V9,0)*'Rent Roll'!$T9*'Rent Roll'!$R9,"-"),"-")</f>
        <v>-</v>
      </c>
      <c r="EC65" s="715" t="str">
        <f>IFERROR(IF(EC$3='Rent Roll'!$U9,MAX(-SUMIF('Monthly Cash Flow'!$F$6:$EG$6,EC$4,'Monthly Cash Flow'!$F$17:$EG$17)-'Rent Roll'!$V9,0)*'Rent Roll'!$T9*'Rent Roll'!$R9,"-"),"-")</f>
        <v>-</v>
      </c>
      <c r="ED65" s="715">
        <f>IFERROR(IF(ED$3='Rent Roll'!$U9,MAX(-SUMIF('Monthly Cash Flow'!$F$6:$EG$6,ED$4,'Monthly Cash Flow'!$F$17:$EG$17)-'Rent Roll'!$V9,0)*'Rent Roll'!$T9*'Rent Roll'!$R9,"-"),"-")</f>
        <v>6923.2767432974642</v>
      </c>
      <c r="EE65" s="715" t="str">
        <f>IFERROR(IF(EE$3='Rent Roll'!$U9,MAX(-SUMIF('Monthly Cash Flow'!$F$6:$EG$6,EE$4,'Monthly Cash Flow'!$F$17:$EG$17)-'Rent Roll'!$V9,0)*'Rent Roll'!$T9*'Rent Roll'!$R9,"-"),"-")</f>
        <v>-</v>
      </c>
      <c r="EF65" s="361" t="str">
        <f>IFERROR(IF(EF$3='Rent Roll'!$U9,MAX(-SUMIF('Monthly Cash Flow'!$F$6:$EG$6,EF$4,'Monthly Cash Flow'!$F$17:$EG$17)-'Rent Roll'!$V9,0)*'Rent Roll'!$T9*'Rent Roll'!$R9,"-"),"-")</f>
        <v>-</v>
      </c>
      <c r="EG65" s="693" t="s">
        <v>109</v>
      </c>
    </row>
    <row r="66" spans="2:137" x14ac:dyDescent="0.25">
      <c r="B66" s="731"/>
      <c r="C66" s="714" t="str">
        <f>CONCATENATE('Rent Roll'!B10&amp;" - "&amp;'Rent Roll'!C10)</f>
        <v>7 - Office - Penthouse</v>
      </c>
      <c r="D66" s="361">
        <f t="shared" si="19"/>
        <v>37227.945868365605</v>
      </c>
      <c r="E66" s="715" t="str">
        <f>IFERROR(IF(E$3='Rent Roll'!$U10,MAX(-SUMIF('Monthly Cash Flow'!$F$6:$EG$6,E$4,'Monthly Cash Flow'!$F$17:$EG$17)-'Rent Roll'!$V10,0)*'Rent Roll'!$T10*'Rent Roll'!$R10,"-"),"-")</f>
        <v>-</v>
      </c>
      <c r="F66" s="715" t="str">
        <f>IFERROR(IF(F$3='Rent Roll'!$U10,MAX(-SUMIF('Monthly Cash Flow'!$F$6:$EG$6,F$4,'Monthly Cash Flow'!$F$17:$EG$17)-'Rent Roll'!$V10,0)*'Rent Roll'!$T10*'Rent Roll'!$R10,"-"),"-")</f>
        <v>-</v>
      </c>
      <c r="G66" s="715" t="str">
        <f>IFERROR(IF(G$3='Rent Roll'!$U10,MAX(-SUMIF('Monthly Cash Flow'!$F$6:$EG$6,G$4,'Monthly Cash Flow'!$F$17:$EG$17)-'Rent Roll'!$V10,0)*'Rent Roll'!$T10*'Rent Roll'!$R10,"-"),"-")</f>
        <v>-</v>
      </c>
      <c r="H66" s="715" t="str">
        <f>IFERROR(IF(H$3='Rent Roll'!$U10,MAX(-SUMIF('Monthly Cash Flow'!$F$6:$EG$6,H$4,'Monthly Cash Flow'!$F$17:$EG$17)-'Rent Roll'!$V10,0)*'Rent Roll'!$T10*'Rent Roll'!$R10,"-"),"-")</f>
        <v>-</v>
      </c>
      <c r="I66" s="715" t="str">
        <f>IFERROR(IF(I$3='Rent Roll'!$U10,MAX(-SUMIF('Monthly Cash Flow'!$F$6:$EG$6,I$4,'Monthly Cash Flow'!$F$17:$EG$17)-'Rent Roll'!$V10,0)*'Rent Roll'!$T10*'Rent Roll'!$R10,"-"),"-")</f>
        <v>-</v>
      </c>
      <c r="J66" s="715" t="str">
        <f>IFERROR(IF(J$3='Rent Roll'!$U10,MAX(-SUMIF('Monthly Cash Flow'!$F$6:$EG$6,J$4,'Monthly Cash Flow'!$F$17:$EG$17)-'Rent Roll'!$V10,0)*'Rent Roll'!$T10*'Rent Roll'!$R10,"-"),"-")</f>
        <v>-</v>
      </c>
      <c r="K66" s="715" t="str">
        <f>IFERROR(IF(K$3='Rent Roll'!$U10,MAX(-SUMIF('Monthly Cash Flow'!$F$6:$EG$6,K$4,'Monthly Cash Flow'!$F$17:$EG$17)-'Rent Roll'!$V10,0)*'Rent Roll'!$T10*'Rent Roll'!$R10,"-"),"-")</f>
        <v>-</v>
      </c>
      <c r="L66" s="715" t="str">
        <f>IFERROR(IF(L$3='Rent Roll'!$U10,MAX(-SUMIF('Monthly Cash Flow'!$F$6:$EG$6,L$4,'Monthly Cash Flow'!$F$17:$EG$17)-'Rent Roll'!$V10,0)*'Rent Roll'!$T10*'Rent Roll'!$R10,"-"),"-")</f>
        <v>-</v>
      </c>
      <c r="M66" s="715" t="str">
        <f>IFERROR(IF(M$3='Rent Roll'!$U10,MAX(-SUMIF('Monthly Cash Flow'!$F$6:$EG$6,M$4,'Monthly Cash Flow'!$F$17:$EG$17)-'Rent Roll'!$V10,0)*'Rent Roll'!$T10*'Rent Roll'!$R10,"-"),"-")</f>
        <v>-</v>
      </c>
      <c r="N66" s="715">
        <f>IFERROR(IF(N$3='Rent Roll'!$U10,MAX(-SUMIF('Monthly Cash Flow'!$F$6:$EG$6,N$4,'Monthly Cash Flow'!$F$17:$EG$17)-'Rent Roll'!$V10,0)*'Rent Roll'!$T10*'Rent Roll'!$R10,"-"),"-")</f>
        <v>0</v>
      </c>
      <c r="O66" s="715" t="str">
        <f>IFERROR(IF(O$3='Rent Roll'!$U10,MAX(-SUMIF('Monthly Cash Flow'!$F$6:$EG$6,O$4,'Monthly Cash Flow'!$F$17:$EG$17)-'Rent Roll'!$V10,0)*'Rent Roll'!$T10*'Rent Roll'!$R10,"-"),"-")</f>
        <v>-</v>
      </c>
      <c r="P66" s="715" t="str">
        <f>IFERROR(IF(P$3='Rent Roll'!$U10,MAX(-SUMIF('Monthly Cash Flow'!$F$6:$EG$6,P$4,'Monthly Cash Flow'!$F$17:$EG$17)-'Rent Roll'!$V10,0)*'Rent Roll'!$T10*'Rent Roll'!$R10,"-"),"-")</f>
        <v>-</v>
      </c>
      <c r="Q66" s="715" t="str">
        <f>IFERROR(IF(Q$3='Rent Roll'!$U10,MAX(-SUMIF('Monthly Cash Flow'!$F$6:$EG$6,Q$4,'Monthly Cash Flow'!$F$17:$EG$17)-'Rent Roll'!$V10,0)*'Rent Roll'!$T10*'Rent Roll'!$R10,"-"),"-")</f>
        <v>-</v>
      </c>
      <c r="R66" s="715" t="str">
        <f>IFERROR(IF(R$3='Rent Roll'!$U10,MAX(-SUMIF('Monthly Cash Flow'!$F$6:$EG$6,R$4,'Monthly Cash Flow'!$F$17:$EG$17)-'Rent Roll'!$V10,0)*'Rent Roll'!$T10*'Rent Roll'!$R10,"-"),"-")</f>
        <v>-</v>
      </c>
      <c r="S66" s="715" t="str">
        <f>IFERROR(IF(S$3='Rent Roll'!$U10,MAX(-SUMIF('Monthly Cash Flow'!$F$6:$EG$6,S$4,'Monthly Cash Flow'!$F$17:$EG$17)-'Rent Roll'!$V10,0)*'Rent Roll'!$T10*'Rent Roll'!$R10,"-"),"-")</f>
        <v>-</v>
      </c>
      <c r="T66" s="715" t="str">
        <f>IFERROR(IF(T$3='Rent Roll'!$U10,MAX(-SUMIF('Monthly Cash Flow'!$F$6:$EG$6,T$4,'Monthly Cash Flow'!$F$17:$EG$17)-'Rent Roll'!$V10,0)*'Rent Roll'!$T10*'Rent Roll'!$R10,"-"),"-")</f>
        <v>-</v>
      </c>
      <c r="U66" s="715" t="str">
        <f>IFERROR(IF(U$3='Rent Roll'!$U10,MAX(-SUMIF('Monthly Cash Flow'!$F$6:$EG$6,U$4,'Monthly Cash Flow'!$F$17:$EG$17)-'Rent Roll'!$V10,0)*'Rent Roll'!$T10*'Rent Roll'!$R10,"-"),"-")</f>
        <v>-</v>
      </c>
      <c r="V66" s="715" t="str">
        <f>IFERROR(IF(V$3='Rent Roll'!$U10,MAX(-SUMIF('Monthly Cash Flow'!$F$6:$EG$6,V$4,'Monthly Cash Flow'!$F$17:$EG$17)-'Rent Roll'!$V10,0)*'Rent Roll'!$T10*'Rent Roll'!$R10,"-"),"-")</f>
        <v>-</v>
      </c>
      <c r="W66" s="715" t="str">
        <f>IFERROR(IF(W$3='Rent Roll'!$U10,MAX(-SUMIF('Monthly Cash Flow'!$F$6:$EG$6,W$4,'Monthly Cash Flow'!$F$17:$EG$17)-'Rent Roll'!$V10,0)*'Rent Roll'!$T10*'Rent Roll'!$R10,"-"),"-")</f>
        <v>-</v>
      </c>
      <c r="X66" s="715" t="str">
        <f>IFERROR(IF(X$3='Rent Roll'!$U10,MAX(-SUMIF('Monthly Cash Flow'!$F$6:$EG$6,X$4,'Monthly Cash Flow'!$F$17:$EG$17)-'Rent Roll'!$V10,0)*'Rent Roll'!$T10*'Rent Roll'!$R10,"-"),"-")</f>
        <v>-</v>
      </c>
      <c r="Y66" s="715" t="str">
        <f>IFERROR(IF(Y$3='Rent Roll'!$U10,MAX(-SUMIF('Monthly Cash Flow'!$F$6:$EG$6,Y$4,'Monthly Cash Flow'!$F$17:$EG$17)-'Rent Roll'!$V10,0)*'Rent Roll'!$T10*'Rent Roll'!$R10,"-"),"-")</f>
        <v>-</v>
      </c>
      <c r="Z66" s="715">
        <f>IFERROR(IF(Z$3='Rent Roll'!$U10,MAX(-SUMIF('Monthly Cash Flow'!$F$6:$EG$6,Z$4,'Monthly Cash Flow'!$F$17:$EG$17)-'Rent Roll'!$V10,0)*'Rent Roll'!$T10*'Rent Roll'!$R10,"-"),"-")</f>
        <v>646.8706706421442</v>
      </c>
      <c r="AA66" s="715" t="str">
        <f>IFERROR(IF(AA$3='Rent Roll'!$U10,MAX(-SUMIF('Monthly Cash Flow'!$F$6:$EG$6,AA$4,'Monthly Cash Flow'!$F$17:$EG$17)-'Rent Roll'!$V10,0)*'Rent Roll'!$T10*'Rent Roll'!$R10,"-"),"-")</f>
        <v>-</v>
      </c>
      <c r="AB66" s="715" t="str">
        <f>IFERROR(IF(AB$3='Rent Roll'!$U10,MAX(-SUMIF('Monthly Cash Flow'!$F$6:$EG$6,AB$4,'Monthly Cash Flow'!$F$17:$EG$17)-'Rent Roll'!$V10,0)*'Rent Roll'!$T10*'Rent Roll'!$R10,"-"),"-")</f>
        <v>-</v>
      </c>
      <c r="AC66" s="715" t="str">
        <f>IFERROR(IF(AC$3='Rent Roll'!$U10,MAX(-SUMIF('Monthly Cash Flow'!$F$6:$EG$6,AC$4,'Monthly Cash Flow'!$F$17:$EG$17)-'Rent Roll'!$V10,0)*'Rent Roll'!$T10*'Rent Roll'!$R10,"-"),"-")</f>
        <v>-</v>
      </c>
      <c r="AD66" s="715" t="str">
        <f>IFERROR(IF(AD$3='Rent Roll'!$U10,MAX(-SUMIF('Monthly Cash Flow'!$F$6:$EG$6,AD$4,'Monthly Cash Flow'!$F$17:$EG$17)-'Rent Roll'!$V10,0)*'Rent Roll'!$T10*'Rent Roll'!$R10,"-"),"-")</f>
        <v>-</v>
      </c>
      <c r="AE66" s="715" t="str">
        <f>IFERROR(IF(AE$3='Rent Roll'!$U10,MAX(-SUMIF('Monthly Cash Flow'!$F$6:$EG$6,AE$4,'Monthly Cash Flow'!$F$17:$EG$17)-'Rent Roll'!$V10,0)*'Rent Roll'!$T10*'Rent Roll'!$R10,"-"),"-")</f>
        <v>-</v>
      </c>
      <c r="AF66" s="715" t="str">
        <f>IFERROR(IF(AF$3='Rent Roll'!$U10,MAX(-SUMIF('Monthly Cash Flow'!$F$6:$EG$6,AF$4,'Monthly Cash Flow'!$F$17:$EG$17)-'Rent Roll'!$V10,0)*'Rent Roll'!$T10*'Rent Roll'!$R10,"-"),"-")</f>
        <v>-</v>
      </c>
      <c r="AG66" s="715" t="str">
        <f>IFERROR(IF(AG$3='Rent Roll'!$U10,MAX(-SUMIF('Monthly Cash Flow'!$F$6:$EG$6,AG$4,'Monthly Cash Flow'!$F$17:$EG$17)-'Rent Roll'!$V10,0)*'Rent Roll'!$T10*'Rent Roll'!$R10,"-"),"-")</f>
        <v>-</v>
      </c>
      <c r="AH66" s="715" t="str">
        <f>IFERROR(IF(AH$3='Rent Roll'!$U10,MAX(-SUMIF('Monthly Cash Flow'!$F$6:$EG$6,AH$4,'Monthly Cash Flow'!$F$17:$EG$17)-'Rent Roll'!$V10,0)*'Rent Roll'!$T10*'Rent Roll'!$R10,"-"),"-")</f>
        <v>-</v>
      </c>
      <c r="AI66" s="715" t="str">
        <f>IFERROR(IF(AI$3='Rent Roll'!$U10,MAX(-SUMIF('Monthly Cash Flow'!$F$6:$EG$6,AI$4,'Monthly Cash Flow'!$F$17:$EG$17)-'Rent Roll'!$V10,0)*'Rent Roll'!$T10*'Rent Roll'!$R10,"-"),"-")</f>
        <v>-</v>
      </c>
      <c r="AJ66" s="715" t="str">
        <f>IFERROR(IF(AJ$3='Rent Roll'!$U10,MAX(-SUMIF('Monthly Cash Flow'!$F$6:$EG$6,AJ$4,'Monthly Cash Flow'!$F$17:$EG$17)-'Rent Roll'!$V10,0)*'Rent Roll'!$T10*'Rent Roll'!$R10,"-"),"-")</f>
        <v>-</v>
      </c>
      <c r="AK66" s="715" t="str">
        <f>IFERROR(IF(AK$3='Rent Roll'!$U10,MAX(-SUMIF('Monthly Cash Flow'!$F$6:$EG$6,AK$4,'Monthly Cash Flow'!$F$17:$EG$17)-'Rent Roll'!$V10,0)*'Rent Roll'!$T10*'Rent Roll'!$R10,"-"),"-")</f>
        <v>-</v>
      </c>
      <c r="AL66" s="715">
        <f>IFERROR(IF(AL$3='Rent Roll'!$U10,MAX(-SUMIF('Monthly Cash Flow'!$F$6:$EG$6,AL$4,'Monthly Cash Flow'!$F$17:$EG$17)-'Rent Roll'!$V10,0)*'Rent Roll'!$T10*'Rent Roll'!$R10,"-"),"-")</f>
        <v>1303.4444013439197</v>
      </c>
      <c r="AM66" s="715" t="str">
        <f>IFERROR(IF(AM$3='Rent Roll'!$U10,MAX(-SUMIF('Monthly Cash Flow'!$F$6:$EG$6,AM$4,'Monthly Cash Flow'!$F$17:$EG$17)-'Rent Roll'!$V10,0)*'Rent Roll'!$T10*'Rent Roll'!$R10,"-"),"-")</f>
        <v>-</v>
      </c>
      <c r="AN66" s="715" t="str">
        <f>IFERROR(IF(AN$3='Rent Roll'!$U10,MAX(-SUMIF('Monthly Cash Flow'!$F$6:$EG$6,AN$4,'Monthly Cash Flow'!$F$17:$EG$17)-'Rent Roll'!$V10,0)*'Rent Roll'!$T10*'Rent Roll'!$R10,"-"),"-")</f>
        <v>-</v>
      </c>
      <c r="AO66" s="715" t="str">
        <f>IFERROR(IF(AO$3='Rent Roll'!$U10,MAX(-SUMIF('Monthly Cash Flow'!$F$6:$EG$6,AO$4,'Monthly Cash Flow'!$F$17:$EG$17)-'Rent Roll'!$V10,0)*'Rent Roll'!$T10*'Rent Roll'!$R10,"-"),"-")</f>
        <v>-</v>
      </c>
      <c r="AP66" s="715" t="str">
        <f>IFERROR(IF(AP$3='Rent Roll'!$U10,MAX(-SUMIF('Monthly Cash Flow'!$F$6:$EG$6,AP$4,'Monthly Cash Flow'!$F$17:$EG$17)-'Rent Roll'!$V10,0)*'Rent Roll'!$T10*'Rent Roll'!$R10,"-"),"-")</f>
        <v>-</v>
      </c>
      <c r="AQ66" s="715" t="str">
        <f>IFERROR(IF(AQ$3='Rent Roll'!$U10,MAX(-SUMIF('Monthly Cash Flow'!$F$6:$EG$6,AQ$4,'Monthly Cash Flow'!$F$17:$EG$17)-'Rent Roll'!$V10,0)*'Rent Roll'!$T10*'Rent Roll'!$R10,"-"),"-")</f>
        <v>-</v>
      </c>
      <c r="AR66" s="715" t="str">
        <f>IFERROR(IF(AR$3='Rent Roll'!$U10,MAX(-SUMIF('Monthly Cash Flow'!$F$6:$EG$6,AR$4,'Monthly Cash Flow'!$F$17:$EG$17)-'Rent Roll'!$V10,0)*'Rent Roll'!$T10*'Rent Roll'!$R10,"-"),"-")</f>
        <v>-</v>
      </c>
      <c r="AS66" s="715" t="str">
        <f>IFERROR(IF(AS$3='Rent Roll'!$U10,MAX(-SUMIF('Monthly Cash Flow'!$F$6:$EG$6,AS$4,'Monthly Cash Flow'!$F$17:$EG$17)-'Rent Roll'!$V10,0)*'Rent Roll'!$T10*'Rent Roll'!$R10,"-"),"-")</f>
        <v>-</v>
      </c>
      <c r="AT66" s="715" t="str">
        <f>IFERROR(IF(AT$3='Rent Roll'!$U10,MAX(-SUMIF('Monthly Cash Flow'!$F$6:$EG$6,AT$4,'Monthly Cash Flow'!$F$17:$EG$17)-'Rent Roll'!$V10,0)*'Rent Roll'!$T10*'Rent Roll'!$R10,"-"),"-")</f>
        <v>-</v>
      </c>
      <c r="AU66" s="715" t="str">
        <f>IFERROR(IF(AU$3='Rent Roll'!$U10,MAX(-SUMIF('Monthly Cash Flow'!$F$6:$EG$6,AU$4,'Monthly Cash Flow'!$F$17:$EG$17)-'Rent Roll'!$V10,0)*'Rent Roll'!$T10*'Rent Roll'!$R10,"-"),"-")</f>
        <v>-</v>
      </c>
      <c r="AV66" s="715" t="str">
        <f>IFERROR(IF(AV$3='Rent Roll'!$U10,MAX(-SUMIF('Monthly Cash Flow'!$F$6:$EG$6,AV$4,'Monthly Cash Flow'!$F$17:$EG$17)-'Rent Roll'!$V10,0)*'Rent Roll'!$T10*'Rent Roll'!$R10,"-"),"-")</f>
        <v>-</v>
      </c>
      <c r="AW66" s="715" t="str">
        <f>IFERROR(IF(AW$3='Rent Roll'!$U10,MAX(-SUMIF('Monthly Cash Flow'!$F$6:$EG$6,AW$4,'Monthly Cash Flow'!$F$17:$EG$17)-'Rent Roll'!$V10,0)*'Rent Roll'!$T10*'Rent Roll'!$R10,"-"),"-")</f>
        <v>-</v>
      </c>
      <c r="AX66" s="715">
        <f>IFERROR(IF(AX$3='Rent Roll'!$U10,MAX(-SUMIF('Monthly Cash Flow'!$F$6:$EG$6,AX$4,'Monthly Cash Flow'!$F$17:$EG$17)-'Rent Roll'!$V10,0)*'Rent Roll'!$T10*'Rent Roll'!$R10,"-"),"-")</f>
        <v>1969.866738006222</v>
      </c>
      <c r="AY66" s="715" t="str">
        <f>IFERROR(IF(AY$3='Rent Roll'!$U10,MAX(-SUMIF('Monthly Cash Flow'!$F$6:$EG$6,AY$4,'Monthly Cash Flow'!$F$17:$EG$17)-'Rent Roll'!$V10,0)*'Rent Roll'!$T10*'Rent Roll'!$R10,"-"),"-")</f>
        <v>-</v>
      </c>
      <c r="AZ66" s="715" t="str">
        <f>IFERROR(IF(AZ$3='Rent Roll'!$U10,MAX(-SUMIF('Monthly Cash Flow'!$F$6:$EG$6,AZ$4,'Monthly Cash Flow'!$F$17:$EG$17)-'Rent Roll'!$V10,0)*'Rent Roll'!$T10*'Rent Roll'!$R10,"-"),"-")</f>
        <v>-</v>
      </c>
      <c r="BA66" s="715" t="str">
        <f>IFERROR(IF(BA$3='Rent Roll'!$U10,MAX(-SUMIF('Monthly Cash Flow'!$F$6:$EG$6,BA$4,'Monthly Cash Flow'!$F$17:$EG$17)-'Rent Roll'!$V10,0)*'Rent Roll'!$T10*'Rent Roll'!$R10,"-"),"-")</f>
        <v>-</v>
      </c>
      <c r="BB66" s="715" t="str">
        <f>IFERROR(IF(BB$3='Rent Roll'!$U10,MAX(-SUMIF('Monthly Cash Flow'!$F$6:$EG$6,BB$4,'Monthly Cash Flow'!$F$17:$EG$17)-'Rent Roll'!$V10,0)*'Rent Roll'!$T10*'Rent Roll'!$R10,"-"),"-")</f>
        <v>-</v>
      </c>
      <c r="BC66" s="715" t="str">
        <f>IFERROR(IF(BC$3='Rent Roll'!$U10,MAX(-SUMIF('Monthly Cash Flow'!$F$6:$EG$6,BC$4,'Monthly Cash Flow'!$F$17:$EG$17)-'Rent Roll'!$V10,0)*'Rent Roll'!$T10*'Rent Roll'!$R10,"-"),"-")</f>
        <v>-</v>
      </c>
      <c r="BD66" s="715" t="str">
        <f>IFERROR(IF(BD$3='Rent Roll'!$U10,MAX(-SUMIF('Monthly Cash Flow'!$F$6:$EG$6,BD$4,'Monthly Cash Flow'!$F$17:$EG$17)-'Rent Roll'!$V10,0)*'Rent Roll'!$T10*'Rent Roll'!$R10,"-"),"-")</f>
        <v>-</v>
      </c>
      <c r="BE66" s="715" t="str">
        <f>IFERROR(IF(BE$3='Rent Roll'!$U10,MAX(-SUMIF('Monthly Cash Flow'!$F$6:$EG$6,BE$4,'Monthly Cash Flow'!$F$17:$EG$17)-'Rent Roll'!$V10,0)*'Rent Roll'!$T10*'Rent Roll'!$R10,"-"),"-")</f>
        <v>-</v>
      </c>
      <c r="BF66" s="715" t="str">
        <f>IFERROR(IF(BF$3='Rent Roll'!$U10,MAX(-SUMIF('Monthly Cash Flow'!$F$6:$EG$6,BF$4,'Monthly Cash Flow'!$F$17:$EG$17)-'Rent Roll'!$V10,0)*'Rent Roll'!$T10*'Rent Roll'!$R10,"-"),"-")</f>
        <v>-</v>
      </c>
      <c r="BG66" s="715" t="str">
        <f>IFERROR(IF(BG$3='Rent Roll'!$U10,MAX(-SUMIF('Monthly Cash Flow'!$F$6:$EG$6,BG$4,'Monthly Cash Flow'!$F$17:$EG$17)-'Rent Roll'!$V10,0)*'Rent Roll'!$T10*'Rent Roll'!$R10,"-"),"-")</f>
        <v>-</v>
      </c>
      <c r="BH66" s="715" t="str">
        <f>IFERROR(IF(BH$3='Rent Roll'!$U10,MAX(-SUMIF('Monthly Cash Flow'!$F$6:$EG$6,BH$4,'Monthly Cash Flow'!$F$17:$EG$17)-'Rent Roll'!$V10,0)*'Rent Roll'!$T10*'Rent Roll'!$R10,"-"),"-")</f>
        <v>-</v>
      </c>
      <c r="BI66" s="715" t="str">
        <f>IFERROR(IF(BI$3='Rent Roll'!$U10,MAX(-SUMIF('Monthly Cash Flow'!$F$6:$EG$6,BI$4,'Monthly Cash Flow'!$F$17:$EG$17)-'Rent Roll'!$V10,0)*'Rent Roll'!$T10*'Rent Roll'!$R10,"-"),"-")</f>
        <v>-</v>
      </c>
      <c r="BJ66" s="715">
        <f>IFERROR(IF(BJ$3='Rent Roll'!$U10,MAX(-SUMIF('Monthly Cash Flow'!$F$6:$EG$6,BJ$4,'Monthly Cash Flow'!$F$17:$EG$17)-'Rent Roll'!$V10,0)*'Rent Roll'!$T10*'Rent Roll'!$R10,"-"),"-")</f>
        <v>2646.2854097184654</v>
      </c>
      <c r="BK66" s="715" t="str">
        <f>IFERROR(IF(BK$3='Rent Roll'!$U10,MAX(-SUMIF('Monthly Cash Flow'!$F$6:$EG$6,BK$4,'Monthly Cash Flow'!$F$17:$EG$17)-'Rent Roll'!$V10,0)*'Rent Roll'!$T10*'Rent Roll'!$R10,"-"),"-")</f>
        <v>-</v>
      </c>
      <c r="BL66" s="715" t="str">
        <f>IFERROR(IF(BL$3='Rent Roll'!$U10,MAX(-SUMIF('Monthly Cash Flow'!$F$6:$EG$6,BL$4,'Monthly Cash Flow'!$F$17:$EG$17)-'Rent Roll'!$V10,0)*'Rent Roll'!$T10*'Rent Roll'!$R10,"-"),"-")</f>
        <v>-</v>
      </c>
      <c r="BM66" s="715" t="str">
        <f>IFERROR(IF(BM$3='Rent Roll'!$U10,MAX(-SUMIF('Monthly Cash Flow'!$F$6:$EG$6,BM$4,'Monthly Cash Flow'!$F$17:$EG$17)-'Rent Roll'!$V10,0)*'Rent Roll'!$T10*'Rent Roll'!$R10,"-"),"-")</f>
        <v>-</v>
      </c>
      <c r="BN66" s="715" t="str">
        <f>IFERROR(IF(BN$3='Rent Roll'!$U10,MAX(-SUMIF('Monthly Cash Flow'!$F$6:$EG$6,BN$4,'Monthly Cash Flow'!$F$17:$EG$17)-'Rent Roll'!$V10,0)*'Rent Roll'!$T10*'Rent Roll'!$R10,"-"),"-")</f>
        <v>-</v>
      </c>
      <c r="BO66" s="715" t="str">
        <f>IFERROR(IF(BO$3='Rent Roll'!$U10,MAX(-SUMIF('Monthly Cash Flow'!$F$6:$EG$6,BO$4,'Monthly Cash Flow'!$F$17:$EG$17)-'Rent Roll'!$V10,0)*'Rent Roll'!$T10*'Rent Roll'!$R10,"-"),"-")</f>
        <v>-</v>
      </c>
      <c r="BP66" s="715" t="str">
        <f>IFERROR(IF(BP$3='Rent Roll'!$U10,MAX(-SUMIF('Monthly Cash Flow'!$F$6:$EG$6,BP$4,'Monthly Cash Flow'!$F$17:$EG$17)-'Rent Roll'!$V10,0)*'Rent Roll'!$T10*'Rent Roll'!$R10,"-"),"-")</f>
        <v>-</v>
      </c>
      <c r="BQ66" s="715" t="str">
        <f>IFERROR(IF(BQ$3='Rent Roll'!$U10,MAX(-SUMIF('Monthly Cash Flow'!$F$6:$EG$6,BQ$4,'Monthly Cash Flow'!$F$17:$EG$17)-'Rent Roll'!$V10,0)*'Rent Roll'!$T10*'Rent Roll'!$R10,"-"),"-")</f>
        <v>-</v>
      </c>
      <c r="BR66" s="715" t="str">
        <f>IFERROR(IF(BR$3='Rent Roll'!$U10,MAX(-SUMIF('Monthly Cash Flow'!$F$6:$EG$6,BR$4,'Monthly Cash Flow'!$F$17:$EG$17)-'Rent Roll'!$V10,0)*'Rent Roll'!$T10*'Rent Roll'!$R10,"-"),"-")</f>
        <v>-</v>
      </c>
      <c r="BS66" s="715" t="str">
        <f>IFERROR(IF(BS$3='Rent Roll'!$U10,MAX(-SUMIF('Monthly Cash Flow'!$F$6:$EG$6,BS$4,'Monthly Cash Flow'!$F$17:$EG$17)-'Rent Roll'!$V10,0)*'Rent Roll'!$T10*'Rent Roll'!$R10,"-"),"-")</f>
        <v>-</v>
      </c>
      <c r="BT66" s="715" t="str">
        <f>IFERROR(IF(BT$3='Rent Roll'!$U10,MAX(-SUMIF('Monthly Cash Flow'!$F$6:$EG$6,BT$4,'Monthly Cash Flow'!$F$17:$EG$17)-'Rent Roll'!$V10,0)*'Rent Roll'!$T10*'Rent Roll'!$R10,"-"),"-")</f>
        <v>-</v>
      </c>
      <c r="BU66" s="715" t="str">
        <f>IFERROR(IF(BU$3='Rent Roll'!$U10,MAX(-SUMIF('Monthly Cash Flow'!$F$6:$EG$6,BU$4,'Monthly Cash Flow'!$F$17:$EG$17)-'Rent Roll'!$V10,0)*'Rent Roll'!$T10*'Rent Roll'!$R10,"-"),"-")</f>
        <v>-</v>
      </c>
      <c r="BV66" s="715">
        <f>IFERROR(IF(BV$3='Rent Roll'!$U10,MAX(-SUMIF('Monthly Cash Flow'!$F$6:$EG$6,BV$4,'Monthly Cash Flow'!$F$17:$EG$17)-'Rent Roll'!$V10,0)*'Rent Roll'!$T10*'Rent Roll'!$R10,"-"),"-")</f>
        <v>3332.8503615063855</v>
      </c>
      <c r="BW66" s="715" t="str">
        <f>IFERROR(IF(BW$3='Rent Roll'!$U10,MAX(-SUMIF('Monthly Cash Flow'!$F$6:$EG$6,BW$4,'Monthly Cash Flow'!$F$17:$EG$17)-'Rent Roll'!$V10,0)*'Rent Roll'!$T10*'Rent Roll'!$R10,"-"),"-")</f>
        <v>-</v>
      </c>
      <c r="BX66" s="715" t="str">
        <f>IFERROR(IF(BX$3='Rent Roll'!$U10,MAX(-SUMIF('Monthly Cash Flow'!$F$6:$EG$6,BX$4,'Monthly Cash Flow'!$F$17:$EG$17)-'Rent Roll'!$V10,0)*'Rent Roll'!$T10*'Rent Roll'!$R10,"-"),"-")</f>
        <v>-</v>
      </c>
      <c r="BY66" s="715" t="str">
        <f>IFERROR(IF(BY$3='Rent Roll'!$U10,MAX(-SUMIF('Monthly Cash Flow'!$F$6:$EG$6,BY$4,'Monthly Cash Flow'!$F$17:$EG$17)-'Rent Roll'!$V10,0)*'Rent Roll'!$T10*'Rent Roll'!$R10,"-"),"-")</f>
        <v>-</v>
      </c>
      <c r="BZ66" s="715" t="str">
        <f>IFERROR(IF(BZ$3='Rent Roll'!$U10,MAX(-SUMIF('Monthly Cash Flow'!$F$6:$EG$6,BZ$4,'Monthly Cash Flow'!$F$17:$EG$17)-'Rent Roll'!$V10,0)*'Rent Roll'!$T10*'Rent Roll'!$R10,"-"),"-")</f>
        <v>-</v>
      </c>
      <c r="CA66" s="715" t="str">
        <f>IFERROR(IF(CA$3='Rent Roll'!$U10,MAX(-SUMIF('Monthly Cash Flow'!$F$6:$EG$6,CA$4,'Monthly Cash Flow'!$F$17:$EG$17)-'Rent Roll'!$V10,0)*'Rent Roll'!$T10*'Rent Roll'!$R10,"-"),"-")</f>
        <v>-</v>
      </c>
      <c r="CB66" s="715" t="str">
        <f>IFERROR(IF(CB$3='Rent Roll'!$U10,MAX(-SUMIF('Monthly Cash Flow'!$F$6:$EG$6,CB$4,'Monthly Cash Flow'!$F$17:$EG$17)-'Rent Roll'!$V10,0)*'Rent Roll'!$T10*'Rent Roll'!$R10,"-"),"-")</f>
        <v>-</v>
      </c>
      <c r="CC66" s="715" t="str">
        <f>IFERROR(IF(CC$3='Rent Roll'!$U10,MAX(-SUMIF('Monthly Cash Flow'!$F$6:$EG$6,CC$4,'Monthly Cash Flow'!$F$17:$EG$17)-'Rent Roll'!$V10,0)*'Rent Roll'!$T10*'Rent Roll'!$R10,"-"),"-")</f>
        <v>-</v>
      </c>
      <c r="CD66" s="715" t="str">
        <f>IFERROR(IF(CD$3='Rent Roll'!$U10,MAX(-SUMIF('Monthly Cash Flow'!$F$6:$EG$6,CD$4,'Monthly Cash Flow'!$F$17:$EG$17)-'Rent Roll'!$V10,0)*'Rent Roll'!$T10*'Rent Roll'!$R10,"-"),"-")</f>
        <v>-</v>
      </c>
      <c r="CE66" s="715" t="str">
        <f>IFERROR(IF(CE$3='Rent Roll'!$U10,MAX(-SUMIF('Monthly Cash Flow'!$F$6:$EG$6,CE$4,'Monthly Cash Flow'!$F$17:$EG$17)-'Rent Roll'!$V10,0)*'Rent Roll'!$T10*'Rent Roll'!$R10,"-"),"-")</f>
        <v>-</v>
      </c>
      <c r="CF66" s="715" t="str">
        <f>IFERROR(IF(CF$3='Rent Roll'!$U10,MAX(-SUMIF('Monthly Cash Flow'!$F$6:$EG$6,CF$4,'Monthly Cash Flow'!$F$17:$EG$17)-'Rent Roll'!$V10,0)*'Rent Roll'!$T10*'Rent Roll'!$R10,"-"),"-")</f>
        <v>-</v>
      </c>
      <c r="CG66" s="715" t="str">
        <f>IFERROR(IF(CG$3='Rent Roll'!$U10,MAX(-SUMIF('Monthly Cash Flow'!$F$6:$EG$6,CG$4,'Monthly Cash Flow'!$F$17:$EG$17)-'Rent Roll'!$V10,0)*'Rent Roll'!$T10*'Rent Roll'!$R10,"-"),"-")</f>
        <v>-</v>
      </c>
      <c r="CH66" s="715">
        <f>IFERROR(IF(CH$3='Rent Roll'!$U10,MAX(-SUMIF('Monthly Cash Flow'!$F$6:$EG$6,CH$4,'Monthly Cash Flow'!$F$17:$EG$17)-'Rent Roll'!$V10,0)*'Rent Roll'!$T10*'Rent Roll'!$R10,"-"),"-")</f>
        <v>4029.7137875711169</v>
      </c>
      <c r="CI66" s="715" t="str">
        <f>IFERROR(IF(CI$3='Rent Roll'!$U10,MAX(-SUMIF('Monthly Cash Flow'!$F$6:$EG$6,CI$4,'Monthly Cash Flow'!$F$17:$EG$17)-'Rent Roll'!$V10,0)*'Rent Roll'!$T10*'Rent Roll'!$R10,"-"),"-")</f>
        <v>-</v>
      </c>
      <c r="CJ66" s="715" t="str">
        <f>IFERROR(IF(CJ$3='Rent Roll'!$U10,MAX(-SUMIF('Monthly Cash Flow'!$F$6:$EG$6,CJ$4,'Monthly Cash Flow'!$F$17:$EG$17)-'Rent Roll'!$V10,0)*'Rent Roll'!$T10*'Rent Roll'!$R10,"-"),"-")</f>
        <v>-</v>
      </c>
      <c r="CK66" s="715" t="str">
        <f>IFERROR(IF(CK$3='Rent Roll'!$U10,MAX(-SUMIF('Monthly Cash Flow'!$F$6:$EG$6,CK$4,'Monthly Cash Flow'!$F$17:$EG$17)-'Rent Roll'!$V10,0)*'Rent Roll'!$T10*'Rent Roll'!$R10,"-"),"-")</f>
        <v>-</v>
      </c>
      <c r="CL66" s="715" t="str">
        <f>IFERROR(IF(CL$3='Rent Roll'!$U10,MAX(-SUMIF('Monthly Cash Flow'!$F$6:$EG$6,CL$4,'Monthly Cash Flow'!$F$17:$EG$17)-'Rent Roll'!$V10,0)*'Rent Roll'!$T10*'Rent Roll'!$R10,"-"),"-")</f>
        <v>-</v>
      </c>
      <c r="CM66" s="715" t="str">
        <f>IFERROR(IF(CM$3='Rent Roll'!$U10,MAX(-SUMIF('Monthly Cash Flow'!$F$6:$EG$6,CM$4,'Monthly Cash Flow'!$F$17:$EG$17)-'Rent Roll'!$V10,0)*'Rent Roll'!$T10*'Rent Roll'!$R10,"-"),"-")</f>
        <v>-</v>
      </c>
      <c r="CN66" s="715" t="str">
        <f>IFERROR(IF(CN$3='Rent Roll'!$U10,MAX(-SUMIF('Monthly Cash Flow'!$F$6:$EG$6,CN$4,'Monthly Cash Flow'!$F$17:$EG$17)-'Rent Roll'!$V10,0)*'Rent Roll'!$T10*'Rent Roll'!$R10,"-"),"-")</f>
        <v>-</v>
      </c>
      <c r="CO66" s="715" t="str">
        <f>IFERROR(IF(CO$3='Rent Roll'!$U10,MAX(-SUMIF('Monthly Cash Flow'!$F$6:$EG$6,CO$4,'Monthly Cash Flow'!$F$17:$EG$17)-'Rent Roll'!$V10,0)*'Rent Roll'!$T10*'Rent Roll'!$R10,"-"),"-")</f>
        <v>-</v>
      </c>
      <c r="CP66" s="715" t="str">
        <f>IFERROR(IF(CP$3='Rent Roll'!$U10,MAX(-SUMIF('Monthly Cash Flow'!$F$6:$EG$6,CP$4,'Monthly Cash Flow'!$F$17:$EG$17)-'Rent Roll'!$V10,0)*'Rent Roll'!$T10*'Rent Roll'!$R10,"-"),"-")</f>
        <v>-</v>
      </c>
      <c r="CQ66" s="715" t="str">
        <f>IFERROR(IF(CQ$3='Rent Roll'!$U10,MAX(-SUMIF('Monthly Cash Flow'!$F$6:$EG$6,CQ$4,'Monthly Cash Flow'!$F$17:$EG$17)-'Rent Roll'!$V10,0)*'Rent Roll'!$T10*'Rent Roll'!$R10,"-"),"-")</f>
        <v>-</v>
      </c>
      <c r="CR66" s="715" t="str">
        <f>IFERROR(IF(CR$3='Rent Roll'!$U10,MAX(-SUMIF('Monthly Cash Flow'!$F$6:$EG$6,CR$4,'Monthly Cash Flow'!$F$17:$EG$17)-'Rent Roll'!$V10,0)*'Rent Roll'!$T10*'Rent Roll'!$R10,"-"),"-")</f>
        <v>-</v>
      </c>
      <c r="CS66" s="715" t="str">
        <f>IFERROR(IF(CS$3='Rent Roll'!$U10,MAX(-SUMIF('Monthly Cash Flow'!$F$6:$EG$6,CS$4,'Monthly Cash Flow'!$F$17:$EG$17)-'Rent Roll'!$V10,0)*'Rent Roll'!$T10*'Rent Roll'!$R10,"-"),"-")</f>
        <v>-</v>
      </c>
      <c r="CT66" s="715">
        <f>IFERROR(IF(CT$3='Rent Roll'!$U10,MAX(-SUMIF('Monthly Cash Flow'!$F$6:$EG$6,CT$4,'Monthly Cash Flow'!$F$17:$EG$17)-'Rent Roll'!$V10,0)*'Rent Roll'!$T10*'Rent Roll'!$R10,"-"),"-")</f>
        <v>4737.0301650268302</v>
      </c>
      <c r="CU66" s="715" t="str">
        <f>IFERROR(IF(CU$3='Rent Roll'!$U10,MAX(-SUMIF('Monthly Cash Flow'!$F$6:$EG$6,CU$4,'Monthly Cash Flow'!$F$17:$EG$17)-'Rent Roll'!$V10,0)*'Rent Roll'!$T10*'Rent Roll'!$R10,"-"),"-")</f>
        <v>-</v>
      </c>
      <c r="CV66" s="715" t="str">
        <f>IFERROR(IF(CV$3='Rent Roll'!$U10,MAX(-SUMIF('Monthly Cash Flow'!$F$6:$EG$6,CV$4,'Monthly Cash Flow'!$F$17:$EG$17)-'Rent Roll'!$V10,0)*'Rent Roll'!$T10*'Rent Roll'!$R10,"-"),"-")</f>
        <v>-</v>
      </c>
      <c r="CW66" s="715" t="str">
        <f>IFERROR(IF(CW$3='Rent Roll'!$U10,MAX(-SUMIF('Monthly Cash Flow'!$F$6:$EG$6,CW$4,'Monthly Cash Flow'!$F$17:$EG$17)-'Rent Roll'!$V10,0)*'Rent Roll'!$T10*'Rent Roll'!$R10,"-"),"-")</f>
        <v>-</v>
      </c>
      <c r="CX66" s="715" t="str">
        <f>IFERROR(IF(CX$3='Rent Roll'!$U10,MAX(-SUMIF('Monthly Cash Flow'!$F$6:$EG$6,CX$4,'Monthly Cash Flow'!$F$17:$EG$17)-'Rent Roll'!$V10,0)*'Rent Roll'!$T10*'Rent Roll'!$R10,"-"),"-")</f>
        <v>-</v>
      </c>
      <c r="CY66" s="715" t="str">
        <f>IFERROR(IF(CY$3='Rent Roll'!$U10,MAX(-SUMIF('Monthly Cash Flow'!$F$6:$EG$6,CY$4,'Monthly Cash Flow'!$F$17:$EG$17)-'Rent Roll'!$V10,0)*'Rent Roll'!$T10*'Rent Roll'!$R10,"-"),"-")</f>
        <v>-</v>
      </c>
      <c r="CZ66" s="715" t="str">
        <f>IFERROR(IF(CZ$3='Rent Roll'!$U10,MAX(-SUMIF('Monthly Cash Flow'!$F$6:$EG$6,CZ$4,'Monthly Cash Flow'!$F$17:$EG$17)-'Rent Roll'!$V10,0)*'Rent Roll'!$T10*'Rent Roll'!$R10,"-"),"-")</f>
        <v>-</v>
      </c>
      <c r="DA66" s="715" t="str">
        <f>IFERROR(IF(DA$3='Rent Roll'!$U10,MAX(-SUMIF('Monthly Cash Flow'!$F$6:$EG$6,DA$4,'Monthly Cash Flow'!$F$17:$EG$17)-'Rent Roll'!$V10,0)*'Rent Roll'!$T10*'Rent Roll'!$R10,"-"),"-")</f>
        <v>-</v>
      </c>
      <c r="DB66" s="715" t="str">
        <f>IFERROR(IF(DB$3='Rent Roll'!$U10,MAX(-SUMIF('Monthly Cash Flow'!$F$6:$EG$6,DB$4,'Monthly Cash Flow'!$F$17:$EG$17)-'Rent Roll'!$V10,0)*'Rent Roll'!$T10*'Rent Roll'!$R10,"-"),"-")</f>
        <v>-</v>
      </c>
      <c r="DC66" s="715" t="str">
        <f>IFERROR(IF(DC$3='Rent Roll'!$U10,MAX(-SUMIF('Monthly Cash Flow'!$F$6:$EG$6,DC$4,'Monthly Cash Flow'!$F$17:$EG$17)-'Rent Roll'!$V10,0)*'Rent Roll'!$T10*'Rent Roll'!$R10,"-"),"-")</f>
        <v>-</v>
      </c>
      <c r="DD66" s="715" t="str">
        <f>IFERROR(IF(DD$3='Rent Roll'!$U10,MAX(-SUMIF('Monthly Cash Flow'!$F$6:$EG$6,DD$4,'Monthly Cash Flow'!$F$17:$EG$17)-'Rent Roll'!$V10,0)*'Rent Roll'!$T10*'Rent Roll'!$R10,"-"),"-")</f>
        <v>-</v>
      </c>
      <c r="DE66" s="715" t="str">
        <f>IFERROR(IF(DE$3='Rent Roll'!$U10,MAX(-SUMIF('Monthly Cash Flow'!$F$6:$EG$6,DE$4,'Monthly Cash Flow'!$F$17:$EG$17)-'Rent Roll'!$V10,0)*'Rent Roll'!$T10*'Rent Roll'!$R10,"-"),"-")</f>
        <v>-</v>
      </c>
      <c r="DF66" s="715">
        <f>IFERROR(IF(DF$3='Rent Roll'!$U10,MAX(-SUMIF('Monthly Cash Flow'!$F$6:$EG$6,DF$4,'Monthly Cash Flow'!$F$17:$EG$17)-'Rent Roll'!$V10,0)*'Rent Roll'!$T10*'Rent Roll'!$R10,"-"),"-")</f>
        <v>5454.9562881443762</v>
      </c>
      <c r="DG66" s="715" t="str">
        <f>IFERROR(IF(DG$3='Rent Roll'!$U10,MAX(-SUMIF('Monthly Cash Flow'!$F$6:$EG$6,DG$4,'Monthly Cash Flow'!$F$17:$EG$17)-'Rent Roll'!$V10,0)*'Rent Roll'!$T10*'Rent Roll'!$R10,"-"),"-")</f>
        <v>-</v>
      </c>
      <c r="DH66" s="715" t="str">
        <f>IFERROR(IF(DH$3='Rent Roll'!$U10,MAX(-SUMIF('Monthly Cash Flow'!$F$6:$EG$6,DH$4,'Monthly Cash Flow'!$F$17:$EG$17)-'Rent Roll'!$V10,0)*'Rent Roll'!$T10*'Rent Roll'!$R10,"-"),"-")</f>
        <v>-</v>
      </c>
      <c r="DI66" s="715" t="str">
        <f>IFERROR(IF(DI$3='Rent Roll'!$U10,MAX(-SUMIF('Monthly Cash Flow'!$F$6:$EG$6,DI$4,'Monthly Cash Flow'!$F$17:$EG$17)-'Rent Roll'!$V10,0)*'Rent Roll'!$T10*'Rent Roll'!$R10,"-"),"-")</f>
        <v>-</v>
      </c>
      <c r="DJ66" s="715" t="str">
        <f>IFERROR(IF(DJ$3='Rent Roll'!$U10,MAX(-SUMIF('Monthly Cash Flow'!$F$6:$EG$6,DJ$4,'Monthly Cash Flow'!$F$17:$EG$17)-'Rent Roll'!$V10,0)*'Rent Roll'!$T10*'Rent Roll'!$R10,"-"),"-")</f>
        <v>-</v>
      </c>
      <c r="DK66" s="715" t="str">
        <f>IFERROR(IF(DK$3='Rent Roll'!$U10,MAX(-SUMIF('Monthly Cash Flow'!$F$6:$EG$6,DK$4,'Monthly Cash Flow'!$F$17:$EG$17)-'Rent Roll'!$V10,0)*'Rent Roll'!$T10*'Rent Roll'!$R10,"-"),"-")</f>
        <v>-</v>
      </c>
      <c r="DL66" s="715" t="str">
        <f>IFERROR(IF(DL$3='Rent Roll'!$U10,MAX(-SUMIF('Monthly Cash Flow'!$F$6:$EG$6,DL$4,'Monthly Cash Flow'!$F$17:$EG$17)-'Rent Roll'!$V10,0)*'Rent Roll'!$T10*'Rent Roll'!$R10,"-"),"-")</f>
        <v>-</v>
      </c>
      <c r="DM66" s="715" t="str">
        <f>IFERROR(IF(DM$3='Rent Roll'!$U10,MAX(-SUMIF('Monthly Cash Flow'!$F$6:$EG$6,DM$4,'Monthly Cash Flow'!$F$17:$EG$17)-'Rent Roll'!$V10,0)*'Rent Roll'!$T10*'Rent Roll'!$R10,"-"),"-")</f>
        <v>-</v>
      </c>
      <c r="DN66" s="715" t="str">
        <f>IFERROR(IF(DN$3='Rent Roll'!$U10,MAX(-SUMIF('Monthly Cash Flow'!$F$6:$EG$6,DN$4,'Monthly Cash Flow'!$F$17:$EG$17)-'Rent Roll'!$V10,0)*'Rent Roll'!$T10*'Rent Roll'!$R10,"-"),"-")</f>
        <v>-</v>
      </c>
      <c r="DO66" s="715" t="str">
        <f>IFERROR(IF(DO$3='Rent Roll'!$U10,MAX(-SUMIF('Monthly Cash Flow'!$F$6:$EG$6,DO$4,'Monthly Cash Flow'!$F$17:$EG$17)-'Rent Roll'!$V10,0)*'Rent Roll'!$T10*'Rent Roll'!$R10,"-"),"-")</f>
        <v>-</v>
      </c>
      <c r="DP66" s="715" t="str">
        <f>IFERROR(IF(DP$3='Rent Roll'!$U10,MAX(-SUMIF('Monthly Cash Flow'!$F$6:$EG$6,DP$4,'Monthly Cash Flow'!$F$17:$EG$17)-'Rent Roll'!$V10,0)*'Rent Roll'!$T10*'Rent Roll'!$R10,"-"),"-")</f>
        <v>-</v>
      </c>
      <c r="DQ66" s="715" t="str">
        <f>IFERROR(IF(DQ$3='Rent Roll'!$U10,MAX(-SUMIF('Monthly Cash Flow'!$F$6:$EG$6,DQ$4,'Monthly Cash Flow'!$F$17:$EG$17)-'Rent Roll'!$V10,0)*'Rent Roll'!$T10*'Rent Roll'!$R10,"-"),"-")</f>
        <v>-</v>
      </c>
      <c r="DR66" s="715">
        <f>IFERROR(IF(DR$3='Rent Roll'!$U10,MAX(-SUMIF('Monthly Cash Flow'!$F$6:$EG$6,DR$4,'Monthly Cash Flow'!$F$17:$EG$17)-'Rent Roll'!$V10,0)*'Rent Roll'!$T10*'Rent Roll'!$R10,"-"),"-")</f>
        <v>6183.6513031086834</v>
      </c>
      <c r="DS66" s="715" t="str">
        <f>IFERROR(IF(DS$3='Rent Roll'!$U10,MAX(-SUMIF('Monthly Cash Flow'!$F$6:$EG$6,DS$4,'Monthly Cash Flow'!$F$17:$EG$17)-'Rent Roll'!$V10,0)*'Rent Roll'!$T10*'Rent Roll'!$R10,"-"),"-")</f>
        <v>-</v>
      </c>
      <c r="DT66" s="715" t="str">
        <f>IFERROR(IF(DT$3='Rent Roll'!$U10,MAX(-SUMIF('Monthly Cash Flow'!$F$6:$EG$6,DT$4,'Monthly Cash Flow'!$F$17:$EG$17)-'Rent Roll'!$V10,0)*'Rent Roll'!$T10*'Rent Roll'!$R10,"-"),"-")</f>
        <v>-</v>
      </c>
      <c r="DU66" s="715" t="str">
        <f>IFERROR(IF(DU$3='Rent Roll'!$U10,MAX(-SUMIF('Monthly Cash Flow'!$F$6:$EG$6,DU$4,'Monthly Cash Flow'!$F$17:$EG$17)-'Rent Roll'!$V10,0)*'Rent Roll'!$T10*'Rent Roll'!$R10,"-"),"-")</f>
        <v>-</v>
      </c>
      <c r="DV66" s="715" t="str">
        <f>IFERROR(IF(DV$3='Rent Roll'!$U10,MAX(-SUMIF('Monthly Cash Flow'!$F$6:$EG$6,DV$4,'Monthly Cash Flow'!$F$17:$EG$17)-'Rent Roll'!$V10,0)*'Rent Roll'!$T10*'Rent Roll'!$R10,"-"),"-")</f>
        <v>-</v>
      </c>
      <c r="DW66" s="715" t="str">
        <f>IFERROR(IF(DW$3='Rent Roll'!$U10,MAX(-SUMIF('Monthly Cash Flow'!$F$6:$EG$6,DW$4,'Monthly Cash Flow'!$F$17:$EG$17)-'Rent Roll'!$V10,0)*'Rent Roll'!$T10*'Rent Roll'!$R10,"-"),"-")</f>
        <v>-</v>
      </c>
      <c r="DX66" s="715" t="str">
        <f>IFERROR(IF(DX$3='Rent Roll'!$U10,MAX(-SUMIF('Monthly Cash Flow'!$F$6:$EG$6,DX$4,'Monthly Cash Flow'!$F$17:$EG$17)-'Rent Roll'!$V10,0)*'Rent Roll'!$T10*'Rent Roll'!$R10,"-"),"-")</f>
        <v>-</v>
      </c>
      <c r="DY66" s="715" t="str">
        <f>IFERROR(IF(DY$3='Rent Roll'!$U10,MAX(-SUMIF('Monthly Cash Flow'!$F$6:$EG$6,DY$4,'Monthly Cash Flow'!$F$17:$EG$17)-'Rent Roll'!$V10,0)*'Rent Roll'!$T10*'Rent Roll'!$R10,"-"),"-")</f>
        <v>-</v>
      </c>
      <c r="DZ66" s="715" t="str">
        <f>IFERROR(IF(DZ$3='Rent Roll'!$U10,MAX(-SUMIF('Monthly Cash Flow'!$F$6:$EG$6,DZ$4,'Monthly Cash Flow'!$F$17:$EG$17)-'Rent Roll'!$V10,0)*'Rent Roll'!$T10*'Rent Roll'!$R10,"-"),"-")</f>
        <v>-</v>
      </c>
      <c r="EA66" s="715" t="str">
        <f>IFERROR(IF(EA$3='Rent Roll'!$U10,MAX(-SUMIF('Monthly Cash Flow'!$F$6:$EG$6,EA$4,'Monthly Cash Flow'!$F$17:$EG$17)-'Rent Roll'!$V10,0)*'Rent Roll'!$T10*'Rent Roll'!$R10,"-"),"-")</f>
        <v>-</v>
      </c>
      <c r="EB66" s="715" t="str">
        <f>IFERROR(IF(EB$3='Rent Roll'!$U10,MAX(-SUMIF('Monthly Cash Flow'!$F$6:$EG$6,EB$4,'Monthly Cash Flow'!$F$17:$EG$17)-'Rent Roll'!$V10,0)*'Rent Roll'!$T10*'Rent Roll'!$R10,"-"),"-")</f>
        <v>-</v>
      </c>
      <c r="EC66" s="715" t="str">
        <f>IFERROR(IF(EC$3='Rent Roll'!$U10,MAX(-SUMIF('Monthly Cash Flow'!$F$6:$EG$6,EC$4,'Monthly Cash Flow'!$F$17:$EG$17)-'Rent Roll'!$V10,0)*'Rent Roll'!$T10*'Rent Roll'!$R10,"-"),"-")</f>
        <v>-</v>
      </c>
      <c r="ED66" s="715">
        <f>IFERROR(IF(ED$3='Rent Roll'!$U10,MAX(-SUMIF('Monthly Cash Flow'!$F$6:$EG$6,ED$4,'Monthly Cash Flow'!$F$17:$EG$17)-'Rent Roll'!$V10,0)*'Rent Roll'!$T10*'Rent Roll'!$R10,"-"),"-")</f>
        <v>6923.2767432974642</v>
      </c>
      <c r="EE66" s="715" t="str">
        <f>IFERROR(IF(EE$3='Rent Roll'!$U10,MAX(-SUMIF('Monthly Cash Flow'!$F$6:$EG$6,EE$4,'Monthly Cash Flow'!$F$17:$EG$17)-'Rent Roll'!$V10,0)*'Rent Roll'!$T10*'Rent Roll'!$R10,"-"),"-")</f>
        <v>-</v>
      </c>
      <c r="EF66" s="361" t="str">
        <f>IFERROR(IF(EF$3='Rent Roll'!$U10,MAX(-SUMIF('Monthly Cash Flow'!$F$6:$EG$6,EF$4,'Monthly Cash Flow'!$F$17:$EG$17)-'Rent Roll'!$V10,0)*'Rent Roll'!$T10*'Rent Roll'!$R10,"-"),"-")</f>
        <v>-</v>
      </c>
      <c r="EG66" s="693" t="s">
        <v>109</v>
      </c>
    </row>
    <row r="67" spans="2:137" x14ac:dyDescent="0.25">
      <c r="B67" s="731"/>
      <c r="C67" s="714" t="str">
        <f>CONCATENATE('Rent Roll'!B11&amp;" - "&amp;'Rent Roll'!C11)</f>
        <v>3R - IMD</v>
      </c>
      <c r="D67" s="361">
        <f t="shared" si="19"/>
        <v>0</v>
      </c>
      <c r="E67" s="715" t="str">
        <f>IFERROR(IF(E$3='Rent Roll'!$U11,MAX(-SUMIF('Monthly Cash Flow'!$F$6:$EG$6,E$4,'Monthly Cash Flow'!$F$17:$EG$17)-'Rent Roll'!$V11,0)*'Rent Roll'!$T11*'Rent Roll'!$R11,"-"),"-")</f>
        <v>-</v>
      </c>
      <c r="F67" s="715" t="str">
        <f>IFERROR(IF(F$3='Rent Roll'!$U11,MAX(-SUMIF('Monthly Cash Flow'!$F$6:$EG$6,F$4,'Monthly Cash Flow'!$F$17:$EG$17)-'Rent Roll'!$V11,0)*'Rent Roll'!$T11*'Rent Roll'!$R11,"-"),"-")</f>
        <v>-</v>
      </c>
      <c r="G67" s="715" t="str">
        <f>IFERROR(IF(G$3='Rent Roll'!$U11,MAX(-SUMIF('Monthly Cash Flow'!$F$6:$EG$6,G$4,'Monthly Cash Flow'!$F$17:$EG$17)-'Rent Roll'!$V11,0)*'Rent Roll'!$T11*'Rent Roll'!$R11,"-"),"-")</f>
        <v>-</v>
      </c>
      <c r="H67" s="715" t="str">
        <f>IFERROR(IF(H$3='Rent Roll'!$U11,MAX(-SUMIF('Monthly Cash Flow'!$F$6:$EG$6,H$4,'Monthly Cash Flow'!$F$17:$EG$17)-'Rent Roll'!$V11,0)*'Rent Roll'!$T11*'Rent Roll'!$R11,"-"),"-")</f>
        <v>-</v>
      </c>
      <c r="I67" s="715" t="str">
        <f>IFERROR(IF(I$3='Rent Roll'!$U11,MAX(-SUMIF('Monthly Cash Flow'!$F$6:$EG$6,I$4,'Monthly Cash Flow'!$F$17:$EG$17)-'Rent Roll'!$V11,0)*'Rent Roll'!$T11*'Rent Roll'!$R11,"-"),"-")</f>
        <v>-</v>
      </c>
      <c r="J67" s="715" t="str">
        <f>IFERROR(IF(J$3='Rent Roll'!$U11,MAX(-SUMIF('Monthly Cash Flow'!$F$6:$EG$6,J$4,'Monthly Cash Flow'!$F$17:$EG$17)-'Rent Roll'!$V11,0)*'Rent Roll'!$T11*'Rent Roll'!$R11,"-"),"-")</f>
        <v>-</v>
      </c>
      <c r="K67" s="715" t="str">
        <f>IFERROR(IF(K$3='Rent Roll'!$U11,MAX(-SUMIF('Monthly Cash Flow'!$F$6:$EG$6,K$4,'Monthly Cash Flow'!$F$17:$EG$17)-'Rent Roll'!$V11,0)*'Rent Roll'!$T11*'Rent Roll'!$R11,"-"),"-")</f>
        <v>-</v>
      </c>
      <c r="L67" s="715" t="str">
        <f>IFERROR(IF(L$3='Rent Roll'!$U11,MAX(-SUMIF('Monthly Cash Flow'!$F$6:$EG$6,L$4,'Monthly Cash Flow'!$F$17:$EG$17)-'Rent Roll'!$V11,0)*'Rent Roll'!$T11*'Rent Roll'!$R11,"-"),"-")</f>
        <v>-</v>
      </c>
      <c r="M67" s="715" t="str">
        <f>IFERROR(IF(M$3='Rent Roll'!$U11,MAX(-SUMIF('Monthly Cash Flow'!$F$6:$EG$6,M$4,'Monthly Cash Flow'!$F$17:$EG$17)-'Rent Roll'!$V11,0)*'Rent Roll'!$T11*'Rent Roll'!$R11,"-"),"-")</f>
        <v>-</v>
      </c>
      <c r="N67" s="715" t="str">
        <f>IFERROR(IF(N$3='Rent Roll'!$U11,MAX(-SUMIF('Monthly Cash Flow'!$F$6:$EG$6,N$4,'Monthly Cash Flow'!$F$17:$EG$17)-'Rent Roll'!$V11,0)*'Rent Roll'!$T11*'Rent Roll'!$R11,"-"),"-")</f>
        <v>-</v>
      </c>
      <c r="O67" s="715" t="str">
        <f>IFERROR(IF(O$3='Rent Roll'!$U11,MAX(-SUMIF('Monthly Cash Flow'!$F$6:$EG$6,O$4,'Monthly Cash Flow'!$F$17:$EG$17)-'Rent Roll'!$V11,0)*'Rent Roll'!$T11*'Rent Roll'!$R11,"-"),"-")</f>
        <v>-</v>
      </c>
      <c r="P67" s="715" t="str">
        <f>IFERROR(IF(P$3='Rent Roll'!$U11,MAX(-SUMIF('Monthly Cash Flow'!$F$6:$EG$6,P$4,'Monthly Cash Flow'!$F$17:$EG$17)-'Rent Roll'!$V11,0)*'Rent Roll'!$T11*'Rent Roll'!$R11,"-"),"-")</f>
        <v>-</v>
      </c>
      <c r="Q67" s="715" t="str">
        <f>IFERROR(IF(Q$3='Rent Roll'!$U11,MAX(-SUMIF('Monthly Cash Flow'!$F$6:$EG$6,Q$4,'Monthly Cash Flow'!$F$17:$EG$17)-'Rent Roll'!$V11,0)*'Rent Roll'!$T11*'Rent Roll'!$R11,"-"),"-")</f>
        <v>-</v>
      </c>
      <c r="R67" s="715" t="str">
        <f>IFERROR(IF(R$3='Rent Roll'!$U11,MAX(-SUMIF('Monthly Cash Flow'!$F$6:$EG$6,R$4,'Monthly Cash Flow'!$F$17:$EG$17)-'Rent Roll'!$V11,0)*'Rent Roll'!$T11*'Rent Roll'!$R11,"-"),"-")</f>
        <v>-</v>
      </c>
      <c r="S67" s="715" t="str">
        <f>IFERROR(IF(S$3='Rent Roll'!$U11,MAX(-SUMIF('Monthly Cash Flow'!$F$6:$EG$6,S$4,'Monthly Cash Flow'!$F$17:$EG$17)-'Rent Roll'!$V11,0)*'Rent Roll'!$T11*'Rent Roll'!$R11,"-"),"-")</f>
        <v>-</v>
      </c>
      <c r="T67" s="715" t="str">
        <f>IFERROR(IF(T$3='Rent Roll'!$U11,MAX(-SUMIF('Monthly Cash Flow'!$F$6:$EG$6,T$4,'Monthly Cash Flow'!$F$17:$EG$17)-'Rent Roll'!$V11,0)*'Rent Roll'!$T11*'Rent Roll'!$R11,"-"),"-")</f>
        <v>-</v>
      </c>
      <c r="U67" s="715" t="str">
        <f>IFERROR(IF(U$3='Rent Roll'!$U11,MAX(-SUMIF('Monthly Cash Flow'!$F$6:$EG$6,U$4,'Monthly Cash Flow'!$F$17:$EG$17)-'Rent Roll'!$V11,0)*'Rent Roll'!$T11*'Rent Roll'!$R11,"-"),"-")</f>
        <v>-</v>
      </c>
      <c r="V67" s="715" t="str">
        <f>IFERROR(IF(V$3='Rent Roll'!$U11,MAX(-SUMIF('Monthly Cash Flow'!$F$6:$EG$6,V$4,'Monthly Cash Flow'!$F$17:$EG$17)-'Rent Roll'!$V11,0)*'Rent Roll'!$T11*'Rent Roll'!$R11,"-"),"-")</f>
        <v>-</v>
      </c>
      <c r="W67" s="715" t="str">
        <f>IFERROR(IF(W$3='Rent Roll'!$U11,MAX(-SUMIF('Monthly Cash Flow'!$F$6:$EG$6,W$4,'Monthly Cash Flow'!$F$17:$EG$17)-'Rent Roll'!$V11,0)*'Rent Roll'!$T11*'Rent Roll'!$R11,"-"),"-")</f>
        <v>-</v>
      </c>
      <c r="X67" s="715" t="str">
        <f>IFERROR(IF(X$3='Rent Roll'!$U11,MAX(-SUMIF('Monthly Cash Flow'!$F$6:$EG$6,X$4,'Monthly Cash Flow'!$F$17:$EG$17)-'Rent Roll'!$V11,0)*'Rent Roll'!$T11*'Rent Roll'!$R11,"-"),"-")</f>
        <v>-</v>
      </c>
      <c r="Y67" s="715" t="str">
        <f>IFERROR(IF(Y$3='Rent Roll'!$U11,MAX(-SUMIF('Monthly Cash Flow'!$F$6:$EG$6,Y$4,'Monthly Cash Flow'!$F$17:$EG$17)-'Rent Roll'!$V11,0)*'Rent Roll'!$T11*'Rent Roll'!$R11,"-"),"-")</f>
        <v>-</v>
      </c>
      <c r="Z67" s="715" t="str">
        <f>IFERROR(IF(Z$3='Rent Roll'!$U11,MAX(-SUMIF('Monthly Cash Flow'!$F$6:$EG$6,Z$4,'Monthly Cash Flow'!$F$17:$EG$17)-'Rent Roll'!$V11,0)*'Rent Roll'!$T11*'Rent Roll'!$R11,"-"),"-")</f>
        <v>-</v>
      </c>
      <c r="AA67" s="715" t="str">
        <f>IFERROR(IF(AA$3='Rent Roll'!$U11,MAX(-SUMIF('Monthly Cash Flow'!$F$6:$EG$6,AA$4,'Monthly Cash Flow'!$F$17:$EG$17)-'Rent Roll'!$V11,0)*'Rent Roll'!$T11*'Rent Roll'!$R11,"-"),"-")</f>
        <v>-</v>
      </c>
      <c r="AB67" s="715" t="str">
        <f>IFERROR(IF(AB$3='Rent Roll'!$U11,MAX(-SUMIF('Monthly Cash Flow'!$F$6:$EG$6,AB$4,'Monthly Cash Flow'!$F$17:$EG$17)-'Rent Roll'!$V11,0)*'Rent Roll'!$T11*'Rent Roll'!$R11,"-"),"-")</f>
        <v>-</v>
      </c>
      <c r="AC67" s="715" t="str">
        <f>IFERROR(IF(AC$3='Rent Roll'!$U11,MAX(-SUMIF('Monthly Cash Flow'!$F$6:$EG$6,AC$4,'Monthly Cash Flow'!$F$17:$EG$17)-'Rent Roll'!$V11,0)*'Rent Roll'!$T11*'Rent Roll'!$R11,"-"),"-")</f>
        <v>-</v>
      </c>
      <c r="AD67" s="715" t="str">
        <f>IFERROR(IF(AD$3='Rent Roll'!$U11,MAX(-SUMIF('Monthly Cash Flow'!$F$6:$EG$6,AD$4,'Monthly Cash Flow'!$F$17:$EG$17)-'Rent Roll'!$V11,0)*'Rent Roll'!$T11*'Rent Roll'!$R11,"-"),"-")</f>
        <v>-</v>
      </c>
      <c r="AE67" s="715" t="str">
        <f>IFERROR(IF(AE$3='Rent Roll'!$U11,MAX(-SUMIF('Monthly Cash Flow'!$F$6:$EG$6,AE$4,'Monthly Cash Flow'!$F$17:$EG$17)-'Rent Roll'!$V11,0)*'Rent Roll'!$T11*'Rent Roll'!$R11,"-"),"-")</f>
        <v>-</v>
      </c>
      <c r="AF67" s="715" t="str">
        <f>IFERROR(IF(AF$3='Rent Roll'!$U11,MAX(-SUMIF('Monthly Cash Flow'!$F$6:$EG$6,AF$4,'Monthly Cash Flow'!$F$17:$EG$17)-'Rent Roll'!$V11,0)*'Rent Roll'!$T11*'Rent Roll'!$R11,"-"),"-")</f>
        <v>-</v>
      </c>
      <c r="AG67" s="715" t="str">
        <f>IFERROR(IF(AG$3='Rent Roll'!$U11,MAX(-SUMIF('Monthly Cash Flow'!$F$6:$EG$6,AG$4,'Monthly Cash Flow'!$F$17:$EG$17)-'Rent Roll'!$V11,0)*'Rent Roll'!$T11*'Rent Roll'!$R11,"-"),"-")</f>
        <v>-</v>
      </c>
      <c r="AH67" s="715" t="str">
        <f>IFERROR(IF(AH$3='Rent Roll'!$U11,MAX(-SUMIF('Monthly Cash Flow'!$F$6:$EG$6,AH$4,'Monthly Cash Flow'!$F$17:$EG$17)-'Rent Roll'!$V11,0)*'Rent Roll'!$T11*'Rent Roll'!$R11,"-"),"-")</f>
        <v>-</v>
      </c>
      <c r="AI67" s="715" t="str">
        <f>IFERROR(IF(AI$3='Rent Roll'!$U11,MAX(-SUMIF('Monthly Cash Flow'!$F$6:$EG$6,AI$4,'Monthly Cash Flow'!$F$17:$EG$17)-'Rent Roll'!$V11,0)*'Rent Roll'!$T11*'Rent Roll'!$R11,"-"),"-")</f>
        <v>-</v>
      </c>
      <c r="AJ67" s="715" t="str">
        <f>IFERROR(IF(AJ$3='Rent Roll'!$U11,MAX(-SUMIF('Monthly Cash Flow'!$F$6:$EG$6,AJ$4,'Monthly Cash Flow'!$F$17:$EG$17)-'Rent Roll'!$V11,0)*'Rent Roll'!$T11*'Rent Roll'!$R11,"-"),"-")</f>
        <v>-</v>
      </c>
      <c r="AK67" s="715" t="str">
        <f>IFERROR(IF(AK$3='Rent Roll'!$U11,MAX(-SUMIF('Monthly Cash Flow'!$F$6:$EG$6,AK$4,'Monthly Cash Flow'!$F$17:$EG$17)-'Rent Roll'!$V11,0)*'Rent Roll'!$T11*'Rent Roll'!$R11,"-"),"-")</f>
        <v>-</v>
      </c>
      <c r="AL67" s="715" t="str">
        <f>IFERROR(IF(AL$3='Rent Roll'!$U11,MAX(-SUMIF('Monthly Cash Flow'!$F$6:$EG$6,AL$4,'Monthly Cash Flow'!$F$17:$EG$17)-'Rent Roll'!$V11,0)*'Rent Roll'!$T11*'Rent Roll'!$R11,"-"),"-")</f>
        <v>-</v>
      </c>
      <c r="AM67" s="715" t="str">
        <f>IFERROR(IF(AM$3='Rent Roll'!$U11,MAX(-SUMIF('Monthly Cash Flow'!$F$6:$EG$6,AM$4,'Monthly Cash Flow'!$F$17:$EG$17)-'Rent Roll'!$V11,0)*'Rent Roll'!$T11*'Rent Roll'!$R11,"-"),"-")</f>
        <v>-</v>
      </c>
      <c r="AN67" s="715" t="str">
        <f>IFERROR(IF(AN$3='Rent Roll'!$U11,MAX(-SUMIF('Monthly Cash Flow'!$F$6:$EG$6,AN$4,'Monthly Cash Flow'!$F$17:$EG$17)-'Rent Roll'!$V11,0)*'Rent Roll'!$T11*'Rent Roll'!$R11,"-"),"-")</f>
        <v>-</v>
      </c>
      <c r="AO67" s="715" t="str">
        <f>IFERROR(IF(AO$3='Rent Roll'!$U11,MAX(-SUMIF('Monthly Cash Flow'!$F$6:$EG$6,AO$4,'Monthly Cash Flow'!$F$17:$EG$17)-'Rent Roll'!$V11,0)*'Rent Roll'!$T11*'Rent Roll'!$R11,"-"),"-")</f>
        <v>-</v>
      </c>
      <c r="AP67" s="715" t="str">
        <f>IFERROR(IF(AP$3='Rent Roll'!$U11,MAX(-SUMIF('Monthly Cash Flow'!$F$6:$EG$6,AP$4,'Monthly Cash Flow'!$F$17:$EG$17)-'Rent Roll'!$V11,0)*'Rent Roll'!$T11*'Rent Roll'!$R11,"-"),"-")</f>
        <v>-</v>
      </c>
      <c r="AQ67" s="715" t="str">
        <f>IFERROR(IF(AQ$3='Rent Roll'!$U11,MAX(-SUMIF('Monthly Cash Flow'!$F$6:$EG$6,AQ$4,'Monthly Cash Flow'!$F$17:$EG$17)-'Rent Roll'!$V11,0)*'Rent Roll'!$T11*'Rent Roll'!$R11,"-"),"-")</f>
        <v>-</v>
      </c>
      <c r="AR67" s="715" t="str">
        <f>IFERROR(IF(AR$3='Rent Roll'!$U11,MAX(-SUMIF('Monthly Cash Flow'!$F$6:$EG$6,AR$4,'Monthly Cash Flow'!$F$17:$EG$17)-'Rent Roll'!$V11,0)*'Rent Roll'!$T11*'Rent Roll'!$R11,"-"),"-")</f>
        <v>-</v>
      </c>
      <c r="AS67" s="715" t="str">
        <f>IFERROR(IF(AS$3='Rent Roll'!$U11,MAX(-SUMIF('Monthly Cash Flow'!$F$6:$EG$6,AS$4,'Monthly Cash Flow'!$F$17:$EG$17)-'Rent Roll'!$V11,0)*'Rent Roll'!$T11*'Rent Roll'!$R11,"-"),"-")</f>
        <v>-</v>
      </c>
      <c r="AT67" s="715" t="str">
        <f>IFERROR(IF(AT$3='Rent Roll'!$U11,MAX(-SUMIF('Monthly Cash Flow'!$F$6:$EG$6,AT$4,'Monthly Cash Flow'!$F$17:$EG$17)-'Rent Roll'!$V11,0)*'Rent Roll'!$T11*'Rent Roll'!$R11,"-"),"-")</f>
        <v>-</v>
      </c>
      <c r="AU67" s="715" t="str">
        <f>IFERROR(IF(AU$3='Rent Roll'!$U11,MAX(-SUMIF('Monthly Cash Flow'!$F$6:$EG$6,AU$4,'Monthly Cash Flow'!$F$17:$EG$17)-'Rent Roll'!$V11,0)*'Rent Roll'!$T11*'Rent Roll'!$R11,"-"),"-")</f>
        <v>-</v>
      </c>
      <c r="AV67" s="715" t="str">
        <f>IFERROR(IF(AV$3='Rent Roll'!$U11,MAX(-SUMIF('Monthly Cash Flow'!$F$6:$EG$6,AV$4,'Monthly Cash Flow'!$F$17:$EG$17)-'Rent Roll'!$V11,0)*'Rent Roll'!$T11*'Rent Roll'!$R11,"-"),"-")</f>
        <v>-</v>
      </c>
      <c r="AW67" s="715" t="str">
        <f>IFERROR(IF(AW$3='Rent Roll'!$U11,MAX(-SUMIF('Monthly Cash Flow'!$F$6:$EG$6,AW$4,'Monthly Cash Flow'!$F$17:$EG$17)-'Rent Roll'!$V11,0)*'Rent Roll'!$T11*'Rent Roll'!$R11,"-"),"-")</f>
        <v>-</v>
      </c>
      <c r="AX67" s="715" t="str">
        <f>IFERROR(IF(AX$3='Rent Roll'!$U11,MAX(-SUMIF('Monthly Cash Flow'!$F$6:$EG$6,AX$4,'Monthly Cash Flow'!$F$17:$EG$17)-'Rent Roll'!$V11,0)*'Rent Roll'!$T11*'Rent Roll'!$R11,"-"),"-")</f>
        <v>-</v>
      </c>
      <c r="AY67" s="715" t="str">
        <f>IFERROR(IF(AY$3='Rent Roll'!$U11,MAX(-SUMIF('Monthly Cash Flow'!$F$6:$EG$6,AY$4,'Monthly Cash Flow'!$F$17:$EG$17)-'Rent Roll'!$V11,0)*'Rent Roll'!$T11*'Rent Roll'!$R11,"-"),"-")</f>
        <v>-</v>
      </c>
      <c r="AZ67" s="715" t="str">
        <f>IFERROR(IF(AZ$3='Rent Roll'!$U11,MAX(-SUMIF('Monthly Cash Flow'!$F$6:$EG$6,AZ$4,'Monthly Cash Flow'!$F$17:$EG$17)-'Rent Roll'!$V11,0)*'Rent Roll'!$T11*'Rent Roll'!$R11,"-"),"-")</f>
        <v>-</v>
      </c>
      <c r="BA67" s="715" t="str">
        <f>IFERROR(IF(BA$3='Rent Roll'!$U11,MAX(-SUMIF('Monthly Cash Flow'!$F$6:$EG$6,BA$4,'Monthly Cash Flow'!$F$17:$EG$17)-'Rent Roll'!$V11,0)*'Rent Roll'!$T11*'Rent Roll'!$R11,"-"),"-")</f>
        <v>-</v>
      </c>
      <c r="BB67" s="715" t="str">
        <f>IFERROR(IF(BB$3='Rent Roll'!$U11,MAX(-SUMIF('Monthly Cash Flow'!$F$6:$EG$6,BB$4,'Monthly Cash Flow'!$F$17:$EG$17)-'Rent Roll'!$V11,0)*'Rent Roll'!$T11*'Rent Roll'!$R11,"-"),"-")</f>
        <v>-</v>
      </c>
      <c r="BC67" s="715" t="str">
        <f>IFERROR(IF(BC$3='Rent Roll'!$U11,MAX(-SUMIF('Monthly Cash Flow'!$F$6:$EG$6,BC$4,'Monthly Cash Flow'!$F$17:$EG$17)-'Rent Roll'!$V11,0)*'Rent Roll'!$T11*'Rent Roll'!$R11,"-"),"-")</f>
        <v>-</v>
      </c>
      <c r="BD67" s="715" t="str">
        <f>IFERROR(IF(BD$3='Rent Roll'!$U11,MAX(-SUMIF('Monthly Cash Flow'!$F$6:$EG$6,BD$4,'Monthly Cash Flow'!$F$17:$EG$17)-'Rent Roll'!$V11,0)*'Rent Roll'!$T11*'Rent Roll'!$R11,"-"),"-")</f>
        <v>-</v>
      </c>
      <c r="BE67" s="715" t="str">
        <f>IFERROR(IF(BE$3='Rent Roll'!$U11,MAX(-SUMIF('Monthly Cash Flow'!$F$6:$EG$6,BE$4,'Monthly Cash Flow'!$F$17:$EG$17)-'Rent Roll'!$V11,0)*'Rent Roll'!$T11*'Rent Roll'!$R11,"-"),"-")</f>
        <v>-</v>
      </c>
      <c r="BF67" s="715" t="str">
        <f>IFERROR(IF(BF$3='Rent Roll'!$U11,MAX(-SUMIF('Monthly Cash Flow'!$F$6:$EG$6,BF$4,'Monthly Cash Flow'!$F$17:$EG$17)-'Rent Roll'!$V11,0)*'Rent Roll'!$T11*'Rent Roll'!$R11,"-"),"-")</f>
        <v>-</v>
      </c>
      <c r="BG67" s="715" t="str">
        <f>IFERROR(IF(BG$3='Rent Roll'!$U11,MAX(-SUMIF('Monthly Cash Flow'!$F$6:$EG$6,BG$4,'Monthly Cash Flow'!$F$17:$EG$17)-'Rent Roll'!$V11,0)*'Rent Roll'!$T11*'Rent Roll'!$R11,"-"),"-")</f>
        <v>-</v>
      </c>
      <c r="BH67" s="715" t="str">
        <f>IFERROR(IF(BH$3='Rent Roll'!$U11,MAX(-SUMIF('Monthly Cash Flow'!$F$6:$EG$6,BH$4,'Monthly Cash Flow'!$F$17:$EG$17)-'Rent Roll'!$V11,0)*'Rent Roll'!$T11*'Rent Roll'!$R11,"-"),"-")</f>
        <v>-</v>
      </c>
      <c r="BI67" s="715" t="str">
        <f>IFERROR(IF(BI$3='Rent Roll'!$U11,MAX(-SUMIF('Monthly Cash Flow'!$F$6:$EG$6,BI$4,'Monthly Cash Flow'!$F$17:$EG$17)-'Rent Roll'!$V11,0)*'Rent Roll'!$T11*'Rent Roll'!$R11,"-"),"-")</f>
        <v>-</v>
      </c>
      <c r="BJ67" s="715" t="str">
        <f>IFERROR(IF(BJ$3='Rent Roll'!$U11,MAX(-SUMIF('Monthly Cash Flow'!$F$6:$EG$6,BJ$4,'Monthly Cash Flow'!$F$17:$EG$17)-'Rent Roll'!$V11,0)*'Rent Roll'!$T11*'Rent Roll'!$R11,"-"),"-")</f>
        <v>-</v>
      </c>
      <c r="BK67" s="715" t="str">
        <f>IFERROR(IF(BK$3='Rent Roll'!$U11,MAX(-SUMIF('Monthly Cash Flow'!$F$6:$EG$6,BK$4,'Monthly Cash Flow'!$F$17:$EG$17)-'Rent Roll'!$V11,0)*'Rent Roll'!$T11*'Rent Roll'!$R11,"-"),"-")</f>
        <v>-</v>
      </c>
      <c r="BL67" s="715" t="str">
        <f>IFERROR(IF(BL$3='Rent Roll'!$U11,MAX(-SUMIF('Monthly Cash Flow'!$F$6:$EG$6,BL$4,'Monthly Cash Flow'!$F$17:$EG$17)-'Rent Roll'!$V11,0)*'Rent Roll'!$T11*'Rent Roll'!$R11,"-"),"-")</f>
        <v>-</v>
      </c>
      <c r="BM67" s="715" t="str">
        <f>IFERROR(IF(BM$3='Rent Roll'!$U11,MAX(-SUMIF('Monthly Cash Flow'!$F$6:$EG$6,BM$4,'Monthly Cash Flow'!$F$17:$EG$17)-'Rent Roll'!$V11,0)*'Rent Roll'!$T11*'Rent Roll'!$R11,"-"),"-")</f>
        <v>-</v>
      </c>
      <c r="BN67" s="715" t="str">
        <f>IFERROR(IF(BN$3='Rent Roll'!$U11,MAX(-SUMIF('Monthly Cash Flow'!$F$6:$EG$6,BN$4,'Monthly Cash Flow'!$F$17:$EG$17)-'Rent Roll'!$V11,0)*'Rent Roll'!$T11*'Rent Roll'!$R11,"-"),"-")</f>
        <v>-</v>
      </c>
      <c r="BO67" s="715" t="str">
        <f>IFERROR(IF(BO$3='Rent Roll'!$U11,MAX(-SUMIF('Monthly Cash Flow'!$F$6:$EG$6,BO$4,'Monthly Cash Flow'!$F$17:$EG$17)-'Rent Roll'!$V11,0)*'Rent Roll'!$T11*'Rent Roll'!$R11,"-"),"-")</f>
        <v>-</v>
      </c>
      <c r="BP67" s="715" t="str">
        <f>IFERROR(IF(BP$3='Rent Roll'!$U11,MAX(-SUMIF('Monthly Cash Flow'!$F$6:$EG$6,BP$4,'Monthly Cash Flow'!$F$17:$EG$17)-'Rent Roll'!$V11,0)*'Rent Roll'!$T11*'Rent Roll'!$R11,"-"),"-")</f>
        <v>-</v>
      </c>
      <c r="BQ67" s="715" t="str">
        <f>IFERROR(IF(BQ$3='Rent Roll'!$U11,MAX(-SUMIF('Monthly Cash Flow'!$F$6:$EG$6,BQ$4,'Monthly Cash Flow'!$F$17:$EG$17)-'Rent Roll'!$V11,0)*'Rent Roll'!$T11*'Rent Roll'!$R11,"-"),"-")</f>
        <v>-</v>
      </c>
      <c r="BR67" s="715" t="str">
        <f>IFERROR(IF(BR$3='Rent Roll'!$U11,MAX(-SUMIF('Monthly Cash Flow'!$F$6:$EG$6,BR$4,'Monthly Cash Flow'!$F$17:$EG$17)-'Rent Roll'!$V11,0)*'Rent Roll'!$T11*'Rent Roll'!$R11,"-"),"-")</f>
        <v>-</v>
      </c>
      <c r="BS67" s="715" t="str">
        <f>IFERROR(IF(BS$3='Rent Roll'!$U11,MAX(-SUMIF('Monthly Cash Flow'!$F$6:$EG$6,BS$4,'Monthly Cash Flow'!$F$17:$EG$17)-'Rent Roll'!$V11,0)*'Rent Roll'!$T11*'Rent Roll'!$R11,"-"),"-")</f>
        <v>-</v>
      </c>
      <c r="BT67" s="715" t="str">
        <f>IFERROR(IF(BT$3='Rent Roll'!$U11,MAX(-SUMIF('Monthly Cash Flow'!$F$6:$EG$6,BT$4,'Monthly Cash Flow'!$F$17:$EG$17)-'Rent Roll'!$V11,0)*'Rent Roll'!$T11*'Rent Roll'!$R11,"-"),"-")</f>
        <v>-</v>
      </c>
      <c r="BU67" s="715" t="str">
        <f>IFERROR(IF(BU$3='Rent Roll'!$U11,MAX(-SUMIF('Monthly Cash Flow'!$F$6:$EG$6,BU$4,'Monthly Cash Flow'!$F$17:$EG$17)-'Rent Roll'!$V11,0)*'Rent Roll'!$T11*'Rent Roll'!$R11,"-"),"-")</f>
        <v>-</v>
      </c>
      <c r="BV67" s="715" t="str">
        <f>IFERROR(IF(BV$3='Rent Roll'!$U11,MAX(-SUMIF('Monthly Cash Flow'!$F$6:$EG$6,BV$4,'Monthly Cash Flow'!$F$17:$EG$17)-'Rent Roll'!$V11,0)*'Rent Roll'!$T11*'Rent Roll'!$R11,"-"),"-")</f>
        <v>-</v>
      </c>
      <c r="BW67" s="715" t="str">
        <f>IFERROR(IF(BW$3='Rent Roll'!$U11,MAX(-SUMIF('Monthly Cash Flow'!$F$6:$EG$6,BW$4,'Monthly Cash Flow'!$F$17:$EG$17)-'Rent Roll'!$V11,0)*'Rent Roll'!$T11*'Rent Roll'!$R11,"-"),"-")</f>
        <v>-</v>
      </c>
      <c r="BX67" s="715" t="str">
        <f>IFERROR(IF(BX$3='Rent Roll'!$U11,MAX(-SUMIF('Monthly Cash Flow'!$F$6:$EG$6,BX$4,'Monthly Cash Flow'!$F$17:$EG$17)-'Rent Roll'!$V11,0)*'Rent Roll'!$T11*'Rent Roll'!$R11,"-"),"-")</f>
        <v>-</v>
      </c>
      <c r="BY67" s="715" t="str">
        <f>IFERROR(IF(BY$3='Rent Roll'!$U11,MAX(-SUMIF('Monthly Cash Flow'!$F$6:$EG$6,BY$4,'Monthly Cash Flow'!$F$17:$EG$17)-'Rent Roll'!$V11,0)*'Rent Roll'!$T11*'Rent Roll'!$R11,"-"),"-")</f>
        <v>-</v>
      </c>
      <c r="BZ67" s="715" t="str">
        <f>IFERROR(IF(BZ$3='Rent Roll'!$U11,MAX(-SUMIF('Monthly Cash Flow'!$F$6:$EG$6,BZ$4,'Monthly Cash Flow'!$F$17:$EG$17)-'Rent Roll'!$V11,0)*'Rent Roll'!$T11*'Rent Roll'!$R11,"-"),"-")</f>
        <v>-</v>
      </c>
      <c r="CA67" s="715" t="str">
        <f>IFERROR(IF(CA$3='Rent Roll'!$U11,MAX(-SUMIF('Monthly Cash Flow'!$F$6:$EG$6,CA$4,'Monthly Cash Flow'!$F$17:$EG$17)-'Rent Roll'!$V11,0)*'Rent Roll'!$T11*'Rent Roll'!$R11,"-"),"-")</f>
        <v>-</v>
      </c>
      <c r="CB67" s="715" t="str">
        <f>IFERROR(IF(CB$3='Rent Roll'!$U11,MAX(-SUMIF('Monthly Cash Flow'!$F$6:$EG$6,CB$4,'Monthly Cash Flow'!$F$17:$EG$17)-'Rent Roll'!$V11,0)*'Rent Roll'!$T11*'Rent Roll'!$R11,"-"),"-")</f>
        <v>-</v>
      </c>
      <c r="CC67" s="715" t="str">
        <f>IFERROR(IF(CC$3='Rent Roll'!$U11,MAX(-SUMIF('Monthly Cash Flow'!$F$6:$EG$6,CC$4,'Monthly Cash Flow'!$F$17:$EG$17)-'Rent Roll'!$V11,0)*'Rent Roll'!$T11*'Rent Roll'!$R11,"-"),"-")</f>
        <v>-</v>
      </c>
      <c r="CD67" s="715" t="str">
        <f>IFERROR(IF(CD$3='Rent Roll'!$U11,MAX(-SUMIF('Monthly Cash Flow'!$F$6:$EG$6,CD$4,'Monthly Cash Flow'!$F$17:$EG$17)-'Rent Roll'!$V11,0)*'Rent Roll'!$T11*'Rent Roll'!$R11,"-"),"-")</f>
        <v>-</v>
      </c>
      <c r="CE67" s="715" t="str">
        <f>IFERROR(IF(CE$3='Rent Roll'!$U11,MAX(-SUMIF('Monthly Cash Flow'!$F$6:$EG$6,CE$4,'Monthly Cash Flow'!$F$17:$EG$17)-'Rent Roll'!$V11,0)*'Rent Roll'!$T11*'Rent Roll'!$R11,"-"),"-")</f>
        <v>-</v>
      </c>
      <c r="CF67" s="715" t="str">
        <f>IFERROR(IF(CF$3='Rent Roll'!$U11,MAX(-SUMIF('Monthly Cash Flow'!$F$6:$EG$6,CF$4,'Monthly Cash Flow'!$F$17:$EG$17)-'Rent Roll'!$V11,0)*'Rent Roll'!$T11*'Rent Roll'!$R11,"-"),"-")</f>
        <v>-</v>
      </c>
      <c r="CG67" s="715" t="str">
        <f>IFERROR(IF(CG$3='Rent Roll'!$U11,MAX(-SUMIF('Monthly Cash Flow'!$F$6:$EG$6,CG$4,'Monthly Cash Flow'!$F$17:$EG$17)-'Rent Roll'!$V11,0)*'Rent Roll'!$T11*'Rent Roll'!$R11,"-"),"-")</f>
        <v>-</v>
      </c>
      <c r="CH67" s="715" t="str">
        <f>IFERROR(IF(CH$3='Rent Roll'!$U11,MAX(-SUMIF('Monthly Cash Flow'!$F$6:$EG$6,CH$4,'Monthly Cash Flow'!$F$17:$EG$17)-'Rent Roll'!$V11,0)*'Rent Roll'!$T11*'Rent Roll'!$R11,"-"),"-")</f>
        <v>-</v>
      </c>
      <c r="CI67" s="715" t="str">
        <f>IFERROR(IF(CI$3='Rent Roll'!$U11,MAX(-SUMIF('Monthly Cash Flow'!$F$6:$EG$6,CI$4,'Monthly Cash Flow'!$F$17:$EG$17)-'Rent Roll'!$V11,0)*'Rent Roll'!$T11*'Rent Roll'!$R11,"-"),"-")</f>
        <v>-</v>
      </c>
      <c r="CJ67" s="715" t="str">
        <f>IFERROR(IF(CJ$3='Rent Roll'!$U11,MAX(-SUMIF('Monthly Cash Flow'!$F$6:$EG$6,CJ$4,'Monthly Cash Flow'!$F$17:$EG$17)-'Rent Roll'!$V11,0)*'Rent Roll'!$T11*'Rent Roll'!$R11,"-"),"-")</f>
        <v>-</v>
      </c>
      <c r="CK67" s="715" t="str">
        <f>IFERROR(IF(CK$3='Rent Roll'!$U11,MAX(-SUMIF('Monthly Cash Flow'!$F$6:$EG$6,CK$4,'Monthly Cash Flow'!$F$17:$EG$17)-'Rent Roll'!$V11,0)*'Rent Roll'!$T11*'Rent Roll'!$R11,"-"),"-")</f>
        <v>-</v>
      </c>
      <c r="CL67" s="715" t="str">
        <f>IFERROR(IF(CL$3='Rent Roll'!$U11,MAX(-SUMIF('Monthly Cash Flow'!$F$6:$EG$6,CL$4,'Monthly Cash Flow'!$F$17:$EG$17)-'Rent Roll'!$V11,0)*'Rent Roll'!$T11*'Rent Roll'!$R11,"-"),"-")</f>
        <v>-</v>
      </c>
      <c r="CM67" s="715" t="str">
        <f>IFERROR(IF(CM$3='Rent Roll'!$U11,MAX(-SUMIF('Monthly Cash Flow'!$F$6:$EG$6,CM$4,'Monthly Cash Flow'!$F$17:$EG$17)-'Rent Roll'!$V11,0)*'Rent Roll'!$T11*'Rent Roll'!$R11,"-"),"-")</f>
        <v>-</v>
      </c>
      <c r="CN67" s="715" t="str">
        <f>IFERROR(IF(CN$3='Rent Roll'!$U11,MAX(-SUMIF('Monthly Cash Flow'!$F$6:$EG$6,CN$4,'Monthly Cash Flow'!$F$17:$EG$17)-'Rent Roll'!$V11,0)*'Rent Roll'!$T11*'Rent Roll'!$R11,"-"),"-")</f>
        <v>-</v>
      </c>
      <c r="CO67" s="715" t="str">
        <f>IFERROR(IF(CO$3='Rent Roll'!$U11,MAX(-SUMIF('Monthly Cash Flow'!$F$6:$EG$6,CO$4,'Monthly Cash Flow'!$F$17:$EG$17)-'Rent Roll'!$V11,0)*'Rent Roll'!$T11*'Rent Roll'!$R11,"-"),"-")</f>
        <v>-</v>
      </c>
      <c r="CP67" s="715" t="str">
        <f>IFERROR(IF(CP$3='Rent Roll'!$U11,MAX(-SUMIF('Monthly Cash Flow'!$F$6:$EG$6,CP$4,'Monthly Cash Flow'!$F$17:$EG$17)-'Rent Roll'!$V11,0)*'Rent Roll'!$T11*'Rent Roll'!$R11,"-"),"-")</f>
        <v>-</v>
      </c>
      <c r="CQ67" s="715" t="str">
        <f>IFERROR(IF(CQ$3='Rent Roll'!$U11,MAX(-SUMIF('Monthly Cash Flow'!$F$6:$EG$6,CQ$4,'Monthly Cash Flow'!$F$17:$EG$17)-'Rent Roll'!$V11,0)*'Rent Roll'!$T11*'Rent Roll'!$R11,"-"),"-")</f>
        <v>-</v>
      </c>
      <c r="CR67" s="715" t="str">
        <f>IFERROR(IF(CR$3='Rent Roll'!$U11,MAX(-SUMIF('Monthly Cash Flow'!$F$6:$EG$6,CR$4,'Monthly Cash Flow'!$F$17:$EG$17)-'Rent Roll'!$V11,0)*'Rent Roll'!$T11*'Rent Roll'!$R11,"-"),"-")</f>
        <v>-</v>
      </c>
      <c r="CS67" s="715" t="str">
        <f>IFERROR(IF(CS$3='Rent Roll'!$U11,MAX(-SUMIF('Monthly Cash Flow'!$F$6:$EG$6,CS$4,'Monthly Cash Flow'!$F$17:$EG$17)-'Rent Roll'!$V11,0)*'Rent Roll'!$T11*'Rent Roll'!$R11,"-"),"-")</f>
        <v>-</v>
      </c>
      <c r="CT67" s="715" t="str">
        <f>IFERROR(IF(CT$3='Rent Roll'!$U11,MAX(-SUMIF('Monthly Cash Flow'!$F$6:$EG$6,CT$4,'Monthly Cash Flow'!$F$17:$EG$17)-'Rent Roll'!$V11,0)*'Rent Roll'!$T11*'Rent Roll'!$R11,"-"),"-")</f>
        <v>-</v>
      </c>
      <c r="CU67" s="715" t="str">
        <f>IFERROR(IF(CU$3='Rent Roll'!$U11,MAX(-SUMIF('Monthly Cash Flow'!$F$6:$EG$6,CU$4,'Monthly Cash Flow'!$F$17:$EG$17)-'Rent Roll'!$V11,0)*'Rent Roll'!$T11*'Rent Roll'!$R11,"-"),"-")</f>
        <v>-</v>
      </c>
      <c r="CV67" s="715" t="str">
        <f>IFERROR(IF(CV$3='Rent Roll'!$U11,MAX(-SUMIF('Monthly Cash Flow'!$F$6:$EG$6,CV$4,'Monthly Cash Flow'!$F$17:$EG$17)-'Rent Roll'!$V11,0)*'Rent Roll'!$T11*'Rent Roll'!$R11,"-"),"-")</f>
        <v>-</v>
      </c>
      <c r="CW67" s="715" t="str">
        <f>IFERROR(IF(CW$3='Rent Roll'!$U11,MAX(-SUMIF('Monthly Cash Flow'!$F$6:$EG$6,CW$4,'Monthly Cash Flow'!$F$17:$EG$17)-'Rent Roll'!$V11,0)*'Rent Roll'!$T11*'Rent Roll'!$R11,"-"),"-")</f>
        <v>-</v>
      </c>
      <c r="CX67" s="715" t="str">
        <f>IFERROR(IF(CX$3='Rent Roll'!$U11,MAX(-SUMIF('Monthly Cash Flow'!$F$6:$EG$6,CX$4,'Monthly Cash Flow'!$F$17:$EG$17)-'Rent Roll'!$V11,0)*'Rent Roll'!$T11*'Rent Roll'!$R11,"-"),"-")</f>
        <v>-</v>
      </c>
      <c r="CY67" s="715" t="str">
        <f>IFERROR(IF(CY$3='Rent Roll'!$U11,MAX(-SUMIF('Monthly Cash Flow'!$F$6:$EG$6,CY$4,'Monthly Cash Flow'!$F$17:$EG$17)-'Rent Roll'!$V11,0)*'Rent Roll'!$T11*'Rent Roll'!$R11,"-"),"-")</f>
        <v>-</v>
      </c>
      <c r="CZ67" s="715" t="str">
        <f>IFERROR(IF(CZ$3='Rent Roll'!$U11,MAX(-SUMIF('Monthly Cash Flow'!$F$6:$EG$6,CZ$4,'Monthly Cash Flow'!$F$17:$EG$17)-'Rent Roll'!$V11,0)*'Rent Roll'!$T11*'Rent Roll'!$R11,"-"),"-")</f>
        <v>-</v>
      </c>
      <c r="DA67" s="715" t="str">
        <f>IFERROR(IF(DA$3='Rent Roll'!$U11,MAX(-SUMIF('Monthly Cash Flow'!$F$6:$EG$6,DA$4,'Monthly Cash Flow'!$F$17:$EG$17)-'Rent Roll'!$V11,0)*'Rent Roll'!$T11*'Rent Roll'!$R11,"-"),"-")</f>
        <v>-</v>
      </c>
      <c r="DB67" s="715" t="str">
        <f>IFERROR(IF(DB$3='Rent Roll'!$U11,MAX(-SUMIF('Monthly Cash Flow'!$F$6:$EG$6,DB$4,'Monthly Cash Flow'!$F$17:$EG$17)-'Rent Roll'!$V11,0)*'Rent Roll'!$T11*'Rent Roll'!$R11,"-"),"-")</f>
        <v>-</v>
      </c>
      <c r="DC67" s="715" t="str">
        <f>IFERROR(IF(DC$3='Rent Roll'!$U11,MAX(-SUMIF('Monthly Cash Flow'!$F$6:$EG$6,DC$4,'Monthly Cash Flow'!$F$17:$EG$17)-'Rent Roll'!$V11,0)*'Rent Roll'!$T11*'Rent Roll'!$R11,"-"),"-")</f>
        <v>-</v>
      </c>
      <c r="DD67" s="715" t="str">
        <f>IFERROR(IF(DD$3='Rent Roll'!$U11,MAX(-SUMIF('Monthly Cash Flow'!$F$6:$EG$6,DD$4,'Monthly Cash Flow'!$F$17:$EG$17)-'Rent Roll'!$V11,0)*'Rent Roll'!$T11*'Rent Roll'!$R11,"-"),"-")</f>
        <v>-</v>
      </c>
      <c r="DE67" s="715" t="str">
        <f>IFERROR(IF(DE$3='Rent Roll'!$U11,MAX(-SUMIF('Monthly Cash Flow'!$F$6:$EG$6,DE$4,'Monthly Cash Flow'!$F$17:$EG$17)-'Rent Roll'!$V11,0)*'Rent Roll'!$T11*'Rent Roll'!$R11,"-"),"-")</f>
        <v>-</v>
      </c>
      <c r="DF67" s="715" t="str">
        <f>IFERROR(IF(DF$3='Rent Roll'!$U11,MAX(-SUMIF('Monthly Cash Flow'!$F$6:$EG$6,DF$4,'Monthly Cash Flow'!$F$17:$EG$17)-'Rent Roll'!$V11,0)*'Rent Roll'!$T11*'Rent Roll'!$R11,"-"),"-")</f>
        <v>-</v>
      </c>
      <c r="DG67" s="715" t="str">
        <f>IFERROR(IF(DG$3='Rent Roll'!$U11,MAX(-SUMIF('Monthly Cash Flow'!$F$6:$EG$6,DG$4,'Monthly Cash Flow'!$F$17:$EG$17)-'Rent Roll'!$V11,0)*'Rent Roll'!$T11*'Rent Roll'!$R11,"-"),"-")</f>
        <v>-</v>
      </c>
      <c r="DH67" s="715" t="str">
        <f>IFERROR(IF(DH$3='Rent Roll'!$U11,MAX(-SUMIF('Monthly Cash Flow'!$F$6:$EG$6,DH$4,'Monthly Cash Flow'!$F$17:$EG$17)-'Rent Roll'!$V11,0)*'Rent Roll'!$T11*'Rent Roll'!$R11,"-"),"-")</f>
        <v>-</v>
      </c>
      <c r="DI67" s="715" t="str">
        <f>IFERROR(IF(DI$3='Rent Roll'!$U11,MAX(-SUMIF('Monthly Cash Flow'!$F$6:$EG$6,DI$4,'Monthly Cash Flow'!$F$17:$EG$17)-'Rent Roll'!$V11,0)*'Rent Roll'!$T11*'Rent Roll'!$R11,"-"),"-")</f>
        <v>-</v>
      </c>
      <c r="DJ67" s="715" t="str">
        <f>IFERROR(IF(DJ$3='Rent Roll'!$U11,MAX(-SUMIF('Monthly Cash Flow'!$F$6:$EG$6,DJ$4,'Monthly Cash Flow'!$F$17:$EG$17)-'Rent Roll'!$V11,0)*'Rent Roll'!$T11*'Rent Roll'!$R11,"-"),"-")</f>
        <v>-</v>
      </c>
      <c r="DK67" s="715" t="str">
        <f>IFERROR(IF(DK$3='Rent Roll'!$U11,MAX(-SUMIF('Monthly Cash Flow'!$F$6:$EG$6,DK$4,'Monthly Cash Flow'!$F$17:$EG$17)-'Rent Roll'!$V11,0)*'Rent Roll'!$T11*'Rent Roll'!$R11,"-"),"-")</f>
        <v>-</v>
      </c>
      <c r="DL67" s="715" t="str">
        <f>IFERROR(IF(DL$3='Rent Roll'!$U11,MAX(-SUMIF('Monthly Cash Flow'!$F$6:$EG$6,DL$4,'Monthly Cash Flow'!$F$17:$EG$17)-'Rent Roll'!$V11,0)*'Rent Roll'!$T11*'Rent Roll'!$R11,"-"),"-")</f>
        <v>-</v>
      </c>
      <c r="DM67" s="715" t="str">
        <f>IFERROR(IF(DM$3='Rent Roll'!$U11,MAX(-SUMIF('Monthly Cash Flow'!$F$6:$EG$6,DM$4,'Monthly Cash Flow'!$F$17:$EG$17)-'Rent Roll'!$V11,0)*'Rent Roll'!$T11*'Rent Roll'!$R11,"-"),"-")</f>
        <v>-</v>
      </c>
      <c r="DN67" s="715" t="str">
        <f>IFERROR(IF(DN$3='Rent Roll'!$U11,MAX(-SUMIF('Monthly Cash Flow'!$F$6:$EG$6,DN$4,'Monthly Cash Flow'!$F$17:$EG$17)-'Rent Roll'!$V11,0)*'Rent Roll'!$T11*'Rent Roll'!$R11,"-"),"-")</f>
        <v>-</v>
      </c>
      <c r="DO67" s="715" t="str">
        <f>IFERROR(IF(DO$3='Rent Roll'!$U11,MAX(-SUMIF('Monthly Cash Flow'!$F$6:$EG$6,DO$4,'Monthly Cash Flow'!$F$17:$EG$17)-'Rent Roll'!$V11,0)*'Rent Roll'!$T11*'Rent Roll'!$R11,"-"),"-")</f>
        <v>-</v>
      </c>
      <c r="DP67" s="715" t="str">
        <f>IFERROR(IF(DP$3='Rent Roll'!$U11,MAX(-SUMIF('Monthly Cash Flow'!$F$6:$EG$6,DP$4,'Monthly Cash Flow'!$F$17:$EG$17)-'Rent Roll'!$V11,0)*'Rent Roll'!$T11*'Rent Roll'!$R11,"-"),"-")</f>
        <v>-</v>
      </c>
      <c r="DQ67" s="715" t="str">
        <f>IFERROR(IF(DQ$3='Rent Roll'!$U11,MAX(-SUMIF('Monthly Cash Flow'!$F$6:$EG$6,DQ$4,'Monthly Cash Flow'!$F$17:$EG$17)-'Rent Roll'!$V11,0)*'Rent Roll'!$T11*'Rent Roll'!$R11,"-"),"-")</f>
        <v>-</v>
      </c>
      <c r="DR67" s="715" t="str">
        <f>IFERROR(IF(DR$3='Rent Roll'!$U11,MAX(-SUMIF('Monthly Cash Flow'!$F$6:$EG$6,DR$4,'Monthly Cash Flow'!$F$17:$EG$17)-'Rent Roll'!$V11,0)*'Rent Roll'!$T11*'Rent Roll'!$R11,"-"),"-")</f>
        <v>-</v>
      </c>
      <c r="DS67" s="715" t="str">
        <f>IFERROR(IF(DS$3='Rent Roll'!$U11,MAX(-SUMIF('Monthly Cash Flow'!$F$6:$EG$6,DS$4,'Monthly Cash Flow'!$F$17:$EG$17)-'Rent Roll'!$V11,0)*'Rent Roll'!$T11*'Rent Roll'!$R11,"-"),"-")</f>
        <v>-</v>
      </c>
      <c r="DT67" s="715" t="str">
        <f>IFERROR(IF(DT$3='Rent Roll'!$U11,MAX(-SUMIF('Monthly Cash Flow'!$F$6:$EG$6,DT$4,'Monthly Cash Flow'!$F$17:$EG$17)-'Rent Roll'!$V11,0)*'Rent Roll'!$T11*'Rent Roll'!$R11,"-"),"-")</f>
        <v>-</v>
      </c>
      <c r="DU67" s="715" t="str">
        <f>IFERROR(IF(DU$3='Rent Roll'!$U11,MAX(-SUMIF('Monthly Cash Flow'!$F$6:$EG$6,DU$4,'Monthly Cash Flow'!$F$17:$EG$17)-'Rent Roll'!$V11,0)*'Rent Roll'!$T11*'Rent Roll'!$R11,"-"),"-")</f>
        <v>-</v>
      </c>
      <c r="DV67" s="715" t="str">
        <f>IFERROR(IF(DV$3='Rent Roll'!$U11,MAX(-SUMIF('Monthly Cash Flow'!$F$6:$EG$6,DV$4,'Monthly Cash Flow'!$F$17:$EG$17)-'Rent Roll'!$V11,0)*'Rent Roll'!$T11*'Rent Roll'!$R11,"-"),"-")</f>
        <v>-</v>
      </c>
      <c r="DW67" s="715" t="str">
        <f>IFERROR(IF(DW$3='Rent Roll'!$U11,MAX(-SUMIF('Monthly Cash Flow'!$F$6:$EG$6,DW$4,'Monthly Cash Flow'!$F$17:$EG$17)-'Rent Roll'!$V11,0)*'Rent Roll'!$T11*'Rent Roll'!$R11,"-"),"-")</f>
        <v>-</v>
      </c>
      <c r="DX67" s="715" t="str">
        <f>IFERROR(IF(DX$3='Rent Roll'!$U11,MAX(-SUMIF('Monthly Cash Flow'!$F$6:$EG$6,DX$4,'Monthly Cash Flow'!$F$17:$EG$17)-'Rent Roll'!$V11,0)*'Rent Roll'!$T11*'Rent Roll'!$R11,"-"),"-")</f>
        <v>-</v>
      </c>
      <c r="DY67" s="715" t="str">
        <f>IFERROR(IF(DY$3='Rent Roll'!$U11,MAX(-SUMIF('Monthly Cash Flow'!$F$6:$EG$6,DY$4,'Monthly Cash Flow'!$F$17:$EG$17)-'Rent Roll'!$V11,0)*'Rent Roll'!$T11*'Rent Roll'!$R11,"-"),"-")</f>
        <v>-</v>
      </c>
      <c r="DZ67" s="715" t="str">
        <f>IFERROR(IF(DZ$3='Rent Roll'!$U11,MAX(-SUMIF('Monthly Cash Flow'!$F$6:$EG$6,DZ$4,'Monthly Cash Flow'!$F$17:$EG$17)-'Rent Roll'!$V11,0)*'Rent Roll'!$T11*'Rent Roll'!$R11,"-"),"-")</f>
        <v>-</v>
      </c>
      <c r="EA67" s="715" t="str">
        <f>IFERROR(IF(EA$3='Rent Roll'!$U11,MAX(-SUMIF('Monthly Cash Flow'!$F$6:$EG$6,EA$4,'Monthly Cash Flow'!$F$17:$EG$17)-'Rent Roll'!$V11,0)*'Rent Roll'!$T11*'Rent Roll'!$R11,"-"),"-")</f>
        <v>-</v>
      </c>
      <c r="EB67" s="715" t="str">
        <f>IFERROR(IF(EB$3='Rent Roll'!$U11,MAX(-SUMIF('Monthly Cash Flow'!$F$6:$EG$6,EB$4,'Monthly Cash Flow'!$F$17:$EG$17)-'Rent Roll'!$V11,0)*'Rent Roll'!$T11*'Rent Roll'!$R11,"-"),"-")</f>
        <v>-</v>
      </c>
      <c r="EC67" s="715" t="str">
        <f>IFERROR(IF(EC$3='Rent Roll'!$U11,MAX(-SUMIF('Monthly Cash Flow'!$F$6:$EG$6,EC$4,'Monthly Cash Flow'!$F$17:$EG$17)-'Rent Roll'!$V11,0)*'Rent Roll'!$T11*'Rent Roll'!$R11,"-"),"-")</f>
        <v>-</v>
      </c>
      <c r="ED67" s="715" t="str">
        <f>IFERROR(IF(ED$3='Rent Roll'!$U11,MAX(-SUMIF('Monthly Cash Flow'!$F$6:$EG$6,ED$4,'Monthly Cash Flow'!$F$17:$EG$17)-'Rent Roll'!$V11,0)*'Rent Roll'!$T11*'Rent Roll'!$R11,"-"),"-")</f>
        <v>-</v>
      </c>
      <c r="EE67" s="715" t="str">
        <f>IFERROR(IF(EE$3='Rent Roll'!$U11,MAX(-SUMIF('Monthly Cash Flow'!$F$6:$EG$6,EE$4,'Monthly Cash Flow'!$F$17:$EG$17)-'Rent Roll'!$V11,0)*'Rent Roll'!$T11*'Rent Roll'!$R11,"-"),"-")</f>
        <v>-</v>
      </c>
      <c r="EF67" s="361" t="str">
        <f>IFERROR(IF(EF$3='Rent Roll'!$U11,MAX(-SUMIF('Monthly Cash Flow'!$F$6:$EG$6,EF$4,'Monthly Cash Flow'!$F$17:$EG$17)-'Rent Roll'!$V11,0)*'Rent Roll'!$T11*'Rent Roll'!$R11,"-"),"-")</f>
        <v>-</v>
      </c>
      <c r="EG67" s="693" t="s">
        <v>109</v>
      </c>
    </row>
    <row r="68" spans="2:137" x14ac:dyDescent="0.25">
      <c r="B68" s="731"/>
      <c r="C68" s="714" t="str">
        <f>CONCATENATE('Rent Roll'!B12&amp;" - "&amp;'Rent Roll'!C12)</f>
        <v>5F - IMD</v>
      </c>
      <c r="D68" s="361">
        <f t="shared" si="19"/>
        <v>0</v>
      </c>
      <c r="E68" s="715" t="str">
        <f>IFERROR(IF(E$3='Rent Roll'!$U12,MAX(-SUMIF('Monthly Cash Flow'!$F$6:$EG$6,E$4,'Monthly Cash Flow'!$F$17:$EG$17)-'Rent Roll'!$V12,0)*'Rent Roll'!$T12*'Rent Roll'!$R12,"-"),"-")</f>
        <v>-</v>
      </c>
      <c r="F68" s="715" t="str">
        <f>IFERROR(IF(F$3='Rent Roll'!$U12,MAX(-SUMIF('Monthly Cash Flow'!$F$6:$EG$6,F$4,'Monthly Cash Flow'!$F$17:$EG$17)-'Rent Roll'!$V12,0)*'Rent Roll'!$T12*'Rent Roll'!$R12,"-"),"-")</f>
        <v>-</v>
      </c>
      <c r="G68" s="715" t="str">
        <f>IFERROR(IF(G$3='Rent Roll'!$U12,MAX(-SUMIF('Monthly Cash Flow'!$F$6:$EG$6,G$4,'Monthly Cash Flow'!$F$17:$EG$17)-'Rent Roll'!$V12,0)*'Rent Roll'!$T12*'Rent Roll'!$R12,"-"),"-")</f>
        <v>-</v>
      </c>
      <c r="H68" s="715" t="str">
        <f>IFERROR(IF(H$3='Rent Roll'!$U12,MAX(-SUMIF('Monthly Cash Flow'!$F$6:$EG$6,H$4,'Monthly Cash Flow'!$F$17:$EG$17)-'Rent Roll'!$V12,0)*'Rent Roll'!$T12*'Rent Roll'!$R12,"-"),"-")</f>
        <v>-</v>
      </c>
      <c r="I68" s="715" t="str">
        <f>IFERROR(IF(I$3='Rent Roll'!$U12,MAX(-SUMIF('Monthly Cash Flow'!$F$6:$EG$6,I$4,'Monthly Cash Flow'!$F$17:$EG$17)-'Rent Roll'!$V12,0)*'Rent Roll'!$T12*'Rent Roll'!$R12,"-"),"-")</f>
        <v>-</v>
      </c>
      <c r="J68" s="715" t="str">
        <f>IFERROR(IF(J$3='Rent Roll'!$U12,MAX(-SUMIF('Monthly Cash Flow'!$F$6:$EG$6,J$4,'Monthly Cash Flow'!$F$17:$EG$17)-'Rent Roll'!$V12,0)*'Rent Roll'!$T12*'Rent Roll'!$R12,"-"),"-")</f>
        <v>-</v>
      </c>
      <c r="K68" s="715" t="str">
        <f>IFERROR(IF(K$3='Rent Roll'!$U12,MAX(-SUMIF('Monthly Cash Flow'!$F$6:$EG$6,K$4,'Monthly Cash Flow'!$F$17:$EG$17)-'Rent Roll'!$V12,0)*'Rent Roll'!$T12*'Rent Roll'!$R12,"-"),"-")</f>
        <v>-</v>
      </c>
      <c r="L68" s="715" t="str">
        <f>IFERROR(IF(L$3='Rent Roll'!$U12,MAX(-SUMIF('Monthly Cash Flow'!$F$6:$EG$6,L$4,'Monthly Cash Flow'!$F$17:$EG$17)-'Rent Roll'!$V12,0)*'Rent Roll'!$T12*'Rent Roll'!$R12,"-"),"-")</f>
        <v>-</v>
      </c>
      <c r="M68" s="715" t="str">
        <f>IFERROR(IF(M$3='Rent Roll'!$U12,MAX(-SUMIF('Monthly Cash Flow'!$F$6:$EG$6,M$4,'Monthly Cash Flow'!$F$17:$EG$17)-'Rent Roll'!$V12,0)*'Rent Roll'!$T12*'Rent Roll'!$R12,"-"),"-")</f>
        <v>-</v>
      </c>
      <c r="N68" s="715" t="str">
        <f>IFERROR(IF(N$3='Rent Roll'!$U12,MAX(-SUMIF('Monthly Cash Flow'!$F$6:$EG$6,N$4,'Monthly Cash Flow'!$F$17:$EG$17)-'Rent Roll'!$V12,0)*'Rent Roll'!$T12*'Rent Roll'!$R12,"-"),"-")</f>
        <v>-</v>
      </c>
      <c r="O68" s="715" t="str">
        <f>IFERROR(IF(O$3='Rent Roll'!$U12,MAX(-SUMIF('Monthly Cash Flow'!$F$6:$EG$6,O$4,'Monthly Cash Flow'!$F$17:$EG$17)-'Rent Roll'!$V12,0)*'Rent Roll'!$T12*'Rent Roll'!$R12,"-"),"-")</f>
        <v>-</v>
      </c>
      <c r="P68" s="715" t="str">
        <f>IFERROR(IF(P$3='Rent Roll'!$U12,MAX(-SUMIF('Monthly Cash Flow'!$F$6:$EG$6,P$4,'Monthly Cash Flow'!$F$17:$EG$17)-'Rent Roll'!$V12,0)*'Rent Roll'!$T12*'Rent Roll'!$R12,"-"),"-")</f>
        <v>-</v>
      </c>
      <c r="Q68" s="715" t="str">
        <f>IFERROR(IF(Q$3='Rent Roll'!$U12,MAX(-SUMIF('Monthly Cash Flow'!$F$6:$EG$6,Q$4,'Monthly Cash Flow'!$F$17:$EG$17)-'Rent Roll'!$V12,0)*'Rent Roll'!$T12*'Rent Roll'!$R12,"-"),"-")</f>
        <v>-</v>
      </c>
      <c r="R68" s="715" t="str">
        <f>IFERROR(IF(R$3='Rent Roll'!$U12,MAX(-SUMIF('Monthly Cash Flow'!$F$6:$EG$6,R$4,'Monthly Cash Flow'!$F$17:$EG$17)-'Rent Roll'!$V12,0)*'Rent Roll'!$T12*'Rent Roll'!$R12,"-"),"-")</f>
        <v>-</v>
      </c>
      <c r="S68" s="715" t="str">
        <f>IFERROR(IF(S$3='Rent Roll'!$U12,MAX(-SUMIF('Monthly Cash Flow'!$F$6:$EG$6,S$4,'Monthly Cash Flow'!$F$17:$EG$17)-'Rent Roll'!$V12,0)*'Rent Roll'!$T12*'Rent Roll'!$R12,"-"),"-")</f>
        <v>-</v>
      </c>
      <c r="T68" s="715" t="str">
        <f>IFERROR(IF(T$3='Rent Roll'!$U12,MAX(-SUMIF('Monthly Cash Flow'!$F$6:$EG$6,T$4,'Monthly Cash Flow'!$F$17:$EG$17)-'Rent Roll'!$V12,0)*'Rent Roll'!$T12*'Rent Roll'!$R12,"-"),"-")</f>
        <v>-</v>
      </c>
      <c r="U68" s="715" t="str">
        <f>IFERROR(IF(U$3='Rent Roll'!$U12,MAX(-SUMIF('Monthly Cash Flow'!$F$6:$EG$6,U$4,'Monthly Cash Flow'!$F$17:$EG$17)-'Rent Roll'!$V12,0)*'Rent Roll'!$T12*'Rent Roll'!$R12,"-"),"-")</f>
        <v>-</v>
      </c>
      <c r="V68" s="715" t="str">
        <f>IFERROR(IF(V$3='Rent Roll'!$U12,MAX(-SUMIF('Monthly Cash Flow'!$F$6:$EG$6,V$4,'Monthly Cash Flow'!$F$17:$EG$17)-'Rent Roll'!$V12,0)*'Rent Roll'!$T12*'Rent Roll'!$R12,"-"),"-")</f>
        <v>-</v>
      </c>
      <c r="W68" s="715" t="str">
        <f>IFERROR(IF(W$3='Rent Roll'!$U12,MAX(-SUMIF('Monthly Cash Flow'!$F$6:$EG$6,W$4,'Monthly Cash Flow'!$F$17:$EG$17)-'Rent Roll'!$V12,0)*'Rent Roll'!$T12*'Rent Roll'!$R12,"-"),"-")</f>
        <v>-</v>
      </c>
      <c r="X68" s="715" t="str">
        <f>IFERROR(IF(X$3='Rent Roll'!$U12,MAX(-SUMIF('Monthly Cash Flow'!$F$6:$EG$6,X$4,'Monthly Cash Flow'!$F$17:$EG$17)-'Rent Roll'!$V12,0)*'Rent Roll'!$T12*'Rent Roll'!$R12,"-"),"-")</f>
        <v>-</v>
      </c>
      <c r="Y68" s="715" t="str">
        <f>IFERROR(IF(Y$3='Rent Roll'!$U12,MAX(-SUMIF('Monthly Cash Flow'!$F$6:$EG$6,Y$4,'Monthly Cash Flow'!$F$17:$EG$17)-'Rent Roll'!$V12,0)*'Rent Roll'!$T12*'Rent Roll'!$R12,"-"),"-")</f>
        <v>-</v>
      </c>
      <c r="Z68" s="715" t="str">
        <f>IFERROR(IF(Z$3='Rent Roll'!$U12,MAX(-SUMIF('Monthly Cash Flow'!$F$6:$EG$6,Z$4,'Monthly Cash Flow'!$F$17:$EG$17)-'Rent Roll'!$V12,0)*'Rent Roll'!$T12*'Rent Roll'!$R12,"-"),"-")</f>
        <v>-</v>
      </c>
      <c r="AA68" s="715" t="str">
        <f>IFERROR(IF(AA$3='Rent Roll'!$U12,MAX(-SUMIF('Monthly Cash Flow'!$F$6:$EG$6,AA$4,'Monthly Cash Flow'!$F$17:$EG$17)-'Rent Roll'!$V12,0)*'Rent Roll'!$T12*'Rent Roll'!$R12,"-"),"-")</f>
        <v>-</v>
      </c>
      <c r="AB68" s="715" t="str">
        <f>IFERROR(IF(AB$3='Rent Roll'!$U12,MAX(-SUMIF('Monthly Cash Flow'!$F$6:$EG$6,AB$4,'Monthly Cash Flow'!$F$17:$EG$17)-'Rent Roll'!$V12,0)*'Rent Roll'!$T12*'Rent Roll'!$R12,"-"),"-")</f>
        <v>-</v>
      </c>
      <c r="AC68" s="715" t="str">
        <f>IFERROR(IF(AC$3='Rent Roll'!$U12,MAX(-SUMIF('Monthly Cash Flow'!$F$6:$EG$6,AC$4,'Monthly Cash Flow'!$F$17:$EG$17)-'Rent Roll'!$V12,0)*'Rent Roll'!$T12*'Rent Roll'!$R12,"-"),"-")</f>
        <v>-</v>
      </c>
      <c r="AD68" s="715" t="str">
        <f>IFERROR(IF(AD$3='Rent Roll'!$U12,MAX(-SUMIF('Monthly Cash Flow'!$F$6:$EG$6,AD$4,'Monthly Cash Flow'!$F$17:$EG$17)-'Rent Roll'!$V12,0)*'Rent Roll'!$T12*'Rent Roll'!$R12,"-"),"-")</f>
        <v>-</v>
      </c>
      <c r="AE68" s="715" t="str">
        <f>IFERROR(IF(AE$3='Rent Roll'!$U12,MAX(-SUMIF('Monthly Cash Flow'!$F$6:$EG$6,AE$4,'Monthly Cash Flow'!$F$17:$EG$17)-'Rent Roll'!$V12,0)*'Rent Roll'!$T12*'Rent Roll'!$R12,"-"),"-")</f>
        <v>-</v>
      </c>
      <c r="AF68" s="715" t="str">
        <f>IFERROR(IF(AF$3='Rent Roll'!$U12,MAX(-SUMIF('Monthly Cash Flow'!$F$6:$EG$6,AF$4,'Monthly Cash Flow'!$F$17:$EG$17)-'Rent Roll'!$V12,0)*'Rent Roll'!$T12*'Rent Roll'!$R12,"-"),"-")</f>
        <v>-</v>
      </c>
      <c r="AG68" s="715" t="str">
        <f>IFERROR(IF(AG$3='Rent Roll'!$U12,MAX(-SUMIF('Monthly Cash Flow'!$F$6:$EG$6,AG$4,'Monthly Cash Flow'!$F$17:$EG$17)-'Rent Roll'!$V12,0)*'Rent Roll'!$T12*'Rent Roll'!$R12,"-"),"-")</f>
        <v>-</v>
      </c>
      <c r="AH68" s="715" t="str">
        <f>IFERROR(IF(AH$3='Rent Roll'!$U12,MAX(-SUMIF('Monthly Cash Flow'!$F$6:$EG$6,AH$4,'Monthly Cash Flow'!$F$17:$EG$17)-'Rent Roll'!$V12,0)*'Rent Roll'!$T12*'Rent Roll'!$R12,"-"),"-")</f>
        <v>-</v>
      </c>
      <c r="AI68" s="715" t="str">
        <f>IFERROR(IF(AI$3='Rent Roll'!$U12,MAX(-SUMIF('Monthly Cash Flow'!$F$6:$EG$6,AI$4,'Monthly Cash Flow'!$F$17:$EG$17)-'Rent Roll'!$V12,0)*'Rent Roll'!$T12*'Rent Roll'!$R12,"-"),"-")</f>
        <v>-</v>
      </c>
      <c r="AJ68" s="715" t="str">
        <f>IFERROR(IF(AJ$3='Rent Roll'!$U12,MAX(-SUMIF('Monthly Cash Flow'!$F$6:$EG$6,AJ$4,'Monthly Cash Flow'!$F$17:$EG$17)-'Rent Roll'!$V12,0)*'Rent Roll'!$T12*'Rent Roll'!$R12,"-"),"-")</f>
        <v>-</v>
      </c>
      <c r="AK68" s="715" t="str">
        <f>IFERROR(IF(AK$3='Rent Roll'!$U12,MAX(-SUMIF('Monthly Cash Flow'!$F$6:$EG$6,AK$4,'Monthly Cash Flow'!$F$17:$EG$17)-'Rent Roll'!$V12,0)*'Rent Roll'!$T12*'Rent Roll'!$R12,"-"),"-")</f>
        <v>-</v>
      </c>
      <c r="AL68" s="715" t="str">
        <f>IFERROR(IF(AL$3='Rent Roll'!$U12,MAX(-SUMIF('Monthly Cash Flow'!$F$6:$EG$6,AL$4,'Monthly Cash Flow'!$F$17:$EG$17)-'Rent Roll'!$V12,0)*'Rent Roll'!$T12*'Rent Roll'!$R12,"-"),"-")</f>
        <v>-</v>
      </c>
      <c r="AM68" s="715" t="str">
        <f>IFERROR(IF(AM$3='Rent Roll'!$U12,MAX(-SUMIF('Monthly Cash Flow'!$F$6:$EG$6,AM$4,'Monthly Cash Flow'!$F$17:$EG$17)-'Rent Roll'!$V12,0)*'Rent Roll'!$T12*'Rent Roll'!$R12,"-"),"-")</f>
        <v>-</v>
      </c>
      <c r="AN68" s="715" t="str">
        <f>IFERROR(IF(AN$3='Rent Roll'!$U12,MAX(-SUMIF('Monthly Cash Flow'!$F$6:$EG$6,AN$4,'Monthly Cash Flow'!$F$17:$EG$17)-'Rent Roll'!$V12,0)*'Rent Roll'!$T12*'Rent Roll'!$R12,"-"),"-")</f>
        <v>-</v>
      </c>
      <c r="AO68" s="715" t="str">
        <f>IFERROR(IF(AO$3='Rent Roll'!$U12,MAX(-SUMIF('Monthly Cash Flow'!$F$6:$EG$6,AO$4,'Monthly Cash Flow'!$F$17:$EG$17)-'Rent Roll'!$V12,0)*'Rent Roll'!$T12*'Rent Roll'!$R12,"-"),"-")</f>
        <v>-</v>
      </c>
      <c r="AP68" s="715" t="str">
        <f>IFERROR(IF(AP$3='Rent Roll'!$U12,MAX(-SUMIF('Monthly Cash Flow'!$F$6:$EG$6,AP$4,'Monthly Cash Flow'!$F$17:$EG$17)-'Rent Roll'!$V12,0)*'Rent Roll'!$T12*'Rent Roll'!$R12,"-"),"-")</f>
        <v>-</v>
      </c>
      <c r="AQ68" s="715" t="str">
        <f>IFERROR(IF(AQ$3='Rent Roll'!$U12,MAX(-SUMIF('Monthly Cash Flow'!$F$6:$EG$6,AQ$4,'Monthly Cash Flow'!$F$17:$EG$17)-'Rent Roll'!$V12,0)*'Rent Roll'!$T12*'Rent Roll'!$R12,"-"),"-")</f>
        <v>-</v>
      </c>
      <c r="AR68" s="715" t="str">
        <f>IFERROR(IF(AR$3='Rent Roll'!$U12,MAX(-SUMIF('Monthly Cash Flow'!$F$6:$EG$6,AR$4,'Monthly Cash Flow'!$F$17:$EG$17)-'Rent Roll'!$V12,0)*'Rent Roll'!$T12*'Rent Roll'!$R12,"-"),"-")</f>
        <v>-</v>
      </c>
      <c r="AS68" s="715" t="str">
        <f>IFERROR(IF(AS$3='Rent Roll'!$U12,MAX(-SUMIF('Monthly Cash Flow'!$F$6:$EG$6,AS$4,'Monthly Cash Flow'!$F$17:$EG$17)-'Rent Roll'!$V12,0)*'Rent Roll'!$T12*'Rent Roll'!$R12,"-"),"-")</f>
        <v>-</v>
      </c>
      <c r="AT68" s="715" t="str">
        <f>IFERROR(IF(AT$3='Rent Roll'!$U12,MAX(-SUMIF('Monthly Cash Flow'!$F$6:$EG$6,AT$4,'Monthly Cash Flow'!$F$17:$EG$17)-'Rent Roll'!$V12,0)*'Rent Roll'!$T12*'Rent Roll'!$R12,"-"),"-")</f>
        <v>-</v>
      </c>
      <c r="AU68" s="715" t="str">
        <f>IFERROR(IF(AU$3='Rent Roll'!$U12,MAX(-SUMIF('Monthly Cash Flow'!$F$6:$EG$6,AU$4,'Monthly Cash Flow'!$F$17:$EG$17)-'Rent Roll'!$V12,0)*'Rent Roll'!$T12*'Rent Roll'!$R12,"-"),"-")</f>
        <v>-</v>
      </c>
      <c r="AV68" s="715" t="str">
        <f>IFERROR(IF(AV$3='Rent Roll'!$U12,MAX(-SUMIF('Monthly Cash Flow'!$F$6:$EG$6,AV$4,'Monthly Cash Flow'!$F$17:$EG$17)-'Rent Roll'!$V12,0)*'Rent Roll'!$T12*'Rent Roll'!$R12,"-"),"-")</f>
        <v>-</v>
      </c>
      <c r="AW68" s="715" t="str">
        <f>IFERROR(IF(AW$3='Rent Roll'!$U12,MAX(-SUMIF('Monthly Cash Flow'!$F$6:$EG$6,AW$4,'Monthly Cash Flow'!$F$17:$EG$17)-'Rent Roll'!$V12,0)*'Rent Roll'!$T12*'Rent Roll'!$R12,"-"),"-")</f>
        <v>-</v>
      </c>
      <c r="AX68" s="715" t="str">
        <f>IFERROR(IF(AX$3='Rent Roll'!$U12,MAX(-SUMIF('Monthly Cash Flow'!$F$6:$EG$6,AX$4,'Monthly Cash Flow'!$F$17:$EG$17)-'Rent Roll'!$V12,0)*'Rent Roll'!$T12*'Rent Roll'!$R12,"-"),"-")</f>
        <v>-</v>
      </c>
      <c r="AY68" s="715" t="str">
        <f>IFERROR(IF(AY$3='Rent Roll'!$U12,MAX(-SUMIF('Monthly Cash Flow'!$F$6:$EG$6,AY$4,'Monthly Cash Flow'!$F$17:$EG$17)-'Rent Roll'!$V12,0)*'Rent Roll'!$T12*'Rent Roll'!$R12,"-"),"-")</f>
        <v>-</v>
      </c>
      <c r="AZ68" s="715" t="str">
        <f>IFERROR(IF(AZ$3='Rent Roll'!$U12,MAX(-SUMIF('Monthly Cash Flow'!$F$6:$EG$6,AZ$4,'Monthly Cash Flow'!$F$17:$EG$17)-'Rent Roll'!$V12,0)*'Rent Roll'!$T12*'Rent Roll'!$R12,"-"),"-")</f>
        <v>-</v>
      </c>
      <c r="BA68" s="715" t="str">
        <f>IFERROR(IF(BA$3='Rent Roll'!$U12,MAX(-SUMIF('Monthly Cash Flow'!$F$6:$EG$6,BA$4,'Monthly Cash Flow'!$F$17:$EG$17)-'Rent Roll'!$V12,0)*'Rent Roll'!$T12*'Rent Roll'!$R12,"-"),"-")</f>
        <v>-</v>
      </c>
      <c r="BB68" s="715" t="str">
        <f>IFERROR(IF(BB$3='Rent Roll'!$U12,MAX(-SUMIF('Monthly Cash Flow'!$F$6:$EG$6,BB$4,'Monthly Cash Flow'!$F$17:$EG$17)-'Rent Roll'!$V12,0)*'Rent Roll'!$T12*'Rent Roll'!$R12,"-"),"-")</f>
        <v>-</v>
      </c>
      <c r="BC68" s="715" t="str">
        <f>IFERROR(IF(BC$3='Rent Roll'!$U12,MAX(-SUMIF('Monthly Cash Flow'!$F$6:$EG$6,BC$4,'Monthly Cash Flow'!$F$17:$EG$17)-'Rent Roll'!$V12,0)*'Rent Roll'!$T12*'Rent Roll'!$R12,"-"),"-")</f>
        <v>-</v>
      </c>
      <c r="BD68" s="715" t="str">
        <f>IFERROR(IF(BD$3='Rent Roll'!$U12,MAX(-SUMIF('Monthly Cash Flow'!$F$6:$EG$6,BD$4,'Monthly Cash Flow'!$F$17:$EG$17)-'Rent Roll'!$V12,0)*'Rent Roll'!$T12*'Rent Roll'!$R12,"-"),"-")</f>
        <v>-</v>
      </c>
      <c r="BE68" s="715" t="str">
        <f>IFERROR(IF(BE$3='Rent Roll'!$U12,MAX(-SUMIF('Monthly Cash Flow'!$F$6:$EG$6,BE$4,'Monthly Cash Flow'!$F$17:$EG$17)-'Rent Roll'!$V12,0)*'Rent Roll'!$T12*'Rent Roll'!$R12,"-"),"-")</f>
        <v>-</v>
      </c>
      <c r="BF68" s="715" t="str">
        <f>IFERROR(IF(BF$3='Rent Roll'!$U12,MAX(-SUMIF('Monthly Cash Flow'!$F$6:$EG$6,BF$4,'Monthly Cash Flow'!$F$17:$EG$17)-'Rent Roll'!$V12,0)*'Rent Roll'!$T12*'Rent Roll'!$R12,"-"),"-")</f>
        <v>-</v>
      </c>
      <c r="BG68" s="715" t="str">
        <f>IFERROR(IF(BG$3='Rent Roll'!$U12,MAX(-SUMIF('Monthly Cash Flow'!$F$6:$EG$6,BG$4,'Monthly Cash Flow'!$F$17:$EG$17)-'Rent Roll'!$V12,0)*'Rent Roll'!$T12*'Rent Roll'!$R12,"-"),"-")</f>
        <v>-</v>
      </c>
      <c r="BH68" s="715" t="str">
        <f>IFERROR(IF(BH$3='Rent Roll'!$U12,MAX(-SUMIF('Monthly Cash Flow'!$F$6:$EG$6,BH$4,'Monthly Cash Flow'!$F$17:$EG$17)-'Rent Roll'!$V12,0)*'Rent Roll'!$T12*'Rent Roll'!$R12,"-"),"-")</f>
        <v>-</v>
      </c>
      <c r="BI68" s="715" t="str">
        <f>IFERROR(IF(BI$3='Rent Roll'!$U12,MAX(-SUMIF('Monthly Cash Flow'!$F$6:$EG$6,BI$4,'Monthly Cash Flow'!$F$17:$EG$17)-'Rent Roll'!$V12,0)*'Rent Roll'!$T12*'Rent Roll'!$R12,"-"),"-")</f>
        <v>-</v>
      </c>
      <c r="BJ68" s="715" t="str">
        <f>IFERROR(IF(BJ$3='Rent Roll'!$U12,MAX(-SUMIF('Monthly Cash Flow'!$F$6:$EG$6,BJ$4,'Monthly Cash Flow'!$F$17:$EG$17)-'Rent Roll'!$V12,0)*'Rent Roll'!$T12*'Rent Roll'!$R12,"-"),"-")</f>
        <v>-</v>
      </c>
      <c r="BK68" s="715" t="str">
        <f>IFERROR(IF(BK$3='Rent Roll'!$U12,MAX(-SUMIF('Monthly Cash Flow'!$F$6:$EG$6,BK$4,'Monthly Cash Flow'!$F$17:$EG$17)-'Rent Roll'!$V12,0)*'Rent Roll'!$T12*'Rent Roll'!$R12,"-"),"-")</f>
        <v>-</v>
      </c>
      <c r="BL68" s="715" t="str">
        <f>IFERROR(IF(BL$3='Rent Roll'!$U12,MAX(-SUMIF('Monthly Cash Flow'!$F$6:$EG$6,BL$4,'Monthly Cash Flow'!$F$17:$EG$17)-'Rent Roll'!$V12,0)*'Rent Roll'!$T12*'Rent Roll'!$R12,"-"),"-")</f>
        <v>-</v>
      </c>
      <c r="BM68" s="715" t="str">
        <f>IFERROR(IF(BM$3='Rent Roll'!$U12,MAX(-SUMIF('Monthly Cash Flow'!$F$6:$EG$6,BM$4,'Monthly Cash Flow'!$F$17:$EG$17)-'Rent Roll'!$V12,0)*'Rent Roll'!$T12*'Rent Roll'!$R12,"-"),"-")</f>
        <v>-</v>
      </c>
      <c r="BN68" s="715" t="str">
        <f>IFERROR(IF(BN$3='Rent Roll'!$U12,MAX(-SUMIF('Monthly Cash Flow'!$F$6:$EG$6,BN$4,'Monthly Cash Flow'!$F$17:$EG$17)-'Rent Roll'!$V12,0)*'Rent Roll'!$T12*'Rent Roll'!$R12,"-"),"-")</f>
        <v>-</v>
      </c>
      <c r="BO68" s="715" t="str">
        <f>IFERROR(IF(BO$3='Rent Roll'!$U12,MAX(-SUMIF('Monthly Cash Flow'!$F$6:$EG$6,BO$4,'Monthly Cash Flow'!$F$17:$EG$17)-'Rent Roll'!$V12,0)*'Rent Roll'!$T12*'Rent Roll'!$R12,"-"),"-")</f>
        <v>-</v>
      </c>
      <c r="BP68" s="715" t="str">
        <f>IFERROR(IF(BP$3='Rent Roll'!$U12,MAX(-SUMIF('Monthly Cash Flow'!$F$6:$EG$6,BP$4,'Monthly Cash Flow'!$F$17:$EG$17)-'Rent Roll'!$V12,0)*'Rent Roll'!$T12*'Rent Roll'!$R12,"-"),"-")</f>
        <v>-</v>
      </c>
      <c r="BQ68" s="715" t="str">
        <f>IFERROR(IF(BQ$3='Rent Roll'!$U12,MAX(-SUMIF('Monthly Cash Flow'!$F$6:$EG$6,BQ$4,'Monthly Cash Flow'!$F$17:$EG$17)-'Rent Roll'!$V12,0)*'Rent Roll'!$T12*'Rent Roll'!$R12,"-"),"-")</f>
        <v>-</v>
      </c>
      <c r="BR68" s="715" t="str">
        <f>IFERROR(IF(BR$3='Rent Roll'!$U12,MAX(-SUMIF('Monthly Cash Flow'!$F$6:$EG$6,BR$4,'Monthly Cash Flow'!$F$17:$EG$17)-'Rent Roll'!$V12,0)*'Rent Roll'!$T12*'Rent Roll'!$R12,"-"),"-")</f>
        <v>-</v>
      </c>
      <c r="BS68" s="715" t="str">
        <f>IFERROR(IF(BS$3='Rent Roll'!$U12,MAX(-SUMIF('Monthly Cash Flow'!$F$6:$EG$6,BS$4,'Monthly Cash Flow'!$F$17:$EG$17)-'Rent Roll'!$V12,0)*'Rent Roll'!$T12*'Rent Roll'!$R12,"-"),"-")</f>
        <v>-</v>
      </c>
      <c r="BT68" s="715" t="str">
        <f>IFERROR(IF(BT$3='Rent Roll'!$U12,MAX(-SUMIF('Monthly Cash Flow'!$F$6:$EG$6,BT$4,'Monthly Cash Flow'!$F$17:$EG$17)-'Rent Roll'!$V12,0)*'Rent Roll'!$T12*'Rent Roll'!$R12,"-"),"-")</f>
        <v>-</v>
      </c>
      <c r="BU68" s="715" t="str">
        <f>IFERROR(IF(BU$3='Rent Roll'!$U12,MAX(-SUMIF('Monthly Cash Flow'!$F$6:$EG$6,BU$4,'Monthly Cash Flow'!$F$17:$EG$17)-'Rent Roll'!$V12,0)*'Rent Roll'!$T12*'Rent Roll'!$R12,"-"),"-")</f>
        <v>-</v>
      </c>
      <c r="BV68" s="715" t="str">
        <f>IFERROR(IF(BV$3='Rent Roll'!$U12,MAX(-SUMIF('Monthly Cash Flow'!$F$6:$EG$6,BV$4,'Monthly Cash Flow'!$F$17:$EG$17)-'Rent Roll'!$V12,0)*'Rent Roll'!$T12*'Rent Roll'!$R12,"-"),"-")</f>
        <v>-</v>
      </c>
      <c r="BW68" s="715" t="str">
        <f>IFERROR(IF(BW$3='Rent Roll'!$U12,MAX(-SUMIF('Monthly Cash Flow'!$F$6:$EG$6,BW$4,'Monthly Cash Flow'!$F$17:$EG$17)-'Rent Roll'!$V12,0)*'Rent Roll'!$T12*'Rent Roll'!$R12,"-"),"-")</f>
        <v>-</v>
      </c>
      <c r="BX68" s="715" t="str">
        <f>IFERROR(IF(BX$3='Rent Roll'!$U12,MAX(-SUMIF('Monthly Cash Flow'!$F$6:$EG$6,BX$4,'Monthly Cash Flow'!$F$17:$EG$17)-'Rent Roll'!$V12,0)*'Rent Roll'!$T12*'Rent Roll'!$R12,"-"),"-")</f>
        <v>-</v>
      </c>
      <c r="BY68" s="715" t="str">
        <f>IFERROR(IF(BY$3='Rent Roll'!$U12,MAX(-SUMIF('Monthly Cash Flow'!$F$6:$EG$6,BY$4,'Monthly Cash Flow'!$F$17:$EG$17)-'Rent Roll'!$V12,0)*'Rent Roll'!$T12*'Rent Roll'!$R12,"-"),"-")</f>
        <v>-</v>
      </c>
      <c r="BZ68" s="715" t="str">
        <f>IFERROR(IF(BZ$3='Rent Roll'!$U12,MAX(-SUMIF('Monthly Cash Flow'!$F$6:$EG$6,BZ$4,'Monthly Cash Flow'!$F$17:$EG$17)-'Rent Roll'!$V12,0)*'Rent Roll'!$T12*'Rent Roll'!$R12,"-"),"-")</f>
        <v>-</v>
      </c>
      <c r="CA68" s="715" t="str">
        <f>IFERROR(IF(CA$3='Rent Roll'!$U12,MAX(-SUMIF('Monthly Cash Flow'!$F$6:$EG$6,CA$4,'Monthly Cash Flow'!$F$17:$EG$17)-'Rent Roll'!$V12,0)*'Rent Roll'!$T12*'Rent Roll'!$R12,"-"),"-")</f>
        <v>-</v>
      </c>
      <c r="CB68" s="715" t="str">
        <f>IFERROR(IF(CB$3='Rent Roll'!$U12,MAX(-SUMIF('Monthly Cash Flow'!$F$6:$EG$6,CB$4,'Monthly Cash Flow'!$F$17:$EG$17)-'Rent Roll'!$V12,0)*'Rent Roll'!$T12*'Rent Roll'!$R12,"-"),"-")</f>
        <v>-</v>
      </c>
      <c r="CC68" s="715" t="str">
        <f>IFERROR(IF(CC$3='Rent Roll'!$U12,MAX(-SUMIF('Monthly Cash Flow'!$F$6:$EG$6,CC$4,'Monthly Cash Flow'!$F$17:$EG$17)-'Rent Roll'!$V12,0)*'Rent Roll'!$T12*'Rent Roll'!$R12,"-"),"-")</f>
        <v>-</v>
      </c>
      <c r="CD68" s="715" t="str">
        <f>IFERROR(IF(CD$3='Rent Roll'!$U12,MAX(-SUMIF('Monthly Cash Flow'!$F$6:$EG$6,CD$4,'Monthly Cash Flow'!$F$17:$EG$17)-'Rent Roll'!$V12,0)*'Rent Roll'!$T12*'Rent Roll'!$R12,"-"),"-")</f>
        <v>-</v>
      </c>
      <c r="CE68" s="715" t="str">
        <f>IFERROR(IF(CE$3='Rent Roll'!$U12,MAX(-SUMIF('Monthly Cash Flow'!$F$6:$EG$6,CE$4,'Monthly Cash Flow'!$F$17:$EG$17)-'Rent Roll'!$V12,0)*'Rent Roll'!$T12*'Rent Roll'!$R12,"-"),"-")</f>
        <v>-</v>
      </c>
      <c r="CF68" s="715" t="str">
        <f>IFERROR(IF(CF$3='Rent Roll'!$U12,MAX(-SUMIF('Monthly Cash Flow'!$F$6:$EG$6,CF$4,'Monthly Cash Flow'!$F$17:$EG$17)-'Rent Roll'!$V12,0)*'Rent Roll'!$T12*'Rent Roll'!$R12,"-"),"-")</f>
        <v>-</v>
      </c>
      <c r="CG68" s="715" t="str">
        <f>IFERROR(IF(CG$3='Rent Roll'!$U12,MAX(-SUMIF('Monthly Cash Flow'!$F$6:$EG$6,CG$4,'Monthly Cash Flow'!$F$17:$EG$17)-'Rent Roll'!$V12,0)*'Rent Roll'!$T12*'Rent Roll'!$R12,"-"),"-")</f>
        <v>-</v>
      </c>
      <c r="CH68" s="715" t="str">
        <f>IFERROR(IF(CH$3='Rent Roll'!$U12,MAX(-SUMIF('Monthly Cash Flow'!$F$6:$EG$6,CH$4,'Monthly Cash Flow'!$F$17:$EG$17)-'Rent Roll'!$V12,0)*'Rent Roll'!$T12*'Rent Roll'!$R12,"-"),"-")</f>
        <v>-</v>
      </c>
      <c r="CI68" s="715" t="str">
        <f>IFERROR(IF(CI$3='Rent Roll'!$U12,MAX(-SUMIF('Monthly Cash Flow'!$F$6:$EG$6,CI$4,'Monthly Cash Flow'!$F$17:$EG$17)-'Rent Roll'!$V12,0)*'Rent Roll'!$T12*'Rent Roll'!$R12,"-"),"-")</f>
        <v>-</v>
      </c>
      <c r="CJ68" s="715" t="str">
        <f>IFERROR(IF(CJ$3='Rent Roll'!$U12,MAX(-SUMIF('Monthly Cash Flow'!$F$6:$EG$6,CJ$4,'Monthly Cash Flow'!$F$17:$EG$17)-'Rent Roll'!$V12,0)*'Rent Roll'!$T12*'Rent Roll'!$R12,"-"),"-")</f>
        <v>-</v>
      </c>
      <c r="CK68" s="715" t="str">
        <f>IFERROR(IF(CK$3='Rent Roll'!$U12,MAX(-SUMIF('Monthly Cash Flow'!$F$6:$EG$6,CK$4,'Monthly Cash Flow'!$F$17:$EG$17)-'Rent Roll'!$V12,0)*'Rent Roll'!$T12*'Rent Roll'!$R12,"-"),"-")</f>
        <v>-</v>
      </c>
      <c r="CL68" s="715" t="str">
        <f>IFERROR(IF(CL$3='Rent Roll'!$U12,MAX(-SUMIF('Monthly Cash Flow'!$F$6:$EG$6,CL$4,'Monthly Cash Flow'!$F$17:$EG$17)-'Rent Roll'!$V12,0)*'Rent Roll'!$T12*'Rent Roll'!$R12,"-"),"-")</f>
        <v>-</v>
      </c>
      <c r="CM68" s="715" t="str">
        <f>IFERROR(IF(CM$3='Rent Roll'!$U12,MAX(-SUMIF('Monthly Cash Flow'!$F$6:$EG$6,CM$4,'Monthly Cash Flow'!$F$17:$EG$17)-'Rent Roll'!$V12,0)*'Rent Roll'!$T12*'Rent Roll'!$R12,"-"),"-")</f>
        <v>-</v>
      </c>
      <c r="CN68" s="715" t="str">
        <f>IFERROR(IF(CN$3='Rent Roll'!$U12,MAX(-SUMIF('Monthly Cash Flow'!$F$6:$EG$6,CN$4,'Monthly Cash Flow'!$F$17:$EG$17)-'Rent Roll'!$V12,0)*'Rent Roll'!$T12*'Rent Roll'!$R12,"-"),"-")</f>
        <v>-</v>
      </c>
      <c r="CO68" s="715" t="str">
        <f>IFERROR(IF(CO$3='Rent Roll'!$U12,MAX(-SUMIF('Monthly Cash Flow'!$F$6:$EG$6,CO$4,'Monthly Cash Flow'!$F$17:$EG$17)-'Rent Roll'!$V12,0)*'Rent Roll'!$T12*'Rent Roll'!$R12,"-"),"-")</f>
        <v>-</v>
      </c>
      <c r="CP68" s="715" t="str">
        <f>IFERROR(IF(CP$3='Rent Roll'!$U12,MAX(-SUMIF('Monthly Cash Flow'!$F$6:$EG$6,CP$4,'Monthly Cash Flow'!$F$17:$EG$17)-'Rent Roll'!$V12,0)*'Rent Roll'!$T12*'Rent Roll'!$R12,"-"),"-")</f>
        <v>-</v>
      </c>
      <c r="CQ68" s="715" t="str">
        <f>IFERROR(IF(CQ$3='Rent Roll'!$U12,MAX(-SUMIF('Monthly Cash Flow'!$F$6:$EG$6,CQ$4,'Monthly Cash Flow'!$F$17:$EG$17)-'Rent Roll'!$V12,0)*'Rent Roll'!$T12*'Rent Roll'!$R12,"-"),"-")</f>
        <v>-</v>
      </c>
      <c r="CR68" s="715" t="str">
        <f>IFERROR(IF(CR$3='Rent Roll'!$U12,MAX(-SUMIF('Monthly Cash Flow'!$F$6:$EG$6,CR$4,'Monthly Cash Flow'!$F$17:$EG$17)-'Rent Roll'!$V12,0)*'Rent Roll'!$T12*'Rent Roll'!$R12,"-"),"-")</f>
        <v>-</v>
      </c>
      <c r="CS68" s="715" t="str">
        <f>IFERROR(IF(CS$3='Rent Roll'!$U12,MAX(-SUMIF('Monthly Cash Flow'!$F$6:$EG$6,CS$4,'Monthly Cash Flow'!$F$17:$EG$17)-'Rent Roll'!$V12,0)*'Rent Roll'!$T12*'Rent Roll'!$R12,"-"),"-")</f>
        <v>-</v>
      </c>
      <c r="CT68" s="715" t="str">
        <f>IFERROR(IF(CT$3='Rent Roll'!$U12,MAX(-SUMIF('Monthly Cash Flow'!$F$6:$EG$6,CT$4,'Monthly Cash Flow'!$F$17:$EG$17)-'Rent Roll'!$V12,0)*'Rent Roll'!$T12*'Rent Roll'!$R12,"-"),"-")</f>
        <v>-</v>
      </c>
      <c r="CU68" s="715" t="str">
        <f>IFERROR(IF(CU$3='Rent Roll'!$U12,MAX(-SUMIF('Monthly Cash Flow'!$F$6:$EG$6,CU$4,'Monthly Cash Flow'!$F$17:$EG$17)-'Rent Roll'!$V12,0)*'Rent Roll'!$T12*'Rent Roll'!$R12,"-"),"-")</f>
        <v>-</v>
      </c>
      <c r="CV68" s="715" t="str">
        <f>IFERROR(IF(CV$3='Rent Roll'!$U12,MAX(-SUMIF('Monthly Cash Flow'!$F$6:$EG$6,CV$4,'Monthly Cash Flow'!$F$17:$EG$17)-'Rent Roll'!$V12,0)*'Rent Roll'!$T12*'Rent Roll'!$R12,"-"),"-")</f>
        <v>-</v>
      </c>
      <c r="CW68" s="715" t="str">
        <f>IFERROR(IF(CW$3='Rent Roll'!$U12,MAX(-SUMIF('Monthly Cash Flow'!$F$6:$EG$6,CW$4,'Monthly Cash Flow'!$F$17:$EG$17)-'Rent Roll'!$V12,0)*'Rent Roll'!$T12*'Rent Roll'!$R12,"-"),"-")</f>
        <v>-</v>
      </c>
      <c r="CX68" s="715" t="str">
        <f>IFERROR(IF(CX$3='Rent Roll'!$U12,MAX(-SUMIF('Monthly Cash Flow'!$F$6:$EG$6,CX$4,'Monthly Cash Flow'!$F$17:$EG$17)-'Rent Roll'!$V12,0)*'Rent Roll'!$T12*'Rent Roll'!$R12,"-"),"-")</f>
        <v>-</v>
      </c>
      <c r="CY68" s="715" t="str">
        <f>IFERROR(IF(CY$3='Rent Roll'!$U12,MAX(-SUMIF('Monthly Cash Flow'!$F$6:$EG$6,CY$4,'Monthly Cash Flow'!$F$17:$EG$17)-'Rent Roll'!$V12,0)*'Rent Roll'!$T12*'Rent Roll'!$R12,"-"),"-")</f>
        <v>-</v>
      </c>
      <c r="CZ68" s="715" t="str">
        <f>IFERROR(IF(CZ$3='Rent Roll'!$U12,MAX(-SUMIF('Monthly Cash Flow'!$F$6:$EG$6,CZ$4,'Monthly Cash Flow'!$F$17:$EG$17)-'Rent Roll'!$V12,0)*'Rent Roll'!$T12*'Rent Roll'!$R12,"-"),"-")</f>
        <v>-</v>
      </c>
      <c r="DA68" s="715" t="str">
        <f>IFERROR(IF(DA$3='Rent Roll'!$U12,MAX(-SUMIF('Monthly Cash Flow'!$F$6:$EG$6,DA$4,'Monthly Cash Flow'!$F$17:$EG$17)-'Rent Roll'!$V12,0)*'Rent Roll'!$T12*'Rent Roll'!$R12,"-"),"-")</f>
        <v>-</v>
      </c>
      <c r="DB68" s="715" t="str">
        <f>IFERROR(IF(DB$3='Rent Roll'!$U12,MAX(-SUMIF('Monthly Cash Flow'!$F$6:$EG$6,DB$4,'Monthly Cash Flow'!$F$17:$EG$17)-'Rent Roll'!$V12,0)*'Rent Roll'!$T12*'Rent Roll'!$R12,"-"),"-")</f>
        <v>-</v>
      </c>
      <c r="DC68" s="715" t="str">
        <f>IFERROR(IF(DC$3='Rent Roll'!$U12,MAX(-SUMIF('Monthly Cash Flow'!$F$6:$EG$6,DC$4,'Monthly Cash Flow'!$F$17:$EG$17)-'Rent Roll'!$V12,0)*'Rent Roll'!$T12*'Rent Roll'!$R12,"-"),"-")</f>
        <v>-</v>
      </c>
      <c r="DD68" s="715" t="str">
        <f>IFERROR(IF(DD$3='Rent Roll'!$U12,MAX(-SUMIF('Monthly Cash Flow'!$F$6:$EG$6,DD$4,'Monthly Cash Flow'!$F$17:$EG$17)-'Rent Roll'!$V12,0)*'Rent Roll'!$T12*'Rent Roll'!$R12,"-"),"-")</f>
        <v>-</v>
      </c>
      <c r="DE68" s="715" t="str">
        <f>IFERROR(IF(DE$3='Rent Roll'!$U12,MAX(-SUMIF('Monthly Cash Flow'!$F$6:$EG$6,DE$4,'Monthly Cash Flow'!$F$17:$EG$17)-'Rent Roll'!$V12,0)*'Rent Roll'!$T12*'Rent Roll'!$R12,"-"),"-")</f>
        <v>-</v>
      </c>
      <c r="DF68" s="715" t="str">
        <f>IFERROR(IF(DF$3='Rent Roll'!$U12,MAX(-SUMIF('Monthly Cash Flow'!$F$6:$EG$6,DF$4,'Monthly Cash Flow'!$F$17:$EG$17)-'Rent Roll'!$V12,0)*'Rent Roll'!$T12*'Rent Roll'!$R12,"-"),"-")</f>
        <v>-</v>
      </c>
      <c r="DG68" s="715" t="str">
        <f>IFERROR(IF(DG$3='Rent Roll'!$U12,MAX(-SUMIF('Monthly Cash Flow'!$F$6:$EG$6,DG$4,'Monthly Cash Flow'!$F$17:$EG$17)-'Rent Roll'!$V12,0)*'Rent Roll'!$T12*'Rent Roll'!$R12,"-"),"-")</f>
        <v>-</v>
      </c>
      <c r="DH68" s="715" t="str">
        <f>IFERROR(IF(DH$3='Rent Roll'!$U12,MAX(-SUMIF('Monthly Cash Flow'!$F$6:$EG$6,DH$4,'Monthly Cash Flow'!$F$17:$EG$17)-'Rent Roll'!$V12,0)*'Rent Roll'!$T12*'Rent Roll'!$R12,"-"),"-")</f>
        <v>-</v>
      </c>
      <c r="DI68" s="715" t="str">
        <f>IFERROR(IF(DI$3='Rent Roll'!$U12,MAX(-SUMIF('Monthly Cash Flow'!$F$6:$EG$6,DI$4,'Monthly Cash Flow'!$F$17:$EG$17)-'Rent Roll'!$V12,0)*'Rent Roll'!$T12*'Rent Roll'!$R12,"-"),"-")</f>
        <v>-</v>
      </c>
      <c r="DJ68" s="715" t="str">
        <f>IFERROR(IF(DJ$3='Rent Roll'!$U12,MAX(-SUMIF('Monthly Cash Flow'!$F$6:$EG$6,DJ$4,'Monthly Cash Flow'!$F$17:$EG$17)-'Rent Roll'!$V12,0)*'Rent Roll'!$T12*'Rent Roll'!$R12,"-"),"-")</f>
        <v>-</v>
      </c>
      <c r="DK68" s="715" t="str">
        <f>IFERROR(IF(DK$3='Rent Roll'!$U12,MAX(-SUMIF('Monthly Cash Flow'!$F$6:$EG$6,DK$4,'Monthly Cash Flow'!$F$17:$EG$17)-'Rent Roll'!$V12,0)*'Rent Roll'!$T12*'Rent Roll'!$R12,"-"),"-")</f>
        <v>-</v>
      </c>
      <c r="DL68" s="715" t="str">
        <f>IFERROR(IF(DL$3='Rent Roll'!$U12,MAX(-SUMIF('Monthly Cash Flow'!$F$6:$EG$6,DL$4,'Monthly Cash Flow'!$F$17:$EG$17)-'Rent Roll'!$V12,0)*'Rent Roll'!$T12*'Rent Roll'!$R12,"-"),"-")</f>
        <v>-</v>
      </c>
      <c r="DM68" s="715" t="str">
        <f>IFERROR(IF(DM$3='Rent Roll'!$U12,MAX(-SUMIF('Monthly Cash Flow'!$F$6:$EG$6,DM$4,'Monthly Cash Flow'!$F$17:$EG$17)-'Rent Roll'!$V12,0)*'Rent Roll'!$T12*'Rent Roll'!$R12,"-"),"-")</f>
        <v>-</v>
      </c>
      <c r="DN68" s="715" t="str">
        <f>IFERROR(IF(DN$3='Rent Roll'!$U12,MAX(-SUMIF('Monthly Cash Flow'!$F$6:$EG$6,DN$4,'Monthly Cash Flow'!$F$17:$EG$17)-'Rent Roll'!$V12,0)*'Rent Roll'!$T12*'Rent Roll'!$R12,"-"),"-")</f>
        <v>-</v>
      </c>
      <c r="DO68" s="715" t="str">
        <f>IFERROR(IF(DO$3='Rent Roll'!$U12,MAX(-SUMIF('Monthly Cash Flow'!$F$6:$EG$6,DO$4,'Monthly Cash Flow'!$F$17:$EG$17)-'Rent Roll'!$V12,0)*'Rent Roll'!$T12*'Rent Roll'!$R12,"-"),"-")</f>
        <v>-</v>
      </c>
      <c r="DP68" s="715" t="str">
        <f>IFERROR(IF(DP$3='Rent Roll'!$U12,MAX(-SUMIF('Monthly Cash Flow'!$F$6:$EG$6,DP$4,'Monthly Cash Flow'!$F$17:$EG$17)-'Rent Roll'!$V12,0)*'Rent Roll'!$T12*'Rent Roll'!$R12,"-"),"-")</f>
        <v>-</v>
      </c>
      <c r="DQ68" s="715" t="str">
        <f>IFERROR(IF(DQ$3='Rent Roll'!$U12,MAX(-SUMIF('Monthly Cash Flow'!$F$6:$EG$6,DQ$4,'Monthly Cash Flow'!$F$17:$EG$17)-'Rent Roll'!$V12,0)*'Rent Roll'!$T12*'Rent Roll'!$R12,"-"),"-")</f>
        <v>-</v>
      </c>
      <c r="DR68" s="715" t="str">
        <f>IFERROR(IF(DR$3='Rent Roll'!$U12,MAX(-SUMIF('Monthly Cash Flow'!$F$6:$EG$6,DR$4,'Monthly Cash Flow'!$F$17:$EG$17)-'Rent Roll'!$V12,0)*'Rent Roll'!$T12*'Rent Roll'!$R12,"-"),"-")</f>
        <v>-</v>
      </c>
      <c r="DS68" s="715" t="str">
        <f>IFERROR(IF(DS$3='Rent Roll'!$U12,MAX(-SUMIF('Monthly Cash Flow'!$F$6:$EG$6,DS$4,'Monthly Cash Flow'!$F$17:$EG$17)-'Rent Roll'!$V12,0)*'Rent Roll'!$T12*'Rent Roll'!$R12,"-"),"-")</f>
        <v>-</v>
      </c>
      <c r="DT68" s="715" t="str">
        <f>IFERROR(IF(DT$3='Rent Roll'!$U12,MAX(-SUMIF('Monthly Cash Flow'!$F$6:$EG$6,DT$4,'Monthly Cash Flow'!$F$17:$EG$17)-'Rent Roll'!$V12,0)*'Rent Roll'!$T12*'Rent Roll'!$R12,"-"),"-")</f>
        <v>-</v>
      </c>
      <c r="DU68" s="715" t="str">
        <f>IFERROR(IF(DU$3='Rent Roll'!$U12,MAX(-SUMIF('Monthly Cash Flow'!$F$6:$EG$6,DU$4,'Monthly Cash Flow'!$F$17:$EG$17)-'Rent Roll'!$V12,0)*'Rent Roll'!$T12*'Rent Roll'!$R12,"-"),"-")</f>
        <v>-</v>
      </c>
      <c r="DV68" s="715" t="str">
        <f>IFERROR(IF(DV$3='Rent Roll'!$U12,MAX(-SUMIF('Monthly Cash Flow'!$F$6:$EG$6,DV$4,'Monthly Cash Flow'!$F$17:$EG$17)-'Rent Roll'!$V12,0)*'Rent Roll'!$T12*'Rent Roll'!$R12,"-"),"-")</f>
        <v>-</v>
      </c>
      <c r="DW68" s="715" t="str">
        <f>IFERROR(IF(DW$3='Rent Roll'!$U12,MAX(-SUMIF('Monthly Cash Flow'!$F$6:$EG$6,DW$4,'Monthly Cash Flow'!$F$17:$EG$17)-'Rent Roll'!$V12,0)*'Rent Roll'!$T12*'Rent Roll'!$R12,"-"),"-")</f>
        <v>-</v>
      </c>
      <c r="DX68" s="715" t="str">
        <f>IFERROR(IF(DX$3='Rent Roll'!$U12,MAX(-SUMIF('Monthly Cash Flow'!$F$6:$EG$6,DX$4,'Monthly Cash Flow'!$F$17:$EG$17)-'Rent Roll'!$V12,0)*'Rent Roll'!$T12*'Rent Roll'!$R12,"-"),"-")</f>
        <v>-</v>
      </c>
      <c r="DY68" s="715" t="str">
        <f>IFERROR(IF(DY$3='Rent Roll'!$U12,MAX(-SUMIF('Monthly Cash Flow'!$F$6:$EG$6,DY$4,'Monthly Cash Flow'!$F$17:$EG$17)-'Rent Roll'!$V12,0)*'Rent Roll'!$T12*'Rent Roll'!$R12,"-"),"-")</f>
        <v>-</v>
      </c>
      <c r="DZ68" s="715" t="str">
        <f>IFERROR(IF(DZ$3='Rent Roll'!$U12,MAX(-SUMIF('Monthly Cash Flow'!$F$6:$EG$6,DZ$4,'Monthly Cash Flow'!$F$17:$EG$17)-'Rent Roll'!$V12,0)*'Rent Roll'!$T12*'Rent Roll'!$R12,"-"),"-")</f>
        <v>-</v>
      </c>
      <c r="EA68" s="715" t="str">
        <f>IFERROR(IF(EA$3='Rent Roll'!$U12,MAX(-SUMIF('Monthly Cash Flow'!$F$6:$EG$6,EA$4,'Monthly Cash Flow'!$F$17:$EG$17)-'Rent Roll'!$V12,0)*'Rent Roll'!$T12*'Rent Roll'!$R12,"-"),"-")</f>
        <v>-</v>
      </c>
      <c r="EB68" s="715" t="str">
        <f>IFERROR(IF(EB$3='Rent Roll'!$U12,MAX(-SUMIF('Monthly Cash Flow'!$F$6:$EG$6,EB$4,'Monthly Cash Flow'!$F$17:$EG$17)-'Rent Roll'!$V12,0)*'Rent Roll'!$T12*'Rent Roll'!$R12,"-"),"-")</f>
        <v>-</v>
      </c>
      <c r="EC68" s="715" t="str">
        <f>IFERROR(IF(EC$3='Rent Roll'!$U12,MAX(-SUMIF('Monthly Cash Flow'!$F$6:$EG$6,EC$4,'Monthly Cash Flow'!$F$17:$EG$17)-'Rent Roll'!$V12,0)*'Rent Roll'!$T12*'Rent Roll'!$R12,"-"),"-")</f>
        <v>-</v>
      </c>
      <c r="ED68" s="715" t="str">
        <f>IFERROR(IF(ED$3='Rent Roll'!$U12,MAX(-SUMIF('Monthly Cash Flow'!$F$6:$EG$6,ED$4,'Monthly Cash Flow'!$F$17:$EG$17)-'Rent Roll'!$V12,0)*'Rent Roll'!$T12*'Rent Roll'!$R12,"-"),"-")</f>
        <v>-</v>
      </c>
      <c r="EE68" s="715" t="str">
        <f>IFERROR(IF(EE$3='Rent Roll'!$U12,MAX(-SUMIF('Monthly Cash Flow'!$F$6:$EG$6,EE$4,'Monthly Cash Flow'!$F$17:$EG$17)-'Rent Roll'!$V12,0)*'Rent Roll'!$T12*'Rent Roll'!$R12,"-"),"-")</f>
        <v>-</v>
      </c>
      <c r="EF68" s="361" t="str">
        <f>IFERROR(IF(EF$3='Rent Roll'!$U12,MAX(-SUMIF('Monthly Cash Flow'!$F$6:$EG$6,EF$4,'Monthly Cash Flow'!$F$17:$EG$17)-'Rent Roll'!$V12,0)*'Rent Roll'!$T12*'Rent Roll'!$R12,"-"),"-")</f>
        <v>-</v>
      </c>
      <c r="EG68" s="693" t="s">
        <v>109</v>
      </c>
    </row>
    <row r="69" spans="2:137" x14ac:dyDescent="0.25">
      <c r="B69" s="731"/>
      <c r="C69" s="714" t="str">
        <f>CONCATENATE('Rent Roll'!B13&amp;" - "&amp;'Rent Roll'!C13)</f>
        <v xml:space="preserve"> - </v>
      </c>
      <c r="D69" s="361">
        <f t="shared" si="19"/>
        <v>0</v>
      </c>
      <c r="E69" s="715" t="str">
        <f>IFERROR(IF(E$3='Rent Roll'!$U13,MAX(-SUMIF('Monthly Cash Flow'!$F$6:$EG$6,E$4,'Monthly Cash Flow'!$F$17:$EG$17)-'Rent Roll'!$V13,0)*'Rent Roll'!$T13*'Rent Roll'!$R13,"-"),"-")</f>
        <v>-</v>
      </c>
      <c r="F69" s="715" t="str">
        <f>IFERROR(IF(F$3='Rent Roll'!$U13,MAX(-SUMIF('Monthly Cash Flow'!$F$6:$EG$6,F$4,'Monthly Cash Flow'!$F$17:$EG$17)-'Rent Roll'!$V13,0)*'Rent Roll'!$T13*'Rent Roll'!$R13,"-"),"-")</f>
        <v>-</v>
      </c>
      <c r="G69" s="715" t="str">
        <f>IFERROR(IF(G$3='Rent Roll'!$U13,MAX(-SUMIF('Monthly Cash Flow'!$F$6:$EG$6,G$4,'Monthly Cash Flow'!$F$17:$EG$17)-'Rent Roll'!$V13,0)*'Rent Roll'!$T13*'Rent Roll'!$R13,"-"),"-")</f>
        <v>-</v>
      </c>
      <c r="H69" s="715" t="str">
        <f>IFERROR(IF(H$3='Rent Roll'!$U13,MAX(-SUMIF('Monthly Cash Flow'!$F$6:$EG$6,H$4,'Monthly Cash Flow'!$F$17:$EG$17)-'Rent Roll'!$V13,0)*'Rent Roll'!$T13*'Rent Roll'!$R13,"-"),"-")</f>
        <v>-</v>
      </c>
      <c r="I69" s="715" t="str">
        <f>IFERROR(IF(I$3='Rent Roll'!$U13,MAX(-SUMIF('Monthly Cash Flow'!$F$6:$EG$6,I$4,'Monthly Cash Flow'!$F$17:$EG$17)-'Rent Roll'!$V13,0)*'Rent Roll'!$T13*'Rent Roll'!$R13,"-"),"-")</f>
        <v>-</v>
      </c>
      <c r="J69" s="715" t="str">
        <f>IFERROR(IF(J$3='Rent Roll'!$U13,MAX(-SUMIF('Monthly Cash Flow'!$F$6:$EG$6,J$4,'Monthly Cash Flow'!$F$17:$EG$17)-'Rent Roll'!$V13,0)*'Rent Roll'!$T13*'Rent Roll'!$R13,"-"),"-")</f>
        <v>-</v>
      </c>
      <c r="K69" s="715" t="str">
        <f>IFERROR(IF(K$3='Rent Roll'!$U13,MAX(-SUMIF('Monthly Cash Flow'!$F$6:$EG$6,K$4,'Monthly Cash Flow'!$F$17:$EG$17)-'Rent Roll'!$V13,0)*'Rent Roll'!$T13*'Rent Roll'!$R13,"-"),"-")</f>
        <v>-</v>
      </c>
      <c r="L69" s="715" t="str">
        <f>IFERROR(IF(L$3='Rent Roll'!$U13,MAX(-SUMIF('Monthly Cash Flow'!$F$6:$EG$6,L$4,'Monthly Cash Flow'!$F$17:$EG$17)-'Rent Roll'!$V13,0)*'Rent Roll'!$T13*'Rent Roll'!$R13,"-"),"-")</f>
        <v>-</v>
      </c>
      <c r="M69" s="715" t="str">
        <f>IFERROR(IF(M$3='Rent Roll'!$U13,MAX(-SUMIF('Monthly Cash Flow'!$F$6:$EG$6,M$4,'Monthly Cash Flow'!$F$17:$EG$17)-'Rent Roll'!$V13,0)*'Rent Roll'!$T13*'Rent Roll'!$R13,"-"),"-")</f>
        <v>-</v>
      </c>
      <c r="N69" s="715" t="str">
        <f>IFERROR(IF(N$3='Rent Roll'!$U13,MAX(-SUMIF('Monthly Cash Flow'!$F$6:$EG$6,N$4,'Monthly Cash Flow'!$F$17:$EG$17)-'Rent Roll'!$V13,0)*'Rent Roll'!$T13*'Rent Roll'!$R13,"-"),"-")</f>
        <v>-</v>
      </c>
      <c r="O69" s="715" t="str">
        <f>IFERROR(IF(O$3='Rent Roll'!$U13,MAX(-SUMIF('Monthly Cash Flow'!$F$6:$EG$6,O$4,'Monthly Cash Flow'!$F$17:$EG$17)-'Rent Roll'!$V13,0)*'Rent Roll'!$T13*'Rent Roll'!$R13,"-"),"-")</f>
        <v>-</v>
      </c>
      <c r="P69" s="715" t="str">
        <f>IFERROR(IF(P$3='Rent Roll'!$U13,MAX(-SUMIF('Monthly Cash Flow'!$F$6:$EG$6,P$4,'Monthly Cash Flow'!$F$17:$EG$17)-'Rent Roll'!$V13,0)*'Rent Roll'!$T13*'Rent Roll'!$R13,"-"),"-")</f>
        <v>-</v>
      </c>
      <c r="Q69" s="715" t="str">
        <f>IFERROR(IF(Q$3='Rent Roll'!$U13,MAX(-SUMIF('Monthly Cash Flow'!$F$6:$EG$6,Q$4,'Monthly Cash Flow'!$F$17:$EG$17)-'Rent Roll'!$V13,0)*'Rent Roll'!$T13*'Rent Roll'!$R13,"-"),"-")</f>
        <v>-</v>
      </c>
      <c r="R69" s="715" t="str">
        <f>IFERROR(IF(R$3='Rent Roll'!$U13,MAX(-SUMIF('Monthly Cash Flow'!$F$6:$EG$6,R$4,'Monthly Cash Flow'!$F$17:$EG$17)-'Rent Roll'!$V13,0)*'Rent Roll'!$T13*'Rent Roll'!$R13,"-"),"-")</f>
        <v>-</v>
      </c>
      <c r="S69" s="715" t="str">
        <f>IFERROR(IF(S$3='Rent Roll'!$U13,MAX(-SUMIF('Monthly Cash Flow'!$F$6:$EG$6,S$4,'Monthly Cash Flow'!$F$17:$EG$17)-'Rent Roll'!$V13,0)*'Rent Roll'!$T13*'Rent Roll'!$R13,"-"),"-")</f>
        <v>-</v>
      </c>
      <c r="T69" s="715" t="str">
        <f>IFERROR(IF(T$3='Rent Roll'!$U13,MAX(-SUMIF('Monthly Cash Flow'!$F$6:$EG$6,T$4,'Monthly Cash Flow'!$F$17:$EG$17)-'Rent Roll'!$V13,0)*'Rent Roll'!$T13*'Rent Roll'!$R13,"-"),"-")</f>
        <v>-</v>
      </c>
      <c r="U69" s="715" t="str">
        <f>IFERROR(IF(U$3='Rent Roll'!$U13,MAX(-SUMIF('Monthly Cash Flow'!$F$6:$EG$6,U$4,'Monthly Cash Flow'!$F$17:$EG$17)-'Rent Roll'!$V13,0)*'Rent Roll'!$T13*'Rent Roll'!$R13,"-"),"-")</f>
        <v>-</v>
      </c>
      <c r="V69" s="715" t="str">
        <f>IFERROR(IF(V$3='Rent Roll'!$U13,MAX(-SUMIF('Monthly Cash Flow'!$F$6:$EG$6,V$4,'Monthly Cash Flow'!$F$17:$EG$17)-'Rent Roll'!$V13,0)*'Rent Roll'!$T13*'Rent Roll'!$R13,"-"),"-")</f>
        <v>-</v>
      </c>
      <c r="W69" s="715" t="str">
        <f>IFERROR(IF(W$3='Rent Roll'!$U13,MAX(-SUMIF('Monthly Cash Flow'!$F$6:$EG$6,W$4,'Monthly Cash Flow'!$F$17:$EG$17)-'Rent Roll'!$V13,0)*'Rent Roll'!$T13*'Rent Roll'!$R13,"-"),"-")</f>
        <v>-</v>
      </c>
      <c r="X69" s="715" t="str">
        <f>IFERROR(IF(X$3='Rent Roll'!$U13,MAX(-SUMIF('Monthly Cash Flow'!$F$6:$EG$6,X$4,'Monthly Cash Flow'!$F$17:$EG$17)-'Rent Roll'!$V13,0)*'Rent Roll'!$T13*'Rent Roll'!$R13,"-"),"-")</f>
        <v>-</v>
      </c>
      <c r="Y69" s="715" t="str">
        <f>IFERROR(IF(Y$3='Rent Roll'!$U13,MAX(-SUMIF('Monthly Cash Flow'!$F$6:$EG$6,Y$4,'Monthly Cash Flow'!$F$17:$EG$17)-'Rent Roll'!$V13,0)*'Rent Roll'!$T13*'Rent Roll'!$R13,"-"),"-")</f>
        <v>-</v>
      </c>
      <c r="Z69" s="715" t="str">
        <f>IFERROR(IF(Z$3='Rent Roll'!$U13,MAX(-SUMIF('Monthly Cash Flow'!$F$6:$EG$6,Z$4,'Monthly Cash Flow'!$F$17:$EG$17)-'Rent Roll'!$V13,0)*'Rent Roll'!$T13*'Rent Roll'!$R13,"-"),"-")</f>
        <v>-</v>
      </c>
      <c r="AA69" s="715" t="str">
        <f>IFERROR(IF(AA$3='Rent Roll'!$U13,MAX(-SUMIF('Monthly Cash Flow'!$F$6:$EG$6,AA$4,'Monthly Cash Flow'!$F$17:$EG$17)-'Rent Roll'!$V13,0)*'Rent Roll'!$T13*'Rent Roll'!$R13,"-"),"-")</f>
        <v>-</v>
      </c>
      <c r="AB69" s="715" t="str">
        <f>IFERROR(IF(AB$3='Rent Roll'!$U13,MAX(-SUMIF('Monthly Cash Flow'!$F$6:$EG$6,AB$4,'Monthly Cash Flow'!$F$17:$EG$17)-'Rent Roll'!$V13,0)*'Rent Roll'!$T13*'Rent Roll'!$R13,"-"),"-")</f>
        <v>-</v>
      </c>
      <c r="AC69" s="715" t="str">
        <f>IFERROR(IF(AC$3='Rent Roll'!$U13,MAX(-SUMIF('Monthly Cash Flow'!$F$6:$EG$6,AC$4,'Monthly Cash Flow'!$F$17:$EG$17)-'Rent Roll'!$V13,0)*'Rent Roll'!$T13*'Rent Roll'!$R13,"-"),"-")</f>
        <v>-</v>
      </c>
      <c r="AD69" s="715" t="str">
        <f>IFERROR(IF(AD$3='Rent Roll'!$U13,MAX(-SUMIF('Monthly Cash Flow'!$F$6:$EG$6,AD$4,'Monthly Cash Flow'!$F$17:$EG$17)-'Rent Roll'!$V13,0)*'Rent Roll'!$T13*'Rent Roll'!$R13,"-"),"-")</f>
        <v>-</v>
      </c>
      <c r="AE69" s="715" t="str">
        <f>IFERROR(IF(AE$3='Rent Roll'!$U13,MAX(-SUMIF('Monthly Cash Flow'!$F$6:$EG$6,AE$4,'Monthly Cash Flow'!$F$17:$EG$17)-'Rent Roll'!$V13,0)*'Rent Roll'!$T13*'Rent Roll'!$R13,"-"),"-")</f>
        <v>-</v>
      </c>
      <c r="AF69" s="715" t="str">
        <f>IFERROR(IF(AF$3='Rent Roll'!$U13,MAX(-SUMIF('Monthly Cash Flow'!$F$6:$EG$6,AF$4,'Monthly Cash Flow'!$F$17:$EG$17)-'Rent Roll'!$V13,0)*'Rent Roll'!$T13*'Rent Roll'!$R13,"-"),"-")</f>
        <v>-</v>
      </c>
      <c r="AG69" s="715" t="str">
        <f>IFERROR(IF(AG$3='Rent Roll'!$U13,MAX(-SUMIF('Monthly Cash Flow'!$F$6:$EG$6,AG$4,'Monthly Cash Flow'!$F$17:$EG$17)-'Rent Roll'!$V13,0)*'Rent Roll'!$T13*'Rent Roll'!$R13,"-"),"-")</f>
        <v>-</v>
      </c>
      <c r="AH69" s="715" t="str">
        <f>IFERROR(IF(AH$3='Rent Roll'!$U13,MAX(-SUMIF('Monthly Cash Flow'!$F$6:$EG$6,AH$4,'Monthly Cash Flow'!$F$17:$EG$17)-'Rent Roll'!$V13,0)*'Rent Roll'!$T13*'Rent Roll'!$R13,"-"),"-")</f>
        <v>-</v>
      </c>
      <c r="AI69" s="715" t="str">
        <f>IFERROR(IF(AI$3='Rent Roll'!$U13,MAX(-SUMIF('Monthly Cash Flow'!$F$6:$EG$6,AI$4,'Monthly Cash Flow'!$F$17:$EG$17)-'Rent Roll'!$V13,0)*'Rent Roll'!$T13*'Rent Roll'!$R13,"-"),"-")</f>
        <v>-</v>
      </c>
      <c r="AJ69" s="715" t="str">
        <f>IFERROR(IF(AJ$3='Rent Roll'!$U13,MAX(-SUMIF('Monthly Cash Flow'!$F$6:$EG$6,AJ$4,'Monthly Cash Flow'!$F$17:$EG$17)-'Rent Roll'!$V13,0)*'Rent Roll'!$T13*'Rent Roll'!$R13,"-"),"-")</f>
        <v>-</v>
      </c>
      <c r="AK69" s="715" t="str">
        <f>IFERROR(IF(AK$3='Rent Roll'!$U13,MAX(-SUMIF('Monthly Cash Flow'!$F$6:$EG$6,AK$4,'Monthly Cash Flow'!$F$17:$EG$17)-'Rent Roll'!$V13,0)*'Rent Roll'!$T13*'Rent Roll'!$R13,"-"),"-")</f>
        <v>-</v>
      </c>
      <c r="AL69" s="715" t="str">
        <f>IFERROR(IF(AL$3='Rent Roll'!$U13,MAX(-SUMIF('Monthly Cash Flow'!$F$6:$EG$6,AL$4,'Monthly Cash Flow'!$F$17:$EG$17)-'Rent Roll'!$V13,0)*'Rent Roll'!$T13*'Rent Roll'!$R13,"-"),"-")</f>
        <v>-</v>
      </c>
      <c r="AM69" s="715" t="str">
        <f>IFERROR(IF(AM$3='Rent Roll'!$U13,MAX(-SUMIF('Monthly Cash Flow'!$F$6:$EG$6,AM$4,'Monthly Cash Flow'!$F$17:$EG$17)-'Rent Roll'!$V13,0)*'Rent Roll'!$T13*'Rent Roll'!$R13,"-"),"-")</f>
        <v>-</v>
      </c>
      <c r="AN69" s="715" t="str">
        <f>IFERROR(IF(AN$3='Rent Roll'!$U13,MAX(-SUMIF('Monthly Cash Flow'!$F$6:$EG$6,AN$4,'Monthly Cash Flow'!$F$17:$EG$17)-'Rent Roll'!$V13,0)*'Rent Roll'!$T13*'Rent Roll'!$R13,"-"),"-")</f>
        <v>-</v>
      </c>
      <c r="AO69" s="715" t="str">
        <f>IFERROR(IF(AO$3='Rent Roll'!$U13,MAX(-SUMIF('Monthly Cash Flow'!$F$6:$EG$6,AO$4,'Monthly Cash Flow'!$F$17:$EG$17)-'Rent Roll'!$V13,0)*'Rent Roll'!$T13*'Rent Roll'!$R13,"-"),"-")</f>
        <v>-</v>
      </c>
      <c r="AP69" s="715" t="str">
        <f>IFERROR(IF(AP$3='Rent Roll'!$U13,MAX(-SUMIF('Monthly Cash Flow'!$F$6:$EG$6,AP$4,'Monthly Cash Flow'!$F$17:$EG$17)-'Rent Roll'!$V13,0)*'Rent Roll'!$T13*'Rent Roll'!$R13,"-"),"-")</f>
        <v>-</v>
      </c>
      <c r="AQ69" s="715" t="str">
        <f>IFERROR(IF(AQ$3='Rent Roll'!$U13,MAX(-SUMIF('Monthly Cash Flow'!$F$6:$EG$6,AQ$4,'Monthly Cash Flow'!$F$17:$EG$17)-'Rent Roll'!$V13,0)*'Rent Roll'!$T13*'Rent Roll'!$R13,"-"),"-")</f>
        <v>-</v>
      </c>
      <c r="AR69" s="715" t="str">
        <f>IFERROR(IF(AR$3='Rent Roll'!$U13,MAX(-SUMIF('Monthly Cash Flow'!$F$6:$EG$6,AR$4,'Monthly Cash Flow'!$F$17:$EG$17)-'Rent Roll'!$V13,0)*'Rent Roll'!$T13*'Rent Roll'!$R13,"-"),"-")</f>
        <v>-</v>
      </c>
      <c r="AS69" s="715" t="str">
        <f>IFERROR(IF(AS$3='Rent Roll'!$U13,MAX(-SUMIF('Monthly Cash Flow'!$F$6:$EG$6,AS$4,'Monthly Cash Flow'!$F$17:$EG$17)-'Rent Roll'!$V13,0)*'Rent Roll'!$T13*'Rent Roll'!$R13,"-"),"-")</f>
        <v>-</v>
      </c>
      <c r="AT69" s="715" t="str">
        <f>IFERROR(IF(AT$3='Rent Roll'!$U13,MAX(-SUMIF('Monthly Cash Flow'!$F$6:$EG$6,AT$4,'Monthly Cash Flow'!$F$17:$EG$17)-'Rent Roll'!$V13,0)*'Rent Roll'!$T13*'Rent Roll'!$R13,"-"),"-")</f>
        <v>-</v>
      </c>
      <c r="AU69" s="715" t="str">
        <f>IFERROR(IF(AU$3='Rent Roll'!$U13,MAX(-SUMIF('Monthly Cash Flow'!$F$6:$EG$6,AU$4,'Monthly Cash Flow'!$F$17:$EG$17)-'Rent Roll'!$V13,0)*'Rent Roll'!$T13*'Rent Roll'!$R13,"-"),"-")</f>
        <v>-</v>
      </c>
      <c r="AV69" s="715" t="str">
        <f>IFERROR(IF(AV$3='Rent Roll'!$U13,MAX(-SUMIF('Monthly Cash Flow'!$F$6:$EG$6,AV$4,'Monthly Cash Flow'!$F$17:$EG$17)-'Rent Roll'!$V13,0)*'Rent Roll'!$T13*'Rent Roll'!$R13,"-"),"-")</f>
        <v>-</v>
      </c>
      <c r="AW69" s="715" t="str">
        <f>IFERROR(IF(AW$3='Rent Roll'!$U13,MAX(-SUMIF('Monthly Cash Flow'!$F$6:$EG$6,AW$4,'Monthly Cash Flow'!$F$17:$EG$17)-'Rent Roll'!$V13,0)*'Rent Roll'!$T13*'Rent Roll'!$R13,"-"),"-")</f>
        <v>-</v>
      </c>
      <c r="AX69" s="715" t="str">
        <f>IFERROR(IF(AX$3='Rent Roll'!$U13,MAX(-SUMIF('Monthly Cash Flow'!$F$6:$EG$6,AX$4,'Monthly Cash Flow'!$F$17:$EG$17)-'Rent Roll'!$V13,0)*'Rent Roll'!$T13*'Rent Roll'!$R13,"-"),"-")</f>
        <v>-</v>
      </c>
      <c r="AY69" s="715" t="str">
        <f>IFERROR(IF(AY$3='Rent Roll'!$U13,MAX(-SUMIF('Monthly Cash Flow'!$F$6:$EG$6,AY$4,'Monthly Cash Flow'!$F$17:$EG$17)-'Rent Roll'!$V13,0)*'Rent Roll'!$T13*'Rent Roll'!$R13,"-"),"-")</f>
        <v>-</v>
      </c>
      <c r="AZ69" s="715" t="str">
        <f>IFERROR(IF(AZ$3='Rent Roll'!$U13,MAX(-SUMIF('Monthly Cash Flow'!$F$6:$EG$6,AZ$4,'Monthly Cash Flow'!$F$17:$EG$17)-'Rent Roll'!$V13,0)*'Rent Roll'!$T13*'Rent Roll'!$R13,"-"),"-")</f>
        <v>-</v>
      </c>
      <c r="BA69" s="715" t="str">
        <f>IFERROR(IF(BA$3='Rent Roll'!$U13,MAX(-SUMIF('Monthly Cash Flow'!$F$6:$EG$6,BA$4,'Monthly Cash Flow'!$F$17:$EG$17)-'Rent Roll'!$V13,0)*'Rent Roll'!$T13*'Rent Roll'!$R13,"-"),"-")</f>
        <v>-</v>
      </c>
      <c r="BB69" s="715" t="str">
        <f>IFERROR(IF(BB$3='Rent Roll'!$U13,MAX(-SUMIF('Monthly Cash Flow'!$F$6:$EG$6,BB$4,'Monthly Cash Flow'!$F$17:$EG$17)-'Rent Roll'!$V13,0)*'Rent Roll'!$T13*'Rent Roll'!$R13,"-"),"-")</f>
        <v>-</v>
      </c>
      <c r="BC69" s="715" t="str">
        <f>IFERROR(IF(BC$3='Rent Roll'!$U13,MAX(-SUMIF('Monthly Cash Flow'!$F$6:$EG$6,BC$4,'Monthly Cash Flow'!$F$17:$EG$17)-'Rent Roll'!$V13,0)*'Rent Roll'!$T13*'Rent Roll'!$R13,"-"),"-")</f>
        <v>-</v>
      </c>
      <c r="BD69" s="715" t="str">
        <f>IFERROR(IF(BD$3='Rent Roll'!$U13,MAX(-SUMIF('Monthly Cash Flow'!$F$6:$EG$6,BD$4,'Monthly Cash Flow'!$F$17:$EG$17)-'Rent Roll'!$V13,0)*'Rent Roll'!$T13*'Rent Roll'!$R13,"-"),"-")</f>
        <v>-</v>
      </c>
      <c r="BE69" s="715" t="str">
        <f>IFERROR(IF(BE$3='Rent Roll'!$U13,MAX(-SUMIF('Monthly Cash Flow'!$F$6:$EG$6,BE$4,'Monthly Cash Flow'!$F$17:$EG$17)-'Rent Roll'!$V13,0)*'Rent Roll'!$T13*'Rent Roll'!$R13,"-"),"-")</f>
        <v>-</v>
      </c>
      <c r="BF69" s="715" t="str">
        <f>IFERROR(IF(BF$3='Rent Roll'!$U13,MAX(-SUMIF('Monthly Cash Flow'!$F$6:$EG$6,BF$4,'Monthly Cash Flow'!$F$17:$EG$17)-'Rent Roll'!$V13,0)*'Rent Roll'!$T13*'Rent Roll'!$R13,"-"),"-")</f>
        <v>-</v>
      </c>
      <c r="BG69" s="715" t="str">
        <f>IFERROR(IF(BG$3='Rent Roll'!$U13,MAX(-SUMIF('Monthly Cash Flow'!$F$6:$EG$6,BG$4,'Monthly Cash Flow'!$F$17:$EG$17)-'Rent Roll'!$V13,0)*'Rent Roll'!$T13*'Rent Roll'!$R13,"-"),"-")</f>
        <v>-</v>
      </c>
      <c r="BH69" s="715" t="str">
        <f>IFERROR(IF(BH$3='Rent Roll'!$U13,MAX(-SUMIF('Monthly Cash Flow'!$F$6:$EG$6,BH$4,'Monthly Cash Flow'!$F$17:$EG$17)-'Rent Roll'!$V13,0)*'Rent Roll'!$T13*'Rent Roll'!$R13,"-"),"-")</f>
        <v>-</v>
      </c>
      <c r="BI69" s="715" t="str">
        <f>IFERROR(IF(BI$3='Rent Roll'!$U13,MAX(-SUMIF('Monthly Cash Flow'!$F$6:$EG$6,BI$4,'Monthly Cash Flow'!$F$17:$EG$17)-'Rent Roll'!$V13,0)*'Rent Roll'!$T13*'Rent Roll'!$R13,"-"),"-")</f>
        <v>-</v>
      </c>
      <c r="BJ69" s="715" t="str">
        <f>IFERROR(IF(BJ$3='Rent Roll'!$U13,MAX(-SUMIF('Monthly Cash Flow'!$F$6:$EG$6,BJ$4,'Monthly Cash Flow'!$F$17:$EG$17)-'Rent Roll'!$V13,0)*'Rent Roll'!$T13*'Rent Roll'!$R13,"-"),"-")</f>
        <v>-</v>
      </c>
      <c r="BK69" s="715" t="str">
        <f>IFERROR(IF(BK$3='Rent Roll'!$U13,MAX(-SUMIF('Monthly Cash Flow'!$F$6:$EG$6,BK$4,'Monthly Cash Flow'!$F$17:$EG$17)-'Rent Roll'!$V13,0)*'Rent Roll'!$T13*'Rent Roll'!$R13,"-"),"-")</f>
        <v>-</v>
      </c>
      <c r="BL69" s="715" t="str">
        <f>IFERROR(IF(BL$3='Rent Roll'!$U13,MAX(-SUMIF('Monthly Cash Flow'!$F$6:$EG$6,BL$4,'Monthly Cash Flow'!$F$17:$EG$17)-'Rent Roll'!$V13,0)*'Rent Roll'!$T13*'Rent Roll'!$R13,"-"),"-")</f>
        <v>-</v>
      </c>
      <c r="BM69" s="715" t="str">
        <f>IFERROR(IF(BM$3='Rent Roll'!$U13,MAX(-SUMIF('Monthly Cash Flow'!$F$6:$EG$6,BM$4,'Monthly Cash Flow'!$F$17:$EG$17)-'Rent Roll'!$V13,0)*'Rent Roll'!$T13*'Rent Roll'!$R13,"-"),"-")</f>
        <v>-</v>
      </c>
      <c r="BN69" s="715" t="str">
        <f>IFERROR(IF(BN$3='Rent Roll'!$U13,MAX(-SUMIF('Monthly Cash Flow'!$F$6:$EG$6,BN$4,'Monthly Cash Flow'!$F$17:$EG$17)-'Rent Roll'!$V13,0)*'Rent Roll'!$T13*'Rent Roll'!$R13,"-"),"-")</f>
        <v>-</v>
      </c>
      <c r="BO69" s="715" t="str">
        <f>IFERROR(IF(BO$3='Rent Roll'!$U13,MAX(-SUMIF('Monthly Cash Flow'!$F$6:$EG$6,BO$4,'Monthly Cash Flow'!$F$17:$EG$17)-'Rent Roll'!$V13,0)*'Rent Roll'!$T13*'Rent Roll'!$R13,"-"),"-")</f>
        <v>-</v>
      </c>
      <c r="BP69" s="715" t="str">
        <f>IFERROR(IF(BP$3='Rent Roll'!$U13,MAX(-SUMIF('Monthly Cash Flow'!$F$6:$EG$6,BP$4,'Monthly Cash Flow'!$F$17:$EG$17)-'Rent Roll'!$V13,0)*'Rent Roll'!$T13*'Rent Roll'!$R13,"-"),"-")</f>
        <v>-</v>
      </c>
      <c r="BQ69" s="715" t="str">
        <f>IFERROR(IF(BQ$3='Rent Roll'!$U13,MAX(-SUMIF('Monthly Cash Flow'!$F$6:$EG$6,BQ$4,'Monthly Cash Flow'!$F$17:$EG$17)-'Rent Roll'!$V13,0)*'Rent Roll'!$T13*'Rent Roll'!$R13,"-"),"-")</f>
        <v>-</v>
      </c>
      <c r="BR69" s="715" t="str">
        <f>IFERROR(IF(BR$3='Rent Roll'!$U13,MAX(-SUMIF('Monthly Cash Flow'!$F$6:$EG$6,BR$4,'Monthly Cash Flow'!$F$17:$EG$17)-'Rent Roll'!$V13,0)*'Rent Roll'!$T13*'Rent Roll'!$R13,"-"),"-")</f>
        <v>-</v>
      </c>
      <c r="BS69" s="715" t="str">
        <f>IFERROR(IF(BS$3='Rent Roll'!$U13,MAX(-SUMIF('Monthly Cash Flow'!$F$6:$EG$6,BS$4,'Monthly Cash Flow'!$F$17:$EG$17)-'Rent Roll'!$V13,0)*'Rent Roll'!$T13*'Rent Roll'!$R13,"-"),"-")</f>
        <v>-</v>
      </c>
      <c r="BT69" s="715" t="str">
        <f>IFERROR(IF(BT$3='Rent Roll'!$U13,MAX(-SUMIF('Monthly Cash Flow'!$F$6:$EG$6,BT$4,'Monthly Cash Flow'!$F$17:$EG$17)-'Rent Roll'!$V13,0)*'Rent Roll'!$T13*'Rent Roll'!$R13,"-"),"-")</f>
        <v>-</v>
      </c>
      <c r="BU69" s="715" t="str">
        <f>IFERROR(IF(BU$3='Rent Roll'!$U13,MAX(-SUMIF('Monthly Cash Flow'!$F$6:$EG$6,BU$4,'Monthly Cash Flow'!$F$17:$EG$17)-'Rent Roll'!$V13,0)*'Rent Roll'!$T13*'Rent Roll'!$R13,"-"),"-")</f>
        <v>-</v>
      </c>
      <c r="BV69" s="715" t="str">
        <f>IFERROR(IF(BV$3='Rent Roll'!$U13,MAX(-SUMIF('Monthly Cash Flow'!$F$6:$EG$6,BV$4,'Monthly Cash Flow'!$F$17:$EG$17)-'Rent Roll'!$V13,0)*'Rent Roll'!$T13*'Rent Roll'!$R13,"-"),"-")</f>
        <v>-</v>
      </c>
      <c r="BW69" s="715" t="str">
        <f>IFERROR(IF(BW$3='Rent Roll'!$U13,MAX(-SUMIF('Monthly Cash Flow'!$F$6:$EG$6,BW$4,'Monthly Cash Flow'!$F$17:$EG$17)-'Rent Roll'!$V13,0)*'Rent Roll'!$T13*'Rent Roll'!$R13,"-"),"-")</f>
        <v>-</v>
      </c>
      <c r="BX69" s="715" t="str">
        <f>IFERROR(IF(BX$3='Rent Roll'!$U13,MAX(-SUMIF('Monthly Cash Flow'!$F$6:$EG$6,BX$4,'Monthly Cash Flow'!$F$17:$EG$17)-'Rent Roll'!$V13,0)*'Rent Roll'!$T13*'Rent Roll'!$R13,"-"),"-")</f>
        <v>-</v>
      </c>
      <c r="BY69" s="715" t="str">
        <f>IFERROR(IF(BY$3='Rent Roll'!$U13,MAX(-SUMIF('Monthly Cash Flow'!$F$6:$EG$6,BY$4,'Monthly Cash Flow'!$F$17:$EG$17)-'Rent Roll'!$V13,0)*'Rent Roll'!$T13*'Rent Roll'!$R13,"-"),"-")</f>
        <v>-</v>
      </c>
      <c r="BZ69" s="715" t="str">
        <f>IFERROR(IF(BZ$3='Rent Roll'!$U13,MAX(-SUMIF('Monthly Cash Flow'!$F$6:$EG$6,BZ$4,'Monthly Cash Flow'!$F$17:$EG$17)-'Rent Roll'!$V13,0)*'Rent Roll'!$T13*'Rent Roll'!$R13,"-"),"-")</f>
        <v>-</v>
      </c>
      <c r="CA69" s="715" t="str">
        <f>IFERROR(IF(CA$3='Rent Roll'!$U13,MAX(-SUMIF('Monthly Cash Flow'!$F$6:$EG$6,CA$4,'Monthly Cash Flow'!$F$17:$EG$17)-'Rent Roll'!$V13,0)*'Rent Roll'!$T13*'Rent Roll'!$R13,"-"),"-")</f>
        <v>-</v>
      </c>
      <c r="CB69" s="715" t="str">
        <f>IFERROR(IF(CB$3='Rent Roll'!$U13,MAX(-SUMIF('Monthly Cash Flow'!$F$6:$EG$6,CB$4,'Monthly Cash Flow'!$F$17:$EG$17)-'Rent Roll'!$V13,0)*'Rent Roll'!$T13*'Rent Roll'!$R13,"-"),"-")</f>
        <v>-</v>
      </c>
      <c r="CC69" s="715" t="str">
        <f>IFERROR(IF(CC$3='Rent Roll'!$U13,MAX(-SUMIF('Monthly Cash Flow'!$F$6:$EG$6,CC$4,'Monthly Cash Flow'!$F$17:$EG$17)-'Rent Roll'!$V13,0)*'Rent Roll'!$T13*'Rent Roll'!$R13,"-"),"-")</f>
        <v>-</v>
      </c>
      <c r="CD69" s="715" t="str">
        <f>IFERROR(IF(CD$3='Rent Roll'!$U13,MAX(-SUMIF('Monthly Cash Flow'!$F$6:$EG$6,CD$4,'Monthly Cash Flow'!$F$17:$EG$17)-'Rent Roll'!$V13,0)*'Rent Roll'!$T13*'Rent Roll'!$R13,"-"),"-")</f>
        <v>-</v>
      </c>
      <c r="CE69" s="715" t="str">
        <f>IFERROR(IF(CE$3='Rent Roll'!$U13,MAX(-SUMIF('Monthly Cash Flow'!$F$6:$EG$6,CE$4,'Monthly Cash Flow'!$F$17:$EG$17)-'Rent Roll'!$V13,0)*'Rent Roll'!$T13*'Rent Roll'!$R13,"-"),"-")</f>
        <v>-</v>
      </c>
      <c r="CF69" s="715" t="str">
        <f>IFERROR(IF(CF$3='Rent Roll'!$U13,MAX(-SUMIF('Monthly Cash Flow'!$F$6:$EG$6,CF$4,'Monthly Cash Flow'!$F$17:$EG$17)-'Rent Roll'!$V13,0)*'Rent Roll'!$T13*'Rent Roll'!$R13,"-"),"-")</f>
        <v>-</v>
      </c>
      <c r="CG69" s="715" t="str">
        <f>IFERROR(IF(CG$3='Rent Roll'!$U13,MAX(-SUMIF('Monthly Cash Flow'!$F$6:$EG$6,CG$4,'Monthly Cash Flow'!$F$17:$EG$17)-'Rent Roll'!$V13,0)*'Rent Roll'!$T13*'Rent Roll'!$R13,"-"),"-")</f>
        <v>-</v>
      </c>
      <c r="CH69" s="715" t="str">
        <f>IFERROR(IF(CH$3='Rent Roll'!$U13,MAX(-SUMIF('Monthly Cash Flow'!$F$6:$EG$6,CH$4,'Monthly Cash Flow'!$F$17:$EG$17)-'Rent Roll'!$V13,0)*'Rent Roll'!$T13*'Rent Roll'!$R13,"-"),"-")</f>
        <v>-</v>
      </c>
      <c r="CI69" s="715" t="str">
        <f>IFERROR(IF(CI$3='Rent Roll'!$U13,MAX(-SUMIF('Monthly Cash Flow'!$F$6:$EG$6,CI$4,'Monthly Cash Flow'!$F$17:$EG$17)-'Rent Roll'!$V13,0)*'Rent Roll'!$T13*'Rent Roll'!$R13,"-"),"-")</f>
        <v>-</v>
      </c>
      <c r="CJ69" s="715" t="str">
        <f>IFERROR(IF(CJ$3='Rent Roll'!$U13,MAX(-SUMIF('Monthly Cash Flow'!$F$6:$EG$6,CJ$4,'Monthly Cash Flow'!$F$17:$EG$17)-'Rent Roll'!$V13,0)*'Rent Roll'!$T13*'Rent Roll'!$R13,"-"),"-")</f>
        <v>-</v>
      </c>
      <c r="CK69" s="715" t="str">
        <f>IFERROR(IF(CK$3='Rent Roll'!$U13,MAX(-SUMIF('Monthly Cash Flow'!$F$6:$EG$6,CK$4,'Monthly Cash Flow'!$F$17:$EG$17)-'Rent Roll'!$V13,0)*'Rent Roll'!$T13*'Rent Roll'!$R13,"-"),"-")</f>
        <v>-</v>
      </c>
      <c r="CL69" s="715" t="str">
        <f>IFERROR(IF(CL$3='Rent Roll'!$U13,MAX(-SUMIF('Monthly Cash Flow'!$F$6:$EG$6,CL$4,'Monthly Cash Flow'!$F$17:$EG$17)-'Rent Roll'!$V13,0)*'Rent Roll'!$T13*'Rent Roll'!$R13,"-"),"-")</f>
        <v>-</v>
      </c>
      <c r="CM69" s="715" t="str">
        <f>IFERROR(IF(CM$3='Rent Roll'!$U13,MAX(-SUMIF('Monthly Cash Flow'!$F$6:$EG$6,CM$4,'Monthly Cash Flow'!$F$17:$EG$17)-'Rent Roll'!$V13,0)*'Rent Roll'!$T13*'Rent Roll'!$R13,"-"),"-")</f>
        <v>-</v>
      </c>
      <c r="CN69" s="715" t="str">
        <f>IFERROR(IF(CN$3='Rent Roll'!$U13,MAX(-SUMIF('Monthly Cash Flow'!$F$6:$EG$6,CN$4,'Monthly Cash Flow'!$F$17:$EG$17)-'Rent Roll'!$V13,0)*'Rent Roll'!$T13*'Rent Roll'!$R13,"-"),"-")</f>
        <v>-</v>
      </c>
      <c r="CO69" s="715" t="str">
        <f>IFERROR(IF(CO$3='Rent Roll'!$U13,MAX(-SUMIF('Monthly Cash Flow'!$F$6:$EG$6,CO$4,'Monthly Cash Flow'!$F$17:$EG$17)-'Rent Roll'!$V13,0)*'Rent Roll'!$T13*'Rent Roll'!$R13,"-"),"-")</f>
        <v>-</v>
      </c>
      <c r="CP69" s="715" t="str">
        <f>IFERROR(IF(CP$3='Rent Roll'!$U13,MAX(-SUMIF('Monthly Cash Flow'!$F$6:$EG$6,CP$4,'Monthly Cash Flow'!$F$17:$EG$17)-'Rent Roll'!$V13,0)*'Rent Roll'!$T13*'Rent Roll'!$R13,"-"),"-")</f>
        <v>-</v>
      </c>
      <c r="CQ69" s="715" t="str">
        <f>IFERROR(IF(CQ$3='Rent Roll'!$U13,MAX(-SUMIF('Monthly Cash Flow'!$F$6:$EG$6,CQ$4,'Monthly Cash Flow'!$F$17:$EG$17)-'Rent Roll'!$V13,0)*'Rent Roll'!$T13*'Rent Roll'!$R13,"-"),"-")</f>
        <v>-</v>
      </c>
      <c r="CR69" s="715" t="str">
        <f>IFERROR(IF(CR$3='Rent Roll'!$U13,MAX(-SUMIF('Monthly Cash Flow'!$F$6:$EG$6,CR$4,'Monthly Cash Flow'!$F$17:$EG$17)-'Rent Roll'!$V13,0)*'Rent Roll'!$T13*'Rent Roll'!$R13,"-"),"-")</f>
        <v>-</v>
      </c>
      <c r="CS69" s="715" t="str">
        <f>IFERROR(IF(CS$3='Rent Roll'!$U13,MAX(-SUMIF('Monthly Cash Flow'!$F$6:$EG$6,CS$4,'Monthly Cash Flow'!$F$17:$EG$17)-'Rent Roll'!$V13,0)*'Rent Roll'!$T13*'Rent Roll'!$R13,"-"),"-")</f>
        <v>-</v>
      </c>
      <c r="CT69" s="715" t="str">
        <f>IFERROR(IF(CT$3='Rent Roll'!$U13,MAX(-SUMIF('Monthly Cash Flow'!$F$6:$EG$6,CT$4,'Monthly Cash Flow'!$F$17:$EG$17)-'Rent Roll'!$V13,0)*'Rent Roll'!$T13*'Rent Roll'!$R13,"-"),"-")</f>
        <v>-</v>
      </c>
      <c r="CU69" s="715" t="str">
        <f>IFERROR(IF(CU$3='Rent Roll'!$U13,MAX(-SUMIF('Monthly Cash Flow'!$F$6:$EG$6,CU$4,'Monthly Cash Flow'!$F$17:$EG$17)-'Rent Roll'!$V13,0)*'Rent Roll'!$T13*'Rent Roll'!$R13,"-"),"-")</f>
        <v>-</v>
      </c>
      <c r="CV69" s="715" t="str">
        <f>IFERROR(IF(CV$3='Rent Roll'!$U13,MAX(-SUMIF('Monthly Cash Flow'!$F$6:$EG$6,CV$4,'Monthly Cash Flow'!$F$17:$EG$17)-'Rent Roll'!$V13,0)*'Rent Roll'!$T13*'Rent Roll'!$R13,"-"),"-")</f>
        <v>-</v>
      </c>
      <c r="CW69" s="715" t="str">
        <f>IFERROR(IF(CW$3='Rent Roll'!$U13,MAX(-SUMIF('Monthly Cash Flow'!$F$6:$EG$6,CW$4,'Monthly Cash Flow'!$F$17:$EG$17)-'Rent Roll'!$V13,0)*'Rent Roll'!$T13*'Rent Roll'!$R13,"-"),"-")</f>
        <v>-</v>
      </c>
      <c r="CX69" s="715" t="str">
        <f>IFERROR(IF(CX$3='Rent Roll'!$U13,MAX(-SUMIF('Monthly Cash Flow'!$F$6:$EG$6,CX$4,'Monthly Cash Flow'!$F$17:$EG$17)-'Rent Roll'!$V13,0)*'Rent Roll'!$T13*'Rent Roll'!$R13,"-"),"-")</f>
        <v>-</v>
      </c>
      <c r="CY69" s="715" t="str">
        <f>IFERROR(IF(CY$3='Rent Roll'!$U13,MAX(-SUMIF('Monthly Cash Flow'!$F$6:$EG$6,CY$4,'Monthly Cash Flow'!$F$17:$EG$17)-'Rent Roll'!$V13,0)*'Rent Roll'!$T13*'Rent Roll'!$R13,"-"),"-")</f>
        <v>-</v>
      </c>
      <c r="CZ69" s="715" t="str">
        <f>IFERROR(IF(CZ$3='Rent Roll'!$U13,MAX(-SUMIF('Monthly Cash Flow'!$F$6:$EG$6,CZ$4,'Monthly Cash Flow'!$F$17:$EG$17)-'Rent Roll'!$V13,0)*'Rent Roll'!$T13*'Rent Roll'!$R13,"-"),"-")</f>
        <v>-</v>
      </c>
      <c r="DA69" s="715" t="str">
        <f>IFERROR(IF(DA$3='Rent Roll'!$U13,MAX(-SUMIF('Monthly Cash Flow'!$F$6:$EG$6,DA$4,'Monthly Cash Flow'!$F$17:$EG$17)-'Rent Roll'!$V13,0)*'Rent Roll'!$T13*'Rent Roll'!$R13,"-"),"-")</f>
        <v>-</v>
      </c>
      <c r="DB69" s="715" t="str">
        <f>IFERROR(IF(DB$3='Rent Roll'!$U13,MAX(-SUMIF('Monthly Cash Flow'!$F$6:$EG$6,DB$4,'Monthly Cash Flow'!$F$17:$EG$17)-'Rent Roll'!$V13,0)*'Rent Roll'!$T13*'Rent Roll'!$R13,"-"),"-")</f>
        <v>-</v>
      </c>
      <c r="DC69" s="715" t="str">
        <f>IFERROR(IF(DC$3='Rent Roll'!$U13,MAX(-SUMIF('Monthly Cash Flow'!$F$6:$EG$6,DC$4,'Monthly Cash Flow'!$F$17:$EG$17)-'Rent Roll'!$V13,0)*'Rent Roll'!$T13*'Rent Roll'!$R13,"-"),"-")</f>
        <v>-</v>
      </c>
      <c r="DD69" s="715" t="str">
        <f>IFERROR(IF(DD$3='Rent Roll'!$U13,MAX(-SUMIF('Monthly Cash Flow'!$F$6:$EG$6,DD$4,'Monthly Cash Flow'!$F$17:$EG$17)-'Rent Roll'!$V13,0)*'Rent Roll'!$T13*'Rent Roll'!$R13,"-"),"-")</f>
        <v>-</v>
      </c>
      <c r="DE69" s="715" t="str">
        <f>IFERROR(IF(DE$3='Rent Roll'!$U13,MAX(-SUMIF('Monthly Cash Flow'!$F$6:$EG$6,DE$4,'Monthly Cash Flow'!$F$17:$EG$17)-'Rent Roll'!$V13,0)*'Rent Roll'!$T13*'Rent Roll'!$R13,"-"),"-")</f>
        <v>-</v>
      </c>
      <c r="DF69" s="715" t="str">
        <f>IFERROR(IF(DF$3='Rent Roll'!$U13,MAX(-SUMIF('Monthly Cash Flow'!$F$6:$EG$6,DF$4,'Monthly Cash Flow'!$F$17:$EG$17)-'Rent Roll'!$V13,0)*'Rent Roll'!$T13*'Rent Roll'!$R13,"-"),"-")</f>
        <v>-</v>
      </c>
      <c r="DG69" s="715" t="str">
        <f>IFERROR(IF(DG$3='Rent Roll'!$U13,MAX(-SUMIF('Monthly Cash Flow'!$F$6:$EG$6,DG$4,'Monthly Cash Flow'!$F$17:$EG$17)-'Rent Roll'!$V13,0)*'Rent Roll'!$T13*'Rent Roll'!$R13,"-"),"-")</f>
        <v>-</v>
      </c>
      <c r="DH69" s="715" t="str">
        <f>IFERROR(IF(DH$3='Rent Roll'!$U13,MAX(-SUMIF('Monthly Cash Flow'!$F$6:$EG$6,DH$4,'Monthly Cash Flow'!$F$17:$EG$17)-'Rent Roll'!$V13,0)*'Rent Roll'!$T13*'Rent Roll'!$R13,"-"),"-")</f>
        <v>-</v>
      </c>
      <c r="DI69" s="715" t="str">
        <f>IFERROR(IF(DI$3='Rent Roll'!$U13,MAX(-SUMIF('Monthly Cash Flow'!$F$6:$EG$6,DI$4,'Monthly Cash Flow'!$F$17:$EG$17)-'Rent Roll'!$V13,0)*'Rent Roll'!$T13*'Rent Roll'!$R13,"-"),"-")</f>
        <v>-</v>
      </c>
      <c r="DJ69" s="715" t="str">
        <f>IFERROR(IF(DJ$3='Rent Roll'!$U13,MAX(-SUMIF('Monthly Cash Flow'!$F$6:$EG$6,DJ$4,'Monthly Cash Flow'!$F$17:$EG$17)-'Rent Roll'!$V13,0)*'Rent Roll'!$T13*'Rent Roll'!$R13,"-"),"-")</f>
        <v>-</v>
      </c>
      <c r="DK69" s="715" t="str">
        <f>IFERROR(IF(DK$3='Rent Roll'!$U13,MAX(-SUMIF('Monthly Cash Flow'!$F$6:$EG$6,DK$4,'Monthly Cash Flow'!$F$17:$EG$17)-'Rent Roll'!$V13,0)*'Rent Roll'!$T13*'Rent Roll'!$R13,"-"),"-")</f>
        <v>-</v>
      </c>
      <c r="DL69" s="715" t="str">
        <f>IFERROR(IF(DL$3='Rent Roll'!$U13,MAX(-SUMIF('Monthly Cash Flow'!$F$6:$EG$6,DL$4,'Monthly Cash Flow'!$F$17:$EG$17)-'Rent Roll'!$V13,0)*'Rent Roll'!$T13*'Rent Roll'!$R13,"-"),"-")</f>
        <v>-</v>
      </c>
      <c r="DM69" s="715" t="str">
        <f>IFERROR(IF(DM$3='Rent Roll'!$U13,MAX(-SUMIF('Monthly Cash Flow'!$F$6:$EG$6,DM$4,'Monthly Cash Flow'!$F$17:$EG$17)-'Rent Roll'!$V13,0)*'Rent Roll'!$T13*'Rent Roll'!$R13,"-"),"-")</f>
        <v>-</v>
      </c>
      <c r="DN69" s="715" t="str">
        <f>IFERROR(IF(DN$3='Rent Roll'!$U13,MAX(-SUMIF('Monthly Cash Flow'!$F$6:$EG$6,DN$4,'Monthly Cash Flow'!$F$17:$EG$17)-'Rent Roll'!$V13,0)*'Rent Roll'!$T13*'Rent Roll'!$R13,"-"),"-")</f>
        <v>-</v>
      </c>
      <c r="DO69" s="715" t="str">
        <f>IFERROR(IF(DO$3='Rent Roll'!$U13,MAX(-SUMIF('Monthly Cash Flow'!$F$6:$EG$6,DO$4,'Monthly Cash Flow'!$F$17:$EG$17)-'Rent Roll'!$V13,0)*'Rent Roll'!$T13*'Rent Roll'!$R13,"-"),"-")</f>
        <v>-</v>
      </c>
      <c r="DP69" s="715" t="str">
        <f>IFERROR(IF(DP$3='Rent Roll'!$U13,MAX(-SUMIF('Monthly Cash Flow'!$F$6:$EG$6,DP$4,'Monthly Cash Flow'!$F$17:$EG$17)-'Rent Roll'!$V13,0)*'Rent Roll'!$T13*'Rent Roll'!$R13,"-"),"-")</f>
        <v>-</v>
      </c>
      <c r="DQ69" s="715" t="str">
        <f>IFERROR(IF(DQ$3='Rent Roll'!$U13,MAX(-SUMIF('Monthly Cash Flow'!$F$6:$EG$6,DQ$4,'Monthly Cash Flow'!$F$17:$EG$17)-'Rent Roll'!$V13,0)*'Rent Roll'!$T13*'Rent Roll'!$R13,"-"),"-")</f>
        <v>-</v>
      </c>
      <c r="DR69" s="715" t="str">
        <f>IFERROR(IF(DR$3='Rent Roll'!$U13,MAX(-SUMIF('Monthly Cash Flow'!$F$6:$EG$6,DR$4,'Monthly Cash Flow'!$F$17:$EG$17)-'Rent Roll'!$V13,0)*'Rent Roll'!$T13*'Rent Roll'!$R13,"-"),"-")</f>
        <v>-</v>
      </c>
      <c r="DS69" s="715" t="str">
        <f>IFERROR(IF(DS$3='Rent Roll'!$U13,MAX(-SUMIF('Monthly Cash Flow'!$F$6:$EG$6,DS$4,'Monthly Cash Flow'!$F$17:$EG$17)-'Rent Roll'!$V13,0)*'Rent Roll'!$T13*'Rent Roll'!$R13,"-"),"-")</f>
        <v>-</v>
      </c>
      <c r="DT69" s="715" t="str">
        <f>IFERROR(IF(DT$3='Rent Roll'!$U13,MAX(-SUMIF('Monthly Cash Flow'!$F$6:$EG$6,DT$4,'Monthly Cash Flow'!$F$17:$EG$17)-'Rent Roll'!$V13,0)*'Rent Roll'!$T13*'Rent Roll'!$R13,"-"),"-")</f>
        <v>-</v>
      </c>
      <c r="DU69" s="715" t="str">
        <f>IFERROR(IF(DU$3='Rent Roll'!$U13,MAX(-SUMIF('Monthly Cash Flow'!$F$6:$EG$6,DU$4,'Monthly Cash Flow'!$F$17:$EG$17)-'Rent Roll'!$V13,0)*'Rent Roll'!$T13*'Rent Roll'!$R13,"-"),"-")</f>
        <v>-</v>
      </c>
      <c r="DV69" s="715" t="str">
        <f>IFERROR(IF(DV$3='Rent Roll'!$U13,MAX(-SUMIF('Monthly Cash Flow'!$F$6:$EG$6,DV$4,'Monthly Cash Flow'!$F$17:$EG$17)-'Rent Roll'!$V13,0)*'Rent Roll'!$T13*'Rent Roll'!$R13,"-"),"-")</f>
        <v>-</v>
      </c>
      <c r="DW69" s="715" t="str">
        <f>IFERROR(IF(DW$3='Rent Roll'!$U13,MAX(-SUMIF('Monthly Cash Flow'!$F$6:$EG$6,DW$4,'Monthly Cash Flow'!$F$17:$EG$17)-'Rent Roll'!$V13,0)*'Rent Roll'!$T13*'Rent Roll'!$R13,"-"),"-")</f>
        <v>-</v>
      </c>
      <c r="DX69" s="715" t="str">
        <f>IFERROR(IF(DX$3='Rent Roll'!$U13,MAX(-SUMIF('Monthly Cash Flow'!$F$6:$EG$6,DX$4,'Monthly Cash Flow'!$F$17:$EG$17)-'Rent Roll'!$V13,0)*'Rent Roll'!$T13*'Rent Roll'!$R13,"-"),"-")</f>
        <v>-</v>
      </c>
      <c r="DY69" s="715" t="str">
        <f>IFERROR(IF(DY$3='Rent Roll'!$U13,MAX(-SUMIF('Monthly Cash Flow'!$F$6:$EG$6,DY$4,'Monthly Cash Flow'!$F$17:$EG$17)-'Rent Roll'!$V13,0)*'Rent Roll'!$T13*'Rent Roll'!$R13,"-"),"-")</f>
        <v>-</v>
      </c>
      <c r="DZ69" s="715" t="str">
        <f>IFERROR(IF(DZ$3='Rent Roll'!$U13,MAX(-SUMIF('Monthly Cash Flow'!$F$6:$EG$6,DZ$4,'Monthly Cash Flow'!$F$17:$EG$17)-'Rent Roll'!$V13,0)*'Rent Roll'!$T13*'Rent Roll'!$R13,"-"),"-")</f>
        <v>-</v>
      </c>
      <c r="EA69" s="715" t="str">
        <f>IFERROR(IF(EA$3='Rent Roll'!$U13,MAX(-SUMIF('Monthly Cash Flow'!$F$6:$EG$6,EA$4,'Monthly Cash Flow'!$F$17:$EG$17)-'Rent Roll'!$V13,0)*'Rent Roll'!$T13*'Rent Roll'!$R13,"-"),"-")</f>
        <v>-</v>
      </c>
      <c r="EB69" s="715" t="str">
        <f>IFERROR(IF(EB$3='Rent Roll'!$U13,MAX(-SUMIF('Monthly Cash Flow'!$F$6:$EG$6,EB$4,'Monthly Cash Flow'!$F$17:$EG$17)-'Rent Roll'!$V13,0)*'Rent Roll'!$T13*'Rent Roll'!$R13,"-"),"-")</f>
        <v>-</v>
      </c>
      <c r="EC69" s="715" t="str">
        <f>IFERROR(IF(EC$3='Rent Roll'!$U13,MAX(-SUMIF('Monthly Cash Flow'!$F$6:$EG$6,EC$4,'Monthly Cash Flow'!$F$17:$EG$17)-'Rent Roll'!$V13,0)*'Rent Roll'!$T13*'Rent Roll'!$R13,"-"),"-")</f>
        <v>-</v>
      </c>
      <c r="ED69" s="715" t="str">
        <f>IFERROR(IF(ED$3='Rent Roll'!$U13,MAX(-SUMIF('Monthly Cash Flow'!$F$6:$EG$6,ED$4,'Monthly Cash Flow'!$F$17:$EG$17)-'Rent Roll'!$V13,0)*'Rent Roll'!$T13*'Rent Roll'!$R13,"-"),"-")</f>
        <v>-</v>
      </c>
      <c r="EE69" s="715" t="str">
        <f>IFERROR(IF(EE$3='Rent Roll'!$U13,MAX(-SUMIF('Monthly Cash Flow'!$F$6:$EG$6,EE$4,'Monthly Cash Flow'!$F$17:$EG$17)-'Rent Roll'!$V13,0)*'Rent Roll'!$T13*'Rent Roll'!$R13,"-"),"-")</f>
        <v>-</v>
      </c>
      <c r="EF69" s="361" t="str">
        <f>IFERROR(IF(EF$3='Rent Roll'!$U13,MAX(-SUMIF('Monthly Cash Flow'!$F$6:$EG$6,EF$4,'Monthly Cash Flow'!$F$17:$EG$17)-'Rent Roll'!$V13,0)*'Rent Roll'!$T13*'Rent Roll'!$R13,"-"),"-")</f>
        <v>-</v>
      </c>
      <c r="EG69" s="693" t="s">
        <v>109</v>
      </c>
    </row>
    <row r="70" spans="2:137" x14ac:dyDescent="0.25">
      <c r="B70" s="731"/>
      <c r="C70" s="714" t="str">
        <f>CONCATENATE('Rent Roll'!B14&amp;" - "&amp;'Rent Roll'!C14)</f>
        <v xml:space="preserve"> - </v>
      </c>
      <c r="D70" s="361">
        <f t="shared" si="19"/>
        <v>0</v>
      </c>
      <c r="E70" s="715" t="str">
        <f>IFERROR(IF(E$3='Rent Roll'!$U14,MAX(-SUMIF('Monthly Cash Flow'!$F$6:$EG$6,E$4,'Monthly Cash Flow'!$F$17:$EG$17)-'Rent Roll'!$V14,0)*'Rent Roll'!$T14*'Rent Roll'!$R14,"-"),"-")</f>
        <v>-</v>
      </c>
      <c r="F70" s="715" t="str">
        <f>IFERROR(IF(F$3='Rent Roll'!$U14,MAX(-SUMIF('Monthly Cash Flow'!$F$6:$EG$6,F$4,'Monthly Cash Flow'!$F$17:$EG$17)-'Rent Roll'!$V14,0)*'Rent Roll'!$T14*'Rent Roll'!$R14,"-"),"-")</f>
        <v>-</v>
      </c>
      <c r="G70" s="715" t="str">
        <f>IFERROR(IF(G$3='Rent Roll'!$U14,MAX(-SUMIF('Monthly Cash Flow'!$F$6:$EG$6,G$4,'Monthly Cash Flow'!$F$17:$EG$17)-'Rent Roll'!$V14,0)*'Rent Roll'!$T14*'Rent Roll'!$R14,"-"),"-")</f>
        <v>-</v>
      </c>
      <c r="H70" s="715" t="str">
        <f>IFERROR(IF(H$3='Rent Roll'!$U14,MAX(-SUMIF('Monthly Cash Flow'!$F$6:$EG$6,H$4,'Monthly Cash Flow'!$F$17:$EG$17)-'Rent Roll'!$V14,0)*'Rent Roll'!$T14*'Rent Roll'!$R14,"-"),"-")</f>
        <v>-</v>
      </c>
      <c r="I70" s="715" t="str">
        <f>IFERROR(IF(I$3='Rent Roll'!$U14,MAX(-SUMIF('Monthly Cash Flow'!$F$6:$EG$6,I$4,'Monthly Cash Flow'!$F$17:$EG$17)-'Rent Roll'!$V14,0)*'Rent Roll'!$T14*'Rent Roll'!$R14,"-"),"-")</f>
        <v>-</v>
      </c>
      <c r="J70" s="715" t="str">
        <f>IFERROR(IF(J$3='Rent Roll'!$U14,MAX(-SUMIF('Monthly Cash Flow'!$F$6:$EG$6,J$4,'Monthly Cash Flow'!$F$17:$EG$17)-'Rent Roll'!$V14,0)*'Rent Roll'!$T14*'Rent Roll'!$R14,"-"),"-")</f>
        <v>-</v>
      </c>
      <c r="K70" s="715" t="str">
        <f>IFERROR(IF(K$3='Rent Roll'!$U14,MAX(-SUMIF('Monthly Cash Flow'!$F$6:$EG$6,K$4,'Monthly Cash Flow'!$F$17:$EG$17)-'Rent Roll'!$V14,0)*'Rent Roll'!$T14*'Rent Roll'!$R14,"-"),"-")</f>
        <v>-</v>
      </c>
      <c r="L70" s="715" t="str">
        <f>IFERROR(IF(L$3='Rent Roll'!$U14,MAX(-SUMIF('Monthly Cash Flow'!$F$6:$EG$6,L$4,'Monthly Cash Flow'!$F$17:$EG$17)-'Rent Roll'!$V14,0)*'Rent Roll'!$T14*'Rent Roll'!$R14,"-"),"-")</f>
        <v>-</v>
      </c>
      <c r="M70" s="715" t="str">
        <f>IFERROR(IF(M$3='Rent Roll'!$U14,MAX(-SUMIF('Monthly Cash Flow'!$F$6:$EG$6,M$4,'Monthly Cash Flow'!$F$17:$EG$17)-'Rent Roll'!$V14,0)*'Rent Roll'!$T14*'Rent Roll'!$R14,"-"),"-")</f>
        <v>-</v>
      </c>
      <c r="N70" s="715" t="str">
        <f>IFERROR(IF(N$3='Rent Roll'!$U14,MAX(-SUMIF('Monthly Cash Flow'!$F$6:$EG$6,N$4,'Monthly Cash Flow'!$F$17:$EG$17)-'Rent Roll'!$V14,0)*'Rent Roll'!$T14*'Rent Roll'!$R14,"-"),"-")</f>
        <v>-</v>
      </c>
      <c r="O70" s="715" t="str">
        <f>IFERROR(IF(O$3='Rent Roll'!$U14,MAX(-SUMIF('Monthly Cash Flow'!$F$6:$EG$6,O$4,'Monthly Cash Flow'!$F$17:$EG$17)-'Rent Roll'!$V14,0)*'Rent Roll'!$T14*'Rent Roll'!$R14,"-"),"-")</f>
        <v>-</v>
      </c>
      <c r="P70" s="715" t="str">
        <f>IFERROR(IF(P$3='Rent Roll'!$U14,MAX(-SUMIF('Monthly Cash Flow'!$F$6:$EG$6,P$4,'Monthly Cash Flow'!$F$17:$EG$17)-'Rent Roll'!$V14,0)*'Rent Roll'!$T14*'Rent Roll'!$R14,"-"),"-")</f>
        <v>-</v>
      </c>
      <c r="Q70" s="715" t="str">
        <f>IFERROR(IF(Q$3='Rent Roll'!$U14,MAX(-SUMIF('Monthly Cash Flow'!$F$6:$EG$6,Q$4,'Monthly Cash Flow'!$F$17:$EG$17)-'Rent Roll'!$V14,0)*'Rent Roll'!$T14*'Rent Roll'!$R14,"-"),"-")</f>
        <v>-</v>
      </c>
      <c r="R70" s="715" t="str">
        <f>IFERROR(IF(R$3='Rent Roll'!$U14,MAX(-SUMIF('Monthly Cash Flow'!$F$6:$EG$6,R$4,'Monthly Cash Flow'!$F$17:$EG$17)-'Rent Roll'!$V14,0)*'Rent Roll'!$T14*'Rent Roll'!$R14,"-"),"-")</f>
        <v>-</v>
      </c>
      <c r="S70" s="715" t="str">
        <f>IFERROR(IF(S$3='Rent Roll'!$U14,MAX(-SUMIF('Monthly Cash Flow'!$F$6:$EG$6,S$4,'Monthly Cash Flow'!$F$17:$EG$17)-'Rent Roll'!$V14,0)*'Rent Roll'!$T14*'Rent Roll'!$R14,"-"),"-")</f>
        <v>-</v>
      </c>
      <c r="T70" s="715" t="str">
        <f>IFERROR(IF(T$3='Rent Roll'!$U14,MAX(-SUMIF('Monthly Cash Flow'!$F$6:$EG$6,T$4,'Monthly Cash Flow'!$F$17:$EG$17)-'Rent Roll'!$V14,0)*'Rent Roll'!$T14*'Rent Roll'!$R14,"-"),"-")</f>
        <v>-</v>
      </c>
      <c r="U70" s="715" t="str">
        <f>IFERROR(IF(U$3='Rent Roll'!$U14,MAX(-SUMIF('Monthly Cash Flow'!$F$6:$EG$6,U$4,'Monthly Cash Flow'!$F$17:$EG$17)-'Rent Roll'!$V14,0)*'Rent Roll'!$T14*'Rent Roll'!$R14,"-"),"-")</f>
        <v>-</v>
      </c>
      <c r="V70" s="715" t="str">
        <f>IFERROR(IF(V$3='Rent Roll'!$U14,MAX(-SUMIF('Monthly Cash Flow'!$F$6:$EG$6,V$4,'Monthly Cash Flow'!$F$17:$EG$17)-'Rent Roll'!$V14,0)*'Rent Roll'!$T14*'Rent Roll'!$R14,"-"),"-")</f>
        <v>-</v>
      </c>
      <c r="W70" s="715" t="str">
        <f>IFERROR(IF(W$3='Rent Roll'!$U14,MAX(-SUMIF('Monthly Cash Flow'!$F$6:$EG$6,W$4,'Monthly Cash Flow'!$F$17:$EG$17)-'Rent Roll'!$V14,0)*'Rent Roll'!$T14*'Rent Roll'!$R14,"-"),"-")</f>
        <v>-</v>
      </c>
      <c r="X70" s="715" t="str">
        <f>IFERROR(IF(X$3='Rent Roll'!$U14,MAX(-SUMIF('Monthly Cash Flow'!$F$6:$EG$6,X$4,'Monthly Cash Flow'!$F$17:$EG$17)-'Rent Roll'!$V14,0)*'Rent Roll'!$T14*'Rent Roll'!$R14,"-"),"-")</f>
        <v>-</v>
      </c>
      <c r="Y70" s="715" t="str">
        <f>IFERROR(IF(Y$3='Rent Roll'!$U14,MAX(-SUMIF('Monthly Cash Flow'!$F$6:$EG$6,Y$4,'Monthly Cash Flow'!$F$17:$EG$17)-'Rent Roll'!$V14,0)*'Rent Roll'!$T14*'Rent Roll'!$R14,"-"),"-")</f>
        <v>-</v>
      </c>
      <c r="Z70" s="715" t="str">
        <f>IFERROR(IF(Z$3='Rent Roll'!$U14,MAX(-SUMIF('Monthly Cash Flow'!$F$6:$EG$6,Z$4,'Monthly Cash Flow'!$F$17:$EG$17)-'Rent Roll'!$V14,0)*'Rent Roll'!$T14*'Rent Roll'!$R14,"-"),"-")</f>
        <v>-</v>
      </c>
      <c r="AA70" s="715" t="str">
        <f>IFERROR(IF(AA$3='Rent Roll'!$U14,MAX(-SUMIF('Monthly Cash Flow'!$F$6:$EG$6,AA$4,'Monthly Cash Flow'!$F$17:$EG$17)-'Rent Roll'!$V14,0)*'Rent Roll'!$T14*'Rent Roll'!$R14,"-"),"-")</f>
        <v>-</v>
      </c>
      <c r="AB70" s="715" t="str">
        <f>IFERROR(IF(AB$3='Rent Roll'!$U14,MAX(-SUMIF('Monthly Cash Flow'!$F$6:$EG$6,AB$4,'Monthly Cash Flow'!$F$17:$EG$17)-'Rent Roll'!$V14,0)*'Rent Roll'!$T14*'Rent Roll'!$R14,"-"),"-")</f>
        <v>-</v>
      </c>
      <c r="AC70" s="715" t="str">
        <f>IFERROR(IF(AC$3='Rent Roll'!$U14,MAX(-SUMIF('Monthly Cash Flow'!$F$6:$EG$6,AC$4,'Monthly Cash Flow'!$F$17:$EG$17)-'Rent Roll'!$V14,0)*'Rent Roll'!$T14*'Rent Roll'!$R14,"-"),"-")</f>
        <v>-</v>
      </c>
      <c r="AD70" s="715" t="str">
        <f>IFERROR(IF(AD$3='Rent Roll'!$U14,MAX(-SUMIF('Monthly Cash Flow'!$F$6:$EG$6,AD$4,'Monthly Cash Flow'!$F$17:$EG$17)-'Rent Roll'!$V14,0)*'Rent Roll'!$T14*'Rent Roll'!$R14,"-"),"-")</f>
        <v>-</v>
      </c>
      <c r="AE70" s="715" t="str">
        <f>IFERROR(IF(AE$3='Rent Roll'!$U14,MAX(-SUMIF('Monthly Cash Flow'!$F$6:$EG$6,AE$4,'Monthly Cash Flow'!$F$17:$EG$17)-'Rent Roll'!$V14,0)*'Rent Roll'!$T14*'Rent Roll'!$R14,"-"),"-")</f>
        <v>-</v>
      </c>
      <c r="AF70" s="715" t="str">
        <f>IFERROR(IF(AF$3='Rent Roll'!$U14,MAX(-SUMIF('Monthly Cash Flow'!$F$6:$EG$6,AF$4,'Monthly Cash Flow'!$F$17:$EG$17)-'Rent Roll'!$V14,0)*'Rent Roll'!$T14*'Rent Roll'!$R14,"-"),"-")</f>
        <v>-</v>
      </c>
      <c r="AG70" s="715" t="str">
        <f>IFERROR(IF(AG$3='Rent Roll'!$U14,MAX(-SUMIF('Monthly Cash Flow'!$F$6:$EG$6,AG$4,'Monthly Cash Flow'!$F$17:$EG$17)-'Rent Roll'!$V14,0)*'Rent Roll'!$T14*'Rent Roll'!$R14,"-"),"-")</f>
        <v>-</v>
      </c>
      <c r="AH70" s="715" t="str">
        <f>IFERROR(IF(AH$3='Rent Roll'!$U14,MAX(-SUMIF('Monthly Cash Flow'!$F$6:$EG$6,AH$4,'Monthly Cash Flow'!$F$17:$EG$17)-'Rent Roll'!$V14,0)*'Rent Roll'!$T14*'Rent Roll'!$R14,"-"),"-")</f>
        <v>-</v>
      </c>
      <c r="AI70" s="715" t="str">
        <f>IFERROR(IF(AI$3='Rent Roll'!$U14,MAX(-SUMIF('Monthly Cash Flow'!$F$6:$EG$6,AI$4,'Monthly Cash Flow'!$F$17:$EG$17)-'Rent Roll'!$V14,0)*'Rent Roll'!$T14*'Rent Roll'!$R14,"-"),"-")</f>
        <v>-</v>
      </c>
      <c r="AJ70" s="715" t="str">
        <f>IFERROR(IF(AJ$3='Rent Roll'!$U14,MAX(-SUMIF('Monthly Cash Flow'!$F$6:$EG$6,AJ$4,'Monthly Cash Flow'!$F$17:$EG$17)-'Rent Roll'!$V14,0)*'Rent Roll'!$T14*'Rent Roll'!$R14,"-"),"-")</f>
        <v>-</v>
      </c>
      <c r="AK70" s="715" t="str">
        <f>IFERROR(IF(AK$3='Rent Roll'!$U14,MAX(-SUMIF('Monthly Cash Flow'!$F$6:$EG$6,AK$4,'Monthly Cash Flow'!$F$17:$EG$17)-'Rent Roll'!$V14,0)*'Rent Roll'!$T14*'Rent Roll'!$R14,"-"),"-")</f>
        <v>-</v>
      </c>
      <c r="AL70" s="715" t="str">
        <f>IFERROR(IF(AL$3='Rent Roll'!$U14,MAX(-SUMIF('Monthly Cash Flow'!$F$6:$EG$6,AL$4,'Monthly Cash Flow'!$F$17:$EG$17)-'Rent Roll'!$V14,0)*'Rent Roll'!$T14*'Rent Roll'!$R14,"-"),"-")</f>
        <v>-</v>
      </c>
      <c r="AM70" s="715" t="str">
        <f>IFERROR(IF(AM$3='Rent Roll'!$U14,MAX(-SUMIF('Monthly Cash Flow'!$F$6:$EG$6,AM$4,'Monthly Cash Flow'!$F$17:$EG$17)-'Rent Roll'!$V14,0)*'Rent Roll'!$T14*'Rent Roll'!$R14,"-"),"-")</f>
        <v>-</v>
      </c>
      <c r="AN70" s="715" t="str">
        <f>IFERROR(IF(AN$3='Rent Roll'!$U14,MAX(-SUMIF('Monthly Cash Flow'!$F$6:$EG$6,AN$4,'Monthly Cash Flow'!$F$17:$EG$17)-'Rent Roll'!$V14,0)*'Rent Roll'!$T14*'Rent Roll'!$R14,"-"),"-")</f>
        <v>-</v>
      </c>
      <c r="AO70" s="715" t="str">
        <f>IFERROR(IF(AO$3='Rent Roll'!$U14,MAX(-SUMIF('Monthly Cash Flow'!$F$6:$EG$6,AO$4,'Monthly Cash Flow'!$F$17:$EG$17)-'Rent Roll'!$V14,0)*'Rent Roll'!$T14*'Rent Roll'!$R14,"-"),"-")</f>
        <v>-</v>
      </c>
      <c r="AP70" s="715" t="str">
        <f>IFERROR(IF(AP$3='Rent Roll'!$U14,MAX(-SUMIF('Monthly Cash Flow'!$F$6:$EG$6,AP$4,'Monthly Cash Flow'!$F$17:$EG$17)-'Rent Roll'!$V14,0)*'Rent Roll'!$T14*'Rent Roll'!$R14,"-"),"-")</f>
        <v>-</v>
      </c>
      <c r="AQ70" s="715" t="str">
        <f>IFERROR(IF(AQ$3='Rent Roll'!$U14,MAX(-SUMIF('Monthly Cash Flow'!$F$6:$EG$6,AQ$4,'Monthly Cash Flow'!$F$17:$EG$17)-'Rent Roll'!$V14,0)*'Rent Roll'!$T14*'Rent Roll'!$R14,"-"),"-")</f>
        <v>-</v>
      </c>
      <c r="AR70" s="715" t="str">
        <f>IFERROR(IF(AR$3='Rent Roll'!$U14,MAX(-SUMIF('Monthly Cash Flow'!$F$6:$EG$6,AR$4,'Monthly Cash Flow'!$F$17:$EG$17)-'Rent Roll'!$V14,0)*'Rent Roll'!$T14*'Rent Roll'!$R14,"-"),"-")</f>
        <v>-</v>
      </c>
      <c r="AS70" s="715" t="str">
        <f>IFERROR(IF(AS$3='Rent Roll'!$U14,MAX(-SUMIF('Monthly Cash Flow'!$F$6:$EG$6,AS$4,'Monthly Cash Flow'!$F$17:$EG$17)-'Rent Roll'!$V14,0)*'Rent Roll'!$T14*'Rent Roll'!$R14,"-"),"-")</f>
        <v>-</v>
      </c>
      <c r="AT70" s="715" t="str">
        <f>IFERROR(IF(AT$3='Rent Roll'!$U14,MAX(-SUMIF('Monthly Cash Flow'!$F$6:$EG$6,AT$4,'Monthly Cash Flow'!$F$17:$EG$17)-'Rent Roll'!$V14,0)*'Rent Roll'!$T14*'Rent Roll'!$R14,"-"),"-")</f>
        <v>-</v>
      </c>
      <c r="AU70" s="715" t="str">
        <f>IFERROR(IF(AU$3='Rent Roll'!$U14,MAX(-SUMIF('Monthly Cash Flow'!$F$6:$EG$6,AU$4,'Monthly Cash Flow'!$F$17:$EG$17)-'Rent Roll'!$V14,0)*'Rent Roll'!$T14*'Rent Roll'!$R14,"-"),"-")</f>
        <v>-</v>
      </c>
      <c r="AV70" s="715" t="str">
        <f>IFERROR(IF(AV$3='Rent Roll'!$U14,MAX(-SUMIF('Monthly Cash Flow'!$F$6:$EG$6,AV$4,'Monthly Cash Flow'!$F$17:$EG$17)-'Rent Roll'!$V14,0)*'Rent Roll'!$T14*'Rent Roll'!$R14,"-"),"-")</f>
        <v>-</v>
      </c>
      <c r="AW70" s="715" t="str">
        <f>IFERROR(IF(AW$3='Rent Roll'!$U14,MAX(-SUMIF('Monthly Cash Flow'!$F$6:$EG$6,AW$4,'Monthly Cash Flow'!$F$17:$EG$17)-'Rent Roll'!$V14,0)*'Rent Roll'!$T14*'Rent Roll'!$R14,"-"),"-")</f>
        <v>-</v>
      </c>
      <c r="AX70" s="715" t="str">
        <f>IFERROR(IF(AX$3='Rent Roll'!$U14,MAX(-SUMIF('Monthly Cash Flow'!$F$6:$EG$6,AX$4,'Monthly Cash Flow'!$F$17:$EG$17)-'Rent Roll'!$V14,0)*'Rent Roll'!$T14*'Rent Roll'!$R14,"-"),"-")</f>
        <v>-</v>
      </c>
      <c r="AY70" s="715" t="str">
        <f>IFERROR(IF(AY$3='Rent Roll'!$U14,MAX(-SUMIF('Monthly Cash Flow'!$F$6:$EG$6,AY$4,'Monthly Cash Flow'!$F$17:$EG$17)-'Rent Roll'!$V14,0)*'Rent Roll'!$T14*'Rent Roll'!$R14,"-"),"-")</f>
        <v>-</v>
      </c>
      <c r="AZ70" s="715" t="str">
        <f>IFERROR(IF(AZ$3='Rent Roll'!$U14,MAX(-SUMIF('Monthly Cash Flow'!$F$6:$EG$6,AZ$4,'Monthly Cash Flow'!$F$17:$EG$17)-'Rent Roll'!$V14,0)*'Rent Roll'!$T14*'Rent Roll'!$R14,"-"),"-")</f>
        <v>-</v>
      </c>
      <c r="BA70" s="715" t="str">
        <f>IFERROR(IF(BA$3='Rent Roll'!$U14,MAX(-SUMIF('Monthly Cash Flow'!$F$6:$EG$6,BA$4,'Monthly Cash Flow'!$F$17:$EG$17)-'Rent Roll'!$V14,0)*'Rent Roll'!$T14*'Rent Roll'!$R14,"-"),"-")</f>
        <v>-</v>
      </c>
      <c r="BB70" s="715" t="str">
        <f>IFERROR(IF(BB$3='Rent Roll'!$U14,MAX(-SUMIF('Monthly Cash Flow'!$F$6:$EG$6,BB$4,'Monthly Cash Flow'!$F$17:$EG$17)-'Rent Roll'!$V14,0)*'Rent Roll'!$T14*'Rent Roll'!$R14,"-"),"-")</f>
        <v>-</v>
      </c>
      <c r="BC70" s="715" t="str">
        <f>IFERROR(IF(BC$3='Rent Roll'!$U14,MAX(-SUMIF('Monthly Cash Flow'!$F$6:$EG$6,BC$4,'Monthly Cash Flow'!$F$17:$EG$17)-'Rent Roll'!$V14,0)*'Rent Roll'!$T14*'Rent Roll'!$R14,"-"),"-")</f>
        <v>-</v>
      </c>
      <c r="BD70" s="715" t="str">
        <f>IFERROR(IF(BD$3='Rent Roll'!$U14,MAX(-SUMIF('Monthly Cash Flow'!$F$6:$EG$6,BD$4,'Monthly Cash Flow'!$F$17:$EG$17)-'Rent Roll'!$V14,0)*'Rent Roll'!$T14*'Rent Roll'!$R14,"-"),"-")</f>
        <v>-</v>
      </c>
      <c r="BE70" s="715" t="str">
        <f>IFERROR(IF(BE$3='Rent Roll'!$U14,MAX(-SUMIF('Monthly Cash Flow'!$F$6:$EG$6,BE$4,'Monthly Cash Flow'!$F$17:$EG$17)-'Rent Roll'!$V14,0)*'Rent Roll'!$T14*'Rent Roll'!$R14,"-"),"-")</f>
        <v>-</v>
      </c>
      <c r="BF70" s="715" t="str">
        <f>IFERROR(IF(BF$3='Rent Roll'!$U14,MAX(-SUMIF('Monthly Cash Flow'!$F$6:$EG$6,BF$4,'Monthly Cash Flow'!$F$17:$EG$17)-'Rent Roll'!$V14,0)*'Rent Roll'!$T14*'Rent Roll'!$R14,"-"),"-")</f>
        <v>-</v>
      </c>
      <c r="BG70" s="715" t="str">
        <f>IFERROR(IF(BG$3='Rent Roll'!$U14,MAX(-SUMIF('Monthly Cash Flow'!$F$6:$EG$6,BG$4,'Monthly Cash Flow'!$F$17:$EG$17)-'Rent Roll'!$V14,0)*'Rent Roll'!$T14*'Rent Roll'!$R14,"-"),"-")</f>
        <v>-</v>
      </c>
      <c r="BH70" s="715" t="str">
        <f>IFERROR(IF(BH$3='Rent Roll'!$U14,MAX(-SUMIF('Monthly Cash Flow'!$F$6:$EG$6,BH$4,'Monthly Cash Flow'!$F$17:$EG$17)-'Rent Roll'!$V14,0)*'Rent Roll'!$T14*'Rent Roll'!$R14,"-"),"-")</f>
        <v>-</v>
      </c>
      <c r="BI70" s="715" t="str">
        <f>IFERROR(IF(BI$3='Rent Roll'!$U14,MAX(-SUMIF('Monthly Cash Flow'!$F$6:$EG$6,BI$4,'Monthly Cash Flow'!$F$17:$EG$17)-'Rent Roll'!$V14,0)*'Rent Roll'!$T14*'Rent Roll'!$R14,"-"),"-")</f>
        <v>-</v>
      </c>
      <c r="BJ70" s="715" t="str">
        <f>IFERROR(IF(BJ$3='Rent Roll'!$U14,MAX(-SUMIF('Monthly Cash Flow'!$F$6:$EG$6,BJ$4,'Monthly Cash Flow'!$F$17:$EG$17)-'Rent Roll'!$V14,0)*'Rent Roll'!$T14*'Rent Roll'!$R14,"-"),"-")</f>
        <v>-</v>
      </c>
      <c r="BK70" s="715" t="str">
        <f>IFERROR(IF(BK$3='Rent Roll'!$U14,MAX(-SUMIF('Monthly Cash Flow'!$F$6:$EG$6,BK$4,'Monthly Cash Flow'!$F$17:$EG$17)-'Rent Roll'!$V14,0)*'Rent Roll'!$T14*'Rent Roll'!$R14,"-"),"-")</f>
        <v>-</v>
      </c>
      <c r="BL70" s="715" t="str">
        <f>IFERROR(IF(BL$3='Rent Roll'!$U14,MAX(-SUMIF('Monthly Cash Flow'!$F$6:$EG$6,BL$4,'Monthly Cash Flow'!$F$17:$EG$17)-'Rent Roll'!$V14,0)*'Rent Roll'!$T14*'Rent Roll'!$R14,"-"),"-")</f>
        <v>-</v>
      </c>
      <c r="BM70" s="715" t="str">
        <f>IFERROR(IF(BM$3='Rent Roll'!$U14,MAX(-SUMIF('Monthly Cash Flow'!$F$6:$EG$6,BM$4,'Monthly Cash Flow'!$F$17:$EG$17)-'Rent Roll'!$V14,0)*'Rent Roll'!$T14*'Rent Roll'!$R14,"-"),"-")</f>
        <v>-</v>
      </c>
      <c r="BN70" s="715" t="str">
        <f>IFERROR(IF(BN$3='Rent Roll'!$U14,MAX(-SUMIF('Monthly Cash Flow'!$F$6:$EG$6,BN$4,'Monthly Cash Flow'!$F$17:$EG$17)-'Rent Roll'!$V14,0)*'Rent Roll'!$T14*'Rent Roll'!$R14,"-"),"-")</f>
        <v>-</v>
      </c>
      <c r="BO70" s="715" t="str">
        <f>IFERROR(IF(BO$3='Rent Roll'!$U14,MAX(-SUMIF('Monthly Cash Flow'!$F$6:$EG$6,BO$4,'Monthly Cash Flow'!$F$17:$EG$17)-'Rent Roll'!$V14,0)*'Rent Roll'!$T14*'Rent Roll'!$R14,"-"),"-")</f>
        <v>-</v>
      </c>
      <c r="BP70" s="715" t="str">
        <f>IFERROR(IF(BP$3='Rent Roll'!$U14,MAX(-SUMIF('Monthly Cash Flow'!$F$6:$EG$6,BP$4,'Monthly Cash Flow'!$F$17:$EG$17)-'Rent Roll'!$V14,0)*'Rent Roll'!$T14*'Rent Roll'!$R14,"-"),"-")</f>
        <v>-</v>
      </c>
      <c r="BQ70" s="715" t="str">
        <f>IFERROR(IF(BQ$3='Rent Roll'!$U14,MAX(-SUMIF('Monthly Cash Flow'!$F$6:$EG$6,BQ$4,'Monthly Cash Flow'!$F$17:$EG$17)-'Rent Roll'!$V14,0)*'Rent Roll'!$T14*'Rent Roll'!$R14,"-"),"-")</f>
        <v>-</v>
      </c>
      <c r="BR70" s="715" t="str">
        <f>IFERROR(IF(BR$3='Rent Roll'!$U14,MAX(-SUMIF('Monthly Cash Flow'!$F$6:$EG$6,BR$4,'Monthly Cash Flow'!$F$17:$EG$17)-'Rent Roll'!$V14,0)*'Rent Roll'!$T14*'Rent Roll'!$R14,"-"),"-")</f>
        <v>-</v>
      </c>
      <c r="BS70" s="715" t="str">
        <f>IFERROR(IF(BS$3='Rent Roll'!$U14,MAX(-SUMIF('Monthly Cash Flow'!$F$6:$EG$6,BS$4,'Monthly Cash Flow'!$F$17:$EG$17)-'Rent Roll'!$V14,0)*'Rent Roll'!$T14*'Rent Roll'!$R14,"-"),"-")</f>
        <v>-</v>
      </c>
      <c r="BT70" s="715" t="str">
        <f>IFERROR(IF(BT$3='Rent Roll'!$U14,MAX(-SUMIF('Monthly Cash Flow'!$F$6:$EG$6,BT$4,'Monthly Cash Flow'!$F$17:$EG$17)-'Rent Roll'!$V14,0)*'Rent Roll'!$T14*'Rent Roll'!$R14,"-"),"-")</f>
        <v>-</v>
      </c>
      <c r="BU70" s="715" t="str">
        <f>IFERROR(IF(BU$3='Rent Roll'!$U14,MAX(-SUMIF('Monthly Cash Flow'!$F$6:$EG$6,BU$4,'Monthly Cash Flow'!$F$17:$EG$17)-'Rent Roll'!$V14,0)*'Rent Roll'!$T14*'Rent Roll'!$R14,"-"),"-")</f>
        <v>-</v>
      </c>
      <c r="BV70" s="715" t="str">
        <f>IFERROR(IF(BV$3='Rent Roll'!$U14,MAX(-SUMIF('Monthly Cash Flow'!$F$6:$EG$6,BV$4,'Monthly Cash Flow'!$F$17:$EG$17)-'Rent Roll'!$V14,0)*'Rent Roll'!$T14*'Rent Roll'!$R14,"-"),"-")</f>
        <v>-</v>
      </c>
      <c r="BW70" s="715" t="str">
        <f>IFERROR(IF(BW$3='Rent Roll'!$U14,MAX(-SUMIF('Monthly Cash Flow'!$F$6:$EG$6,BW$4,'Monthly Cash Flow'!$F$17:$EG$17)-'Rent Roll'!$V14,0)*'Rent Roll'!$T14*'Rent Roll'!$R14,"-"),"-")</f>
        <v>-</v>
      </c>
      <c r="BX70" s="715" t="str">
        <f>IFERROR(IF(BX$3='Rent Roll'!$U14,MAX(-SUMIF('Monthly Cash Flow'!$F$6:$EG$6,BX$4,'Monthly Cash Flow'!$F$17:$EG$17)-'Rent Roll'!$V14,0)*'Rent Roll'!$T14*'Rent Roll'!$R14,"-"),"-")</f>
        <v>-</v>
      </c>
      <c r="BY70" s="715" t="str">
        <f>IFERROR(IF(BY$3='Rent Roll'!$U14,MAX(-SUMIF('Monthly Cash Flow'!$F$6:$EG$6,BY$4,'Monthly Cash Flow'!$F$17:$EG$17)-'Rent Roll'!$V14,0)*'Rent Roll'!$T14*'Rent Roll'!$R14,"-"),"-")</f>
        <v>-</v>
      </c>
      <c r="BZ70" s="715" t="str">
        <f>IFERROR(IF(BZ$3='Rent Roll'!$U14,MAX(-SUMIF('Monthly Cash Flow'!$F$6:$EG$6,BZ$4,'Monthly Cash Flow'!$F$17:$EG$17)-'Rent Roll'!$V14,0)*'Rent Roll'!$T14*'Rent Roll'!$R14,"-"),"-")</f>
        <v>-</v>
      </c>
      <c r="CA70" s="715" t="str">
        <f>IFERROR(IF(CA$3='Rent Roll'!$U14,MAX(-SUMIF('Monthly Cash Flow'!$F$6:$EG$6,CA$4,'Monthly Cash Flow'!$F$17:$EG$17)-'Rent Roll'!$V14,0)*'Rent Roll'!$T14*'Rent Roll'!$R14,"-"),"-")</f>
        <v>-</v>
      </c>
      <c r="CB70" s="715" t="str">
        <f>IFERROR(IF(CB$3='Rent Roll'!$U14,MAX(-SUMIF('Monthly Cash Flow'!$F$6:$EG$6,CB$4,'Monthly Cash Flow'!$F$17:$EG$17)-'Rent Roll'!$V14,0)*'Rent Roll'!$T14*'Rent Roll'!$R14,"-"),"-")</f>
        <v>-</v>
      </c>
      <c r="CC70" s="715" t="str">
        <f>IFERROR(IF(CC$3='Rent Roll'!$U14,MAX(-SUMIF('Monthly Cash Flow'!$F$6:$EG$6,CC$4,'Monthly Cash Flow'!$F$17:$EG$17)-'Rent Roll'!$V14,0)*'Rent Roll'!$T14*'Rent Roll'!$R14,"-"),"-")</f>
        <v>-</v>
      </c>
      <c r="CD70" s="715" t="str">
        <f>IFERROR(IF(CD$3='Rent Roll'!$U14,MAX(-SUMIF('Monthly Cash Flow'!$F$6:$EG$6,CD$4,'Monthly Cash Flow'!$F$17:$EG$17)-'Rent Roll'!$V14,0)*'Rent Roll'!$T14*'Rent Roll'!$R14,"-"),"-")</f>
        <v>-</v>
      </c>
      <c r="CE70" s="715" t="str">
        <f>IFERROR(IF(CE$3='Rent Roll'!$U14,MAX(-SUMIF('Monthly Cash Flow'!$F$6:$EG$6,CE$4,'Monthly Cash Flow'!$F$17:$EG$17)-'Rent Roll'!$V14,0)*'Rent Roll'!$T14*'Rent Roll'!$R14,"-"),"-")</f>
        <v>-</v>
      </c>
      <c r="CF70" s="715" t="str">
        <f>IFERROR(IF(CF$3='Rent Roll'!$U14,MAX(-SUMIF('Monthly Cash Flow'!$F$6:$EG$6,CF$4,'Monthly Cash Flow'!$F$17:$EG$17)-'Rent Roll'!$V14,0)*'Rent Roll'!$T14*'Rent Roll'!$R14,"-"),"-")</f>
        <v>-</v>
      </c>
      <c r="CG70" s="715" t="str">
        <f>IFERROR(IF(CG$3='Rent Roll'!$U14,MAX(-SUMIF('Monthly Cash Flow'!$F$6:$EG$6,CG$4,'Monthly Cash Flow'!$F$17:$EG$17)-'Rent Roll'!$V14,0)*'Rent Roll'!$T14*'Rent Roll'!$R14,"-"),"-")</f>
        <v>-</v>
      </c>
      <c r="CH70" s="715" t="str">
        <f>IFERROR(IF(CH$3='Rent Roll'!$U14,MAX(-SUMIF('Monthly Cash Flow'!$F$6:$EG$6,CH$4,'Monthly Cash Flow'!$F$17:$EG$17)-'Rent Roll'!$V14,0)*'Rent Roll'!$T14*'Rent Roll'!$R14,"-"),"-")</f>
        <v>-</v>
      </c>
      <c r="CI70" s="715" t="str">
        <f>IFERROR(IF(CI$3='Rent Roll'!$U14,MAX(-SUMIF('Monthly Cash Flow'!$F$6:$EG$6,CI$4,'Monthly Cash Flow'!$F$17:$EG$17)-'Rent Roll'!$V14,0)*'Rent Roll'!$T14*'Rent Roll'!$R14,"-"),"-")</f>
        <v>-</v>
      </c>
      <c r="CJ70" s="715" t="str">
        <f>IFERROR(IF(CJ$3='Rent Roll'!$U14,MAX(-SUMIF('Monthly Cash Flow'!$F$6:$EG$6,CJ$4,'Monthly Cash Flow'!$F$17:$EG$17)-'Rent Roll'!$V14,0)*'Rent Roll'!$T14*'Rent Roll'!$R14,"-"),"-")</f>
        <v>-</v>
      </c>
      <c r="CK70" s="715" t="str">
        <f>IFERROR(IF(CK$3='Rent Roll'!$U14,MAX(-SUMIF('Monthly Cash Flow'!$F$6:$EG$6,CK$4,'Monthly Cash Flow'!$F$17:$EG$17)-'Rent Roll'!$V14,0)*'Rent Roll'!$T14*'Rent Roll'!$R14,"-"),"-")</f>
        <v>-</v>
      </c>
      <c r="CL70" s="715" t="str">
        <f>IFERROR(IF(CL$3='Rent Roll'!$U14,MAX(-SUMIF('Monthly Cash Flow'!$F$6:$EG$6,CL$4,'Monthly Cash Flow'!$F$17:$EG$17)-'Rent Roll'!$V14,0)*'Rent Roll'!$T14*'Rent Roll'!$R14,"-"),"-")</f>
        <v>-</v>
      </c>
      <c r="CM70" s="715" t="str">
        <f>IFERROR(IF(CM$3='Rent Roll'!$U14,MAX(-SUMIF('Monthly Cash Flow'!$F$6:$EG$6,CM$4,'Monthly Cash Flow'!$F$17:$EG$17)-'Rent Roll'!$V14,0)*'Rent Roll'!$T14*'Rent Roll'!$R14,"-"),"-")</f>
        <v>-</v>
      </c>
      <c r="CN70" s="715" t="str">
        <f>IFERROR(IF(CN$3='Rent Roll'!$U14,MAX(-SUMIF('Monthly Cash Flow'!$F$6:$EG$6,CN$4,'Monthly Cash Flow'!$F$17:$EG$17)-'Rent Roll'!$V14,0)*'Rent Roll'!$T14*'Rent Roll'!$R14,"-"),"-")</f>
        <v>-</v>
      </c>
      <c r="CO70" s="715" t="str">
        <f>IFERROR(IF(CO$3='Rent Roll'!$U14,MAX(-SUMIF('Monthly Cash Flow'!$F$6:$EG$6,CO$4,'Monthly Cash Flow'!$F$17:$EG$17)-'Rent Roll'!$V14,0)*'Rent Roll'!$T14*'Rent Roll'!$R14,"-"),"-")</f>
        <v>-</v>
      </c>
      <c r="CP70" s="715" t="str">
        <f>IFERROR(IF(CP$3='Rent Roll'!$U14,MAX(-SUMIF('Monthly Cash Flow'!$F$6:$EG$6,CP$4,'Monthly Cash Flow'!$F$17:$EG$17)-'Rent Roll'!$V14,0)*'Rent Roll'!$T14*'Rent Roll'!$R14,"-"),"-")</f>
        <v>-</v>
      </c>
      <c r="CQ70" s="715" t="str">
        <f>IFERROR(IF(CQ$3='Rent Roll'!$U14,MAX(-SUMIF('Monthly Cash Flow'!$F$6:$EG$6,CQ$4,'Monthly Cash Flow'!$F$17:$EG$17)-'Rent Roll'!$V14,0)*'Rent Roll'!$T14*'Rent Roll'!$R14,"-"),"-")</f>
        <v>-</v>
      </c>
      <c r="CR70" s="715" t="str">
        <f>IFERROR(IF(CR$3='Rent Roll'!$U14,MAX(-SUMIF('Monthly Cash Flow'!$F$6:$EG$6,CR$4,'Monthly Cash Flow'!$F$17:$EG$17)-'Rent Roll'!$V14,0)*'Rent Roll'!$T14*'Rent Roll'!$R14,"-"),"-")</f>
        <v>-</v>
      </c>
      <c r="CS70" s="715" t="str">
        <f>IFERROR(IF(CS$3='Rent Roll'!$U14,MAX(-SUMIF('Monthly Cash Flow'!$F$6:$EG$6,CS$4,'Monthly Cash Flow'!$F$17:$EG$17)-'Rent Roll'!$V14,0)*'Rent Roll'!$T14*'Rent Roll'!$R14,"-"),"-")</f>
        <v>-</v>
      </c>
      <c r="CT70" s="715" t="str">
        <f>IFERROR(IF(CT$3='Rent Roll'!$U14,MAX(-SUMIF('Monthly Cash Flow'!$F$6:$EG$6,CT$4,'Monthly Cash Flow'!$F$17:$EG$17)-'Rent Roll'!$V14,0)*'Rent Roll'!$T14*'Rent Roll'!$R14,"-"),"-")</f>
        <v>-</v>
      </c>
      <c r="CU70" s="715" t="str">
        <f>IFERROR(IF(CU$3='Rent Roll'!$U14,MAX(-SUMIF('Monthly Cash Flow'!$F$6:$EG$6,CU$4,'Monthly Cash Flow'!$F$17:$EG$17)-'Rent Roll'!$V14,0)*'Rent Roll'!$T14*'Rent Roll'!$R14,"-"),"-")</f>
        <v>-</v>
      </c>
      <c r="CV70" s="715" t="str">
        <f>IFERROR(IF(CV$3='Rent Roll'!$U14,MAX(-SUMIF('Monthly Cash Flow'!$F$6:$EG$6,CV$4,'Monthly Cash Flow'!$F$17:$EG$17)-'Rent Roll'!$V14,0)*'Rent Roll'!$T14*'Rent Roll'!$R14,"-"),"-")</f>
        <v>-</v>
      </c>
      <c r="CW70" s="715" t="str">
        <f>IFERROR(IF(CW$3='Rent Roll'!$U14,MAX(-SUMIF('Monthly Cash Flow'!$F$6:$EG$6,CW$4,'Monthly Cash Flow'!$F$17:$EG$17)-'Rent Roll'!$V14,0)*'Rent Roll'!$T14*'Rent Roll'!$R14,"-"),"-")</f>
        <v>-</v>
      </c>
      <c r="CX70" s="715" t="str">
        <f>IFERROR(IF(CX$3='Rent Roll'!$U14,MAX(-SUMIF('Monthly Cash Flow'!$F$6:$EG$6,CX$4,'Monthly Cash Flow'!$F$17:$EG$17)-'Rent Roll'!$V14,0)*'Rent Roll'!$T14*'Rent Roll'!$R14,"-"),"-")</f>
        <v>-</v>
      </c>
      <c r="CY70" s="715" t="str">
        <f>IFERROR(IF(CY$3='Rent Roll'!$U14,MAX(-SUMIF('Monthly Cash Flow'!$F$6:$EG$6,CY$4,'Monthly Cash Flow'!$F$17:$EG$17)-'Rent Roll'!$V14,0)*'Rent Roll'!$T14*'Rent Roll'!$R14,"-"),"-")</f>
        <v>-</v>
      </c>
      <c r="CZ70" s="715" t="str">
        <f>IFERROR(IF(CZ$3='Rent Roll'!$U14,MAX(-SUMIF('Monthly Cash Flow'!$F$6:$EG$6,CZ$4,'Monthly Cash Flow'!$F$17:$EG$17)-'Rent Roll'!$V14,0)*'Rent Roll'!$T14*'Rent Roll'!$R14,"-"),"-")</f>
        <v>-</v>
      </c>
      <c r="DA70" s="715" t="str">
        <f>IFERROR(IF(DA$3='Rent Roll'!$U14,MAX(-SUMIF('Monthly Cash Flow'!$F$6:$EG$6,DA$4,'Monthly Cash Flow'!$F$17:$EG$17)-'Rent Roll'!$V14,0)*'Rent Roll'!$T14*'Rent Roll'!$R14,"-"),"-")</f>
        <v>-</v>
      </c>
      <c r="DB70" s="715" t="str">
        <f>IFERROR(IF(DB$3='Rent Roll'!$U14,MAX(-SUMIF('Monthly Cash Flow'!$F$6:$EG$6,DB$4,'Monthly Cash Flow'!$F$17:$EG$17)-'Rent Roll'!$V14,0)*'Rent Roll'!$T14*'Rent Roll'!$R14,"-"),"-")</f>
        <v>-</v>
      </c>
      <c r="DC70" s="715" t="str">
        <f>IFERROR(IF(DC$3='Rent Roll'!$U14,MAX(-SUMIF('Monthly Cash Flow'!$F$6:$EG$6,DC$4,'Monthly Cash Flow'!$F$17:$EG$17)-'Rent Roll'!$V14,0)*'Rent Roll'!$T14*'Rent Roll'!$R14,"-"),"-")</f>
        <v>-</v>
      </c>
      <c r="DD70" s="715" t="str">
        <f>IFERROR(IF(DD$3='Rent Roll'!$U14,MAX(-SUMIF('Monthly Cash Flow'!$F$6:$EG$6,DD$4,'Monthly Cash Flow'!$F$17:$EG$17)-'Rent Roll'!$V14,0)*'Rent Roll'!$T14*'Rent Roll'!$R14,"-"),"-")</f>
        <v>-</v>
      </c>
      <c r="DE70" s="715" t="str">
        <f>IFERROR(IF(DE$3='Rent Roll'!$U14,MAX(-SUMIF('Monthly Cash Flow'!$F$6:$EG$6,DE$4,'Monthly Cash Flow'!$F$17:$EG$17)-'Rent Roll'!$V14,0)*'Rent Roll'!$T14*'Rent Roll'!$R14,"-"),"-")</f>
        <v>-</v>
      </c>
      <c r="DF70" s="715" t="str">
        <f>IFERROR(IF(DF$3='Rent Roll'!$U14,MAX(-SUMIF('Monthly Cash Flow'!$F$6:$EG$6,DF$4,'Monthly Cash Flow'!$F$17:$EG$17)-'Rent Roll'!$V14,0)*'Rent Roll'!$T14*'Rent Roll'!$R14,"-"),"-")</f>
        <v>-</v>
      </c>
      <c r="DG70" s="715" t="str">
        <f>IFERROR(IF(DG$3='Rent Roll'!$U14,MAX(-SUMIF('Monthly Cash Flow'!$F$6:$EG$6,DG$4,'Monthly Cash Flow'!$F$17:$EG$17)-'Rent Roll'!$V14,0)*'Rent Roll'!$T14*'Rent Roll'!$R14,"-"),"-")</f>
        <v>-</v>
      </c>
      <c r="DH70" s="715" t="str">
        <f>IFERROR(IF(DH$3='Rent Roll'!$U14,MAX(-SUMIF('Monthly Cash Flow'!$F$6:$EG$6,DH$4,'Monthly Cash Flow'!$F$17:$EG$17)-'Rent Roll'!$V14,0)*'Rent Roll'!$T14*'Rent Roll'!$R14,"-"),"-")</f>
        <v>-</v>
      </c>
      <c r="DI70" s="715" t="str">
        <f>IFERROR(IF(DI$3='Rent Roll'!$U14,MAX(-SUMIF('Monthly Cash Flow'!$F$6:$EG$6,DI$4,'Monthly Cash Flow'!$F$17:$EG$17)-'Rent Roll'!$V14,0)*'Rent Roll'!$T14*'Rent Roll'!$R14,"-"),"-")</f>
        <v>-</v>
      </c>
      <c r="DJ70" s="715" t="str">
        <f>IFERROR(IF(DJ$3='Rent Roll'!$U14,MAX(-SUMIF('Monthly Cash Flow'!$F$6:$EG$6,DJ$4,'Monthly Cash Flow'!$F$17:$EG$17)-'Rent Roll'!$V14,0)*'Rent Roll'!$T14*'Rent Roll'!$R14,"-"),"-")</f>
        <v>-</v>
      </c>
      <c r="DK70" s="715" t="str">
        <f>IFERROR(IF(DK$3='Rent Roll'!$U14,MAX(-SUMIF('Monthly Cash Flow'!$F$6:$EG$6,DK$4,'Monthly Cash Flow'!$F$17:$EG$17)-'Rent Roll'!$V14,0)*'Rent Roll'!$T14*'Rent Roll'!$R14,"-"),"-")</f>
        <v>-</v>
      </c>
      <c r="DL70" s="715" t="str">
        <f>IFERROR(IF(DL$3='Rent Roll'!$U14,MAX(-SUMIF('Monthly Cash Flow'!$F$6:$EG$6,DL$4,'Monthly Cash Flow'!$F$17:$EG$17)-'Rent Roll'!$V14,0)*'Rent Roll'!$T14*'Rent Roll'!$R14,"-"),"-")</f>
        <v>-</v>
      </c>
      <c r="DM70" s="715" t="str">
        <f>IFERROR(IF(DM$3='Rent Roll'!$U14,MAX(-SUMIF('Monthly Cash Flow'!$F$6:$EG$6,DM$4,'Monthly Cash Flow'!$F$17:$EG$17)-'Rent Roll'!$V14,0)*'Rent Roll'!$T14*'Rent Roll'!$R14,"-"),"-")</f>
        <v>-</v>
      </c>
      <c r="DN70" s="715" t="str">
        <f>IFERROR(IF(DN$3='Rent Roll'!$U14,MAX(-SUMIF('Monthly Cash Flow'!$F$6:$EG$6,DN$4,'Monthly Cash Flow'!$F$17:$EG$17)-'Rent Roll'!$V14,0)*'Rent Roll'!$T14*'Rent Roll'!$R14,"-"),"-")</f>
        <v>-</v>
      </c>
      <c r="DO70" s="715" t="str">
        <f>IFERROR(IF(DO$3='Rent Roll'!$U14,MAX(-SUMIF('Monthly Cash Flow'!$F$6:$EG$6,DO$4,'Monthly Cash Flow'!$F$17:$EG$17)-'Rent Roll'!$V14,0)*'Rent Roll'!$T14*'Rent Roll'!$R14,"-"),"-")</f>
        <v>-</v>
      </c>
      <c r="DP70" s="715" t="str">
        <f>IFERROR(IF(DP$3='Rent Roll'!$U14,MAX(-SUMIF('Monthly Cash Flow'!$F$6:$EG$6,DP$4,'Monthly Cash Flow'!$F$17:$EG$17)-'Rent Roll'!$V14,0)*'Rent Roll'!$T14*'Rent Roll'!$R14,"-"),"-")</f>
        <v>-</v>
      </c>
      <c r="DQ70" s="715" t="str">
        <f>IFERROR(IF(DQ$3='Rent Roll'!$U14,MAX(-SUMIF('Monthly Cash Flow'!$F$6:$EG$6,DQ$4,'Monthly Cash Flow'!$F$17:$EG$17)-'Rent Roll'!$V14,0)*'Rent Roll'!$T14*'Rent Roll'!$R14,"-"),"-")</f>
        <v>-</v>
      </c>
      <c r="DR70" s="715" t="str">
        <f>IFERROR(IF(DR$3='Rent Roll'!$U14,MAX(-SUMIF('Monthly Cash Flow'!$F$6:$EG$6,DR$4,'Monthly Cash Flow'!$F$17:$EG$17)-'Rent Roll'!$V14,0)*'Rent Roll'!$T14*'Rent Roll'!$R14,"-"),"-")</f>
        <v>-</v>
      </c>
      <c r="DS70" s="715" t="str">
        <f>IFERROR(IF(DS$3='Rent Roll'!$U14,MAX(-SUMIF('Monthly Cash Flow'!$F$6:$EG$6,DS$4,'Monthly Cash Flow'!$F$17:$EG$17)-'Rent Roll'!$V14,0)*'Rent Roll'!$T14*'Rent Roll'!$R14,"-"),"-")</f>
        <v>-</v>
      </c>
      <c r="DT70" s="715" t="str">
        <f>IFERROR(IF(DT$3='Rent Roll'!$U14,MAX(-SUMIF('Monthly Cash Flow'!$F$6:$EG$6,DT$4,'Monthly Cash Flow'!$F$17:$EG$17)-'Rent Roll'!$V14,0)*'Rent Roll'!$T14*'Rent Roll'!$R14,"-"),"-")</f>
        <v>-</v>
      </c>
      <c r="DU70" s="715" t="str">
        <f>IFERROR(IF(DU$3='Rent Roll'!$U14,MAX(-SUMIF('Monthly Cash Flow'!$F$6:$EG$6,DU$4,'Monthly Cash Flow'!$F$17:$EG$17)-'Rent Roll'!$V14,0)*'Rent Roll'!$T14*'Rent Roll'!$R14,"-"),"-")</f>
        <v>-</v>
      </c>
      <c r="DV70" s="715" t="str">
        <f>IFERROR(IF(DV$3='Rent Roll'!$U14,MAX(-SUMIF('Monthly Cash Flow'!$F$6:$EG$6,DV$4,'Monthly Cash Flow'!$F$17:$EG$17)-'Rent Roll'!$V14,0)*'Rent Roll'!$T14*'Rent Roll'!$R14,"-"),"-")</f>
        <v>-</v>
      </c>
      <c r="DW70" s="715" t="str">
        <f>IFERROR(IF(DW$3='Rent Roll'!$U14,MAX(-SUMIF('Monthly Cash Flow'!$F$6:$EG$6,DW$4,'Monthly Cash Flow'!$F$17:$EG$17)-'Rent Roll'!$V14,0)*'Rent Roll'!$T14*'Rent Roll'!$R14,"-"),"-")</f>
        <v>-</v>
      </c>
      <c r="DX70" s="715" t="str">
        <f>IFERROR(IF(DX$3='Rent Roll'!$U14,MAX(-SUMIF('Monthly Cash Flow'!$F$6:$EG$6,DX$4,'Monthly Cash Flow'!$F$17:$EG$17)-'Rent Roll'!$V14,0)*'Rent Roll'!$T14*'Rent Roll'!$R14,"-"),"-")</f>
        <v>-</v>
      </c>
      <c r="DY70" s="715" t="str">
        <f>IFERROR(IF(DY$3='Rent Roll'!$U14,MAX(-SUMIF('Monthly Cash Flow'!$F$6:$EG$6,DY$4,'Monthly Cash Flow'!$F$17:$EG$17)-'Rent Roll'!$V14,0)*'Rent Roll'!$T14*'Rent Roll'!$R14,"-"),"-")</f>
        <v>-</v>
      </c>
      <c r="DZ70" s="715" t="str">
        <f>IFERROR(IF(DZ$3='Rent Roll'!$U14,MAX(-SUMIF('Monthly Cash Flow'!$F$6:$EG$6,DZ$4,'Monthly Cash Flow'!$F$17:$EG$17)-'Rent Roll'!$V14,0)*'Rent Roll'!$T14*'Rent Roll'!$R14,"-"),"-")</f>
        <v>-</v>
      </c>
      <c r="EA70" s="715" t="str">
        <f>IFERROR(IF(EA$3='Rent Roll'!$U14,MAX(-SUMIF('Monthly Cash Flow'!$F$6:$EG$6,EA$4,'Monthly Cash Flow'!$F$17:$EG$17)-'Rent Roll'!$V14,0)*'Rent Roll'!$T14*'Rent Roll'!$R14,"-"),"-")</f>
        <v>-</v>
      </c>
      <c r="EB70" s="715" t="str">
        <f>IFERROR(IF(EB$3='Rent Roll'!$U14,MAX(-SUMIF('Monthly Cash Flow'!$F$6:$EG$6,EB$4,'Monthly Cash Flow'!$F$17:$EG$17)-'Rent Roll'!$V14,0)*'Rent Roll'!$T14*'Rent Roll'!$R14,"-"),"-")</f>
        <v>-</v>
      </c>
      <c r="EC70" s="715" t="str">
        <f>IFERROR(IF(EC$3='Rent Roll'!$U14,MAX(-SUMIF('Monthly Cash Flow'!$F$6:$EG$6,EC$4,'Monthly Cash Flow'!$F$17:$EG$17)-'Rent Roll'!$V14,0)*'Rent Roll'!$T14*'Rent Roll'!$R14,"-"),"-")</f>
        <v>-</v>
      </c>
      <c r="ED70" s="715" t="str">
        <f>IFERROR(IF(ED$3='Rent Roll'!$U14,MAX(-SUMIF('Monthly Cash Flow'!$F$6:$EG$6,ED$4,'Monthly Cash Flow'!$F$17:$EG$17)-'Rent Roll'!$V14,0)*'Rent Roll'!$T14*'Rent Roll'!$R14,"-"),"-")</f>
        <v>-</v>
      </c>
      <c r="EE70" s="715" t="str">
        <f>IFERROR(IF(EE$3='Rent Roll'!$U14,MAX(-SUMIF('Monthly Cash Flow'!$F$6:$EG$6,EE$4,'Monthly Cash Flow'!$F$17:$EG$17)-'Rent Roll'!$V14,0)*'Rent Roll'!$T14*'Rent Roll'!$R14,"-"),"-")</f>
        <v>-</v>
      </c>
      <c r="EF70" s="361" t="str">
        <f>IFERROR(IF(EF$3='Rent Roll'!$U14,MAX(-SUMIF('Monthly Cash Flow'!$F$6:$EG$6,EF$4,'Monthly Cash Flow'!$F$17:$EG$17)-'Rent Roll'!$V14,0)*'Rent Roll'!$T14*'Rent Roll'!$R14,"-"),"-")</f>
        <v>-</v>
      </c>
      <c r="EG70" s="693" t="s">
        <v>109</v>
      </c>
    </row>
    <row r="71" spans="2:137" x14ac:dyDescent="0.25">
      <c r="B71" s="732"/>
      <c r="C71" s="714" t="str">
        <f>CONCATENATE('Rent Roll'!B15&amp;" - "&amp;'Rent Roll'!C15)</f>
        <v xml:space="preserve"> - </v>
      </c>
      <c r="D71" s="361">
        <f t="shared" si="19"/>
        <v>0</v>
      </c>
      <c r="E71" s="715" t="str">
        <f>IFERROR(IF(E$3='Rent Roll'!$U15,MAX(-SUMIF('Monthly Cash Flow'!$F$6:$EG$6,E$4,'Monthly Cash Flow'!$F$17:$EG$17)-'Rent Roll'!$V15,0)*'Rent Roll'!$T15*'Rent Roll'!$R15,"-"),"-")</f>
        <v>-</v>
      </c>
      <c r="F71" s="715" t="str">
        <f>IFERROR(IF(F$3='Rent Roll'!$U15,MAX(-SUMIF('Monthly Cash Flow'!$F$6:$EG$6,F$4,'Monthly Cash Flow'!$F$17:$EG$17)-'Rent Roll'!$V15,0)*'Rent Roll'!$T15*'Rent Roll'!$R15,"-"),"-")</f>
        <v>-</v>
      </c>
      <c r="G71" s="715" t="str">
        <f>IFERROR(IF(G$3='Rent Roll'!$U15,MAX(-SUMIF('Monthly Cash Flow'!$F$6:$EG$6,G$4,'Monthly Cash Flow'!$F$17:$EG$17)-'Rent Roll'!$V15,0)*'Rent Roll'!$T15*'Rent Roll'!$R15,"-"),"-")</f>
        <v>-</v>
      </c>
      <c r="H71" s="715" t="str">
        <f>IFERROR(IF(H$3='Rent Roll'!$U15,MAX(-SUMIF('Monthly Cash Flow'!$F$6:$EG$6,H$4,'Monthly Cash Flow'!$F$17:$EG$17)-'Rent Roll'!$V15,0)*'Rent Roll'!$T15*'Rent Roll'!$R15,"-"),"-")</f>
        <v>-</v>
      </c>
      <c r="I71" s="715" t="str">
        <f>IFERROR(IF(I$3='Rent Roll'!$U15,MAX(-SUMIF('Monthly Cash Flow'!$F$6:$EG$6,I$4,'Monthly Cash Flow'!$F$17:$EG$17)-'Rent Roll'!$V15,0)*'Rent Roll'!$T15*'Rent Roll'!$R15,"-"),"-")</f>
        <v>-</v>
      </c>
      <c r="J71" s="715" t="str">
        <f>IFERROR(IF(J$3='Rent Roll'!$U15,MAX(-SUMIF('Monthly Cash Flow'!$F$6:$EG$6,J$4,'Monthly Cash Flow'!$F$17:$EG$17)-'Rent Roll'!$V15,0)*'Rent Roll'!$T15*'Rent Roll'!$R15,"-"),"-")</f>
        <v>-</v>
      </c>
      <c r="K71" s="715" t="str">
        <f>IFERROR(IF(K$3='Rent Roll'!$U15,MAX(-SUMIF('Monthly Cash Flow'!$F$6:$EG$6,K$4,'Monthly Cash Flow'!$F$17:$EG$17)-'Rent Roll'!$V15,0)*'Rent Roll'!$T15*'Rent Roll'!$R15,"-"),"-")</f>
        <v>-</v>
      </c>
      <c r="L71" s="715" t="str">
        <f>IFERROR(IF(L$3='Rent Roll'!$U15,MAX(-SUMIF('Monthly Cash Flow'!$F$6:$EG$6,L$4,'Monthly Cash Flow'!$F$17:$EG$17)-'Rent Roll'!$V15,0)*'Rent Roll'!$T15*'Rent Roll'!$R15,"-"),"-")</f>
        <v>-</v>
      </c>
      <c r="M71" s="715" t="str">
        <f>IFERROR(IF(M$3='Rent Roll'!$U15,MAX(-SUMIF('Monthly Cash Flow'!$F$6:$EG$6,M$4,'Monthly Cash Flow'!$F$17:$EG$17)-'Rent Roll'!$V15,0)*'Rent Roll'!$T15*'Rent Roll'!$R15,"-"),"-")</f>
        <v>-</v>
      </c>
      <c r="N71" s="715" t="str">
        <f>IFERROR(IF(N$3='Rent Roll'!$U15,MAX(-SUMIF('Monthly Cash Flow'!$F$6:$EG$6,N$4,'Monthly Cash Flow'!$F$17:$EG$17)-'Rent Roll'!$V15,0)*'Rent Roll'!$T15*'Rent Roll'!$R15,"-"),"-")</f>
        <v>-</v>
      </c>
      <c r="O71" s="715" t="str">
        <f>IFERROR(IF(O$3='Rent Roll'!$U15,MAX(-SUMIF('Monthly Cash Flow'!$F$6:$EG$6,O$4,'Monthly Cash Flow'!$F$17:$EG$17)-'Rent Roll'!$V15,0)*'Rent Roll'!$T15*'Rent Roll'!$R15,"-"),"-")</f>
        <v>-</v>
      </c>
      <c r="P71" s="715" t="str">
        <f>IFERROR(IF(P$3='Rent Roll'!$U15,MAX(-SUMIF('Monthly Cash Flow'!$F$6:$EG$6,P$4,'Monthly Cash Flow'!$F$17:$EG$17)-'Rent Roll'!$V15,0)*'Rent Roll'!$T15*'Rent Roll'!$R15,"-"),"-")</f>
        <v>-</v>
      </c>
      <c r="Q71" s="715" t="str">
        <f>IFERROR(IF(Q$3='Rent Roll'!$U15,MAX(-SUMIF('Monthly Cash Flow'!$F$6:$EG$6,Q$4,'Monthly Cash Flow'!$F$17:$EG$17)-'Rent Roll'!$V15,0)*'Rent Roll'!$T15*'Rent Roll'!$R15,"-"),"-")</f>
        <v>-</v>
      </c>
      <c r="R71" s="715" t="str">
        <f>IFERROR(IF(R$3='Rent Roll'!$U15,MAX(-SUMIF('Monthly Cash Flow'!$F$6:$EG$6,R$4,'Monthly Cash Flow'!$F$17:$EG$17)-'Rent Roll'!$V15,0)*'Rent Roll'!$T15*'Rent Roll'!$R15,"-"),"-")</f>
        <v>-</v>
      </c>
      <c r="S71" s="715" t="str">
        <f>IFERROR(IF(S$3='Rent Roll'!$U15,MAX(-SUMIF('Monthly Cash Flow'!$F$6:$EG$6,S$4,'Monthly Cash Flow'!$F$17:$EG$17)-'Rent Roll'!$V15,0)*'Rent Roll'!$T15*'Rent Roll'!$R15,"-"),"-")</f>
        <v>-</v>
      </c>
      <c r="T71" s="715" t="str">
        <f>IFERROR(IF(T$3='Rent Roll'!$U15,MAX(-SUMIF('Monthly Cash Flow'!$F$6:$EG$6,T$4,'Monthly Cash Flow'!$F$17:$EG$17)-'Rent Roll'!$V15,0)*'Rent Roll'!$T15*'Rent Roll'!$R15,"-"),"-")</f>
        <v>-</v>
      </c>
      <c r="U71" s="715" t="str">
        <f>IFERROR(IF(U$3='Rent Roll'!$U15,MAX(-SUMIF('Monthly Cash Flow'!$F$6:$EG$6,U$4,'Monthly Cash Flow'!$F$17:$EG$17)-'Rent Roll'!$V15,0)*'Rent Roll'!$T15*'Rent Roll'!$R15,"-"),"-")</f>
        <v>-</v>
      </c>
      <c r="V71" s="715" t="str">
        <f>IFERROR(IF(V$3='Rent Roll'!$U15,MAX(-SUMIF('Monthly Cash Flow'!$F$6:$EG$6,V$4,'Monthly Cash Flow'!$F$17:$EG$17)-'Rent Roll'!$V15,0)*'Rent Roll'!$T15*'Rent Roll'!$R15,"-"),"-")</f>
        <v>-</v>
      </c>
      <c r="W71" s="715" t="str">
        <f>IFERROR(IF(W$3='Rent Roll'!$U15,MAX(-SUMIF('Monthly Cash Flow'!$F$6:$EG$6,W$4,'Monthly Cash Flow'!$F$17:$EG$17)-'Rent Roll'!$V15,0)*'Rent Roll'!$T15*'Rent Roll'!$R15,"-"),"-")</f>
        <v>-</v>
      </c>
      <c r="X71" s="715" t="str">
        <f>IFERROR(IF(X$3='Rent Roll'!$U15,MAX(-SUMIF('Monthly Cash Flow'!$F$6:$EG$6,X$4,'Monthly Cash Flow'!$F$17:$EG$17)-'Rent Roll'!$V15,0)*'Rent Roll'!$T15*'Rent Roll'!$R15,"-"),"-")</f>
        <v>-</v>
      </c>
      <c r="Y71" s="715" t="str">
        <f>IFERROR(IF(Y$3='Rent Roll'!$U15,MAX(-SUMIF('Monthly Cash Flow'!$F$6:$EG$6,Y$4,'Monthly Cash Flow'!$F$17:$EG$17)-'Rent Roll'!$V15,0)*'Rent Roll'!$T15*'Rent Roll'!$R15,"-"),"-")</f>
        <v>-</v>
      </c>
      <c r="Z71" s="715" t="str">
        <f>IFERROR(IF(Z$3='Rent Roll'!$U15,MAX(-SUMIF('Monthly Cash Flow'!$F$6:$EG$6,Z$4,'Monthly Cash Flow'!$F$17:$EG$17)-'Rent Roll'!$V15,0)*'Rent Roll'!$T15*'Rent Roll'!$R15,"-"),"-")</f>
        <v>-</v>
      </c>
      <c r="AA71" s="715" t="str">
        <f>IFERROR(IF(AA$3='Rent Roll'!$U15,MAX(-SUMIF('Monthly Cash Flow'!$F$6:$EG$6,AA$4,'Monthly Cash Flow'!$F$17:$EG$17)-'Rent Roll'!$V15,0)*'Rent Roll'!$T15*'Rent Roll'!$R15,"-"),"-")</f>
        <v>-</v>
      </c>
      <c r="AB71" s="715" t="str">
        <f>IFERROR(IF(AB$3='Rent Roll'!$U15,MAX(-SUMIF('Monthly Cash Flow'!$F$6:$EG$6,AB$4,'Monthly Cash Flow'!$F$17:$EG$17)-'Rent Roll'!$V15,0)*'Rent Roll'!$T15*'Rent Roll'!$R15,"-"),"-")</f>
        <v>-</v>
      </c>
      <c r="AC71" s="715" t="str">
        <f>IFERROR(IF(AC$3='Rent Roll'!$U15,MAX(-SUMIF('Monthly Cash Flow'!$F$6:$EG$6,AC$4,'Monthly Cash Flow'!$F$17:$EG$17)-'Rent Roll'!$V15,0)*'Rent Roll'!$T15*'Rent Roll'!$R15,"-"),"-")</f>
        <v>-</v>
      </c>
      <c r="AD71" s="715" t="str">
        <f>IFERROR(IF(AD$3='Rent Roll'!$U15,MAX(-SUMIF('Monthly Cash Flow'!$F$6:$EG$6,AD$4,'Monthly Cash Flow'!$F$17:$EG$17)-'Rent Roll'!$V15,0)*'Rent Roll'!$T15*'Rent Roll'!$R15,"-"),"-")</f>
        <v>-</v>
      </c>
      <c r="AE71" s="715" t="str">
        <f>IFERROR(IF(AE$3='Rent Roll'!$U15,MAX(-SUMIF('Monthly Cash Flow'!$F$6:$EG$6,AE$4,'Monthly Cash Flow'!$F$17:$EG$17)-'Rent Roll'!$V15,0)*'Rent Roll'!$T15*'Rent Roll'!$R15,"-"),"-")</f>
        <v>-</v>
      </c>
      <c r="AF71" s="715" t="str">
        <f>IFERROR(IF(AF$3='Rent Roll'!$U15,MAX(-SUMIF('Monthly Cash Flow'!$F$6:$EG$6,AF$4,'Monthly Cash Flow'!$F$17:$EG$17)-'Rent Roll'!$V15,0)*'Rent Roll'!$T15*'Rent Roll'!$R15,"-"),"-")</f>
        <v>-</v>
      </c>
      <c r="AG71" s="715" t="str">
        <f>IFERROR(IF(AG$3='Rent Roll'!$U15,MAX(-SUMIF('Monthly Cash Flow'!$F$6:$EG$6,AG$4,'Monthly Cash Flow'!$F$17:$EG$17)-'Rent Roll'!$V15,0)*'Rent Roll'!$T15*'Rent Roll'!$R15,"-"),"-")</f>
        <v>-</v>
      </c>
      <c r="AH71" s="715" t="str">
        <f>IFERROR(IF(AH$3='Rent Roll'!$U15,MAX(-SUMIF('Monthly Cash Flow'!$F$6:$EG$6,AH$4,'Monthly Cash Flow'!$F$17:$EG$17)-'Rent Roll'!$V15,0)*'Rent Roll'!$T15*'Rent Roll'!$R15,"-"),"-")</f>
        <v>-</v>
      </c>
      <c r="AI71" s="715" t="str">
        <f>IFERROR(IF(AI$3='Rent Roll'!$U15,MAX(-SUMIF('Monthly Cash Flow'!$F$6:$EG$6,AI$4,'Monthly Cash Flow'!$F$17:$EG$17)-'Rent Roll'!$V15,0)*'Rent Roll'!$T15*'Rent Roll'!$R15,"-"),"-")</f>
        <v>-</v>
      </c>
      <c r="AJ71" s="715" t="str">
        <f>IFERROR(IF(AJ$3='Rent Roll'!$U15,MAX(-SUMIF('Monthly Cash Flow'!$F$6:$EG$6,AJ$4,'Monthly Cash Flow'!$F$17:$EG$17)-'Rent Roll'!$V15,0)*'Rent Roll'!$T15*'Rent Roll'!$R15,"-"),"-")</f>
        <v>-</v>
      </c>
      <c r="AK71" s="715" t="str">
        <f>IFERROR(IF(AK$3='Rent Roll'!$U15,MAX(-SUMIF('Monthly Cash Flow'!$F$6:$EG$6,AK$4,'Monthly Cash Flow'!$F$17:$EG$17)-'Rent Roll'!$V15,0)*'Rent Roll'!$T15*'Rent Roll'!$R15,"-"),"-")</f>
        <v>-</v>
      </c>
      <c r="AL71" s="715" t="str">
        <f>IFERROR(IF(AL$3='Rent Roll'!$U15,MAX(-SUMIF('Monthly Cash Flow'!$F$6:$EG$6,AL$4,'Monthly Cash Flow'!$F$17:$EG$17)-'Rent Roll'!$V15,0)*'Rent Roll'!$T15*'Rent Roll'!$R15,"-"),"-")</f>
        <v>-</v>
      </c>
      <c r="AM71" s="715" t="str">
        <f>IFERROR(IF(AM$3='Rent Roll'!$U15,MAX(-SUMIF('Monthly Cash Flow'!$F$6:$EG$6,AM$4,'Monthly Cash Flow'!$F$17:$EG$17)-'Rent Roll'!$V15,0)*'Rent Roll'!$T15*'Rent Roll'!$R15,"-"),"-")</f>
        <v>-</v>
      </c>
      <c r="AN71" s="715" t="str">
        <f>IFERROR(IF(AN$3='Rent Roll'!$U15,MAX(-SUMIF('Monthly Cash Flow'!$F$6:$EG$6,AN$4,'Monthly Cash Flow'!$F$17:$EG$17)-'Rent Roll'!$V15,0)*'Rent Roll'!$T15*'Rent Roll'!$R15,"-"),"-")</f>
        <v>-</v>
      </c>
      <c r="AO71" s="715" t="str">
        <f>IFERROR(IF(AO$3='Rent Roll'!$U15,MAX(-SUMIF('Monthly Cash Flow'!$F$6:$EG$6,AO$4,'Monthly Cash Flow'!$F$17:$EG$17)-'Rent Roll'!$V15,0)*'Rent Roll'!$T15*'Rent Roll'!$R15,"-"),"-")</f>
        <v>-</v>
      </c>
      <c r="AP71" s="715" t="str">
        <f>IFERROR(IF(AP$3='Rent Roll'!$U15,MAX(-SUMIF('Monthly Cash Flow'!$F$6:$EG$6,AP$4,'Monthly Cash Flow'!$F$17:$EG$17)-'Rent Roll'!$V15,0)*'Rent Roll'!$T15*'Rent Roll'!$R15,"-"),"-")</f>
        <v>-</v>
      </c>
      <c r="AQ71" s="715" t="str">
        <f>IFERROR(IF(AQ$3='Rent Roll'!$U15,MAX(-SUMIF('Monthly Cash Flow'!$F$6:$EG$6,AQ$4,'Monthly Cash Flow'!$F$17:$EG$17)-'Rent Roll'!$V15,0)*'Rent Roll'!$T15*'Rent Roll'!$R15,"-"),"-")</f>
        <v>-</v>
      </c>
      <c r="AR71" s="715" t="str">
        <f>IFERROR(IF(AR$3='Rent Roll'!$U15,MAX(-SUMIF('Monthly Cash Flow'!$F$6:$EG$6,AR$4,'Monthly Cash Flow'!$F$17:$EG$17)-'Rent Roll'!$V15,0)*'Rent Roll'!$T15*'Rent Roll'!$R15,"-"),"-")</f>
        <v>-</v>
      </c>
      <c r="AS71" s="715" t="str">
        <f>IFERROR(IF(AS$3='Rent Roll'!$U15,MAX(-SUMIF('Monthly Cash Flow'!$F$6:$EG$6,AS$4,'Monthly Cash Flow'!$F$17:$EG$17)-'Rent Roll'!$V15,0)*'Rent Roll'!$T15*'Rent Roll'!$R15,"-"),"-")</f>
        <v>-</v>
      </c>
      <c r="AT71" s="715" t="str">
        <f>IFERROR(IF(AT$3='Rent Roll'!$U15,MAX(-SUMIF('Monthly Cash Flow'!$F$6:$EG$6,AT$4,'Monthly Cash Flow'!$F$17:$EG$17)-'Rent Roll'!$V15,0)*'Rent Roll'!$T15*'Rent Roll'!$R15,"-"),"-")</f>
        <v>-</v>
      </c>
      <c r="AU71" s="715" t="str">
        <f>IFERROR(IF(AU$3='Rent Roll'!$U15,MAX(-SUMIF('Monthly Cash Flow'!$F$6:$EG$6,AU$4,'Monthly Cash Flow'!$F$17:$EG$17)-'Rent Roll'!$V15,0)*'Rent Roll'!$T15*'Rent Roll'!$R15,"-"),"-")</f>
        <v>-</v>
      </c>
      <c r="AV71" s="715" t="str">
        <f>IFERROR(IF(AV$3='Rent Roll'!$U15,MAX(-SUMIF('Monthly Cash Flow'!$F$6:$EG$6,AV$4,'Monthly Cash Flow'!$F$17:$EG$17)-'Rent Roll'!$V15,0)*'Rent Roll'!$T15*'Rent Roll'!$R15,"-"),"-")</f>
        <v>-</v>
      </c>
      <c r="AW71" s="715" t="str">
        <f>IFERROR(IF(AW$3='Rent Roll'!$U15,MAX(-SUMIF('Monthly Cash Flow'!$F$6:$EG$6,AW$4,'Monthly Cash Flow'!$F$17:$EG$17)-'Rent Roll'!$V15,0)*'Rent Roll'!$T15*'Rent Roll'!$R15,"-"),"-")</f>
        <v>-</v>
      </c>
      <c r="AX71" s="715" t="str">
        <f>IFERROR(IF(AX$3='Rent Roll'!$U15,MAX(-SUMIF('Monthly Cash Flow'!$F$6:$EG$6,AX$4,'Monthly Cash Flow'!$F$17:$EG$17)-'Rent Roll'!$V15,0)*'Rent Roll'!$T15*'Rent Roll'!$R15,"-"),"-")</f>
        <v>-</v>
      </c>
      <c r="AY71" s="715" t="str">
        <f>IFERROR(IF(AY$3='Rent Roll'!$U15,MAX(-SUMIF('Monthly Cash Flow'!$F$6:$EG$6,AY$4,'Monthly Cash Flow'!$F$17:$EG$17)-'Rent Roll'!$V15,0)*'Rent Roll'!$T15*'Rent Roll'!$R15,"-"),"-")</f>
        <v>-</v>
      </c>
      <c r="AZ71" s="715" t="str">
        <f>IFERROR(IF(AZ$3='Rent Roll'!$U15,MAX(-SUMIF('Monthly Cash Flow'!$F$6:$EG$6,AZ$4,'Monthly Cash Flow'!$F$17:$EG$17)-'Rent Roll'!$V15,0)*'Rent Roll'!$T15*'Rent Roll'!$R15,"-"),"-")</f>
        <v>-</v>
      </c>
      <c r="BA71" s="715" t="str">
        <f>IFERROR(IF(BA$3='Rent Roll'!$U15,MAX(-SUMIF('Monthly Cash Flow'!$F$6:$EG$6,BA$4,'Monthly Cash Flow'!$F$17:$EG$17)-'Rent Roll'!$V15,0)*'Rent Roll'!$T15*'Rent Roll'!$R15,"-"),"-")</f>
        <v>-</v>
      </c>
      <c r="BB71" s="715" t="str">
        <f>IFERROR(IF(BB$3='Rent Roll'!$U15,MAX(-SUMIF('Monthly Cash Flow'!$F$6:$EG$6,BB$4,'Monthly Cash Flow'!$F$17:$EG$17)-'Rent Roll'!$V15,0)*'Rent Roll'!$T15*'Rent Roll'!$R15,"-"),"-")</f>
        <v>-</v>
      </c>
      <c r="BC71" s="715" t="str">
        <f>IFERROR(IF(BC$3='Rent Roll'!$U15,MAX(-SUMIF('Monthly Cash Flow'!$F$6:$EG$6,BC$4,'Monthly Cash Flow'!$F$17:$EG$17)-'Rent Roll'!$V15,0)*'Rent Roll'!$T15*'Rent Roll'!$R15,"-"),"-")</f>
        <v>-</v>
      </c>
      <c r="BD71" s="715" t="str">
        <f>IFERROR(IF(BD$3='Rent Roll'!$U15,MAX(-SUMIF('Monthly Cash Flow'!$F$6:$EG$6,BD$4,'Monthly Cash Flow'!$F$17:$EG$17)-'Rent Roll'!$V15,0)*'Rent Roll'!$T15*'Rent Roll'!$R15,"-"),"-")</f>
        <v>-</v>
      </c>
      <c r="BE71" s="715" t="str">
        <f>IFERROR(IF(BE$3='Rent Roll'!$U15,MAX(-SUMIF('Monthly Cash Flow'!$F$6:$EG$6,BE$4,'Monthly Cash Flow'!$F$17:$EG$17)-'Rent Roll'!$V15,0)*'Rent Roll'!$T15*'Rent Roll'!$R15,"-"),"-")</f>
        <v>-</v>
      </c>
      <c r="BF71" s="715" t="str">
        <f>IFERROR(IF(BF$3='Rent Roll'!$U15,MAX(-SUMIF('Monthly Cash Flow'!$F$6:$EG$6,BF$4,'Monthly Cash Flow'!$F$17:$EG$17)-'Rent Roll'!$V15,0)*'Rent Roll'!$T15*'Rent Roll'!$R15,"-"),"-")</f>
        <v>-</v>
      </c>
      <c r="BG71" s="715" t="str">
        <f>IFERROR(IF(BG$3='Rent Roll'!$U15,MAX(-SUMIF('Monthly Cash Flow'!$F$6:$EG$6,BG$4,'Monthly Cash Flow'!$F$17:$EG$17)-'Rent Roll'!$V15,0)*'Rent Roll'!$T15*'Rent Roll'!$R15,"-"),"-")</f>
        <v>-</v>
      </c>
      <c r="BH71" s="715" t="str">
        <f>IFERROR(IF(BH$3='Rent Roll'!$U15,MAX(-SUMIF('Monthly Cash Flow'!$F$6:$EG$6,BH$4,'Monthly Cash Flow'!$F$17:$EG$17)-'Rent Roll'!$V15,0)*'Rent Roll'!$T15*'Rent Roll'!$R15,"-"),"-")</f>
        <v>-</v>
      </c>
      <c r="BI71" s="715" t="str">
        <f>IFERROR(IF(BI$3='Rent Roll'!$U15,MAX(-SUMIF('Monthly Cash Flow'!$F$6:$EG$6,BI$4,'Monthly Cash Flow'!$F$17:$EG$17)-'Rent Roll'!$V15,0)*'Rent Roll'!$T15*'Rent Roll'!$R15,"-"),"-")</f>
        <v>-</v>
      </c>
      <c r="BJ71" s="715" t="str">
        <f>IFERROR(IF(BJ$3='Rent Roll'!$U15,MAX(-SUMIF('Monthly Cash Flow'!$F$6:$EG$6,BJ$4,'Monthly Cash Flow'!$F$17:$EG$17)-'Rent Roll'!$V15,0)*'Rent Roll'!$T15*'Rent Roll'!$R15,"-"),"-")</f>
        <v>-</v>
      </c>
      <c r="BK71" s="715" t="str">
        <f>IFERROR(IF(BK$3='Rent Roll'!$U15,MAX(-SUMIF('Monthly Cash Flow'!$F$6:$EG$6,BK$4,'Monthly Cash Flow'!$F$17:$EG$17)-'Rent Roll'!$V15,0)*'Rent Roll'!$T15*'Rent Roll'!$R15,"-"),"-")</f>
        <v>-</v>
      </c>
      <c r="BL71" s="715" t="str">
        <f>IFERROR(IF(BL$3='Rent Roll'!$U15,MAX(-SUMIF('Monthly Cash Flow'!$F$6:$EG$6,BL$4,'Monthly Cash Flow'!$F$17:$EG$17)-'Rent Roll'!$V15,0)*'Rent Roll'!$T15*'Rent Roll'!$R15,"-"),"-")</f>
        <v>-</v>
      </c>
      <c r="BM71" s="715" t="str">
        <f>IFERROR(IF(BM$3='Rent Roll'!$U15,MAX(-SUMIF('Monthly Cash Flow'!$F$6:$EG$6,BM$4,'Monthly Cash Flow'!$F$17:$EG$17)-'Rent Roll'!$V15,0)*'Rent Roll'!$T15*'Rent Roll'!$R15,"-"),"-")</f>
        <v>-</v>
      </c>
      <c r="BN71" s="715" t="str">
        <f>IFERROR(IF(BN$3='Rent Roll'!$U15,MAX(-SUMIF('Monthly Cash Flow'!$F$6:$EG$6,BN$4,'Monthly Cash Flow'!$F$17:$EG$17)-'Rent Roll'!$V15,0)*'Rent Roll'!$T15*'Rent Roll'!$R15,"-"),"-")</f>
        <v>-</v>
      </c>
      <c r="BO71" s="715" t="str">
        <f>IFERROR(IF(BO$3='Rent Roll'!$U15,MAX(-SUMIF('Monthly Cash Flow'!$F$6:$EG$6,BO$4,'Monthly Cash Flow'!$F$17:$EG$17)-'Rent Roll'!$V15,0)*'Rent Roll'!$T15*'Rent Roll'!$R15,"-"),"-")</f>
        <v>-</v>
      </c>
      <c r="BP71" s="715" t="str">
        <f>IFERROR(IF(BP$3='Rent Roll'!$U15,MAX(-SUMIF('Monthly Cash Flow'!$F$6:$EG$6,BP$4,'Monthly Cash Flow'!$F$17:$EG$17)-'Rent Roll'!$V15,0)*'Rent Roll'!$T15*'Rent Roll'!$R15,"-"),"-")</f>
        <v>-</v>
      </c>
      <c r="BQ71" s="715" t="str">
        <f>IFERROR(IF(BQ$3='Rent Roll'!$U15,MAX(-SUMIF('Monthly Cash Flow'!$F$6:$EG$6,BQ$4,'Monthly Cash Flow'!$F$17:$EG$17)-'Rent Roll'!$V15,0)*'Rent Roll'!$T15*'Rent Roll'!$R15,"-"),"-")</f>
        <v>-</v>
      </c>
      <c r="BR71" s="715" t="str">
        <f>IFERROR(IF(BR$3='Rent Roll'!$U15,MAX(-SUMIF('Monthly Cash Flow'!$F$6:$EG$6,BR$4,'Monthly Cash Flow'!$F$17:$EG$17)-'Rent Roll'!$V15,0)*'Rent Roll'!$T15*'Rent Roll'!$R15,"-"),"-")</f>
        <v>-</v>
      </c>
      <c r="BS71" s="715" t="str">
        <f>IFERROR(IF(BS$3='Rent Roll'!$U15,MAX(-SUMIF('Monthly Cash Flow'!$F$6:$EG$6,BS$4,'Monthly Cash Flow'!$F$17:$EG$17)-'Rent Roll'!$V15,0)*'Rent Roll'!$T15*'Rent Roll'!$R15,"-"),"-")</f>
        <v>-</v>
      </c>
      <c r="BT71" s="715" t="str">
        <f>IFERROR(IF(BT$3='Rent Roll'!$U15,MAX(-SUMIF('Monthly Cash Flow'!$F$6:$EG$6,BT$4,'Monthly Cash Flow'!$F$17:$EG$17)-'Rent Roll'!$V15,0)*'Rent Roll'!$T15*'Rent Roll'!$R15,"-"),"-")</f>
        <v>-</v>
      </c>
      <c r="BU71" s="715" t="str">
        <f>IFERROR(IF(BU$3='Rent Roll'!$U15,MAX(-SUMIF('Monthly Cash Flow'!$F$6:$EG$6,BU$4,'Monthly Cash Flow'!$F$17:$EG$17)-'Rent Roll'!$V15,0)*'Rent Roll'!$T15*'Rent Roll'!$R15,"-"),"-")</f>
        <v>-</v>
      </c>
      <c r="BV71" s="715" t="str">
        <f>IFERROR(IF(BV$3='Rent Roll'!$U15,MAX(-SUMIF('Monthly Cash Flow'!$F$6:$EG$6,BV$4,'Monthly Cash Flow'!$F$17:$EG$17)-'Rent Roll'!$V15,0)*'Rent Roll'!$T15*'Rent Roll'!$R15,"-"),"-")</f>
        <v>-</v>
      </c>
      <c r="BW71" s="715" t="str">
        <f>IFERROR(IF(BW$3='Rent Roll'!$U15,MAX(-SUMIF('Monthly Cash Flow'!$F$6:$EG$6,BW$4,'Monthly Cash Flow'!$F$17:$EG$17)-'Rent Roll'!$V15,0)*'Rent Roll'!$T15*'Rent Roll'!$R15,"-"),"-")</f>
        <v>-</v>
      </c>
      <c r="BX71" s="715" t="str">
        <f>IFERROR(IF(BX$3='Rent Roll'!$U15,MAX(-SUMIF('Monthly Cash Flow'!$F$6:$EG$6,BX$4,'Monthly Cash Flow'!$F$17:$EG$17)-'Rent Roll'!$V15,0)*'Rent Roll'!$T15*'Rent Roll'!$R15,"-"),"-")</f>
        <v>-</v>
      </c>
      <c r="BY71" s="715" t="str">
        <f>IFERROR(IF(BY$3='Rent Roll'!$U15,MAX(-SUMIF('Monthly Cash Flow'!$F$6:$EG$6,BY$4,'Monthly Cash Flow'!$F$17:$EG$17)-'Rent Roll'!$V15,0)*'Rent Roll'!$T15*'Rent Roll'!$R15,"-"),"-")</f>
        <v>-</v>
      </c>
      <c r="BZ71" s="715" t="str">
        <f>IFERROR(IF(BZ$3='Rent Roll'!$U15,MAX(-SUMIF('Monthly Cash Flow'!$F$6:$EG$6,BZ$4,'Monthly Cash Flow'!$F$17:$EG$17)-'Rent Roll'!$V15,0)*'Rent Roll'!$T15*'Rent Roll'!$R15,"-"),"-")</f>
        <v>-</v>
      </c>
      <c r="CA71" s="715" t="str">
        <f>IFERROR(IF(CA$3='Rent Roll'!$U15,MAX(-SUMIF('Monthly Cash Flow'!$F$6:$EG$6,CA$4,'Monthly Cash Flow'!$F$17:$EG$17)-'Rent Roll'!$V15,0)*'Rent Roll'!$T15*'Rent Roll'!$R15,"-"),"-")</f>
        <v>-</v>
      </c>
      <c r="CB71" s="715" t="str">
        <f>IFERROR(IF(CB$3='Rent Roll'!$U15,MAX(-SUMIF('Monthly Cash Flow'!$F$6:$EG$6,CB$4,'Monthly Cash Flow'!$F$17:$EG$17)-'Rent Roll'!$V15,0)*'Rent Roll'!$T15*'Rent Roll'!$R15,"-"),"-")</f>
        <v>-</v>
      </c>
      <c r="CC71" s="715" t="str">
        <f>IFERROR(IF(CC$3='Rent Roll'!$U15,MAX(-SUMIF('Monthly Cash Flow'!$F$6:$EG$6,CC$4,'Monthly Cash Flow'!$F$17:$EG$17)-'Rent Roll'!$V15,0)*'Rent Roll'!$T15*'Rent Roll'!$R15,"-"),"-")</f>
        <v>-</v>
      </c>
      <c r="CD71" s="715" t="str">
        <f>IFERROR(IF(CD$3='Rent Roll'!$U15,MAX(-SUMIF('Monthly Cash Flow'!$F$6:$EG$6,CD$4,'Monthly Cash Flow'!$F$17:$EG$17)-'Rent Roll'!$V15,0)*'Rent Roll'!$T15*'Rent Roll'!$R15,"-"),"-")</f>
        <v>-</v>
      </c>
      <c r="CE71" s="715" t="str">
        <f>IFERROR(IF(CE$3='Rent Roll'!$U15,MAX(-SUMIF('Monthly Cash Flow'!$F$6:$EG$6,CE$4,'Monthly Cash Flow'!$F$17:$EG$17)-'Rent Roll'!$V15,0)*'Rent Roll'!$T15*'Rent Roll'!$R15,"-"),"-")</f>
        <v>-</v>
      </c>
      <c r="CF71" s="715" t="str">
        <f>IFERROR(IF(CF$3='Rent Roll'!$U15,MAX(-SUMIF('Monthly Cash Flow'!$F$6:$EG$6,CF$4,'Monthly Cash Flow'!$F$17:$EG$17)-'Rent Roll'!$V15,0)*'Rent Roll'!$T15*'Rent Roll'!$R15,"-"),"-")</f>
        <v>-</v>
      </c>
      <c r="CG71" s="715" t="str">
        <f>IFERROR(IF(CG$3='Rent Roll'!$U15,MAX(-SUMIF('Monthly Cash Flow'!$F$6:$EG$6,CG$4,'Monthly Cash Flow'!$F$17:$EG$17)-'Rent Roll'!$V15,0)*'Rent Roll'!$T15*'Rent Roll'!$R15,"-"),"-")</f>
        <v>-</v>
      </c>
      <c r="CH71" s="715" t="str">
        <f>IFERROR(IF(CH$3='Rent Roll'!$U15,MAX(-SUMIF('Monthly Cash Flow'!$F$6:$EG$6,CH$4,'Monthly Cash Flow'!$F$17:$EG$17)-'Rent Roll'!$V15,0)*'Rent Roll'!$T15*'Rent Roll'!$R15,"-"),"-")</f>
        <v>-</v>
      </c>
      <c r="CI71" s="715" t="str">
        <f>IFERROR(IF(CI$3='Rent Roll'!$U15,MAX(-SUMIF('Monthly Cash Flow'!$F$6:$EG$6,CI$4,'Monthly Cash Flow'!$F$17:$EG$17)-'Rent Roll'!$V15,0)*'Rent Roll'!$T15*'Rent Roll'!$R15,"-"),"-")</f>
        <v>-</v>
      </c>
      <c r="CJ71" s="715" t="str">
        <f>IFERROR(IF(CJ$3='Rent Roll'!$U15,MAX(-SUMIF('Monthly Cash Flow'!$F$6:$EG$6,CJ$4,'Monthly Cash Flow'!$F$17:$EG$17)-'Rent Roll'!$V15,0)*'Rent Roll'!$T15*'Rent Roll'!$R15,"-"),"-")</f>
        <v>-</v>
      </c>
      <c r="CK71" s="715" t="str">
        <f>IFERROR(IF(CK$3='Rent Roll'!$U15,MAX(-SUMIF('Monthly Cash Flow'!$F$6:$EG$6,CK$4,'Monthly Cash Flow'!$F$17:$EG$17)-'Rent Roll'!$V15,0)*'Rent Roll'!$T15*'Rent Roll'!$R15,"-"),"-")</f>
        <v>-</v>
      </c>
      <c r="CL71" s="715" t="str">
        <f>IFERROR(IF(CL$3='Rent Roll'!$U15,MAX(-SUMIF('Monthly Cash Flow'!$F$6:$EG$6,CL$4,'Monthly Cash Flow'!$F$17:$EG$17)-'Rent Roll'!$V15,0)*'Rent Roll'!$T15*'Rent Roll'!$R15,"-"),"-")</f>
        <v>-</v>
      </c>
      <c r="CM71" s="715" t="str">
        <f>IFERROR(IF(CM$3='Rent Roll'!$U15,MAX(-SUMIF('Monthly Cash Flow'!$F$6:$EG$6,CM$4,'Monthly Cash Flow'!$F$17:$EG$17)-'Rent Roll'!$V15,0)*'Rent Roll'!$T15*'Rent Roll'!$R15,"-"),"-")</f>
        <v>-</v>
      </c>
      <c r="CN71" s="715" t="str">
        <f>IFERROR(IF(CN$3='Rent Roll'!$U15,MAX(-SUMIF('Monthly Cash Flow'!$F$6:$EG$6,CN$4,'Monthly Cash Flow'!$F$17:$EG$17)-'Rent Roll'!$V15,0)*'Rent Roll'!$T15*'Rent Roll'!$R15,"-"),"-")</f>
        <v>-</v>
      </c>
      <c r="CO71" s="715" t="str">
        <f>IFERROR(IF(CO$3='Rent Roll'!$U15,MAX(-SUMIF('Monthly Cash Flow'!$F$6:$EG$6,CO$4,'Monthly Cash Flow'!$F$17:$EG$17)-'Rent Roll'!$V15,0)*'Rent Roll'!$T15*'Rent Roll'!$R15,"-"),"-")</f>
        <v>-</v>
      </c>
      <c r="CP71" s="715" t="str">
        <f>IFERROR(IF(CP$3='Rent Roll'!$U15,MAX(-SUMIF('Monthly Cash Flow'!$F$6:$EG$6,CP$4,'Monthly Cash Flow'!$F$17:$EG$17)-'Rent Roll'!$V15,0)*'Rent Roll'!$T15*'Rent Roll'!$R15,"-"),"-")</f>
        <v>-</v>
      </c>
      <c r="CQ71" s="715" t="str">
        <f>IFERROR(IF(CQ$3='Rent Roll'!$U15,MAX(-SUMIF('Monthly Cash Flow'!$F$6:$EG$6,CQ$4,'Monthly Cash Flow'!$F$17:$EG$17)-'Rent Roll'!$V15,0)*'Rent Roll'!$T15*'Rent Roll'!$R15,"-"),"-")</f>
        <v>-</v>
      </c>
      <c r="CR71" s="715" t="str">
        <f>IFERROR(IF(CR$3='Rent Roll'!$U15,MAX(-SUMIF('Monthly Cash Flow'!$F$6:$EG$6,CR$4,'Monthly Cash Flow'!$F$17:$EG$17)-'Rent Roll'!$V15,0)*'Rent Roll'!$T15*'Rent Roll'!$R15,"-"),"-")</f>
        <v>-</v>
      </c>
      <c r="CS71" s="715" t="str">
        <f>IFERROR(IF(CS$3='Rent Roll'!$U15,MAX(-SUMIF('Monthly Cash Flow'!$F$6:$EG$6,CS$4,'Monthly Cash Flow'!$F$17:$EG$17)-'Rent Roll'!$V15,0)*'Rent Roll'!$T15*'Rent Roll'!$R15,"-"),"-")</f>
        <v>-</v>
      </c>
      <c r="CT71" s="715" t="str">
        <f>IFERROR(IF(CT$3='Rent Roll'!$U15,MAX(-SUMIF('Monthly Cash Flow'!$F$6:$EG$6,CT$4,'Monthly Cash Flow'!$F$17:$EG$17)-'Rent Roll'!$V15,0)*'Rent Roll'!$T15*'Rent Roll'!$R15,"-"),"-")</f>
        <v>-</v>
      </c>
      <c r="CU71" s="715" t="str">
        <f>IFERROR(IF(CU$3='Rent Roll'!$U15,MAX(-SUMIF('Monthly Cash Flow'!$F$6:$EG$6,CU$4,'Monthly Cash Flow'!$F$17:$EG$17)-'Rent Roll'!$V15,0)*'Rent Roll'!$T15*'Rent Roll'!$R15,"-"),"-")</f>
        <v>-</v>
      </c>
      <c r="CV71" s="715" t="str">
        <f>IFERROR(IF(CV$3='Rent Roll'!$U15,MAX(-SUMIF('Monthly Cash Flow'!$F$6:$EG$6,CV$4,'Monthly Cash Flow'!$F$17:$EG$17)-'Rent Roll'!$V15,0)*'Rent Roll'!$T15*'Rent Roll'!$R15,"-"),"-")</f>
        <v>-</v>
      </c>
      <c r="CW71" s="715" t="str">
        <f>IFERROR(IF(CW$3='Rent Roll'!$U15,MAX(-SUMIF('Monthly Cash Flow'!$F$6:$EG$6,CW$4,'Monthly Cash Flow'!$F$17:$EG$17)-'Rent Roll'!$V15,0)*'Rent Roll'!$T15*'Rent Roll'!$R15,"-"),"-")</f>
        <v>-</v>
      </c>
      <c r="CX71" s="715" t="str">
        <f>IFERROR(IF(CX$3='Rent Roll'!$U15,MAX(-SUMIF('Monthly Cash Flow'!$F$6:$EG$6,CX$4,'Monthly Cash Flow'!$F$17:$EG$17)-'Rent Roll'!$V15,0)*'Rent Roll'!$T15*'Rent Roll'!$R15,"-"),"-")</f>
        <v>-</v>
      </c>
      <c r="CY71" s="715" t="str">
        <f>IFERROR(IF(CY$3='Rent Roll'!$U15,MAX(-SUMIF('Monthly Cash Flow'!$F$6:$EG$6,CY$4,'Monthly Cash Flow'!$F$17:$EG$17)-'Rent Roll'!$V15,0)*'Rent Roll'!$T15*'Rent Roll'!$R15,"-"),"-")</f>
        <v>-</v>
      </c>
      <c r="CZ71" s="715" t="str">
        <f>IFERROR(IF(CZ$3='Rent Roll'!$U15,MAX(-SUMIF('Monthly Cash Flow'!$F$6:$EG$6,CZ$4,'Monthly Cash Flow'!$F$17:$EG$17)-'Rent Roll'!$V15,0)*'Rent Roll'!$T15*'Rent Roll'!$R15,"-"),"-")</f>
        <v>-</v>
      </c>
      <c r="DA71" s="715" t="str">
        <f>IFERROR(IF(DA$3='Rent Roll'!$U15,MAX(-SUMIF('Monthly Cash Flow'!$F$6:$EG$6,DA$4,'Monthly Cash Flow'!$F$17:$EG$17)-'Rent Roll'!$V15,0)*'Rent Roll'!$T15*'Rent Roll'!$R15,"-"),"-")</f>
        <v>-</v>
      </c>
      <c r="DB71" s="715" t="str">
        <f>IFERROR(IF(DB$3='Rent Roll'!$U15,MAX(-SUMIF('Monthly Cash Flow'!$F$6:$EG$6,DB$4,'Monthly Cash Flow'!$F$17:$EG$17)-'Rent Roll'!$V15,0)*'Rent Roll'!$T15*'Rent Roll'!$R15,"-"),"-")</f>
        <v>-</v>
      </c>
      <c r="DC71" s="715" t="str">
        <f>IFERROR(IF(DC$3='Rent Roll'!$U15,MAX(-SUMIF('Monthly Cash Flow'!$F$6:$EG$6,DC$4,'Monthly Cash Flow'!$F$17:$EG$17)-'Rent Roll'!$V15,0)*'Rent Roll'!$T15*'Rent Roll'!$R15,"-"),"-")</f>
        <v>-</v>
      </c>
      <c r="DD71" s="715" t="str">
        <f>IFERROR(IF(DD$3='Rent Roll'!$U15,MAX(-SUMIF('Monthly Cash Flow'!$F$6:$EG$6,DD$4,'Monthly Cash Flow'!$F$17:$EG$17)-'Rent Roll'!$V15,0)*'Rent Roll'!$T15*'Rent Roll'!$R15,"-"),"-")</f>
        <v>-</v>
      </c>
      <c r="DE71" s="715" t="str">
        <f>IFERROR(IF(DE$3='Rent Roll'!$U15,MAX(-SUMIF('Monthly Cash Flow'!$F$6:$EG$6,DE$4,'Monthly Cash Flow'!$F$17:$EG$17)-'Rent Roll'!$V15,0)*'Rent Roll'!$T15*'Rent Roll'!$R15,"-"),"-")</f>
        <v>-</v>
      </c>
      <c r="DF71" s="715" t="str">
        <f>IFERROR(IF(DF$3='Rent Roll'!$U15,MAX(-SUMIF('Monthly Cash Flow'!$F$6:$EG$6,DF$4,'Monthly Cash Flow'!$F$17:$EG$17)-'Rent Roll'!$V15,0)*'Rent Roll'!$T15*'Rent Roll'!$R15,"-"),"-")</f>
        <v>-</v>
      </c>
      <c r="DG71" s="715" t="str">
        <f>IFERROR(IF(DG$3='Rent Roll'!$U15,MAX(-SUMIF('Monthly Cash Flow'!$F$6:$EG$6,DG$4,'Monthly Cash Flow'!$F$17:$EG$17)-'Rent Roll'!$V15,0)*'Rent Roll'!$T15*'Rent Roll'!$R15,"-"),"-")</f>
        <v>-</v>
      </c>
      <c r="DH71" s="715" t="str">
        <f>IFERROR(IF(DH$3='Rent Roll'!$U15,MAX(-SUMIF('Monthly Cash Flow'!$F$6:$EG$6,DH$4,'Monthly Cash Flow'!$F$17:$EG$17)-'Rent Roll'!$V15,0)*'Rent Roll'!$T15*'Rent Roll'!$R15,"-"),"-")</f>
        <v>-</v>
      </c>
      <c r="DI71" s="715" t="str">
        <f>IFERROR(IF(DI$3='Rent Roll'!$U15,MAX(-SUMIF('Monthly Cash Flow'!$F$6:$EG$6,DI$4,'Monthly Cash Flow'!$F$17:$EG$17)-'Rent Roll'!$V15,0)*'Rent Roll'!$T15*'Rent Roll'!$R15,"-"),"-")</f>
        <v>-</v>
      </c>
      <c r="DJ71" s="715" t="str">
        <f>IFERROR(IF(DJ$3='Rent Roll'!$U15,MAX(-SUMIF('Monthly Cash Flow'!$F$6:$EG$6,DJ$4,'Monthly Cash Flow'!$F$17:$EG$17)-'Rent Roll'!$V15,0)*'Rent Roll'!$T15*'Rent Roll'!$R15,"-"),"-")</f>
        <v>-</v>
      </c>
      <c r="DK71" s="715" t="str">
        <f>IFERROR(IF(DK$3='Rent Roll'!$U15,MAX(-SUMIF('Monthly Cash Flow'!$F$6:$EG$6,DK$4,'Monthly Cash Flow'!$F$17:$EG$17)-'Rent Roll'!$V15,0)*'Rent Roll'!$T15*'Rent Roll'!$R15,"-"),"-")</f>
        <v>-</v>
      </c>
      <c r="DL71" s="715" t="str">
        <f>IFERROR(IF(DL$3='Rent Roll'!$U15,MAX(-SUMIF('Monthly Cash Flow'!$F$6:$EG$6,DL$4,'Monthly Cash Flow'!$F$17:$EG$17)-'Rent Roll'!$V15,0)*'Rent Roll'!$T15*'Rent Roll'!$R15,"-"),"-")</f>
        <v>-</v>
      </c>
      <c r="DM71" s="715" t="str">
        <f>IFERROR(IF(DM$3='Rent Roll'!$U15,MAX(-SUMIF('Monthly Cash Flow'!$F$6:$EG$6,DM$4,'Monthly Cash Flow'!$F$17:$EG$17)-'Rent Roll'!$V15,0)*'Rent Roll'!$T15*'Rent Roll'!$R15,"-"),"-")</f>
        <v>-</v>
      </c>
      <c r="DN71" s="715" t="str">
        <f>IFERROR(IF(DN$3='Rent Roll'!$U15,MAX(-SUMIF('Monthly Cash Flow'!$F$6:$EG$6,DN$4,'Monthly Cash Flow'!$F$17:$EG$17)-'Rent Roll'!$V15,0)*'Rent Roll'!$T15*'Rent Roll'!$R15,"-"),"-")</f>
        <v>-</v>
      </c>
      <c r="DO71" s="715" t="str">
        <f>IFERROR(IF(DO$3='Rent Roll'!$U15,MAX(-SUMIF('Monthly Cash Flow'!$F$6:$EG$6,DO$4,'Monthly Cash Flow'!$F$17:$EG$17)-'Rent Roll'!$V15,0)*'Rent Roll'!$T15*'Rent Roll'!$R15,"-"),"-")</f>
        <v>-</v>
      </c>
      <c r="DP71" s="715" t="str">
        <f>IFERROR(IF(DP$3='Rent Roll'!$U15,MAX(-SUMIF('Monthly Cash Flow'!$F$6:$EG$6,DP$4,'Monthly Cash Flow'!$F$17:$EG$17)-'Rent Roll'!$V15,0)*'Rent Roll'!$T15*'Rent Roll'!$R15,"-"),"-")</f>
        <v>-</v>
      </c>
      <c r="DQ71" s="715" t="str">
        <f>IFERROR(IF(DQ$3='Rent Roll'!$U15,MAX(-SUMIF('Monthly Cash Flow'!$F$6:$EG$6,DQ$4,'Monthly Cash Flow'!$F$17:$EG$17)-'Rent Roll'!$V15,0)*'Rent Roll'!$T15*'Rent Roll'!$R15,"-"),"-")</f>
        <v>-</v>
      </c>
      <c r="DR71" s="715" t="str">
        <f>IFERROR(IF(DR$3='Rent Roll'!$U15,MAX(-SUMIF('Monthly Cash Flow'!$F$6:$EG$6,DR$4,'Monthly Cash Flow'!$F$17:$EG$17)-'Rent Roll'!$V15,0)*'Rent Roll'!$T15*'Rent Roll'!$R15,"-"),"-")</f>
        <v>-</v>
      </c>
      <c r="DS71" s="715" t="str">
        <f>IFERROR(IF(DS$3='Rent Roll'!$U15,MAX(-SUMIF('Monthly Cash Flow'!$F$6:$EG$6,DS$4,'Monthly Cash Flow'!$F$17:$EG$17)-'Rent Roll'!$V15,0)*'Rent Roll'!$T15*'Rent Roll'!$R15,"-"),"-")</f>
        <v>-</v>
      </c>
      <c r="DT71" s="715" t="str">
        <f>IFERROR(IF(DT$3='Rent Roll'!$U15,MAX(-SUMIF('Monthly Cash Flow'!$F$6:$EG$6,DT$4,'Monthly Cash Flow'!$F$17:$EG$17)-'Rent Roll'!$V15,0)*'Rent Roll'!$T15*'Rent Roll'!$R15,"-"),"-")</f>
        <v>-</v>
      </c>
      <c r="DU71" s="715" t="str">
        <f>IFERROR(IF(DU$3='Rent Roll'!$U15,MAX(-SUMIF('Monthly Cash Flow'!$F$6:$EG$6,DU$4,'Monthly Cash Flow'!$F$17:$EG$17)-'Rent Roll'!$V15,0)*'Rent Roll'!$T15*'Rent Roll'!$R15,"-"),"-")</f>
        <v>-</v>
      </c>
      <c r="DV71" s="715" t="str">
        <f>IFERROR(IF(DV$3='Rent Roll'!$U15,MAX(-SUMIF('Monthly Cash Flow'!$F$6:$EG$6,DV$4,'Monthly Cash Flow'!$F$17:$EG$17)-'Rent Roll'!$V15,0)*'Rent Roll'!$T15*'Rent Roll'!$R15,"-"),"-")</f>
        <v>-</v>
      </c>
      <c r="DW71" s="715" t="str">
        <f>IFERROR(IF(DW$3='Rent Roll'!$U15,MAX(-SUMIF('Monthly Cash Flow'!$F$6:$EG$6,DW$4,'Monthly Cash Flow'!$F$17:$EG$17)-'Rent Roll'!$V15,0)*'Rent Roll'!$T15*'Rent Roll'!$R15,"-"),"-")</f>
        <v>-</v>
      </c>
      <c r="DX71" s="715" t="str">
        <f>IFERROR(IF(DX$3='Rent Roll'!$U15,MAX(-SUMIF('Monthly Cash Flow'!$F$6:$EG$6,DX$4,'Monthly Cash Flow'!$F$17:$EG$17)-'Rent Roll'!$V15,0)*'Rent Roll'!$T15*'Rent Roll'!$R15,"-"),"-")</f>
        <v>-</v>
      </c>
      <c r="DY71" s="715" t="str">
        <f>IFERROR(IF(DY$3='Rent Roll'!$U15,MAX(-SUMIF('Monthly Cash Flow'!$F$6:$EG$6,DY$4,'Monthly Cash Flow'!$F$17:$EG$17)-'Rent Roll'!$V15,0)*'Rent Roll'!$T15*'Rent Roll'!$R15,"-"),"-")</f>
        <v>-</v>
      </c>
      <c r="DZ71" s="715" t="str">
        <f>IFERROR(IF(DZ$3='Rent Roll'!$U15,MAX(-SUMIF('Monthly Cash Flow'!$F$6:$EG$6,DZ$4,'Monthly Cash Flow'!$F$17:$EG$17)-'Rent Roll'!$V15,0)*'Rent Roll'!$T15*'Rent Roll'!$R15,"-"),"-")</f>
        <v>-</v>
      </c>
      <c r="EA71" s="715" t="str">
        <f>IFERROR(IF(EA$3='Rent Roll'!$U15,MAX(-SUMIF('Monthly Cash Flow'!$F$6:$EG$6,EA$4,'Monthly Cash Flow'!$F$17:$EG$17)-'Rent Roll'!$V15,0)*'Rent Roll'!$T15*'Rent Roll'!$R15,"-"),"-")</f>
        <v>-</v>
      </c>
      <c r="EB71" s="715" t="str">
        <f>IFERROR(IF(EB$3='Rent Roll'!$U15,MAX(-SUMIF('Monthly Cash Flow'!$F$6:$EG$6,EB$4,'Monthly Cash Flow'!$F$17:$EG$17)-'Rent Roll'!$V15,0)*'Rent Roll'!$T15*'Rent Roll'!$R15,"-"),"-")</f>
        <v>-</v>
      </c>
      <c r="EC71" s="715" t="str">
        <f>IFERROR(IF(EC$3='Rent Roll'!$U15,MAX(-SUMIF('Monthly Cash Flow'!$F$6:$EG$6,EC$4,'Monthly Cash Flow'!$F$17:$EG$17)-'Rent Roll'!$V15,0)*'Rent Roll'!$T15*'Rent Roll'!$R15,"-"),"-")</f>
        <v>-</v>
      </c>
      <c r="ED71" s="715" t="str">
        <f>IFERROR(IF(ED$3='Rent Roll'!$U15,MAX(-SUMIF('Monthly Cash Flow'!$F$6:$EG$6,ED$4,'Monthly Cash Flow'!$F$17:$EG$17)-'Rent Roll'!$V15,0)*'Rent Roll'!$T15*'Rent Roll'!$R15,"-"),"-")</f>
        <v>-</v>
      </c>
      <c r="EE71" s="715" t="str">
        <f>IFERROR(IF(EE$3='Rent Roll'!$U15,MAX(-SUMIF('Monthly Cash Flow'!$F$6:$EG$6,EE$4,'Monthly Cash Flow'!$F$17:$EG$17)-'Rent Roll'!$V15,0)*'Rent Roll'!$T15*'Rent Roll'!$R15,"-"),"-")</f>
        <v>-</v>
      </c>
      <c r="EF71" s="361" t="str">
        <f>IFERROR(IF(EF$3='Rent Roll'!$U15,MAX(-SUMIF('Monthly Cash Flow'!$F$6:$EG$6,EF$4,'Monthly Cash Flow'!$F$17:$EG$17)-'Rent Roll'!$V15,0)*'Rent Roll'!$T15*'Rent Roll'!$R15,"-"),"-")</f>
        <v>-</v>
      </c>
      <c r="EG71" s="693" t="s">
        <v>109</v>
      </c>
    </row>
    <row r="72" spans="2:137" x14ac:dyDescent="0.25">
      <c r="B72" s="732"/>
      <c r="C72" s="714" t="str">
        <f>CONCATENATE('Rent Roll'!B16&amp;" - "&amp;'Rent Roll'!C16)</f>
        <v xml:space="preserve"> - </v>
      </c>
      <c r="D72" s="361">
        <f t="shared" si="19"/>
        <v>0</v>
      </c>
      <c r="E72" s="715" t="str">
        <f>IFERROR(IF(E$3='Rent Roll'!$U16,MAX(-SUMIF('Monthly Cash Flow'!$F$6:$EG$6,E$4,'Monthly Cash Flow'!$F$17:$EG$17)-'Rent Roll'!$V16,0)*'Rent Roll'!$T16*'Rent Roll'!$R16,"-"),"-")</f>
        <v>-</v>
      </c>
      <c r="F72" s="715" t="str">
        <f>IFERROR(IF(F$3='Rent Roll'!$U16,MAX(-SUMIF('Monthly Cash Flow'!$F$6:$EG$6,F$4,'Monthly Cash Flow'!$F$17:$EG$17)-'Rent Roll'!$V16,0)*'Rent Roll'!$T16*'Rent Roll'!$R16,"-"),"-")</f>
        <v>-</v>
      </c>
      <c r="G72" s="715" t="str">
        <f>IFERROR(IF(G$3='Rent Roll'!$U16,MAX(-SUMIF('Monthly Cash Flow'!$F$6:$EG$6,G$4,'Monthly Cash Flow'!$F$17:$EG$17)-'Rent Roll'!$V16,0)*'Rent Roll'!$T16*'Rent Roll'!$R16,"-"),"-")</f>
        <v>-</v>
      </c>
      <c r="H72" s="715" t="str">
        <f>IFERROR(IF(H$3='Rent Roll'!$U16,MAX(-SUMIF('Monthly Cash Flow'!$F$6:$EG$6,H$4,'Monthly Cash Flow'!$F$17:$EG$17)-'Rent Roll'!$V16,0)*'Rent Roll'!$T16*'Rent Roll'!$R16,"-"),"-")</f>
        <v>-</v>
      </c>
      <c r="I72" s="715" t="str">
        <f>IFERROR(IF(I$3='Rent Roll'!$U16,MAX(-SUMIF('Monthly Cash Flow'!$F$6:$EG$6,I$4,'Monthly Cash Flow'!$F$17:$EG$17)-'Rent Roll'!$V16,0)*'Rent Roll'!$T16*'Rent Roll'!$R16,"-"),"-")</f>
        <v>-</v>
      </c>
      <c r="J72" s="715" t="str">
        <f>IFERROR(IF(J$3='Rent Roll'!$U16,MAX(-SUMIF('Monthly Cash Flow'!$F$6:$EG$6,J$4,'Monthly Cash Flow'!$F$17:$EG$17)-'Rent Roll'!$V16,0)*'Rent Roll'!$T16*'Rent Roll'!$R16,"-"),"-")</f>
        <v>-</v>
      </c>
      <c r="K72" s="715" t="str">
        <f>IFERROR(IF(K$3='Rent Roll'!$U16,MAX(-SUMIF('Monthly Cash Flow'!$F$6:$EG$6,K$4,'Monthly Cash Flow'!$F$17:$EG$17)-'Rent Roll'!$V16,0)*'Rent Roll'!$T16*'Rent Roll'!$R16,"-"),"-")</f>
        <v>-</v>
      </c>
      <c r="L72" s="715" t="str">
        <f>IFERROR(IF(L$3='Rent Roll'!$U16,MAX(-SUMIF('Monthly Cash Flow'!$F$6:$EG$6,L$4,'Monthly Cash Flow'!$F$17:$EG$17)-'Rent Roll'!$V16,0)*'Rent Roll'!$T16*'Rent Roll'!$R16,"-"),"-")</f>
        <v>-</v>
      </c>
      <c r="M72" s="715" t="str">
        <f>IFERROR(IF(M$3='Rent Roll'!$U16,MAX(-SUMIF('Monthly Cash Flow'!$F$6:$EG$6,M$4,'Monthly Cash Flow'!$F$17:$EG$17)-'Rent Roll'!$V16,0)*'Rent Roll'!$T16*'Rent Roll'!$R16,"-"),"-")</f>
        <v>-</v>
      </c>
      <c r="N72" s="715" t="str">
        <f>IFERROR(IF(N$3='Rent Roll'!$U16,MAX(-SUMIF('Monthly Cash Flow'!$F$6:$EG$6,N$4,'Monthly Cash Flow'!$F$17:$EG$17)-'Rent Roll'!$V16,0)*'Rent Roll'!$T16*'Rent Roll'!$R16,"-"),"-")</f>
        <v>-</v>
      </c>
      <c r="O72" s="715" t="str">
        <f>IFERROR(IF(O$3='Rent Roll'!$U16,MAX(-SUMIF('Monthly Cash Flow'!$F$6:$EG$6,O$4,'Monthly Cash Flow'!$F$17:$EG$17)-'Rent Roll'!$V16,0)*'Rent Roll'!$T16*'Rent Roll'!$R16,"-"),"-")</f>
        <v>-</v>
      </c>
      <c r="P72" s="715" t="str">
        <f>IFERROR(IF(P$3='Rent Roll'!$U16,MAX(-SUMIF('Monthly Cash Flow'!$F$6:$EG$6,P$4,'Monthly Cash Flow'!$F$17:$EG$17)-'Rent Roll'!$V16,0)*'Rent Roll'!$T16*'Rent Roll'!$R16,"-"),"-")</f>
        <v>-</v>
      </c>
      <c r="Q72" s="715" t="str">
        <f>IFERROR(IF(Q$3='Rent Roll'!$U16,MAX(-SUMIF('Monthly Cash Flow'!$F$6:$EG$6,Q$4,'Monthly Cash Flow'!$F$17:$EG$17)-'Rent Roll'!$V16,0)*'Rent Roll'!$T16*'Rent Roll'!$R16,"-"),"-")</f>
        <v>-</v>
      </c>
      <c r="R72" s="715" t="str">
        <f>IFERROR(IF(R$3='Rent Roll'!$U16,MAX(-SUMIF('Monthly Cash Flow'!$F$6:$EG$6,R$4,'Monthly Cash Flow'!$F$17:$EG$17)-'Rent Roll'!$V16,0)*'Rent Roll'!$T16*'Rent Roll'!$R16,"-"),"-")</f>
        <v>-</v>
      </c>
      <c r="S72" s="715" t="str">
        <f>IFERROR(IF(S$3='Rent Roll'!$U16,MAX(-SUMIF('Monthly Cash Flow'!$F$6:$EG$6,S$4,'Monthly Cash Flow'!$F$17:$EG$17)-'Rent Roll'!$V16,0)*'Rent Roll'!$T16*'Rent Roll'!$R16,"-"),"-")</f>
        <v>-</v>
      </c>
      <c r="T72" s="715" t="str">
        <f>IFERROR(IF(T$3='Rent Roll'!$U16,MAX(-SUMIF('Monthly Cash Flow'!$F$6:$EG$6,T$4,'Monthly Cash Flow'!$F$17:$EG$17)-'Rent Roll'!$V16,0)*'Rent Roll'!$T16*'Rent Roll'!$R16,"-"),"-")</f>
        <v>-</v>
      </c>
      <c r="U72" s="715" t="str">
        <f>IFERROR(IF(U$3='Rent Roll'!$U16,MAX(-SUMIF('Monthly Cash Flow'!$F$6:$EG$6,U$4,'Monthly Cash Flow'!$F$17:$EG$17)-'Rent Roll'!$V16,0)*'Rent Roll'!$T16*'Rent Roll'!$R16,"-"),"-")</f>
        <v>-</v>
      </c>
      <c r="V72" s="715" t="str">
        <f>IFERROR(IF(V$3='Rent Roll'!$U16,MAX(-SUMIF('Monthly Cash Flow'!$F$6:$EG$6,V$4,'Monthly Cash Flow'!$F$17:$EG$17)-'Rent Roll'!$V16,0)*'Rent Roll'!$T16*'Rent Roll'!$R16,"-"),"-")</f>
        <v>-</v>
      </c>
      <c r="W72" s="715" t="str">
        <f>IFERROR(IF(W$3='Rent Roll'!$U16,MAX(-SUMIF('Monthly Cash Flow'!$F$6:$EG$6,W$4,'Monthly Cash Flow'!$F$17:$EG$17)-'Rent Roll'!$V16,0)*'Rent Roll'!$T16*'Rent Roll'!$R16,"-"),"-")</f>
        <v>-</v>
      </c>
      <c r="X72" s="715" t="str">
        <f>IFERROR(IF(X$3='Rent Roll'!$U16,MAX(-SUMIF('Monthly Cash Flow'!$F$6:$EG$6,X$4,'Monthly Cash Flow'!$F$17:$EG$17)-'Rent Roll'!$V16,0)*'Rent Roll'!$T16*'Rent Roll'!$R16,"-"),"-")</f>
        <v>-</v>
      </c>
      <c r="Y72" s="715" t="str">
        <f>IFERROR(IF(Y$3='Rent Roll'!$U16,MAX(-SUMIF('Monthly Cash Flow'!$F$6:$EG$6,Y$4,'Monthly Cash Flow'!$F$17:$EG$17)-'Rent Roll'!$V16,0)*'Rent Roll'!$T16*'Rent Roll'!$R16,"-"),"-")</f>
        <v>-</v>
      </c>
      <c r="Z72" s="715" t="str">
        <f>IFERROR(IF(Z$3='Rent Roll'!$U16,MAX(-SUMIF('Monthly Cash Flow'!$F$6:$EG$6,Z$4,'Monthly Cash Flow'!$F$17:$EG$17)-'Rent Roll'!$V16,0)*'Rent Roll'!$T16*'Rent Roll'!$R16,"-"),"-")</f>
        <v>-</v>
      </c>
      <c r="AA72" s="715" t="str">
        <f>IFERROR(IF(AA$3='Rent Roll'!$U16,MAX(-SUMIF('Monthly Cash Flow'!$F$6:$EG$6,AA$4,'Monthly Cash Flow'!$F$17:$EG$17)-'Rent Roll'!$V16,0)*'Rent Roll'!$T16*'Rent Roll'!$R16,"-"),"-")</f>
        <v>-</v>
      </c>
      <c r="AB72" s="715" t="str">
        <f>IFERROR(IF(AB$3='Rent Roll'!$U16,MAX(-SUMIF('Monthly Cash Flow'!$F$6:$EG$6,AB$4,'Monthly Cash Flow'!$F$17:$EG$17)-'Rent Roll'!$V16,0)*'Rent Roll'!$T16*'Rent Roll'!$R16,"-"),"-")</f>
        <v>-</v>
      </c>
      <c r="AC72" s="715" t="str">
        <f>IFERROR(IF(AC$3='Rent Roll'!$U16,MAX(-SUMIF('Monthly Cash Flow'!$F$6:$EG$6,AC$4,'Monthly Cash Flow'!$F$17:$EG$17)-'Rent Roll'!$V16,0)*'Rent Roll'!$T16*'Rent Roll'!$R16,"-"),"-")</f>
        <v>-</v>
      </c>
      <c r="AD72" s="715" t="str">
        <f>IFERROR(IF(AD$3='Rent Roll'!$U16,MAX(-SUMIF('Monthly Cash Flow'!$F$6:$EG$6,AD$4,'Monthly Cash Flow'!$F$17:$EG$17)-'Rent Roll'!$V16,0)*'Rent Roll'!$T16*'Rent Roll'!$R16,"-"),"-")</f>
        <v>-</v>
      </c>
      <c r="AE72" s="715" t="str">
        <f>IFERROR(IF(AE$3='Rent Roll'!$U16,MAX(-SUMIF('Monthly Cash Flow'!$F$6:$EG$6,AE$4,'Monthly Cash Flow'!$F$17:$EG$17)-'Rent Roll'!$V16,0)*'Rent Roll'!$T16*'Rent Roll'!$R16,"-"),"-")</f>
        <v>-</v>
      </c>
      <c r="AF72" s="715" t="str">
        <f>IFERROR(IF(AF$3='Rent Roll'!$U16,MAX(-SUMIF('Monthly Cash Flow'!$F$6:$EG$6,AF$4,'Monthly Cash Flow'!$F$17:$EG$17)-'Rent Roll'!$V16,0)*'Rent Roll'!$T16*'Rent Roll'!$R16,"-"),"-")</f>
        <v>-</v>
      </c>
      <c r="AG72" s="715" t="str">
        <f>IFERROR(IF(AG$3='Rent Roll'!$U16,MAX(-SUMIF('Monthly Cash Flow'!$F$6:$EG$6,AG$4,'Monthly Cash Flow'!$F$17:$EG$17)-'Rent Roll'!$V16,0)*'Rent Roll'!$T16*'Rent Roll'!$R16,"-"),"-")</f>
        <v>-</v>
      </c>
      <c r="AH72" s="715" t="str">
        <f>IFERROR(IF(AH$3='Rent Roll'!$U16,MAX(-SUMIF('Monthly Cash Flow'!$F$6:$EG$6,AH$4,'Monthly Cash Flow'!$F$17:$EG$17)-'Rent Roll'!$V16,0)*'Rent Roll'!$T16*'Rent Roll'!$R16,"-"),"-")</f>
        <v>-</v>
      </c>
      <c r="AI72" s="715" t="str">
        <f>IFERROR(IF(AI$3='Rent Roll'!$U16,MAX(-SUMIF('Monthly Cash Flow'!$F$6:$EG$6,AI$4,'Monthly Cash Flow'!$F$17:$EG$17)-'Rent Roll'!$V16,0)*'Rent Roll'!$T16*'Rent Roll'!$R16,"-"),"-")</f>
        <v>-</v>
      </c>
      <c r="AJ72" s="715" t="str">
        <f>IFERROR(IF(AJ$3='Rent Roll'!$U16,MAX(-SUMIF('Monthly Cash Flow'!$F$6:$EG$6,AJ$4,'Monthly Cash Flow'!$F$17:$EG$17)-'Rent Roll'!$V16,0)*'Rent Roll'!$T16*'Rent Roll'!$R16,"-"),"-")</f>
        <v>-</v>
      </c>
      <c r="AK72" s="715" t="str">
        <f>IFERROR(IF(AK$3='Rent Roll'!$U16,MAX(-SUMIF('Monthly Cash Flow'!$F$6:$EG$6,AK$4,'Monthly Cash Flow'!$F$17:$EG$17)-'Rent Roll'!$V16,0)*'Rent Roll'!$T16*'Rent Roll'!$R16,"-"),"-")</f>
        <v>-</v>
      </c>
      <c r="AL72" s="715" t="str">
        <f>IFERROR(IF(AL$3='Rent Roll'!$U16,MAX(-SUMIF('Monthly Cash Flow'!$F$6:$EG$6,AL$4,'Monthly Cash Flow'!$F$17:$EG$17)-'Rent Roll'!$V16,0)*'Rent Roll'!$T16*'Rent Roll'!$R16,"-"),"-")</f>
        <v>-</v>
      </c>
      <c r="AM72" s="715" t="str">
        <f>IFERROR(IF(AM$3='Rent Roll'!$U16,MAX(-SUMIF('Monthly Cash Flow'!$F$6:$EG$6,AM$4,'Monthly Cash Flow'!$F$17:$EG$17)-'Rent Roll'!$V16,0)*'Rent Roll'!$T16*'Rent Roll'!$R16,"-"),"-")</f>
        <v>-</v>
      </c>
      <c r="AN72" s="715" t="str">
        <f>IFERROR(IF(AN$3='Rent Roll'!$U16,MAX(-SUMIF('Monthly Cash Flow'!$F$6:$EG$6,AN$4,'Monthly Cash Flow'!$F$17:$EG$17)-'Rent Roll'!$V16,0)*'Rent Roll'!$T16*'Rent Roll'!$R16,"-"),"-")</f>
        <v>-</v>
      </c>
      <c r="AO72" s="715" t="str">
        <f>IFERROR(IF(AO$3='Rent Roll'!$U16,MAX(-SUMIF('Monthly Cash Flow'!$F$6:$EG$6,AO$4,'Monthly Cash Flow'!$F$17:$EG$17)-'Rent Roll'!$V16,0)*'Rent Roll'!$T16*'Rent Roll'!$R16,"-"),"-")</f>
        <v>-</v>
      </c>
      <c r="AP72" s="715" t="str">
        <f>IFERROR(IF(AP$3='Rent Roll'!$U16,MAX(-SUMIF('Monthly Cash Flow'!$F$6:$EG$6,AP$4,'Monthly Cash Flow'!$F$17:$EG$17)-'Rent Roll'!$V16,0)*'Rent Roll'!$T16*'Rent Roll'!$R16,"-"),"-")</f>
        <v>-</v>
      </c>
      <c r="AQ72" s="715" t="str">
        <f>IFERROR(IF(AQ$3='Rent Roll'!$U16,MAX(-SUMIF('Monthly Cash Flow'!$F$6:$EG$6,AQ$4,'Monthly Cash Flow'!$F$17:$EG$17)-'Rent Roll'!$V16,0)*'Rent Roll'!$T16*'Rent Roll'!$R16,"-"),"-")</f>
        <v>-</v>
      </c>
      <c r="AR72" s="715" t="str">
        <f>IFERROR(IF(AR$3='Rent Roll'!$U16,MAX(-SUMIF('Monthly Cash Flow'!$F$6:$EG$6,AR$4,'Monthly Cash Flow'!$F$17:$EG$17)-'Rent Roll'!$V16,0)*'Rent Roll'!$T16*'Rent Roll'!$R16,"-"),"-")</f>
        <v>-</v>
      </c>
      <c r="AS72" s="715" t="str">
        <f>IFERROR(IF(AS$3='Rent Roll'!$U16,MAX(-SUMIF('Monthly Cash Flow'!$F$6:$EG$6,AS$4,'Monthly Cash Flow'!$F$17:$EG$17)-'Rent Roll'!$V16,0)*'Rent Roll'!$T16*'Rent Roll'!$R16,"-"),"-")</f>
        <v>-</v>
      </c>
      <c r="AT72" s="715" t="str">
        <f>IFERROR(IF(AT$3='Rent Roll'!$U16,MAX(-SUMIF('Monthly Cash Flow'!$F$6:$EG$6,AT$4,'Monthly Cash Flow'!$F$17:$EG$17)-'Rent Roll'!$V16,0)*'Rent Roll'!$T16*'Rent Roll'!$R16,"-"),"-")</f>
        <v>-</v>
      </c>
      <c r="AU72" s="715" t="str">
        <f>IFERROR(IF(AU$3='Rent Roll'!$U16,MAX(-SUMIF('Monthly Cash Flow'!$F$6:$EG$6,AU$4,'Monthly Cash Flow'!$F$17:$EG$17)-'Rent Roll'!$V16,0)*'Rent Roll'!$T16*'Rent Roll'!$R16,"-"),"-")</f>
        <v>-</v>
      </c>
      <c r="AV72" s="715" t="str">
        <f>IFERROR(IF(AV$3='Rent Roll'!$U16,MAX(-SUMIF('Monthly Cash Flow'!$F$6:$EG$6,AV$4,'Monthly Cash Flow'!$F$17:$EG$17)-'Rent Roll'!$V16,0)*'Rent Roll'!$T16*'Rent Roll'!$R16,"-"),"-")</f>
        <v>-</v>
      </c>
      <c r="AW72" s="715" t="str">
        <f>IFERROR(IF(AW$3='Rent Roll'!$U16,MAX(-SUMIF('Monthly Cash Flow'!$F$6:$EG$6,AW$4,'Monthly Cash Flow'!$F$17:$EG$17)-'Rent Roll'!$V16,0)*'Rent Roll'!$T16*'Rent Roll'!$R16,"-"),"-")</f>
        <v>-</v>
      </c>
      <c r="AX72" s="715" t="str">
        <f>IFERROR(IF(AX$3='Rent Roll'!$U16,MAX(-SUMIF('Monthly Cash Flow'!$F$6:$EG$6,AX$4,'Monthly Cash Flow'!$F$17:$EG$17)-'Rent Roll'!$V16,0)*'Rent Roll'!$T16*'Rent Roll'!$R16,"-"),"-")</f>
        <v>-</v>
      </c>
      <c r="AY72" s="715" t="str">
        <f>IFERROR(IF(AY$3='Rent Roll'!$U16,MAX(-SUMIF('Monthly Cash Flow'!$F$6:$EG$6,AY$4,'Monthly Cash Flow'!$F$17:$EG$17)-'Rent Roll'!$V16,0)*'Rent Roll'!$T16*'Rent Roll'!$R16,"-"),"-")</f>
        <v>-</v>
      </c>
      <c r="AZ72" s="715" t="str">
        <f>IFERROR(IF(AZ$3='Rent Roll'!$U16,MAX(-SUMIF('Monthly Cash Flow'!$F$6:$EG$6,AZ$4,'Monthly Cash Flow'!$F$17:$EG$17)-'Rent Roll'!$V16,0)*'Rent Roll'!$T16*'Rent Roll'!$R16,"-"),"-")</f>
        <v>-</v>
      </c>
      <c r="BA72" s="715" t="str">
        <f>IFERROR(IF(BA$3='Rent Roll'!$U16,MAX(-SUMIF('Monthly Cash Flow'!$F$6:$EG$6,BA$4,'Monthly Cash Flow'!$F$17:$EG$17)-'Rent Roll'!$V16,0)*'Rent Roll'!$T16*'Rent Roll'!$R16,"-"),"-")</f>
        <v>-</v>
      </c>
      <c r="BB72" s="715" t="str">
        <f>IFERROR(IF(BB$3='Rent Roll'!$U16,MAX(-SUMIF('Monthly Cash Flow'!$F$6:$EG$6,BB$4,'Monthly Cash Flow'!$F$17:$EG$17)-'Rent Roll'!$V16,0)*'Rent Roll'!$T16*'Rent Roll'!$R16,"-"),"-")</f>
        <v>-</v>
      </c>
      <c r="BC72" s="715" t="str">
        <f>IFERROR(IF(BC$3='Rent Roll'!$U16,MAX(-SUMIF('Monthly Cash Flow'!$F$6:$EG$6,BC$4,'Monthly Cash Flow'!$F$17:$EG$17)-'Rent Roll'!$V16,0)*'Rent Roll'!$T16*'Rent Roll'!$R16,"-"),"-")</f>
        <v>-</v>
      </c>
      <c r="BD72" s="715" t="str">
        <f>IFERROR(IF(BD$3='Rent Roll'!$U16,MAX(-SUMIF('Monthly Cash Flow'!$F$6:$EG$6,BD$4,'Monthly Cash Flow'!$F$17:$EG$17)-'Rent Roll'!$V16,0)*'Rent Roll'!$T16*'Rent Roll'!$R16,"-"),"-")</f>
        <v>-</v>
      </c>
      <c r="BE72" s="715" t="str">
        <f>IFERROR(IF(BE$3='Rent Roll'!$U16,MAX(-SUMIF('Monthly Cash Flow'!$F$6:$EG$6,BE$4,'Monthly Cash Flow'!$F$17:$EG$17)-'Rent Roll'!$V16,0)*'Rent Roll'!$T16*'Rent Roll'!$R16,"-"),"-")</f>
        <v>-</v>
      </c>
      <c r="BF72" s="715" t="str">
        <f>IFERROR(IF(BF$3='Rent Roll'!$U16,MAX(-SUMIF('Monthly Cash Flow'!$F$6:$EG$6,BF$4,'Monthly Cash Flow'!$F$17:$EG$17)-'Rent Roll'!$V16,0)*'Rent Roll'!$T16*'Rent Roll'!$R16,"-"),"-")</f>
        <v>-</v>
      </c>
      <c r="BG72" s="715" t="str">
        <f>IFERROR(IF(BG$3='Rent Roll'!$U16,MAX(-SUMIF('Monthly Cash Flow'!$F$6:$EG$6,BG$4,'Monthly Cash Flow'!$F$17:$EG$17)-'Rent Roll'!$V16,0)*'Rent Roll'!$T16*'Rent Roll'!$R16,"-"),"-")</f>
        <v>-</v>
      </c>
      <c r="BH72" s="715" t="str">
        <f>IFERROR(IF(BH$3='Rent Roll'!$U16,MAX(-SUMIF('Monthly Cash Flow'!$F$6:$EG$6,BH$4,'Monthly Cash Flow'!$F$17:$EG$17)-'Rent Roll'!$V16,0)*'Rent Roll'!$T16*'Rent Roll'!$R16,"-"),"-")</f>
        <v>-</v>
      </c>
      <c r="BI72" s="715" t="str">
        <f>IFERROR(IF(BI$3='Rent Roll'!$U16,MAX(-SUMIF('Monthly Cash Flow'!$F$6:$EG$6,BI$4,'Monthly Cash Flow'!$F$17:$EG$17)-'Rent Roll'!$V16,0)*'Rent Roll'!$T16*'Rent Roll'!$R16,"-"),"-")</f>
        <v>-</v>
      </c>
      <c r="BJ72" s="715" t="str">
        <f>IFERROR(IF(BJ$3='Rent Roll'!$U16,MAX(-SUMIF('Monthly Cash Flow'!$F$6:$EG$6,BJ$4,'Monthly Cash Flow'!$F$17:$EG$17)-'Rent Roll'!$V16,0)*'Rent Roll'!$T16*'Rent Roll'!$R16,"-"),"-")</f>
        <v>-</v>
      </c>
      <c r="BK72" s="715" t="str">
        <f>IFERROR(IF(BK$3='Rent Roll'!$U16,MAX(-SUMIF('Monthly Cash Flow'!$F$6:$EG$6,BK$4,'Monthly Cash Flow'!$F$17:$EG$17)-'Rent Roll'!$V16,0)*'Rent Roll'!$T16*'Rent Roll'!$R16,"-"),"-")</f>
        <v>-</v>
      </c>
      <c r="BL72" s="715" t="str">
        <f>IFERROR(IF(BL$3='Rent Roll'!$U16,MAX(-SUMIF('Monthly Cash Flow'!$F$6:$EG$6,BL$4,'Monthly Cash Flow'!$F$17:$EG$17)-'Rent Roll'!$V16,0)*'Rent Roll'!$T16*'Rent Roll'!$R16,"-"),"-")</f>
        <v>-</v>
      </c>
      <c r="BM72" s="715" t="str">
        <f>IFERROR(IF(BM$3='Rent Roll'!$U16,MAX(-SUMIF('Monthly Cash Flow'!$F$6:$EG$6,BM$4,'Monthly Cash Flow'!$F$17:$EG$17)-'Rent Roll'!$V16,0)*'Rent Roll'!$T16*'Rent Roll'!$R16,"-"),"-")</f>
        <v>-</v>
      </c>
      <c r="BN72" s="715" t="str">
        <f>IFERROR(IF(BN$3='Rent Roll'!$U16,MAX(-SUMIF('Monthly Cash Flow'!$F$6:$EG$6,BN$4,'Monthly Cash Flow'!$F$17:$EG$17)-'Rent Roll'!$V16,0)*'Rent Roll'!$T16*'Rent Roll'!$R16,"-"),"-")</f>
        <v>-</v>
      </c>
      <c r="BO72" s="715" t="str">
        <f>IFERROR(IF(BO$3='Rent Roll'!$U16,MAX(-SUMIF('Monthly Cash Flow'!$F$6:$EG$6,BO$4,'Monthly Cash Flow'!$F$17:$EG$17)-'Rent Roll'!$V16,0)*'Rent Roll'!$T16*'Rent Roll'!$R16,"-"),"-")</f>
        <v>-</v>
      </c>
      <c r="BP72" s="715" t="str">
        <f>IFERROR(IF(BP$3='Rent Roll'!$U16,MAX(-SUMIF('Monthly Cash Flow'!$F$6:$EG$6,BP$4,'Monthly Cash Flow'!$F$17:$EG$17)-'Rent Roll'!$V16,0)*'Rent Roll'!$T16*'Rent Roll'!$R16,"-"),"-")</f>
        <v>-</v>
      </c>
      <c r="BQ72" s="715" t="str">
        <f>IFERROR(IF(BQ$3='Rent Roll'!$U16,MAX(-SUMIF('Monthly Cash Flow'!$F$6:$EG$6,BQ$4,'Monthly Cash Flow'!$F$17:$EG$17)-'Rent Roll'!$V16,0)*'Rent Roll'!$T16*'Rent Roll'!$R16,"-"),"-")</f>
        <v>-</v>
      </c>
      <c r="BR72" s="715" t="str">
        <f>IFERROR(IF(BR$3='Rent Roll'!$U16,MAX(-SUMIF('Monthly Cash Flow'!$F$6:$EG$6,BR$4,'Monthly Cash Flow'!$F$17:$EG$17)-'Rent Roll'!$V16,0)*'Rent Roll'!$T16*'Rent Roll'!$R16,"-"),"-")</f>
        <v>-</v>
      </c>
      <c r="BS72" s="715" t="str">
        <f>IFERROR(IF(BS$3='Rent Roll'!$U16,MAX(-SUMIF('Monthly Cash Flow'!$F$6:$EG$6,BS$4,'Monthly Cash Flow'!$F$17:$EG$17)-'Rent Roll'!$V16,0)*'Rent Roll'!$T16*'Rent Roll'!$R16,"-"),"-")</f>
        <v>-</v>
      </c>
      <c r="BT72" s="715" t="str">
        <f>IFERROR(IF(BT$3='Rent Roll'!$U16,MAX(-SUMIF('Monthly Cash Flow'!$F$6:$EG$6,BT$4,'Monthly Cash Flow'!$F$17:$EG$17)-'Rent Roll'!$V16,0)*'Rent Roll'!$T16*'Rent Roll'!$R16,"-"),"-")</f>
        <v>-</v>
      </c>
      <c r="BU72" s="715" t="str">
        <f>IFERROR(IF(BU$3='Rent Roll'!$U16,MAX(-SUMIF('Monthly Cash Flow'!$F$6:$EG$6,BU$4,'Monthly Cash Flow'!$F$17:$EG$17)-'Rent Roll'!$V16,0)*'Rent Roll'!$T16*'Rent Roll'!$R16,"-"),"-")</f>
        <v>-</v>
      </c>
      <c r="BV72" s="715" t="str">
        <f>IFERROR(IF(BV$3='Rent Roll'!$U16,MAX(-SUMIF('Monthly Cash Flow'!$F$6:$EG$6,BV$4,'Monthly Cash Flow'!$F$17:$EG$17)-'Rent Roll'!$V16,0)*'Rent Roll'!$T16*'Rent Roll'!$R16,"-"),"-")</f>
        <v>-</v>
      </c>
      <c r="BW72" s="715" t="str">
        <f>IFERROR(IF(BW$3='Rent Roll'!$U16,MAX(-SUMIF('Monthly Cash Flow'!$F$6:$EG$6,BW$4,'Monthly Cash Flow'!$F$17:$EG$17)-'Rent Roll'!$V16,0)*'Rent Roll'!$T16*'Rent Roll'!$R16,"-"),"-")</f>
        <v>-</v>
      </c>
      <c r="BX72" s="715" t="str">
        <f>IFERROR(IF(BX$3='Rent Roll'!$U16,MAX(-SUMIF('Monthly Cash Flow'!$F$6:$EG$6,BX$4,'Monthly Cash Flow'!$F$17:$EG$17)-'Rent Roll'!$V16,0)*'Rent Roll'!$T16*'Rent Roll'!$R16,"-"),"-")</f>
        <v>-</v>
      </c>
      <c r="BY72" s="715" t="str">
        <f>IFERROR(IF(BY$3='Rent Roll'!$U16,MAX(-SUMIF('Monthly Cash Flow'!$F$6:$EG$6,BY$4,'Monthly Cash Flow'!$F$17:$EG$17)-'Rent Roll'!$V16,0)*'Rent Roll'!$T16*'Rent Roll'!$R16,"-"),"-")</f>
        <v>-</v>
      </c>
      <c r="BZ72" s="715" t="str">
        <f>IFERROR(IF(BZ$3='Rent Roll'!$U16,MAX(-SUMIF('Monthly Cash Flow'!$F$6:$EG$6,BZ$4,'Monthly Cash Flow'!$F$17:$EG$17)-'Rent Roll'!$V16,0)*'Rent Roll'!$T16*'Rent Roll'!$R16,"-"),"-")</f>
        <v>-</v>
      </c>
      <c r="CA72" s="715" t="str">
        <f>IFERROR(IF(CA$3='Rent Roll'!$U16,MAX(-SUMIF('Monthly Cash Flow'!$F$6:$EG$6,CA$4,'Monthly Cash Flow'!$F$17:$EG$17)-'Rent Roll'!$V16,0)*'Rent Roll'!$T16*'Rent Roll'!$R16,"-"),"-")</f>
        <v>-</v>
      </c>
      <c r="CB72" s="715" t="str">
        <f>IFERROR(IF(CB$3='Rent Roll'!$U16,MAX(-SUMIF('Monthly Cash Flow'!$F$6:$EG$6,CB$4,'Monthly Cash Flow'!$F$17:$EG$17)-'Rent Roll'!$V16,0)*'Rent Roll'!$T16*'Rent Roll'!$R16,"-"),"-")</f>
        <v>-</v>
      </c>
      <c r="CC72" s="715" t="str">
        <f>IFERROR(IF(CC$3='Rent Roll'!$U16,MAX(-SUMIF('Monthly Cash Flow'!$F$6:$EG$6,CC$4,'Monthly Cash Flow'!$F$17:$EG$17)-'Rent Roll'!$V16,0)*'Rent Roll'!$T16*'Rent Roll'!$R16,"-"),"-")</f>
        <v>-</v>
      </c>
      <c r="CD72" s="715" t="str">
        <f>IFERROR(IF(CD$3='Rent Roll'!$U16,MAX(-SUMIF('Monthly Cash Flow'!$F$6:$EG$6,CD$4,'Monthly Cash Flow'!$F$17:$EG$17)-'Rent Roll'!$V16,0)*'Rent Roll'!$T16*'Rent Roll'!$R16,"-"),"-")</f>
        <v>-</v>
      </c>
      <c r="CE72" s="715" t="str">
        <f>IFERROR(IF(CE$3='Rent Roll'!$U16,MAX(-SUMIF('Monthly Cash Flow'!$F$6:$EG$6,CE$4,'Monthly Cash Flow'!$F$17:$EG$17)-'Rent Roll'!$V16,0)*'Rent Roll'!$T16*'Rent Roll'!$R16,"-"),"-")</f>
        <v>-</v>
      </c>
      <c r="CF72" s="715" t="str">
        <f>IFERROR(IF(CF$3='Rent Roll'!$U16,MAX(-SUMIF('Monthly Cash Flow'!$F$6:$EG$6,CF$4,'Monthly Cash Flow'!$F$17:$EG$17)-'Rent Roll'!$V16,0)*'Rent Roll'!$T16*'Rent Roll'!$R16,"-"),"-")</f>
        <v>-</v>
      </c>
      <c r="CG72" s="715" t="str">
        <f>IFERROR(IF(CG$3='Rent Roll'!$U16,MAX(-SUMIF('Monthly Cash Flow'!$F$6:$EG$6,CG$4,'Monthly Cash Flow'!$F$17:$EG$17)-'Rent Roll'!$V16,0)*'Rent Roll'!$T16*'Rent Roll'!$R16,"-"),"-")</f>
        <v>-</v>
      </c>
      <c r="CH72" s="715" t="str">
        <f>IFERROR(IF(CH$3='Rent Roll'!$U16,MAX(-SUMIF('Monthly Cash Flow'!$F$6:$EG$6,CH$4,'Monthly Cash Flow'!$F$17:$EG$17)-'Rent Roll'!$V16,0)*'Rent Roll'!$T16*'Rent Roll'!$R16,"-"),"-")</f>
        <v>-</v>
      </c>
      <c r="CI72" s="715" t="str">
        <f>IFERROR(IF(CI$3='Rent Roll'!$U16,MAX(-SUMIF('Monthly Cash Flow'!$F$6:$EG$6,CI$4,'Monthly Cash Flow'!$F$17:$EG$17)-'Rent Roll'!$V16,0)*'Rent Roll'!$T16*'Rent Roll'!$R16,"-"),"-")</f>
        <v>-</v>
      </c>
      <c r="CJ72" s="715" t="str">
        <f>IFERROR(IF(CJ$3='Rent Roll'!$U16,MAX(-SUMIF('Monthly Cash Flow'!$F$6:$EG$6,CJ$4,'Monthly Cash Flow'!$F$17:$EG$17)-'Rent Roll'!$V16,0)*'Rent Roll'!$T16*'Rent Roll'!$R16,"-"),"-")</f>
        <v>-</v>
      </c>
      <c r="CK72" s="715" t="str">
        <f>IFERROR(IF(CK$3='Rent Roll'!$U16,MAX(-SUMIF('Monthly Cash Flow'!$F$6:$EG$6,CK$4,'Monthly Cash Flow'!$F$17:$EG$17)-'Rent Roll'!$V16,0)*'Rent Roll'!$T16*'Rent Roll'!$R16,"-"),"-")</f>
        <v>-</v>
      </c>
      <c r="CL72" s="715" t="str">
        <f>IFERROR(IF(CL$3='Rent Roll'!$U16,MAX(-SUMIF('Monthly Cash Flow'!$F$6:$EG$6,CL$4,'Monthly Cash Flow'!$F$17:$EG$17)-'Rent Roll'!$V16,0)*'Rent Roll'!$T16*'Rent Roll'!$R16,"-"),"-")</f>
        <v>-</v>
      </c>
      <c r="CM72" s="715" t="str">
        <f>IFERROR(IF(CM$3='Rent Roll'!$U16,MAX(-SUMIF('Monthly Cash Flow'!$F$6:$EG$6,CM$4,'Monthly Cash Flow'!$F$17:$EG$17)-'Rent Roll'!$V16,0)*'Rent Roll'!$T16*'Rent Roll'!$R16,"-"),"-")</f>
        <v>-</v>
      </c>
      <c r="CN72" s="715" t="str">
        <f>IFERROR(IF(CN$3='Rent Roll'!$U16,MAX(-SUMIF('Monthly Cash Flow'!$F$6:$EG$6,CN$4,'Monthly Cash Flow'!$F$17:$EG$17)-'Rent Roll'!$V16,0)*'Rent Roll'!$T16*'Rent Roll'!$R16,"-"),"-")</f>
        <v>-</v>
      </c>
      <c r="CO72" s="715" t="str">
        <f>IFERROR(IF(CO$3='Rent Roll'!$U16,MAX(-SUMIF('Monthly Cash Flow'!$F$6:$EG$6,CO$4,'Monthly Cash Flow'!$F$17:$EG$17)-'Rent Roll'!$V16,0)*'Rent Roll'!$T16*'Rent Roll'!$R16,"-"),"-")</f>
        <v>-</v>
      </c>
      <c r="CP72" s="715" t="str">
        <f>IFERROR(IF(CP$3='Rent Roll'!$U16,MAX(-SUMIF('Monthly Cash Flow'!$F$6:$EG$6,CP$4,'Monthly Cash Flow'!$F$17:$EG$17)-'Rent Roll'!$V16,0)*'Rent Roll'!$T16*'Rent Roll'!$R16,"-"),"-")</f>
        <v>-</v>
      </c>
      <c r="CQ72" s="715" t="str">
        <f>IFERROR(IF(CQ$3='Rent Roll'!$U16,MAX(-SUMIF('Monthly Cash Flow'!$F$6:$EG$6,CQ$4,'Monthly Cash Flow'!$F$17:$EG$17)-'Rent Roll'!$V16,0)*'Rent Roll'!$T16*'Rent Roll'!$R16,"-"),"-")</f>
        <v>-</v>
      </c>
      <c r="CR72" s="715" t="str">
        <f>IFERROR(IF(CR$3='Rent Roll'!$U16,MAX(-SUMIF('Monthly Cash Flow'!$F$6:$EG$6,CR$4,'Monthly Cash Flow'!$F$17:$EG$17)-'Rent Roll'!$V16,0)*'Rent Roll'!$T16*'Rent Roll'!$R16,"-"),"-")</f>
        <v>-</v>
      </c>
      <c r="CS72" s="715" t="str">
        <f>IFERROR(IF(CS$3='Rent Roll'!$U16,MAX(-SUMIF('Monthly Cash Flow'!$F$6:$EG$6,CS$4,'Monthly Cash Flow'!$F$17:$EG$17)-'Rent Roll'!$V16,0)*'Rent Roll'!$T16*'Rent Roll'!$R16,"-"),"-")</f>
        <v>-</v>
      </c>
      <c r="CT72" s="715" t="str">
        <f>IFERROR(IF(CT$3='Rent Roll'!$U16,MAX(-SUMIF('Monthly Cash Flow'!$F$6:$EG$6,CT$4,'Monthly Cash Flow'!$F$17:$EG$17)-'Rent Roll'!$V16,0)*'Rent Roll'!$T16*'Rent Roll'!$R16,"-"),"-")</f>
        <v>-</v>
      </c>
      <c r="CU72" s="715" t="str">
        <f>IFERROR(IF(CU$3='Rent Roll'!$U16,MAX(-SUMIF('Monthly Cash Flow'!$F$6:$EG$6,CU$4,'Monthly Cash Flow'!$F$17:$EG$17)-'Rent Roll'!$V16,0)*'Rent Roll'!$T16*'Rent Roll'!$R16,"-"),"-")</f>
        <v>-</v>
      </c>
      <c r="CV72" s="715" t="str">
        <f>IFERROR(IF(CV$3='Rent Roll'!$U16,MAX(-SUMIF('Monthly Cash Flow'!$F$6:$EG$6,CV$4,'Monthly Cash Flow'!$F$17:$EG$17)-'Rent Roll'!$V16,0)*'Rent Roll'!$T16*'Rent Roll'!$R16,"-"),"-")</f>
        <v>-</v>
      </c>
      <c r="CW72" s="715" t="str">
        <f>IFERROR(IF(CW$3='Rent Roll'!$U16,MAX(-SUMIF('Monthly Cash Flow'!$F$6:$EG$6,CW$4,'Monthly Cash Flow'!$F$17:$EG$17)-'Rent Roll'!$V16,0)*'Rent Roll'!$T16*'Rent Roll'!$R16,"-"),"-")</f>
        <v>-</v>
      </c>
      <c r="CX72" s="715" t="str">
        <f>IFERROR(IF(CX$3='Rent Roll'!$U16,MAX(-SUMIF('Monthly Cash Flow'!$F$6:$EG$6,CX$4,'Monthly Cash Flow'!$F$17:$EG$17)-'Rent Roll'!$V16,0)*'Rent Roll'!$T16*'Rent Roll'!$R16,"-"),"-")</f>
        <v>-</v>
      </c>
      <c r="CY72" s="715" t="str">
        <f>IFERROR(IF(CY$3='Rent Roll'!$U16,MAX(-SUMIF('Monthly Cash Flow'!$F$6:$EG$6,CY$4,'Monthly Cash Flow'!$F$17:$EG$17)-'Rent Roll'!$V16,0)*'Rent Roll'!$T16*'Rent Roll'!$R16,"-"),"-")</f>
        <v>-</v>
      </c>
      <c r="CZ72" s="715" t="str">
        <f>IFERROR(IF(CZ$3='Rent Roll'!$U16,MAX(-SUMIF('Monthly Cash Flow'!$F$6:$EG$6,CZ$4,'Monthly Cash Flow'!$F$17:$EG$17)-'Rent Roll'!$V16,0)*'Rent Roll'!$T16*'Rent Roll'!$R16,"-"),"-")</f>
        <v>-</v>
      </c>
      <c r="DA72" s="715" t="str">
        <f>IFERROR(IF(DA$3='Rent Roll'!$U16,MAX(-SUMIF('Monthly Cash Flow'!$F$6:$EG$6,DA$4,'Monthly Cash Flow'!$F$17:$EG$17)-'Rent Roll'!$V16,0)*'Rent Roll'!$T16*'Rent Roll'!$R16,"-"),"-")</f>
        <v>-</v>
      </c>
      <c r="DB72" s="715" t="str">
        <f>IFERROR(IF(DB$3='Rent Roll'!$U16,MAX(-SUMIF('Monthly Cash Flow'!$F$6:$EG$6,DB$4,'Monthly Cash Flow'!$F$17:$EG$17)-'Rent Roll'!$V16,0)*'Rent Roll'!$T16*'Rent Roll'!$R16,"-"),"-")</f>
        <v>-</v>
      </c>
      <c r="DC72" s="715" t="str">
        <f>IFERROR(IF(DC$3='Rent Roll'!$U16,MAX(-SUMIF('Monthly Cash Flow'!$F$6:$EG$6,DC$4,'Monthly Cash Flow'!$F$17:$EG$17)-'Rent Roll'!$V16,0)*'Rent Roll'!$T16*'Rent Roll'!$R16,"-"),"-")</f>
        <v>-</v>
      </c>
      <c r="DD72" s="715" t="str">
        <f>IFERROR(IF(DD$3='Rent Roll'!$U16,MAX(-SUMIF('Monthly Cash Flow'!$F$6:$EG$6,DD$4,'Monthly Cash Flow'!$F$17:$EG$17)-'Rent Roll'!$V16,0)*'Rent Roll'!$T16*'Rent Roll'!$R16,"-"),"-")</f>
        <v>-</v>
      </c>
      <c r="DE72" s="715" t="str">
        <f>IFERROR(IF(DE$3='Rent Roll'!$U16,MAX(-SUMIF('Monthly Cash Flow'!$F$6:$EG$6,DE$4,'Monthly Cash Flow'!$F$17:$EG$17)-'Rent Roll'!$V16,0)*'Rent Roll'!$T16*'Rent Roll'!$R16,"-"),"-")</f>
        <v>-</v>
      </c>
      <c r="DF72" s="715" t="str">
        <f>IFERROR(IF(DF$3='Rent Roll'!$U16,MAX(-SUMIF('Monthly Cash Flow'!$F$6:$EG$6,DF$4,'Monthly Cash Flow'!$F$17:$EG$17)-'Rent Roll'!$V16,0)*'Rent Roll'!$T16*'Rent Roll'!$R16,"-"),"-")</f>
        <v>-</v>
      </c>
      <c r="DG72" s="715" t="str">
        <f>IFERROR(IF(DG$3='Rent Roll'!$U16,MAX(-SUMIF('Monthly Cash Flow'!$F$6:$EG$6,DG$4,'Monthly Cash Flow'!$F$17:$EG$17)-'Rent Roll'!$V16,0)*'Rent Roll'!$T16*'Rent Roll'!$R16,"-"),"-")</f>
        <v>-</v>
      </c>
      <c r="DH72" s="715" t="str">
        <f>IFERROR(IF(DH$3='Rent Roll'!$U16,MAX(-SUMIF('Monthly Cash Flow'!$F$6:$EG$6,DH$4,'Monthly Cash Flow'!$F$17:$EG$17)-'Rent Roll'!$V16,0)*'Rent Roll'!$T16*'Rent Roll'!$R16,"-"),"-")</f>
        <v>-</v>
      </c>
      <c r="DI72" s="715" t="str">
        <f>IFERROR(IF(DI$3='Rent Roll'!$U16,MAX(-SUMIF('Monthly Cash Flow'!$F$6:$EG$6,DI$4,'Monthly Cash Flow'!$F$17:$EG$17)-'Rent Roll'!$V16,0)*'Rent Roll'!$T16*'Rent Roll'!$R16,"-"),"-")</f>
        <v>-</v>
      </c>
      <c r="DJ72" s="715" t="str">
        <f>IFERROR(IF(DJ$3='Rent Roll'!$U16,MAX(-SUMIF('Monthly Cash Flow'!$F$6:$EG$6,DJ$4,'Monthly Cash Flow'!$F$17:$EG$17)-'Rent Roll'!$V16,0)*'Rent Roll'!$T16*'Rent Roll'!$R16,"-"),"-")</f>
        <v>-</v>
      </c>
      <c r="DK72" s="715" t="str">
        <f>IFERROR(IF(DK$3='Rent Roll'!$U16,MAX(-SUMIF('Monthly Cash Flow'!$F$6:$EG$6,DK$4,'Monthly Cash Flow'!$F$17:$EG$17)-'Rent Roll'!$V16,0)*'Rent Roll'!$T16*'Rent Roll'!$R16,"-"),"-")</f>
        <v>-</v>
      </c>
      <c r="DL72" s="715" t="str">
        <f>IFERROR(IF(DL$3='Rent Roll'!$U16,MAX(-SUMIF('Monthly Cash Flow'!$F$6:$EG$6,DL$4,'Monthly Cash Flow'!$F$17:$EG$17)-'Rent Roll'!$V16,0)*'Rent Roll'!$T16*'Rent Roll'!$R16,"-"),"-")</f>
        <v>-</v>
      </c>
      <c r="DM72" s="715" t="str">
        <f>IFERROR(IF(DM$3='Rent Roll'!$U16,MAX(-SUMIF('Monthly Cash Flow'!$F$6:$EG$6,DM$4,'Monthly Cash Flow'!$F$17:$EG$17)-'Rent Roll'!$V16,0)*'Rent Roll'!$T16*'Rent Roll'!$R16,"-"),"-")</f>
        <v>-</v>
      </c>
      <c r="DN72" s="715" t="str">
        <f>IFERROR(IF(DN$3='Rent Roll'!$U16,MAX(-SUMIF('Monthly Cash Flow'!$F$6:$EG$6,DN$4,'Monthly Cash Flow'!$F$17:$EG$17)-'Rent Roll'!$V16,0)*'Rent Roll'!$T16*'Rent Roll'!$R16,"-"),"-")</f>
        <v>-</v>
      </c>
      <c r="DO72" s="715" t="str">
        <f>IFERROR(IF(DO$3='Rent Roll'!$U16,MAX(-SUMIF('Monthly Cash Flow'!$F$6:$EG$6,DO$4,'Monthly Cash Flow'!$F$17:$EG$17)-'Rent Roll'!$V16,0)*'Rent Roll'!$T16*'Rent Roll'!$R16,"-"),"-")</f>
        <v>-</v>
      </c>
      <c r="DP72" s="715" t="str">
        <f>IFERROR(IF(DP$3='Rent Roll'!$U16,MAX(-SUMIF('Monthly Cash Flow'!$F$6:$EG$6,DP$4,'Monthly Cash Flow'!$F$17:$EG$17)-'Rent Roll'!$V16,0)*'Rent Roll'!$T16*'Rent Roll'!$R16,"-"),"-")</f>
        <v>-</v>
      </c>
      <c r="DQ72" s="715" t="str">
        <f>IFERROR(IF(DQ$3='Rent Roll'!$U16,MAX(-SUMIF('Monthly Cash Flow'!$F$6:$EG$6,DQ$4,'Monthly Cash Flow'!$F$17:$EG$17)-'Rent Roll'!$V16,0)*'Rent Roll'!$T16*'Rent Roll'!$R16,"-"),"-")</f>
        <v>-</v>
      </c>
      <c r="DR72" s="715" t="str">
        <f>IFERROR(IF(DR$3='Rent Roll'!$U16,MAX(-SUMIF('Monthly Cash Flow'!$F$6:$EG$6,DR$4,'Monthly Cash Flow'!$F$17:$EG$17)-'Rent Roll'!$V16,0)*'Rent Roll'!$T16*'Rent Roll'!$R16,"-"),"-")</f>
        <v>-</v>
      </c>
      <c r="DS72" s="715" t="str">
        <f>IFERROR(IF(DS$3='Rent Roll'!$U16,MAX(-SUMIF('Monthly Cash Flow'!$F$6:$EG$6,DS$4,'Monthly Cash Flow'!$F$17:$EG$17)-'Rent Roll'!$V16,0)*'Rent Roll'!$T16*'Rent Roll'!$R16,"-"),"-")</f>
        <v>-</v>
      </c>
      <c r="DT72" s="715" t="str">
        <f>IFERROR(IF(DT$3='Rent Roll'!$U16,MAX(-SUMIF('Monthly Cash Flow'!$F$6:$EG$6,DT$4,'Monthly Cash Flow'!$F$17:$EG$17)-'Rent Roll'!$V16,0)*'Rent Roll'!$T16*'Rent Roll'!$R16,"-"),"-")</f>
        <v>-</v>
      </c>
      <c r="DU72" s="715" t="str">
        <f>IFERROR(IF(DU$3='Rent Roll'!$U16,MAX(-SUMIF('Monthly Cash Flow'!$F$6:$EG$6,DU$4,'Monthly Cash Flow'!$F$17:$EG$17)-'Rent Roll'!$V16,0)*'Rent Roll'!$T16*'Rent Roll'!$R16,"-"),"-")</f>
        <v>-</v>
      </c>
      <c r="DV72" s="715" t="str">
        <f>IFERROR(IF(DV$3='Rent Roll'!$U16,MAX(-SUMIF('Monthly Cash Flow'!$F$6:$EG$6,DV$4,'Monthly Cash Flow'!$F$17:$EG$17)-'Rent Roll'!$V16,0)*'Rent Roll'!$T16*'Rent Roll'!$R16,"-"),"-")</f>
        <v>-</v>
      </c>
      <c r="DW72" s="715" t="str">
        <f>IFERROR(IF(DW$3='Rent Roll'!$U16,MAX(-SUMIF('Monthly Cash Flow'!$F$6:$EG$6,DW$4,'Monthly Cash Flow'!$F$17:$EG$17)-'Rent Roll'!$V16,0)*'Rent Roll'!$T16*'Rent Roll'!$R16,"-"),"-")</f>
        <v>-</v>
      </c>
      <c r="DX72" s="715" t="str">
        <f>IFERROR(IF(DX$3='Rent Roll'!$U16,MAX(-SUMIF('Monthly Cash Flow'!$F$6:$EG$6,DX$4,'Monthly Cash Flow'!$F$17:$EG$17)-'Rent Roll'!$V16,0)*'Rent Roll'!$T16*'Rent Roll'!$R16,"-"),"-")</f>
        <v>-</v>
      </c>
      <c r="DY72" s="715" t="str">
        <f>IFERROR(IF(DY$3='Rent Roll'!$U16,MAX(-SUMIF('Monthly Cash Flow'!$F$6:$EG$6,DY$4,'Monthly Cash Flow'!$F$17:$EG$17)-'Rent Roll'!$V16,0)*'Rent Roll'!$T16*'Rent Roll'!$R16,"-"),"-")</f>
        <v>-</v>
      </c>
      <c r="DZ72" s="715" t="str">
        <f>IFERROR(IF(DZ$3='Rent Roll'!$U16,MAX(-SUMIF('Monthly Cash Flow'!$F$6:$EG$6,DZ$4,'Monthly Cash Flow'!$F$17:$EG$17)-'Rent Roll'!$V16,0)*'Rent Roll'!$T16*'Rent Roll'!$R16,"-"),"-")</f>
        <v>-</v>
      </c>
      <c r="EA72" s="715" t="str">
        <f>IFERROR(IF(EA$3='Rent Roll'!$U16,MAX(-SUMIF('Monthly Cash Flow'!$F$6:$EG$6,EA$4,'Monthly Cash Flow'!$F$17:$EG$17)-'Rent Roll'!$V16,0)*'Rent Roll'!$T16*'Rent Roll'!$R16,"-"),"-")</f>
        <v>-</v>
      </c>
      <c r="EB72" s="715" t="str">
        <f>IFERROR(IF(EB$3='Rent Roll'!$U16,MAX(-SUMIF('Monthly Cash Flow'!$F$6:$EG$6,EB$4,'Monthly Cash Flow'!$F$17:$EG$17)-'Rent Roll'!$V16,0)*'Rent Roll'!$T16*'Rent Roll'!$R16,"-"),"-")</f>
        <v>-</v>
      </c>
      <c r="EC72" s="715" t="str">
        <f>IFERROR(IF(EC$3='Rent Roll'!$U16,MAX(-SUMIF('Monthly Cash Flow'!$F$6:$EG$6,EC$4,'Monthly Cash Flow'!$F$17:$EG$17)-'Rent Roll'!$V16,0)*'Rent Roll'!$T16*'Rent Roll'!$R16,"-"),"-")</f>
        <v>-</v>
      </c>
      <c r="ED72" s="715" t="str">
        <f>IFERROR(IF(ED$3='Rent Roll'!$U16,MAX(-SUMIF('Monthly Cash Flow'!$F$6:$EG$6,ED$4,'Monthly Cash Flow'!$F$17:$EG$17)-'Rent Roll'!$V16,0)*'Rent Roll'!$T16*'Rent Roll'!$R16,"-"),"-")</f>
        <v>-</v>
      </c>
      <c r="EE72" s="715" t="str">
        <f>IFERROR(IF(EE$3='Rent Roll'!$U16,MAX(-SUMIF('Monthly Cash Flow'!$F$6:$EG$6,EE$4,'Monthly Cash Flow'!$F$17:$EG$17)-'Rent Roll'!$V16,0)*'Rent Roll'!$T16*'Rent Roll'!$R16,"-"),"-")</f>
        <v>-</v>
      </c>
      <c r="EF72" s="361" t="str">
        <f>IFERROR(IF(EF$3='Rent Roll'!$U16,MAX(-SUMIF('Monthly Cash Flow'!$F$6:$EG$6,EF$4,'Monthly Cash Flow'!$F$17:$EG$17)-'Rent Roll'!$V16,0)*'Rent Roll'!$T16*'Rent Roll'!$R16,"-"),"-")</f>
        <v>-</v>
      </c>
      <c r="EG72" s="693" t="s">
        <v>109</v>
      </c>
    </row>
    <row r="73" spans="2:137" x14ac:dyDescent="0.25">
      <c r="B73" s="732"/>
      <c r="C73" s="714" t="str">
        <f>CONCATENATE('Rent Roll'!B17&amp;" - "&amp;'Rent Roll'!C17)</f>
        <v xml:space="preserve"> - </v>
      </c>
      <c r="D73" s="361">
        <f t="shared" si="19"/>
        <v>0</v>
      </c>
      <c r="E73" s="715" t="str">
        <f>IFERROR(IF(E$3='Rent Roll'!$U17,MAX(-SUMIF('Monthly Cash Flow'!$F$6:$EG$6,E$4,'Monthly Cash Flow'!$F$17:$EG$17)-'Rent Roll'!$V17,0)*'Rent Roll'!$T17*'Rent Roll'!$R17,"-"),"-")</f>
        <v>-</v>
      </c>
      <c r="F73" s="715" t="str">
        <f>IFERROR(IF(F$3='Rent Roll'!$U17,MAX(-SUMIF('Monthly Cash Flow'!$F$6:$EG$6,F$4,'Monthly Cash Flow'!$F$17:$EG$17)-'Rent Roll'!$V17,0)*'Rent Roll'!$T17*'Rent Roll'!$R17,"-"),"-")</f>
        <v>-</v>
      </c>
      <c r="G73" s="715" t="str">
        <f>IFERROR(IF(G$3='Rent Roll'!$U17,MAX(-SUMIF('Monthly Cash Flow'!$F$6:$EG$6,G$4,'Monthly Cash Flow'!$F$17:$EG$17)-'Rent Roll'!$V17,0)*'Rent Roll'!$T17*'Rent Roll'!$R17,"-"),"-")</f>
        <v>-</v>
      </c>
      <c r="H73" s="715" t="str">
        <f>IFERROR(IF(H$3='Rent Roll'!$U17,MAX(-SUMIF('Monthly Cash Flow'!$F$6:$EG$6,H$4,'Monthly Cash Flow'!$F$17:$EG$17)-'Rent Roll'!$V17,0)*'Rent Roll'!$T17*'Rent Roll'!$R17,"-"),"-")</f>
        <v>-</v>
      </c>
      <c r="I73" s="715" t="str">
        <f>IFERROR(IF(I$3='Rent Roll'!$U17,MAX(-SUMIF('Monthly Cash Flow'!$F$6:$EG$6,I$4,'Monthly Cash Flow'!$F$17:$EG$17)-'Rent Roll'!$V17,0)*'Rent Roll'!$T17*'Rent Roll'!$R17,"-"),"-")</f>
        <v>-</v>
      </c>
      <c r="J73" s="715" t="str">
        <f>IFERROR(IF(J$3='Rent Roll'!$U17,MAX(-SUMIF('Monthly Cash Flow'!$F$6:$EG$6,J$4,'Monthly Cash Flow'!$F$17:$EG$17)-'Rent Roll'!$V17,0)*'Rent Roll'!$T17*'Rent Roll'!$R17,"-"),"-")</f>
        <v>-</v>
      </c>
      <c r="K73" s="715" t="str">
        <f>IFERROR(IF(K$3='Rent Roll'!$U17,MAX(-SUMIF('Monthly Cash Flow'!$F$6:$EG$6,K$4,'Monthly Cash Flow'!$F$17:$EG$17)-'Rent Roll'!$V17,0)*'Rent Roll'!$T17*'Rent Roll'!$R17,"-"),"-")</f>
        <v>-</v>
      </c>
      <c r="L73" s="715" t="str">
        <f>IFERROR(IF(L$3='Rent Roll'!$U17,MAX(-SUMIF('Monthly Cash Flow'!$F$6:$EG$6,L$4,'Monthly Cash Flow'!$F$17:$EG$17)-'Rent Roll'!$V17,0)*'Rent Roll'!$T17*'Rent Roll'!$R17,"-"),"-")</f>
        <v>-</v>
      </c>
      <c r="M73" s="715" t="str">
        <f>IFERROR(IF(M$3='Rent Roll'!$U17,MAX(-SUMIF('Monthly Cash Flow'!$F$6:$EG$6,M$4,'Monthly Cash Flow'!$F$17:$EG$17)-'Rent Roll'!$V17,0)*'Rent Roll'!$T17*'Rent Roll'!$R17,"-"),"-")</f>
        <v>-</v>
      </c>
      <c r="N73" s="715" t="str">
        <f>IFERROR(IF(N$3='Rent Roll'!$U17,MAX(-SUMIF('Monthly Cash Flow'!$F$6:$EG$6,N$4,'Monthly Cash Flow'!$F$17:$EG$17)-'Rent Roll'!$V17,0)*'Rent Roll'!$T17*'Rent Roll'!$R17,"-"),"-")</f>
        <v>-</v>
      </c>
      <c r="O73" s="715" t="str">
        <f>IFERROR(IF(O$3='Rent Roll'!$U17,MAX(-SUMIF('Monthly Cash Flow'!$F$6:$EG$6,O$4,'Monthly Cash Flow'!$F$17:$EG$17)-'Rent Roll'!$V17,0)*'Rent Roll'!$T17*'Rent Roll'!$R17,"-"),"-")</f>
        <v>-</v>
      </c>
      <c r="P73" s="715" t="str">
        <f>IFERROR(IF(P$3='Rent Roll'!$U17,MAX(-SUMIF('Monthly Cash Flow'!$F$6:$EG$6,P$4,'Monthly Cash Flow'!$F$17:$EG$17)-'Rent Roll'!$V17,0)*'Rent Roll'!$T17*'Rent Roll'!$R17,"-"),"-")</f>
        <v>-</v>
      </c>
      <c r="Q73" s="715" t="str">
        <f>IFERROR(IF(Q$3='Rent Roll'!$U17,MAX(-SUMIF('Monthly Cash Flow'!$F$6:$EG$6,Q$4,'Monthly Cash Flow'!$F$17:$EG$17)-'Rent Roll'!$V17,0)*'Rent Roll'!$T17*'Rent Roll'!$R17,"-"),"-")</f>
        <v>-</v>
      </c>
      <c r="R73" s="715" t="str">
        <f>IFERROR(IF(R$3='Rent Roll'!$U17,MAX(-SUMIF('Monthly Cash Flow'!$F$6:$EG$6,R$4,'Monthly Cash Flow'!$F$17:$EG$17)-'Rent Roll'!$V17,0)*'Rent Roll'!$T17*'Rent Roll'!$R17,"-"),"-")</f>
        <v>-</v>
      </c>
      <c r="S73" s="715" t="str">
        <f>IFERROR(IF(S$3='Rent Roll'!$U17,MAX(-SUMIF('Monthly Cash Flow'!$F$6:$EG$6,S$4,'Monthly Cash Flow'!$F$17:$EG$17)-'Rent Roll'!$V17,0)*'Rent Roll'!$T17*'Rent Roll'!$R17,"-"),"-")</f>
        <v>-</v>
      </c>
      <c r="T73" s="715" t="str">
        <f>IFERROR(IF(T$3='Rent Roll'!$U17,MAX(-SUMIF('Monthly Cash Flow'!$F$6:$EG$6,T$4,'Monthly Cash Flow'!$F$17:$EG$17)-'Rent Roll'!$V17,0)*'Rent Roll'!$T17*'Rent Roll'!$R17,"-"),"-")</f>
        <v>-</v>
      </c>
      <c r="U73" s="715" t="str">
        <f>IFERROR(IF(U$3='Rent Roll'!$U17,MAX(-SUMIF('Monthly Cash Flow'!$F$6:$EG$6,U$4,'Monthly Cash Flow'!$F$17:$EG$17)-'Rent Roll'!$V17,0)*'Rent Roll'!$T17*'Rent Roll'!$R17,"-"),"-")</f>
        <v>-</v>
      </c>
      <c r="V73" s="715" t="str">
        <f>IFERROR(IF(V$3='Rent Roll'!$U17,MAX(-SUMIF('Monthly Cash Flow'!$F$6:$EG$6,V$4,'Monthly Cash Flow'!$F$17:$EG$17)-'Rent Roll'!$V17,0)*'Rent Roll'!$T17*'Rent Roll'!$R17,"-"),"-")</f>
        <v>-</v>
      </c>
      <c r="W73" s="715" t="str">
        <f>IFERROR(IF(W$3='Rent Roll'!$U17,MAX(-SUMIF('Monthly Cash Flow'!$F$6:$EG$6,W$4,'Monthly Cash Flow'!$F$17:$EG$17)-'Rent Roll'!$V17,0)*'Rent Roll'!$T17*'Rent Roll'!$R17,"-"),"-")</f>
        <v>-</v>
      </c>
      <c r="X73" s="715" t="str">
        <f>IFERROR(IF(X$3='Rent Roll'!$U17,MAX(-SUMIF('Monthly Cash Flow'!$F$6:$EG$6,X$4,'Monthly Cash Flow'!$F$17:$EG$17)-'Rent Roll'!$V17,0)*'Rent Roll'!$T17*'Rent Roll'!$R17,"-"),"-")</f>
        <v>-</v>
      </c>
      <c r="Y73" s="715" t="str">
        <f>IFERROR(IF(Y$3='Rent Roll'!$U17,MAX(-SUMIF('Monthly Cash Flow'!$F$6:$EG$6,Y$4,'Monthly Cash Flow'!$F$17:$EG$17)-'Rent Roll'!$V17,0)*'Rent Roll'!$T17*'Rent Roll'!$R17,"-"),"-")</f>
        <v>-</v>
      </c>
      <c r="Z73" s="715" t="str">
        <f>IFERROR(IF(Z$3='Rent Roll'!$U17,MAX(-SUMIF('Monthly Cash Flow'!$F$6:$EG$6,Z$4,'Monthly Cash Flow'!$F$17:$EG$17)-'Rent Roll'!$V17,0)*'Rent Roll'!$T17*'Rent Roll'!$R17,"-"),"-")</f>
        <v>-</v>
      </c>
      <c r="AA73" s="715" t="str">
        <f>IFERROR(IF(AA$3='Rent Roll'!$U17,MAX(-SUMIF('Monthly Cash Flow'!$F$6:$EG$6,AA$4,'Monthly Cash Flow'!$F$17:$EG$17)-'Rent Roll'!$V17,0)*'Rent Roll'!$T17*'Rent Roll'!$R17,"-"),"-")</f>
        <v>-</v>
      </c>
      <c r="AB73" s="715" t="str">
        <f>IFERROR(IF(AB$3='Rent Roll'!$U17,MAX(-SUMIF('Monthly Cash Flow'!$F$6:$EG$6,AB$4,'Monthly Cash Flow'!$F$17:$EG$17)-'Rent Roll'!$V17,0)*'Rent Roll'!$T17*'Rent Roll'!$R17,"-"),"-")</f>
        <v>-</v>
      </c>
      <c r="AC73" s="715" t="str">
        <f>IFERROR(IF(AC$3='Rent Roll'!$U17,MAX(-SUMIF('Monthly Cash Flow'!$F$6:$EG$6,AC$4,'Monthly Cash Flow'!$F$17:$EG$17)-'Rent Roll'!$V17,0)*'Rent Roll'!$T17*'Rent Roll'!$R17,"-"),"-")</f>
        <v>-</v>
      </c>
      <c r="AD73" s="715" t="str">
        <f>IFERROR(IF(AD$3='Rent Roll'!$U17,MAX(-SUMIF('Monthly Cash Flow'!$F$6:$EG$6,AD$4,'Monthly Cash Flow'!$F$17:$EG$17)-'Rent Roll'!$V17,0)*'Rent Roll'!$T17*'Rent Roll'!$R17,"-"),"-")</f>
        <v>-</v>
      </c>
      <c r="AE73" s="715" t="str">
        <f>IFERROR(IF(AE$3='Rent Roll'!$U17,MAX(-SUMIF('Monthly Cash Flow'!$F$6:$EG$6,AE$4,'Monthly Cash Flow'!$F$17:$EG$17)-'Rent Roll'!$V17,0)*'Rent Roll'!$T17*'Rent Roll'!$R17,"-"),"-")</f>
        <v>-</v>
      </c>
      <c r="AF73" s="715" t="str">
        <f>IFERROR(IF(AF$3='Rent Roll'!$U17,MAX(-SUMIF('Monthly Cash Flow'!$F$6:$EG$6,AF$4,'Monthly Cash Flow'!$F$17:$EG$17)-'Rent Roll'!$V17,0)*'Rent Roll'!$T17*'Rent Roll'!$R17,"-"),"-")</f>
        <v>-</v>
      </c>
      <c r="AG73" s="715" t="str">
        <f>IFERROR(IF(AG$3='Rent Roll'!$U17,MAX(-SUMIF('Monthly Cash Flow'!$F$6:$EG$6,AG$4,'Monthly Cash Flow'!$F$17:$EG$17)-'Rent Roll'!$V17,0)*'Rent Roll'!$T17*'Rent Roll'!$R17,"-"),"-")</f>
        <v>-</v>
      </c>
      <c r="AH73" s="715" t="str">
        <f>IFERROR(IF(AH$3='Rent Roll'!$U17,MAX(-SUMIF('Monthly Cash Flow'!$F$6:$EG$6,AH$4,'Monthly Cash Flow'!$F$17:$EG$17)-'Rent Roll'!$V17,0)*'Rent Roll'!$T17*'Rent Roll'!$R17,"-"),"-")</f>
        <v>-</v>
      </c>
      <c r="AI73" s="715" t="str">
        <f>IFERROR(IF(AI$3='Rent Roll'!$U17,MAX(-SUMIF('Monthly Cash Flow'!$F$6:$EG$6,AI$4,'Monthly Cash Flow'!$F$17:$EG$17)-'Rent Roll'!$V17,0)*'Rent Roll'!$T17*'Rent Roll'!$R17,"-"),"-")</f>
        <v>-</v>
      </c>
      <c r="AJ73" s="715" t="str">
        <f>IFERROR(IF(AJ$3='Rent Roll'!$U17,MAX(-SUMIF('Monthly Cash Flow'!$F$6:$EG$6,AJ$4,'Monthly Cash Flow'!$F$17:$EG$17)-'Rent Roll'!$V17,0)*'Rent Roll'!$T17*'Rent Roll'!$R17,"-"),"-")</f>
        <v>-</v>
      </c>
      <c r="AK73" s="715" t="str">
        <f>IFERROR(IF(AK$3='Rent Roll'!$U17,MAX(-SUMIF('Monthly Cash Flow'!$F$6:$EG$6,AK$4,'Monthly Cash Flow'!$F$17:$EG$17)-'Rent Roll'!$V17,0)*'Rent Roll'!$T17*'Rent Roll'!$R17,"-"),"-")</f>
        <v>-</v>
      </c>
      <c r="AL73" s="715" t="str">
        <f>IFERROR(IF(AL$3='Rent Roll'!$U17,MAX(-SUMIF('Monthly Cash Flow'!$F$6:$EG$6,AL$4,'Monthly Cash Flow'!$F$17:$EG$17)-'Rent Roll'!$V17,0)*'Rent Roll'!$T17*'Rent Roll'!$R17,"-"),"-")</f>
        <v>-</v>
      </c>
      <c r="AM73" s="715" t="str">
        <f>IFERROR(IF(AM$3='Rent Roll'!$U17,MAX(-SUMIF('Monthly Cash Flow'!$F$6:$EG$6,AM$4,'Monthly Cash Flow'!$F$17:$EG$17)-'Rent Roll'!$V17,0)*'Rent Roll'!$T17*'Rent Roll'!$R17,"-"),"-")</f>
        <v>-</v>
      </c>
      <c r="AN73" s="715" t="str">
        <f>IFERROR(IF(AN$3='Rent Roll'!$U17,MAX(-SUMIF('Monthly Cash Flow'!$F$6:$EG$6,AN$4,'Monthly Cash Flow'!$F$17:$EG$17)-'Rent Roll'!$V17,0)*'Rent Roll'!$T17*'Rent Roll'!$R17,"-"),"-")</f>
        <v>-</v>
      </c>
      <c r="AO73" s="715" t="str">
        <f>IFERROR(IF(AO$3='Rent Roll'!$U17,MAX(-SUMIF('Monthly Cash Flow'!$F$6:$EG$6,AO$4,'Monthly Cash Flow'!$F$17:$EG$17)-'Rent Roll'!$V17,0)*'Rent Roll'!$T17*'Rent Roll'!$R17,"-"),"-")</f>
        <v>-</v>
      </c>
      <c r="AP73" s="715" t="str">
        <f>IFERROR(IF(AP$3='Rent Roll'!$U17,MAX(-SUMIF('Monthly Cash Flow'!$F$6:$EG$6,AP$4,'Monthly Cash Flow'!$F$17:$EG$17)-'Rent Roll'!$V17,0)*'Rent Roll'!$T17*'Rent Roll'!$R17,"-"),"-")</f>
        <v>-</v>
      </c>
      <c r="AQ73" s="715" t="str">
        <f>IFERROR(IF(AQ$3='Rent Roll'!$U17,MAX(-SUMIF('Monthly Cash Flow'!$F$6:$EG$6,AQ$4,'Monthly Cash Flow'!$F$17:$EG$17)-'Rent Roll'!$V17,0)*'Rent Roll'!$T17*'Rent Roll'!$R17,"-"),"-")</f>
        <v>-</v>
      </c>
      <c r="AR73" s="715" t="str">
        <f>IFERROR(IF(AR$3='Rent Roll'!$U17,MAX(-SUMIF('Monthly Cash Flow'!$F$6:$EG$6,AR$4,'Monthly Cash Flow'!$F$17:$EG$17)-'Rent Roll'!$V17,0)*'Rent Roll'!$T17*'Rent Roll'!$R17,"-"),"-")</f>
        <v>-</v>
      </c>
      <c r="AS73" s="715" t="str">
        <f>IFERROR(IF(AS$3='Rent Roll'!$U17,MAX(-SUMIF('Monthly Cash Flow'!$F$6:$EG$6,AS$4,'Monthly Cash Flow'!$F$17:$EG$17)-'Rent Roll'!$V17,0)*'Rent Roll'!$T17*'Rent Roll'!$R17,"-"),"-")</f>
        <v>-</v>
      </c>
      <c r="AT73" s="715" t="str">
        <f>IFERROR(IF(AT$3='Rent Roll'!$U17,MAX(-SUMIF('Monthly Cash Flow'!$F$6:$EG$6,AT$4,'Monthly Cash Flow'!$F$17:$EG$17)-'Rent Roll'!$V17,0)*'Rent Roll'!$T17*'Rent Roll'!$R17,"-"),"-")</f>
        <v>-</v>
      </c>
      <c r="AU73" s="715" t="str">
        <f>IFERROR(IF(AU$3='Rent Roll'!$U17,MAX(-SUMIF('Monthly Cash Flow'!$F$6:$EG$6,AU$4,'Monthly Cash Flow'!$F$17:$EG$17)-'Rent Roll'!$V17,0)*'Rent Roll'!$T17*'Rent Roll'!$R17,"-"),"-")</f>
        <v>-</v>
      </c>
      <c r="AV73" s="715" t="str">
        <f>IFERROR(IF(AV$3='Rent Roll'!$U17,MAX(-SUMIF('Monthly Cash Flow'!$F$6:$EG$6,AV$4,'Monthly Cash Flow'!$F$17:$EG$17)-'Rent Roll'!$V17,0)*'Rent Roll'!$T17*'Rent Roll'!$R17,"-"),"-")</f>
        <v>-</v>
      </c>
      <c r="AW73" s="715" t="str">
        <f>IFERROR(IF(AW$3='Rent Roll'!$U17,MAX(-SUMIF('Monthly Cash Flow'!$F$6:$EG$6,AW$4,'Monthly Cash Flow'!$F$17:$EG$17)-'Rent Roll'!$V17,0)*'Rent Roll'!$T17*'Rent Roll'!$R17,"-"),"-")</f>
        <v>-</v>
      </c>
      <c r="AX73" s="715" t="str">
        <f>IFERROR(IF(AX$3='Rent Roll'!$U17,MAX(-SUMIF('Monthly Cash Flow'!$F$6:$EG$6,AX$4,'Monthly Cash Flow'!$F$17:$EG$17)-'Rent Roll'!$V17,0)*'Rent Roll'!$T17*'Rent Roll'!$R17,"-"),"-")</f>
        <v>-</v>
      </c>
      <c r="AY73" s="715" t="str">
        <f>IFERROR(IF(AY$3='Rent Roll'!$U17,MAX(-SUMIF('Monthly Cash Flow'!$F$6:$EG$6,AY$4,'Monthly Cash Flow'!$F$17:$EG$17)-'Rent Roll'!$V17,0)*'Rent Roll'!$T17*'Rent Roll'!$R17,"-"),"-")</f>
        <v>-</v>
      </c>
      <c r="AZ73" s="715" t="str">
        <f>IFERROR(IF(AZ$3='Rent Roll'!$U17,MAX(-SUMIF('Monthly Cash Flow'!$F$6:$EG$6,AZ$4,'Monthly Cash Flow'!$F$17:$EG$17)-'Rent Roll'!$V17,0)*'Rent Roll'!$T17*'Rent Roll'!$R17,"-"),"-")</f>
        <v>-</v>
      </c>
      <c r="BA73" s="715" t="str">
        <f>IFERROR(IF(BA$3='Rent Roll'!$U17,MAX(-SUMIF('Monthly Cash Flow'!$F$6:$EG$6,BA$4,'Monthly Cash Flow'!$F$17:$EG$17)-'Rent Roll'!$V17,0)*'Rent Roll'!$T17*'Rent Roll'!$R17,"-"),"-")</f>
        <v>-</v>
      </c>
      <c r="BB73" s="715" t="str">
        <f>IFERROR(IF(BB$3='Rent Roll'!$U17,MAX(-SUMIF('Monthly Cash Flow'!$F$6:$EG$6,BB$4,'Monthly Cash Flow'!$F$17:$EG$17)-'Rent Roll'!$V17,0)*'Rent Roll'!$T17*'Rent Roll'!$R17,"-"),"-")</f>
        <v>-</v>
      </c>
      <c r="BC73" s="715" t="str">
        <f>IFERROR(IF(BC$3='Rent Roll'!$U17,MAX(-SUMIF('Monthly Cash Flow'!$F$6:$EG$6,BC$4,'Monthly Cash Flow'!$F$17:$EG$17)-'Rent Roll'!$V17,0)*'Rent Roll'!$T17*'Rent Roll'!$R17,"-"),"-")</f>
        <v>-</v>
      </c>
      <c r="BD73" s="715" t="str">
        <f>IFERROR(IF(BD$3='Rent Roll'!$U17,MAX(-SUMIF('Monthly Cash Flow'!$F$6:$EG$6,BD$4,'Monthly Cash Flow'!$F$17:$EG$17)-'Rent Roll'!$V17,0)*'Rent Roll'!$T17*'Rent Roll'!$R17,"-"),"-")</f>
        <v>-</v>
      </c>
      <c r="BE73" s="715" t="str">
        <f>IFERROR(IF(BE$3='Rent Roll'!$U17,MAX(-SUMIF('Monthly Cash Flow'!$F$6:$EG$6,BE$4,'Monthly Cash Flow'!$F$17:$EG$17)-'Rent Roll'!$V17,0)*'Rent Roll'!$T17*'Rent Roll'!$R17,"-"),"-")</f>
        <v>-</v>
      </c>
      <c r="BF73" s="715" t="str">
        <f>IFERROR(IF(BF$3='Rent Roll'!$U17,MAX(-SUMIF('Monthly Cash Flow'!$F$6:$EG$6,BF$4,'Monthly Cash Flow'!$F$17:$EG$17)-'Rent Roll'!$V17,0)*'Rent Roll'!$T17*'Rent Roll'!$R17,"-"),"-")</f>
        <v>-</v>
      </c>
      <c r="BG73" s="715" t="str">
        <f>IFERROR(IF(BG$3='Rent Roll'!$U17,MAX(-SUMIF('Monthly Cash Flow'!$F$6:$EG$6,BG$4,'Monthly Cash Flow'!$F$17:$EG$17)-'Rent Roll'!$V17,0)*'Rent Roll'!$T17*'Rent Roll'!$R17,"-"),"-")</f>
        <v>-</v>
      </c>
      <c r="BH73" s="715" t="str">
        <f>IFERROR(IF(BH$3='Rent Roll'!$U17,MAX(-SUMIF('Monthly Cash Flow'!$F$6:$EG$6,BH$4,'Monthly Cash Flow'!$F$17:$EG$17)-'Rent Roll'!$V17,0)*'Rent Roll'!$T17*'Rent Roll'!$R17,"-"),"-")</f>
        <v>-</v>
      </c>
      <c r="BI73" s="715" t="str">
        <f>IFERROR(IF(BI$3='Rent Roll'!$U17,MAX(-SUMIF('Monthly Cash Flow'!$F$6:$EG$6,BI$4,'Monthly Cash Flow'!$F$17:$EG$17)-'Rent Roll'!$V17,0)*'Rent Roll'!$T17*'Rent Roll'!$R17,"-"),"-")</f>
        <v>-</v>
      </c>
      <c r="BJ73" s="715" t="str">
        <f>IFERROR(IF(BJ$3='Rent Roll'!$U17,MAX(-SUMIF('Monthly Cash Flow'!$F$6:$EG$6,BJ$4,'Monthly Cash Flow'!$F$17:$EG$17)-'Rent Roll'!$V17,0)*'Rent Roll'!$T17*'Rent Roll'!$R17,"-"),"-")</f>
        <v>-</v>
      </c>
      <c r="BK73" s="715" t="str">
        <f>IFERROR(IF(BK$3='Rent Roll'!$U17,MAX(-SUMIF('Monthly Cash Flow'!$F$6:$EG$6,BK$4,'Monthly Cash Flow'!$F$17:$EG$17)-'Rent Roll'!$V17,0)*'Rent Roll'!$T17*'Rent Roll'!$R17,"-"),"-")</f>
        <v>-</v>
      </c>
      <c r="BL73" s="715" t="str">
        <f>IFERROR(IF(BL$3='Rent Roll'!$U17,MAX(-SUMIF('Monthly Cash Flow'!$F$6:$EG$6,BL$4,'Monthly Cash Flow'!$F$17:$EG$17)-'Rent Roll'!$V17,0)*'Rent Roll'!$T17*'Rent Roll'!$R17,"-"),"-")</f>
        <v>-</v>
      </c>
      <c r="BM73" s="715" t="str">
        <f>IFERROR(IF(BM$3='Rent Roll'!$U17,MAX(-SUMIF('Monthly Cash Flow'!$F$6:$EG$6,BM$4,'Monthly Cash Flow'!$F$17:$EG$17)-'Rent Roll'!$V17,0)*'Rent Roll'!$T17*'Rent Roll'!$R17,"-"),"-")</f>
        <v>-</v>
      </c>
      <c r="BN73" s="715" t="str">
        <f>IFERROR(IF(BN$3='Rent Roll'!$U17,MAX(-SUMIF('Monthly Cash Flow'!$F$6:$EG$6,BN$4,'Monthly Cash Flow'!$F$17:$EG$17)-'Rent Roll'!$V17,0)*'Rent Roll'!$T17*'Rent Roll'!$R17,"-"),"-")</f>
        <v>-</v>
      </c>
      <c r="BO73" s="715" t="str">
        <f>IFERROR(IF(BO$3='Rent Roll'!$U17,MAX(-SUMIF('Monthly Cash Flow'!$F$6:$EG$6,BO$4,'Monthly Cash Flow'!$F$17:$EG$17)-'Rent Roll'!$V17,0)*'Rent Roll'!$T17*'Rent Roll'!$R17,"-"),"-")</f>
        <v>-</v>
      </c>
      <c r="BP73" s="715" t="str">
        <f>IFERROR(IF(BP$3='Rent Roll'!$U17,MAX(-SUMIF('Monthly Cash Flow'!$F$6:$EG$6,BP$4,'Monthly Cash Flow'!$F$17:$EG$17)-'Rent Roll'!$V17,0)*'Rent Roll'!$T17*'Rent Roll'!$R17,"-"),"-")</f>
        <v>-</v>
      </c>
      <c r="BQ73" s="715" t="str">
        <f>IFERROR(IF(BQ$3='Rent Roll'!$U17,MAX(-SUMIF('Monthly Cash Flow'!$F$6:$EG$6,BQ$4,'Monthly Cash Flow'!$F$17:$EG$17)-'Rent Roll'!$V17,0)*'Rent Roll'!$T17*'Rent Roll'!$R17,"-"),"-")</f>
        <v>-</v>
      </c>
      <c r="BR73" s="715" t="str">
        <f>IFERROR(IF(BR$3='Rent Roll'!$U17,MAX(-SUMIF('Monthly Cash Flow'!$F$6:$EG$6,BR$4,'Monthly Cash Flow'!$F$17:$EG$17)-'Rent Roll'!$V17,0)*'Rent Roll'!$T17*'Rent Roll'!$R17,"-"),"-")</f>
        <v>-</v>
      </c>
      <c r="BS73" s="715" t="str">
        <f>IFERROR(IF(BS$3='Rent Roll'!$U17,MAX(-SUMIF('Monthly Cash Flow'!$F$6:$EG$6,BS$4,'Monthly Cash Flow'!$F$17:$EG$17)-'Rent Roll'!$V17,0)*'Rent Roll'!$T17*'Rent Roll'!$R17,"-"),"-")</f>
        <v>-</v>
      </c>
      <c r="BT73" s="715" t="str">
        <f>IFERROR(IF(BT$3='Rent Roll'!$U17,MAX(-SUMIF('Monthly Cash Flow'!$F$6:$EG$6,BT$4,'Monthly Cash Flow'!$F$17:$EG$17)-'Rent Roll'!$V17,0)*'Rent Roll'!$T17*'Rent Roll'!$R17,"-"),"-")</f>
        <v>-</v>
      </c>
      <c r="BU73" s="715" t="str">
        <f>IFERROR(IF(BU$3='Rent Roll'!$U17,MAX(-SUMIF('Monthly Cash Flow'!$F$6:$EG$6,BU$4,'Monthly Cash Flow'!$F$17:$EG$17)-'Rent Roll'!$V17,0)*'Rent Roll'!$T17*'Rent Roll'!$R17,"-"),"-")</f>
        <v>-</v>
      </c>
      <c r="BV73" s="715" t="str">
        <f>IFERROR(IF(BV$3='Rent Roll'!$U17,MAX(-SUMIF('Monthly Cash Flow'!$F$6:$EG$6,BV$4,'Monthly Cash Flow'!$F$17:$EG$17)-'Rent Roll'!$V17,0)*'Rent Roll'!$T17*'Rent Roll'!$R17,"-"),"-")</f>
        <v>-</v>
      </c>
      <c r="BW73" s="715" t="str">
        <f>IFERROR(IF(BW$3='Rent Roll'!$U17,MAX(-SUMIF('Monthly Cash Flow'!$F$6:$EG$6,BW$4,'Monthly Cash Flow'!$F$17:$EG$17)-'Rent Roll'!$V17,0)*'Rent Roll'!$T17*'Rent Roll'!$R17,"-"),"-")</f>
        <v>-</v>
      </c>
      <c r="BX73" s="715" t="str">
        <f>IFERROR(IF(BX$3='Rent Roll'!$U17,MAX(-SUMIF('Monthly Cash Flow'!$F$6:$EG$6,BX$4,'Monthly Cash Flow'!$F$17:$EG$17)-'Rent Roll'!$V17,0)*'Rent Roll'!$T17*'Rent Roll'!$R17,"-"),"-")</f>
        <v>-</v>
      </c>
      <c r="BY73" s="715" t="str">
        <f>IFERROR(IF(BY$3='Rent Roll'!$U17,MAX(-SUMIF('Monthly Cash Flow'!$F$6:$EG$6,BY$4,'Monthly Cash Flow'!$F$17:$EG$17)-'Rent Roll'!$V17,0)*'Rent Roll'!$T17*'Rent Roll'!$R17,"-"),"-")</f>
        <v>-</v>
      </c>
      <c r="BZ73" s="715" t="str">
        <f>IFERROR(IF(BZ$3='Rent Roll'!$U17,MAX(-SUMIF('Monthly Cash Flow'!$F$6:$EG$6,BZ$4,'Monthly Cash Flow'!$F$17:$EG$17)-'Rent Roll'!$V17,0)*'Rent Roll'!$T17*'Rent Roll'!$R17,"-"),"-")</f>
        <v>-</v>
      </c>
      <c r="CA73" s="715" t="str">
        <f>IFERROR(IF(CA$3='Rent Roll'!$U17,MAX(-SUMIF('Monthly Cash Flow'!$F$6:$EG$6,CA$4,'Monthly Cash Flow'!$F$17:$EG$17)-'Rent Roll'!$V17,0)*'Rent Roll'!$T17*'Rent Roll'!$R17,"-"),"-")</f>
        <v>-</v>
      </c>
      <c r="CB73" s="715" t="str">
        <f>IFERROR(IF(CB$3='Rent Roll'!$U17,MAX(-SUMIF('Monthly Cash Flow'!$F$6:$EG$6,CB$4,'Monthly Cash Flow'!$F$17:$EG$17)-'Rent Roll'!$V17,0)*'Rent Roll'!$T17*'Rent Roll'!$R17,"-"),"-")</f>
        <v>-</v>
      </c>
      <c r="CC73" s="715" t="str">
        <f>IFERROR(IF(CC$3='Rent Roll'!$U17,MAX(-SUMIF('Monthly Cash Flow'!$F$6:$EG$6,CC$4,'Monthly Cash Flow'!$F$17:$EG$17)-'Rent Roll'!$V17,0)*'Rent Roll'!$T17*'Rent Roll'!$R17,"-"),"-")</f>
        <v>-</v>
      </c>
      <c r="CD73" s="715" t="str">
        <f>IFERROR(IF(CD$3='Rent Roll'!$U17,MAX(-SUMIF('Monthly Cash Flow'!$F$6:$EG$6,CD$4,'Monthly Cash Flow'!$F$17:$EG$17)-'Rent Roll'!$V17,0)*'Rent Roll'!$T17*'Rent Roll'!$R17,"-"),"-")</f>
        <v>-</v>
      </c>
      <c r="CE73" s="715" t="str">
        <f>IFERROR(IF(CE$3='Rent Roll'!$U17,MAX(-SUMIF('Monthly Cash Flow'!$F$6:$EG$6,CE$4,'Monthly Cash Flow'!$F$17:$EG$17)-'Rent Roll'!$V17,0)*'Rent Roll'!$T17*'Rent Roll'!$R17,"-"),"-")</f>
        <v>-</v>
      </c>
      <c r="CF73" s="715" t="str">
        <f>IFERROR(IF(CF$3='Rent Roll'!$U17,MAX(-SUMIF('Monthly Cash Flow'!$F$6:$EG$6,CF$4,'Monthly Cash Flow'!$F$17:$EG$17)-'Rent Roll'!$V17,0)*'Rent Roll'!$T17*'Rent Roll'!$R17,"-"),"-")</f>
        <v>-</v>
      </c>
      <c r="CG73" s="715" t="str">
        <f>IFERROR(IF(CG$3='Rent Roll'!$U17,MAX(-SUMIF('Monthly Cash Flow'!$F$6:$EG$6,CG$4,'Monthly Cash Flow'!$F$17:$EG$17)-'Rent Roll'!$V17,0)*'Rent Roll'!$T17*'Rent Roll'!$R17,"-"),"-")</f>
        <v>-</v>
      </c>
      <c r="CH73" s="715" t="str">
        <f>IFERROR(IF(CH$3='Rent Roll'!$U17,MAX(-SUMIF('Monthly Cash Flow'!$F$6:$EG$6,CH$4,'Monthly Cash Flow'!$F$17:$EG$17)-'Rent Roll'!$V17,0)*'Rent Roll'!$T17*'Rent Roll'!$R17,"-"),"-")</f>
        <v>-</v>
      </c>
      <c r="CI73" s="715" t="str">
        <f>IFERROR(IF(CI$3='Rent Roll'!$U17,MAX(-SUMIF('Monthly Cash Flow'!$F$6:$EG$6,CI$4,'Monthly Cash Flow'!$F$17:$EG$17)-'Rent Roll'!$V17,0)*'Rent Roll'!$T17*'Rent Roll'!$R17,"-"),"-")</f>
        <v>-</v>
      </c>
      <c r="CJ73" s="715" t="str">
        <f>IFERROR(IF(CJ$3='Rent Roll'!$U17,MAX(-SUMIF('Monthly Cash Flow'!$F$6:$EG$6,CJ$4,'Monthly Cash Flow'!$F$17:$EG$17)-'Rent Roll'!$V17,0)*'Rent Roll'!$T17*'Rent Roll'!$R17,"-"),"-")</f>
        <v>-</v>
      </c>
      <c r="CK73" s="715" t="str">
        <f>IFERROR(IF(CK$3='Rent Roll'!$U17,MAX(-SUMIF('Monthly Cash Flow'!$F$6:$EG$6,CK$4,'Monthly Cash Flow'!$F$17:$EG$17)-'Rent Roll'!$V17,0)*'Rent Roll'!$T17*'Rent Roll'!$R17,"-"),"-")</f>
        <v>-</v>
      </c>
      <c r="CL73" s="715" t="str">
        <f>IFERROR(IF(CL$3='Rent Roll'!$U17,MAX(-SUMIF('Monthly Cash Flow'!$F$6:$EG$6,CL$4,'Monthly Cash Flow'!$F$17:$EG$17)-'Rent Roll'!$V17,0)*'Rent Roll'!$T17*'Rent Roll'!$R17,"-"),"-")</f>
        <v>-</v>
      </c>
      <c r="CM73" s="715" t="str">
        <f>IFERROR(IF(CM$3='Rent Roll'!$U17,MAX(-SUMIF('Monthly Cash Flow'!$F$6:$EG$6,CM$4,'Monthly Cash Flow'!$F$17:$EG$17)-'Rent Roll'!$V17,0)*'Rent Roll'!$T17*'Rent Roll'!$R17,"-"),"-")</f>
        <v>-</v>
      </c>
      <c r="CN73" s="715" t="str">
        <f>IFERROR(IF(CN$3='Rent Roll'!$U17,MAX(-SUMIF('Monthly Cash Flow'!$F$6:$EG$6,CN$4,'Monthly Cash Flow'!$F$17:$EG$17)-'Rent Roll'!$V17,0)*'Rent Roll'!$T17*'Rent Roll'!$R17,"-"),"-")</f>
        <v>-</v>
      </c>
      <c r="CO73" s="715" t="str">
        <f>IFERROR(IF(CO$3='Rent Roll'!$U17,MAX(-SUMIF('Monthly Cash Flow'!$F$6:$EG$6,CO$4,'Monthly Cash Flow'!$F$17:$EG$17)-'Rent Roll'!$V17,0)*'Rent Roll'!$T17*'Rent Roll'!$R17,"-"),"-")</f>
        <v>-</v>
      </c>
      <c r="CP73" s="715" t="str">
        <f>IFERROR(IF(CP$3='Rent Roll'!$U17,MAX(-SUMIF('Monthly Cash Flow'!$F$6:$EG$6,CP$4,'Monthly Cash Flow'!$F$17:$EG$17)-'Rent Roll'!$V17,0)*'Rent Roll'!$T17*'Rent Roll'!$R17,"-"),"-")</f>
        <v>-</v>
      </c>
      <c r="CQ73" s="715" t="str">
        <f>IFERROR(IF(CQ$3='Rent Roll'!$U17,MAX(-SUMIF('Monthly Cash Flow'!$F$6:$EG$6,CQ$4,'Monthly Cash Flow'!$F$17:$EG$17)-'Rent Roll'!$V17,0)*'Rent Roll'!$T17*'Rent Roll'!$R17,"-"),"-")</f>
        <v>-</v>
      </c>
      <c r="CR73" s="715" t="str">
        <f>IFERROR(IF(CR$3='Rent Roll'!$U17,MAX(-SUMIF('Monthly Cash Flow'!$F$6:$EG$6,CR$4,'Monthly Cash Flow'!$F$17:$EG$17)-'Rent Roll'!$V17,0)*'Rent Roll'!$T17*'Rent Roll'!$R17,"-"),"-")</f>
        <v>-</v>
      </c>
      <c r="CS73" s="715" t="str">
        <f>IFERROR(IF(CS$3='Rent Roll'!$U17,MAX(-SUMIF('Monthly Cash Flow'!$F$6:$EG$6,CS$4,'Monthly Cash Flow'!$F$17:$EG$17)-'Rent Roll'!$V17,0)*'Rent Roll'!$T17*'Rent Roll'!$R17,"-"),"-")</f>
        <v>-</v>
      </c>
      <c r="CT73" s="715" t="str">
        <f>IFERROR(IF(CT$3='Rent Roll'!$U17,MAX(-SUMIF('Monthly Cash Flow'!$F$6:$EG$6,CT$4,'Monthly Cash Flow'!$F$17:$EG$17)-'Rent Roll'!$V17,0)*'Rent Roll'!$T17*'Rent Roll'!$R17,"-"),"-")</f>
        <v>-</v>
      </c>
      <c r="CU73" s="715" t="str">
        <f>IFERROR(IF(CU$3='Rent Roll'!$U17,MAX(-SUMIF('Monthly Cash Flow'!$F$6:$EG$6,CU$4,'Monthly Cash Flow'!$F$17:$EG$17)-'Rent Roll'!$V17,0)*'Rent Roll'!$T17*'Rent Roll'!$R17,"-"),"-")</f>
        <v>-</v>
      </c>
      <c r="CV73" s="715" t="str">
        <f>IFERROR(IF(CV$3='Rent Roll'!$U17,MAX(-SUMIF('Monthly Cash Flow'!$F$6:$EG$6,CV$4,'Monthly Cash Flow'!$F$17:$EG$17)-'Rent Roll'!$V17,0)*'Rent Roll'!$T17*'Rent Roll'!$R17,"-"),"-")</f>
        <v>-</v>
      </c>
      <c r="CW73" s="715" t="str">
        <f>IFERROR(IF(CW$3='Rent Roll'!$U17,MAX(-SUMIF('Monthly Cash Flow'!$F$6:$EG$6,CW$4,'Monthly Cash Flow'!$F$17:$EG$17)-'Rent Roll'!$V17,0)*'Rent Roll'!$T17*'Rent Roll'!$R17,"-"),"-")</f>
        <v>-</v>
      </c>
      <c r="CX73" s="715" t="str">
        <f>IFERROR(IF(CX$3='Rent Roll'!$U17,MAX(-SUMIF('Monthly Cash Flow'!$F$6:$EG$6,CX$4,'Monthly Cash Flow'!$F$17:$EG$17)-'Rent Roll'!$V17,0)*'Rent Roll'!$T17*'Rent Roll'!$R17,"-"),"-")</f>
        <v>-</v>
      </c>
      <c r="CY73" s="715" t="str">
        <f>IFERROR(IF(CY$3='Rent Roll'!$U17,MAX(-SUMIF('Monthly Cash Flow'!$F$6:$EG$6,CY$4,'Monthly Cash Flow'!$F$17:$EG$17)-'Rent Roll'!$V17,0)*'Rent Roll'!$T17*'Rent Roll'!$R17,"-"),"-")</f>
        <v>-</v>
      </c>
      <c r="CZ73" s="715" t="str">
        <f>IFERROR(IF(CZ$3='Rent Roll'!$U17,MAX(-SUMIF('Monthly Cash Flow'!$F$6:$EG$6,CZ$4,'Monthly Cash Flow'!$F$17:$EG$17)-'Rent Roll'!$V17,0)*'Rent Roll'!$T17*'Rent Roll'!$R17,"-"),"-")</f>
        <v>-</v>
      </c>
      <c r="DA73" s="715" t="str">
        <f>IFERROR(IF(DA$3='Rent Roll'!$U17,MAX(-SUMIF('Monthly Cash Flow'!$F$6:$EG$6,DA$4,'Monthly Cash Flow'!$F$17:$EG$17)-'Rent Roll'!$V17,0)*'Rent Roll'!$T17*'Rent Roll'!$R17,"-"),"-")</f>
        <v>-</v>
      </c>
      <c r="DB73" s="715" t="str">
        <f>IFERROR(IF(DB$3='Rent Roll'!$U17,MAX(-SUMIF('Monthly Cash Flow'!$F$6:$EG$6,DB$4,'Monthly Cash Flow'!$F$17:$EG$17)-'Rent Roll'!$V17,0)*'Rent Roll'!$T17*'Rent Roll'!$R17,"-"),"-")</f>
        <v>-</v>
      </c>
      <c r="DC73" s="715" t="str">
        <f>IFERROR(IF(DC$3='Rent Roll'!$U17,MAX(-SUMIF('Monthly Cash Flow'!$F$6:$EG$6,DC$4,'Monthly Cash Flow'!$F$17:$EG$17)-'Rent Roll'!$V17,0)*'Rent Roll'!$T17*'Rent Roll'!$R17,"-"),"-")</f>
        <v>-</v>
      </c>
      <c r="DD73" s="715" t="str">
        <f>IFERROR(IF(DD$3='Rent Roll'!$U17,MAX(-SUMIF('Monthly Cash Flow'!$F$6:$EG$6,DD$4,'Monthly Cash Flow'!$F$17:$EG$17)-'Rent Roll'!$V17,0)*'Rent Roll'!$T17*'Rent Roll'!$R17,"-"),"-")</f>
        <v>-</v>
      </c>
      <c r="DE73" s="715" t="str">
        <f>IFERROR(IF(DE$3='Rent Roll'!$U17,MAX(-SUMIF('Monthly Cash Flow'!$F$6:$EG$6,DE$4,'Monthly Cash Flow'!$F$17:$EG$17)-'Rent Roll'!$V17,0)*'Rent Roll'!$T17*'Rent Roll'!$R17,"-"),"-")</f>
        <v>-</v>
      </c>
      <c r="DF73" s="715" t="str">
        <f>IFERROR(IF(DF$3='Rent Roll'!$U17,MAX(-SUMIF('Monthly Cash Flow'!$F$6:$EG$6,DF$4,'Monthly Cash Flow'!$F$17:$EG$17)-'Rent Roll'!$V17,0)*'Rent Roll'!$T17*'Rent Roll'!$R17,"-"),"-")</f>
        <v>-</v>
      </c>
      <c r="DG73" s="715" t="str">
        <f>IFERROR(IF(DG$3='Rent Roll'!$U17,MAX(-SUMIF('Monthly Cash Flow'!$F$6:$EG$6,DG$4,'Monthly Cash Flow'!$F$17:$EG$17)-'Rent Roll'!$V17,0)*'Rent Roll'!$T17*'Rent Roll'!$R17,"-"),"-")</f>
        <v>-</v>
      </c>
      <c r="DH73" s="715" t="str">
        <f>IFERROR(IF(DH$3='Rent Roll'!$U17,MAX(-SUMIF('Monthly Cash Flow'!$F$6:$EG$6,DH$4,'Monthly Cash Flow'!$F$17:$EG$17)-'Rent Roll'!$V17,0)*'Rent Roll'!$T17*'Rent Roll'!$R17,"-"),"-")</f>
        <v>-</v>
      </c>
      <c r="DI73" s="715" t="str">
        <f>IFERROR(IF(DI$3='Rent Roll'!$U17,MAX(-SUMIF('Monthly Cash Flow'!$F$6:$EG$6,DI$4,'Monthly Cash Flow'!$F$17:$EG$17)-'Rent Roll'!$V17,0)*'Rent Roll'!$T17*'Rent Roll'!$R17,"-"),"-")</f>
        <v>-</v>
      </c>
      <c r="DJ73" s="715" t="str">
        <f>IFERROR(IF(DJ$3='Rent Roll'!$U17,MAX(-SUMIF('Monthly Cash Flow'!$F$6:$EG$6,DJ$4,'Monthly Cash Flow'!$F$17:$EG$17)-'Rent Roll'!$V17,0)*'Rent Roll'!$T17*'Rent Roll'!$R17,"-"),"-")</f>
        <v>-</v>
      </c>
      <c r="DK73" s="715" t="str">
        <f>IFERROR(IF(DK$3='Rent Roll'!$U17,MAX(-SUMIF('Monthly Cash Flow'!$F$6:$EG$6,DK$4,'Monthly Cash Flow'!$F$17:$EG$17)-'Rent Roll'!$V17,0)*'Rent Roll'!$T17*'Rent Roll'!$R17,"-"),"-")</f>
        <v>-</v>
      </c>
      <c r="DL73" s="715" t="str">
        <f>IFERROR(IF(DL$3='Rent Roll'!$U17,MAX(-SUMIF('Monthly Cash Flow'!$F$6:$EG$6,DL$4,'Monthly Cash Flow'!$F$17:$EG$17)-'Rent Roll'!$V17,0)*'Rent Roll'!$T17*'Rent Roll'!$R17,"-"),"-")</f>
        <v>-</v>
      </c>
      <c r="DM73" s="715" t="str">
        <f>IFERROR(IF(DM$3='Rent Roll'!$U17,MAX(-SUMIF('Monthly Cash Flow'!$F$6:$EG$6,DM$4,'Monthly Cash Flow'!$F$17:$EG$17)-'Rent Roll'!$V17,0)*'Rent Roll'!$T17*'Rent Roll'!$R17,"-"),"-")</f>
        <v>-</v>
      </c>
      <c r="DN73" s="715" t="str">
        <f>IFERROR(IF(DN$3='Rent Roll'!$U17,MAX(-SUMIF('Monthly Cash Flow'!$F$6:$EG$6,DN$4,'Monthly Cash Flow'!$F$17:$EG$17)-'Rent Roll'!$V17,0)*'Rent Roll'!$T17*'Rent Roll'!$R17,"-"),"-")</f>
        <v>-</v>
      </c>
      <c r="DO73" s="715" t="str">
        <f>IFERROR(IF(DO$3='Rent Roll'!$U17,MAX(-SUMIF('Monthly Cash Flow'!$F$6:$EG$6,DO$4,'Monthly Cash Flow'!$F$17:$EG$17)-'Rent Roll'!$V17,0)*'Rent Roll'!$T17*'Rent Roll'!$R17,"-"),"-")</f>
        <v>-</v>
      </c>
      <c r="DP73" s="715" t="str">
        <f>IFERROR(IF(DP$3='Rent Roll'!$U17,MAX(-SUMIF('Monthly Cash Flow'!$F$6:$EG$6,DP$4,'Monthly Cash Flow'!$F$17:$EG$17)-'Rent Roll'!$V17,0)*'Rent Roll'!$T17*'Rent Roll'!$R17,"-"),"-")</f>
        <v>-</v>
      </c>
      <c r="DQ73" s="715" t="str">
        <f>IFERROR(IF(DQ$3='Rent Roll'!$U17,MAX(-SUMIF('Monthly Cash Flow'!$F$6:$EG$6,DQ$4,'Monthly Cash Flow'!$F$17:$EG$17)-'Rent Roll'!$V17,0)*'Rent Roll'!$T17*'Rent Roll'!$R17,"-"),"-")</f>
        <v>-</v>
      </c>
      <c r="DR73" s="715" t="str">
        <f>IFERROR(IF(DR$3='Rent Roll'!$U17,MAX(-SUMIF('Monthly Cash Flow'!$F$6:$EG$6,DR$4,'Monthly Cash Flow'!$F$17:$EG$17)-'Rent Roll'!$V17,0)*'Rent Roll'!$T17*'Rent Roll'!$R17,"-"),"-")</f>
        <v>-</v>
      </c>
      <c r="DS73" s="715" t="str">
        <f>IFERROR(IF(DS$3='Rent Roll'!$U17,MAX(-SUMIF('Monthly Cash Flow'!$F$6:$EG$6,DS$4,'Monthly Cash Flow'!$F$17:$EG$17)-'Rent Roll'!$V17,0)*'Rent Roll'!$T17*'Rent Roll'!$R17,"-"),"-")</f>
        <v>-</v>
      </c>
      <c r="DT73" s="715" t="str">
        <f>IFERROR(IF(DT$3='Rent Roll'!$U17,MAX(-SUMIF('Monthly Cash Flow'!$F$6:$EG$6,DT$4,'Monthly Cash Flow'!$F$17:$EG$17)-'Rent Roll'!$V17,0)*'Rent Roll'!$T17*'Rent Roll'!$R17,"-"),"-")</f>
        <v>-</v>
      </c>
      <c r="DU73" s="715" t="str">
        <f>IFERROR(IF(DU$3='Rent Roll'!$U17,MAX(-SUMIF('Monthly Cash Flow'!$F$6:$EG$6,DU$4,'Monthly Cash Flow'!$F$17:$EG$17)-'Rent Roll'!$V17,0)*'Rent Roll'!$T17*'Rent Roll'!$R17,"-"),"-")</f>
        <v>-</v>
      </c>
      <c r="DV73" s="715" t="str">
        <f>IFERROR(IF(DV$3='Rent Roll'!$U17,MAX(-SUMIF('Monthly Cash Flow'!$F$6:$EG$6,DV$4,'Monthly Cash Flow'!$F$17:$EG$17)-'Rent Roll'!$V17,0)*'Rent Roll'!$T17*'Rent Roll'!$R17,"-"),"-")</f>
        <v>-</v>
      </c>
      <c r="DW73" s="715" t="str">
        <f>IFERROR(IF(DW$3='Rent Roll'!$U17,MAX(-SUMIF('Monthly Cash Flow'!$F$6:$EG$6,DW$4,'Monthly Cash Flow'!$F$17:$EG$17)-'Rent Roll'!$V17,0)*'Rent Roll'!$T17*'Rent Roll'!$R17,"-"),"-")</f>
        <v>-</v>
      </c>
      <c r="DX73" s="715" t="str">
        <f>IFERROR(IF(DX$3='Rent Roll'!$U17,MAX(-SUMIF('Monthly Cash Flow'!$F$6:$EG$6,DX$4,'Monthly Cash Flow'!$F$17:$EG$17)-'Rent Roll'!$V17,0)*'Rent Roll'!$T17*'Rent Roll'!$R17,"-"),"-")</f>
        <v>-</v>
      </c>
      <c r="DY73" s="715" t="str">
        <f>IFERROR(IF(DY$3='Rent Roll'!$U17,MAX(-SUMIF('Monthly Cash Flow'!$F$6:$EG$6,DY$4,'Monthly Cash Flow'!$F$17:$EG$17)-'Rent Roll'!$V17,0)*'Rent Roll'!$T17*'Rent Roll'!$R17,"-"),"-")</f>
        <v>-</v>
      </c>
      <c r="DZ73" s="715" t="str">
        <f>IFERROR(IF(DZ$3='Rent Roll'!$U17,MAX(-SUMIF('Monthly Cash Flow'!$F$6:$EG$6,DZ$4,'Monthly Cash Flow'!$F$17:$EG$17)-'Rent Roll'!$V17,0)*'Rent Roll'!$T17*'Rent Roll'!$R17,"-"),"-")</f>
        <v>-</v>
      </c>
      <c r="EA73" s="715" t="str">
        <f>IFERROR(IF(EA$3='Rent Roll'!$U17,MAX(-SUMIF('Monthly Cash Flow'!$F$6:$EG$6,EA$4,'Monthly Cash Flow'!$F$17:$EG$17)-'Rent Roll'!$V17,0)*'Rent Roll'!$T17*'Rent Roll'!$R17,"-"),"-")</f>
        <v>-</v>
      </c>
      <c r="EB73" s="715" t="str">
        <f>IFERROR(IF(EB$3='Rent Roll'!$U17,MAX(-SUMIF('Monthly Cash Flow'!$F$6:$EG$6,EB$4,'Monthly Cash Flow'!$F$17:$EG$17)-'Rent Roll'!$V17,0)*'Rent Roll'!$T17*'Rent Roll'!$R17,"-"),"-")</f>
        <v>-</v>
      </c>
      <c r="EC73" s="715" t="str">
        <f>IFERROR(IF(EC$3='Rent Roll'!$U17,MAX(-SUMIF('Monthly Cash Flow'!$F$6:$EG$6,EC$4,'Monthly Cash Flow'!$F$17:$EG$17)-'Rent Roll'!$V17,0)*'Rent Roll'!$T17*'Rent Roll'!$R17,"-"),"-")</f>
        <v>-</v>
      </c>
      <c r="ED73" s="715" t="str">
        <f>IFERROR(IF(ED$3='Rent Roll'!$U17,MAX(-SUMIF('Monthly Cash Flow'!$F$6:$EG$6,ED$4,'Monthly Cash Flow'!$F$17:$EG$17)-'Rent Roll'!$V17,0)*'Rent Roll'!$T17*'Rent Roll'!$R17,"-"),"-")</f>
        <v>-</v>
      </c>
      <c r="EE73" s="715" t="str">
        <f>IFERROR(IF(EE$3='Rent Roll'!$U17,MAX(-SUMIF('Monthly Cash Flow'!$F$6:$EG$6,EE$4,'Monthly Cash Flow'!$F$17:$EG$17)-'Rent Roll'!$V17,0)*'Rent Roll'!$T17*'Rent Roll'!$R17,"-"),"-")</f>
        <v>-</v>
      </c>
      <c r="EF73" s="361" t="str">
        <f>IFERROR(IF(EF$3='Rent Roll'!$U17,MAX(-SUMIF('Monthly Cash Flow'!$F$6:$EG$6,EF$4,'Monthly Cash Flow'!$F$17:$EG$17)-'Rent Roll'!$V17,0)*'Rent Roll'!$T17*'Rent Roll'!$R17,"-"),"-")</f>
        <v>-</v>
      </c>
      <c r="EG73" s="693" t="s">
        <v>109</v>
      </c>
    </row>
    <row r="74" spans="2:137" x14ac:dyDescent="0.25">
      <c r="B74" s="732"/>
      <c r="C74" s="714" t="str">
        <f>CONCATENATE('Rent Roll'!B18&amp;" - "&amp;'Rent Roll'!C18)</f>
        <v xml:space="preserve"> - </v>
      </c>
      <c r="D74" s="361">
        <f t="shared" si="19"/>
        <v>0</v>
      </c>
      <c r="E74" s="715" t="str">
        <f>IFERROR(IF(E$3='Rent Roll'!$U18,MAX(-SUMIF('Monthly Cash Flow'!$F$6:$EG$6,E$4,'Monthly Cash Flow'!$F$17:$EG$17)-'Rent Roll'!$V18,0)*'Rent Roll'!$T18*'Rent Roll'!$R18,"-"),"-")</f>
        <v>-</v>
      </c>
      <c r="F74" s="715" t="str">
        <f>IFERROR(IF(F$3='Rent Roll'!$U18,MAX(-SUMIF('Monthly Cash Flow'!$F$6:$EG$6,F$4,'Monthly Cash Flow'!$F$17:$EG$17)-'Rent Roll'!$V18,0)*'Rent Roll'!$T18*'Rent Roll'!$R18,"-"),"-")</f>
        <v>-</v>
      </c>
      <c r="G74" s="715" t="str">
        <f>IFERROR(IF(G$3='Rent Roll'!$U18,MAX(-SUMIF('Monthly Cash Flow'!$F$6:$EG$6,G$4,'Monthly Cash Flow'!$F$17:$EG$17)-'Rent Roll'!$V18,0)*'Rent Roll'!$T18*'Rent Roll'!$R18,"-"),"-")</f>
        <v>-</v>
      </c>
      <c r="H74" s="715" t="str">
        <f>IFERROR(IF(H$3='Rent Roll'!$U18,MAX(-SUMIF('Monthly Cash Flow'!$F$6:$EG$6,H$4,'Monthly Cash Flow'!$F$17:$EG$17)-'Rent Roll'!$V18,0)*'Rent Roll'!$T18*'Rent Roll'!$R18,"-"),"-")</f>
        <v>-</v>
      </c>
      <c r="I74" s="715" t="str">
        <f>IFERROR(IF(I$3='Rent Roll'!$U18,MAX(-SUMIF('Monthly Cash Flow'!$F$6:$EG$6,I$4,'Monthly Cash Flow'!$F$17:$EG$17)-'Rent Roll'!$V18,0)*'Rent Roll'!$T18*'Rent Roll'!$R18,"-"),"-")</f>
        <v>-</v>
      </c>
      <c r="J74" s="715" t="str">
        <f>IFERROR(IF(J$3='Rent Roll'!$U18,MAX(-SUMIF('Monthly Cash Flow'!$F$6:$EG$6,J$4,'Monthly Cash Flow'!$F$17:$EG$17)-'Rent Roll'!$V18,0)*'Rent Roll'!$T18*'Rent Roll'!$R18,"-"),"-")</f>
        <v>-</v>
      </c>
      <c r="K74" s="715" t="str">
        <f>IFERROR(IF(K$3='Rent Roll'!$U18,MAX(-SUMIF('Monthly Cash Flow'!$F$6:$EG$6,K$4,'Monthly Cash Flow'!$F$17:$EG$17)-'Rent Roll'!$V18,0)*'Rent Roll'!$T18*'Rent Roll'!$R18,"-"),"-")</f>
        <v>-</v>
      </c>
      <c r="L74" s="715" t="str">
        <f>IFERROR(IF(L$3='Rent Roll'!$U18,MAX(-SUMIF('Monthly Cash Flow'!$F$6:$EG$6,L$4,'Monthly Cash Flow'!$F$17:$EG$17)-'Rent Roll'!$V18,0)*'Rent Roll'!$T18*'Rent Roll'!$R18,"-"),"-")</f>
        <v>-</v>
      </c>
      <c r="M74" s="715" t="str">
        <f>IFERROR(IF(M$3='Rent Roll'!$U18,MAX(-SUMIF('Monthly Cash Flow'!$F$6:$EG$6,M$4,'Monthly Cash Flow'!$F$17:$EG$17)-'Rent Roll'!$V18,0)*'Rent Roll'!$T18*'Rent Roll'!$R18,"-"),"-")</f>
        <v>-</v>
      </c>
      <c r="N74" s="715" t="str">
        <f>IFERROR(IF(N$3='Rent Roll'!$U18,MAX(-SUMIF('Monthly Cash Flow'!$F$6:$EG$6,N$4,'Monthly Cash Flow'!$F$17:$EG$17)-'Rent Roll'!$V18,0)*'Rent Roll'!$T18*'Rent Roll'!$R18,"-"),"-")</f>
        <v>-</v>
      </c>
      <c r="O74" s="715" t="str">
        <f>IFERROR(IF(O$3='Rent Roll'!$U18,MAX(-SUMIF('Monthly Cash Flow'!$F$6:$EG$6,O$4,'Monthly Cash Flow'!$F$17:$EG$17)-'Rent Roll'!$V18,0)*'Rent Roll'!$T18*'Rent Roll'!$R18,"-"),"-")</f>
        <v>-</v>
      </c>
      <c r="P74" s="715" t="str">
        <f>IFERROR(IF(P$3='Rent Roll'!$U18,MAX(-SUMIF('Monthly Cash Flow'!$F$6:$EG$6,P$4,'Monthly Cash Flow'!$F$17:$EG$17)-'Rent Roll'!$V18,0)*'Rent Roll'!$T18*'Rent Roll'!$R18,"-"),"-")</f>
        <v>-</v>
      </c>
      <c r="Q74" s="715" t="str">
        <f>IFERROR(IF(Q$3='Rent Roll'!$U18,MAX(-SUMIF('Monthly Cash Flow'!$F$6:$EG$6,Q$4,'Monthly Cash Flow'!$F$17:$EG$17)-'Rent Roll'!$V18,0)*'Rent Roll'!$T18*'Rent Roll'!$R18,"-"),"-")</f>
        <v>-</v>
      </c>
      <c r="R74" s="715" t="str">
        <f>IFERROR(IF(R$3='Rent Roll'!$U18,MAX(-SUMIF('Monthly Cash Flow'!$F$6:$EG$6,R$4,'Monthly Cash Flow'!$F$17:$EG$17)-'Rent Roll'!$V18,0)*'Rent Roll'!$T18*'Rent Roll'!$R18,"-"),"-")</f>
        <v>-</v>
      </c>
      <c r="S74" s="715" t="str">
        <f>IFERROR(IF(S$3='Rent Roll'!$U18,MAX(-SUMIF('Monthly Cash Flow'!$F$6:$EG$6,S$4,'Monthly Cash Flow'!$F$17:$EG$17)-'Rent Roll'!$V18,0)*'Rent Roll'!$T18*'Rent Roll'!$R18,"-"),"-")</f>
        <v>-</v>
      </c>
      <c r="T74" s="715" t="str">
        <f>IFERROR(IF(T$3='Rent Roll'!$U18,MAX(-SUMIF('Monthly Cash Flow'!$F$6:$EG$6,T$4,'Monthly Cash Flow'!$F$17:$EG$17)-'Rent Roll'!$V18,0)*'Rent Roll'!$T18*'Rent Roll'!$R18,"-"),"-")</f>
        <v>-</v>
      </c>
      <c r="U74" s="715" t="str">
        <f>IFERROR(IF(U$3='Rent Roll'!$U18,MAX(-SUMIF('Monthly Cash Flow'!$F$6:$EG$6,U$4,'Monthly Cash Flow'!$F$17:$EG$17)-'Rent Roll'!$V18,0)*'Rent Roll'!$T18*'Rent Roll'!$R18,"-"),"-")</f>
        <v>-</v>
      </c>
      <c r="V74" s="715" t="str">
        <f>IFERROR(IF(V$3='Rent Roll'!$U18,MAX(-SUMIF('Monthly Cash Flow'!$F$6:$EG$6,V$4,'Monthly Cash Flow'!$F$17:$EG$17)-'Rent Roll'!$V18,0)*'Rent Roll'!$T18*'Rent Roll'!$R18,"-"),"-")</f>
        <v>-</v>
      </c>
      <c r="W74" s="715" t="str">
        <f>IFERROR(IF(W$3='Rent Roll'!$U18,MAX(-SUMIF('Monthly Cash Flow'!$F$6:$EG$6,W$4,'Monthly Cash Flow'!$F$17:$EG$17)-'Rent Roll'!$V18,0)*'Rent Roll'!$T18*'Rent Roll'!$R18,"-"),"-")</f>
        <v>-</v>
      </c>
      <c r="X74" s="715" t="str">
        <f>IFERROR(IF(X$3='Rent Roll'!$U18,MAX(-SUMIF('Monthly Cash Flow'!$F$6:$EG$6,X$4,'Monthly Cash Flow'!$F$17:$EG$17)-'Rent Roll'!$V18,0)*'Rent Roll'!$T18*'Rent Roll'!$R18,"-"),"-")</f>
        <v>-</v>
      </c>
      <c r="Y74" s="715" t="str">
        <f>IFERROR(IF(Y$3='Rent Roll'!$U18,MAX(-SUMIF('Monthly Cash Flow'!$F$6:$EG$6,Y$4,'Monthly Cash Flow'!$F$17:$EG$17)-'Rent Roll'!$V18,0)*'Rent Roll'!$T18*'Rent Roll'!$R18,"-"),"-")</f>
        <v>-</v>
      </c>
      <c r="Z74" s="715" t="str">
        <f>IFERROR(IF(Z$3='Rent Roll'!$U18,MAX(-SUMIF('Monthly Cash Flow'!$F$6:$EG$6,Z$4,'Monthly Cash Flow'!$F$17:$EG$17)-'Rent Roll'!$V18,0)*'Rent Roll'!$T18*'Rent Roll'!$R18,"-"),"-")</f>
        <v>-</v>
      </c>
      <c r="AA74" s="715" t="str">
        <f>IFERROR(IF(AA$3='Rent Roll'!$U18,MAX(-SUMIF('Monthly Cash Flow'!$F$6:$EG$6,AA$4,'Monthly Cash Flow'!$F$17:$EG$17)-'Rent Roll'!$V18,0)*'Rent Roll'!$T18*'Rent Roll'!$R18,"-"),"-")</f>
        <v>-</v>
      </c>
      <c r="AB74" s="715" t="str">
        <f>IFERROR(IF(AB$3='Rent Roll'!$U18,MAX(-SUMIF('Monthly Cash Flow'!$F$6:$EG$6,AB$4,'Monthly Cash Flow'!$F$17:$EG$17)-'Rent Roll'!$V18,0)*'Rent Roll'!$T18*'Rent Roll'!$R18,"-"),"-")</f>
        <v>-</v>
      </c>
      <c r="AC74" s="715" t="str">
        <f>IFERROR(IF(AC$3='Rent Roll'!$U18,MAX(-SUMIF('Monthly Cash Flow'!$F$6:$EG$6,AC$4,'Monthly Cash Flow'!$F$17:$EG$17)-'Rent Roll'!$V18,0)*'Rent Roll'!$T18*'Rent Roll'!$R18,"-"),"-")</f>
        <v>-</v>
      </c>
      <c r="AD74" s="715" t="str">
        <f>IFERROR(IF(AD$3='Rent Roll'!$U18,MAX(-SUMIF('Monthly Cash Flow'!$F$6:$EG$6,AD$4,'Monthly Cash Flow'!$F$17:$EG$17)-'Rent Roll'!$V18,0)*'Rent Roll'!$T18*'Rent Roll'!$R18,"-"),"-")</f>
        <v>-</v>
      </c>
      <c r="AE74" s="715" t="str">
        <f>IFERROR(IF(AE$3='Rent Roll'!$U18,MAX(-SUMIF('Monthly Cash Flow'!$F$6:$EG$6,AE$4,'Monthly Cash Flow'!$F$17:$EG$17)-'Rent Roll'!$V18,0)*'Rent Roll'!$T18*'Rent Roll'!$R18,"-"),"-")</f>
        <v>-</v>
      </c>
      <c r="AF74" s="715" t="str">
        <f>IFERROR(IF(AF$3='Rent Roll'!$U18,MAX(-SUMIF('Monthly Cash Flow'!$F$6:$EG$6,AF$4,'Monthly Cash Flow'!$F$17:$EG$17)-'Rent Roll'!$V18,0)*'Rent Roll'!$T18*'Rent Roll'!$R18,"-"),"-")</f>
        <v>-</v>
      </c>
      <c r="AG74" s="715" t="str">
        <f>IFERROR(IF(AG$3='Rent Roll'!$U18,MAX(-SUMIF('Monthly Cash Flow'!$F$6:$EG$6,AG$4,'Monthly Cash Flow'!$F$17:$EG$17)-'Rent Roll'!$V18,0)*'Rent Roll'!$T18*'Rent Roll'!$R18,"-"),"-")</f>
        <v>-</v>
      </c>
      <c r="AH74" s="715" t="str">
        <f>IFERROR(IF(AH$3='Rent Roll'!$U18,MAX(-SUMIF('Monthly Cash Flow'!$F$6:$EG$6,AH$4,'Monthly Cash Flow'!$F$17:$EG$17)-'Rent Roll'!$V18,0)*'Rent Roll'!$T18*'Rent Roll'!$R18,"-"),"-")</f>
        <v>-</v>
      </c>
      <c r="AI74" s="715" t="str">
        <f>IFERROR(IF(AI$3='Rent Roll'!$U18,MAX(-SUMIF('Monthly Cash Flow'!$F$6:$EG$6,AI$4,'Monthly Cash Flow'!$F$17:$EG$17)-'Rent Roll'!$V18,0)*'Rent Roll'!$T18*'Rent Roll'!$R18,"-"),"-")</f>
        <v>-</v>
      </c>
      <c r="AJ74" s="715" t="str">
        <f>IFERROR(IF(AJ$3='Rent Roll'!$U18,MAX(-SUMIF('Monthly Cash Flow'!$F$6:$EG$6,AJ$4,'Monthly Cash Flow'!$F$17:$EG$17)-'Rent Roll'!$V18,0)*'Rent Roll'!$T18*'Rent Roll'!$R18,"-"),"-")</f>
        <v>-</v>
      </c>
      <c r="AK74" s="715" t="str">
        <f>IFERROR(IF(AK$3='Rent Roll'!$U18,MAX(-SUMIF('Monthly Cash Flow'!$F$6:$EG$6,AK$4,'Monthly Cash Flow'!$F$17:$EG$17)-'Rent Roll'!$V18,0)*'Rent Roll'!$T18*'Rent Roll'!$R18,"-"),"-")</f>
        <v>-</v>
      </c>
      <c r="AL74" s="715" t="str">
        <f>IFERROR(IF(AL$3='Rent Roll'!$U18,MAX(-SUMIF('Monthly Cash Flow'!$F$6:$EG$6,AL$4,'Monthly Cash Flow'!$F$17:$EG$17)-'Rent Roll'!$V18,0)*'Rent Roll'!$T18*'Rent Roll'!$R18,"-"),"-")</f>
        <v>-</v>
      </c>
      <c r="AM74" s="715" t="str">
        <f>IFERROR(IF(AM$3='Rent Roll'!$U18,MAX(-SUMIF('Monthly Cash Flow'!$F$6:$EG$6,AM$4,'Monthly Cash Flow'!$F$17:$EG$17)-'Rent Roll'!$V18,0)*'Rent Roll'!$T18*'Rent Roll'!$R18,"-"),"-")</f>
        <v>-</v>
      </c>
      <c r="AN74" s="715" t="str">
        <f>IFERROR(IF(AN$3='Rent Roll'!$U18,MAX(-SUMIF('Monthly Cash Flow'!$F$6:$EG$6,AN$4,'Monthly Cash Flow'!$F$17:$EG$17)-'Rent Roll'!$V18,0)*'Rent Roll'!$T18*'Rent Roll'!$R18,"-"),"-")</f>
        <v>-</v>
      </c>
      <c r="AO74" s="715" t="str">
        <f>IFERROR(IF(AO$3='Rent Roll'!$U18,MAX(-SUMIF('Monthly Cash Flow'!$F$6:$EG$6,AO$4,'Monthly Cash Flow'!$F$17:$EG$17)-'Rent Roll'!$V18,0)*'Rent Roll'!$T18*'Rent Roll'!$R18,"-"),"-")</f>
        <v>-</v>
      </c>
      <c r="AP74" s="715" t="str">
        <f>IFERROR(IF(AP$3='Rent Roll'!$U18,MAX(-SUMIF('Monthly Cash Flow'!$F$6:$EG$6,AP$4,'Monthly Cash Flow'!$F$17:$EG$17)-'Rent Roll'!$V18,0)*'Rent Roll'!$T18*'Rent Roll'!$R18,"-"),"-")</f>
        <v>-</v>
      </c>
      <c r="AQ74" s="715" t="str">
        <f>IFERROR(IF(AQ$3='Rent Roll'!$U18,MAX(-SUMIF('Monthly Cash Flow'!$F$6:$EG$6,AQ$4,'Monthly Cash Flow'!$F$17:$EG$17)-'Rent Roll'!$V18,0)*'Rent Roll'!$T18*'Rent Roll'!$R18,"-"),"-")</f>
        <v>-</v>
      </c>
      <c r="AR74" s="715" t="str">
        <f>IFERROR(IF(AR$3='Rent Roll'!$U18,MAX(-SUMIF('Monthly Cash Flow'!$F$6:$EG$6,AR$4,'Monthly Cash Flow'!$F$17:$EG$17)-'Rent Roll'!$V18,0)*'Rent Roll'!$T18*'Rent Roll'!$R18,"-"),"-")</f>
        <v>-</v>
      </c>
      <c r="AS74" s="715" t="str">
        <f>IFERROR(IF(AS$3='Rent Roll'!$U18,MAX(-SUMIF('Monthly Cash Flow'!$F$6:$EG$6,AS$4,'Monthly Cash Flow'!$F$17:$EG$17)-'Rent Roll'!$V18,0)*'Rent Roll'!$T18*'Rent Roll'!$R18,"-"),"-")</f>
        <v>-</v>
      </c>
      <c r="AT74" s="715" t="str">
        <f>IFERROR(IF(AT$3='Rent Roll'!$U18,MAX(-SUMIF('Monthly Cash Flow'!$F$6:$EG$6,AT$4,'Monthly Cash Flow'!$F$17:$EG$17)-'Rent Roll'!$V18,0)*'Rent Roll'!$T18*'Rent Roll'!$R18,"-"),"-")</f>
        <v>-</v>
      </c>
      <c r="AU74" s="715" t="str">
        <f>IFERROR(IF(AU$3='Rent Roll'!$U18,MAX(-SUMIF('Monthly Cash Flow'!$F$6:$EG$6,AU$4,'Monthly Cash Flow'!$F$17:$EG$17)-'Rent Roll'!$V18,0)*'Rent Roll'!$T18*'Rent Roll'!$R18,"-"),"-")</f>
        <v>-</v>
      </c>
      <c r="AV74" s="715" t="str">
        <f>IFERROR(IF(AV$3='Rent Roll'!$U18,MAX(-SUMIF('Monthly Cash Flow'!$F$6:$EG$6,AV$4,'Monthly Cash Flow'!$F$17:$EG$17)-'Rent Roll'!$V18,0)*'Rent Roll'!$T18*'Rent Roll'!$R18,"-"),"-")</f>
        <v>-</v>
      </c>
      <c r="AW74" s="715" t="str">
        <f>IFERROR(IF(AW$3='Rent Roll'!$U18,MAX(-SUMIF('Monthly Cash Flow'!$F$6:$EG$6,AW$4,'Monthly Cash Flow'!$F$17:$EG$17)-'Rent Roll'!$V18,0)*'Rent Roll'!$T18*'Rent Roll'!$R18,"-"),"-")</f>
        <v>-</v>
      </c>
      <c r="AX74" s="715" t="str">
        <f>IFERROR(IF(AX$3='Rent Roll'!$U18,MAX(-SUMIF('Monthly Cash Flow'!$F$6:$EG$6,AX$4,'Monthly Cash Flow'!$F$17:$EG$17)-'Rent Roll'!$V18,0)*'Rent Roll'!$T18*'Rent Roll'!$R18,"-"),"-")</f>
        <v>-</v>
      </c>
      <c r="AY74" s="715" t="str">
        <f>IFERROR(IF(AY$3='Rent Roll'!$U18,MAX(-SUMIF('Monthly Cash Flow'!$F$6:$EG$6,AY$4,'Monthly Cash Flow'!$F$17:$EG$17)-'Rent Roll'!$V18,0)*'Rent Roll'!$T18*'Rent Roll'!$R18,"-"),"-")</f>
        <v>-</v>
      </c>
      <c r="AZ74" s="715" t="str">
        <f>IFERROR(IF(AZ$3='Rent Roll'!$U18,MAX(-SUMIF('Monthly Cash Flow'!$F$6:$EG$6,AZ$4,'Monthly Cash Flow'!$F$17:$EG$17)-'Rent Roll'!$V18,0)*'Rent Roll'!$T18*'Rent Roll'!$R18,"-"),"-")</f>
        <v>-</v>
      </c>
      <c r="BA74" s="715" t="str">
        <f>IFERROR(IF(BA$3='Rent Roll'!$U18,MAX(-SUMIF('Monthly Cash Flow'!$F$6:$EG$6,BA$4,'Monthly Cash Flow'!$F$17:$EG$17)-'Rent Roll'!$V18,0)*'Rent Roll'!$T18*'Rent Roll'!$R18,"-"),"-")</f>
        <v>-</v>
      </c>
      <c r="BB74" s="715" t="str">
        <f>IFERROR(IF(BB$3='Rent Roll'!$U18,MAX(-SUMIF('Monthly Cash Flow'!$F$6:$EG$6,BB$4,'Monthly Cash Flow'!$F$17:$EG$17)-'Rent Roll'!$V18,0)*'Rent Roll'!$T18*'Rent Roll'!$R18,"-"),"-")</f>
        <v>-</v>
      </c>
      <c r="BC74" s="715" t="str">
        <f>IFERROR(IF(BC$3='Rent Roll'!$U18,MAX(-SUMIF('Monthly Cash Flow'!$F$6:$EG$6,BC$4,'Monthly Cash Flow'!$F$17:$EG$17)-'Rent Roll'!$V18,0)*'Rent Roll'!$T18*'Rent Roll'!$R18,"-"),"-")</f>
        <v>-</v>
      </c>
      <c r="BD74" s="715" t="str">
        <f>IFERROR(IF(BD$3='Rent Roll'!$U18,MAX(-SUMIF('Monthly Cash Flow'!$F$6:$EG$6,BD$4,'Monthly Cash Flow'!$F$17:$EG$17)-'Rent Roll'!$V18,0)*'Rent Roll'!$T18*'Rent Roll'!$R18,"-"),"-")</f>
        <v>-</v>
      </c>
      <c r="BE74" s="715" t="str">
        <f>IFERROR(IF(BE$3='Rent Roll'!$U18,MAX(-SUMIF('Monthly Cash Flow'!$F$6:$EG$6,BE$4,'Monthly Cash Flow'!$F$17:$EG$17)-'Rent Roll'!$V18,0)*'Rent Roll'!$T18*'Rent Roll'!$R18,"-"),"-")</f>
        <v>-</v>
      </c>
      <c r="BF74" s="715" t="str">
        <f>IFERROR(IF(BF$3='Rent Roll'!$U18,MAX(-SUMIF('Monthly Cash Flow'!$F$6:$EG$6,BF$4,'Monthly Cash Flow'!$F$17:$EG$17)-'Rent Roll'!$V18,0)*'Rent Roll'!$T18*'Rent Roll'!$R18,"-"),"-")</f>
        <v>-</v>
      </c>
      <c r="BG74" s="715" t="str">
        <f>IFERROR(IF(BG$3='Rent Roll'!$U18,MAX(-SUMIF('Monthly Cash Flow'!$F$6:$EG$6,BG$4,'Monthly Cash Flow'!$F$17:$EG$17)-'Rent Roll'!$V18,0)*'Rent Roll'!$T18*'Rent Roll'!$R18,"-"),"-")</f>
        <v>-</v>
      </c>
      <c r="BH74" s="715" t="str">
        <f>IFERROR(IF(BH$3='Rent Roll'!$U18,MAX(-SUMIF('Monthly Cash Flow'!$F$6:$EG$6,BH$4,'Monthly Cash Flow'!$F$17:$EG$17)-'Rent Roll'!$V18,0)*'Rent Roll'!$T18*'Rent Roll'!$R18,"-"),"-")</f>
        <v>-</v>
      </c>
      <c r="BI74" s="715" t="str">
        <f>IFERROR(IF(BI$3='Rent Roll'!$U18,MAX(-SUMIF('Monthly Cash Flow'!$F$6:$EG$6,BI$4,'Monthly Cash Flow'!$F$17:$EG$17)-'Rent Roll'!$V18,0)*'Rent Roll'!$T18*'Rent Roll'!$R18,"-"),"-")</f>
        <v>-</v>
      </c>
      <c r="BJ74" s="715" t="str">
        <f>IFERROR(IF(BJ$3='Rent Roll'!$U18,MAX(-SUMIF('Monthly Cash Flow'!$F$6:$EG$6,BJ$4,'Monthly Cash Flow'!$F$17:$EG$17)-'Rent Roll'!$V18,0)*'Rent Roll'!$T18*'Rent Roll'!$R18,"-"),"-")</f>
        <v>-</v>
      </c>
      <c r="BK74" s="715" t="str">
        <f>IFERROR(IF(BK$3='Rent Roll'!$U18,MAX(-SUMIF('Monthly Cash Flow'!$F$6:$EG$6,BK$4,'Monthly Cash Flow'!$F$17:$EG$17)-'Rent Roll'!$V18,0)*'Rent Roll'!$T18*'Rent Roll'!$R18,"-"),"-")</f>
        <v>-</v>
      </c>
      <c r="BL74" s="715" t="str">
        <f>IFERROR(IF(BL$3='Rent Roll'!$U18,MAX(-SUMIF('Monthly Cash Flow'!$F$6:$EG$6,BL$4,'Monthly Cash Flow'!$F$17:$EG$17)-'Rent Roll'!$V18,0)*'Rent Roll'!$T18*'Rent Roll'!$R18,"-"),"-")</f>
        <v>-</v>
      </c>
      <c r="BM74" s="715" t="str">
        <f>IFERROR(IF(BM$3='Rent Roll'!$U18,MAX(-SUMIF('Monthly Cash Flow'!$F$6:$EG$6,BM$4,'Monthly Cash Flow'!$F$17:$EG$17)-'Rent Roll'!$V18,0)*'Rent Roll'!$T18*'Rent Roll'!$R18,"-"),"-")</f>
        <v>-</v>
      </c>
      <c r="BN74" s="715" t="str">
        <f>IFERROR(IF(BN$3='Rent Roll'!$U18,MAX(-SUMIF('Monthly Cash Flow'!$F$6:$EG$6,BN$4,'Monthly Cash Flow'!$F$17:$EG$17)-'Rent Roll'!$V18,0)*'Rent Roll'!$T18*'Rent Roll'!$R18,"-"),"-")</f>
        <v>-</v>
      </c>
      <c r="BO74" s="715" t="str">
        <f>IFERROR(IF(BO$3='Rent Roll'!$U18,MAX(-SUMIF('Monthly Cash Flow'!$F$6:$EG$6,BO$4,'Monthly Cash Flow'!$F$17:$EG$17)-'Rent Roll'!$V18,0)*'Rent Roll'!$T18*'Rent Roll'!$R18,"-"),"-")</f>
        <v>-</v>
      </c>
      <c r="BP74" s="715" t="str">
        <f>IFERROR(IF(BP$3='Rent Roll'!$U18,MAX(-SUMIF('Monthly Cash Flow'!$F$6:$EG$6,BP$4,'Monthly Cash Flow'!$F$17:$EG$17)-'Rent Roll'!$V18,0)*'Rent Roll'!$T18*'Rent Roll'!$R18,"-"),"-")</f>
        <v>-</v>
      </c>
      <c r="BQ74" s="715" t="str">
        <f>IFERROR(IF(BQ$3='Rent Roll'!$U18,MAX(-SUMIF('Monthly Cash Flow'!$F$6:$EG$6,BQ$4,'Monthly Cash Flow'!$F$17:$EG$17)-'Rent Roll'!$V18,0)*'Rent Roll'!$T18*'Rent Roll'!$R18,"-"),"-")</f>
        <v>-</v>
      </c>
      <c r="BR74" s="715" t="str">
        <f>IFERROR(IF(BR$3='Rent Roll'!$U18,MAX(-SUMIF('Monthly Cash Flow'!$F$6:$EG$6,BR$4,'Monthly Cash Flow'!$F$17:$EG$17)-'Rent Roll'!$V18,0)*'Rent Roll'!$T18*'Rent Roll'!$R18,"-"),"-")</f>
        <v>-</v>
      </c>
      <c r="BS74" s="715" t="str">
        <f>IFERROR(IF(BS$3='Rent Roll'!$U18,MAX(-SUMIF('Monthly Cash Flow'!$F$6:$EG$6,BS$4,'Monthly Cash Flow'!$F$17:$EG$17)-'Rent Roll'!$V18,0)*'Rent Roll'!$T18*'Rent Roll'!$R18,"-"),"-")</f>
        <v>-</v>
      </c>
      <c r="BT74" s="715" t="str">
        <f>IFERROR(IF(BT$3='Rent Roll'!$U18,MAX(-SUMIF('Monthly Cash Flow'!$F$6:$EG$6,BT$4,'Monthly Cash Flow'!$F$17:$EG$17)-'Rent Roll'!$V18,0)*'Rent Roll'!$T18*'Rent Roll'!$R18,"-"),"-")</f>
        <v>-</v>
      </c>
      <c r="BU74" s="715" t="str">
        <f>IFERROR(IF(BU$3='Rent Roll'!$U18,MAX(-SUMIF('Monthly Cash Flow'!$F$6:$EG$6,BU$4,'Monthly Cash Flow'!$F$17:$EG$17)-'Rent Roll'!$V18,0)*'Rent Roll'!$T18*'Rent Roll'!$R18,"-"),"-")</f>
        <v>-</v>
      </c>
      <c r="BV74" s="715" t="str">
        <f>IFERROR(IF(BV$3='Rent Roll'!$U18,MAX(-SUMIF('Monthly Cash Flow'!$F$6:$EG$6,BV$4,'Monthly Cash Flow'!$F$17:$EG$17)-'Rent Roll'!$V18,0)*'Rent Roll'!$T18*'Rent Roll'!$R18,"-"),"-")</f>
        <v>-</v>
      </c>
      <c r="BW74" s="715" t="str">
        <f>IFERROR(IF(BW$3='Rent Roll'!$U18,MAX(-SUMIF('Monthly Cash Flow'!$F$6:$EG$6,BW$4,'Monthly Cash Flow'!$F$17:$EG$17)-'Rent Roll'!$V18,0)*'Rent Roll'!$T18*'Rent Roll'!$R18,"-"),"-")</f>
        <v>-</v>
      </c>
      <c r="BX74" s="715" t="str">
        <f>IFERROR(IF(BX$3='Rent Roll'!$U18,MAX(-SUMIF('Monthly Cash Flow'!$F$6:$EG$6,BX$4,'Monthly Cash Flow'!$F$17:$EG$17)-'Rent Roll'!$V18,0)*'Rent Roll'!$T18*'Rent Roll'!$R18,"-"),"-")</f>
        <v>-</v>
      </c>
      <c r="BY74" s="715" t="str">
        <f>IFERROR(IF(BY$3='Rent Roll'!$U18,MAX(-SUMIF('Monthly Cash Flow'!$F$6:$EG$6,BY$4,'Monthly Cash Flow'!$F$17:$EG$17)-'Rent Roll'!$V18,0)*'Rent Roll'!$T18*'Rent Roll'!$R18,"-"),"-")</f>
        <v>-</v>
      </c>
      <c r="BZ74" s="715" t="str">
        <f>IFERROR(IF(BZ$3='Rent Roll'!$U18,MAX(-SUMIF('Monthly Cash Flow'!$F$6:$EG$6,BZ$4,'Monthly Cash Flow'!$F$17:$EG$17)-'Rent Roll'!$V18,0)*'Rent Roll'!$T18*'Rent Roll'!$R18,"-"),"-")</f>
        <v>-</v>
      </c>
      <c r="CA74" s="715" t="str">
        <f>IFERROR(IF(CA$3='Rent Roll'!$U18,MAX(-SUMIF('Monthly Cash Flow'!$F$6:$EG$6,CA$4,'Monthly Cash Flow'!$F$17:$EG$17)-'Rent Roll'!$V18,0)*'Rent Roll'!$T18*'Rent Roll'!$R18,"-"),"-")</f>
        <v>-</v>
      </c>
      <c r="CB74" s="715" t="str">
        <f>IFERROR(IF(CB$3='Rent Roll'!$U18,MAX(-SUMIF('Monthly Cash Flow'!$F$6:$EG$6,CB$4,'Monthly Cash Flow'!$F$17:$EG$17)-'Rent Roll'!$V18,0)*'Rent Roll'!$T18*'Rent Roll'!$R18,"-"),"-")</f>
        <v>-</v>
      </c>
      <c r="CC74" s="715" t="str">
        <f>IFERROR(IF(CC$3='Rent Roll'!$U18,MAX(-SUMIF('Monthly Cash Flow'!$F$6:$EG$6,CC$4,'Monthly Cash Flow'!$F$17:$EG$17)-'Rent Roll'!$V18,0)*'Rent Roll'!$T18*'Rent Roll'!$R18,"-"),"-")</f>
        <v>-</v>
      </c>
      <c r="CD74" s="715" t="str">
        <f>IFERROR(IF(CD$3='Rent Roll'!$U18,MAX(-SUMIF('Monthly Cash Flow'!$F$6:$EG$6,CD$4,'Monthly Cash Flow'!$F$17:$EG$17)-'Rent Roll'!$V18,0)*'Rent Roll'!$T18*'Rent Roll'!$R18,"-"),"-")</f>
        <v>-</v>
      </c>
      <c r="CE74" s="715" t="str">
        <f>IFERROR(IF(CE$3='Rent Roll'!$U18,MAX(-SUMIF('Monthly Cash Flow'!$F$6:$EG$6,CE$4,'Monthly Cash Flow'!$F$17:$EG$17)-'Rent Roll'!$V18,0)*'Rent Roll'!$T18*'Rent Roll'!$R18,"-"),"-")</f>
        <v>-</v>
      </c>
      <c r="CF74" s="715" t="str">
        <f>IFERROR(IF(CF$3='Rent Roll'!$U18,MAX(-SUMIF('Monthly Cash Flow'!$F$6:$EG$6,CF$4,'Monthly Cash Flow'!$F$17:$EG$17)-'Rent Roll'!$V18,0)*'Rent Roll'!$T18*'Rent Roll'!$R18,"-"),"-")</f>
        <v>-</v>
      </c>
      <c r="CG74" s="715" t="str">
        <f>IFERROR(IF(CG$3='Rent Roll'!$U18,MAX(-SUMIF('Monthly Cash Flow'!$F$6:$EG$6,CG$4,'Monthly Cash Flow'!$F$17:$EG$17)-'Rent Roll'!$V18,0)*'Rent Roll'!$T18*'Rent Roll'!$R18,"-"),"-")</f>
        <v>-</v>
      </c>
      <c r="CH74" s="715" t="str">
        <f>IFERROR(IF(CH$3='Rent Roll'!$U18,MAX(-SUMIF('Monthly Cash Flow'!$F$6:$EG$6,CH$4,'Monthly Cash Flow'!$F$17:$EG$17)-'Rent Roll'!$V18,0)*'Rent Roll'!$T18*'Rent Roll'!$R18,"-"),"-")</f>
        <v>-</v>
      </c>
      <c r="CI74" s="715" t="str">
        <f>IFERROR(IF(CI$3='Rent Roll'!$U18,MAX(-SUMIF('Monthly Cash Flow'!$F$6:$EG$6,CI$4,'Monthly Cash Flow'!$F$17:$EG$17)-'Rent Roll'!$V18,0)*'Rent Roll'!$T18*'Rent Roll'!$R18,"-"),"-")</f>
        <v>-</v>
      </c>
      <c r="CJ74" s="715" t="str">
        <f>IFERROR(IF(CJ$3='Rent Roll'!$U18,MAX(-SUMIF('Monthly Cash Flow'!$F$6:$EG$6,CJ$4,'Monthly Cash Flow'!$F$17:$EG$17)-'Rent Roll'!$V18,0)*'Rent Roll'!$T18*'Rent Roll'!$R18,"-"),"-")</f>
        <v>-</v>
      </c>
      <c r="CK74" s="715" t="str">
        <f>IFERROR(IF(CK$3='Rent Roll'!$U18,MAX(-SUMIF('Monthly Cash Flow'!$F$6:$EG$6,CK$4,'Monthly Cash Flow'!$F$17:$EG$17)-'Rent Roll'!$V18,0)*'Rent Roll'!$T18*'Rent Roll'!$R18,"-"),"-")</f>
        <v>-</v>
      </c>
      <c r="CL74" s="715" t="str">
        <f>IFERROR(IF(CL$3='Rent Roll'!$U18,MAX(-SUMIF('Monthly Cash Flow'!$F$6:$EG$6,CL$4,'Monthly Cash Flow'!$F$17:$EG$17)-'Rent Roll'!$V18,0)*'Rent Roll'!$T18*'Rent Roll'!$R18,"-"),"-")</f>
        <v>-</v>
      </c>
      <c r="CM74" s="715" t="str">
        <f>IFERROR(IF(CM$3='Rent Roll'!$U18,MAX(-SUMIF('Monthly Cash Flow'!$F$6:$EG$6,CM$4,'Monthly Cash Flow'!$F$17:$EG$17)-'Rent Roll'!$V18,0)*'Rent Roll'!$T18*'Rent Roll'!$R18,"-"),"-")</f>
        <v>-</v>
      </c>
      <c r="CN74" s="715" t="str">
        <f>IFERROR(IF(CN$3='Rent Roll'!$U18,MAX(-SUMIF('Monthly Cash Flow'!$F$6:$EG$6,CN$4,'Monthly Cash Flow'!$F$17:$EG$17)-'Rent Roll'!$V18,0)*'Rent Roll'!$T18*'Rent Roll'!$R18,"-"),"-")</f>
        <v>-</v>
      </c>
      <c r="CO74" s="715" t="str">
        <f>IFERROR(IF(CO$3='Rent Roll'!$U18,MAX(-SUMIF('Monthly Cash Flow'!$F$6:$EG$6,CO$4,'Monthly Cash Flow'!$F$17:$EG$17)-'Rent Roll'!$V18,0)*'Rent Roll'!$T18*'Rent Roll'!$R18,"-"),"-")</f>
        <v>-</v>
      </c>
      <c r="CP74" s="715" t="str">
        <f>IFERROR(IF(CP$3='Rent Roll'!$U18,MAX(-SUMIF('Monthly Cash Flow'!$F$6:$EG$6,CP$4,'Monthly Cash Flow'!$F$17:$EG$17)-'Rent Roll'!$V18,0)*'Rent Roll'!$T18*'Rent Roll'!$R18,"-"),"-")</f>
        <v>-</v>
      </c>
      <c r="CQ74" s="715" t="str">
        <f>IFERROR(IF(CQ$3='Rent Roll'!$U18,MAX(-SUMIF('Monthly Cash Flow'!$F$6:$EG$6,CQ$4,'Monthly Cash Flow'!$F$17:$EG$17)-'Rent Roll'!$V18,0)*'Rent Roll'!$T18*'Rent Roll'!$R18,"-"),"-")</f>
        <v>-</v>
      </c>
      <c r="CR74" s="715" t="str">
        <f>IFERROR(IF(CR$3='Rent Roll'!$U18,MAX(-SUMIF('Monthly Cash Flow'!$F$6:$EG$6,CR$4,'Monthly Cash Flow'!$F$17:$EG$17)-'Rent Roll'!$V18,0)*'Rent Roll'!$T18*'Rent Roll'!$R18,"-"),"-")</f>
        <v>-</v>
      </c>
      <c r="CS74" s="715" t="str">
        <f>IFERROR(IF(CS$3='Rent Roll'!$U18,MAX(-SUMIF('Monthly Cash Flow'!$F$6:$EG$6,CS$4,'Monthly Cash Flow'!$F$17:$EG$17)-'Rent Roll'!$V18,0)*'Rent Roll'!$T18*'Rent Roll'!$R18,"-"),"-")</f>
        <v>-</v>
      </c>
      <c r="CT74" s="715" t="str">
        <f>IFERROR(IF(CT$3='Rent Roll'!$U18,MAX(-SUMIF('Monthly Cash Flow'!$F$6:$EG$6,CT$4,'Monthly Cash Flow'!$F$17:$EG$17)-'Rent Roll'!$V18,0)*'Rent Roll'!$T18*'Rent Roll'!$R18,"-"),"-")</f>
        <v>-</v>
      </c>
      <c r="CU74" s="715" t="str">
        <f>IFERROR(IF(CU$3='Rent Roll'!$U18,MAX(-SUMIF('Monthly Cash Flow'!$F$6:$EG$6,CU$4,'Monthly Cash Flow'!$F$17:$EG$17)-'Rent Roll'!$V18,0)*'Rent Roll'!$T18*'Rent Roll'!$R18,"-"),"-")</f>
        <v>-</v>
      </c>
      <c r="CV74" s="715" t="str">
        <f>IFERROR(IF(CV$3='Rent Roll'!$U18,MAX(-SUMIF('Monthly Cash Flow'!$F$6:$EG$6,CV$4,'Monthly Cash Flow'!$F$17:$EG$17)-'Rent Roll'!$V18,0)*'Rent Roll'!$T18*'Rent Roll'!$R18,"-"),"-")</f>
        <v>-</v>
      </c>
      <c r="CW74" s="715" t="str">
        <f>IFERROR(IF(CW$3='Rent Roll'!$U18,MAX(-SUMIF('Monthly Cash Flow'!$F$6:$EG$6,CW$4,'Monthly Cash Flow'!$F$17:$EG$17)-'Rent Roll'!$V18,0)*'Rent Roll'!$T18*'Rent Roll'!$R18,"-"),"-")</f>
        <v>-</v>
      </c>
      <c r="CX74" s="715" t="str">
        <f>IFERROR(IF(CX$3='Rent Roll'!$U18,MAX(-SUMIF('Monthly Cash Flow'!$F$6:$EG$6,CX$4,'Monthly Cash Flow'!$F$17:$EG$17)-'Rent Roll'!$V18,0)*'Rent Roll'!$T18*'Rent Roll'!$R18,"-"),"-")</f>
        <v>-</v>
      </c>
      <c r="CY74" s="715" t="str">
        <f>IFERROR(IF(CY$3='Rent Roll'!$U18,MAX(-SUMIF('Monthly Cash Flow'!$F$6:$EG$6,CY$4,'Monthly Cash Flow'!$F$17:$EG$17)-'Rent Roll'!$V18,0)*'Rent Roll'!$T18*'Rent Roll'!$R18,"-"),"-")</f>
        <v>-</v>
      </c>
      <c r="CZ74" s="715" t="str">
        <f>IFERROR(IF(CZ$3='Rent Roll'!$U18,MAX(-SUMIF('Monthly Cash Flow'!$F$6:$EG$6,CZ$4,'Monthly Cash Flow'!$F$17:$EG$17)-'Rent Roll'!$V18,0)*'Rent Roll'!$T18*'Rent Roll'!$R18,"-"),"-")</f>
        <v>-</v>
      </c>
      <c r="DA74" s="715" t="str">
        <f>IFERROR(IF(DA$3='Rent Roll'!$U18,MAX(-SUMIF('Monthly Cash Flow'!$F$6:$EG$6,DA$4,'Monthly Cash Flow'!$F$17:$EG$17)-'Rent Roll'!$V18,0)*'Rent Roll'!$T18*'Rent Roll'!$R18,"-"),"-")</f>
        <v>-</v>
      </c>
      <c r="DB74" s="715" t="str">
        <f>IFERROR(IF(DB$3='Rent Roll'!$U18,MAX(-SUMIF('Monthly Cash Flow'!$F$6:$EG$6,DB$4,'Monthly Cash Flow'!$F$17:$EG$17)-'Rent Roll'!$V18,0)*'Rent Roll'!$T18*'Rent Roll'!$R18,"-"),"-")</f>
        <v>-</v>
      </c>
      <c r="DC74" s="715" t="str">
        <f>IFERROR(IF(DC$3='Rent Roll'!$U18,MAX(-SUMIF('Monthly Cash Flow'!$F$6:$EG$6,DC$4,'Monthly Cash Flow'!$F$17:$EG$17)-'Rent Roll'!$V18,0)*'Rent Roll'!$T18*'Rent Roll'!$R18,"-"),"-")</f>
        <v>-</v>
      </c>
      <c r="DD74" s="715" t="str">
        <f>IFERROR(IF(DD$3='Rent Roll'!$U18,MAX(-SUMIF('Monthly Cash Flow'!$F$6:$EG$6,DD$4,'Monthly Cash Flow'!$F$17:$EG$17)-'Rent Roll'!$V18,0)*'Rent Roll'!$T18*'Rent Roll'!$R18,"-"),"-")</f>
        <v>-</v>
      </c>
      <c r="DE74" s="715" t="str">
        <f>IFERROR(IF(DE$3='Rent Roll'!$U18,MAX(-SUMIF('Monthly Cash Flow'!$F$6:$EG$6,DE$4,'Monthly Cash Flow'!$F$17:$EG$17)-'Rent Roll'!$V18,0)*'Rent Roll'!$T18*'Rent Roll'!$R18,"-"),"-")</f>
        <v>-</v>
      </c>
      <c r="DF74" s="715" t="str">
        <f>IFERROR(IF(DF$3='Rent Roll'!$U18,MAX(-SUMIF('Monthly Cash Flow'!$F$6:$EG$6,DF$4,'Monthly Cash Flow'!$F$17:$EG$17)-'Rent Roll'!$V18,0)*'Rent Roll'!$T18*'Rent Roll'!$R18,"-"),"-")</f>
        <v>-</v>
      </c>
      <c r="DG74" s="715" t="str">
        <f>IFERROR(IF(DG$3='Rent Roll'!$U18,MAX(-SUMIF('Monthly Cash Flow'!$F$6:$EG$6,DG$4,'Monthly Cash Flow'!$F$17:$EG$17)-'Rent Roll'!$V18,0)*'Rent Roll'!$T18*'Rent Roll'!$R18,"-"),"-")</f>
        <v>-</v>
      </c>
      <c r="DH74" s="715" t="str">
        <f>IFERROR(IF(DH$3='Rent Roll'!$U18,MAX(-SUMIF('Monthly Cash Flow'!$F$6:$EG$6,DH$4,'Monthly Cash Flow'!$F$17:$EG$17)-'Rent Roll'!$V18,0)*'Rent Roll'!$T18*'Rent Roll'!$R18,"-"),"-")</f>
        <v>-</v>
      </c>
      <c r="DI74" s="715" t="str">
        <f>IFERROR(IF(DI$3='Rent Roll'!$U18,MAX(-SUMIF('Monthly Cash Flow'!$F$6:$EG$6,DI$4,'Monthly Cash Flow'!$F$17:$EG$17)-'Rent Roll'!$V18,0)*'Rent Roll'!$T18*'Rent Roll'!$R18,"-"),"-")</f>
        <v>-</v>
      </c>
      <c r="DJ74" s="715" t="str">
        <f>IFERROR(IF(DJ$3='Rent Roll'!$U18,MAX(-SUMIF('Monthly Cash Flow'!$F$6:$EG$6,DJ$4,'Monthly Cash Flow'!$F$17:$EG$17)-'Rent Roll'!$V18,0)*'Rent Roll'!$T18*'Rent Roll'!$R18,"-"),"-")</f>
        <v>-</v>
      </c>
      <c r="DK74" s="715" t="str">
        <f>IFERROR(IF(DK$3='Rent Roll'!$U18,MAX(-SUMIF('Monthly Cash Flow'!$F$6:$EG$6,DK$4,'Monthly Cash Flow'!$F$17:$EG$17)-'Rent Roll'!$V18,0)*'Rent Roll'!$T18*'Rent Roll'!$R18,"-"),"-")</f>
        <v>-</v>
      </c>
      <c r="DL74" s="715" t="str">
        <f>IFERROR(IF(DL$3='Rent Roll'!$U18,MAX(-SUMIF('Monthly Cash Flow'!$F$6:$EG$6,DL$4,'Monthly Cash Flow'!$F$17:$EG$17)-'Rent Roll'!$V18,0)*'Rent Roll'!$T18*'Rent Roll'!$R18,"-"),"-")</f>
        <v>-</v>
      </c>
      <c r="DM74" s="715" t="str">
        <f>IFERROR(IF(DM$3='Rent Roll'!$U18,MAX(-SUMIF('Monthly Cash Flow'!$F$6:$EG$6,DM$4,'Monthly Cash Flow'!$F$17:$EG$17)-'Rent Roll'!$V18,0)*'Rent Roll'!$T18*'Rent Roll'!$R18,"-"),"-")</f>
        <v>-</v>
      </c>
      <c r="DN74" s="715" t="str">
        <f>IFERROR(IF(DN$3='Rent Roll'!$U18,MAX(-SUMIF('Monthly Cash Flow'!$F$6:$EG$6,DN$4,'Monthly Cash Flow'!$F$17:$EG$17)-'Rent Roll'!$V18,0)*'Rent Roll'!$T18*'Rent Roll'!$R18,"-"),"-")</f>
        <v>-</v>
      </c>
      <c r="DO74" s="715" t="str">
        <f>IFERROR(IF(DO$3='Rent Roll'!$U18,MAX(-SUMIF('Monthly Cash Flow'!$F$6:$EG$6,DO$4,'Monthly Cash Flow'!$F$17:$EG$17)-'Rent Roll'!$V18,0)*'Rent Roll'!$T18*'Rent Roll'!$R18,"-"),"-")</f>
        <v>-</v>
      </c>
      <c r="DP74" s="715" t="str">
        <f>IFERROR(IF(DP$3='Rent Roll'!$U18,MAX(-SUMIF('Monthly Cash Flow'!$F$6:$EG$6,DP$4,'Monthly Cash Flow'!$F$17:$EG$17)-'Rent Roll'!$V18,0)*'Rent Roll'!$T18*'Rent Roll'!$R18,"-"),"-")</f>
        <v>-</v>
      </c>
      <c r="DQ74" s="715" t="str">
        <f>IFERROR(IF(DQ$3='Rent Roll'!$U18,MAX(-SUMIF('Monthly Cash Flow'!$F$6:$EG$6,DQ$4,'Monthly Cash Flow'!$F$17:$EG$17)-'Rent Roll'!$V18,0)*'Rent Roll'!$T18*'Rent Roll'!$R18,"-"),"-")</f>
        <v>-</v>
      </c>
      <c r="DR74" s="715" t="str">
        <f>IFERROR(IF(DR$3='Rent Roll'!$U18,MAX(-SUMIF('Monthly Cash Flow'!$F$6:$EG$6,DR$4,'Monthly Cash Flow'!$F$17:$EG$17)-'Rent Roll'!$V18,0)*'Rent Roll'!$T18*'Rent Roll'!$R18,"-"),"-")</f>
        <v>-</v>
      </c>
      <c r="DS74" s="715" t="str">
        <f>IFERROR(IF(DS$3='Rent Roll'!$U18,MAX(-SUMIF('Monthly Cash Flow'!$F$6:$EG$6,DS$4,'Monthly Cash Flow'!$F$17:$EG$17)-'Rent Roll'!$V18,0)*'Rent Roll'!$T18*'Rent Roll'!$R18,"-"),"-")</f>
        <v>-</v>
      </c>
      <c r="DT74" s="715" t="str">
        <f>IFERROR(IF(DT$3='Rent Roll'!$U18,MAX(-SUMIF('Monthly Cash Flow'!$F$6:$EG$6,DT$4,'Monthly Cash Flow'!$F$17:$EG$17)-'Rent Roll'!$V18,0)*'Rent Roll'!$T18*'Rent Roll'!$R18,"-"),"-")</f>
        <v>-</v>
      </c>
      <c r="DU74" s="715" t="str">
        <f>IFERROR(IF(DU$3='Rent Roll'!$U18,MAX(-SUMIF('Monthly Cash Flow'!$F$6:$EG$6,DU$4,'Monthly Cash Flow'!$F$17:$EG$17)-'Rent Roll'!$V18,0)*'Rent Roll'!$T18*'Rent Roll'!$R18,"-"),"-")</f>
        <v>-</v>
      </c>
      <c r="DV74" s="715" t="str">
        <f>IFERROR(IF(DV$3='Rent Roll'!$U18,MAX(-SUMIF('Monthly Cash Flow'!$F$6:$EG$6,DV$4,'Monthly Cash Flow'!$F$17:$EG$17)-'Rent Roll'!$V18,0)*'Rent Roll'!$T18*'Rent Roll'!$R18,"-"),"-")</f>
        <v>-</v>
      </c>
      <c r="DW74" s="715" t="str">
        <f>IFERROR(IF(DW$3='Rent Roll'!$U18,MAX(-SUMIF('Monthly Cash Flow'!$F$6:$EG$6,DW$4,'Monthly Cash Flow'!$F$17:$EG$17)-'Rent Roll'!$V18,0)*'Rent Roll'!$T18*'Rent Roll'!$R18,"-"),"-")</f>
        <v>-</v>
      </c>
      <c r="DX74" s="715" t="str">
        <f>IFERROR(IF(DX$3='Rent Roll'!$U18,MAX(-SUMIF('Monthly Cash Flow'!$F$6:$EG$6,DX$4,'Monthly Cash Flow'!$F$17:$EG$17)-'Rent Roll'!$V18,0)*'Rent Roll'!$T18*'Rent Roll'!$R18,"-"),"-")</f>
        <v>-</v>
      </c>
      <c r="DY74" s="715" t="str">
        <f>IFERROR(IF(DY$3='Rent Roll'!$U18,MAX(-SUMIF('Monthly Cash Flow'!$F$6:$EG$6,DY$4,'Monthly Cash Flow'!$F$17:$EG$17)-'Rent Roll'!$V18,0)*'Rent Roll'!$T18*'Rent Roll'!$R18,"-"),"-")</f>
        <v>-</v>
      </c>
      <c r="DZ74" s="715" t="str">
        <f>IFERROR(IF(DZ$3='Rent Roll'!$U18,MAX(-SUMIF('Monthly Cash Flow'!$F$6:$EG$6,DZ$4,'Monthly Cash Flow'!$F$17:$EG$17)-'Rent Roll'!$V18,0)*'Rent Roll'!$T18*'Rent Roll'!$R18,"-"),"-")</f>
        <v>-</v>
      </c>
      <c r="EA74" s="715" t="str">
        <f>IFERROR(IF(EA$3='Rent Roll'!$U18,MAX(-SUMIF('Monthly Cash Flow'!$F$6:$EG$6,EA$4,'Monthly Cash Flow'!$F$17:$EG$17)-'Rent Roll'!$V18,0)*'Rent Roll'!$T18*'Rent Roll'!$R18,"-"),"-")</f>
        <v>-</v>
      </c>
      <c r="EB74" s="715" t="str">
        <f>IFERROR(IF(EB$3='Rent Roll'!$U18,MAX(-SUMIF('Monthly Cash Flow'!$F$6:$EG$6,EB$4,'Monthly Cash Flow'!$F$17:$EG$17)-'Rent Roll'!$V18,0)*'Rent Roll'!$T18*'Rent Roll'!$R18,"-"),"-")</f>
        <v>-</v>
      </c>
      <c r="EC74" s="715" t="str">
        <f>IFERROR(IF(EC$3='Rent Roll'!$U18,MAX(-SUMIF('Monthly Cash Flow'!$F$6:$EG$6,EC$4,'Monthly Cash Flow'!$F$17:$EG$17)-'Rent Roll'!$V18,0)*'Rent Roll'!$T18*'Rent Roll'!$R18,"-"),"-")</f>
        <v>-</v>
      </c>
      <c r="ED74" s="715" t="str">
        <f>IFERROR(IF(ED$3='Rent Roll'!$U18,MAX(-SUMIF('Monthly Cash Flow'!$F$6:$EG$6,ED$4,'Monthly Cash Flow'!$F$17:$EG$17)-'Rent Roll'!$V18,0)*'Rent Roll'!$T18*'Rent Roll'!$R18,"-"),"-")</f>
        <v>-</v>
      </c>
      <c r="EE74" s="715" t="str">
        <f>IFERROR(IF(EE$3='Rent Roll'!$U18,MAX(-SUMIF('Monthly Cash Flow'!$F$6:$EG$6,EE$4,'Monthly Cash Flow'!$F$17:$EG$17)-'Rent Roll'!$V18,0)*'Rent Roll'!$T18*'Rent Roll'!$R18,"-"),"-")</f>
        <v>-</v>
      </c>
      <c r="EF74" s="361" t="str">
        <f>IFERROR(IF(EF$3='Rent Roll'!$U18,MAX(-SUMIF('Monthly Cash Flow'!$F$6:$EG$6,EF$4,'Monthly Cash Flow'!$F$17:$EG$17)-'Rent Roll'!$V18,0)*'Rent Roll'!$T18*'Rent Roll'!$R18,"-"),"-")</f>
        <v>-</v>
      </c>
      <c r="EG74" s="693" t="s">
        <v>109</v>
      </c>
    </row>
    <row r="75" spans="2:137" x14ac:dyDescent="0.25">
      <c r="B75" s="732"/>
      <c r="C75" s="714" t="str">
        <f>CONCATENATE('Rent Roll'!B19&amp;" - "&amp;'Rent Roll'!C19)</f>
        <v xml:space="preserve"> - </v>
      </c>
      <c r="D75" s="361">
        <f t="shared" si="19"/>
        <v>0</v>
      </c>
      <c r="E75" s="715" t="str">
        <f>IFERROR(IF(E$3='Rent Roll'!$U19,MAX(-SUMIF('Monthly Cash Flow'!$F$6:$EG$6,E$4,'Monthly Cash Flow'!$F$17:$EG$17)-'Rent Roll'!$V19,0)*'Rent Roll'!$T19*'Rent Roll'!$R19,"-"),"-")</f>
        <v>-</v>
      </c>
      <c r="F75" s="715" t="str">
        <f>IFERROR(IF(F$3='Rent Roll'!$U19,MAX(-SUMIF('Monthly Cash Flow'!$F$6:$EG$6,F$4,'Monthly Cash Flow'!$F$17:$EG$17)-'Rent Roll'!$V19,0)*'Rent Roll'!$T19*'Rent Roll'!$R19,"-"),"-")</f>
        <v>-</v>
      </c>
      <c r="G75" s="715" t="str">
        <f>IFERROR(IF(G$3='Rent Roll'!$U19,MAX(-SUMIF('Monthly Cash Flow'!$F$6:$EG$6,G$4,'Monthly Cash Flow'!$F$17:$EG$17)-'Rent Roll'!$V19,0)*'Rent Roll'!$T19*'Rent Roll'!$R19,"-"),"-")</f>
        <v>-</v>
      </c>
      <c r="H75" s="715" t="str">
        <f>IFERROR(IF(H$3='Rent Roll'!$U19,MAX(-SUMIF('Monthly Cash Flow'!$F$6:$EG$6,H$4,'Monthly Cash Flow'!$F$17:$EG$17)-'Rent Roll'!$V19,0)*'Rent Roll'!$T19*'Rent Roll'!$R19,"-"),"-")</f>
        <v>-</v>
      </c>
      <c r="I75" s="715" t="str">
        <f>IFERROR(IF(I$3='Rent Roll'!$U19,MAX(-SUMIF('Monthly Cash Flow'!$F$6:$EG$6,I$4,'Monthly Cash Flow'!$F$17:$EG$17)-'Rent Roll'!$V19,0)*'Rent Roll'!$T19*'Rent Roll'!$R19,"-"),"-")</f>
        <v>-</v>
      </c>
      <c r="J75" s="715" t="str">
        <f>IFERROR(IF(J$3='Rent Roll'!$U19,MAX(-SUMIF('Monthly Cash Flow'!$F$6:$EG$6,J$4,'Monthly Cash Flow'!$F$17:$EG$17)-'Rent Roll'!$V19,0)*'Rent Roll'!$T19*'Rent Roll'!$R19,"-"),"-")</f>
        <v>-</v>
      </c>
      <c r="K75" s="715" t="str">
        <f>IFERROR(IF(K$3='Rent Roll'!$U19,MAX(-SUMIF('Monthly Cash Flow'!$F$6:$EG$6,K$4,'Monthly Cash Flow'!$F$17:$EG$17)-'Rent Roll'!$V19,0)*'Rent Roll'!$T19*'Rent Roll'!$R19,"-"),"-")</f>
        <v>-</v>
      </c>
      <c r="L75" s="715" t="str">
        <f>IFERROR(IF(L$3='Rent Roll'!$U19,MAX(-SUMIF('Monthly Cash Flow'!$F$6:$EG$6,L$4,'Monthly Cash Flow'!$F$17:$EG$17)-'Rent Roll'!$V19,0)*'Rent Roll'!$T19*'Rent Roll'!$R19,"-"),"-")</f>
        <v>-</v>
      </c>
      <c r="M75" s="715" t="str">
        <f>IFERROR(IF(M$3='Rent Roll'!$U19,MAX(-SUMIF('Monthly Cash Flow'!$F$6:$EG$6,M$4,'Monthly Cash Flow'!$F$17:$EG$17)-'Rent Roll'!$V19,0)*'Rent Roll'!$T19*'Rent Roll'!$R19,"-"),"-")</f>
        <v>-</v>
      </c>
      <c r="N75" s="715" t="str">
        <f>IFERROR(IF(N$3='Rent Roll'!$U19,MAX(-SUMIF('Monthly Cash Flow'!$F$6:$EG$6,N$4,'Monthly Cash Flow'!$F$17:$EG$17)-'Rent Roll'!$V19,0)*'Rent Roll'!$T19*'Rent Roll'!$R19,"-"),"-")</f>
        <v>-</v>
      </c>
      <c r="O75" s="715" t="str">
        <f>IFERROR(IF(O$3='Rent Roll'!$U19,MAX(-SUMIF('Monthly Cash Flow'!$F$6:$EG$6,O$4,'Monthly Cash Flow'!$F$17:$EG$17)-'Rent Roll'!$V19,0)*'Rent Roll'!$T19*'Rent Roll'!$R19,"-"),"-")</f>
        <v>-</v>
      </c>
      <c r="P75" s="715" t="str">
        <f>IFERROR(IF(P$3='Rent Roll'!$U19,MAX(-SUMIF('Monthly Cash Flow'!$F$6:$EG$6,P$4,'Monthly Cash Flow'!$F$17:$EG$17)-'Rent Roll'!$V19,0)*'Rent Roll'!$T19*'Rent Roll'!$R19,"-"),"-")</f>
        <v>-</v>
      </c>
      <c r="Q75" s="715" t="str">
        <f>IFERROR(IF(Q$3='Rent Roll'!$U19,MAX(-SUMIF('Monthly Cash Flow'!$F$6:$EG$6,Q$4,'Monthly Cash Flow'!$F$17:$EG$17)-'Rent Roll'!$V19,0)*'Rent Roll'!$T19*'Rent Roll'!$R19,"-"),"-")</f>
        <v>-</v>
      </c>
      <c r="R75" s="715" t="str">
        <f>IFERROR(IF(R$3='Rent Roll'!$U19,MAX(-SUMIF('Monthly Cash Flow'!$F$6:$EG$6,R$4,'Monthly Cash Flow'!$F$17:$EG$17)-'Rent Roll'!$V19,0)*'Rent Roll'!$T19*'Rent Roll'!$R19,"-"),"-")</f>
        <v>-</v>
      </c>
      <c r="S75" s="715" t="str">
        <f>IFERROR(IF(S$3='Rent Roll'!$U19,MAX(-SUMIF('Monthly Cash Flow'!$F$6:$EG$6,S$4,'Monthly Cash Flow'!$F$17:$EG$17)-'Rent Roll'!$V19,0)*'Rent Roll'!$T19*'Rent Roll'!$R19,"-"),"-")</f>
        <v>-</v>
      </c>
      <c r="T75" s="715" t="str">
        <f>IFERROR(IF(T$3='Rent Roll'!$U19,MAX(-SUMIF('Monthly Cash Flow'!$F$6:$EG$6,T$4,'Monthly Cash Flow'!$F$17:$EG$17)-'Rent Roll'!$V19,0)*'Rent Roll'!$T19*'Rent Roll'!$R19,"-"),"-")</f>
        <v>-</v>
      </c>
      <c r="U75" s="715" t="str">
        <f>IFERROR(IF(U$3='Rent Roll'!$U19,MAX(-SUMIF('Monthly Cash Flow'!$F$6:$EG$6,U$4,'Monthly Cash Flow'!$F$17:$EG$17)-'Rent Roll'!$V19,0)*'Rent Roll'!$T19*'Rent Roll'!$R19,"-"),"-")</f>
        <v>-</v>
      </c>
      <c r="V75" s="715" t="str">
        <f>IFERROR(IF(V$3='Rent Roll'!$U19,MAX(-SUMIF('Monthly Cash Flow'!$F$6:$EG$6,V$4,'Monthly Cash Flow'!$F$17:$EG$17)-'Rent Roll'!$V19,0)*'Rent Roll'!$T19*'Rent Roll'!$R19,"-"),"-")</f>
        <v>-</v>
      </c>
      <c r="W75" s="715" t="str">
        <f>IFERROR(IF(W$3='Rent Roll'!$U19,MAX(-SUMIF('Monthly Cash Flow'!$F$6:$EG$6,W$4,'Monthly Cash Flow'!$F$17:$EG$17)-'Rent Roll'!$V19,0)*'Rent Roll'!$T19*'Rent Roll'!$R19,"-"),"-")</f>
        <v>-</v>
      </c>
      <c r="X75" s="715" t="str">
        <f>IFERROR(IF(X$3='Rent Roll'!$U19,MAX(-SUMIF('Monthly Cash Flow'!$F$6:$EG$6,X$4,'Monthly Cash Flow'!$F$17:$EG$17)-'Rent Roll'!$V19,0)*'Rent Roll'!$T19*'Rent Roll'!$R19,"-"),"-")</f>
        <v>-</v>
      </c>
      <c r="Y75" s="715" t="str">
        <f>IFERROR(IF(Y$3='Rent Roll'!$U19,MAX(-SUMIF('Monthly Cash Flow'!$F$6:$EG$6,Y$4,'Monthly Cash Flow'!$F$17:$EG$17)-'Rent Roll'!$V19,0)*'Rent Roll'!$T19*'Rent Roll'!$R19,"-"),"-")</f>
        <v>-</v>
      </c>
      <c r="Z75" s="715" t="str">
        <f>IFERROR(IF(Z$3='Rent Roll'!$U19,MAX(-SUMIF('Monthly Cash Flow'!$F$6:$EG$6,Z$4,'Monthly Cash Flow'!$F$17:$EG$17)-'Rent Roll'!$V19,0)*'Rent Roll'!$T19*'Rent Roll'!$R19,"-"),"-")</f>
        <v>-</v>
      </c>
      <c r="AA75" s="715" t="str">
        <f>IFERROR(IF(AA$3='Rent Roll'!$U19,MAX(-SUMIF('Monthly Cash Flow'!$F$6:$EG$6,AA$4,'Monthly Cash Flow'!$F$17:$EG$17)-'Rent Roll'!$V19,0)*'Rent Roll'!$T19*'Rent Roll'!$R19,"-"),"-")</f>
        <v>-</v>
      </c>
      <c r="AB75" s="715" t="str">
        <f>IFERROR(IF(AB$3='Rent Roll'!$U19,MAX(-SUMIF('Monthly Cash Flow'!$F$6:$EG$6,AB$4,'Monthly Cash Flow'!$F$17:$EG$17)-'Rent Roll'!$V19,0)*'Rent Roll'!$T19*'Rent Roll'!$R19,"-"),"-")</f>
        <v>-</v>
      </c>
      <c r="AC75" s="715" t="str">
        <f>IFERROR(IF(AC$3='Rent Roll'!$U19,MAX(-SUMIF('Monthly Cash Flow'!$F$6:$EG$6,AC$4,'Monthly Cash Flow'!$F$17:$EG$17)-'Rent Roll'!$V19,0)*'Rent Roll'!$T19*'Rent Roll'!$R19,"-"),"-")</f>
        <v>-</v>
      </c>
      <c r="AD75" s="715" t="str">
        <f>IFERROR(IF(AD$3='Rent Roll'!$U19,MAX(-SUMIF('Monthly Cash Flow'!$F$6:$EG$6,AD$4,'Monthly Cash Flow'!$F$17:$EG$17)-'Rent Roll'!$V19,0)*'Rent Roll'!$T19*'Rent Roll'!$R19,"-"),"-")</f>
        <v>-</v>
      </c>
      <c r="AE75" s="715" t="str">
        <f>IFERROR(IF(AE$3='Rent Roll'!$U19,MAX(-SUMIF('Monthly Cash Flow'!$F$6:$EG$6,AE$4,'Monthly Cash Flow'!$F$17:$EG$17)-'Rent Roll'!$V19,0)*'Rent Roll'!$T19*'Rent Roll'!$R19,"-"),"-")</f>
        <v>-</v>
      </c>
      <c r="AF75" s="715" t="str">
        <f>IFERROR(IF(AF$3='Rent Roll'!$U19,MAX(-SUMIF('Monthly Cash Flow'!$F$6:$EG$6,AF$4,'Monthly Cash Flow'!$F$17:$EG$17)-'Rent Roll'!$V19,0)*'Rent Roll'!$T19*'Rent Roll'!$R19,"-"),"-")</f>
        <v>-</v>
      </c>
      <c r="AG75" s="715" t="str">
        <f>IFERROR(IF(AG$3='Rent Roll'!$U19,MAX(-SUMIF('Monthly Cash Flow'!$F$6:$EG$6,AG$4,'Monthly Cash Flow'!$F$17:$EG$17)-'Rent Roll'!$V19,0)*'Rent Roll'!$T19*'Rent Roll'!$R19,"-"),"-")</f>
        <v>-</v>
      </c>
      <c r="AH75" s="715" t="str">
        <f>IFERROR(IF(AH$3='Rent Roll'!$U19,MAX(-SUMIF('Monthly Cash Flow'!$F$6:$EG$6,AH$4,'Monthly Cash Flow'!$F$17:$EG$17)-'Rent Roll'!$V19,0)*'Rent Roll'!$T19*'Rent Roll'!$R19,"-"),"-")</f>
        <v>-</v>
      </c>
      <c r="AI75" s="715" t="str">
        <f>IFERROR(IF(AI$3='Rent Roll'!$U19,MAX(-SUMIF('Monthly Cash Flow'!$F$6:$EG$6,AI$4,'Monthly Cash Flow'!$F$17:$EG$17)-'Rent Roll'!$V19,0)*'Rent Roll'!$T19*'Rent Roll'!$R19,"-"),"-")</f>
        <v>-</v>
      </c>
      <c r="AJ75" s="715" t="str">
        <f>IFERROR(IF(AJ$3='Rent Roll'!$U19,MAX(-SUMIF('Monthly Cash Flow'!$F$6:$EG$6,AJ$4,'Monthly Cash Flow'!$F$17:$EG$17)-'Rent Roll'!$V19,0)*'Rent Roll'!$T19*'Rent Roll'!$R19,"-"),"-")</f>
        <v>-</v>
      </c>
      <c r="AK75" s="715" t="str">
        <f>IFERROR(IF(AK$3='Rent Roll'!$U19,MAX(-SUMIF('Monthly Cash Flow'!$F$6:$EG$6,AK$4,'Monthly Cash Flow'!$F$17:$EG$17)-'Rent Roll'!$V19,0)*'Rent Roll'!$T19*'Rent Roll'!$R19,"-"),"-")</f>
        <v>-</v>
      </c>
      <c r="AL75" s="715" t="str">
        <f>IFERROR(IF(AL$3='Rent Roll'!$U19,MAX(-SUMIF('Monthly Cash Flow'!$F$6:$EG$6,AL$4,'Monthly Cash Flow'!$F$17:$EG$17)-'Rent Roll'!$V19,0)*'Rent Roll'!$T19*'Rent Roll'!$R19,"-"),"-")</f>
        <v>-</v>
      </c>
      <c r="AM75" s="715" t="str">
        <f>IFERROR(IF(AM$3='Rent Roll'!$U19,MAX(-SUMIF('Monthly Cash Flow'!$F$6:$EG$6,AM$4,'Monthly Cash Flow'!$F$17:$EG$17)-'Rent Roll'!$V19,0)*'Rent Roll'!$T19*'Rent Roll'!$R19,"-"),"-")</f>
        <v>-</v>
      </c>
      <c r="AN75" s="715" t="str">
        <f>IFERROR(IF(AN$3='Rent Roll'!$U19,MAX(-SUMIF('Monthly Cash Flow'!$F$6:$EG$6,AN$4,'Monthly Cash Flow'!$F$17:$EG$17)-'Rent Roll'!$V19,0)*'Rent Roll'!$T19*'Rent Roll'!$R19,"-"),"-")</f>
        <v>-</v>
      </c>
      <c r="AO75" s="715" t="str">
        <f>IFERROR(IF(AO$3='Rent Roll'!$U19,MAX(-SUMIF('Monthly Cash Flow'!$F$6:$EG$6,AO$4,'Monthly Cash Flow'!$F$17:$EG$17)-'Rent Roll'!$V19,0)*'Rent Roll'!$T19*'Rent Roll'!$R19,"-"),"-")</f>
        <v>-</v>
      </c>
      <c r="AP75" s="715" t="str">
        <f>IFERROR(IF(AP$3='Rent Roll'!$U19,MAX(-SUMIF('Monthly Cash Flow'!$F$6:$EG$6,AP$4,'Monthly Cash Flow'!$F$17:$EG$17)-'Rent Roll'!$V19,0)*'Rent Roll'!$T19*'Rent Roll'!$R19,"-"),"-")</f>
        <v>-</v>
      </c>
      <c r="AQ75" s="715" t="str">
        <f>IFERROR(IF(AQ$3='Rent Roll'!$U19,MAX(-SUMIF('Monthly Cash Flow'!$F$6:$EG$6,AQ$4,'Monthly Cash Flow'!$F$17:$EG$17)-'Rent Roll'!$V19,0)*'Rent Roll'!$T19*'Rent Roll'!$R19,"-"),"-")</f>
        <v>-</v>
      </c>
      <c r="AR75" s="715" t="str">
        <f>IFERROR(IF(AR$3='Rent Roll'!$U19,MAX(-SUMIF('Monthly Cash Flow'!$F$6:$EG$6,AR$4,'Monthly Cash Flow'!$F$17:$EG$17)-'Rent Roll'!$V19,0)*'Rent Roll'!$T19*'Rent Roll'!$R19,"-"),"-")</f>
        <v>-</v>
      </c>
      <c r="AS75" s="715" t="str">
        <f>IFERROR(IF(AS$3='Rent Roll'!$U19,MAX(-SUMIF('Monthly Cash Flow'!$F$6:$EG$6,AS$4,'Monthly Cash Flow'!$F$17:$EG$17)-'Rent Roll'!$V19,0)*'Rent Roll'!$T19*'Rent Roll'!$R19,"-"),"-")</f>
        <v>-</v>
      </c>
      <c r="AT75" s="715" t="str">
        <f>IFERROR(IF(AT$3='Rent Roll'!$U19,MAX(-SUMIF('Monthly Cash Flow'!$F$6:$EG$6,AT$4,'Monthly Cash Flow'!$F$17:$EG$17)-'Rent Roll'!$V19,0)*'Rent Roll'!$T19*'Rent Roll'!$R19,"-"),"-")</f>
        <v>-</v>
      </c>
      <c r="AU75" s="715" t="str">
        <f>IFERROR(IF(AU$3='Rent Roll'!$U19,MAX(-SUMIF('Monthly Cash Flow'!$F$6:$EG$6,AU$4,'Monthly Cash Flow'!$F$17:$EG$17)-'Rent Roll'!$V19,0)*'Rent Roll'!$T19*'Rent Roll'!$R19,"-"),"-")</f>
        <v>-</v>
      </c>
      <c r="AV75" s="715" t="str">
        <f>IFERROR(IF(AV$3='Rent Roll'!$U19,MAX(-SUMIF('Monthly Cash Flow'!$F$6:$EG$6,AV$4,'Monthly Cash Flow'!$F$17:$EG$17)-'Rent Roll'!$V19,0)*'Rent Roll'!$T19*'Rent Roll'!$R19,"-"),"-")</f>
        <v>-</v>
      </c>
      <c r="AW75" s="715" t="str">
        <f>IFERROR(IF(AW$3='Rent Roll'!$U19,MAX(-SUMIF('Monthly Cash Flow'!$F$6:$EG$6,AW$4,'Monthly Cash Flow'!$F$17:$EG$17)-'Rent Roll'!$V19,0)*'Rent Roll'!$T19*'Rent Roll'!$R19,"-"),"-")</f>
        <v>-</v>
      </c>
      <c r="AX75" s="715" t="str">
        <f>IFERROR(IF(AX$3='Rent Roll'!$U19,MAX(-SUMIF('Monthly Cash Flow'!$F$6:$EG$6,AX$4,'Monthly Cash Flow'!$F$17:$EG$17)-'Rent Roll'!$V19,0)*'Rent Roll'!$T19*'Rent Roll'!$R19,"-"),"-")</f>
        <v>-</v>
      </c>
      <c r="AY75" s="715" t="str">
        <f>IFERROR(IF(AY$3='Rent Roll'!$U19,MAX(-SUMIF('Monthly Cash Flow'!$F$6:$EG$6,AY$4,'Monthly Cash Flow'!$F$17:$EG$17)-'Rent Roll'!$V19,0)*'Rent Roll'!$T19*'Rent Roll'!$R19,"-"),"-")</f>
        <v>-</v>
      </c>
      <c r="AZ75" s="715" t="str">
        <f>IFERROR(IF(AZ$3='Rent Roll'!$U19,MAX(-SUMIF('Monthly Cash Flow'!$F$6:$EG$6,AZ$4,'Monthly Cash Flow'!$F$17:$EG$17)-'Rent Roll'!$V19,0)*'Rent Roll'!$T19*'Rent Roll'!$R19,"-"),"-")</f>
        <v>-</v>
      </c>
      <c r="BA75" s="715" t="str">
        <f>IFERROR(IF(BA$3='Rent Roll'!$U19,MAX(-SUMIF('Monthly Cash Flow'!$F$6:$EG$6,BA$4,'Monthly Cash Flow'!$F$17:$EG$17)-'Rent Roll'!$V19,0)*'Rent Roll'!$T19*'Rent Roll'!$R19,"-"),"-")</f>
        <v>-</v>
      </c>
      <c r="BB75" s="715" t="str">
        <f>IFERROR(IF(BB$3='Rent Roll'!$U19,MAX(-SUMIF('Monthly Cash Flow'!$F$6:$EG$6,BB$4,'Monthly Cash Flow'!$F$17:$EG$17)-'Rent Roll'!$V19,0)*'Rent Roll'!$T19*'Rent Roll'!$R19,"-"),"-")</f>
        <v>-</v>
      </c>
      <c r="BC75" s="715" t="str">
        <f>IFERROR(IF(BC$3='Rent Roll'!$U19,MAX(-SUMIF('Monthly Cash Flow'!$F$6:$EG$6,BC$4,'Monthly Cash Flow'!$F$17:$EG$17)-'Rent Roll'!$V19,0)*'Rent Roll'!$T19*'Rent Roll'!$R19,"-"),"-")</f>
        <v>-</v>
      </c>
      <c r="BD75" s="715" t="str">
        <f>IFERROR(IF(BD$3='Rent Roll'!$U19,MAX(-SUMIF('Monthly Cash Flow'!$F$6:$EG$6,BD$4,'Monthly Cash Flow'!$F$17:$EG$17)-'Rent Roll'!$V19,0)*'Rent Roll'!$T19*'Rent Roll'!$R19,"-"),"-")</f>
        <v>-</v>
      </c>
      <c r="BE75" s="715" t="str">
        <f>IFERROR(IF(BE$3='Rent Roll'!$U19,MAX(-SUMIF('Monthly Cash Flow'!$F$6:$EG$6,BE$4,'Monthly Cash Flow'!$F$17:$EG$17)-'Rent Roll'!$V19,0)*'Rent Roll'!$T19*'Rent Roll'!$R19,"-"),"-")</f>
        <v>-</v>
      </c>
      <c r="BF75" s="715" t="str">
        <f>IFERROR(IF(BF$3='Rent Roll'!$U19,MAX(-SUMIF('Monthly Cash Flow'!$F$6:$EG$6,BF$4,'Monthly Cash Flow'!$F$17:$EG$17)-'Rent Roll'!$V19,0)*'Rent Roll'!$T19*'Rent Roll'!$R19,"-"),"-")</f>
        <v>-</v>
      </c>
      <c r="BG75" s="715" t="str">
        <f>IFERROR(IF(BG$3='Rent Roll'!$U19,MAX(-SUMIF('Monthly Cash Flow'!$F$6:$EG$6,BG$4,'Monthly Cash Flow'!$F$17:$EG$17)-'Rent Roll'!$V19,0)*'Rent Roll'!$T19*'Rent Roll'!$R19,"-"),"-")</f>
        <v>-</v>
      </c>
      <c r="BH75" s="715" t="str">
        <f>IFERROR(IF(BH$3='Rent Roll'!$U19,MAX(-SUMIF('Monthly Cash Flow'!$F$6:$EG$6,BH$4,'Monthly Cash Flow'!$F$17:$EG$17)-'Rent Roll'!$V19,0)*'Rent Roll'!$T19*'Rent Roll'!$R19,"-"),"-")</f>
        <v>-</v>
      </c>
      <c r="BI75" s="715" t="str">
        <f>IFERROR(IF(BI$3='Rent Roll'!$U19,MAX(-SUMIF('Monthly Cash Flow'!$F$6:$EG$6,BI$4,'Monthly Cash Flow'!$F$17:$EG$17)-'Rent Roll'!$V19,0)*'Rent Roll'!$T19*'Rent Roll'!$R19,"-"),"-")</f>
        <v>-</v>
      </c>
      <c r="BJ75" s="715" t="str">
        <f>IFERROR(IF(BJ$3='Rent Roll'!$U19,MAX(-SUMIF('Monthly Cash Flow'!$F$6:$EG$6,BJ$4,'Monthly Cash Flow'!$F$17:$EG$17)-'Rent Roll'!$V19,0)*'Rent Roll'!$T19*'Rent Roll'!$R19,"-"),"-")</f>
        <v>-</v>
      </c>
      <c r="BK75" s="715" t="str">
        <f>IFERROR(IF(BK$3='Rent Roll'!$U19,MAX(-SUMIF('Monthly Cash Flow'!$F$6:$EG$6,BK$4,'Monthly Cash Flow'!$F$17:$EG$17)-'Rent Roll'!$V19,0)*'Rent Roll'!$T19*'Rent Roll'!$R19,"-"),"-")</f>
        <v>-</v>
      </c>
      <c r="BL75" s="715" t="str">
        <f>IFERROR(IF(BL$3='Rent Roll'!$U19,MAX(-SUMIF('Monthly Cash Flow'!$F$6:$EG$6,BL$4,'Monthly Cash Flow'!$F$17:$EG$17)-'Rent Roll'!$V19,0)*'Rent Roll'!$T19*'Rent Roll'!$R19,"-"),"-")</f>
        <v>-</v>
      </c>
      <c r="BM75" s="715" t="str">
        <f>IFERROR(IF(BM$3='Rent Roll'!$U19,MAX(-SUMIF('Monthly Cash Flow'!$F$6:$EG$6,BM$4,'Monthly Cash Flow'!$F$17:$EG$17)-'Rent Roll'!$V19,0)*'Rent Roll'!$T19*'Rent Roll'!$R19,"-"),"-")</f>
        <v>-</v>
      </c>
      <c r="BN75" s="715" t="str">
        <f>IFERROR(IF(BN$3='Rent Roll'!$U19,MAX(-SUMIF('Monthly Cash Flow'!$F$6:$EG$6,BN$4,'Monthly Cash Flow'!$F$17:$EG$17)-'Rent Roll'!$V19,0)*'Rent Roll'!$T19*'Rent Roll'!$R19,"-"),"-")</f>
        <v>-</v>
      </c>
      <c r="BO75" s="715" t="str">
        <f>IFERROR(IF(BO$3='Rent Roll'!$U19,MAX(-SUMIF('Monthly Cash Flow'!$F$6:$EG$6,BO$4,'Monthly Cash Flow'!$F$17:$EG$17)-'Rent Roll'!$V19,0)*'Rent Roll'!$T19*'Rent Roll'!$R19,"-"),"-")</f>
        <v>-</v>
      </c>
      <c r="BP75" s="715" t="str">
        <f>IFERROR(IF(BP$3='Rent Roll'!$U19,MAX(-SUMIF('Monthly Cash Flow'!$F$6:$EG$6,BP$4,'Monthly Cash Flow'!$F$17:$EG$17)-'Rent Roll'!$V19,0)*'Rent Roll'!$T19*'Rent Roll'!$R19,"-"),"-")</f>
        <v>-</v>
      </c>
      <c r="BQ75" s="715" t="str">
        <f>IFERROR(IF(BQ$3='Rent Roll'!$U19,MAX(-SUMIF('Monthly Cash Flow'!$F$6:$EG$6,BQ$4,'Monthly Cash Flow'!$F$17:$EG$17)-'Rent Roll'!$V19,0)*'Rent Roll'!$T19*'Rent Roll'!$R19,"-"),"-")</f>
        <v>-</v>
      </c>
      <c r="BR75" s="715" t="str">
        <f>IFERROR(IF(BR$3='Rent Roll'!$U19,MAX(-SUMIF('Monthly Cash Flow'!$F$6:$EG$6,BR$4,'Monthly Cash Flow'!$F$17:$EG$17)-'Rent Roll'!$V19,0)*'Rent Roll'!$T19*'Rent Roll'!$R19,"-"),"-")</f>
        <v>-</v>
      </c>
      <c r="BS75" s="715" t="str">
        <f>IFERROR(IF(BS$3='Rent Roll'!$U19,MAX(-SUMIF('Monthly Cash Flow'!$F$6:$EG$6,BS$4,'Monthly Cash Flow'!$F$17:$EG$17)-'Rent Roll'!$V19,0)*'Rent Roll'!$T19*'Rent Roll'!$R19,"-"),"-")</f>
        <v>-</v>
      </c>
      <c r="BT75" s="715" t="str">
        <f>IFERROR(IF(BT$3='Rent Roll'!$U19,MAX(-SUMIF('Monthly Cash Flow'!$F$6:$EG$6,BT$4,'Monthly Cash Flow'!$F$17:$EG$17)-'Rent Roll'!$V19,0)*'Rent Roll'!$T19*'Rent Roll'!$R19,"-"),"-")</f>
        <v>-</v>
      </c>
      <c r="BU75" s="715" t="str">
        <f>IFERROR(IF(BU$3='Rent Roll'!$U19,MAX(-SUMIF('Monthly Cash Flow'!$F$6:$EG$6,BU$4,'Monthly Cash Flow'!$F$17:$EG$17)-'Rent Roll'!$V19,0)*'Rent Roll'!$T19*'Rent Roll'!$R19,"-"),"-")</f>
        <v>-</v>
      </c>
      <c r="BV75" s="715" t="str">
        <f>IFERROR(IF(BV$3='Rent Roll'!$U19,MAX(-SUMIF('Monthly Cash Flow'!$F$6:$EG$6,BV$4,'Monthly Cash Flow'!$F$17:$EG$17)-'Rent Roll'!$V19,0)*'Rent Roll'!$T19*'Rent Roll'!$R19,"-"),"-")</f>
        <v>-</v>
      </c>
      <c r="BW75" s="715" t="str">
        <f>IFERROR(IF(BW$3='Rent Roll'!$U19,MAX(-SUMIF('Monthly Cash Flow'!$F$6:$EG$6,BW$4,'Monthly Cash Flow'!$F$17:$EG$17)-'Rent Roll'!$V19,0)*'Rent Roll'!$T19*'Rent Roll'!$R19,"-"),"-")</f>
        <v>-</v>
      </c>
      <c r="BX75" s="715" t="str">
        <f>IFERROR(IF(BX$3='Rent Roll'!$U19,MAX(-SUMIF('Monthly Cash Flow'!$F$6:$EG$6,BX$4,'Monthly Cash Flow'!$F$17:$EG$17)-'Rent Roll'!$V19,0)*'Rent Roll'!$T19*'Rent Roll'!$R19,"-"),"-")</f>
        <v>-</v>
      </c>
      <c r="BY75" s="715" t="str">
        <f>IFERROR(IF(BY$3='Rent Roll'!$U19,MAX(-SUMIF('Monthly Cash Flow'!$F$6:$EG$6,BY$4,'Monthly Cash Flow'!$F$17:$EG$17)-'Rent Roll'!$V19,0)*'Rent Roll'!$T19*'Rent Roll'!$R19,"-"),"-")</f>
        <v>-</v>
      </c>
      <c r="BZ75" s="715" t="str">
        <f>IFERROR(IF(BZ$3='Rent Roll'!$U19,MAX(-SUMIF('Monthly Cash Flow'!$F$6:$EG$6,BZ$4,'Monthly Cash Flow'!$F$17:$EG$17)-'Rent Roll'!$V19,0)*'Rent Roll'!$T19*'Rent Roll'!$R19,"-"),"-")</f>
        <v>-</v>
      </c>
      <c r="CA75" s="715" t="str">
        <f>IFERROR(IF(CA$3='Rent Roll'!$U19,MAX(-SUMIF('Monthly Cash Flow'!$F$6:$EG$6,CA$4,'Monthly Cash Flow'!$F$17:$EG$17)-'Rent Roll'!$V19,0)*'Rent Roll'!$T19*'Rent Roll'!$R19,"-"),"-")</f>
        <v>-</v>
      </c>
      <c r="CB75" s="715" t="str">
        <f>IFERROR(IF(CB$3='Rent Roll'!$U19,MAX(-SUMIF('Monthly Cash Flow'!$F$6:$EG$6,CB$4,'Monthly Cash Flow'!$F$17:$EG$17)-'Rent Roll'!$V19,0)*'Rent Roll'!$T19*'Rent Roll'!$R19,"-"),"-")</f>
        <v>-</v>
      </c>
      <c r="CC75" s="715" t="str">
        <f>IFERROR(IF(CC$3='Rent Roll'!$U19,MAX(-SUMIF('Monthly Cash Flow'!$F$6:$EG$6,CC$4,'Monthly Cash Flow'!$F$17:$EG$17)-'Rent Roll'!$V19,0)*'Rent Roll'!$T19*'Rent Roll'!$R19,"-"),"-")</f>
        <v>-</v>
      </c>
      <c r="CD75" s="715" t="str">
        <f>IFERROR(IF(CD$3='Rent Roll'!$U19,MAX(-SUMIF('Monthly Cash Flow'!$F$6:$EG$6,CD$4,'Monthly Cash Flow'!$F$17:$EG$17)-'Rent Roll'!$V19,0)*'Rent Roll'!$T19*'Rent Roll'!$R19,"-"),"-")</f>
        <v>-</v>
      </c>
      <c r="CE75" s="715" t="str">
        <f>IFERROR(IF(CE$3='Rent Roll'!$U19,MAX(-SUMIF('Monthly Cash Flow'!$F$6:$EG$6,CE$4,'Monthly Cash Flow'!$F$17:$EG$17)-'Rent Roll'!$V19,0)*'Rent Roll'!$T19*'Rent Roll'!$R19,"-"),"-")</f>
        <v>-</v>
      </c>
      <c r="CF75" s="715" t="str">
        <f>IFERROR(IF(CF$3='Rent Roll'!$U19,MAX(-SUMIF('Monthly Cash Flow'!$F$6:$EG$6,CF$4,'Monthly Cash Flow'!$F$17:$EG$17)-'Rent Roll'!$V19,0)*'Rent Roll'!$T19*'Rent Roll'!$R19,"-"),"-")</f>
        <v>-</v>
      </c>
      <c r="CG75" s="715" t="str">
        <f>IFERROR(IF(CG$3='Rent Roll'!$U19,MAX(-SUMIF('Monthly Cash Flow'!$F$6:$EG$6,CG$4,'Monthly Cash Flow'!$F$17:$EG$17)-'Rent Roll'!$V19,0)*'Rent Roll'!$T19*'Rent Roll'!$R19,"-"),"-")</f>
        <v>-</v>
      </c>
      <c r="CH75" s="715" t="str">
        <f>IFERROR(IF(CH$3='Rent Roll'!$U19,MAX(-SUMIF('Monthly Cash Flow'!$F$6:$EG$6,CH$4,'Monthly Cash Flow'!$F$17:$EG$17)-'Rent Roll'!$V19,0)*'Rent Roll'!$T19*'Rent Roll'!$R19,"-"),"-")</f>
        <v>-</v>
      </c>
      <c r="CI75" s="715" t="str">
        <f>IFERROR(IF(CI$3='Rent Roll'!$U19,MAX(-SUMIF('Monthly Cash Flow'!$F$6:$EG$6,CI$4,'Monthly Cash Flow'!$F$17:$EG$17)-'Rent Roll'!$V19,0)*'Rent Roll'!$T19*'Rent Roll'!$R19,"-"),"-")</f>
        <v>-</v>
      </c>
      <c r="CJ75" s="715" t="str">
        <f>IFERROR(IF(CJ$3='Rent Roll'!$U19,MAX(-SUMIF('Monthly Cash Flow'!$F$6:$EG$6,CJ$4,'Monthly Cash Flow'!$F$17:$EG$17)-'Rent Roll'!$V19,0)*'Rent Roll'!$T19*'Rent Roll'!$R19,"-"),"-")</f>
        <v>-</v>
      </c>
      <c r="CK75" s="715" t="str">
        <f>IFERROR(IF(CK$3='Rent Roll'!$U19,MAX(-SUMIF('Monthly Cash Flow'!$F$6:$EG$6,CK$4,'Monthly Cash Flow'!$F$17:$EG$17)-'Rent Roll'!$V19,0)*'Rent Roll'!$T19*'Rent Roll'!$R19,"-"),"-")</f>
        <v>-</v>
      </c>
      <c r="CL75" s="715" t="str">
        <f>IFERROR(IF(CL$3='Rent Roll'!$U19,MAX(-SUMIF('Monthly Cash Flow'!$F$6:$EG$6,CL$4,'Monthly Cash Flow'!$F$17:$EG$17)-'Rent Roll'!$V19,0)*'Rent Roll'!$T19*'Rent Roll'!$R19,"-"),"-")</f>
        <v>-</v>
      </c>
      <c r="CM75" s="715" t="str">
        <f>IFERROR(IF(CM$3='Rent Roll'!$U19,MAX(-SUMIF('Monthly Cash Flow'!$F$6:$EG$6,CM$4,'Monthly Cash Flow'!$F$17:$EG$17)-'Rent Roll'!$V19,0)*'Rent Roll'!$T19*'Rent Roll'!$R19,"-"),"-")</f>
        <v>-</v>
      </c>
      <c r="CN75" s="715" t="str">
        <f>IFERROR(IF(CN$3='Rent Roll'!$U19,MAX(-SUMIF('Monthly Cash Flow'!$F$6:$EG$6,CN$4,'Monthly Cash Flow'!$F$17:$EG$17)-'Rent Roll'!$V19,0)*'Rent Roll'!$T19*'Rent Roll'!$R19,"-"),"-")</f>
        <v>-</v>
      </c>
      <c r="CO75" s="715" t="str">
        <f>IFERROR(IF(CO$3='Rent Roll'!$U19,MAX(-SUMIF('Monthly Cash Flow'!$F$6:$EG$6,CO$4,'Monthly Cash Flow'!$F$17:$EG$17)-'Rent Roll'!$V19,0)*'Rent Roll'!$T19*'Rent Roll'!$R19,"-"),"-")</f>
        <v>-</v>
      </c>
      <c r="CP75" s="715" t="str">
        <f>IFERROR(IF(CP$3='Rent Roll'!$U19,MAX(-SUMIF('Monthly Cash Flow'!$F$6:$EG$6,CP$4,'Monthly Cash Flow'!$F$17:$EG$17)-'Rent Roll'!$V19,0)*'Rent Roll'!$T19*'Rent Roll'!$R19,"-"),"-")</f>
        <v>-</v>
      </c>
      <c r="CQ75" s="715" t="str">
        <f>IFERROR(IF(CQ$3='Rent Roll'!$U19,MAX(-SUMIF('Monthly Cash Flow'!$F$6:$EG$6,CQ$4,'Monthly Cash Flow'!$F$17:$EG$17)-'Rent Roll'!$V19,0)*'Rent Roll'!$T19*'Rent Roll'!$R19,"-"),"-")</f>
        <v>-</v>
      </c>
      <c r="CR75" s="715" t="str">
        <f>IFERROR(IF(CR$3='Rent Roll'!$U19,MAX(-SUMIF('Monthly Cash Flow'!$F$6:$EG$6,CR$4,'Monthly Cash Flow'!$F$17:$EG$17)-'Rent Roll'!$V19,0)*'Rent Roll'!$T19*'Rent Roll'!$R19,"-"),"-")</f>
        <v>-</v>
      </c>
      <c r="CS75" s="715" t="str">
        <f>IFERROR(IF(CS$3='Rent Roll'!$U19,MAX(-SUMIF('Monthly Cash Flow'!$F$6:$EG$6,CS$4,'Monthly Cash Flow'!$F$17:$EG$17)-'Rent Roll'!$V19,0)*'Rent Roll'!$T19*'Rent Roll'!$R19,"-"),"-")</f>
        <v>-</v>
      </c>
      <c r="CT75" s="715" t="str">
        <f>IFERROR(IF(CT$3='Rent Roll'!$U19,MAX(-SUMIF('Monthly Cash Flow'!$F$6:$EG$6,CT$4,'Monthly Cash Flow'!$F$17:$EG$17)-'Rent Roll'!$V19,0)*'Rent Roll'!$T19*'Rent Roll'!$R19,"-"),"-")</f>
        <v>-</v>
      </c>
      <c r="CU75" s="715" t="str">
        <f>IFERROR(IF(CU$3='Rent Roll'!$U19,MAX(-SUMIF('Monthly Cash Flow'!$F$6:$EG$6,CU$4,'Monthly Cash Flow'!$F$17:$EG$17)-'Rent Roll'!$V19,0)*'Rent Roll'!$T19*'Rent Roll'!$R19,"-"),"-")</f>
        <v>-</v>
      </c>
      <c r="CV75" s="715" t="str">
        <f>IFERROR(IF(CV$3='Rent Roll'!$U19,MAX(-SUMIF('Monthly Cash Flow'!$F$6:$EG$6,CV$4,'Monthly Cash Flow'!$F$17:$EG$17)-'Rent Roll'!$V19,0)*'Rent Roll'!$T19*'Rent Roll'!$R19,"-"),"-")</f>
        <v>-</v>
      </c>
      <c r="CW75" s="715" t="str">
        <f>IFERROR(IF(CW$3='Rent Roll'!$U19,MAX(-SUMIF('Monthly Cash Flow'!$F$6:$EG$6,CW$4,'Monthly Cash Flow'!$F$17:$EG$17)-'Rent Roll'!$V19,0)*'Rent Roll'!$T19*'Rent Roll'!$R19,"-"),"-")</f>
        <v>-</v>
      </c>
      <c r="CX75" s="715" t="str">
        <f>IFERROR(IF(CX$3='Rent Roll'!$U19,MAX(-SUMIF('Monthly Cash Flow'!$F$6:$EG$6,CX$4,'Monthly Cash Flow'!$F$17:$EG$17)-'Rent Roll'!$V19,0)*'Rent Roll'!$T19*'Rent Roll'!$R19,"-"),"-")</f>
        <v>-</v>
      </c>
      <c r="CY75" s="715" t="str">
        <f>IFERROR(IF(CY$3='Rent Roll'!$U19,MAX(-SUMIF('Monthly Cash Flow'!$F$6:$EG$6,CY$4,'Monthly Cash Flow'!$F$17:$EG$17)-'Rent Roll'!$V19,0)*'Rent Roll'!$T19*'Rent Roll'!$R19,"-"),"-")</f>
        <v>-</v>
      </c>
      <c r="CZ75" s="715" t="str">
        <f>IFERROR(IF(CZ$3='Rent Roll'!$U19,MAX(-SUMIF('Monthly Cash Flow'!$F$6:$EG$6,CZ$4,'Monthly Cash Flow'!$F$17:$EG$17)-'Rent Roll'!$V19,0)*'Rent Roll'!$T19*'Rent Roll'!$R19,"-"),"-")</f>
        <v>-</v>
      </c>
      <c r="DA75" s="715" t="str">
        <f>IFERROR(IF(DA$3='Rent Roll'!$U19,MAX(-SUMIF('Monthly Cash Flow'!$F$6:$EG$6,DA$4,'Monthly Cash Flow'!$F$17:$EG$17)-'Rent Roll'!$V19,0)*'Rent Roll'!$T19*'Rent Roll'!$R19,"-"),"-")</f>
        <v>-</v>
      </c>
      <c r="DB75" s="715" t="str">
        <f>IFERROR(IF(DB$3='Rent Roll'!$U19,MAX(-SUMIF('Monthly Cash Flow'!$F$6:$EG$6,DB$4,'Monthly Cash Flow'!$F$17:$EG$17)-'Rent Roll'!$V19,0)*'Rent Roll'!$T19*'Rent Roll'!$R19,"-"),"-")</f>
        <v>-</v>
      </c>
      <c r="DC75" s="715" t="str">
        <f>IFERROR(IF(DC$3='Rent Roll'!$U19,MAX(-SUMIF('Monthly Cash Flow'!$F$6:$EG$6,DC$4,'Monthly Cash Flow'!$F$17:$EG$17)-'Rent Roll'!$V19,0)*'Rent Roll'!$T19*'Rent Roll'!$R19,"-"),"-")</f>
        <v>-</v>
      </c>
      <c r="DD75" s="715" t="str">
        <f>IFERROR(IF(DD$3='Rent Roll'!$U19,MAX(-SUMIF('Monthly Cash Flow'!$F$6:$EG$6,DD$4,'Monthly Cash Flow'!$F$17:$EG$17)-'Rent Roll'!$V19,0)*'Rent Roll'!$T19*'Rent Roll'!$R19,"-"),"-")</f>
        <v>-</v>
      </c>
      <c r="DE75" s="715" t="str">
        <f>IFERROR(IF(DE$3='Rent Roll'!$U19,MAX(-SUMIF('Monthly Cash Flow'!$F$6:$EG$6,DE$4,'Monthly Cash Flow'!$F$17:$EG$17)-'Rent Roll'!$V19,0)*'Rent Roll'!$T19*'Rent Roll'!$R19,"-"),"-")</f>
        <v>-</v>
      </c>
      <c r="DF75" s="715" t="str">
        <f>IFERROR(IF(DF$3='Rent Roll'!$U19,MAX(-SUMIF('Monthly Cash Flow'!$F$6:$EG$6,DF$4,'Monthly Cash Flow'!$F$17:$EG$17)-'Rent Roll'!$V19,0)*'Rent Roll'!$T19*'Rent Roll'!$R19,"-"),"-")</f>
        <v>-</v>
      </c>
      <c r="DG75" s="715" t="str">
        <f>IFERROR(IF(DG$3='Rent Roll'!$U19,MAX(-SUMIF('Monthly Cash Flow'!$F$6:$EG$6,DG$4,'Monthly Cash Flow'!$F$17:$EG$17)-'Rent Roll'!$V19,0)*'Rent Roll'!$T19*'Rent Roll'!$R19,"-"),"-")</f>
        <v>-</v>
      </c>
      <c r="DH75" s="715" t="str">
        <f>IFERROR(IF(DH$3='Rent Roll'!$U19,MAX(-SUMIF('Monthly Cash Flow'!$F$6:$EG$6,DH$4,'Monthly Cash Flow'!$F$17:$EG$17)-'Rent Roll'!$V19,0)*'Rent Roll'!$T19*'Rent Roll'!$R19,"-"),"-")</f>
        <v>-</v>
      </c>
      <c r="DI75" s="715" t="str">
        <f>IFERROR(IF(DI$3='Rent Roll'!$U19,MAX(-SUMIF('Monthly Cash Flow'!$F$6:$EG$6,DI$4,'Monthly Cash Flow'!$F$17:$EG$17)-'Rent Roll'!$V19,0)*'Rent Roll'!$T19*'Rent Roll'!$R19,"-"),"-")</f>
        <v>-</v>
      </c>
      <c r="DJ75" s="715" t="str">
        <f>IFERROR(IF(DJ$3='Rent Roll'!$U19,MAX(-SUMIF('Monthly Cash Flow'!$F$6:$EG$6,DJ$4,'Monthly Cash Flow'!$F$17:$EG$17)-'Rent Roll'!$V19,0)*'Rent Roll'!$T19*'Rent Roll'!$R19,"-"),"-")</f>
        <v>-</v>
      </c>
      <c r="DK75" s="715" t="str">
        <f>IFERROR(IF(DK$3='Rent Roll'!$U19,MAX(-SUMIF('Monthly Cash Flow'!$F$6:$EG$6,DK$4,'Monthly Cash Flow'!$F$17:$EG$17)-'Rent Roll'!$V19,0)*'Rent Roll'!$T19*'Rent Roll'!$R19,"-"),"-")</f>
        <v>-</v>
      </c>
      <c r="DL75" s="715" t="str">
        <f>IFERROR(IF(DL$3='Rent Roll'!$U19,MAX(-SUMIF('Monthly Cash Flow'!$F$6:$EG$6,DL$4,'Monthly Cash Flow'!$F$17:$EG$17)-'Rent Roll'!$V19,0)*'Rent Roll'!$T19*'Rent Roll'!$R19,"-"),"-")</f>
        <v>-</v>
      </c>
      <c r="DM75" s="715" t="str">
        <f>IFERROR(IF(DM$3='Rent Roll'!$U19,MAX(-SUMIF('Monthly Cash Flow'!$F$6:$EG$6,DM$4,'Monthly Cash Flow'!$F$17:$EG$17)-'Rent Roll'!$V19,0)*'Rent Roll'!$T19*'Rent Roll'!$R19,"-"),"-")</f>
        <v>-</v>
      </c>
      <c r="DN75" s="715" t="str">
        <f>IFERROR(IF(DN$3='Rent Roll'!$U19,MAX(-SUMIF('Monthly Cash Flow'!$F$6:$EG$6,DN$4,'Monthly Cash Flow'!$F$17:$EG$17)-'Rent Roll'!$V19,0)*'Rent Roll'!$T19*'Rent Roll'!$R19,"-"),"-")</f>
        <v>-</v>
      </c>
      <c r="DO75" s="715" t="str">
        <f>IFERROR(IF(DO$3='Rent Roll'!$U19,MAX(-SUMIF('Monthly Cash Flow'!$F$6:$EG$6,DO$4,'Monthly Cash Flow'!$F$17:$EG$17)-'Rent Roll'!$V19,0)*'Rent Roll'!$T19*'Rent Roll'!$R19,"-"),"-")</f>
        <v>-</v>
      </c>
      <c r="DP75" s="715" t="str">
        <f>IFERROR(IF(DP$3='Rent Roll'!$U19,MAX(-SUMIF('Monthly Cash Flow'!$F$6:$EG$6,DP$4,'Monthly Cash Flow'!$F$17:$EG$17)-'Rent Roll'!$V19,0)*'Rent Roll'!$T19*'Rent Roll'!$R19,"-"),"-")</f>
        <v>-</v>
      </c>
      <c r="DQ75" s="715" t="str">
        <f>IFERROR(IF(DQ$3='Rent Roll'!$U19,MAX(-SUMIF('Monthly Cash Flow'!$F$6:$EG$6,DQ$4,'Monthly Cash Flow'!$F$17:$EG$17)-'Rent Roll'!$V19,0)*'Rent Roll'!$T19*'Rent Roll'!$R19,"-"),"-")</f>
        <v>-</v>
      </c>
      <c r="DR75" s="715" t="str">
        <f>IFERROR(IF(DR$3='Rent Roll'!$U19,MAX(-SUMIF('Monthly Cash Flow'!$F$6:$EG$6,DR$4,'Monthly Cash Flow'!$F$17:$EG$17)-'Rent Roll'!$V19,0)*'Rent Roll'!$T19*'Rent Roll'!$R19,"-"),"-")</f>
        <v>-</v>
      </c>
      <c r="DS75" s="715" t="str">
        <f>IFERROR(IF(DS$3='Rent Roll'!$U19,MAX(-SUMIF('Monthly Cash Flow'!$F$6:$EG$6,DS$4,'Monthly Cash Flow'!$F$17:$EG$17)-'Rent Roll'!$V19,0)*'Rent Roll'!$T19*'Rent Roll'!$R19,"-"),"-")</f>
        <v>-</v>
      </c>
      <c r="DT75" s="715" t="str">
        <f>IFERROR(IF(DT$3='Rent Roll'!$U19,MAX(-SUMIF('Monthly Cash Flow'!$F$6:$EG$6,DT$4,'Monthly Cash Flow'!$F$17:$EG$17)-'Rent Roll'!$V19,0)*'Rent Roll'!$T19*'Rent Roll'!$R19,"-"),"-")</f>
        <v>-</v>
      </c>
      <c r="DU75" s="715" t="str">
        <f>IFERROR(IF(DU$3='Rent Roll'!$U19,MAX(-SUMIF('Monthly Cash Flow'!$F$6:$EG$6,DU$4,'Monthly Cash Flow'!$F$17:$EG$17)-'Rent Roll'!$V19,0)*'Rent Roll'!$T19*'Rent Roll'!$R19,"-"),"-")</f>
        <v>-</v>
      </c>
      <c r="DV75" s="715" t="str">
        <f>IFERROR(IF(DV$3='Rent Roll'!$U19,MAX(-SUMIF('Monthly Cash Flow'!$F$6:$EG$6,DV$4,'Monthly Cash Flow'!$F$17:$EG$17)-'Rent Roll'!$V19,0)*'Rent Roll'!$T19*'Rent Roll'!$R19,"-"),"-")</f>
        <v>-</v>
      </c>
      <c r="DW75" s="715" t="str">
        <f>IFERROR(IF(DW$3='Rent Roll'!$U19,MAX(-SUMIF('Monthly Cash Flow'!$F$6:$EG$6,DW$4,'Monthly Cash Flow'!$F$17:$EG$17)-'Rent Roll'!$V19,0)*'Rent Roll'!$T19*'Rent Roll'!$R19,"-"),"-")</f>
        <v>-</v>
      </c>
      <c r="DX75" s="715" t="str">
        <f>IFERROR(IF(DX$3='Rent Roll'!$U19,MAX(-SUMIF('Monthly Cash Flow'!$F$6:$EG$6,DX$4,'Monthly Cash Flow'!$F$17:$EG$17)-'Rent Roll'!$V19,0)*'Rent Roll'!$T19*'Rent Roll'!$R19,"-"),"-")</f>
        <v>-</v>
      </c>
      <c r="DY75" s="715" t="str">
        <f>IFERROR(IF(DY$3='Rent Roll'!$U19,MAX(-SUMIF('Monthly Cash Flow'!$F$6:$EG$6,DY$4,'Monthly Cash Flow'!$F$17:$EG$17)-'Rent Roll'!$V19,0)*'Rent Roll'!$T19*'Rent Roll'!$R19,"-"),"-")</f>
        <v>-</v>
      </c>
      <c r="DZ75" s="715" t="str">
        <f>IFERROR(IF(DZ$3='Rent Roll'!$U19,MAX(-SUMIF('Monthly Cash Flow'!$F$6:$EG$6,DZ$4,'Monthly Cash Flow'!$F$17:$EG$17)-'Rent Roll'!$V19,0)*'Rent Roll'!$T19*'Rent Roll'!$R19,"-"),"-")</f>
        <v>-</v>
      </c>
      <c r="EA75" s="715" t="str">
        <f>IFERROR(IF(EA$3='Rent Roll'!$U19,MAX(-SUMIF('Monthly Cash Flow'!$F$6:$EG$6,EA$4,'Monthly Cash Flow'!$F$17:$EG$17)-'Rent Roll'!$V19,0)*'Rent Roll'!$T19*'Rent Roll'!$R19,"-"),"-")</f>
        <v>-</v>
      </c>
      <c r="EB75" s="715" t="str">
        <f>IFERROR(IF(EB$3='Rent Roll'!$U19,MAX(-SUMIF('Monthly Cash Flow'!$F$6:$EG$6,EB$4,'Monthly Cash Flow'!$F$17:$EG$17)-'Rent Roll'!$V19,0)*'Rent Roll'!$T19*'Rent Roll'!$R19,"-"),"-")</f>
        <v>-</v>
      </c>
      <c r="EC75" s="715" t="str">
        <f>IFERROR(IF(EC$3='Rent Roll'!$U19,MAX(-SUMIF('Monthly Cash Flow'!$F$6:$EG$6,EC$4,'Monthly Cash Flow'!$F$17:$EG$17)-'Rent Roll'!$V19,0)*'Rent Roll'!$T19*'Rent Roll'!$R19,"-"),"-")</f>
        <v>-</v>
      </c>
      <c r="ED75" s="715" t="str">
        <f>IFERROR(IF(ED$3='Rent Roll'!$U19,MAX(-SUMIF('Monthly Cash Flow'!$F$6:$EG$6,ED$4,'Monthly Cash Flow'!$F$17:$EG$17)-'Rent Roll'!$V19,0)*'Rent Roll'!$T19*'Rent Roll'!$R19,"-"),"-")</f>
        <v>-</v>
      </c>
      <c r="EE75" s="715" t="str">
        <f>IFERROR(IF(EE$3='Rent Roll'!$U19,MAX(-SUMIF('Monthly Cash Flow'!$F$6:$EG$6,EE$4,'Monthly Cash Flow'!$F$17:$EG$17)-'Rent Roll'!$V19,0)*'Rent Roll'!$T19*'Rent Roll'!$R19,"-"),"-")</f>
        <v>-</v>
      </c>
      <c r="EF75" s="361" t="str">
        <f>IFERROR(IF(EF$3='Rent Roll'!$U19,MAX(-SUMIF('Monthly Cash Flow'!$F$6:$EG$6,EF$4,'Monthly Cash Flow'!$F$17:$EG$17)-'Rent Roll'!$V19,0)*'Rent Roll'!$T19*'Rent Roll'!$R19,"-"),"-")</f>
        <v>-</v>
      </c>
      <c r="EG75" s="693" t="s">
        <v>109</v>
      </c>
    </row>
    <row r="76" spans="2:137" x14ac:dyDescent="0.25">
      <c r="B76" s="732"/>
      <c r="C76" s="714" t="str">
        <f>CONCATENATE('Rent Roll'!B20&amp;" - "&amp;'Rent Roll'!C20)</f>
        <v xml:space="preserve"> - </v>
      </c>
      <c r="D76" s="361">
        <f t="shared" si="19"/>
        <v>0</v>
      </c>
      <c r="E76" s="715" t="str">
        <f>IFERROR(IF(E$3='Rent Roll'!$U20,MAX(-SUMIF('Monthly Cash Flow'!$F$6:$EG$6,E$4,'Monthly Cash Flow'!$F$17:$EG$17)-'Rent Roll'!$V20,0)*'Rent Roll'!$T20*'Rent Roll'!$R20,"-"),"-")</f>
        <v>-</v>
      </c>
      <c r="F76" s="715" t="str">
        <f>IFERROR(IF(F$3='Rent Roll'!$U20,MAX(-SUMIF('Monthly Cash Flow'!$F$6:$EG$6,F$4,'Monthly Cash Flow'!$F$17:$EG$17)-'Rent Roll'!$V20,0)*'Rent Roll'!$T20*'Rent Roll'!$R20,"-"),"-")</f>
        <v>-</v>
      </c>
      <c r="G76" s="715" t="str">
        <f>IFERROR(IF(G$3='Rent Roll'!$U20,MAX(-SUMIF('Monthly Cash Flow'!$F$6:$EG$6,G$4,'Monthly Cash Flow'!$F$17:$EG$17)-'Rent Roll'!$V20,0)*'Rent Roll'!$T20*'Rent Roll'!$R20,"-"),"-")</f>
        <v>-</v>
      </c>
      <c r="H76" s="715" t="str">
        <f>IFERROR(IF(H$3='Rent Roll'!$U20,MAX(-SUMIF('Monthly Cash Flow'!$F$6:$EG$6,H$4,'Monthly Cash Flow'!$F$17:$EG$17)-'Rent Roll'!$V20,0)*'Rent Roll'!$T20*'Rent Roll'!$R20,"-"),"-")</f>
        <v>-</v>
      </c>
      <c r="I76" s="715" t="str">
        <f>IFERROR(IF(I$3='Rent Roll'!$U20,MAX(-SUMIF('Monthly Cash Flow'!$F$6:$EG$6,I$4,'Monthly Cash Flow'!$F$17:$EG$17)-'Rent Roll'!$V20,0)*'Rent Roll'!$T20*'Rent Roll'!$R20,"-"),"-")</f>
        <v>-</v>
      </c>
      <c r="J76" s="715" t="str">
        <f>IFERROR(IF(J$3='Rent Roll'!$U20,MAX(-SUMIF('Monthly Cash Flow'!$F$6:$EG$6,J$4,'Monthly Cash Flow'!$F$17:$EG$17)-'Rent Roll'!$V20,0)*'Rent Roll'!$T20*'Rent Roll'!$R20,"-"),"-")</f>
        <v>-</v>
      </c>
      <c r="K76" s="715" t="str">
        <f>IFERROR(IF(K$3='Rent Roll'!$U20,MAX(-SUMIF('Monthly Cash Flow'!$F$6:$EG$6,K$4,'Monthly Cash Flow'!$F$17:$EG$17)-'Rent Roll'!$V20,0)*'Rent Roll'!$T20*'Rent Roll'!$R20,"-"),"-")</f>
        <v>-</v>
      </c>
      <c r="L76" s="715" t="str">
        <f>IFERROR(IF(L$3='Rent Roll'!$U20,MAX(-SUMIF('Monthly Cash Flow'!$F$6:$EG$6,L$4,'Monthly Cash Flow'!$F$17:$EG$17)-'Rent Roll'!$V20,0)*'Rent Roll'!$T20*'Rent Roll'!$R20,"-"),"-")</f>
        <v>-</v>
      </c>
      <c r="M76" s="715" t="str">
        <f>IFERROR(IF(M$3='Rent Roll'!$U20,MAX(-SUMIF('Monthly Cash Flow'!$F$6:$EG$6,M$4,'Monthly Cash Flow'!$F$17:$EG$17)-'Rent Roll'!$V20,0)*'Rent Roll'!$T20*'Rent Roll'!$R20,"-"),"-")</f>
        <v>-</v>
      </c>
      <c r="N76" s="715" t="str">
        <f>IFERROR(IF(N$3='Rent Roll'!$U20,MAX(-SUMIF('Monthly Cash Flow'!$F$6:$EG$6,N$4,'Monthly Cash Flow'!$F$17:$EG$17)-'Rent Roll'!$V20,0)*'Rent Roll'!$T20*'Rent Roll'!$R20,"-"),"-")</f>
        <v>-</v>
      </c>
      <c r="O76" s="715" t="str">
        <f>IFERROR(IF(O$3='Rent Roll'!$U20,MAX(-SUMIF('Monthly Cash Flow'!$F$6:$EG$6,O$4,'Monthly Cash Flow'!$F$17:$EG$17)-'Rent Roll'!$V20,0)*'Rent Roll'!$T20*'Rent Roll'!$R20,"-"),"-")</f>
        <v>-</v>
      </c>
      <c r="P76" s="715" t="str">
        <f>IFERROR(IF(P$3='Rent Roll'!$U20,MAX(-SUMIF('Monthly Cash Flow'!$F$6:$EG$6,P$4,'Monthly Cash Flow'!$F$17:$EG$17)-'Rent Roll'!$V20,0)*'Rent Roll'!$T20*'Rent Roll'!$R20,"-"),"-")</f>
        <v>-</v>
      </c>
      <c r="Q76" s="715" t="str">
        <f>IFERROR(IF(Q$3='Rent Roll'!$U20,MAX(-SUMIF('Monthly Cash Flow'!$F$6:$EG$6,Q$4,'Monthly Cash Flow'!$F$17:$EG$17)-'Rent Roll'!$V20,0)*'Rent Roll'!$T20*'Rent Roll'!$R20,"-"),"-")</f>
        <v>-</v>
      </c>
      <c r="R76" s="715" t="str">
        <f>IFERROR(IF(R$3='Rent Roll'!$U20,MAX(-SUMIF('Monthly Cash Flow'!$F$6:$EG$6,R$4,'Monthly Cash Flow'!$F$17:$EG$17)-'Rent Roll'!$V20,0)*'Rent Roll'!$T20*'Rent Roll'!$R20,"-"),"-")</f>
        <v>-</v>
      </c>
      <c r="S76" s="715" t="str">
        <f>IFERROR(IF(S$3='Rent Roll'!$U20,MAX(-SUMIF('Monthly Cash Flow'!$F$6:$EG$6,S$4,'Monthly Cash Flow'!$F$17:$EG$17)-'Rent Roll'!$V20,0)*'Rent Roll'!$T20*'Rent Roll'!$R20,"-"),"-")</f>
        <v>-</v>
      </c>
      <c r="T76" s="715" t="str">
        <f>IFERROR(IF(T$3='Rent Roll'!$U20,MAX(-SUMIF('Monthly Cash Flow'!$F$6:$EG$6,T$4,'Monthly Cash Flow'!$F$17:$EG$17)-'Rent Roll'!$V20,0)*'Rent Roll'!$T20*'Rent Roll'!$R20,"-"),"-")</f>
        <v>-</v>
      </c>
      <c r="U76" s="715" t="str">
        <f>IFERROR(IF(U$3='Rent Roll'!$U20,MAX(-SUMIF('Monthly Cash Flow'!$F$6:$EG$6,U$4,'Monthly Cash Flow'!$F$17:$EG$17)-'Rent Roll'!$V20,0)*'Rent Roll'!$T20*'Rent Roll'!$R20,"-"),"-")</f>
        <v>-</v>
      </c>
      <c r="V76" s="715" t="str">
        <f>IFERROR(IF(V$3='Rent Roll'!$U20,MAX(-SUMIF('Monthly Cash Flow'!$F$6:$EG$6,V$4,'Monthly Cash Flow'!$F$17:$EG$17)-'Rent Roll'!$V20,0)*'Rent Roll'!$T20*'Rent Roll'!$R20,"-"),"-")</f>
        <v>-</v>
      </c>
      <c r="W76" s="715" t="str">
        <f>IFERROR(IF(W$3='Rent Roll'!$U20,MAX(-SUMIF('Monthly Cash Flow'!$F$6:$EG$6,W$4,'Monthly Cash Flow'!$F$17:$EG$17)-'Rent Roll'!$V20,0)*'Rent Roll'!$T20*'Rent Roll'!$R20,"-"),"-")</f>
        <v>-</v>
      </c>
      <c r="X76" s="715" t="str">
        <f>IFERROR(IF(X$3='Rent Roll'!$U20,MAX(-SUMIF('Monthly Cash Flow'!$F$6:$EG$6,X$4,'Monthly Cash Flow'!$F$17:$EG$17)-'Rent Roll'!$V20,0)*'Rent Roll'!$T20*'Rent Roll'!$R20,"-"),"-")</f>
        <v>-</v>
      </c>
      <c r="Y76" s="715" t="str">
        <f>IFERROR(IF(Y$3='Rent Roll'!$U20,MAX(-SUMIF('Monthly Cash Flow'!$F$6:$EG$6,Y$4,'Monthly Cash Flow'!$F$17:$EG$17)-'Rent Roll'!$V20,0)*'Rent Roll'!$T20*'Rent Roll'!$R20,"-"),"-")</f>
        <v>-</v>
      </c>
      <c r="Z76" s="715" t="str">
        <f>IFERROR(IF(Z$3='Rent Roll'!$U20,MAX(-SUMIF('Monthly Cash Flow'!$F$6:$EG$6,Z$4,'Monthly Cash Flow'!$F$17:$EG$17)-'Rent Roll'!$V20,0)*'Rent Roll'!$T20*'Rent Roll'!$R20,"-"),"-")</f>
        <v>-</v>
      </c>
      <c r="AA76" s="715" t="str">
        <f>IFERROR(IF(AA$3='Rent Roll'!$U20,MAX(-SUMIF('Monthly Cash Flow'!$F$6:$EG$6,AA$4,'Monthly Cash Flow'!$F$17:$EG$17)-'Rent Roll'!$V20,0)*'Rent Roll'!$T20*'Rent Roll'!$R20,"-"),"-")</f>
        <v>-</v>
      </c>
      <c r="AB76" s="715" t="str">
        <f>IFERROR(IF(AB$3='Rent Roll'!$U20,MAX(-SUMIF('Monthly Cash Flow'!$F$6:$EG$6,AB$4,'Monthly Cash Flow'!$F$17:$EG$17)-'Rent Roll'!$V20,0)*'Rent Roll'!$T20*'Rent Roll'!$R20,"-"),"-")</f>
        <v>-</v>
      </c>
      <c r="AC76" s="715" t="str">
        <f>IFERROR(IF(AC$3='Rent Roll'!$U20,MAX(-SUMIF('Monthly Cash Flow'!$F$6:$EG$6,AC$4,'Monthly Cash Flow'!$F$17:$EG$17)-'Rent Roll'!$V20,0)*'Rent Roll'!$T20*'Rent Roll'!$R20,"-"),"-")</f>
        <v>-</v>
      </c>
      <c r="AD76" s="715" t="str">
        <f>IFERROR(IF(AD$3='Rent Roll'!$U20,MAX(-SUMIF('Monthly Cash Flow'!$F$6:$EG$6,AD$4,'Monthly Cash Flow'!$F$17:$EG$17)-'Rent Roll'!$V20,0)*'Rent Roll'!$T20*'Rent Roll'!$R20,"-"),"-")</f>
        <v>-</v>
      </c>
      <c r="AE76" s="715" t="str">
        <f>IFERROR(IF(AE$3='Rent Roll'!$U20,MAX(-SUMIF('Monthly Cash Flow'!$F$6:$EG$6,AE$4,'Monthly Cash Flow'!$F$17:$EG$17)-'Rent Roll'!$V20,0)*'Rent Roll'!$T20*'Rent Roll'!$R20,"-"),"-")</f>
        <v>-</v>
      </c>
      <c r="AF76" s="715" t="str">
        <f>IFERROR(IF(AF$3='Rent Roll'!$U20,MAX(-SUMIF('Monthly Cash Flow'!$F$6:$EG$6,AF$4,'Monthly Cash Flow'!$F$17:$EG$17)-'Rent Roll'!$V20,0)*'Rent Roll'!$T20*'Rent Roll'!$R20,"-"),"-")</f>
        <v>-</v>
      </c>
      <c r="AG76" s="715" t="str">
        <f>IFERROR(IF(AG$3='Rent Roll'!$U20,MAX(-SUMIF('Monthly Cash Flow'!$F$6:$EG$6,AG$4,'Monthly Cash Flow'!$F$17:$EG$17)-'Rent Roll'!$V20,0)*'Rent Roll'!$T20*'Rent Roll'!$R20,"-"),"-")</f>
        <v>-</v>
      </c>
      <c r="AH76" s="715" t="str">
        <f>IFERROR(IF(AH$3='Rent Roll'!$U20,MAX(-SUMIF('Monthly Cash Flow'!$F$6:$EG$6,AH$4,'Monthly Cash Flow'!$F$17:$EG$17)-'Rent Roll'!$V20,0)*'Rent Roll'!$T20*'Rent Roll'!$R20,"-"),"-")</f>
        <v>-</v>
      </c>
      <c r="AI76" s="715" t="str">
        <f>IFERROR(IF(AI$3='Rent Roll'!$U20,MAX(-SUMIF('Monthly Cash Flow'!$F$6:$EG$6,AI$4,'Monthly Cash Flow'!$F$17:$EG$17)-'Rent Roll'!$V20,0)*'Rent Roll'!$T20*'Rent Roll'!$R20,"-"),"-")</f>
        <v>-</v>
      </c>
      <c r="AJ76" s="715" t="str">
        <f>IFERROR(IF(AJ$3='Rent Roll'!$U20,MAX(-SUMIF('Monthly Cash Flow'!$F$6:$EG$6,AJ$4,'Monthly Cash Flow'!$F$17:$EG$17)-'Rent Roll'!$V20,0)*'Rent Roll'!$T20*'Rent Roll'!$R20,"-"),"-")</f>
        <v>-</v>
      </c>
      <c r="AK76" s="715" t="str">
        <f>IFERROR(IF(AK$3='Rent Roll'!$U20,MAX(-SUMIF('Monthly Cash Flow'!$F$6:$EG$6,AK$4,'Monthly Cash Flow'!$F$17:$EG$17)-'Rent Roll'!$V20,0)*'Rent Roll'!$T20*'Rent Roll'!$R20,"-"),"-")</f>
        <v>-</v>
      </c>
      <c r="AL76" s="715" t="str">
        <f>IFERROR(IF(AL$3='Rent Roll'!$U20,MAX(-SUMIF('Monthly Cash Flow'!$F$6:$EG$6,AL$4,'Monthly Cash Flow'!$F$17:$EG$17)-'Rent Roll'!$V20,0)*'Rent Roll'!$T20*'Rent Roll'!$R20,"-"),"-")</f>
        <v>-</v>
      </c>
      <c r="AM76" s="715" t="str">
        <f>IFERROR(IF(AM$3='Rent Roll'!$U20,MAX(-SUMIF('Monthly Cash Flow'!$F$6:$EG$6,AM$4,'Monthly Cash Flow'!$F$17:$EG$17)-'Rent Roll'!$V20,0)*'Rent Roll'!$T20*'Rent Roll'!$R20,"-"),"-")</f>
        <v>-</v>
      </c>
      <c r="AN76" s="715" t="str">
        <f>IFERROR(IF(AN$3='Rent Roll'!$U20,MAX(-SUMIF('Monthly Cash Flow'!$F$6:$EG$6,AN$4,'Monthly Cash Flow'!$F$17:$EG$17)-'Rent Roll'!$V20,0)*'Rent Roll'!$T20*'Rent Roll'!$R20,"-"),"-")</f>
        <v>-</v>
      </c>
      <c r="AO76" s="715" t="str">
        <f>IFERROR(IF(AO$3='Rent Roll'!$U20,MAX(-SUMIF('Monthly Cash Flow'!$F$6:$EG$6,AO$4,'Monthly Cash Flow'!$F$17:$EG$17)-'Rent Roll'!$V20,0)*'Rent Roll'!$T20*'Rent Roll'!$R20,"-"),"-")</f>
        <v>-</v>
      </c>
      <c r="AP76" s="715" t="str">
        <f>IFERROR(IF(AP$3='Rent Roll'!$U20,MAX(-SUMIF('Monthly Cash Flow'!$F$6:$EG$6,AP$4,'Monthly Cash Flow'!$F$17:$EG$17)-'Rent Roll'!$V20,0)*'Rent Roll'!$T20*'Rent Roll'!$R20,"-"),"-")</f>
        <v>-</v>
      </c>
      <c r="AQ76" s="715" t="str">
        <f>IFERROR(IF(AQ$3='Rent Roll'!$U20,MAX(-SUMIF('Monthly Cash Flow'!$F$6:$EG$6,AQ$4,'Monthly Cash Flow'!$F$17:$EG$17)-'Rent Roll'!$V20,0)*'Rent Roll'!$T20*'Rent Roll'!$R20,"-"),"-")</f>
        <v>-</v>
      </c>
      <c r="AR76" s="715" t="str">
        <f>IFERROR(IF(AR$3='Rent Roll'!$U20,MAX(-SUMIF('Monthly Cash Flow'!$F$6:$EG$6,AR$4,'Monthly Cash Flow'!$F$17:$EG$17)-'Rent Roll'!$V20,0)*'Rent Roll'!$T20*'Rent Roll'!$R20,"-"),"-")</f>
        <v>-</v>
      </c>
      <c r="AS76" s="715" t="str">
        <f>IFERROR(IF(AS$3='Rent Roll'!$U20,MAX(-SUMIF('Monthly Cash Flow'!$F$6:$EG$6,AS$4,'Monthly Cash Flow'!$F$17:$EG$17)-'Rent Roll'!$V20,0)*'Rent Roll'!$T20*'Rent Roll'!$R20,"-"),"-")</f>
        <v>-</v>
      </c>
      <c r="AT76" s="715" t="str">
        <f>IFERROR(IF(AT$3='Rent Roll'!$U20,MAX(-SUMIF('Monthly Cash Flow'!$F$6:$EG$6,AT$4,'Monthly Cash Flow'!$F$17:$EG$17)-'Rent Roll'!$V20,0)*'Rent Roll'!$T20*'Rent Roll'!$R20,"-"),"-")</f>
        <v>-</v>
      </c>
      <c r="AU76" s="715" t="str">
        <f>IFERROR(IF(AU$3='Rent Roll'!$U20,MAX(-SUMIF('Monthly Cash Flow'!$F$6:$EG$6,AU$4,'Monthly Cash Flow'!$F$17:$EG$17)-'Rent Roll'!$V20,0)*'Rent Roll'!$T20*'Rent Roll'!$R20,"-"),"-")</f>
        <v>-</v>
      </c>
      <c r="AV76" s="715" t="str">
        <f>IFERROR(IF(AV$3='Rent Roll'!$U20,MAX(-SUMIF('Monthly Cash Flow'!$F$6:$EG$6,AV$4,'Monthly Cash Flow'!$F$17:$EG$17)-'Rent Roll'!$V20,0)*'Rent Roll'!$T20*'Rent Roll'!$R20,"-"),"-")</f>
        <v>-</v>
      </c>
      <c r="AW76" s="715" t="str">
        <f>IFERROR(IF(AW$3='Rent Roll'!$U20,MAX(-SUMIF('Monthly Cash Flow'!$F$6:$EG$6,AW$4,'Monthly Cash Flow'!$F$17:$EG$17)-'Rent Roll'!$V20,0)*'Rent Roll'!$T20*'Rent Roll'!$R20,"-"),"-")</f>
        <v>-</v>
      </c>
      <c r="AX76" s="715" t="str">
        <f>IFERROR(IF(AX$3='Rent Roll'!$U20,MAX(-SUMIF('Monthly Cash Flow'!$F$6:$EG$6,AX$4,'Monthly Cash Flow'!$F$17:$EG$17)-'Rent Roll'!$V20,0)*'Rent Roll'!$T20*'Rent Roll'!$R20,"-"),"-")</f>
        <v>-</v>
      </c>
      <c r="AY76" s="715" t="str">
        <f>IFERROR(IF(AY$3='Rent Roll'!$U20,MAX(-SUMIF('Monthly Cash Flow'!$F$6:$EG$6,AY$4,'Monthly Cash Flow'!$F$17:$EG$17)-'Rent Roll'!$V20,0)*'Rent Roll'!$T20*'Rent Roll'!$R20,"-"),"-")</f>
        <v>-</v>
      </c>
      <c r="AZ76" s="715" t="str">
        <f>IFERROR(IF(AZ$3='Rent Roll'!$U20,MAX(-SUMIF('Monthly Cash Flow'!$F$6:$EG$6,AZ$4,'Monthly Cash Flow'!$F$17:$EG$17)-'Rent Roll'!$V20,0)*'Rent Roll'!$T20*'Rent Roll'!$R20,"-"),"-")</f>
        <v>-</v>
      </c>
      <c r="BA76" s="715" t="str">
        <f>IFERROR(IF(BA$3='Rent Roll'!$U20,MAX(-SUMIF('Monthly Cash Flow'!$F$6:$EG$6,BA$4,'Monthly Cash Flow'!$F$17:$EG$17)-'Rent Roll'!$V20,0)*'Rent Roll'!$T20*'Rent Roll'!$R20,"-"),"-")</f>
        <v>-</v>
      </c>
      <c r="BB76" s="715" t="str">
        <f>IFERROR(IF(BB$3='Rent Roll'!$U20,MAX(-SUMIF('Monthly Cash Flow'!$F$6:$EG$6,BB$4,'Monthly Cash Flow'!$F$17:$EG$17)-'Rent Roll'!$V20,0)*'Rent Roll'!$T20*'Rent Roll'!$R20,"-"),"-")</f>
        <v>-</v>
      </c>
      <c r="BC76" s="715" t="str">
        <f>IFERROR(IF(BC$3='Rent Roll'!$U20,MAX(-SUMIF('Monthly Cash Flow'!$F$6:$EG$6,BC$4,'Monthly Cash Flow'!$F$17:$EG$17)-'Rent Roll'!$V20,0)*'Rent Roll'!$T20*'Rent Roll'!$R20,"-"),"-")</f>
        <v>-</v>
      </c>
      <c r="BD76" s="715" t="str">
        <f>IFERROR(IF(BD$3='Rent Roll'!$U20,MAX(-SUMIF('Monthly Cash Flow'!$F$6:$EG$6,BD$4,'Monthly Cash Flow'!$F$17:$EG$17)-'Rent Roll'!$V20,0)*'Rent Roll'!$T20*'Rent Roll'!$R20,"-"),"-")</f>
        <v>-</v>
      </c>
      <c r="BE76" s="715" t="str">
        <f>IFERROR(IF(BE$3='Rent Roll'!$U20,MAX(-SUMIF('Monthly Cash Flow'!$F$6:$EG$6,BE$4,'Monthly Cash Flow'!$F$17:$EG$17)-'Rent Roll'!$V20,0)*'Rent Roll'!$T20*'Rent Roll'!$R20,"-"),"-")</f>
        <v>-</v>
      </c>
      <c r="BF76" s="715" t="str">
        <f>IFERROR(IF(BF$3='Rent Roll'!$U20,MAX(-SUMIF('Monthly Cash Flow'!$F$6:$EG$6,BF$4,'Monthly Cash Flow'!$F$17:$EG$17)-'Rent Roll'!$V20,0)*'Rent Roll'!$T20*'Rent Roll'!$R20,"-"),"-")</f>
        <v>-</v>
      </c>
      <c r="BG76" s="715" t="str">
        <f>IFERROR(IF(BG$3='Rent Roll'!$U20,MAX(-SUMIF('Monthly Cash Flow'!$F$6:$EG$6,BG$4,'Monthly Cash Flow'!$F$17:$EG$17)-'Rent Roll'!$V20,0)*'Rent Roll'!$T20*'Rent Roll'!$R20,"-"),"-")</f>
        <v>-</v>
      </c>
      <c r="BH76" s="715" t="str">
        <f>IFERROR(IF(BH$3='Rent Roll'!$U20,MAX(-SUMIF('Monthly Cash Flow'!$F$6:$EG$6,BH$4,'Monthly Cash Flow'!$F$17:$EG$17)-'Rent Roll'!$V20,0)*'Rent Roll'!$T20*'Rent Roll'!$R20,"-"),"-")</f>
        <v>-</v>
      </c>
      <c r="BI76" s="715" t="str">
        <f>IFERROR(IF(BI$3='Rent Roll'!$U20,MAX(-SUMIF('Monthly Cash Flow'!$F$6:$EG$6,BI$4,'Monthly Cash Flow'!$F$17:$EG$17)-'Rent Roll'!$V20,0)*'Rent Roll'!$T20*'Rent Roll'!$R20,"-"),"-")</f>
        <v>-</v>
      </c>
      <c r="BJ76" s="715" t="str">
        <f>IFERROR(IF(BJ$3='Rent Roll'!$U20,MAX(-SUMIF('Monthly Cash Flow'!$F$6:$EG$6,BJ$4,'Monthly Cash Flow'!$F$17:$EG$17)-'Rent Roll'!$V20,0)*'Rent Roll'!$T20*'Rent Roll'!$R20,"-"),"-")</f>
        <v>-</v>
      </c>
      <c r="BK76" s="715" t="str">
        <f>IFERROR(IF(BK$3='Rent Roll'!$U20,MAX(-SUMIF('Monthly Cash Flow'!$F$6:$EG$6,BK$4,'Monthly Cash Flow'!$F$17:$EG$17)-'Rent Roll'!$V20,0)*'Rent Roll'!$T20*'Rent Roll'!$R20,"-"),"-")</f>
        <v>-</v>
      </c>
      <c r="BL76" s="715" t="str">
        <f>IFERROR(IF(BL$3='Rent Roll'!$U20,MAX(-SUMIF('Monthly Cash Flow'!$F$6:$EG$6,BL$4,'Monthly Cash Flow'!$F$17:$EG$17)-'Rent Roll'!$V20,0)*'Rent Roll'!$T20*'Rent Roll'!$R20,"-"),"-")</f>
        <v>-</v>
      </c>
      <c r="BM76" s="715" t="str">
        <f>IFERROR(IF(BM$3='Rent Roll'!$U20,MAX(-SUMIF('Monthly Cash Flow'!$F$6:$EG$6,BM$4,'Monthly Cash Flow'!$F$17:$EG$17)-'Rent Roll'!$V20,0)*'Rent Roll'!$T20*'Rent Roll'!$R20,"-"),"-")</f>
        <v>-</v>
      </c>
      <c r="BN76" s="715" t="str">
        <f>IFERROR(IF(BN$3='Rent Roll'!$U20,MAX(-SUMIF('Monthly Cash Flow'!$F$6:$EG$6,BN$4,'Monthly Cash Flow'!$F$17:$EG$17)-'Rent Roll'!$V20,0)*'Rent Roll'!$T20*'Rent Roll'!$R20,"-"),"-")</f>
        <v>-</v>
      </c>
      <c r="BO76" s="715" t="str">
        <f>IFERROR(IF(BO$3='Rent Roll'!$U20,MAX(-SUMIF('Monthly Cash Flow'!$F$6:$EG$6,BO$4,'Monthly Cash Flow'!$F$17:$EG$17)-'Rent Roll'!$V20,0)*'Rent Roll'!$T20*'Rent Roll'!$R20,"-"),"-")</f>
        <v>-</v>
      </c>
      <c r="BP76" s="715" t="str">
        <f>IFERROR(IF(BP$3='Rent Roll'!$U20,MAX(-SUMIF('Monthly Cash Flow'!$F$6:$EG$6,BP$4,'Monthly Cash Flow'!$F$17:$EG$17)-'Rent Roll'!$V20,0)*'Rent Roll'!$T20*'Rent Roll'!$R20,"-"),"-")</f>
        <v>-</v>
      </c>
      <c r="BQ76" s="715" t="str">
        <f>IFERROR(IF(BQ$3='Rent Roll'!$U20,MAX(-SUMIF('Monthly Cash Flow'!$F$6:$EG$6,BQ$4,'Monthly Cash Flow'!$F$17:$EG$17)-'Rent Roll'!$V20,0)*'Rent Roll'!$T20*'Rent Roll'!$R20,"-"),"-")</f>
        <v>-</v>
      </c>
      <c r="BR76" s="715" t="str">
        <f>IFERROR(IF(BR$3='Rent Roll'!$U20,MAX(-SUMIF('Monthly Cash Flow'!$F$6:$EG$6,BR$4,'Monthly Cash Flow'!$F$17:$EG$17)-'Rent Roll'!$V20,0)*'Rent Roll'!$T20*'Rent Roll'!$R20,"-"),"-")</f>
        <v>-</v>
      </c>
      <c r="BS76" s="715" t="str">
        <f>IFERROR(IF(BS$3='Rent Roll'!$U20,MAX(-SUMIF('Monthly Cash Flow'!$F$6:$EG$6,BS$4,'Monthly Cash Flow'!$F$17:$EG$17)-'Rent Roll'!$V20,0)*'Rent Roll'!$T20*'Rent Roll'!$R20,"-"),"-")</f>
        <v>-</v>
      </c>
      <c r="BT76" s="715" t="str">
        <f>IFERROR(IF(BT$3='Rent Roll'!$U20,MAX(-SUMIF('Monthly Cash Flow'!$F$6:$EG$6,BT$4,'Monthly Cash Flow'!$F$17:$EG$17)-'Rent Roll'!$V20,0)*'Rent Roll'!$T20*'Rent Roll'!$R20,"-"),"-")</f>
        <v>-</v>
      </c>
      <c r="BU76" s="715" t="str">
        <f>IFERROR(IF(BU$3='Rent Roll'!$U20,MAX(-SUMIF('Monthly Cash Flow'!$F$6:$EG$6,BU$4,'Monthly Cash Flow'!$F$17:$EG$17)-'Rent Roll'!$V20,0)*'Rent Roll'!$T20*'Rent Roll'!$R20,"-"),"-")</f>
        <v>-</v>
      </c>
      <c r="BV76" s="715" t="str">
        <f>IFERROR(IF(BV$3='Rent Roll'!$U20,MAX(-SUMIF('Monthly Cash Flow'!$F$6:$EG$6,BV$4,'Monthly Cash Flow'!$F$17:$EG$17)-'Rent Roll'!$V20,0)*'Rent Roll'!$T20*'Rent Roll'!$R20,"-"),"-")</f>
        <v>-</v>
      </c>
      <c r="BW76" s="715" t="str">
        <f>IFERROR(IF(BW$3='Rent Roll'!$U20,MAX(-SUMIF('Monthly Cash Flow'!$F$6:$EG$6,BW$4,'Monthly Cash Flow'!$F$17:$EG$17)-'Rent Roll'!$V20,0)*'Rent Roll'!$T20*'Rent Roll'!$R20,"-"),"-")</f>
        <v>-</v>
      </c>
      <c r="BX76" s="715" t="str">
        <f>IFERROR(IF(BX$3='Rent Roll'!$U20,MAX(-SUMIF('Monthly Cash Flow'!$F$6:$EG$6,BX$4,'Monthly Cash Flow'!$F$17:$EG$17)-'Rent Roll'!$V20,0)*'Rent Roll'!$T20*'Rent Roll'!$R20,"-"),"-")</f>
        <v>-</v>
      </c>
      <c r="BY76" s="715" t="str">
        <f>IFERROR(IF(BY$3='Rent Roll'!$U20,MAX(-SUMIF('Monthly Cash Flow'!$F$6:$EG$6,BY$4,'Monthly Cash Flow'!$F$17:$EG$17)-'Rent Roll'!$V20,0)*'Rent Roll'!$T20*'Rent Roll'!$R20,"-"),"-")</f>
        <v>-</v>
      </c>
      <c r="BZ76" s="715" t="str">
        <f>IFERROR(IF(BZ$3='Rent Roll'!$U20,MAX(-SUMIF('Monthly Cash Flow'!$F$6:$EG$6,BZ$4,'Monthly Cash Flow'!$F$17:$EG$17)-'Rent Roll'!$V20,0)*'Rent Roll'!$T20*'Rent Roll'!$R20,"-"),"-")</f>
        <v>-</v>
      </c>
      <c r="CA76" s="715" t="str">
        <f>IFERROR(IF(CA$3='Rent Roll'!$U20,MAX(-SUMIF('Monthly Cash Flow'!$F$6:$EG$6,CA$4,'Monthly Cash Flow'!$F$17:$EG$17)-'Rent Roll'!$V20,0)*'Rent Roll'!$T20*'Rent Roll'!$R20,"-"),"-")</f>
        <v>-</v>
      </c>
      <c r="CB76" s="715" t="str">
        <f>IFERROR(IF(CB$3='Rent Roll'!$U20,MAX(-SUMIF('Monthly Cash Flow'!$F$6:$EG$6,CB$4,'Monthly Cash Flow'!$F$17:$EG$17)-'Rent Roll'!$V20,0)*'Rent Roll'!$T20*'Rent Roll'!$R20,"-"),"-")</f>
        <v>-</v>
      </c>
      <c r="CC76" s="715" t="str">
        <f>IFERROR(IF(CC$3='Rent Roll'!$U20,MAX(-SUMIF('Monthly Cash Flow'!$F$6:$EG$6,CC$4,'Monthly Cash Flow'!$F$17:$EG$17)-'Rent Roll'!$V20,0)*'Rent Roll'!$T20*'Rent Roll'!$R20,"-"),"-")</f>
        <v>-</v>
      </c>
      <c r="CD76" s="715" t="str">
        <f>IFERROR(IF(CD$3='Rent Roll'!$U20,MAX(-SUMIF('Monthly Cash Flow'!$F$6:$EG$6,CD$4,'Monthly Cash Flow'!$F$17:$EG$17)-'Rent Roll'!$V20,0)*'Rent Roll'!$T20*'Rent Roll'!$R20,"-"),"-")</f>
        <v>-</v>
      </c>
      <c r="CE76" s="715" t="str">
        <f>IFERROR(IF(CE$3='Rent Roll'!$U20,MAX(-SUMIF('Monthly Cash Flow'!$F$6:$EG$6,CE$4,'Monthly Cash Flow'!$F$17:$EG$17)-'Rent Roll'!$V20,0)*'Rent Roll'!$T20*'Rent Roll'!$R20,"-"),"-")</f>
        <v>-</v>
      </c>
      <c r="CF76" s="715" t="str">
        <f>IFERROR(IF(CF$3='Rent Roll'!$U20,MAX(-SUMIF('Monthly Cash Flow'!$F$6:$EG$6,CF$4,'Monthly Cash Flow'!$F$17:$EG$17)-'Rent Roll'!$V20,0)*'Rent Roll'!$T20*'Rent Roll'!$R20,"-"),"-")</f>
        <v>-</v>
      </c>
      <c r="CG76" s="715" t="str">
        <f>IFERROR(IF(CG$3='Rent Roll'!$U20,MAX(-SUMIF('Monthly Cash Flow'!$F$6:$EG$6,CG$4,'Monthly Cash Flow'!$F$17:$EG$17)-'Rent Roll'!$V20,0)*'Rent Roll'!$T20*'Rent Roll'!$R20,"-"),"-")</f>
        <v>-</v>
      </c>
      <c r="CH76" s="715" t="str">
        <f>IFERROR(IF(CH$3='Rent Roll'!$U20,MAX(-SUMIF('Monthly Cash Flow'!$F$6:$EG$6,CH$4,'Monthly Cash Flow'!$F$17:$EG$17)-'Rent Roll'!$V20,0)*'Rent Roll'!$T20*'Rent Roll'!$R20,"-"),"-")</f>
        <v>-</v>
      </c>
      <c r="CI76" s="715" t="str">
        <f>IFERROR(IF(CI$3='Rent Roll'!$U20,MAX(-SUMIF('Monthly Cash Flow'!$F$6:$EG$6,CI$4,'Monthly Cash Flow'!$F$17:$EG$17)-'Rent Roll'!$V20,0)*'Rent Roll'!$T20*'Rent Roll'!$R20,"-"),"-")</f>
        <v>-</v>
      </c>
      <c r="CJ76" s="715" t="str">
        <f>IFERROR(IF(CJ$3='Rent Roll'!$U20,MAX(-SUMIF('Monthly Cash Flow'!$F$6:$EG$6,CJ$4,'Monthly Cash Flow'!$F$17:$EG$17)-'Rent Roll'!$V20,0)*'Rent Roll'!$T20*'Rent Roll'!$R20,"-"),"-")</f>
        <v>-</v>
      </c>
      <c r="CK76" s="715" t="str">
        <f>IFERROR(IF(CK$3='Rent Roll'!$U20,MAX(-SUMIF('Monthly Cash Flow'!$F$6:$EG$6,CK$4,'Monthly Cash Flow'!$F$17:$EG$17)-'Rent Roll'!$V20,0)*'Rent Roll'!$T20*'Rent Roll'!$R20,"-"),"-")</f>
        <v>-</v>
      </c>
      <c r="CL76" s="715" t="str">
        <f>IFERROR(IF(CL$3='Rent Roll'!$U20,MAX(-SUMIF('Monthly Cash Flow'!$F$6:$EG$6,CL$4,'Monthly Cash Flow'!$F$17:$EG$17)-'Rent Roll'!$V20,0)*'Rent Roll'!$T20*'Rent Roll'!$R20,"-"),"-")</f>
        <v>-</v>
      </c>
      <c r="CM76" s="715" t="str">
        <f>IFERROR(IF(CM$3='Rent Roll'!$U20,MAX(-SUMIF('Monthly Cash Flow'!$F$6:$EG$6,CM$4,'Monthly Cash Flow'!$F$17:$EG$17)-'Rent Roll'!$V20,0)*'Rent Roll'!$T20*'Rent Roll'!$R20,"-"),"-")</f>
        <v>-</v>
      </c>
      <c r="CN76" s="715" t="str">
        <f>IFERROR(IF(CN$3='Rent Roll'!$U20,MAX(-SUMIF('Monthly Cash Flow'!$F$6:$EG$6,CN$4,'Monthly Cash Flow'!$F$17:$EG$17)-'Rent Roll'!$V20,0)*'Rent Roll'!$T20*'Rent Roll'!$R20,"-"),"-")</f>
        <v>-</v>
      </c>
      <c r="CO76" s="715" t="str">
        <f>IFERROR(IF(CO$3='Rent Roll'!$U20,MAX(-SUMIF('Monthly Cash Flow'!$F$6:$EG$6,CO$4,'Monthly Cash Flow'!$F$17:$EG$17)-'Rent Roll'!$V20,0)*'Rent Roll'!$T20*'Rent Roll'!$R20,"-"),"-")</f>
        <v>-</v>
      </c>
      <c r="CP76" s="715" t="str">
        <f>IFERROR(IF(CP$3='Rent Roll'!$U20,MAX(-SUMIF('Monthly Cash Flow'!$F$6:$EG$6,CP$4,'Monthly Cash Flow'!$F$17:$EG$17)-'Rent Roll'!$V20,0)*'Rent Roll'!$T20*'Rent Roll'!$R20,"-"),"-")</f>
        <v>-</v>
      </c>
      <c r="CQ76" s="715" t="str">
        <f>IFERROR(IF(CQ$3='Rent Roll'!$U20,MAX(-SUMIF('Monthly Cash Flow'!$F$6:$EG$6,CQ$4,'Monthly Cash Flow'!$F$17:$EG$17)-'Rent Roll'!$V20,0)*'Rent Roll'!$T20*'Rent Roll'!$R20,"-"),"-")</f>
        <v>-</v>
      </c>
      <c r="CR76" s="715" t="str">
        <f>IFERROR(IF(CR$3='Rent Roll'!$U20,MAX(-SUMIF('Monthly Cash Flow'!$F$6:$EG$6,CR$4,'Monthly Cash Flow'!$F$17:$EG$17)-'Rent Roll'!$V20,0)*'Rent Roll'!$T20*'Rent Roll'!$R20,"-"),"-")</f>
        <v>-</v>
      </c>
      <c r="CS76" s="715" t="str">
        <f>IFERROR(IF(CS$3='Rent Roll'!$U20,MAX(-SUMIF('Monthly Cash Flow'!$F$6:$EG$6,CS$4,'Monthly Cash Flow'!$F$17:$EG$17)-'Rent Roll'!$V20,0)*'Rent Roll'!$T20*'Rent Roll'!$R20,"-"),"-")</f>
        <v>-</v>
      </c>
      <c r="CT76" s="715" t="str">
        <f>IFERROR(IF(CT$3='Rent Roll'!$U20,MAX(-SUMIF('Monthly Cash Flow'!$F$6:$EG$6,CT$4,'Monthly Cash Flow'!$F$17:$EG$17)-'Rent Roll'!$V20,0)*'Rent Roll'!$T20*'Rent Roll'!$R20,"-"),"-")</f>
        <v>-</v>
      </c>
      <c r="CU76" s="715" t="str">
        <f>IFERROR(IF(CU$3='Rent Roll'!$U20,MAX(-SUMIF('Monthly Cash Flow'!$F$6:$EG$6,CU$4,'Monthly Cash Flow'!$F$17:$EG$17)-'Rent Roll'!$V20,0)*'Rent Roll'!$T20*'Rent Roll'!$R20,"-"),"-")</f>
        <v>-</v>
      </c>
      <c r="CV76" s="715" t="str">
        <f>IFERROR(IF(CV$3='Rent Roll'!$U20,MAX(-SUMIF('Monthly Cash Flow'!$F$6:$EG$6,CV$4,'Monthly Cash Flow'!$F$17:$EG$17)-'Rent Roll'!$V20,0)*'Rent Roll'!$T20*'Rent Roll'!$R20,"-"),"-")</f>
        <v>-</v>
      </c>
      <c r="CW76" s="715" t="str">
        <f>IFERROR(IF(CW$3='Rent Roll'!$U20,MAX(-SUMIF('Monthly Cash Flow'!$F$6:$EG$6,CW$4,'Monthly Cash Flow'!$F$17:$EG$17)-'Rent Roll'!$V20,0)*'Rent Roll'!$T20*'Rent Roll'!$R20,"-"),"-")</f>
        <v>-</v>
      </c>
      <c r="CX76" s="715" t="str">
        <f>IFERROR(IF(CX$3='Rent Roll'!$U20,MAX(-SUMIF('Monthly Cash Flow'!$F$6:$EG$6,CX$4,'Monthly Cash Flow'!$F$17:$EG$17)-'Rent Roll'!$V20,0)*'Rent Roll'!$T20*'Rent Roll'!$R20,"-"),"-")</f>
        <v>-</v>
      </c>
      <c r="CY76" s="715" t="str">
        <f>IFERROR(IF(CY$3='Rent Roll'!$U20,MAX(-SUMIF('Monthly Cash Flow'!$F$6:$EG$6,CY$4,'Monthly Cash Flow'!$F$17:$EG$17)-'Rent Roll'!$V20,0)*'Rent Roll'!$T20*'Rent Roll'!$R20,"-"),"-")</f>
        <v>-</v>
      </c>
      <c r="CZ76" s="715" t="str">
        <f>IFERROR(IF(CZ$3='Rent Roll'!$U20,MAX(-SUMIF('Monthly Cash Flow'!$F$6:$EG$6,CZ$4,'Monthly Cash Flow'!$F$17:$EG$17)-'Rent Roll'!$V20,0)*'Rent Roll'!$T20*'Rent Roll'!$R20,"-"),"-")</f>
        <v>-</v>
      </c>
      <c r="DA76" s="715" t="str">
        <f>IFERROR(IF(DA$3='Rent Roll'!$U20,MAX(-SUMIF('Monthly Cash Flow'!$F$6:$EG$6,DA$4,'Monthly Cash Flow'!$F$17:$EG$17)-'Rent Roll'!$V20,0)*'Rent Roll'!$T20*'Rent Roll'!$R20,"-"),"-")</f>
        <v>-</v>
      </c>
      <c r="DB76" s="715" t="str">
        <f>IFERROR(IF(DB$3='Rent Roll'!$U20,MAX(-SUMIF('Monthly Cash Flow'!$F$6:$EG$6,DB$4,'Monthly Cash Flow'!$F$17:$EG$17)-'Rent Roll'!$V20,0)*'Rent Roll'!$T20*'Rent Roll'!$R20,"-"),"-")</f>
        <v>-</v>
      </c>
      <c r="DC76" s="715" t="str">
        <f>IFERROR(IF(DC$3='Rent Roll'!$U20,MAX(-SUMIF('Monthly Cash Flow'!$F$6:$EG$6,DC$4,'Monthly Cash Flow'!$F$17:$EG$17)-'Rent Roll'!$V20,0)*'Rent Roll'!$T20*'Rent Roll'!$R20,"-"),"-")</f>
        <v>-</v>
      </c>
      <c r="DD76" s="715" t="str">
        <f>IFERROR(IF(DD$3='Rent Roll'!$U20,MAX(-SUMIF('Monthly Cash Flow'!$F$6:$EG$6,DD$4,'Monthly Cash Flow'!$F$17:$EG$17)-'Rent Roll'!$V20,0)*'Rent Roll'!$T20*'Rent Roll'!$R20,"-"),"-")</f>
        <v>-</v>
      </c>
      <c r="DE76" s="715" t="str">
        <f>IFERROR(IF(DE$3='Rent Roll'!$U20,MAX(-SUMIF('Monthly Cash Flow'!$F$6:$EG$6,DE$4,'Monthly Cash Flow'!$F$17:$EG$17)-'Rent Roll'!$V20,0)*'Rent Roll'!$T20*'Rent Roll'!$R20,"-"),"-")</f>
        <v>-</v>
      </c>
      <c r="DF76" s="715" t="str">
        <f>IFERROR(IF(DF$3='Rent Roll'!$U20,MAX(-SUMIF('Monthly Cash Flow'!$F$6:$EG$6,DF$4,'Monthly Cash Flow'!$F$17:$EG$17)-'Rent Roll'!$V20,0)*'Rent Roll'!$T20*'Rent Roll'!$R20,"-"),"-")</f>
        <v>-</v>
      </c>
      <c r="DG76" s="715" t="str">
        <f>IFERROR(IF(DG$3='Rent Roll'!$U20,MAX(-SUMIF('Monthly Cash Flow'!$F$6:$EG$6,DG$4,'Monthly Cash Flow'!$F$17:$EG$17)-'Rent Roll'!$V20,0)*'Rent Roll'!$T20*'Rent Roll'!$R20,"-"),"-")</f>
        <v>-</v>
      </c>
      <c r="DH76" s="715" t="str">
        <f>IFERROR(IF(DH$3='Rent Roll'!$U20,MAX(-SUMIF('Monthly Cash Flow'!$F$6:$EG$6,DH$4,'Monthly Cash Flow'!$F$17:$EG$17)-'Rent Roll'!$V20,0)*'Rent Roll'!$T20*'Rent Roll'!$R20,"-"),"-")</f>
        <v>-</v>
      </c>
      <c r="DI76" s="715" t="str">
        <f>IFERROR(IF(DI$3='Rent Roll'!$U20,MAX(-SUMIF('Monthly Cash Flow'!$F$6:$EG$6,DI$4,'Monthly Cash Flow'!$F$17:$EG$17)-'Rent Roll'!$V20,0)*'Rent Roll'!$T20*'Rent Roll'!$R20,"-"),"-")</f>
        <v>-</v>
      </c>
      <c r="DJ76" s="715" t="str">
        <f>IFERROR(IF(DJ$3='Rent Roll'!$U20,MAX(-SUMIF('Monthly Cash Flow'!$F$6:$EG$6,DJ$4,'Monthly Cash Flow'!$F$17:$EG$17)-'Rent Roll'!$V20,0)*'Rent Roll'!$T20*'Rent Roll'!$R20,"-"),"-")</f>
        <v>-</v>
      </c>
      <c r="DK76" s="715" t="str">
        <f>IFERROR(IF(DK$3='Rent Roll'!$U20,MAX(-SUMIF('Monthly Cash Flow'!$F$6:$EG$6,DK$4,'Monthly Cash Flow'!$F$17:$EG$17)-'Rent Roll'!$V20,0)*'Rent Roll'!$T20*'Rent Roll'!$R20,"-"),"-")</f>
        <v>-</v>
      </c>
      <c r="DL76" s="715" t="str">
        <f>IFERROR(IF(DL$3='Rent Roll'!$U20,MAX(-SUMIF('Monthly Cash Flow'!$F$6:$EG$6,DL$4,'Monthly Cash Flow'!$F$17:$EG$17)-'Rent Roll'!$V20,0)*'Rent Roll'!$T20*'Rent Roll'!$R20,"-"),"-")</f>
        <v>-</v>
      </c>
      <c r="DM76" s="715" t="str">
        <f>IFERROR(IF(DM$3='Rent Roll'!$U20,MAX(-SUMIF('Monthly Cash Flow'!$F$6:$EG$6,DM$4,'Monthly Cash Flow'!$F$17:$EG$17)-'Rent Roll'!$V20,0)*'Rent Roll'!$T20*'Rent Roll'!$R20,"-"),"-")</f>
        <v>-</v>
      </c>
      <c r="DN76" s="715" t="str">
        <f>IFERROR(IF(DN$3='Rent Roll'!$U20,MAX(-SUMIF('Monthly Cash Flow'!$F$6:$EG$6,DN$4,'Monthly Cash Flow'!$F$17:$EG$17)-'Rent Roll'!$V20,0)*'Rent Roll'!$T20*'Rent Roll'!$R20,"-"),"-")</f>
        <v>-</v>
      </c>
      <c r="DO76" s="715" t="str">
        <f>IFERROR(IF(DO$3='Rent Roll'!$U20,MAX(-SUMIF('Monthly Cash Flow'!$F$6:$EG$6,DO$4,'Monthly Cash Flow'!$F$17:$EG$17)-'Rent Roll'!$V20,0)*'Rent Roll'!$T20*'Rent Roll'!$R20,"-"),"-")</f>
        <v>-</v>
      </c>
      <c r="DP76" s="715" t="str">
        <f>IFERROR(IF(DP$3='Rent Roll'!$U20,MAX(-SUMIF('Monthly Cash Flow'!$F$6:$EG$6,DP$4,'Monthly Cash Flow'!$F$17:$EG$17)-'Rent Roll'!$V20,0)*'Rent Roll'!$T20*'Rent Roll'!$R20,"-"),"-")</f>
        <v>-</v>
      </c>
      <c r="DQ76" s="715" t="str">
        <f>IFERROR(IF(DQ$3='Rent Roll'!$U20,MAX(-SUMIF('Monthly Cash Flow'!$F$6:$EG$6,DQ$4,'Monthly Cash Flow'!$F$17:$EG$17)-'Rent Roll'!$V20,0)*'Rent Roll'!$T20*'Rent Roll'!$R20,"-"),"-")</f>
        <v>-</v>
      </c>
      <c r="DR76" s="715" t="str">
        <f>IFERROR(IF(DR$3='Rent Roll'!$U20,MAX(-SUMIF('Monthly Cash Flow'!$F$6:$EG$6,DR$4,'Monthly Cash Flow'!$F$17:$EG$17)-'Rent Roll'!$V20,0)*'Rent Roll'!$T20*'Rent Roll'!$R20,"-"),"-")</f>
        <v>-</v>
      </c>
      <c r="DS76" s="715" t="str">
        <f>IFERROR(IF(DS$3='Rent Roll'!$U20,MAX(-SUMIF('Monthly Cash Flow'!$F$6:$EG$6,DS$4,'Monthly Cash Flow'!$F$17:$EG$17)-'Rent Roll'!$V20,0)*'Rent Roll'!$T20*'Rent Roll'!$R20,"-"),"-")</f>
        <v>-</v>
      </c>
      <c r="DT76" s="715" t="str">
        <f>IFERROR(IF(DT$3='Rent Roll'!$U20,MAX(-SUMIF('Monthly Cash Flow'!$F$6:$EG$6,DT$4,'Monthly Cash Flow'!$F$17:$EG$17)-'Rent Roll'!$V20,0)*'Rent Roll'!$T20*'Rent Roll'!$R20,"-"),"-")</f>
        <v>-</v>
      </c>
      <c r="DU76" s="715" t="str">
        <f>IFERROR(IF(DU$3='Rent Roll'!$U20,MAX(-SUMIF('Monthly Cash Flow'!$F$6:$EG$6,DU$4,'Monthly Cash Flow'!$F$17:$EG$17)-'Rent Roll'!$V20,0)*'Rent Roll'!$T20*'Rent Roll'!$R20,"-"),"-")</f>
        <v>-</v>
      </c>
      <c r="DV76" s="715" t="str">
        <f>IFERROR(IF(DV$3='Rent Roll'!$U20,MAX(-SUMIF('Monthly Cash Flow'!$F$6:$EG$6,DV$4,'Monthly Cash Flow'!$F$17:$EG$17)-'Rent Roll'!$V20,0)*'Rent Roll'!$T20*'Rent Roll'!$R20,"-"),"-")</f>
        <v>-</v>
      </c>
      <c r="DW76" s="715" t="str">
        <f>IFERROR(IF(DW$3='Rent Roll'!$U20,MAX(-SUMIF('Monthly Cash Flow'!$F$6:$EG$6,DW$4,'Monthly Cash Flow'!$F$17:$EG$17)-'Rent Roll'!$V20,0)*'Rent Roll'!$T20*'Rent Roll'!$R20,"-"),"-")</f>
        <v>-</v>
      </c>
      <c r="DX76" s="715" t="str">
        <f>IFERROR(IF(DX$3='Rent Roll'!$U20,MAX(-SUMIF('Monthly Cash Flow'!$F$6:$EG$6,DX$4,'Monthly Cash Flow'!$F$17:$EG$17)-'Rent Roll'!$V20,0)*'Rent Roll'!$T20*'Rent Roll'!$R20,"-"),"-")</f>
        <v>-</v>
      </c>
      <c r="DY76" s="715" t="str">
        <f>IFERROR(IF(DY$3='Rent Roll'!$U20,MAX(-SUMIF('Monthly Cash Flow'!$F$6:$EG$6,DY$4,'Monthly Cash Flow'!$F$17:$EG$17)-'Rent Roll'!$V20,0)*'Rent Roll'!$T20*'Rent Roll'!$R20,"-"),"-")</f>
        <v>-</v>
      </c>
      <c r="DZ76" s="715" t="str">
        <f>IFERROR(IF(DZ$3='Rent Roll'!$U20,MAX(-SUMIF('Monthly Cash Flow'!$F$6:$EG$6,DZ$4,'Monthly Cash Flow'!$F$17:$EG$17)-'Rent Roll'!$V20,0)*'Rent Roll'!$T20*'Rent Roll'!$R20,"-"),"-")</f>
        <v>-</v>
      </c>
      <c r="EA76" s="715" t="str">
        <f>IFERROR(IF(EA$3='Rent Roll'!$U20,MAX(-SUMIF('Monthly Cash Flow'!$F$6:$EG$6,EA$4,'Monthly Cash Flow'!$F$17:$EG$17)-'Rent Roll'!$V20,0)*'Rent Roll'!$T20*'Rent Roll'!$R20,"-"),"-")</f>
        <v>-</v>
      </c>
      <c r="EB76" s="715" t="str">
        <f>IFERROR(IF(EB$3='Rent Roll'!$U20,MAX(-SUMIF('Monthly Cash Flow'!$F$6:$EG$6,EB$4,'Monthly Cash Flow'!$F$17:$EG$17)-'Rent Roll'!$V20,0)*'Rent Roll'!$T20*'Rent Roll'!$R20,"-"),"-")</f>
        <v>-</v>
      </c>
      <c r="EC76" s="715" t="str">
        <f>IFERROR(IF(EC$3='Rent Roll'!$U20,MAX(-SUMIF('Monthly Cash Flow'!$F$6:$EG$6,EC$4,'Monthly Cash Flow'!$F$17:$EG$17)-'Rent Roll'!$V20,0)*'Rent Roll'!$T20*'Rent Roll'!$R20,"-"),"-")</f>
        <v>-</v>
      </c>
      <c r="ED76" s="715" t="str">
        <f>IFERROR(IF(ED$3='Rent Roll'!$U20,MAX(-SUMIF('Monthly Cash Flow'!$F$6:$EG$6,ED$4,'Monthly Cash Flow'!$F$17:$EG$17)-'Rent Roll'!$V20,0)*'Rent Roll'!$T20*'Rent Roll'!$R20,"-"),"-")</f>
        <v>-</v>
      </c>
      <c r="EE76" s="715" t="str">
        <f>IFERROR(IF(EE$3='Rent Roll'!$U20,MAX(-SUMIF('Monthly Cash Flow'!$F$6:$EG$6,EE$4,'Monthly Cash Flow'!$F$17:$EG$17)-'Rent Roll'!$V20,0)*'Rent Roll'!$T20*'Rent Roll'!$R20,"-"),"-")</f>
        <v>-</v>
      </c>
      <c r="EF76" s="361" t="str">
        <f>IFERROR(IF(EF$3='Rent Roll'!$U20,MAX(-SUMIF('Monthly Cash Flow'!$F$6:$EG$6,EF$4,'Monthly Cash Flow'!$F$17:$EG$17)-'Rent Roll'!$V20,0)*'Rent Roll'!$T20*'Rent Roll'!$R20,"-"),"-")</f>
        <v>-</v>
      </c>
      <c r="EG76" s="693" t="s">
        <v>109</v>
      </c>
    </row>
    <row r="77" spans="2:137" x14ac:dyDescent="0.25">
      <c r="B77" s="732"/>
      <c r="C77" s="714" t="str">
        <f>CONCATENATE('Rent Roll'!B21&amp;" - "&amp;'Rent Roll'!C21)</f>
        <v xml:space="preserve"> - </v>
      </c>
      <c r="D77" s="361">
        <f t="shared" si="19"/>
        <v>0</v>
      </c>
      <c r="E77" s="715" t="str">
        <f>IFERROR(IF(E$3='Rent Roll'!$U21,MAX(-SUMIF('Monthly Cash Flow'!$F$6:$EG$6,E$4,'Monthly Cash Flow'!$F$17:$EG$17)-'Rent Roll'!$V21,0)*'Rent Roll'!$T21*'Rent Roll'!$R21,"-"),"-")</f>
        <v>-</v>
      </c>
      <c r="F77" s="715" t="str">
        <f>IFERROR(IF(F$3='Rent Roll'!$U21,MAX(-SUMIF('Monthly Cash Flow'!$F$6:$EG$6,F$4,'Monthly Cash Flow'!$F$17:$EG$17)-'Rent Roll'!$V21,0)*'Rent Roll'!$T21*'Rent Roll'!$R21,"-"),"-")</f>
        <v>-</v>
      </c>
      <c r="G77" s="715" t="str">
        <f>IFERROR(IF(G$3='Rent Roll'!$U21,MAX(-SUMIF('Monthly Cash Flow'!$F$6:$EG$6,G$4,'Monthly Cash Flow'!$F$17:$EG$17)-'Rent Roll'!$V21,0)*'Rent Roll'!$T21*'Rent Roll'!$R21,"-"),"-")</f>
        <v>-</v>
      </c>
      <c r="H77" s="715" t="str">
        <f>IFERROR(IF(H$3='Rent Roll'!$U21,MAX(-SUMIF('Monthly Cash Flow'!$F$6:$EG$6,H$4,'Monthly Cash Flow'!$F$17:$EG$17)-'Rent Roll'!$V21,0)*'Rent Roll'!$T21*'Rent Roll'!$R21,"-"),"-")</f>
        <v>-</v>
      </c>
      <c r="I77" s="715" t="str">
        <f>IFERROR(IF(I$3='Rent Roll'!$U21,MAX(-SUMIF('Monthly Cash Flow'!$F$6:$EG$6,I$4,'Monthly Cash Flow'!$F$17:$EG$17)-'Rent Roll'!$V21,0)*'Rent Roll'!$T21*'Rent Roll'!$R21,"-"),"-")</f>
        <v>-</v>
      </c>
      <c r="J77" s="715" t="str">
        <f>IFERROR(IF(J$3='Rent Roll'!$U21,MAX(-SUMIF('Monthly Cash Flow'!$F$6:$EG$6,J$4,'Monthly Cash Flow'!$F$17:$EG$17)-'Rent Roll'!$V21,0)*'Rent Roll'!$T21*'Rent Roll'!$R21,"-"),"-")</f>
        <v>-</v>
      </c>
      <c r="K77" s="715" t="str">
        <f>IFERROR(IF(K$3='Rent Roll'!$U21,MAX(-SUMIF('Monthly Cash Flow'!$F$6:$EG$6,K$4,'Monthly Cash Flow'!$F$17:$EG$17)-'Rent Roll'!$V21,0)*'Rent Roll'!$T21*'Rent Roll'!$R21,"-"),"-")</f>
        <v>-</v>
      </c>
      <c r="L77" s="715" t="str">
        <f>IFERROR(IF(L$3='Rent Roll'!$U21,MAX(-SUMIF('Monthly Cash Flow'!$F$6:$EG$6,L$4,'Monthly Cash Flow'!$F$17:$EG$17)-'Rent Roll'!$V21,0)*'Rent Roll'!$T21*'Rent Roll'!$R21,"-"),"-")</f>
        <v>-</v>
      </c>
      <c r="M77" s="715" t="str">
        <f>IFERROR(IF(M$3='Rent Roll'!$U21,MAX(-SUMIF('Monthly Cash Flow'!$F$6:$EG$6,M$4,'Monthly Cash Flow'!$F$17:$EG$17)-'Rent Roll'!$V21,0)*'Rent Roll'!$T21*'Rent Roll'!$R21,"-"),"-")</f>
        <v>-</v>
      </c>
      <c r="N77" s="715" t="str">
        <f>IFERROR(IF(N$3='Rent Roll'!$U21,MAX(-SUMIF('Monthly Cash Flow'!$F$6:$EG$6,N$4,'Monthly Cash Flow'!$F$17:$EG$17)-'Rent Roll'!$V21,0)*'Rent Roll'!$T21*'Rent Roll'!$R21,"-"),"-")</f>
        <v>-</v>
      </c>
      <c r="O77" s="715" t="str">
        <f>IFERROR(IF(O$3='Rent Roll'!$U21,MAX(-SUMIF('Monthly Cash Flow'!$F$6:$EG$6,O$4,'Monthly Cash Flow'!$F$17:$EG$17)-'Rent Roll'!$V21,0)*'Rent Roll'!$T21*'Rent Roll'!$R21,"-"),"-")</f>
        <v>-</v>
      </c>
      <c r="P77" s="715" t="str">
        <f>IFERROR(IF(P$3='Rent Roll'!$U21,MAX(-SUMIF('Monthly Cash Flow'!$F$6:$EG$6,P$4,'Monthly Cash Flow'!$F$17:$EG$17)-'Rent Roll'!$V21,0)*'Rent Roll'!$T21*'Rent Roll'!$R21,"-"),"-")</f>
        <v>-</v>
      </c>
      <c r="Q77" s="715" t="str">
        <f>IFERROR(IF(Q$3='Rent Roll'!$U21,MAX(-SUMIF('Monthly Cash Flow'!$F$6:$EG$6,Q$4,'Monthly Cash Flow'!$F$17:$EG$17)-'Rent Roll'!$V21,0)*'Rent Roll'!$T21*'Rent Roll'!$R21,"-"),"-")</f>
        <v>-</v>
      </c>
      <c r="R77" s="715" t="str">
        <f>IFERROR(IF(R$3='Rent Roll'!$U21,MAX(-SUMIF('Monthly Cash Flow'!$F$6:$EG$6,R$4,'Monthly Cash Flow'!$F$17:$EG$17)-'Rent Roll'!$V21,0)*'Rent Roll'!$T21*'Rent Roll'!$R21,"-"),"-")</f>
        <v>-</v>
      </c>
      <c r="S77" s="715" t="str">
        <f>IFERROR(IF(S$3='Rent Roll'!$U21,MAX(-SUMIF('Monthly Cash Flow'!$F$6:$EG$6,S$4,'Monthly Cash Flow'!$F$17:$EG$17)-'Rent Roll'!$V21,0)*'Rent Roll'!$T21*'Rent Roll'!$R21,"-"),"-")</f>
        <v>-</v>
      </c>
      <c r="T77" s="715" t="str">
        <f>IFERROR(IF(T$3='Rent Roll'!$U21,MAX(-SUMIF('Monthly Cash Flow'!$F$6:$EG$6,T$4,'Monthly Cash Flow'!$F$17:$EG$17)-'Rent Roll'!$V21,0)*'Rent Roll'!$T21*'Rent Roll'!$R21,"-"),"-")</f>
        <v>-</v>
      </c>
      <c r="U77" s="715" t="str">
        <f>IFERROR(IF(U$3='Rent Roll'!$U21,MAX(-SUMIF('Monthly Cash Flow'!$F$6:$EG$6,U$4,'Monthly Cash Flow'!$F$17:$EG$17)-'Rent Roll'!$V21,0)*'Rent Roll'!$T21*'Rent Roll'!$R21,"-"),"-")</f>
        <v>-</v>
      </c>
      <c r="V77" s="715" t="str">
        <f>IFERROR(IF(V$3='Rent Roll'!$U21,MAX(-SUMIF('Monthly Cash Flow'!$F$6:$EG$6,V$4,'Monthly Cash Flow'!$F$17:$EG$17)-'Rent Roll'!$V21,0)*'Rent Roll'!$T21*'Rent Roll'!$R21,"-"),"-")</f>
        <v>-</v>
      </c>
      <c r="W77" s="715" t="str">
        <f>IFERROR(IF(W$3='Rent Roll'!$U21,MAX(-SUMIF('Monthly Cash Flow'!$F$6:$EG$6,W$4,'Monthly Cash Flow'!$F$17:$EG$17)-'Rent Roll'!$V21,0)*'Rent Roll'!$T21*'Rent Roll'!$R21,"-"),"-")</f>
        <v>-</v>
      </c>
      <c r="X77" s="715" t="str">
        <f>IFERROR(IF(X$3='Rent Roll'!$U21,MAX(-SUMIF('Monthly Cash Flow'!$F$6:$EG$6,X$4,'Monthly Cash Flow'!$F$17:$EG$17)-'Rent Roll'!$V21,0)*'Rent Roll'!$T21*'Rent Roll'!$R21,"-"),"-")</f>
        <v>-</v>
      </c>
      <c r="Y77" s="715" t="str">
        <f>IFERROR(IF(Y$3='Rent Roll'!$U21,MAX(-SUMIF('Monthly Cash Flow'!$F$6:$EG$6,Y$4,'Monthly Cash Flow'!$F$17:$EG$17)-'Rent Roll'!$V21,0)*'Rent Roll'!$T21*'Rent Roll'!$R21,"-"),"-")</f>
        <v>-</v>
      </c>
      <c r="Z77" s="715" t="str">
        <f>IFERROR(IF(Z$3='Rent Roll'!$U21,MAX(-SUMIF('Monthly Cash Flow'!$F$6:$EG$6,Z$4,'Monthly Cash Flow'!$F$17:$EG$17)-'Rent Roll'!$V21,0)*'Rent Roll'!$T21*'Rent Roll'!$R21,"-"),"-")</f>
        <v>-</v>
      </c>
      <c r="AA77" s="715" t="str">
        <f>IFERROR(IF(AA$3='Rent Roll'!$U21,MAX(-SUMIF('Monthly Cash Flow'!$F$6:$EG$6,AA$4,'Monthly Cash Flow'!$F$17:$EG$17)-'Rent Roll'!$V21,0)*'Rent Roll'!$T21*'Rent Roll'!$R21,"-"),"-")</f>
        <v>-</v>
      </c>
      <c r="AB77" s="715" t="str">
        <f>IFERROR(IF(AB$3='Rent Roll'!$U21,MAX(-SUMIF('Monthly Cash Flow'!$F$6:$EG$6,AB$4,'Monthly Cash Flow'!$F$17:$EG$17)-'Rent Roll'!$V21,0)*'Rent Roll'!$T21*'Rent Roll'!$R21,"-"),"-")</f>
        <v>-</v>
      </c>
      <c r="AC77" s="715" t="str">
        <f>IFERROR(IF(AC$3='Rent Roll'!$U21,MAX(-SUMIF('Monthly Cash Flow'!$F$6:$EG$6,AC$4,'Monthly Cash Flow'!$F$17:$EG$17)-'Rent Roll'!$V21,0)*'Rent Roll'!$T21*'Rent Roll'!$R21,"-"),"-")</f>
        <v>-</v>
      </c>
      <c r="AD77" s="715" t="str">
        <f>IFERROR(IF(AD$3='Rent Roll'!$U21,MAX(-SUMIF('Monthly Cash Flow'!$F$6:$EG$6,AD$4,'Monthly Cash Flow'!$F$17:$EG$17)-'Rent Roll'!$V21,0)*'Rent Roll'!$T21*'Rent Roll'!$R21,"-"),"-")</f>
        <v>-</v>
      </c>
      <c r="AE77" s="715" t="str">
        <f>IFERROR(IF(AE$3='Rent Roll'!$U21,MAX(-SUMIF('Monthly Cash Flow'!$F$6:$EG$6,AE$4,'Monthly Cash Flow'!$F$17:$EG$17)-'Rent Roll'!$V21,0)*'Rent Roll'!$T21*'Rent Roll'!$R21,"-"),"-")</f>
        <v>-</v>
      </c>
      <c r="AF77" s="715" t="str">
        <f>IFERROR(IF(AF$3='Rent Roll'!$U21,MAX(-SUMIF('Monthly Cash Flow'!$F$6:$EG$6,AF$4,'Monthly Cash Flow'!$F$17:$EG$17)-'Rent Roll'!$V21,0)*'Rent Roll'!$T21*'Rent Roll'!$R21,"-"),"-")</f>
        <v>-</v>
      </c>
      <c r="AG77" s="715" t="str">
        <f>IFERROR(IF(AG$3='Rent Roll'!$U21,MAX(-SUMIF('Monthly Cash Flow'!$F$6:$EG$6,AG$4,'Monthly Cash Flow'!$F$17:$EG$17)-'Rent Roll'!$V21,0)*'Rent Roll'!$T21*'Rent Roll'!$R21,"-"),"-")</f>
        <v>-</v>
      </c>
      <c r="AH77" s="715" t="str">
        <f>IFERROR(IF(AH$3='Rent Roll'!$U21,MAX(-SUMIF('Monthly Cash Flow'!$F$6:$EG$6,AH$4,'Monthly Cash Flow'!$F$17:$EG$17)-'Rent Roll'!$V21,0)*'Rent Roll'!$T21*'Rent Roll'!$R21,"-"),"-")</f>
        <v>-</v>
      </c>
      <c r="AI77" s="715" t="str">
        <f>IFERROR(IF(AI$3='Rent Roll'!$U21,MAX(-SUMIF('Monthly Cash Flow'!$F$6:$EG$6,AI$4,'Monthly Cash Flow'!$F$17:$EG$17)-'Rent Roll'!$V21,0)*'Rent Roll'!$T21*'Rent Roll'!$R21,"-"),"-")</f>
        <v>-</v>
      </c>
      <c r="AJ77" s="715" t="str">
        <f>IFERROR(IF(AJ$3='Rent Roll'!$U21,MAX(-SUMIF('Monthly Cash Flow'!$F$6:$EG$6,AJ$4,'Monthly Cash Flow'!$F$17:$EG$17)-'Rent Roll'!$V21,0)*'Rent Roll'!$T21*'Rent Roll'!$R21,"-"),"-")</f>
        <v>-</v>
      </c>
      <c r="AK77" s="715" t="str">
        <f>IFERROR(IF(AK$3='Rent Roll'!$U21,MAX(-SUMIF('Monthly Cash Flow'!$F$6:$EG$6,AK$4,'Monthly Cash Flow'!$F$17:$EG$17)-'Rent Roll'!$V21,0)*'Rent Roll'!$T21*'Rent Roll'!$R21,"-"),"-")</f>
        <v>-</v>
      </c>
      <c r="AL77" s="715" t="str">
        <f>IFERROR(IF(AL$3='Rent Roll'!$U21,MAX(-SUMIF('Monthly Cash Flow'!$F$6:$EG$6,AL$4,'Monthly Cash Flow'!$F$17:$EG$17)-'Rent Roll'!$V21,0)*'Rent Roll'!$T21*'Rent Roll'!$R21,"-"),"-")</f>
        <v>-</v>
      </c>
      <c r="AM77" s="715" t="str">
        <f>IFERROR(IF(AM$3='Rent Roll'!$U21,MAX(-SUMIF('Monthly Cash Flow'!$F$6:$EG$6,AM$4,'Monthly Cash Flow'!$F$17:$EG$17)-'Rent Roll'!$V21,0)*'Rent Roll'!$T21*'Rent Roll'!$R21,"-"),"-")</f>
        <v>-</v>
      </c>
      <c r="AN77" s="715" t="str">
        <f>IFERROR(IF(AN$3='Rent Roll'!$U21,MAX(-SUMIF('Monthly Cash Flow'!$F$6:$EG$6,AN$4,'Monthly Cash Flow'!$F$17:$EG$17)-'Rent Roll'!$V21,0)*'Rent Roll'!$T21*'Rent Roll'!$R21,"-"),"-")</f>
        <v>-</v>
      </c>
      <c r="AO77" s="715" t="str">
        <f>IFERROR(IF(AO$3='Rent Roll'!$U21,MAX(-SUMIF('Monthly Cash Flow'!$F$6:$EG$6,AO$4,'Monthly Cash Flow'!$F$17:$EG$17)-'Rent Roll'!$V21,0)*'Rent Roll'!$T21*'Rent Roll'!$R21,"-"),"-")</f>
        <v>-</v>
      </c>
      <c r="AP77" s="715" t="str">
        <f>IFERROR(IF(AP$3='Rent Roll'!$U21,MAX(-SUMIF('Monthly Cash Flow'!$F$6:$EG$6,AP$4,'Monthly Cash Flow'!$F$17:$EG$17)-'Rent Roll'!$V21,0)*'Rent Roll'!$T21*'Rent Roll'!$R21,"-"),"-")</f>
        <v>-</v>
      </c>
      <c r="AQ77" s="715" t="str">
        <f>IFERROR(IF(AQ$3='Rent Roll'!$U21,MAX(-SUMIF('Monthly Cash Flow'!$F$6:$EG$6,AQ$4,'Monthly Cash Flow'!$F$17:$EG$17)-'Rent Roll'!$V21,0)*'Rent Roll'!$T21*'Rent Roll'!$R21,"-"),"-")</f>
        <v>-</v>
      </c>
      <c r="AR77" s="715" t="str">
        <f>IFERROR(IF(AR$3='Rent Roll'!$U21,MAX(-SUMIF('Monthly Cash Flow'!$F$6:$EG$6,AR$4,'Monthly Cash Flow'!$F$17:$EG$17)-'Rent Roll'!$V21,0)*'Rent Roll'!$T21*'Rent Roll'!$R21,"-"),"-")</f>
        <v>-</v>
      </c>
      <c r="AS77" s="715" t="str">
        <f>IFERROR(IF(AS$3='Rent Roll'!$U21,MAX(-SUMIF('Monthly Cash Flow'!$F$6:$EG$6,AS$4,'Monthly Cash Flow'!$F$17:$EG$17)-'Rent Roll'!$V21,0)*'Rent Roll'!$T21*'Rent Roll'!$R21,"-"),"-")</f>
        <v>-</v>
      </c>
      <c r="AT77" s="715" t="str">
        <f>IFERROR(IF(AT$3='Rent Roll'!$U21,MAX(-SUMIF('Monthly Cash Flow'!$F$6:$EG$6,AT$4,'Monthly Cash Flow'!$F$17:$EG$17)-'Rent Roll'!$V21,0)*'Rent Roll'!$T21*'Rent Roll'!$R21,"-"),"-")</f>
        <v>-</v>
      </c>
      <c r="AU77" s="715" t="str">
        <f>IFERROR(IF(AU$3='Rent Roll'!$U21,MAX(-SUMIF('Monthly Cash Flow'!$F$6:$EG$6,AU$4,'Monthly Cash Flow'!$F$17:$EG$17)-'Rent Roll'!$V21,0)*'Rent Roll'!$T21*'Rent Roll'!$R21,"-"),"-")</f>
        <v>-</v>
      </c>
      <c r="AV77" s="715" t="str">
        <f>IFERROR(IF(AV$3='Rent Roll'!$U21,MAX(-SUMIF('Monthly Cash Flow'!$F$6:$EG$6,AV$4,'Monthly Cash Flow'!$F$17:$EG$17)-'Rent Roll'!$V21,0)*'Rent Roll'!$T21*'Rent Roll'!$R21,"-"),"-")</f>
        <v>-</v>
      </c>
      <c r="AW77" s="715" t="str">
        <f>IFERROR(IF(AW$3='Rent Roll'!$U21,MAX(-SUMIF('Monthly Cash Flow'!$F$6:$EG$6,AW$4,'Monthly Cash Flow'!$F$17:$EG$17)-'Rent Roll'!$V21,0)*'Rent Roll'!$T21*'Rent Roll'!$R21,"-"),"-")</f>
        <v>-</v>
      </c>
      <c r="AX77" s="715" t="str">
        <f>IFERROR(IF(AX$3='Rent Roll'!$U21,MAX(-SUMIF('Monthly Cash Flow'!$F$6:$EG$6,AX$4,'Monthly Cash Flow'!$F$17:$EG$17)-'Rent Roll'!$V21,0)*'Rent Roll'!$T21*'Rent Roll'!$R21,"-"),"-")</f>
        <v>-</v>
      </c>
      <c r="AY77" s="715" t="str">
        <f>IFERROR(IF(AY$3='Rent Roll'!$U21,MAX(-SUMIF('Monthly Cash Flow'!$F$6:$EG$6,AY$4,'Monthly Cash Flow'!$F$17:$EG$17)-'Rent Roll'!$V21,0)*'Rent Roll'!$T21*'Rent Roll'!$R21,"-"),"-")</f>
        <v>-</v>
      </c>
      <c r="AZ77" s="715" t="str">
        <f>IFERROR(IF(AZ$3='Rent Roll'!$U21,MAX(-SUMIF('Monthly Cash Flow'!$F$6:$EG$6,AZ$4,'Monthly Cash Flow'!$F$17:$EG$17)-'Rent Roll'!$V21,0)*'Rent Roll'!$T21*'Rent Roll'!$R21,"-"),"-")</f>
        <v>-</v>
      </c>
      <c r="BA77" s="715" t="str">
        <f>IFERROR(IF(BA$3='Rent Roll'!$U21,MAX(-SUMIF('Monthly Cash Flow'!$F$6:$EG$6,BA$4,'Monthly Cash Flow'!$F$17:$EG$17)-'Rent Roll'!$V21,0)*'Rent Roll'!$T21*'Rent Roll'!$R21,"-"),"-")</f>
        <v>-</v>
      </c>
      <c r="BB77" s="715" t="str">
        <f>IFERROR(IF(BB$3='Rent Roll'!$U21,MAX(-SUMIF('Monthly Cash Flow'!$F$6:$EG$6,BB$4,'Monthly Cash Flow'!$F$17:$EG$17)-'Rent Roll'!$V21,0)*'Rent Roll'!$T21*'Rent Roll'!$R21,"-"),"-")</f>
        <v>-</v>
      </c>
      <c r="BC77" s="715" t="str">
        <f>IFERROR(IF(BC$3='Rent Roll'!$U21,MAX(-SUMIF('Monthly Cash Flow'!$F$6:$EG$6,BC$4,'Monthly Cash Flow'!$F$17:$EG$17)-'Rent Roll'!$V21,0)*'Rent Roll'!$T21*'Rent Roll'!$R21,"-"),"-")</f>
        <v>-</v>
      </c>
      <c r="BD77" s="715" t="str">
        <f>IFERROR(IF(BD$3='Rent Roll'!$U21,MAX(-SUMIF('Monthly Cash Flow'!$F$6:$EG$6,BD$4,'Monthly Cash Flow'!$F$17:$EG$17)-'Rent Roll'!$V21,0)*'Rent Roll'!$T21*'Rent Roll'!$R21,"-"),"-")</f>
        <v>-</v>
      </c>
      <c r="BE77" s="715" t="str">
        <f>IFERROR(IF(BE$3='Rent Roll'!$U21,MAX(-SUMIF('Monthly Cash Flow'!$F$6:$EG$6,BE$4,'Monthly Cash Flow'!$F$17:$EG$17)-'Rent Roll'!$V21,0)*'Rent Roll'!$T21*'Rent Roll'!$R21,"-"),"-")</f>
        <v>-</v>
      </c>
      <c r="BF77" s="715" t="str">
        <f>IFERROR(IF(BF$3='Rent Roll'!$U21,MAX(-SUMIF('Monthly Cash Flow'!$F$6:$EG$6,BF$4,'Monthly Cash Flow'!$F$17:$EG$17)-'Rent Roll'!$V21,0)*'Rent Roll'!$T21*'Rent Roll'!$R21,"-"),"-")</f>
        <v>-</v>
      </c>
      <c r="BG77" s="715" t="str">
        <f>IFERROR(IF(BG$3='Rent Roll'!$U21,MAX(-SUMIF('Monthly Cash Flow'!$F$6:$EG$6,BG$4,'Monthly Cash Flow'!$F$17:$EG$17)-'Rent Roll'!$V21,0)*'Rent Roll'!$T21*'Rent Roll'!$R21,"-"),"-")</f>
        <v>-</v>
      </c>
      <c r="BH77" s="715" t="str">
        <f>IFERROR(IF(BH$3='Rent Roll'!$U21,MAX(-SUMIF('Monthly Cash Flow'!$F$6:$EG$6,BH$4,'Monthly Cash Flow'!$F$17:$EG$17)-'Rent Roll'!$V21,0)*'Rent Roll'!$T21*'Rent Roll'!$R21,"-"),"-")</f>
        <v>-</v>
      </c>
      <c r="BI77" s="715" t="str">
        <f>IFERROR(IF(BI$3='Rent Roll'!$U21,MAX(-SUMIF('Monthly Cash Flow'!$F$6:$EG$6,BI$4,'Monthly Cash Flow'!$F$17:$EG$17)-'Rent Roll'!$V21,0)*'Rent Roll'!$T21*'Rent Roll'!$R21,"-"),"-")</f>
        <v>-</v>
      </c>
      <c r="BJ77" s="715" t="str">
        <f>IFERROR(IF(BJ$3='Rent Roll'!$U21,MAX(-SUMIF('Monthly Cash Flow'!$F$6:$EG$6,BJ$4,'Monthly Cash Flow'!$F$17:$EG$17)-'Rent Roll'!$V21,0)*'Rent Roll'!$T21*'Rent Roll'!$R21,"-"),"-")</f>
        <v>-</v>
      </c>
      <c r="BK77" s="715" t="str">
        <f>IFERROR(IF(BK$3='Rent Roll'!$U21,MAX(-SUMIF('Monthly Cash Flow'!$F$6:$EG$6,BK$4,'Monthly Cash Flow'!$F$17:$EG$17)-'Rent Roll'!$V21,0)*'Rent Roll'!$T21*'Rent Roll'!$R21,"-"),"-")</f>
        <v>-</v>
      </c>
      <c r="BL77" s="715" t="str">
        <f>IFERROR(IF(BL$3='Rent Roll'!$U21,MAX(-SUMIF('Monthly Cash Flow'!$F$6:$EG$6,BL$4,'Monthly Cash Flow'!$F$17:$EG$17)-'Rent Roll'!$V21,0)*'Rent Roll'!$T21*'Rent Roll'!$R21,"-"),"-")</f>
        <v>-</v>
      </c>
      <c r="BM77" s="715" t="str">
        <f>IFERROR(IF(BM$3='Rent Roll'!$U21,MAX(-SUMIF('Monthly Cash Flow'!$F$6:$EG$6,BM$4,'Monthly Cash Flow'!$F$17:$EG$17)-'Rent Roll'!$V21,0)*'Rent Roll'!$T21*'Rent Roll'!$R21,"-"),"-")</f>
        <v>-</v>
      </c>
      <c r="BN77" s="715" t="str">
        <f>IFERROR(IF(BN$3='Rent Roll'!$U21,MAX(-SUMIF('Monthly Cash Flow'!$F$6:$EG$6,BN$4,'Monthly Cash Flow'!$F$17:$EG$17)-'Rent Roll'!$V21,0)*'Rent Roll'!$T21*'Rent Roll'!$R21,"-"),"-")</f>
        <v>-</v>
      </c>
      <c r="BO77" s="715" t="str">
        <f>IFERROR(IF(BO$3='Rent Roll'!$U21,MAX(-SUMIF('Monthly Cash Flow'!$F$6:$EG$6,BO$4,'Monthly Cash Flow'!$F$17:$EG$17)-'Rent Roll'!$V21,0)*'Rent Roll'!$T21*'Rent Roll'!$R21,"-"),"-")</f>
        <v>-</v>
      </c>
      <c r="BP77" s="715" t="str">
        <f>IFERROR(IF(BP$3='Rent Roll'!$U21,MAX(-SUMIF('Monthly Cash Flow'!$F$6:$EG$6,BP$4,'Monthly Cash Flow'!$F$17:$EG$17)-'Rent Roll'!$V21,0)*'Rent Roll'!$T21*'Rent Roll'!$R21,"-"),"-")</f>
        <v>-</v>
      </c>
      <c r="BQ77" s="715" t="str">
        <f>IFERROR(IF(BQ$3='Rent Roll'!$U21,MAX(-SUMIF('Monthly Cash Flow'!$F$6:$EG$6,BQ$4,'Monthly Cash Flow'!$F$17:$EG$17)-'Rent Roll'!$V21,0)*'Rent Roll'!$T21*'Rent Roll'!$R21,"-"),"-")</f>
        <v>-</v>
      </c>
      <c r="BR77" s="715" t="str">
        <f>IFERROR(IF(BR$3='Rent Roll'!$U21,MAX(-SUMIF('Monthly Cash Flow'!$F$6:$EG$6,BR$4,'Monthly Cash Flow'!$F$17:$EG$17)-'Rent Roll'!$V21,0)*'Rent Roll'!$T21*'Rent Roll'!$R21,"-"),"-")</f>
        <v>-</v>
      </c>
      <c r="BS77" s="715" t="str">
        <f>IFERROR(IF(BS$3='Rent Roll'!$U21,MAX(-SUMIF('Monthly Cash Flow'!$F$6:$EG$6,BS$4,'Monthly Cash Flow'!$F$17:$EG$17)-'Rent Roll'!$V21,0)*'Rent Roll'!$T21*'Rent Roll'!$R21,"-"),"-")</f>
        <v>-</v>
      </c>
      <c r="BT77" s="715" t="str">
        <f>IFERROR(IF(BT$3='Rent Roll'!$U21,MAX(-SUMIF('Monthly Cash Flow'!$F$6:$EG$6,BT$4,'Monthly Cash Flow'!$F$17:$EG$17)-'Rent Roll'!$V21,0)*'Rent Roll'!$T21*'Rent Roll'!$R21,"-"),"-")</f>
        <v>-</v>
      </c>
      <c r="BU77" s="715" t="str">
        <f>IFERROR(IF(BU$3='Rent Roll'!$U21,MAX(-SUMIF('Monthly Cash Flow'!$F$6:$EG$6,BU$4,'Monthly Cash Flow'!$F$17:$EG$17)-'Rent Roll'!$V21,0)*'Rent Roll'!$T21*'Rent Roll'!$R21,"-"),"-")</f>
        <v>-</v>
      </c>
      <c r="BV77" s="715" t="str">
        <f>IFERROR(IF(BV$3='Rent Roll'!$U21,MAX(-SUMIF('Monthly Cash Flow'!$F$6:$EG$6,BV$4,'Monthly Cash Flow'!$F$17:$EG$17)-'Rent Roll'!$V21,0)*'Rent Roll'!$T21*'Rent Roll'!$R21,"-"),"-")</f>
        <v>-</v>
      </c>
      <c r="BW77" s="715" t="str">
        <f>IFERROR(IF(BW$3='Rent Roll'!$U21,MAX(-SUMIF('Monthly Cash Flow'!$F$6:$EG$6,BW$4,'Monthly Cash Flow'!$F$17:$EG$17)-'Rent Roll'!$V21,0)*'Rent Roll'!$T21*'Rent Roll'!$R21,"-"),"-")</f>
        <v>-</v>
      </c>
      <c r="BX77" s="715" t="str">
        <f>IFERROR(IF(BX$3='Rent Roll'!$U21,MAX(-SUMIF('Monthly Cash Flow'!$F$6:$EG$6,BX$4,'Monthly Cash Flow'!$F$17:$EG$17)-'Rent Roll'!$V21,0)*'Rent Roll'!$T21*'Rent Roll'!$R21,"-"),"-")</f>
        <v>-</v>
      </c>
      <c r="BY77" s="715" t="str">
        <f>IFERROR(IF(BY$3='Rent Roll'!$U21,MAX(-SUMIF('Monthly Cash Flow'!$F$6:$EG$6,BY$4,'Monthly Cash Flow'!$F$17:$EG$17)-'Rent Roll'!$V21,0)*'Rent Roll'!$T21*'Rent Roll'!$R21,"-"),"-")</f>
        <v>-</v>
      </c>
      <c r="BZ77" s="715" t="str">
        <f>IFERROR(IF(BZ$3='Rent Roll'!$U21,MAX(-SUMIF('Monthly Cash Flow'!$F$6:$EG$6,BZ$4,'Monthly Cash Flow'!$F$17:$EG$17)-'Rent Roll'!$V21,0)*'Rent Roll'!$T21*'Rent Roll'!$R21,"-"),"-")</f>
        <v>-</v>
      </c>
      <c r="CA77" s="715" t="str">
        <f>IFERROR(IF(CA$3='Rent Roll'!$U21,MAX(-SUMIF('Monthly Cash Flow'!$F$6:$EG$6,CA$4,'Monthly Cash Flow'!$F$17:$EG$17)-'Rent Roll'!$V21,0)*'Rent Roll'!$T21*'Rent Roll'!$R21,"-"),"-")</f>
        <v>-</v>
      </c>
      <c r="CB77" s="715" t="str">
        <f>IFERROR(IF(CB$3='Rent Roll'!$U21,MAX(-SUMIF('Monthly Cash Flow'!$F$6:$EG$6,CB$4,'Monthly Cash Flow'!$F$17:$EG$17)-'Rent Roll'!$V21,0)*'Rent Roll'!$T21*'Rent Roll'!$R21,"-"),"-")</f>
        <v>-</v>
      </c>
      <c r="CC77" s="715" t="str">
        <f>IFERROR(IF(CC$3='Rent Roll'!$U21,MAX(-SUMIF('Monthly Cash Flow'!$F$6:$EG$6,CC$4,'Monthly Cash Flow'!$F$17:$EG$17)-'Rent Roll'!$V21,0)*'Rent Roll'!$T21*'Rent Roll'!$R21,"-"),"-")</f>
        <v>-</v>
      </c>
      <c r="CD77" s="715" t="str">
        <f>IFERROR(IF(CD$3='Rent Roll'!$U21,MAX(-SUMIF('Monthly Cash Flow'!$F$6:$EG$6,CD$4,'Monthly Cash Flow'!$F$17:$EG$17)-'Rent Roll'!$V21,0)*'Rent Roll'!$T21*'Rent Roll'!$R21,"-"),"-")</f>
        <v>-</v>
      </c>
      <c r="CE77" s="715" t="str">
        <f>IFERROR(IF(CE$3='Rent Roll'!$U21,MAX(-SUMIF('Monthly Cash Flow'!$F$6:$EG$6,CE$4,'Monthly Cash Flow'!$F$17:$EG$17)-'Rent Roll'!$V21,0)*'Rent Roll'!$T21*'Rent Roll'!$R21,"-"),"-")</f>
        <v>-</v>
      </c>
      <c r="CF77" s="715" t="str">
        <f>IFERROR(IF(CF$3='Rent Roll'!$U21,MAX(-SUMIF('Monthly Cash Flow'!$F$6:$EG$6,CF$4,'Monthly Cash Flow'!$F$17:$EG$17)-'Rent Roll'!$V21,0)*'Rent Roll'!$T21*'Rent Roll'!$R21,"-"),"-")</f>
        <v>-</v>
      </c>
      <c r="CG77" s="715" t="str">
        <f>IFERROR(IF(CG$3='Rent Roll'!$U21,MAX(-SUMIF('Monthly Cash Flow'!$F$6:$EG$6,CG$4,'Monthly Cash Flow'!$F$17:$EG$17)-'Rent Roll'!$V21,0)*'Rent Roll'!$T21*'Rent Roll'!$R21,"-"),"-")</f>
        <v>-</v>
      </c>
      <c r="CH77" s="715" t="str">
        <f>IFERROR(IF(CH$3='Rent Roll'!$U21,MAX(-SUMIF('Monthly Cash Flow'!$F$6:$EG$6,CH$4,'Monthly Cash Flow'!$F$17:$EG$17)-'Rent Roll'!$V21,0)*'Rent Roll'!$T21*'Rent Roll'!$R21,"-"),"-")</f>
        <v>-</v>
      </c>
      <c r="CI77" s="715" t="str">
        <f>IFERROR(IF(CI$3='Rent Roll'!$U21,MAX(-SUMIF('Monthly Cash Flow'!$F$6:$EG$6,CI$4,'Monthly Cash Flow'!$F$17:$EG$17)-'Rent Roll'!$V21,0)*'Rent Roll'!$T21*'Rent Roll'!$R21,"-"),"-")</f>
        <v>-</v>
      </c>
      <c r="CJ77" s="715" t="str">
        <f>IFERROR(IF(CJ$3='Rent Roll'!$U21,MAX(-SUMIF('Monthly Cash Flow'!$F$6:$EG$6,CJ$4,'Monthly Cash Flow'!$F$17:$EG$17)-'Rent Roll'!$V21,0)*'Rent Roll'!$T21*'Rent Roll'!$R21,"-"),"-")</f>
        <v>-</v>
      </c>
      <c r="CK77" s="715" t="str">
        <f>IFERROR(IF(CK$3='Rent Roll'!$U21,MAX(-SUMIF('Monthly Cash Flow'!$F$6:$EG$6,CK$4,'Monthly Cash Flow'!$F$17:$EG$17)-'Rent Roll'!$V21,0)*'Rent Roll'!$T21*'Rent Roll'!$R21,"-"),"-")</f>
        <v>-</v>
      </c>
      <c r="CL77" s="715" t="str">
        <f>IFERROR(IF(CL$3='Rent Roll'!$U21,MAX(-SUMIF('Monthly Cash Flow'!$F$6:$EG$6,CL$4,'Monthly Cash Flow'!$F$17:$EG$17)-'Rent Roll'!$V21,0)*'Rent Roll'!$T21*'Rent Roll'!$R21,"-"),"-")</f>
        <v>-</v>
      </c>
      <c r="CM77" s="715" t="str">
        <f>IFERROR(IF(CM$3='Rent Roll'!$U21,MAX(-SUMIF('Monthly Cash Flow'!$F$6:$EG$6,CM$4,'Monthly Cash Flow'!$F$17:$EG$17)-'Rent Roll'!$V21,0)*'Rent Roll'!$T21*'Rent Roll'!$R21,"-"),"-")</f>
        <v>-</v>
      </c>
      <c r="CN77" s="715" t="str">
        <f>IFERROR(IF(CN$3='Rent Roll'!$U21,MAX(-SUMIF('Monthly Cash Flow'!$F$6:$EG$6,CN$4,'Monthly Cash Flow'!$F$17:$EG$17)-'Rent Roll'!$V21,0)*'Rent Roll'!$T21*'Rent Roll'!$R21,"-"),"-")</f>
        <v>-</v>
      </c>
      <c r="CO77" s="715" t="str">
        <f>IFERROR(IF(CO$3='Rent Roll'!$U21,MAX(-SUMIF('Monthly Cash Flow'!$F$6:$EG$6,CO$4,'Monthly Cash Flow'!$F$17:$EG$17)-'Rent Roll'!$V21,0)*'Rent Roll'!$T21*'Rent Roll'!$R21,"-"),"-")</f>
        <v>-</v>
      </c>
      <c r="CP77" s="715" t="str">
        <f>IFERROR(IF(CP$3='Rent Roll'!$U21,MAX(-SUMIF('Monthly Cash Flow'!$F$6:$EG$6,CP$4,'Monthly Cash Flow'!$F$17:$EG$17)-'Rent Roll'!$V21,0)*'Rent Roll'!$T21*'Rent Roll'!$R21,"-"),"-")</f>
        <v>-</v>
      </c>
      <c r="CQ77" s="715" t="str">
        <f>IFERROR(IF(CQ$3='Rent Roll'!$U21,MAX(-SUMIF('Monthly Cash Flow'!$F$6:$EG$6,CQ$4,'Monthly Cash Flow'!$F$17:$EG$17)-'Rent Roll'!$V21,0)*'Rent Roll'!$T21*'Rent Roll'!$R21,"-"),"-")</f>
        <v>-</v>
      </c>
      <c r="CR77" s="715" t="str">
        <f>IFERROR(IF(CR$3='Rent Roll'!$U21,MAX(-SUMIF('Monthly Cash Flow'!$F$6:$EG$6,CR$4,'Monthly Cash Flow'!$F$17:$EG$17)-'Rent Roll'!$V21,0)*'Rent Roll'!$T21*'Rent Roll'!$R21,"-"),"-")</f>
        <v>-</v>
      </c>
      <c r="CS77" s="715" t="str">
        <f>IFERROR(IF(CS$3='Rent Roll'!$U21,MAX(-SUMIF('Monthly Cash Flow'!$F$6:$EG$6,CS$4,'Monthly Cash Flow'!$F$17:$EG$17)-'Rent Roll'!$V21,0)*'Rent Roll'!$T21*'Rent Roll'!$R21,"-"),"-")</f>
        <v>-</v>
      </c>
      <c r="CT77" s="715" t="str">
        <f>IFERROR(IF(CT$3='Rent Roll'!$U21,MAX(-SUMIF('Monthly Cash Flow'!$F$6:$EG$6,CT$4,'Monthly Cash Flow'!$F$17:$EG$17)-'Rent Roll'!$V21,0)*'Rent Roll'!$T21*'Rent Roll'!$R21,"-"),"-")</f>
        <v>-</v>
      </c>
      <c r="CU77" s="715" t="str">
        <f>IFERROR(IF(CU$3='Rent Roll'!$U21,MAX(-SUMIF('Monthly Cash Flow'!$F$6:$EG$6,CU$4,'Monthly Cash Flow'!$F$17:$EG$17)-'Rent Roll'!$V21,0)*'Rent Roll'!$T21*'Rent Roll'!$R21,"-"),"-")</f>
        <v>-</v>
      </c>
      <c r="CV77" s="715" t="str">
        <f>IFERROR(IF(CV$3='Rent Roll'!$U21,MAX(-SUMIF('Monthly Cash Flow'!$F$6:$EG$6,CV$4,'Monthly Cash Flow'!$F$17:$EG$17)-'Rent Roll'!$V21,0)*'Rent Roll'!$T21*'Rent Roll'!$R21,"-"),"-")</f>
        <v>-</v>
      </c>
      <c r="CW77" s="715" t="str">
        <f>IFERROR(IF(CW$3='Rent Roll'!$U21,MAX(-SUMIF('Monthly Cash Flow'!$F$6:$EG$6,CW$4,'Monthly Cash Flow'!$F$17:$EG$17)-'Rent Roll'!$V21,0)*'Rent Roll'!$T21*'Rent Roll'!$R21,"-"),"-")</f>
        <v>-</v>
      </c>
      <c r="CX77" s="715" t="str">
        <f>IFERROR(IF(CX$3='Rent Roll'!$U21,MAX(-SUMIF('Monthly Cash Flow'!$F$6:$EG$6,CX$4,'Monthly Cash Flow'!$F$17:$EG$17)-'Rent Roll'!$V21,0)*'Rent Roll'!$T21*'Rent Roll'!$R21,"-"),"-")</f>
        <v>-</v>
      </c>
      <c r="CY77" s="715" t="str">
        <f>IFERROR(IF(CY$3='Rent Roll'!$U21,MAX(-SUMIF('Monthly Cash Flow'!$F$6:$EG$6,CY$4,'Monthly Cash Flow'!$F$17:$EG$17)-'Rent Roll'!$V21,0)*'Rent Roll'!$T21*'Rent Roll'!$R21,"-"),"-")</f>
        <v>-</v>
      </c>
      <c r="CZ77" s="715" t="str">
        <f>IFERROR(IF(CZ$3='Rent Roll'!$U21,MAX(-SUMIF('Monthly Cash Flow'!$F$6:$EG$6,CZ$4,'Monthly Cash Flow'!$F$17:$EG$17)-'Rent Roll'!$V21,0)*'Rent Roll'!$T21*'Rent Roll'!$R21,"-"),"-")</f>
        <v>-</v>
      </c>
      <c r="DA77" s="715" t="str">
        <f>IFERROR(IF(DA$3='Rent Roll'!$U21,MAX(-SUMIF('Monthly Cash Flow'!$F$6:$EG$6,DA$4,'Monthly Cash Flow'!$F$17:$EG$17)-'Rent Roll'!$V21,0)*'Rent Roll'!$T21*'Rent Roll'!$R21,"-"),"-")</f>
        <v>-</v>
      </c>
      <c r="DB77" s="715" t="str">
        <f>IFERROR(IF(DB$3='Rent Roll'!$U21,MAX(-SUMIF('Monthly Cash Flow'!$F$6:$EG$6,DB$4,'Monthly Cash Flow'!$F$17:$EG$17)-'Rent Roll'!$V21,0)*'Rent Roll'!$T21*'Rent Roll'!$R21,"-"),"-")</f>
        <v>-</v>
      </c>
      <c r="DC77" s="715" t="str">
        <f>IFERROR(IF(DC$3='Rent Roll'!$U21,MAX(-SUMIF('Monthly Cash Flow'!$F$6:$EG$6,DC$4,'Monthly Cash Flow'!$F$17:$EG$17)-'Rent Roll'!$V21,0)*'Rent Roll'!$T21*'Rent Roll'!$R21,"-"),"-")</f>
        <v>-</v>
      </c>
      <c r="DD77" s="715" t="str">
        <f>IFERROR(IF(DD$3='Rent Roll'!$U21,MAX(-SUMIF('Monthly Cash Flow'!$F$6:$EG$6,DD$4,'Monthly Cash Flow'!$F$17:$EG$17)-'Rent Roll'!$V21,0)*'Rent Roll'!$T21*'Rent Roll'!$R21,"-"),"-")</f>
        <v>-</v>
      </c>
      <c r="DE77" s="715" t="str">
        <f>IFERROR(IF(DE$3='Rent Roll'!$U21,MAX(-SUMIF('Monthly Cash Flow'!$F$6:$EG$6,DE$4,'Monthly Cash Flow'!$F$17:$EG$17)-'Rent Roll'!$V21,0)*'Rent Roll'!$T21*'Rent Roll'!$R21,"-"),"-")</f>
        <v>-</v>
      </c>
      <c r="DF77" s="715" t="str">
        <f>IFERROR(IF(DF$3='Rent Roll'!$U21,MAX(-SUMIF('Monthly Cash Flow'!$F$6:$EG$6,DF$4,'Monthly Cash Flow'!$F$17:$EG$17)-'Rent Roll'!$V21,0)*'Rent Roll'!$T21*'Rent Roll'!$R21,"-"),"-")</f>
        <v>-</v>
      </c>
      <c r="DG77" s="715" t="str">
        <f>IFERROR(IF(DG$3='Rent Roll'!$U21,MAX(-SUMIF('Monthly Cash Flow'!$F$6:$EG$6,DG$4,'Monthly Cash Flow'!$F$17:$EG$17)-'Rent Roll'!$V21,0)*'Rent Roll'!$T21*'Rent Roll'!$R21,"-"),"-")</f>
        <v>-</v>
      </c>
      <c r="DH77" s="715" t="str">
        <f>IFERROR(IF(DH$3='Rent Roll'!$U21,MAX(-SUMIF('Monthly Cash Flow'!$F$6:$EG$6,DH$4,'Monthly Cash Flow'!$F$17:$EG$17)-'Rent Roll'!$V21,0)*'Rent Roll'!$T21*'Rent Roll'!$R21,"-"),"-")</f>
        <v>-</v>
      </c>
      <c r="DI77" s="715" t="str">
        <f>IFERROR(IF(DI$3='Rent Roll'!$U21,MAX(-SUMIF('Monthly Cash Flow'!$F$6:$EG$6,DI$4,'Monthly Cash Flow'!$F$17:$EG$17)-'Rent Roll'!$V21,0)*'Rent Roll'!$T21*'Rent Roll'!$R21,"-"),"-")</f>
        <v>-</v>
      </c>
      <c r="DJ77" s="715" t="str">
        <f>IFERROR(IF(DJ$3='Rent Roll'!$U21,MAX(-SUMIF('Monthly Cash Flow'!$F$6:$EG$6,DJ$4,'Monthly Cash Flow'!$F$17:$EG$17)-'Rent Roll'!$V21,0)*'Rent Roll'!$T21*'Rent Roll'!$R21,"-"),"-")</f>
        <v>-</v>
      </c>
      <c r="DK77" s="715" t="str">
        <f>IFERROR(IF(DK$3='Rent Roll'!$U21,MAX(-SUMIF('Monthly Cash Flow'!$F$6:$EG$6,DK$4,'Monthly Cash Flow'!$F$17:$EG$17)-'Rent Roll'!$V21,0)*'Rent Roll'!$T21*'Rent Roll'!$R21,"-"),"-")</f>
        <v>-</v>
      </c>
      <c r="DL77" s="715" t="str">
        <f>IFERROR(IF(DL$3='Rent Roll'!$U21,MAX(-SUMIF('Monthly Cash Flow'!$F$6:$EG$6,DL$4,'Monthly Cash Flow'!$F$17:$EG$17)-'Rent Roll'!$V21,0)*'Rent Roll'!$T21*'Rent Roll'!$R21,"-"),"-")</f>
        <v>-</v>
      </c>
      <c r="DM77" s="715" t="str">
        <f>IFERROR(IF(DM$3='Rent Roll'!$U21,MAX(-SUMIF('Monthly Cash Flow'!$F$6:$EG$6,DM$4,'Monthly Cash Flow'!$F$17:$EG$17)-'Rent Roll'!$V21,0)*'Rent Roll'!$T21*'Rent Roll'!$R21,"-"),"-")</f>
        <v>-</v>
      </c>
      <c r="DN77" s="715" t="str">
        <f>IFERROR(IF(DN$3='Rent Roll'!$U21,MAX(-SUMIF('Monthly Cash Flow'!$F$6:$EG$6,DN$4,'Monthly Cash Flow'!$F$17:$EG$17)-'Rent Roll'!$V21,0)*'Rent Roll'!$T21*'Rent Roll'!$R21,"-"),"-")</f>
        <v>-</v>
      </c>
      <c r="DO77" s="715" t="str">
        <f>IFERROR(IF(DO$3='Rent Roll'!$U21,MAX(-SUMIF('Monthly Cash Flow'!$F$6:$EG$6,DO$4,'Monthly Cash Flow'!$F$17:$EG$17)-'Rent Roll'!$V21,0)*'Rent Roll'!$T21*'Rent Roll'!$R21,"-"),"-")</f>
        <v>-</v>
      </c>
      <c r="DP77" s="715" t="str">
        <f>IFERROR(IF(DP$3='Rent Roll'!$U21,MAX(-SUMIF('Monthly Cash Flow'!$F$6:$EG$6,DP$4,'Monthly Cash Flow'!$F$17:$EG$17)-'Rent Roll'!$V21,0)*'Rent Roll'!$T21*'Rent Roll'!$R21,"-"),"-")</f>
        <v>-</v>
      </c>
      <c r="DQ77" s="715" t="str">
        <f>IFERROR(IF(DQ$3='Rent Roll'!$U21,MAX(-SUMIF('Monthly Cash Flow'!$F$6:$EG$6,DQ$4,'Monthly Cash Flow'!$F$17:$EG$17)-'Rent Roll'!$V21,0)*'Rent Roll'!$T21*'Rent Roll'!$R21,"-"),"-")</f>
        <v>-</v>
      </c>
      <c r="DR77" s="715" t="str">
        <f>IFERROR(IF(DR$3='Rent Roll'!$U21,MAX(-SUMIF('Monthly Cash Flow'!$F$6:$EG$6,DR$4,'Monthly Cash Flow'!$F$17:$EG$17)-'Rent Roll'!$V21,0)*'Rent Roll'!$T21*'Rent Roll'!$R21,"-"),"-")</f>
        <v>-</v>
      </c>
      <c r="DS77" s="715" t="str">
        <f>IFERROR(IF(DS$3='Rent Roll'!$U21,MAX(-SUMIF('Monthly Cash Flow'!$F$6:$EG$6,DS$4,'Monthly Cash Flow'!$F$17:$EG$17)-'Rent Roll'!$V21,0)*'Rent Roll'!$T21*'Rent Roll'!$R21,"-"),"-")</f>
        <v>-</v>
      </c>
      <c r="DT77" s="715" t="str">
        <f>IFERROR(IF(DT$3='Rent Roll'!$U21,MAX(-SUMIF('Monthly Cash Flow'!$F$6:$EG$6,DT$4,'Monthly Cash Flow'!$F$17:$EG$17)-'Rent Roll'!$V21,0)*'Rent Roll'!$T21*'Rent Roll'!$R21,"-"),"-")</f>
        <v>-</v>
      </c>
      <c r="DU77" s="715" t="str">
        <f>IFERROR(IF(DU$3='Rent Roll'!$U21,MAX(-SUMIF('Monthly Cash Flow'!$F$6:$EG$6,DU$4,'Monthly Cash Flow'!$F$17:$EG$17)-'Rent Roll'!$V21,0)*'Rent Roll'!$T21*'Rent Roll'!$R21,"-"),"-")</f>
        <v>-</v>
      </c>
      <c r="DV77" s="715" t="str">
        <f>IFERROR(IF(DV$3='Rent Roll'!$U21,MAX(-SUMIF('Monthly Cash Flow'!$F$6:$EG$6,DV$4,'Monthly Cash Flow'!$F$17:$EG$17)-'Rent Roll'!$V21,0)*'Rent Roll'!$T21*'Rent Roll'!$R21,"-"),"-")</f>
        <v>-</v>
      </c>
      <c r="DW77" s="715" t="str">
        <f>IFERROR(IF(DW$3='Rent Roll'!$U21,MAX(-SUMIF('Monthly Cash Flow'!$F$6:$EG$6,DW$4,'Monthly Cash Flow'!$F$17:$EG$17)-'Rent Roll'!$V21,0)*'Rent Roll'!$T21*'Rent Roll'!$R21,"-"),"-")</f>
        <v>-</v>
      </c>
      <c r="DX77" s="715" t="str">
        <f>IFERROR(IF(DX$3='Rent Roll'!$U21,MAX(-SUMIF('Monthly Cash Flow'!$F$6:$EG$6,DX$4,'Monthly Cash Flow'!$F$17:$EG$17)-'Rent Roll'!$V21,0)*'Rent Roll'!$T21*'Rent Roll'!$R21,"-"),"-")</f>
        <v>-</v>
      </c>
      <c r="DY77" s="715" t="str">
        <f>IFERROR(IF(DY$3='Rent Roll'!$U21,MAX(-SUMIF('Monthly Cash Flow'!$F$6:$EG$6,DY$4,'Monthly Cash Flow'!$F$17:$EG$17)-'Rent Roll'!$V21,0)*'Rent Roll'!$T21*'Rent Roll'!$R21,"-"),"-")</f>
        <v>-</v>
      </c>
      <c r="DZ77" s="715" t="str">
        <f>IFERROR(IF(DZ$3='Rent Roll'!$U21,MAX(-SUMIF('Monthly Cash Flow'!$F$6:$EG$6,DZ$4,'Monthly Cash Flow'!$F$17:$EG$17)-'Rent Roll'!$V21,0)*'Rent Roll'!$T21*'Rent Roll'!$R21,"-"),"-")</f>
        <v>-</v>
      </c>
      <c r="EA77" s="715" t="str">
        <f>IFERROR(IF(EA$3='Rent Roll'!$U21,MAX(-SUMIF('Monthly Cash Flow'!$F$6:$EG$6,EA$4,'Monthly Cash Flow'!$F$17:$EG$17)-'Rent Roll'!$V21,0)*'Rent Roll'!$T21*'Rent Roll'!$R21,"-"),"-")</f>
        <v>-</v>
      </c>
      <c r="EB77" s="715" t="str">
        <f>IFERROR(IF(EB$3='Rent Roll'!$U21,MAX(-SUMIF('Monthly Cash Flow'!$F$6:$EG$6,EB$4,'Monthly Cash Flow'!$F$17:$EG$17)-'Rent Roll'!$V21,0)*'Rent Roll'!$T21*'Rent Roll'!$R21,"-"),"-")</f>
        <v>-</v>
      </c>
      <c r="EC77" s="715" t="str">
        <f>IFERROR(IF(EC$3='Rent Roll'!$U21,MAX(-SUMIF('Monthly Cash Flow'!$F$6:$EG$6,EC$4,'Monthly Cash Flow'!$F$17:$EG$17)-'Rent Roll'!$V21,0)*'Rent Roll'!$T21*'Rent Roll'!$R21,"-"),"-")</f>
        <v>-</v>
      </c>
      <c r="ED77" s="715" t="str">
        <f>IFERROR(IF(ED$3='Rent Roll'!$U21,MAX(-SUMIF('Monthly Cash Flow'!$F$6:$EG$6,ED$4,'Monthly Cash Flow'!$F$17:$EG$17)-'Rent Roll'!$V21,0)*'Rent Roll'!$T21*'Rent Roll'!$R21,"-"),"-")</f>
        <v>-</v>
      </c>
      <c r="EE77" s="715" t="str">
        <f>IFERROR(IF(EE$3='Rent Roll'!$U21,MAX(-SUMIF('Monthly Cash Flow'!$F$6:$EG$6,EE$4,'Monthly Cash Flow'!$F$17:$EG$17)-'Rent Roll'!$V21,0)*'Rent Roll'!$T21*'Rent Roll'!$R21,"-"),"-")</f>
        <v>-</v>
      </c>
      <c r="EF77" s="361" t="str">
        <f>IFERROR(IF(EF$3='Rent Roll'!$U21,MAX(-SUMIF('Monthly Cash Flow'!$F$6:$EG$6,EF$4,'Monthly Cash Flow'!$F$17:$EG$17)-'Rent Roll'!$V21,0)*'Rent Roll'!$T21*'Rent Roll'!$R21,"-"),"-")</f>
        <v>-</v>
      </c>
      <c r="EG77" s="693" t="s">
        <v>109</v>
      </c>
    </row>
    <row r="78" spans="2:137" x14ac:dyDescent="0.25">
      <c r="B78" s="732"/>
      <c r="C78" s="714" t="str">
        <f>CONCATENATE('Rent Roll'!B22&amp;" - "&amp;'Rent Roll'!C22)</f>
        <v xml:space="preserve"> - </v>
      </c>
      <c r="D78" s="361">
        <f t="shared" si="19"/>
        <v>0</v>
      </c>
      <c r="E78" s="715" t="str">
        <f>IFERROR(IF(E$3='Rent Roll'!$U22,MAX(-SUMIF('Monthly Cash Flow'!$F$6:$EG$6,E$4,'Monthly Cash Flow'!$F$17:$EG$17)-'Rent Roll'!$V22,0)*'Rent Roll'!$T22*'Rent Roll'!$R22,"-"),"-")</f>
        <v>-</v>
      </c>
      <c r="F78" s="715" t="str">
        <f>IFERROR(IF(F$3='Rent Roll'!$U22,MAX(-SUMIF('Monthly Cash Flow'!$F$6:$EG$6,F$4,'Monthly Cash Flow'!$F$17:$EG$17)-'Rent Roll'!$V22,0)*'Rent Roll'!$T22*'Rent Roll'!$R22,"-"),"-")</f>
        <v>-</v>
      </c>
      <c r="G78" s="715" t="str">
        <f>IFERROR(IF(G$3='Rent Roll'!$U22,MAX(-SUMIF('Monthly Cash Flow'!$F$6:$EG$6,G$4,'Monthly Cash Flow'!$F$17:$EG$17)-'Rent Roll'!$V22,0)*'Rent Roll'!$T22*'Rent Roll'!$R22,"-"),"-")</f>
        <v>-</v>
      </c>
      <c r="H78" s="715" t="str">
        <f>IFERROR(IF(H$3='Rent Roll'!$U22,MAX(-SUMIF('Monthly Cash Flow'!$F$6:$EG$6,H$4,'Monthly Cash Flow'!$F$17:$EG$17)-'Rent Roll'!$V22,0)*'Rent Roll'!$T22*'Rent Roll'!$R22,"-"),"-")</f>
        <v>-</v>
      </c>
      <c r="I78" s="715" t="str">
        <f>IFERROR(IF(I$3='Rent Roll'!$U22,MAX(-SUMIF('Monthly Cash Flow'!$F$6:$EG$6,I$4,'Monthly Cash Flow'!$F$17:$EG$17)-'Rent Roll'!$V22,0)*'Rent Roll'!$T22*'Rent Roll'!$R22,"-"),"-")</f>
        <v>-</v>
      </c>
      <c r="J78" s="715" t="str">
        <f>IFERROR(IF(J$3='Rent Roll'!$U22,MAX(-SUMIF('Monthly Cash Flow'!$F$6:$EG$6,J$4,'Monthly Cash Flow'!$F$17:$EG$17)-'Rent Roll'!$V22,0)*'Rent Roll'!$T22*'Rent Roll'!$R22,"-"),"-")</f>
        <v>-</v>
      </c>
      <c r="K78" s="715" t="str">
        <f>IFERROR(IF(K$3='Rent Roll'!$U22,MAX(-SUMIF('Monthly Cash Flow'!$F$6:$EG$6,K$4,'Monthly Cash Flow'!$F$17:$EG$17)-'Rent Roll'!$V22,0)*'Rent Roll'!$T22*'Rent Roll'!$R22,"-"),"-")</f>
        <v>-</v>
      </c>
      <c r="L78" s="715" t="str">
        <f>IFERROR(IF(L$3='Rent Roll'!$U22,MAX(-SUMIF('Monthly Cash Flow'!$F$6:$EG$6,L$4,'Monthly Cash Flow'!$F$17:$EG$17)-'Rent Roll'!$V22,0)*'Rent Roll'!$T22*'Rent Roll'!$R22,"-"),"-")</f>
        <v>-</v>
      </c>
      <c r="M78" s="715" t="str">
        <f>IFERROR(IF(M$3='Rent Roll'!$U22,MAX(-SUMIF('Monthly Cash Flow'!$F$6:$EG$6,M$4,'Monthly Cash Flow'!$F$17:$EG$17)-'Rent Roll'!$V22,0)*'Rent Roll'!$T22*'Rent Roll'!$R22,"-"),"-")</f>
        <v>-</v>
      </c>
      <c r="N78" s="715" t="str">
        <f>IFERROR(IF(N$3='Rent Roll'!$U22,MAX(-SUMIF('Monthly Cash Flow'!$F$6:$EG$6,N$4,'Monthly Cash Flow'!$F$17:$EG$17)-'Rent Roll'!$V22,0)*'Rent Roll'!$T22*'Rent Roll'!$R22,"-"),"-")</f>
        <v>-</v>
      </c>
      <c r="O78" s="715" t="str">
        <f>IFERROR(IF(O$3='Rent Roll'!$U22,MAX(-SUMIF('Monthly Cash Flow'!$F$6:$EG$6,O$4,'Monthly Cash Flow'!$F$17:$EG$17)-'Rent Roll'!$V22,0)*'Rent Roll'!$T22*'Rent Roll'!$R22,"-"),"-")</f>
        <v>-</v>
      </c>
      <c r="P78" s="715" t="str">
        <f>IFERROR(IF(P$3='Rent Roll'!$U22,MAX(-SUMIF('Monthly Cash Flow'!$F$6:$EG$6,P$4,'Monthly Cash Flow'!$F$17:$EG$17)-'Rent Roll'!$V22,0)*'Rent Roll'!$T22*'Rent Roll'!$R22,"-"),"-")</f>
        <v>-</v>
      </c>
      <c r="Q78" s="715" t="str">
        <f>IFERROR(IF(Q$3='Rent Roll'!$U22,MAX(-SUMIF('Monthly Cash Flow'!$F$6:$EG$6,Q$4,'Monthly Cash Flow'!$F$17:$EG$17)-'Rent Roll'!$V22,0)*'Rent Roll'!$T22*'Rent Roll'!$R22,"-"),"-")</f>
        <v>-</v>
      </c>
      <c r="R78" s="715" t="str">
        <f>IFERROR(IF(R$3='Rent Roll'!$U22,MAX(-SUMIF('Monthly Cash Flow'!$F$6:$EG$6,R$4,'Monthly Cash Flow'!$F$17:$EG$17)-'Rent Roll'!$V22,0)*'Rent Roll'!$T22*'Rent Roll'!$R22,"-"),"-")</f>
        <v>-</v>
      </c>
      <c r="S78" s="715" t="str">
        <f>IFERROR(IF(S$3='Rent Roll'!$U22,MAX(-SUMIF('Monthly Cash Flow'!$F$6:$EG$6,S$4,'Monthly Cash Flow'!$F$17:$EG$17)-'Rent Roll'!$V22,0)*'Rent Roll'!$T22*'Rent Roll'!$R22,"-"),"-")</f>
        <v>-</v>
      </c>
      <c r="T78" s="715" t="str">
        <f>IFERROR(IF(T$3='Rent Roll'!$U22,MAX(-SUMIF('Monthly Cash Flow'!$F$6:$EG$6,T$4,'Monthly Cash Flow'!$F$17:$EG$17)-'Rent Roll'!$V22,0)*'Rent Roll'!$T22*'Rent Roll'!$R22,"-"),"-")</f>
        <v>-</v>
      </c>
      <c r="U78" s="715" t="str">
        <f>IFERROR(IF(U$3='Rent Roll'!$U22,MAX(-SUMIF('Monthly Cash Flow'!$F$6:$EG$6,U$4,'Monthly Cash Flow'!$F$17:$EG$17)-'Rent Roll'!$V22,0)*'Rent Roll'!$T22*'Rent Roll'!$R22,"-"),"-")</f>
        <v>-</v>
      </c>
      <c r="V78" s="715" t="str">
        <f>IFERROR(IF(V$3='Rent Roll'!$U22,MAX(-SUMIF('Monthly Cash Flow'!$F$6:$EG$6,V$4,'Monthly Cash Flow'!$F$17:$EG$17)-'Rent Roll'!$V22,0)*'Rent Roll'!$T22*'Rent Roll'!$R22,"-"),"-")</f>
        <v>-</v>
      </c>
      <c r="W78" s="715" t="str">
        <f>IFERROR(IF(W$3='Rent Roll'!$U22,MAX(-SUMIF('Monthly Cash Flow'!$F$6:$EG$6,W$4,'Monthly Cash Flow'!$F$17:$EG$17)-'Rent Roll'!$V22,0)*'Rent Roll'!$T22*'Rent Roll'!$R22,"-"),"-")</f>
        <v>-</v>
      </c>
      <c r="X78" s="715" t="str">
        <f>IFERROR(IF(X$3='Rent Roll'!$U22,MAX(-SUMIF('Monthly Cash Flow'!$F$6:$EG$6,X$4,'Monthly Cash Flow'!$F$17:$EG$17)-'Rent Roll'!$V22,0)*'Rent Roll'!$T22*'Rent Roll'!$R22,"-"),"-")</f>
        <v>-</v>
      </c>
      <c r="Y78" s="715" t="str">
        <f>IFERROR(IF(Y$3='Rent Roll'!$U22,MAX(-SUMIF('Monthly Cash Flow'!$F$6:$EG$6,Y$4,'Monthly Cash Flow'!$F$17:$EG$17)-'Rent Roll'!$V22,0)*'Rent Roll'!$T22*'Rent Roll'!$R22,"-"),"-")</f>
        <v>-</v>
      </c>
      <c r="Z78" s="715" t="str">
        <f>IFERROR(IF(Z$3='Rent Roll'!$U22,MAX(-SUMIF('Monthly Cash Flow'!$F$6:$EG$6,Z$4,'Monthly Cash Flow'!$F$17:$EG$17)-'Rent Roll'!$V22,0)*'Rent Roll'!$T22*'Rent Roll'!$R22,"-"),"-")</f>
        <v>-</v>
      </c>
      <c r="AA78" s="715" t="str">
        <f>IFERROR(IF(AA$3='Rent Roll'!$U22,MAX(-SUMIF('Monthly Cash Flow'!$F$6:$EG$6,AA$4,'Monthly Cash Flow'!$F$17:$EG$17)-'Rent Roll'!$V22,0)*'Rent Roll'!$T22*'Rent Roll'!$R22,"-"),"-")</f>
        <v>-</v>
      </c>
      <c r="AB78" s="715" t="str">
        <f>IFERROR(IF(AB$3='Rent Roll'!$U22,MAX(-SUMIF('Monthly Cash Flow'!$F$6:$EG$6,AB$4,'Monthly Cash Flow'!$F$17:$EG$17)-'Rent Roll'!$V22,0)*'Rent Roll'!$T22*'Rent Roll'!$R22,"-"),"-")</f>
        <v>-</v>
      </c>
      <c r="AC78" s="715" t="str">
        <f>IFERROR(IF(AC$3='Rent Roll'!$U22,MAX(-SUMIF('Monthly Cash Flow'!$F$6:$EG$6,AC$4,'Monthly Cash Flow'!$F$17:$EG$17)-'Rent Roll'!$V22,0)*'Rent Roll'!$T22*'Rent Roll'!$R22,"-"),"-")</f>
        <v>-</v>
      </c>
      <c r="AD78" s="715" t="str">
        <f>IFERROR(IF(AD$3='Rent Roll'!$U22,MAX(-SUMIF('Monthly Cash Flow'!$F$6:$EG$6,AD$4,'Monthly Cash Flow'!$F$17:$EG$17)-'Rent Roll'!$V22,0)*'Rent Roll'!$T22*'Rent Roll'!$R22,"-"),"-")</f>
        <v>-</v>
      </c>
      <c r="AE78" s="715" t="str">
        <f>IFERROR(IF(AE$3='Rent Roll'!$U22,MAX(-SUMIF('Monthly Cash Flow'!$F$6:$EG$6,AE$4,'Monthly Cash Flow'!$F$17:$EG$17)-'Rent Roll'!$V22,0)*'Rent Roll'!$T22*'Rent Roll'!$R22,"-"),"-")</f>
        <v>-</v>
      </c>
      <c r="AF78" s="715" t="str">
        <f>IFERROR(IF(AF$3='Rent Roll'!$U22,MAX(-SUMIF('Monthly Cash Flow'!$F$6:$EG$6,AF$4,'Monthly Cash Flow'!$F$17:$EG$17)-'Rent Roll'!$V22,0)*'Rent Roll'!$T22*'Rent Roll'!$R22,"-"),"-")</f>
        <v>-</v>
      </c>
      <c r="AG78" s="715" t="str">
        <f>IFERROR(IF(AG$3='Rent Roll'!$U22,MAX(-SUMIF('Monthly Cash Flow'!$F$6:$EG$6,AG$4,'Monthly Cash Flow'!$F$17:$EG$17)-'Rent Roll'!$V22,0)*'Rent Roll'!$T22*'Rent Roll'!$R22,"-"),"-")</f>
        <v>-</v>
      </c>
      <c r="AH78" s="715" t="str">
        <f>IFERROR(IF(AH$3='Rent Roll'!$U22,MAX(-SUMIF('Monthly Cash Flow'!$F$6:$EG$6,AH$4,'Monthly Cash Flow'!$F$17:$EG$17)-'Rent Roll'!$V22,0)*'Rent Roll'!$T22*'Rent Roll'!$R22,"-"),"-")</f>
        <v>-</v>
      </c>
      <c r="AI78" s="715" t="str">
        <f>IFERROR(IF(AI$3='Rent Roll'!$U22,MAX(-SUMIF('Monthly Cash Flow'!$F$6:$EG$6,AI$4,'Monthly Cash Flow'!$F$17:$EG$17)-'Rent Roll'!$V22,0)*'Rent Roll'!$T22*'Rent Roll'!$R22,"-"),"-")</f>
        <v>-</v>
      </c>
      <c r="AJ78" s="715" t="str">
        <f>IFERROR(IF(AJ$3='Rent Roll'!$U22,MAX(-SUMIF('Monthly Cash Flow'!$F$6:$EG$6,AJ$4,'Monthly Cash Flow'!$F$17:$EG$17)-'Rent Roll'!$V22,0)*'Rent Roll'!$T22*'Rent Roll'!$R22,"-"),"-")</f>
        <v>-</v>
      </c>
      <c r="AK78" s="715" t="str">
        <f>IFERROR(IF(AK$3='Rent Roll'!$U22,MAX(-SUMIF('Monthly Cash Flow'!$F$6:$EG$6,AK$4,'Monthly Cash Flow'!$F$17:$EG$17)-'Rent Roll'!$V22,0)*'Rent Roll'!$T22*'Rent Roll'!$R22,"-"),"-")</f>
        <v>-</v>
      </c>
      <c r="AL78" s="715" t="str">
        <f>IFERROR(IF(AL$3='Rent Roll'!$U22,MAX(-SUMIF('Monthly Cash Flow'!$F$6:$EG$6,AL$4,'Monthly Cash Flow'!$F$17:$EG$17)-'Rent Roll'!$V22,0)*'Rent Roll'!$T22*'Rent Roll'!$R22,"-"),"-")</f>
        <v>-</v>
      </c>
      <c r="AM78" s="715" t="str">
        <f>IFERROR(IF(AM$3='Rent Roll'!$U22,MAX(-SUMIF('Monthly Cash Flow'!$F$6:$EG$6,AM$4,'Monthly Cash Flow'!$F$17:$EG$17)-'Rent Roll'!$V22,0)*'Rent Roll'!$T22*'Rent Roll'!$R22,"-"),"-")</f>
        <v>-</v>
      </c>
      <c r="AN78" s="715" t="str">
        <f>IFERROR(IF(AN$3='Rent Roll'!$U22,MAX(-SUMIF('Monthly Cash Flow'!$F$6:$EG$6,AN$4,'Monthly Cash Flow'!$F$17:$EG$17)-'Rent Roll'!$V22,0)*'Rent Roll'!$T22*'Rent Roll'!$R22,"-"),"-")</f>
        <v>-</v>
      </c>
      <c r="AO78" s="715" t="str">
        <f>IFERROR(IF(AO$3='Rent Roll'!$U22,MAX(-SUMIF('Monthly Cash Flow'!$F$6:$EG$6,AO$4,'Monthly Cash Flow'!$F$17:$EG$17)-'Rent Roll'!$V22,0)*'Rent Roll'!$T22*'Rent Roll'!$R22,"-"),"-")</f>
        <v>-</v>
      </c>
      <c r="AP78" s="715" t="str">
        <f>IFERROR(IF(AP$3='Rent Roll'!$U22,MAX(-SUMIF('Monthly Cash Flow'!$F$6:$EG$6,AP$4,'Monthly Cash Flow'!$F$17:$EG$17)-'Rent Roll'!$V22,0)*'Rent Roll'!$T22*'Rent Roll'!$R22,"-"),"-")</f>
        <v>-</v>
      </c>
      <c r="AQ78" s="715" t="str">
        <f>IFERROR(IF(AQ$3='Rent Roll'!$U22,MAX(-SUMIF('Monthly Cash Flow'!$F$6:$EG$6,AQ$4,'Monthly Cash Flow'!$F$17:$EG$17)-'Rent Roll'!$V22,0)*'Rent Roll'!$T22*'Rent Roll'!$R22,"-"),"-")</f>
        <v>-</v>
      </c>
      <c r="AR78" s="715" t="str">
        <f>IFERROR(IF(AR$3='Rent Roll'!$U22,MAX(-SUMIF('Monthly Cash Flow'!$F$6:$EG$6,AR$4,'Monthly Cash Flow'!$F$17:$EG$17)-'Rent Roll'!$V22,0)*'Rent Roll'!$T22*'Rent Roll'!$R22,"-"),"-")</f>
        <v>-</v>
      </c>
      <c r="AS78" s="715" t="str">
        <f>IFERROR(IF(AS$3='Rent Roll'!$U22,MAX(-SUMIF('Monthly Cash Flow'!$F$6:$EG$6,AS$4,'Monthly Cash Flow'!$F$17:$EG$17)-'Rent Roll'!$V22,0)*'Rent Roll'!$T22*'Rent Roll'!$R22,"-"),"-")</f>
        <v>-</v>
      </c>
      <c r="AT78" s="715" t="str">
        <f>IFERROR(IF(AT$3='Rent Roll'!$U22,MAX(-SUMIF('Monthly Cash Flow'!$F$6:$EG$6,AT$4,'Monthly Cash Flow'!$F$17:$EG$17)-'Rent Roll'!$V22,0)*'Rent Roll'!$T22*'Rent Roll'!$R22,"-"),"-")</f>
        <v>-</v>
      </c>
      <c r="AU78" s="715" t="str">
        <f>IFERROR(IF(AU$3='Rent Roll'!$U22,MAX(-SUMIF('Monthly Cash Flow'!$F$6:$EG$6,AU$4,'Monthly Cash Flow'!$F$17:$EG$17)-'Rent Roll'!$V22,0)*'Rent Roll'!$T22*'Rent Roll'!$R22,"-"),"-")</f>
        <v>-</v>
      </c>
      <c r="AV78" s="715" t="str">
        <f>IFERROR(IF(AV$3='Rent Roll'!$U22,MAX(-SUMIF('Monthly Cash Flow'!$F$6:$EG$6,AV$4,'Monthly Cash Flow'!$F$17:$EG$17)-'Rent Roll'!$V22,0)*'Rent Roll'!$T22*'Rent Roll'!$R22,"-"),"-")</f>
        <v>-</v>
      </c>
      <c r="AW78" s="715" t="str">
        <f>IFERROR(IF(AW$3='Rent Roll'!$U22,MAX(-SUMIF('Monthly Cash Flow'!$F$6:$EG$6,AW$4,'Monthly Cash Flow'!$F$17:$EG$17)-'Rent Roll'!$V22,0)*'Rent Roll'!$T22*'Rent Roll'!$R22,"-"),"-")</f>
        <v>-</v>
      </c>
      <c r="AX78" s="715" t="str">
        <f>IFERROR(IF(AX$3='Rent Roll'!$U22,MAX(-SUMIF('Monthly Cash Flow'!$F$6:$EG$6,AX$4,'Monthly Cash Flow'!$F$17:$EG$17)-'Rent Roll'!$V22,0)*'Rent Roll'!$T22*'Rent Roll'!$R22,"-"),"-")</f>
        <v>-</v>
      </c>
      <c r="AY78" s="715" t="str">
        <f>IFERROR(IF(AY$3='Rent Roll'!$U22,MAX(-SUMIF('Monthly Cash Flow'!$F$6:$EG$6,AY$4,'Monthly Cash Flow'!$F$17:$EG$17)-'Rent Roll'!$V22,0)*'Rent Roll'!$T22*'Rent Roll'!$R22,"-"),"-")</f>
        <v>-</v>
      </c>
      <c r="AZ78" s="715" t="str">
        <f>IFERROR(IF(AZ$3='Rent Roll'!$U22,MAX(-SUMIF('Monthly Cash Flow'!$F$6:$EG$6,AZ$4,'Monthly Cash Flow'!$F$17:$EG$17)-'Rent Roll'!$V22,0)*'Rent Roll'!$T22*'Rent Roll'!$R22,"-"),"-")</f>
        <v>-</v>
      </c>
      <c r="BA78" s="715" t="str">
        <f>IFERROR(IF(BA$3='Rent Roll'!$U22,MAX(-SUMIF('Monthly Cash Flow'!$F$6:$EG$6,BA$4,'Monthly Cash Flow'!$F$17:$EG$17)-'Rent Roll'!$V22,0)*'Rent Roll'!$T22*'Rent Roll'!$R22,"-"),"-")</f>
        <v>-</v>
      </c>
      <c r="BB78" s="715" t="str">
        <f>IFERROR(IF(BB$3='Rent Roll'!$U22,MAX(-SUMIF('Monthly Cash Flow'!$F$6:$EG$6,BB$4,'Monthly Cash Flow'!$F$17:$EG$17)-'Rent Roll'!$V22,0)*'Rent Roll'!$T22*'Rent Roll'!$R22,"-"),"-")</f>
        <v>-</v>
      </c>
      <c r="BC78" s="715" t="str">
        <f>IFERROR(IF(BC$3='Rent Roll'!$U22,MAX(-SUMIF('Monthly Cash Flow'!$F$6:$EG$6,BC$4,'Monthly Cash Flow'!$F$17:$EG$17)-'Rent Roll'!$V22,0)*'Rent Roll'!$T22*'Rent Roll'!$R22,"-"),"-")</f>
        <v>-</v>
      </c>
      <c r="BD78" s="715" t="str">
        <f>IFERROR(IF(BD$3='Rent Roll'!$U22,MAX(-SUMIF('Monthly Cash Flow'!$F$6:$EG$6,BD$4,'Monthly Cash Flow'!$F$17:$EG$17)-'Rent Roll'!$V22,0)*'Rent Roll'!$T22*'Rent Roll'!$R22,"-"),"-")</f>
        <v>-</v>
      </c>
      <c r="BE78" s="715" t="str">
        <f>IFERROR(IF(BE$3='Rent Roll'!$U22,MAX(-SUMIF('Monthly Cash Flow'!$F$6:$EG$6,BE$4,'Monthly Cash Flow'!$F$17:$EG$17)-'Rent Roll'!$V22,0)*'Rent Roll'!$T22*'Rent Roll'!$R22,"-"),"-")</f>
        <v>-</v>
      </c>
      <c r="BF78" s="715" t="str">
        <f>IFERROR(IF(BF$3='Rent Roll'!$U22,MAX(-SUMIF('Monthly Cash Flow'!$F$6:$EG$6,BF$4,'Monthly Cash Flow'!$F$17:$EG$17)-'Rent Roll'!$V22,0)*'Rent Roll'!$T22*'Rent Roll'!$R22,"-"),"-")</f>
        <v>-</v>
      </c>
      <c r="BG78" s="715" t="str">
        <f>IFERROR(IF(BG$3='Rent Roll'!$U22,MAX(-SUMIF('Monthly Cash Flow'!$F$6:$EG$6,BG$4,'Monthly Cash Flow'!$F$17:$EG$17)-'Rent Roll'!$V22,0)*'Rent Roll'!$T22*'Rent Roll'!$R22,"-"),"-")</f>
        <v>-</v>
      </c>
      <c r="BH78" s="715" t="str">
        <f>IFERROR(IF(BH$3='Rent Roll'!$U22,MAX(-SUMIF('Monthly Cash Flow'!$F$6:$EG$6,BH$4,'Monthly Cash Flow'!$F$17:$EG$17)-'Rent Roll'!$V22,0)*'Rent Roll'!$T22*'Rent Roll'!$R22,"-"),"-")</f>
        <v>-</v>
      </c>
      <c r="BI78" s="715" t="str">
        <f>IFERROR(IF(BI$3='Rent Roll'!$U22,MAX(-SUMIF('Monthly Cash Flow'!$F$6:$EG$6,BI$4,'Monthly Cash Flow'!$F$17:$EG$17)-'Rent Roll'!$V22,0)*'Rent Roll'!$T22*'Rent Roll'!$R22,"-"),"-")</f>
        <v>-</v>
      </c>
      <c r="BJ78" s="715" t="str">
        <f>IFERROR(IF(BJ$3='Rent Roll'!$U22,MAX(-SUMIF('Monthly Cash Flow'!$F$6:$EG$6,BJ$4,'Monthly Cash Flow'!$F$17:$EG$17)-'Rent Roll'!$V22,0)*'Rent Roll'!$T22*'Rent Roll'!$R22,"-"),"-")</f>
        <v>-</v>
      </c>
      <c r="BK78" s="715" t="str">
        <f>IFERROR(IF(BK$3='Rent Roll'!$U22,MAX(-SUMIF('Monthly Cash Flow'!$F$6:$EG$6,BK$4,'Monthly Cash Flow'!$F$17:$EG$17)-'Rent Roll'!$V22,0)*'Rent Roll'!$T22*'Rent Roll'!$R22,"-"),"-")</f>
        <v>-</v>
      </c>
      <c r="BL78" s="715" t="str">
        <f>IFERROR(IF(BL$3='Rent Roll'!$U22,MAX(-SUMIF('Monthly Cash Flow'!$F$6:$EG$6,BL$4,'Monthly Cash Flow'!$F$17:$EG$17)-'Rent Roll'!$V22,0)*'Rent Roll'!$T22*'Rent Roll'!$R22,"-"),"-")</f>
        <v>-</v>
      </c>
      <c r="BM78" s="715" t="str">
        <f>IFERROR(IF(BM$3='Rent Roll'!$U22,MAX(-SUMIF('Monthly Cash Flow'!$F$6:$EG$6,BM$4,'Monthly Cash Flow'!$F$17:$EG$17)-'Rent Roll'!$V22,0)*'Rent Roll'!$T22*'Rent Roll'!$R22,"-"),"-")</f>
        <v>-</v>
      </c>
      <c r="BN78" s="715" t="str">
        <f>IFERROR(IF(BN$3='Rent Roll'!$U22,MAX(-SUMIF('Monthly Cash Flow'!$F$6:$EG$6,BN$4,'Monthly Cash Flow'!$F$17:$EG$17)-'Rent Roll'!$V22,0)*'Rent Roll'!$T22*'Rent Roll'!$R22,"-"),"-")</f>
        <v>-</v>
      </c>
      <c r="BO78" s="715" t="str">
        <f>IFERROR(IF(BO$3='Rent Roll'!$U22,MAX(-SUMIF('Monthly Cash Flow'!$F$6:$EG$6,BO$4,'Monthly Cash Flow'!$F$17:$EG$17)-'Rent Roll'!$V22,0)*'Rent Roll'!$T22*'Rent Roll'!$R22,"-"),"-")</f>
        <v>-</v>
      </c>
      <c r="BP78" s="715" t="str">
        <f>IFERROR(IF(BP$3='Rent Roll'!$U22,MAX(-SUMIF('Monthly Cash Flow'!$F$6:$EG$6,BP$4,'Monthly Cash Flow'!$F$17:$EG$17)-'Rent Roll'!$V22,0)*'Rent Roll'!$T22*'Rent Roll'!$R22,"-"),"-")</f>
        <v>-</v>
      </c>
      <c r="BQ78" s="715" t="str">
        <f>IFERROR(IF(BQ$3='Rent Roll'!$U22,MAX(-SUMIF('Monthly Cash Flow'!$F$6:$EG$6,BQ$4,'Monthly Cash Flow'!$F$17:$EG$17)-'Rent Roll'!$V22,0)*'Rent Roll'!$T22*'Rent Roll'!$R22,"-"),"-")</f>
        <v>-</v>
      </c>
      <c r="BR78" s="715" t="str">
        <f>IFERROR(IF(BR$3='Rent Roll'!$U22,MAX(-SUMIF('Monthly Cash Flow'!$F$6:$EG$6,BR$4,'Monthly Cash Flow'!$F$17:$EG$17)-'Rent Roll'!$V22,0)*'Rent Roll'!$T22*'Rent Roll'!$R22,"-"),"-")</f>
        <v>-</v>
      </c>
      <c r="BS78" s="715" t="str">
        <f>IFERROR(IF(BS$3='Rent Roll'!$U22,MAX(-SUMIF('Monthly Cash Flow'!$F$6:$EG$6,BS$4,'Monthly Cash Flow'!$F$17:$EG$17)-'Rent Roll'!$V22,0)*'Rent Roll'!$T22*'Rent Roll'!$R22,"-"),"-")</f>
        <v>-</v>
      </c>
      <c r="BT78" s="715" t="str">
        <f>IFERROR(IF(BT$3='Rent Roll'!$U22,MAX(-SUMIF('Monthly Cash Flow'!$F$6:$EG$6,BT$4,'Monthly Cash Flow'!$F$17:$EG$17)-'Rent Roll'!$V22,0)*'Rent Roll'!$T22*'Rent Roll'!$R22,"-"),"-")</f>
        <v>-</v>
      </c>
      <c r="BU78" s="715" t="str">
        <f>IFERROR(IF(BU$3='Rent Roll'!$U22,MAX(-SUMIF('Monthly Cash Flow'!$F$6:$EG$6,BU$4,'Monthly Cash Flow'!$F$17:$EG$17)-'Rent Roll'!$V22,0)*'Rent Roll'!$T22*'Rent Roll'!$R22,"-"),"-")</f>
        <v>-</v>
      </c>
      <c r="BV78" s="715" t="str">
        <f>IFERROR(IF(BV$3='Rent Roll'!$U22,MAX(-SUMIF('Monthly Cash Flow'!$F$6:$EG$6,BV$4,'Monthly Cash Flow'!$F$17:$EG$17)-'Rent Roll'!$V22,0)*'Rent Roll'!$T22*'Rent Roll'!$R22,"-"),"-")</f>
        <v>-</v>
      </c>
      <c r="BW78" s="715" t="str">
        <f>IFERROR(IF(BW$3='Rent Roll'!$U22,MAX(-SUMIF('Monthly Cash Flow'!$F$6:$EG$6,BW$4,'Monthly Cash Flow'!$F$17:$EG$17)-'Rent Roll'!$V22,0)*'Rent Roll'!$T22*'Rent Roll'!$R22,"-"),"-")</f>
        <v>-</v>
      </c>
      <c r="BX78" s="715" t="str">
        <f>IFERROR(IF(BX$3='Rent Roll'!$U22,MAX(-SUMIF('Monthly Cash Flow'!$F$6:$EG$6,BX$4,'Monthly Cash Flow'!$F$17:$EG$17)-'Rent Roll'!$V22,0)*'Rent Roll'!$T22*'Rent Roll'!$R22,"-"),"-")</f>
        <v>-</v>
      </c>
      <c r="BY78" s="715" t="str">
        <f>IFERROR(IF(BY$3='Rent Roll'!$U22,MAX(-SUMIF('Monthly Cash Flow'!$F$6:$EG$6,BY$4,'Monthly Cash Flow'!$F$17:$EG$17)-'Rent Roll'!$V22,0)*'Rent Roll'!$T22*'Rent Roll'!$R22,"-"),"-")</f>
        <v>-</v>
      </c>
      <c r="BZ78" s="715" t="str">
        <f>IFERROR(IF(BZ$3='Rent Roll'!$U22,MAX(-SUMIF('Monthly Cash Flow'!$F$6:$EG$6,BZ$4,'Monthly Cash Flow'!$F$17:$EG$17)-'Rent Roll'!$V22,0)*'Rent Roll'!$T22*'Rent Roll'!$R22,"-"),"-")</f>
        <v>-</v>
      </c>
      <c r="CA78" s="715" t="str">
        <f>IFERROR(IF(CA$3='Rent Roll'!$U22,MAX(-SUMIF('Monthly Cash Flow'!$F$6:$EG$6,CA$4,'Monthly Cash Flow'!$F$17:$EG$17)-'Rent Roll'!$V22,0)*'Rent Roll'!$T22*'Rent Roll'!$R22,"-"),"-")</f>
        <v>-</v>
      </c>
      <c r="CB78" s="715" t="str">
        <f>IFERROR(IF(CB$3='Rent Roll'!$U22,MAX(-SUMIF('Monthly Cash Flow'!$F$6:$EG$6,CB$4,'Monthly Cash Flow'!$F$17:$EG$17)-'Rent Roll'!$V22,0)*'Rent Roll'!$T22*'Rent Roll'!$R22,"-"),"-")</f>
        <v>-</v>
      </c>
      <c r="CC78" s="715" t="str">
        <f>IFERROR(IF(CC$3='Rent Roll'!$U22,MAX(-SUMIF('Monthly Cash Flow'!$F$6:$EG$6,CC$4,'Monthly Cash Flow'!$F$17:$EG$17)-'Rent Roll'!$V22,0)*'Rent Roll'!$T22*'Rent Roll'!$R22,"-"),"-")</f>
        <v>-</v>
      </c>
      <c r="CD78" s="715" t="str">
        <f>IFERROR(IF(CD$3='Rent Roll'!$U22,MAX(-SUMIF('Monthly Cash Flow'!$F$6:$EG$6,CD$4,'Monthly Cash Flow'!$F$17:$EG$17)-'Rent Roll'!$V22,0)*'Rent Roll'!$T22*'Rent Roll'!$R22,"-"),"-")</f>
        <v>-</v>
      </c>
      <c r="CE78" s="715" t="str">
        <f>IFERROR(IF(CE$3='Rent Roll'!$U22,MAX(-SUMIF('Monthly Cash Flow'!$F$6:$EG$6,CE$4,'Monthly Cash Flow'!$F$17:$EG$17)-'Rent Roll'!$V22,0)*'Rent Roll'!$T22*'Rent Roll'!$R22,"-"),"-")</f>
        <v>-</v>
      </c>
      <c r="CF78" s="715" t="str">
        <f>IFERROR(IF(CF$3='Rent Roll'!$U22,MAX(-SUMIF('Monthly Cash Flow'!$F$6:$EG$6,CF$4,'Monthly Cash Flow'!$F$17:$EG$17)-'Rent Roll'!$V22,0)*'Rent Roll'!$T22*'Rent Roll'!$R22,"-"),"-")</f>
        <v>-</v>
      </c>
      <c r="CG78" s="715" t="str">
        <f>IFERROR(IF(CG$3='Rent Roll'!$U22,MAX(-SUMIF('Monthly Cash Flow'!$F$6:$EG$6,CG$4,'Monthly Cash Flow'!$F$17:$EG$17)-'Rent Roll'!$V22,0)*'Rent Roll'!$T22*'Rent Roll'!$R22,"-"),"-")</f>
        <v>-</v>
      </c>
      <c r="CH78" s="715" t="str">
        <f>IFERROR(IF(CH$3='Rent Roll'!$U22,MAX(-SUMIF('Monthly Cash Flow'!$F$6:$EG$6,CH$4,'Monthly Cash Flow'!$F$17:$EG$17)-'Rent Roll'!$V22,0)*'Rent Roll'!$T22*'Rent Roll'!$R22,"-"),"-")</f>
        <v>-</v>
      </c>
      <c r="CI78" s="715" t="str">
        <f>IFERROR(IF(CI$3='Rent Roll'!$U22,MAX(-SUMIF('Monthly Cash Flow'!$F$6:$EG$6,CI$4,'Monthly Cash Flow'!$F$17:$EG$17)-'Rent Roll'!$V22,0)*'Rent Roll'!$T22*'Rent Roll'!$R22,"-"),"-")</f>
        <v>-</v>
      </c>
      <c r="CJ78" s="715" t="str">
        <f>IFERROR(IF(CJ$3='Rent Roll'!$U22,MAX(-SUMIF('Monthly Cash Flow'!$F$6:$EG$6,CJ$4,'Monthly Cash Flow'!$F$17:$EG$17)-'Rent Roll'!$V22,0)*'Rent Roll'!$T22*'Rent Roll'!$R22,"-"),"-")</f>
        <v>-</v>
      </c>
      <c r="CK78" s="715" t="str">
        <f>IFERROR(IF(CK$3='Rent Roll'!$U22,MAX(-SUMIF('Monthly Cash Flow'!$F$6:$EG$6,CK$4,'Monthly Cash Flow'!$F$17:$EG$17)-'Rent Roll'!$V22,0)*'Rent Roll'!$T22*'Rent Roll'!$R22,"-"),"-")</f>
        <v>-</v>
      </c>
      <c r="CL78" s="715" t="str">
        <f>IFERROR(IF(CL$3='Rent Roll'!$U22,MAX(-SUMIF('Monthly Cash Flow'!$F$6:$EG$6,CL$4,'Monthly Cash Flow'!$F$17:$EG$17)-'Rent Roll'!$V22,0)*'Rent Roll'!$T22*'Rent Roll'!$R22,"-"),"-")</f>
        <v>-</v>
      </c>
      <c r="CM78" s="715" t="str">
        <f>IFERROR(IF(CM$3='Rent Roll'!$U22,MAX(-SUMIF('Monthly Cash Flow'!$F$6:$EG$6,CM$4,'Monthly Cash Flow'!$F$17:$EG$17)-'Rent Roll'!$V22,0)*'Rent Roll'!$T22*'Rent Roll'!$R22,"-"),"-")</f>
        <v>-</v>
      </c>
      <c r="CN78" s="715" t="str">
        <f>IFERROR(IF(CN$3='Rent Roll'!$U22,MAX(-SUMIF('Monthly Cash Flow'!$F$6:$EG$6,CN$4,'Monthly Cash Flow'!$F$17:$EG$17)-'Rent Roll'!$V22,0)*'Rent Roll'!$T22*'Rent Roll'!$R22,"-"),"-")</f>
        <v>-</v>
      </c>
      <c r="CO78" s="715" t="str">
        <f>IFERROR(IF(CO$3='Rent Roll'!$U22,MAX(-SUMIF('Monthly Cash Flow'!$F$6:$EG$6,CO$4,'Monthly Cash Flow'!$F$17:$EG$17)-'Rent Roll'!$V22,0)*'Rent Roll'!$T22*'Rent Roll'!$R22,"-"),"-")</f>
        <v>-</v>
      </c>
      <c r="CP78" s="715" t="str">
        <f>IFERROR(IF(CP$3='Rent Roll'!$U22,MAX(-SUMIF('Monthly Cash Flow'!$F$6:$EG$6,CP$4,'Monthly Cash Flow'!$F$17:$EG$17)-'Rent Roll'!$V22,0)*'Rent Roll'!$T22*'Rent Roll'!$R22,"-"),"-")</f>
        <v>-</v>
      </c>
      <c r="CQ78" s="715" t="str">
        <f>IFERROR(IF(CQ$3='Rent Roll'!$U22,MAX(-SUMIF('Monthly Cash Flow'!$F$6:$EG$6,CQ$4,'Monthly Cash Flow'!$F$17:$EG$17)-'Rent Roll'!$V22,0)*'Rent Roll'!$T22*'Rent Roll'!$R22,"-"),"-")</f>
        <v>-</v>
      </c>
      <c r="CR78" s="715" t="str">
        <f>IFERROR(IF(CR$3='Rent Roll'!$U22,MAX(-SUMIF('Monthly Cash Flow'!$F$6:$EG$6,CR$4,'Monthly Cash Flow'!$F$17:$EG$17)-'Rent Roll'!$V22,0)*'Rent Roll'!$T22*'Rent Roll'!$R22,"-"),"-")</f>
        <v>-</v>
      </c>
      <c r="CS78" s="715" t="str">
        <f>IFERROR(IF(CS$3='Rent Roll'!$U22,MAX(-SUMIF('Monthly Cash Flow'!$F$6:$EG$6,CS$4,'Monthly Cash Flow'!$F$17:$EG$17)-'Rent Roll'!$V22,0)*'Rent Roll'!$T22*'Rent Roll'!$R22,"-"),"-")</f>
        <v>-</v>
      </c>
      <c r="CT78" s="715" t="str">
        <f>IFERROR(IF(CT$3='Rent Roll'!$U22,MAX(-SUMIF('Monthly Cash Flow'!$F$6:$EG$6,CT$4,'Monthly Cash Flow'!$F$17:$EG$17)-'Rent Roll'!$V22,0)*'Rent Roll'!$T22*'Rent Roll'!$R22,"-"),"-")</f>
        <v>-</v>
      </c>
      <c r="CU78" s="715" t="str">
        <f>IFERROR(IF(CU$3='Rent Roll'!$U22,MAX(-SUMIF('Monthly Cash Flow'!$F$6:$EG$6,CU$4,'Monthly Cash Flow'!$F$17:$EG$17)-'Rent Roll'!$V22,0)*'Rent Roll'!$T22*'Rent Roll'!$R22,"-"),"-")</f>
        <v>-</v>
      </c>
      <c r="CV78" s="715" t="str">
        <f>IFERROR(IF(CV$3='Rent Roll'!$U22,MAX(-SUMIF('Monthly Cash Flow'!$F$6:$EG$6,CV$4,'Monthly Cash Flow'!$F$17:$EG$17)-'Rent Roll'!$V22,0)*'Rent Roll'!$T22*'Rent Roll'!$R22,"-"),"-")</f>
        <v>-</v>
      </c>
      <c r="CW78" s="715" t="str">
        <f>IFERROR(IF(CW$3='Rent Roll'!$U22,MAX(-SUMIF('Monthly Cash Flow'!$F$6:$EG$6,CW$4,'Monthly Cash Flow'!$F$17:$EG$17)-'Rent Roll'!$V22,0)*'Rent Roll'!$T22*'Rent Roll'!$R22,"-"),"-")</f>
        <v>-</v>
      </c>
      <c r="CX78" s="715" t="str">
        <f>IFERROR(IF(CX$3='Rent Roll'!$U22,MAX(-SUMIF('Monthly Cash Flow'!$F$6:$EG$6,CX$4,'Monthly Cash Flow'!$F$17:$EG$17)-'Rent Roll'!$V22,0)*'Rent Roll'!$T22*'Rent Roll'!$R22,"-"),"-")</f>
        <v>-</v>
      </c>
      <c r="CY78" s="715" t="str">
        <f>IFERROR(IF(CY$3='Rent Roll'!$U22,MAX(-SUMIF('Monthly Cash Flow'!$F$6:$EG$6,CY$4,'Monthly Cash Flow'!$F$17:$EG$17)-'Rent Roll'!$V22,0)*'Rent Roll'!$T22*'Rent Roll'!$R22,"-"),"-")</f>
        <v>-</v>
      </c>
      <c r="CZ78" s="715" t="str">
        <f>IFERROR(IF(CZ$3='Rent Roll'!$U22,MAX(-SUMIF('Monthly Cash Flow'!$F$6:$EG$6,CZ$4,'Monthly Cash Flow'!$F$17:$EG$17)-'Rent Roll'!$V22,0)*'Rent Roll'!$T22*'Rent Roll'!$R22,"-"),"-")</f>
        <v>-</v>
      </c>
      <c r="DA78" s="715" t="str">
        <f>IFERROR(IF(DA$3='Rent Roll'!$U22,MAX(-SUMIF('Monthly Cash Flow'!$F$6:$EG$6,DA$4,'Monthly Cash Flow'!$F$17:$EG$17)-'Rent Roll'!$V22,0)*'Rent Roll'!$T22*'Rent Roll'!$R22,"-"),"-")</f>
        <v>-</v>
      </c>
      <c r="DB78" s="715" t="str">
        <f>IFERROR(IF(DB$3='Rent Roll'!$U22,MAX(-SUMIF('Monthly Cash Flow'!$F$6:$EG$6,DB$4,'Monthly Cash Flow'!$F$17:$EG$17)-'Rent Roll'!$V22,0)*'Rent Roll'!$T22*'Rent Roll'!$R22,"-"),"-")</f>
        <v>-</v>
      </c>
      <c r="DC78" s="715" t="str">
        <f>IFERROR(IF(DC$3='Rent Roll'!$U22,MAX(-SUMIF('Monthly Cash Flow'!$F$6:$EG$6,DC$4,'Monthly Cash Flow'!$F$17:$EG$17)-'Rent Roll'!$V22,0)*'Rent Roll'!$T22*'Rent Roll'!$R22,"-"),"-")</f>
        <v>-</v>
      </c>
      <c r="DD78" s="715" t="str">
        <f>IFERROR(IF(DD$3='Rent Roll'!$U22,MAX(-SUMIF('Monthly Cash Flow'!$F$6:$EG$6,DD$4,'Monthly Cash Flow'!$F$17:$EG$17)-'Rent Roll'!$V22,0)*'Rent Roll'!$T22*'Rent Roll'!$R22,"-"),"-")</f>
        <v>-</v>
      </c>
      <c r="DE78" s="715" t="str">
        <f>IFERROR(IF(DE$3='Rent Roll'!$U22,MAX(-SUMIF('Monthly Cash Flow'!$F$6:$EG$6,DE$4,'Monthly Cash Flow'!$F$17:$EG$17)-'Rent Roll'!$V22,0)*'Rent Roll'!$T22*'Rent Roll'!$R22,"-"),"-")</f>
        <v>-</v>
      </c>
      <c r="DF78" s="715" t="str">
        <f>IFERROR(IF(DF$3='Rent Roll'!$U22,MAX(-SUMIF('Monthly Cash Flow'!$F$6:$EG$6,DF$4,'Monthly Cash Flow'!$F$17:$EG$17)-'Rent Roll'!$V22,0)*'Rent Roll'!$T22*'Rent Roll'!$R22,"-"),"-")</f>
        <v>-</v>
      </c>
      <c r="DG78" s="715" t="str">
        <f>IFERROR(IF(DG$3='Rent Roll'!$U22,MAX(-SUMIF('Monthly Cash Flow'!$F$6:$EG$6,DG$4,'Monthly Cash Flow'!$F$17:$EG$17)-'Rent Roll'!$V22,0)*'Rent Roll'!$T22*'Rent Roll'!$R22,"-"),"-")</f>
        <v>-</v>
      </c>
      <c r="DH78" s="715" t="str">
        <f>IFERROR(IF(DH$3='Rent Roll'!$U22,MAX(-SUMIF('Monthly Cash Flow'!$F$6:$EG$6,DH$4,'Monthly Cash Flow'!$F$17:$EG$17)-'Rent Roll'!$V22,0)*'Rent Roll'!$T22*'Rent Roll'!$R22,"-"),"-")</f>
        <v>-</v>
      </c>
      <c r="DI78" s="715" t="str">
        <f>IFERROR(IF(DI$3='Rent Roll'!$U22,MAX(-SUMIF('Monthly Cash Flow'!$F$6:$EG$6,DI$4,'Monthly Cash Flow'!$F$17:$EG$17)-'Rent Roll'!$V22,0)*'Rent Roll'!$T22*'Rent Roll'!$R22,"-"),"-")</f>
        <v>-</v>
      </c>
      <c r="DJ78" s="715" t="str">
        <f>IFERROR(IF(DJ$3='Rent Roll'!$U22,MAX(-SUMIF('Monthly Cash Flow'!$F$6:$EG$6,DJ$4,'Monthly Cash Flow'!$F$17:$EG$17)-'Rent Roll'!$V22,0)*'Rent Roll'!$T22*'Rent Roll'!$R22,"-"),"-")</f>
        <v>-</v>
      </c>
      <c r="DK78" s="715" t="str">
        <f>IFERROR(IF(DK$3='Rent Roll'!$U22,MAX(-SUMIF('Monthly Cash Flow'!$F$6:$EG$6,DK$4,'Monthly Cash Flow'!$F$17:$EG$17)-'Rent Roll'!$V22,0)*'Rent Roll'!$T22*'Rent Roll'!$R22,"-"),"-")</f>
        <v>-</v>
      </c>
      <c r="DL78" s="715" t="str">
        <f>IFERROR(IF(DL$3='Rent Roll'!$U22,MAX(-SUMIF('Monthly Cash Flow'!$F$6:$EG$6,DL$4,'Monthly Cash Flow'!$F$17:$EG$17)-'Rent Roll'!$V22,0)*'Rent Roll'!$T22*'Rent Roll'!$R22,"-"),"-")</f>
        <v>-</v>
      </c>
      <c r="DM78" s="715" t="str">
        <f>IFERROR(IF(DM$3='Rent Roll'!$U22,MAX(-SUMIF('Monthly Cash Flow'!$F$6:$EG$6,DM$4,'Monthly Cash Flow'!$F$17:$EG$17)-'Rent Roll'!$V22,0)*'Rent Roll'!$T22*'Rent Roll'!$R22,"-"),"-")</f>
        <v>-</v>
      </c>
      <c r="DN78" s="715" t="str">
        <f>IFERROR(IF(DN$3='Rent Roll'!$U22,MAX(-SUMIF('Monthly Cash Flow'!$F$6:$EG$6,DN$4,'Monthly Cash Flow'!$F$17:$EG$17)-'Rent Roll'!$V22,0)*'Rent Roll'!$T22*'Rent Roll'!$R22,"-"),"-")</f>
        <v>-</v>
      </c>
      <c r="DO78" s="715" t="str">
        <f>IFERROR(IF(DO$3='Rent Roll'!$U22,MAX(-SUMIF('Monthly Cash Flow'!$F$6:$EG$6,DO$4,'Monthly Cash Flow'!$F$17:$EG$17)-'Rent Roll'!$V22,0)*'Rent Roll'!$T22*'Rent Roll'!$R22,"-"),"-")</f>
        <v>-</v>
      </c>
      <c r="DP78" s="715" t="str">
        <f>IFERROR(IF(DP$3='Rent Roll'!$U22,MAX(-SUMIF('Monthly Cash Flow'!$F$6:$EG$6,DP$4,'Monthly Cash Flow'!$F$17:$EG$17)-'Rent Roll'!$V22,0)*'Rent Roll'!$T22*'Rent Roll'!$R22,"-"),"-")</f>
        <v>-</v>
      </c>
      <c r="DQ78" s="715" t="str">
        <f>IFERROR(IF(DQ$3='Rent Roll'!$U22,MAX(-SUMIF('Monthly Cash Flow'!$F$6:$EG$6,DQ$4,'Monthly Cash Flow'!$F$17:$EG$17)-'Rent Roll'!$V22,0)*'Rent Roll'!$T22*'Rent Roll'!$R22,"-"),"-")</f>
        <v>-</v>
      </c>
      <c r="DR78" s="715" t="str">
        <f>IFERROR(IF(DR$3='Rent Roll'!$U22,MAX(-SUMIF('Monthly Cash Flow'!$F$6:$EG$6,DR$4,'Monthly Cash Flow'!$F$17:$EG$17)-'Rent Roll'!$V22,0)*'Rent Roll'!$T22*'Rent Roll'!$R22,"-"),"-")</f>
        <v>-</v>
      </c>
      <c r="DS78" s="715" t="str">
        <f>IFERROR(IF(DS$3='Rent Roll'!$U22,MAX(-SUMIF('Monthly Cash Flow'!$F$6:$EG$6,DS$4,'Monthly Cash Flow'!$F$17:$EG$17)-'Rent Roll'!$V22,0)*'Rent Roll'!$T22*'Rent Roll'!$R22,"-"),"-")</f>
        <v>-</v>
      </c>
      <c r="DT78" s="715" t="str">
        <f>IFERROR(IF(DT$3='Rent Roll'!$U22,MAX(-SUMIF('Monthly Cash Flow'!$F$6:$EG$6,DT$4,'Monthly Cash Flow'!$F$17:$EG$17)-'Rent Roll'!$V22,0)*'Rent Roll'!$T22*'Rent Roll'!$R22,"-"),"-")</f>
        <v>-</v>
      </c>
      <c r="DU78" s="715" t="str">
        <f>IFERROR(IF(DU$3='Rent Roll'!$U22,MAX(-SUMIF('Monthly Cash Flow'!$F$6:$EG$6,DU$4,'Monthly Cash Flow'!$F$17:$EG$17)-'Rent Roll'!$V22,0)*'Rent Roll'!$T22*'Rent Roll'!$R22,"-"),"-")</f>
        <v>-</v>
      </c>
      <c r="DV78" s="715" t="str">
        <f>IFERROR(IF(DV$3='Rent Roll'!$U22,MAX(-SUMIF('Monthly Cash Flow'!$F$6:$EG$6,DV$4,'Monthly Cash Flow'!$F$17:$EG$17)-'Rent Roll'!$V22,0)*'Rent Roll'!$T22*'Rent Roll'!$R22,"-"),"-")</f>
        <v>-</v>
      </c>
      <c r="DW78" s="715" t="str">
        <f>IFERROR(IF(DW$3='Rent Roll'!$U22,MAX(-SUMIF('Monthly Cash Flow'!$F$6:$EG$6,DW$4,'Monthly Cash Flow'!$F$17:$EG$17)-'Rent Roll'!$V22,0)*'Rent Roll'!$T22*'Rent Roll'!$R22,"-"),"-")</f>
        <v>-</v>
      </c>
      <c r="DX78" s="715" t="str">
        <f>IFERROR(IF(DX$3='Rent Roll'!$U22,MAX(-SUMIF('Monthly Cash Flow'!$F$6:$EG$6,DX$4,'Monthly Cash Flow'!$F$17:$EG$17)-'Rent Roll'!$V22,0)*'Rent Roll'!$T22*'Rent Roll'!$R22,"-"),"-")</f>
        <v>-</v>
      </c>
      <c r="DY78" s="715" t="str">
        <f>IFERROR(IF(DY$3='Rent Roll'!$U22,MAX(-SUMIF('Monthly Cash Flow'!$F$6:$EG$6,DY$4,'Monthly Cash Flow'!$F$17:$EG$17)-'Rent Roll'!$V22,0)*'Rent Roll'!$T22*'Rent Roll'!$R22,"-"),"-")</f>
        <v>-</v>
      </c>
      <c r="DZ78" s="715" t="str">
        <f>IFERROR(IF(DZ$3='Rent Roll'!$U22,MAX(-SUMIF('Monthly Cash Flow'!$F$6:$EG$6,DZ$4,'Monthly Cash Flow'!$F$17:$EG$17)-'Rent Roll'!$V22,0)*'Rent Roll'!$T22*'Rent Roll'!$R22,"-"),"-")</f>
        <v>-</v>
      </c>
      <c r="EA78" s="715" t="str">
        <f>IFERROR(IF(EA$3='Rent Roll'!$U22,MAX(-SUMIF('Monthly Cash Flow'!$F$6:$EG$6,EA$4,'Monthly Cash Flow'!$F$17:$EG$17)-'Rent Roll'!$V22,0)*'Rent Roll'!$T22*'Rent Roll'!$R22,"-"),"-")</f>
        <v>-</v>
      </c>
      <c r="EB78" s="715" t="str">
        <f>IFERROR(IF(EB$3='Rent Roll'!$U22,MAX(-SUMIF('Monthly Cash Flow'!$F$6:$EG$6,EB$4,'Monthly Cash Flow'!$F$17:$EG$17)-'Rent Roll'!$V22,0)*'Rent Roll'!$T22*'Rent Roll'!$R22,"-"),"-")</f>
        <v>-</v>
      </c>
      <c r="EC78" s="715" t="str">
        <f>IFERROR(IF(EC$3='Rent Roll'!$U22,MAX(-SUMIF('Monthly Cash Flow'!$F$6:$EG$6,EC$4,'Monthly Cash Flow'!$F$17:$EG$17)-'Rent Roll'!$V22,0)*'Rent Roll'!$T22*'Rent Roll'!$R22,"-"),"-")</f>
        <v>-</v>
      </c>
      <c r="ED78" s="715" t="str">
        <f>IFERROR(IF(ED$3='Rent Roll'!$U22,MAX(-SUMIF('Monthly Cash Flow'!$F$6:$EG$6,ED$4,'Monthly Cash Flow'!$F$17:$EG$17)-'Rent Roll'!$V22,0)*'Rent Roll'!$T22*'Rent Roll'!$R22,"-"),"-")</f>
        <v>-</v>
      </c>
      <c r="EE78" s="715" t="str">
        <f>IFERROR(IF(EE$3='Rent Roll'!$U22,MAX(-SUMIF('Monthly Cash Flow'!$F$6:$EG$6,EE$4,'Monthly Cash Flow'!$F$17:$EG$17)-'Rent Roll'!$V22,0)*'Rent Roll'!$T22*'Rent Roll'!$R22,"-"),"-")</f>
        <v>-</v>
      </c>
      <c r="EF78" s="361" t="str">
        <f>IFERROR(IF(EF$3='Rent Roll'!$U22,MAX(-SUMIF('Monthly Cash Flow'!$F$6:$EG$6,EF$4,'Monthly Cash Flow'!$F$17:$EG$17)-'Rent Roll'!$V22,0)*'Rent Roll'!$T22*'Rent Roll'!$R22,"-"),"-")</f>
        <v>-</v>
      </c>
      <c r="EG78" s="693" t="s">
        <v>109</v>
      </c>
    </row>
    <row r="79" spans="2:137" x14ac:dyDescent="0.25">
      <c r="B79" s="732"/>
      <c r="C79" s="714" t="str">
        <f>CONCATENATE('Rent Roll'!B23&amp;" - "&amp;'Rent Roll'!C23)</f>
        <v xml:space="preserve"> - </v>
      </c>
      <c r="D79" s="361">
        <f t="shared" si="19"/>
        <v>0</v>
      </c>
      <c r="E79" s="715" t="str">
        <f>IFERROR(IF(E$3='Rent Roll'!$U23,MAX(-SUMIF('Monthly Cash Flow'!$F$6:$EG$6,E$4,'Monthly Cash Flow'!$F$17:$EG$17)-'Rent Roll'!$V23,0)*'Rent Roll'!$T23*'Rent Roll'!$R23,"-"),"-")</f>
        <v>-</v>
      </c>
      <c r="F79" s="715" t="str">
        <f>IFERROR(IF(F$3='Rent Roll'!$U23,MAX(-SUMIF('Monthly Cash Flow'!$F$6:$EG$6,F$4,'Monthly Cash Flow'!$F$17:$EG$17)-'Rent Roll'!$V23,0)*'Rent Roll'!$T23*'Rent Roll'!$R23,"-"),"-")</f>
        <v>-</v>
      </c>
      <c r="G79" s="715" t="str">
        <f>IFERROR(IF(G$3='Rent Roll'!$U23,MAX(-SUMIF('Monthly Cash Flow'!$F$6:$EG$6,G$4,'Monthly Cash Flow'!$F$17:$EG$17)-'Rent Roll'!$V23,0)*'Rent Roll'!$T23*'Rent Roll'!$R23,"-"),"-")</f>
        <v>-</v>
      </c>
      <c r="H79" s="715" t="str">
        <f>IFERROR(IF(H$3='Rent Roll'!$U23,MAX(-SUMIF('Monthly Cash Flow'!$F$6:$EG$6,H$4,'Monthly Cash Flow'!$F$17:$EG$17)-'Rent Roll'!$V23,0)*'Rent Roll'!$T23*'Rent Roll'!$R23,"-"),"-")</f>
        <v>-</v>
      </c>
      <c r="I79" s="715" t="str">
        <f>IFERROR(IF(I$3='Rent Roll'!$U23,MAX(-SUMIF('Monthly Cash Flow'!$F$6:$EG$6,I$4,'Monthly Cash Flow'!$F$17:$EG$17)-'Rent Roll'!$V23,0)*'Rent Roll'!$T23*'Rent Roll'!$R23,"-"),"-")</f>
        <v>-</v>
      </c>
      <c r="J79" s="715" t="str">
        <f>IFERROR(IF(J$3='Rent Roll'!$U23,MAX(-SUMIF('Monthly Cash Flow'!$F$6:$EG$6,J$4,'Monthly Cash Flow'!$F$17:$EG$17)-'Rent Roll'!$V23,0)*'Rent Roll'!$T23*'Rent Roll'!$R23,"-"),"-")</f>
        <v>-</v>
      </c>
      <c r="K79" s="715" t="str">
        <f>IFERROR(IF(K$3='Rent Roll'!$U23,MAX(-SUMIF('Monthly Cash Flow'!$F$6:$EG$6,K$4,'Monthly Cash Flow'!$F$17:$EG$17)-'Rent Roll'!$V23,0)*'Rent Roll'!$T23*'Rent Roll'!$R23,"-"),"-")</f>
        <v>-</v>
      </c>
      <c r="L79" s="715" t="str">
        <f>IFERROR(IF(L$3='Rent Roll'!$U23,MAX(-SUMIF('Monthly Cash Flow'!$F$6:$EG$6,L$4,'Monthly Cash Flow'!$F$17:$EG$17)-'Rent Roll'!$V23,0)*'Rent Roll'!$T23*'Rent Roll'!$R23,"-"),"-")</f>
        <v>-</v>
      </c>
      <c r="M79" s="715" t="str">
        <f>IFERROR(IF(M$3='Rent Roll'!$U23,MAX(-SUMIF('Monthly Cash Flow'!$F$6:$EG$6,M$4,'Monthly Cash Flow'!$F$17:$EG$17)-'Rent Roll'!$V23,0)*'Rent Roll'!$T23*'Rent Roll'!$R23,"-"),"-")</f>
        <v>-</v>
      </c>
      <c r="N79" s="715" t="str">
        <f>IFERROR(IF(N$3='Rent Roll'!$U23,MAX(-SUMIF('Monthly Cash Flow'!$F$6:$EG$6,N$4,'Monthly Cash Flow'!$F$17:$EG$17)-'Rent Roll'!$V23,0)*'Rent Roll'!$T23*'Rent Roll'!$R23,"-"),"-")</f>
        <v>-</v>
      </c>
      <c r="O79" s="715" t="str">
        <f>IFERROR(IF(O$3='Rent Roll'!$U23,MAX(-SUMIF('Monthly Cash Flow'!$F$6:$EG$6,O$4,'Monthly Cash Flow'!$F$17:$EG$17)-'Rent Roll'!$V23,0)*'Rent Roll'!$T23*'Rent Roll'!$R23,"-"),"-")</f>
        <v>-</v>
      </c>
      <c r="P79" s="715" t="str">
        <f>IFERROR(IF(P$3='Rent Roll'!$U23,MAX(-SUMIF('Monthly Cash Flow'!$F$6:$EG$6,P$4,'Monthly Cash Flow'!$F$17:$EG$17)-'Rent Roll'!$V23,0)*'Rent Roll'!$T23*'Rent Roll'!$R23,"-"),"-")</f>
        <v>-</v>
      </c>
      <c r="Q79" s="715" t="str">
        <f>IFERROR(IF(Q$3='Rent Roll'!$U23,MAX(-SUMIF('Monthly Cash Flow'!$F$6:$EG$6,Q$4,'Monthly Cash Flow'!$F$17:$EG$17)-'Rent Roll'!$V23,0)*'Rent Roll'!$T23*'Rent Roll'!$R23,"-"),"-")</f>
        <v>-</v>
      </c>
      <c r="R79" s="715" t="str">
        <f>IFERROR(IF(R$3='Rent Roll'!$U23,MAX(-SUMIF('Monthly Cash Flow'!$F$6:$EG$6,R$4,'Monthly Cash Flow'!$F$17:$EG$17)-'Rent Roll'!$V23,0)*'Rent Roll'!$T23*'Rent Roll'!$R23,"-"),"-")</f>
        <v>-</v>
      </c>
      <c r="S79" s="715" t="str">
        <f>IFERROR(IF(S$3='Rent Roll'!$U23,MAX(-SUMIF('Monthly Cash Flow'!$F$6:$EG$6,S$4,'Monthly Cash Flow'!$F$17:$EG$17)-'Rent Roll'!$V23,0)*'Rent Roll'!$T23*'Rent Roll'!$R23,"-"),"-")</f>
        <v>-</v>
      </c>
      <c r="T79" s="715" t="str">
        <f>IFERROR(IF(T$3='Rent Roll'!$U23,MAX(-SUMIF('Monthly Cash Flow'!$F$6:$EG$6,T$4,'Monthly Cash Flow'!$F$17:$EG$17)-'Rent Roll'!$V23,0)*'Rent Roll'!$T23*'Rent Roll'!$R23,"-"),"-")</f>
        <v>-</v>
      </c>
      <c r="U79" s="715" t="str">
        <f>IFERROR(IF(U$3='Rent Roll'!$U23,MAX(-SUMIF('Monthly Cash Flow'!$F$6:$EG$6,U$4,'Monthly Cash Flow'!$F$17:$EG$17)-'Rent Roll'!$V23,0)*'Rent Roll'!$T23*'Rent Roll'!$R23,"-"),"-")</f>
        <v>-</v>
      </c>
      <c r="V79" s="715" t="str">
        <f>IFERROR(IF(V$3='Rent Roll'!$U23,MAX(-SUMIF('Monthly Cash Flow'!$F$6:$EG$6,V$4,'Monthly Cash Flow'!$F$17:$EG$17)-'Rent Roll'!$V23,0)*'Rent Roll'!$T23*'Rent Roll'!$R23,"-"),"-")</f>
        <v>-</v>
      </c>
      <c r="W79" s="715" t="str">
        <f>IFERROR(IF(W$3='Rent Roll'!$U23,MAX(-SUMIF('Monthly Cash Flow'!$F$6:$EG$6,W$4,'Monthly Cash Flow'!$F$17:$EG$17)-'Rent Roll'!$V23,0)*'Rent Roll'!$T23*'Rent Roll'!$R23,"-"),"-")</f>
        <v>-</v>
      </c>
      <c r="X79" s="715" t="str">
        <f>IFERROR(IF(X$3='Rent Roll'!$U23,MAX(-SUMIF('Monthly Cash Flow'!$F$6:$EG$6,X$4,'Monthly Cash Flow'!$F$17:$EG$17)-'Rent Roll'!$V23,0)*'Rent Roll'!$T23*'Rent Roll'!$R23,"-"),"-")</f>
        <v>-</v>
      </c>
      <c r="Y79" s="715" t="str">
        <f>IFERROR(IF(Y$3='Rent Roll'!$U23,MAX(-SUMIF('Monthly Cash Flow'!$F$6:$EG$6,Y$4,'Monthly Cash Flow'!$F$17:$EG$17)-'Rent Roll'!$V23,0)*'Rent Roll'!$T23*'Rent Roll'!$R23,"-"),"-")</f>
        <v>-</v>
      </c>
      <c r="Z79" s="715" t="str">
        <f>IFERROR(IF(Z$3='Rent Roll'!$U23,MAX(-SUMIF('Monthly Cash Flow'!$F$6:$EG$6,Z$4,'Monthly Cash Flow'!$F$17:$EG$17)-'Rent Roll'!$V23,0)*'Rent Roll'!$T23*'Rent Roll'!$R23,"-"),"-")</f>
        <v>-</v>
      </c>
      <c r="AA79" s="715" t="str">
        <f>IFERROR(IF(AA$3='Rent Roll'!$U23,MAX(-SUMIF('Monthly Cash Flow'!$F$6:$EG$6,AA$4,'Monthly Cash Flow'!$F$17:$EG$17)-'Rent Roll'!$V23,0)*'Rent Roll'!$T23*'Rent Roll'!$R23,"-"),"-")</f>
        <v>-</v>
      </c>
      <c r="AB79" s="715" t="str">
        <f>IFERROR(IF(AB$3='Rent Roll'!$U23,MAX(-SUMIF('Monthly Cash Flow'!$F$6:$EG$6,AB$4,'Monthly Cash Flow'!$F$17:$EG$17)-'Rent Roll'!$V23,0)*'Rent Roll'!$T23*'Rent Roll'!$R23,"-"),"-")</f>
        <v>-</v>
      </c>
      <c r="AC79" s="715" t="str">
        <f>IFERROR(IF(AC$3='Rent Roll'!$U23,MAX(-SUMIF('Monthly Cash Flow'!$F$6:$EG$6,AC$4,'Monthly Cash Flow'!$F$17:$EG$17)-'Rent Roll'!$V23,0)*'Rent Roll'!$T23*'Rent Roll'!$R23,"-"),"-")</f>
        <v>-</v>
      </c>
      <c r="AD79" s="715" t="str">
        <f>IFERROR(IF(AD$3='Rent Roll'!$U23,MAX(-SUMIF('Monthly Cash Flow'!$F$6:$EG$6,AD$4,'Monthly Cash Flow'!$F$17:$EG$17)-'Rent Roll'!$V23,0)*'Rent Roll'!$T23*'Rent Roll'!$R23,"-"),"-")</f>
        <v>-</v>
      </c>
      <c r="AE79" s="715" t="str">
        <f>IFERROR(IF(AE$3='Rent Roll'!$U23,MAX(-SUMIF('Monthly Cash Flow'!$F$6:$EG$6,AE$4,'Monthly Cash Flow'!$F$17:$EG$17)-'Rent Roll'!$V23,0)*'Rent Roll'!$T23*'Rent Roll'!$R23,"-"),"-")</f>
        <v>-</v>
      </c>
      <c r="AF79" s="715" t="str">
        <f>IFERROR(IF(AF$3='Rent Roll'!$U23,MAX(-SUMIF('Monthly Cash Flow'!$F$6:$EG$6,AF$4,'Monthly Cash Flow'!$F$17:$EG$17)-'Rent Roll'!$V23,0)*'Rent Roll'!$T23*'Rent Roll'!$R23,"-"),"-")</f>
        <v>-</v>
      </c>
      <c r="AG79" s="715" t="str">
        <f>IFERROR(IF(AG$3='Rent Roll'!$U23,MAX(-SUMIF('Monthly Cash Flow'!$F$6:$EG$6,AG$4,'Monthly Cash Flow'!$F$17:$EG$17)-'Rent Roll'!$V23,0)*'Rent Roll'!$T23*'Rent Roll'!$R23,"-"),"-")</f>
        <v>-</v>
      </c>
      <c r="AH79" s="715" t="str">
        <f>IFERROR(IF(AH$3='Rent Roll'!$U23,MAX(-SUMIF('Monthly Cash Flow'!$F$6:$EG$6,AH$4,'Monthly Cash Flow'!$F$17:$EG$17)-'Rent Roll'!$V23,0)*'Rent Roll'!$T23*'Rent Roll'!$R23,"-"),"-")</f>
        <v>-</v>
      </c>
      <c r="AI79" s="715" t="str">
        <f>IFERROR(IF(AI$3='Rent Roll'!$U23,MAX(-SUMIF('Monthly Cash Flow'!$F$6:$EG$6,AI$4,'Monthly Cash Flow'!$F$17:$EG$17)-'Rent Roll'!$V23,0)*'Rent Roll'!$T23*'Rent Roll'!$R23,"-"),"-")</f>
        <v>-</v>
      </c>
      <c r="AJ79" s="715" t="str">
        <f>IFERROR(IF(AJ$3='Rent Roll'!$U23,MAX(-SUMIF('Monthly Cash Flow'!$F$6:$EG$6,AJ$4,'Monthly Cash Flow'!$F$17:$EG$17)-'Rent Roll'!$V23,0)*'Rent Roll'!$T23*'Rent Roll'!$R23,"-"),"-")</f>
        <v>-</v>
      </c>
      <c r="AK79" s="715" t="str">
        <f>IFERROR(IF(AK$3='Rent Roll'!$U23,MAX(-SUMIF('Monthly Cash Flow'!$F$6:$EG$6,AK$4,'Monthly Cash Flow'!$F$17:$EG$17)-'Rent Roll'!$V23,0)*'Rent Roll'!$T23*'Rent Roll'!$R23,"-"),"-")</f>
        <v>-</v>
      </c>
      <c r="AL79" s="715" t="str">
        <f>IFERROR(IF(AL$3='Rent Roll'!$U23,MAX(-SUMIF('Monthly Cash Flow'!$F$6:$EG$6,AL$4,'Monthly Cash Flow'!$F$17:$EG$17)-'Rent Roll'!$V23,0)*'Rent Roll'!$T23*'Rent Roll'!$R23,"-"),"-")</f>
        <v>-</v>
      </c>
      <c r="AM79" s="715" t="str">
        <f>IFERROR(IF(AM$3='Rent Roll'!$U23,MAX(-SUMIF('Monthly Cash Flow'!$F$6:$EG$6,AM$4,'Monthly Cash Flow'!$F$17:$EG$17)-'Rent Roll'!$V23,0)*'Rent Roll'!$T23*'Rent Roll'!$R23,"-"),"-")</f>
        <v>-</v>
      </c>
      <c r="AN79" s="715" t="str">
        <f>IFERROR(IF(AN$3='Rent Roll'!$U23,MAX(-SUMIF('Monthly Cash Flow'!$F$6:$EG$6,AN$4,'Monthly Cash Flow'!$F$17:$EG$17)-'Rent Roll'!$V23,0)*'Rent Roll'!$T23*'Rent Roll'!$R23,"-"),"-")</f>
        <v>-</v>
      </c>
      <c r="AO79" s="715" t="str">
        <f>IFERROR(IF(AO$3='Rent Roll'!$U23,MAX(-SUMIF('Monthly Cash Flow'!$F$6:$EG$6,AO$4,'Monthly Cash Flow'!$F$17:$EG$17)-'Rent Roll'!$V23,0)*'Rent Roll'!$T23*'Rent Roll'!$R23,"-"),"-")</f>
        <v>-</v>
      </c>
      <c r="AP79" s="715" t="str">
        <f>IFERROR(IF(AP$3='Rent Roll'!$U23,MAX(-SUMIF('Monthly Cash Flow'!$F$6:$EG$6,AP$4,'Monthly Cash Flow'!$F$17:$EG$17)-'Rent Roll'!$V23,0)*'Rent Roll'!$T23*'Rent Roll'!$R23,"-"),"-")</f>
        <v>-</v>
      </c>
      <c r="AQ79" s="715" t="str">
        <f>IFERROR(IF(AQ$3='Rent Roll'!$U23,MAX(-SUMIF('Monthly Cash Flow'!$F$6:$EG$6,AQ$4,'Monthly Cash Flow'!$F$17:$EG$17)-'Rent Roll'!$V23,0)*'Rent Roll'!$T23*'Rent Roll'!$R23,"-"),"-")</f>
        <v>-</v>
      </c>
      <c r="AR79" s="715" t="str">
        <f>IFERROR(IF(AR$3='Rent Roll'!$U23,MAX(-SUMIF('Monthly Cash Flow'!$F$6:$EG$6,AR$4,'Monthly Cash Flow'!$F$17:$EG$17)-'Rent Roll'!$V23,0)*'Rent Roll'!$T23*'Rent Roll'!$R23,"-"),"-")</f>
        <v>-</v>
      </c>
      <c r="AS79" s="715" t="str">
        <f>IFERROR(IF(AS$3='Rent Roll'!$U23,MAX(-SUMIF('Monthly Cash Flow'!$F$6:$EG$6,AS$4,'Monthly Cash Flow'!$F$17:$EG$17)-'Rent Roll'!$V23,0)*'Rent Roll'!$T23*'Rent Roll'!$R23,"-"),"-")</f>
        <v>-</v>
      </c>
      <c r="AT79" s="715" t="str">
        <f>IFERROR(IF(AT$3='Rent Roll'!$U23,MAX(-SUMIF('Monthly Cash Flow'!$F$6:$EG$6,AT$4,'Monthly Cash Flow'!$F$17:$EG$17)-'Rent Roll'!$V23,0)*'Rent Roll'!$T23*'Rent Roll'!$R23,"-"),"-")</f>
        <v>-</v>
      </c>
      <c r="AU79" s="715" t="str">
        <f>IFERROR(IF(AU$3='Rent Roll'!$U23,MAX(-SUMIF('Monthly Cash Flow'!$F$6:$EG$6,AU$4,'Monthly Cash Flow'!$F$17:$EG$17)-'Rent Roll'!$V23,0)*'Rent Roll'!$T23*'Rent Roll'!$R23,"-"),"-")</f>
        <v>-</v>
      </c>
      <c r="AV79" s="715" t="str">
        <f>IFERROR(IF(AV$3='Rent Roll'!$U23,MAX(-SUMIF('Monthly Cash Flow'!$F$6:$EG$6,AV$4,'Monthly Cash Flow'!$F$17:$EG$17)-'Rent Roll'!$V23,0)*'Rent Roll'!$T23*'Rent Roll'!$R23,"-"),"-")</f>
        <v>-</v>
      </c>
      <c r="AW79" s="715" t="str">
        <f>IFERROR(IF(AW$3='Rent Roll'!$U23,MAX(-SUMIF('Monthly Cash Flow'!$F$6:$EG$6,AW$4,'Monthly Cash Flow'!$F$17:$EG$17)-'Rent Roll'!$V23,0)*'Rent Roll'!$T23*'Rent Roll'!$R23,"-"),"-")</f>
        <v>-</v>
      </c>
      <c r="AX79" s="715" t="str">
        <f>IFERROR(IF(AX$3='Rent Roll'!$U23,MAX(-SUMIF('Monthly Cash Flow'!$F$6:$EG$6,AX$4,'Monthly Cash Flow'!$F$17:$EG$17)-'Rent Roll'!$V23,0)*'Rent Roll'!$T23*'Rent Roll'!$R23,"-"),"-")</f>
        <v>-</v>
      </c>
      <c r="AY79" s="715" t="str">
        <f>IFERROR(IF(AY$3='Rent Roll'!$U23,MAX(-SUMIF('Monthly Cash Flow'!$F$6:$EG$6,AY$4,'Monthly Cash Flow'!$F$17:$EG$17)-'Rent Roll'!$V23,0)*'Rent Roll'!$T23*'Rent Roll'!$R23,"-"),"-")</f>
        <v>-</v>
      </c>
      <c r="AZ79" s="715" t="str">
        <f>IFERROR(IF(AZ$3='Rent Roll'!$U23,MAX(-SUMIF('Monthly Cash Flow'!$F$6:$EG$6,AZ$4,'Monthly Cash Flow'!$F$17:$EG$17)-'Rent Roll'!$V23,0)*'Rent Roll'!$T23*'Rent Roll'!$R23,"-"),"-")</f>
        <v>-</v>
      </c>
      <c r="BA79" s="715" t="str">
        <f>IFERROR(IF(BA$3='Rent Roll'!$U23,MAX(-SUMIF('Monthly Cash Flow'!$F$6:$EG$6,BA$4,'Monthly Cash Flow'!$F$17:$EG$17)-'Rent Roll'!$V23,0)*'Rent Roll'!$T23*'Rent Roll'!$R23,"-"),"-")</f>
        <v>-</v>
      </c>
      <c r="BB79" s="715" t="str">
        <f>IFERROR(IF(BB$3='Rent Roll'!$U23,MAX(-SUMIF('Monthly Cash Flow'!$F$6:$EG$6,BB$4,'Monthly Cash Flow'!$F$17:$EG$17)-'Rent Roll'!$V23,0)*'Rent Roll'!$T23*'Rent Roll'!$R23,"-"),"-")</f>
        <v>-</v>
      </c>
      <c r="BC79" s="715" t="str">
        <f>IFERROR(IF(BC$3='Rent Roll'!$U23,MAX(-SUMIF('Monthly Cash Flow'!$F$6:$EG$6,BC$4,'Monthly Cash Flow'!$F$17:$EG$17)-'Rent Roll'!$V23,0)*'Rent Roll'!$T23*'Rent Roll'!$R23,"-"),"-")</f>
        <v>-</v>
      </c>
      <c r="BD79" s="715" t="str">
        <f>IFERROR(IF(BD$3='Rent Roll'!$U23,MAX(-SUMIF('Monthly Cash Flow'!$F$6:$EG$6,BD$4,'Monthly Cash Flow'!$F$17:$EG$17)-'Rent Roll'!$V23,0)*'Rent Roll'!$T23*'Rent Roll'!$R23,"-"),"-")</f>
        <v>-</v>
      </c>
      <c r="BE79" s="715" t="str">
        <f>IFERROR(IF(BE$3='Rent Roll'!$U23,MAX(-SUMIF('Monthly Cash Flow'!$F$6:$EG$6,BE$4,'Monthly Cash Flow'!$F$17:$EG$17)-'Rent Roll'!$V23,0)*'Rent Roll'!$T23*'Rent Roll'!$R23,"-"),"-")</f>
        <v>-</v>
      </c>
      <c r="BF79" s="715" t="str">
        <f>IFERROR(IF(BF$3='Rent Roll'!$U23,MAX(-SUMIF('Monthly Cash Flow'!$F$6:$EG$6,BF$4,'Monthly Cash Flow'!$F$17:$EG$17)-'Rent Roll'!$V23,0)*'Rent Roll'!$T23*'Rent Roll'!$R23,"-"),"-")</f>
        <v>-</v>
      </c>
      <c r="BG79" s="715" t="str">
        <f>IFERROR(IF(BG$3='Rent Roll'!$U23,MAX(-SUMIF('Monthly Cash Flow'!$F$6:$EG$6,BG$4,'Monthly Cash Flow'!$F$17:$EG$17)-'Rent Roll'!$V23,0)*'Rent Roll'!$T23*'Rent Roll'!$R23,"-"),"-")</f>
        <v>-</v>
      </c>
      <c r="BH79" s="715" t="str">
        <f>IFERROR(IF(BH$3='Rent Roll'!$U23,MAX(-SUMIF('Monthly Cash Flow'!$F$6:$EG$6,BH$4,'Monthly Cash Flow'!$F$17:$EG$17)-'Rent Roll'!$V23,0)*'Rent Roll'!$T23*'Rent Roll'!$R23,"-"),"-")</f>
        <v>-</v>
      </c>
      <c r="BI79" s="715" t="str">
        <f>IFERROR(IF(BI$3='Rent Roll'!$U23,MAX(-SUMIF('Monthly Cash Flow'!$F$6:$EG$6,BI$4,'Monthly Cash Flow'!$F$17:$EG$17)-'Rent Roll'!$V23,0)*'Rent Roll'!$T23*'Rent Roll'!$R23,"-"),"-")</f>
        <v>-</v>
      </c>
      <c r="BJ79" s="715" t="str">
        <f>IFERROR(IF(BJ$3='Rent Roll'!$U23,MAX(-SUMIF('Monthly Cash Flow'!$F$6:$EG$6,BJ$4,'Monthly Cash Flow'!$F$17:$EG$17)-'Rent Roll'!$V23,0)*'Rent Roll'!$T23*'Rent Roll'!$R23,"-"),"-")</f>
        <v>-</v>
      </c>
      <c r="BK79" s="715" t="str">
        <f>IFERROR(IF(BK$3='Rent Roll'!$U23,MAX(-SUMIF('Monthly Cash Flow'!$F$6:$EG$6,BK$4,'Monthly Cash Flow'!$F$17:$EG$17)-'Rent Roll'!$V23,0)*'Rent Roll'!$T23*'Rent Roll'!$R23,"-"),"-")</f>
        <v>-</v>
      </c>
      <c r="BL79" s="715" t="str">
        <f>IFERROR(IF(BL$3='Rent Roll'!$U23,MAX(-SUMIF('Monthly Cash Flow'!$F$6:$EG$6,BL$4,'Monthly Cash Flow'!$F$17:$EG$17)-'Rent Roll'!$V23,0)*'Rent Roll'!$T23*'Rent Roll'!$R23,"-"),"-")</f>
        <v>-</v>
      </c>
      <c r="BM79" s="715" t="str">
        <f>IFERROR(IF(BM$3='Rent Roll'!$U23,MAX(-SUMIF('Monthly Cash Flow'!$F$6:$EG$6,BM$4,'Monthly Cash Flow'!$F$17:$EG$17)-'Rent Roll'!$V23,0)*'Rent Roll'!$T23*'Rent Roll'!$R23,"-"),"-")</f>
        <v>-</v>
      </c>
      <c r="BN79" s="715" t="str">
        <f>IFERROR(IF(BN$3='Rent Roll'!$U23,MAX(-SUMIF('Monthly Cash Flow'!$F$6:$EG$6,BN$4,'Monthly Cash Flow'!$F$17:$EG$17)-'Rent Roll'!$V23,0)*'Rent Roll'!$T23*'Rent Roll'!$R23,"-"),"-")</f>
        <v>-</v>
      </c>
      <c r="BO79" s="715" t="str">
        <f>IFERROR(IF(BO$3='Rent Roll'!$U23,MAX(-SUMIF('Monthly Cash Flow'!$F$6:$EG$6,BO$4,'Monthly Cash Flow'!$F$17:$EG$17)-'Rent Roll'!$V23,0)*'Rent Roll'!$T23*'Rent Roll'!$R23,"-"),"-")</f>
        <v>-</v>
      </c>
      <c r="BP79" s="715" t="str">
        <f>IFERROR(IF(BP$3='Rent Roll'!$U23,MAX(-SUMIF('Monthly Cash Flow'!$F$6:$EG$6,BP$4,'Monthly Cash Flow'!$F$17:$EG$17)-'Rent Roll'!$V23,0)*'Rent Roll'!$T23*'Rent Roll'!$R23,"-"),"-")</f>
        <v>-</v>
      </c>
      <c r="BQ79" s="715" t="str">
        <f>IFERROR(IF(BQ$3='Rent Roll'!$U23,MAX(-SUMIF('Monthly Cash Flow'!$F$6:$EG$6,BQ$4,'Monthly Cash Flow'!$F$17:$EG$17)-'Rent Roll'!$V23,0)*'Rent Roll'!$T23*'Rent Roll'!$R23,"-"),"-")</f>
        <v>-</v>
      </c>
      <c r="BR79" s="715" t="str">
        <f>IFERROR(IF(BR$3='Rent Roll'!$U23,MAX(-SUMIF('Monthly Cash Flow'!$F$6:$EG$6,BR$4,'Monthly Cash Flow'!$F$17:$EG$17)-'Rent Roll'!$V23,0)*'Rent Roll'!$T23*'Rent Roll'!$R23,"-"),"-")</f>
        <v>-</v>
      </c>
      <c r="BS79" s="715" t="str">
        <f>IFERROR(IF(BS$3='Rent Roll'!$U23,MAX(-SUMIF('Monthly Cash Flow'!$F$6:$EG$6,BS$4,'Monthly Cash Flow'!$F$17:$EG$17)-'Rent Roll'!$V23,0)*'Rent Roll'!$T23*'Rent Roll'!$R23,"-"),"-")</f>
        <v>-</v>
      </c>
      <c r="BT79" s="715" t="str">
        <f>IFERROR(IF(BT$3='Rent Roll'!$U23,MAX(-SUMIF('Monthly Cash Flow'!$F$6:$EG$6,BT$4,'Monthly Cash Flow'!$F$17:$EG$17)-'Rent Roll'!$V23,0)*'Rent Roll'!$T23*'Rent Roll'!$R23,"-"),"-")</f>
        <v>-</v>
      </c>
      <c r="BU79" s="715" t="str">
        <f>IFERROR(IF(BU$3='Rent Roll'!$U23,MAX(-SUMIF('Monthly Cash Flow'!$F$6:$EG$6,BU$4,'Monthly Cash Flow'!$F$17:$EG$17)-'Rent Roll'!$V23,0)*'Rent Roll'!$T23*'Rent Roll'!$R23,"-"),"-")</f>
        <v>-</v>
      </c>
      <c r="BV79" s="715" t="str">
        <f>IFERROR(IF(BV$3='Rent Roll'!$U23,MAX(-SUMIF('Monthly Cash Flow'!$F$6:$EG$6,BV$4,'Monthly Cash Flow'!$F$17:$EG$17)-'Rent Roll'!$V23,0)*'Rent Roll'!$T23*'Rent Roll'!$R23,"-"),"-")</f>
        <v>-</v>
      </c>
      <c r="BW79" s="715" t="str">
        <f>IFERROR(IF(BW$3='Rent Roll'!$U23,MAX(-SUMIF('Monthly Cash Flow'!$F$6:$EG$6,BW$4,'Monthly Cash Flow'!$F$17:$EG$17)-'Rent Roll'!$V23,0)*'Rent Roll'!$T23*'Rent Roll'!$R23,"-"),"-")</f>
        <v>-</v>
      </c>
      <c r="BX79" s="715" t="str">
        <f>IFERROR(IF(BX$3='Rent Roll'!$U23,MAX(-SUMIF('Monthly Cash Flow'!$F$6:$EG$6,BX$4,'Monthly Cash Flow'!$F$17:$EG$17)-'Rent Roll'!$V23,0)*'Rent Roll'!$T23*'Rent Roll'!$R23,"-"),"-")</f>
        <v>-</v>
      </c>
      <c r="BY79" s="715" t="str">
        <f>IFERROR(IF(BY$3='Rent Roll'!$U23,MAX(-SUMIF('Monthly Cash Flow'!$F$6:$EG$6,BY$4,'Monthly Cash Flow'!$F$17:$EG$17)-'Rent Roll'!$V23,0)*'Rent Roll'!$T23*'Rent Roll'!$R23,"-"),"-")</f>
        <v>-</v>
      </c>
      <c r="BZ79" s="715" t="str">
        <f>IFERROR(IF(BZ$3='Rent Roll'!$U23,MAX(-SUMIF('Monthly Cash Flow'!$F$6:$EG$6,BZ$4,'Monthly Cash Flow'!$F$17:$EG$17)-'Rent Roll'!$V23,0)*'Rent Roll'!$T23*'Rent Roll'!$R23,"-"),"-")</f>
        <v>-</v>
      </c>
      <c r="CA79" s="715" t="str">
        <f>IFERROR(IF(CA$3='Rent Roll'!$U23,MAX(-SUMIF('Monthly Cash Flow'!$F$6:$EG$6,CA$4,'Monthly Cash Flow'!$F$17:$EG$17)-'Rent Roll'!$V23,0)*'Rent Roll'!$T23*'Rent Roll'!$R23,"-"),"-")</f>
        <v>-</v>
      </c>
      <c r="CB79" s="715" t="str">
        <f>IFERROR(IF(CB$3='Rent Roll'!$U23,MAX(-SUMIF('Monthly Cash Flow'!$F$6:$EG$6,CB$4,'Monthly Cash Flow'!$F$17:$EG$17)-'Rent Roll'!$V23,0)*'Rent Roll'!$T23*'Rent Roll'!$R23,"-"),"-")</f>
        <v>-</v>
      </c>
      <c r="CC79" s="715" t="str">
        <f>IFERROR(IF(CC$3='Rent Roll'!$U23,MAX(-SUMIF('Monthly Cash Flow'!$F$6:$EG$6,CC$4,'Monthly Cash Flow'!$F$17:$EG$17)-'Rent Roll'!$V23,0)*'Rent Roll'!$T23*'Rent Roll'!$R23,"-"),"-")</f>
        <v>-</v>
      </c>
      <c r="CD79" s="715" t="str">
        <f>IFERROR(IF(CD$3='Rent Roll'!$U23,MAX(-SUMIF('Monthly Cash Flow'!$F$6:$EG$6,CD$4,'Monthly Cash Flow'!$F$17:$EG$17)-'Rent Roll'!$V23,0)*'Rent Roll'!$T23*'Rent Roll'!$R23,"-"),"-")</f>
        <v>-</v>
      </c>
      <c r="CE79" s="715" t="str">
        <f>IFERROR(IF(CE$3='Rent Roll'!$U23,MAX(-SUMIF('Monthly Cash Flow'!$F$6:$EG$6,CE$4,'Monthly Cash Flow'!$F$17:$EG$17)-'Rent Roll'!$V23,0)*'Rent Roll'!$T23*'Rent Roll'!$R23,"-"),"-")</f>
        <v>-</v>
      </c>
      <c r="CF79" s="715" t="str">
        <f>IFERROR(IF(CF$3='Rent Roll'!$U23,MAX(-SUMIF('Monthly Cash Flow'!$F$6:$EG$6,CF$4,'Monthly Cash Flow'!$F$17:$EG$17)-'Rent Roll'!$V23,0)*'Rent Roll'!$T23*'Rent Roll'!$R23,"-"),"-")</f>
        <v>-</v>
      </c>
      <c r="CG79" s="715" t="str">
        <f>IFERROR(IF(CG$3='Rent Roll'!$U23,MAX(-SUMIF('Monthly Cash Flow'!$F$6:$EG$6,CG$4,'Monthly Cash Flow'!$F$17:$EG$17)-'Rent Roll'!$V23,0)*'Rent Roll'!$T23*'Rent Roll'!$R23,"-"),"-")</f>
        <v>-</v>
      </c>
      <c r="CH79" s="715" t="str">
        <f>IFERROR(IF(CH$3='Rent Roll'!$U23,MAX(-SUMIF('Monthly Cash Flow'!$F$6:$EG$6,CH$4,'Monthly Cash Flow'!$F$17:$EG$17)-'Rent Roll'!$V23,0)*'Rent Roll'!$T23*'Rent Roll'!$R23,"-"),"-")</f>
        <v>-</v>
      </c>
      <c r="CI79" s="715" t="str">
        <f>IFERROR(IF(CI$3='Rent Roll'!$U23,MAX(-SUMIF('Monthly Cash Flow'!$F$6:$EG$6,CI$4,'Monthly Cash Flow'!$F$17:$EG$17)-'Rent Roll'!$V23,0)*'Rent Roll'!$T23*'Rent Roll'!$R23,"-"),"-")</f>
        <v>-</v>
      </c>
      <c r="CJ79" s="715" t="str">
        <f>IFERROR(IF(CJ$3='Rent Roll'!$U23,MAX(-SUMIF('Monthly Cash Flow'!$F$6:$EG$6,CJ$4,'Monthly Cash Flow'!$F$17:$EG$17)-'Rent Roll'!$V23,0)*'Rent Roll'!$T23*'Rent Roll'!$R23,"-"),"-")</f>
        <v>-</v>
      </c>
      <c r="CK79" s="715" t="str">
        <f>IFERROR(IF(CK$3='Rent Roll'!$U23,MAX(-SUMIF('Monthly Cash Flow'!$F$6:$EG$6,CK$4,'Monthly Cash Flow'!$F$17:$EG$17)-'Rent Roll'!$V23,0)*'Rent Roll'!$T23*'Rent Roll'!$R23,"-"),"-")</f>
        <v>-</v>
      </c>
      <c r="CL79" s="715" t="str">
        <f>IFERROR(IF(CL$3='Rent Roll'!$U23,MAX(-SUMIF('Monthly Cash Flow'!$F$6:$EG$6,CL$4,'Monthly Cash Flow'!$F$17:$EG$17)-'Rent Roll'!$V23,0)*'Rent Roll'!$T23*'Rent Roll'!$R23,"-"),"-")</f>
        <v>-</v>
      </c>
      <c r="CM79" s="715" t="str">
        <f>IFERROR(IF(CM$3='Rent Roll'!$U23,MAX(-SUMIF('Monthly Cash Flow'!$F$6:$EG$6,CM$4,'Monthly Cash Flow'!$F$17:$EG$17)-'Rent Roll'!$V23,0)*'Rent Roll'!$T23*'Rent Roll'!$R23,"-"),"-")</f>
        <v>-</v>
      </c>
      <c r="CN79" s="715" t="str">
        <f>IFERROR(IF(CN$3='Rent Roll'!$U23,MAX(-SUMIF('Monthly Cash Flow'!$F$6:$EG$6,CN$4,'Monthly Cash Flow'!$F$17:$EG$17)-'Rent Roll'!$V23,0)*'Rent Roll'!$T23*'Rent Roll'!$R23,"-"),"-")</f>
        <v>-</v>
      </c>
      <c r="CO79" s="715" t="str">
        <f>IFERROR(IF(CO$3='Rent Roll'!$U23,MAX(-SUMIF('Monthly Cash Flow'!$F$6:$EG$6,CO$4,'Monthly Cash Flow'!$F$17:$EG$17)-'Rent Roll'!$V23,0)*'Rent Roll'!$T23*'Rent Roll'!$R23,"-"),"-")</f>
        <v>-</v>
      </c>
      <c r="CP79" s="715" t="str">
        <f>IFERROR(IF(CP$3='Rent Roll'!$U23,MAX(-SUMIF('Monthly Cash Flow'!$F$6:$EG$6,CP$4,'Monthly Cash Flow'!$F$17:$EG$17)-'Rent Roll'!$V23,0)*'Rent Roll'!$T23*'Rent Roll'!$R23,"-"),"-")</f>
        <v>-</v>
      </c>
      <c r="CQ79" s="715" t="str">
        <f>IFERROR(IF(CQ$3='Rent Roll'!$U23,MAX(-SUMIF('Monthly Cash Flow'!$F$6:$EG$6,CQ$4,'Monthly Cash Flow'!$F$17:$EG$17)-'Rent Roll'!$V23,0)*'Rent Roll'!$T23*'Rent Roll'!$R23,"-"),"-")</f>
        <v>-</v>
      </c>
      <c r="CR79" s="715" t="str">
        <f>IFERROR(IF(CR$3='Rent Roll'!$U23,MAX(-SUMIF('Monthly Cash Flow'!$F$6:$EG$6,CR$4,'Monthly Cash Flow'!$F$17:$EG$17)-'Rent Roll'!$V23,0)*'Rent Roll'!$T23*'Rent Roll'!$R23,"-"),"-")</f>
        <v>-</v>
      </c>
      <c r="CS79" s="715" t="str">
        <f>IFERROR(IF(CS$3='Rent Roll'!$U23,MAX(-SUMIF('Monthly Cash Flow'!$F$6:$EG$6,CS$4,'Monthly Cash Flow'!$F$17:$EG$17)-'Rent Roll'!$V23,0)*'Rent Roll'!$T23*'Rent Roll'!$R23,"-"),"-")</f>
        <v>-</v>
      </c>
      <c r="CT79" s="715" t="str">
        <f>IFERROR(IF(CT$3='Rent Roll'!$U23,MAX(-SUMIF('Monthly Cash Flow'!$F$6:$EG$6,CT$4,'Monthly Cash Flow'!$F$17:$EG$17)-'Rent Roll'!$V23,0)*'Rent Roll'!$T23*'Rent Roll'!$R23,"-"),"-")</f>
        <v>-</v>
      </c>
      <c r="CU79" s="715" t="str">
        <f>IFERROR(IF(CU$3='Rent Roll'!$U23,MAX(-SUMIF('Monthly Cash Flow'!$F$6:$EG$6,CU$4,'Monthly Cash Flow'!$F$17:$EG$17)-'Rent Roll'!$V23,0)*'Rent Roll'!$T23*'Rent Roll'!$R23,"-"),"-")</f>
        <v>-</v>
      </c>
      <c r="CV79" s="715" t="str">
        <f>IFERROR(IF(CV$3='Rent Roll'!$U23,MAX(-SUMIF('Monthly Cash Flow'!$F$6:$EG$6,CV$4,'Monthly Cash Flow'!$F$17:$EG$17)-'Rent Roll'!$V23,0)*'Rent Roll'!$T23*'Rent Roll'!$R23,"-"),"-")</f>
        <v>-</v>
      </c>
      <c r="CW79" s="715" t="str">
        <f>IFERROR(IF(CW$3='Rent Roll'!$U23,MAX(-SUMIF('Monthly Cash Flow'!$F$6:$EG$6,CW$4,'Monthly Cash Flow'!$F$17:$EG$17)-'Rent Roll'!$V23,0)*'Rent Roll'!$T23*'Rent Roll'!$R23,"-"),"-")</f>
        <v>-</v>
      </c>
      <c r="CX79" s="715" t="str">
        <f>IFERROR(IF(CX$3='Rent Roll'!$U23,MAX(-SUMIF('Monthly Cash Flow'!$F$6:$EG$6,CX$4,'Monthly Cash Flow'!$F$17:$EG$17)-'Rent Roll'!$V23,0)*'Rent Roll'!$T23*'Rent Roll'!$R23,"-"),"-")</f>
        <v>-</v>
      </c>
      <c r="CY79" s="715" t="str">
        <f>IFERROR(IF(CY$3='Rent Roll'!$U23,MAX(-SUMIF('Monthly Cash Flow'!$F$6:$EG$6,CY$4,'Monthly Cash Flow'!$F$17:$EG$17)-'Rent Roll'!$V23,0)*'Rent Roll'!$T23*'Rent Roll'!$R23,"-"),"-")</f>
        <v>-</v>
      </c>
      <c r="CZ79" s="715" t="str">
        <f>IFERROR(IF(CZ$3='Rent Roll'!$U23,MAX(-SUMIF('Monthly Cash Flow'!$F$6:$EG$6,CZ$4,'Monthly Cash Flow'!$F$17:$EG$17)-'Rent Roll'!$V23,0)*'Rent Roll'!$T23*'Rent Roll'!$R23,"-"),"-")</f>
        <v>-</v>
      </c>
      <c r="DA79" s="715" t="str">
        <f>IFERROR(IF(DA$3='Rent Roll'!$U23,MAX(-SUMIF('Monthly Cash Flow'!$F$6:$EG$6,DA$4,'Monthly Cash Flow'!$F$17:$EG$17)-'Rent Roll'!$V23,0)*'Rent Roll'!$T23*'Rent Roll'!$R23,"-"),"-")</f>
        <v>-</v>
      </c>
      <c r="DB79" s="715" t="str">
        <f>IFERROR(IF(DB$3='Rent Roll'!$U23,MAX(-SUMIF('Monthly Cash Flow'!$F$6:$EG$6,DB$4,'Monthly Cash Flow'!$F$17:$EG$17)-'Rent Roll'!$V23,0)*'Rent Roll'!$T23*'Rent Roll'!$R23,"-"),"-")</f>
        <v>-</v>
      </c>
      <c r="DC79" s="715" t="str">
        <f>IFERROR(IF(DC$3='Rent Roll'!$U23,MAX(-SUMIF('Monthly Cash Flow'!$F$6:$EG$6,DC$4,'Monthly Cash Flow'!$F$17:$EG$17)-'Rent Roll'!$V23,0)*'Rent Roll'!$T23*'Rent Roll'!$R23,"-"),"-")</f>
        <v>-</v>
      </c>
      <c r="DD79" s="715" t="str">
        <f>IFERROR(IF(DD$3='Rent Roll'!$U23,MAX(-SUMIF('Monthly Cash Flow'!$F$6:$EG$6,DD$4,'Monthly Cash Flow'!$F$17:$EG$17)-'Rent Roll'!$V23,0)*'Rent Roll'!$T23*'Rent Roll'!$R23,"-"),"-")</f>
        <v>-</v>
      </c>
      <c r="DE79" s="715" t="str">
        <f>IFERROR(IF(DE$3='Rent Roll'!$U23,MAX(-SUMIF('Monthly Cash Flow'!$F$6:$EG$6,DE$4,'Monthly Cash Flow'!$F$17:$EG$17)-'Rent Roll'!$V23,0)*'Rent Roll'!$T23*'Rent Roll'!$R23,"-"),"-")</f>
        <v>-</v>
      </c>
      <c r="DF79" s="715" t="str">
        <f>IFERROR(IF(DF$3='Rent Roll'!$U23,MAX(-SUMIF('Monthly Cash Flow'!$F$6:$EG$6,DF$4,'Monthly Cash Flow'!$F$17:$EG$17)-'Rent Roll'!$V23,0)*'Rent Roll'!$T23*'Rent Roll'!$R23,"-"),"-")</f>
        <v>-</v>
      </c>
      <c r="DG79" s="715" t="str">
        <f>IFERROR(IF(DG$3='Rent Roll'!$U23,MAX(-SUMIF('Monthly Cash Flow'!$F$6:$EG$6,DG$4,'Monthly Cash Flow'!$F$17:$EG$17)-'Rent Roll'!$V23,0)*'Rent Roll'!$T23*'Rent Roll'!$R23,"-"),"-")</f>
        <v>-</v>
      </c>
      <c r="DH79" s="715" t="str">
        <f>IFERROR(IF(DH$3='Rent Roll'!$U23,MAX(-SUMIF('Monthly Cash Flow'!$F$6:$EG$6,DH$4,'Monthly Cash Flow'!$F$17:$EG$17)-'Rent Roll'!$V23,0)*'Rent Roll'!$T23*'Rent Roll'!$R23,"-"),"-")</f>
        <v>-</v>
      </c>
      <c r="DI79" s="715" t="str">
        <f>IFERROR(IF(DI$3='Rent Roll'!$U23,MAX(-SUMIF('Monthly Cash Flow'!$F$6:$EG$6,DI$4,'Monthly Cash Flow'!$F$17:$EG$17)-'Rent Roll'!$V23,0)*'Rent Roll'!$T23*'Rent Roll'!$R23,"-"),"-")</f>
        <v>-</v>
      </c>
      <c r="DJ79" s="715" t="str">
        <f>IFERROR(IF(DJ$3='Rent Roll'!$U23,MAX(-SUMIF('Monthly Cash Flow'!$F$6:$EG$6,DJ$4,'Monthly Cash Flow'!$F$17:$EG$17)-'Rent Roll'!$V23,0)*'Rent Roll'!$T23*'Rent Roll'!$R23,"-"),"-")</f>
        <v>-</v>
      </c>
      <c r="DK79" s="715" t="str">
        <f>IFERROR(IF(DK$3='Rent Roll'!$U23,MAX(-SUMIF('Monthly Cash Flow'!$F$6:$EG$6,DK$4,'Monthly Cash Flow'!$F$17:$EG$17)-'Rent Roll'!$V23,0)*'Rent Roll'!$T23*'Rent Roll'!$R23,"-"),"-")</f>
        <v>-</v>
      </c>
      <c r="DL79" s="715" t="str">
        <f>IFERROR(IF(DL$3='Rent Roll'!$U23,MAX(-SUMIF('Monthly Cash Flow'!$F$6:$EG$6,DL$4,'Monthly Cash Flow'!$F$17:$EG$17)-'Rent Roll'!$V23,0)*'Rent Roll'!$T23*'Rent Roll'!$R23,"-"),"-")</f>
        <v>-</v>
      </c>
      <c r="DM79" s="715" t="str">
        <f>IFERROR(IF(DM$3='Rent Roll'!$U23,MAX(-SUMIF('Monthly Cash Flow'!$F$6:$EG$6,DM$4,'Monthly Cash Flow'!$F$17:$EG$17)-'Rent Roll'!$V23,0)*'Rent Roll'!$T23*'Rent Roll'!$R23,"-"),"-")</f>
        <v>-</v>
      </c>
      <c r="DN79" s="715" t="str">
        <f>IFERROR(IF(DN$3='Rent Roll'!$U23,MAX(-SUMIF('Monthly Cash Flow'!$F$6:$EG$6,DN$4,'Monthly Cash Flow'!$F$17:$EG$17)-'Rent Roll'!$V23,0)*'Rent Roll'!$T23*'Rent Roll'!$R23,"-"),"-")</f>
        <v>-</v>
      </c>
      <c r="DO79" s="715" t="str">
        <f>IFERROR(IF(DO$3='Rent Roll'!$U23,MAX(-SUMIF('Monthly Cash Flow'!$F$6:$EG$6,DO$4,'Monthly Cash Flow'!$F$17:$EG$17)-'Rent Roll'!$V23,0)*'Rent Roll'!$T23*'Rent Roll'!$R23,"-"),"-")</f>
        <v>-</v>
      </c>
      <c r="DP79" s="715" t="str">
        <f>IFERROR(IF(DP$3='Rent Roll'!$U23,MAX(-SUMIF('Monthly Cash Flow'!$F$6:$EG$6,DP$4,'Monthly Cash Flow'!$F$17:$EG$17)-'Rent Roll'!$V23,0)*'Rent Roll'!$T23*'Rent Roll'!$R23,"-"),"-")</f>
        <v>-</v>
      </c>
      <c r="DQ79" s="715" t="str">
        <f>IFERROR(IF(DQ$3='Rent Roll'!$U23,MAX(-SUMIF('Monthly Cash Flow'!$F$6:$EG$6,DQ$4,'Monthly Cash Flow'!$F$17:$EG$17)-'Rent Roll'!$V23,0)*'Rent Roll'!$T23*'Rent Roll'!$R23,"-"),"-")</f>
        <v>-</v>
      </c>
      <c r="DR79" s="715" t="str">
        <f>IFERROR(IF(DR$3='Rent Roll'!$U23,MAX(-SUMIF('Monthly Cash Flow'!$F$6:$EG$6,DR$4,'Monthly Cash Flow'!$F$17:$EG$17)-'Rent Roll'!$V23,0)*'Rent Roll'!$T23*'Rent Roll'!$R23,"-"),"-")</f>
        <v>-</v>
      </c>
      <c r="DS79" s="715" t="str">
        <f>IFERROR(IF(DS$3='Rent Roll'!$U23,MAX(-SUMIF('Monthly Cash Flow'!$F$6:$EG$6,DS$4,'Monthly Cash Flow'!$F$17:$EG$17)-'Rent Roll'!$V23,0)*'Rent Roll'!$T23*'Rent Roll'!$R23,"-"),"-")</f>
        <v>-</v>
      </c>
      <c r="DT79" s="715" t="str">
        <f>IFERROR(IF(DT$3='Rent Roll'!$U23,MAX(-SUMIF('Monthly Cash Flow'!$F$6:$EG$6,DT$4,'Monthly Cash Flow'!$F$17:$EG$17)-'Rent Roll'!$V23,0)*'Rent Roll'!$T23*'Rent Roll'!$R23,"-"),"-")</f>
        <v>-</v>
      </c>
      <c r="DU79" s="715" t="str">
        <f>IFERROR(IF(DU$3='Rent Roll'!$U23,MAX(-SUMIF('Monthly Cash Flow'!$F$6:$EG$6,DU$4,'Monthly Cash Flow'!$F$17:$EG$17)-'Rent Roll'!$V23,0)*'Rent Roll'!$T23*'Rent Roll'!$R23,"-"),"-")</f>
        <v>-</v>
      </c>
      <c r="DV79" s="715" t="str">
        <f>IFERROR(IF(DV$3='Rent Roll'!$U23,MAX(-SUMIF('Monthly Cash Flow'!$F$6:$EG$6,DV$4,'Monthly Cash Flow'!$F$17:$EG$17)-'Rent Roll'!$V23,0)*'Rent Roll'!$T23*'Rent Roll'!$R23,"-"),"-")</f>
        <v>-</v>
      </c>
      <c r="DW79" s="715" t="str">
        <f>IFERROR(IF(DW$3='Rent Roll'!$U23,MAX(-SUMIF('Monthly Cash Flow'!$F$6:$EG$6,DW$4,'Monthly Cash Flow'!$F$17:$EG$17)-'Rent Roll'!$V23,0)*'Rent Roll'!$T23*'Rent Roll'!$R23,"-"),"-")</f>
        <v>-</v>
      </c>
      <c r="DX79" s="715" t="str">
        <f>IFERROR(IF(DX$3='Rent Roll'!$U23,MAX(-SUMIF('Monthly Cash Flow'!$F$6:$EG$6,DX$4,'Monthly Cash Flow'!$F$17:$EG$17)-'Rent Roll'!$V23,0)*'Rent Roll'!$T23*'Rent Roll'!$R23,"-"),"-")</f>
        <v>-</v>
      </c>
      <c r="DY79" s="715" t="str">
        <f>IFERROR(IF(DY$3='Rent Roll'!$U23,MAX(-SUMIF('Monthly Cash Flow'!$F$6:$EG$6,DY$4,'Monthly Cash Flow'!$F$17:$EG$17)-'Rent Roll'!$V23,0)*'Rent Roll'!$T23*'Rent Roll'!$R23,"-"),"-")</f>
        <v>-</v>
      </c>
      <c r="DZ79" s="715" t="str">
        <f>IFERROR(IF(DZ$3='Rent Roll'!$U23,MAX(-SUMIF('Monthly Cash Flow'!$F$6:$EG$6,DZ$4,'Monthly Cash Flow'!$F$17:$EG$17)-'Rent Roll'!$V23,0)*'Rent Roll'!$T23*'Rent Roll'!$R23,"-"),"-")</f>
        <v>-</v>
      </c>
      <c r="EA79" s="715" t="str">
        <f>IFERROR(IF(EA$3='Rent Roll'!$U23,MAX(-SUMIF('Monthly Cash Flow'!$F$6:$EG$6,EA$4,'Monthly Cash Flow'!$F$17:$EG$17)-'Rent Roll'!$V23,0)*'Rent Roll'!$T23*'Rent Roll'!$R23,"-"),"-")</f>
        <v>-</v>
      </c>
      <c r="EB79" s="715" t="str">
        <f>IFERROR(IF(EB$3='Rent Roll'!$U23,MAX(-SUMIF('Monthly Cash Flow'!$F$6:$EG$6,EB$4,'Monthly Cash Flow'!$F$17:$EG$17)-'Rent Roll'!$V23,0)*'Rent Roll'!$T23*'Rent Roll'!$R23,"-"),"-")</f>
        <v>-</v>
      </c>
      <c r="EC79" s="715" t="str">
        <f>IFERROR(IF(EC$3='Rent Roll'!$U23,MAX(-SUMIF('Monthly Cash Flow'!$F$6:$EG$6,EC$4,'Monthly Cash Flow'!$F$17:$EG$17)-'Rent Roll'!$V23,0)*'Rent Roll'!$T23*'Rent Roll'!$R23,"-"),"-")</f>
        <v>-</v>
      </c>
      <c r="ED79" s="715" t="str">
        <f>IFERROR(IF(ED$3='Rent Roll'!$U23,MAX(-SUMIF('Monthly Cash Flow'!$F$6:$EG$6,ED$4,'Monthly Cash Flow'!$F$17:$EG$17)-'Rent Roll'!$V23,0)*'Rent Roll'!$T23*'Rent Roll'!$R23,"-"),"-")</f>
        <v>-</v>
      </c>
      <c r="EE79" s="715" t="str">
        <f>IFERROR(IF(EE$3='Rent Roll'!$U23,MAX(-SUMIF('Monthly Cash Flow'!$F$6:$EG$6,EE$4,'Monthly Cash Flow'!$F$17:$EG$17)-'Rent Roll'!$V23,0)*'Rent Roll'!$T23*'Rent Roll'!$R23,"-"),"-")</f>
        <v>-</v>
      </c>
      <c r="EF79" s="361" t="str">
        <f>IFERROR(IF(EF$3='Rent Roll'!$U23,MAX(-SUMIF('Monthly Cash Flow'!$F$6:$EG$6,EF$4,'Monthly Cash Flow'!$F$17:$EG$17)-'Rent Roll'!$V23,0)*'Rent Roll'!$T23*'Rent Roll'!$R23,"-"),"-")</f>
        <v>-</v>
      </c>
      <c r="EG79" s="693" t="s">
        <v>109</v>
      </c>
    </row>
    <row r="80" spans="2:137" x14ac:dyDescent="0.25">
      <c r="B80" s="732"/>
      <c r="C80" s="714" t="str">
        <f>CONCATENATE('Rent Roll'!B24&amp;" - "&amp;'Rent Roll'!C24)</f>
        <v xml:space="preserve"> - </v>
      </c>
      <c r="D80" s="361">
        <f t="shared" si="19"/>
        <v>0</v>
      </c>
      <c r="E80" s="715" t="str">
        <f>IFERROR(IF(E$3='Rent Roll'!$U24,MAX(-SUMIF('Monthly Cash Flow'!$F$6:$EG$6,E$4,'Monthly Cash Flow'!$F$17:$EG$17)-'Rent Roll'!$V24,0)*'Rent Roll'!$T24*'Rent Roll'!$R24,"-"),"-")</f>
        <v>-</v>
      </c>
      <c r="F80" s="715" t="str">
        <f>IFERROR(IF(F$3='Rent Roll'!$U24,MAX(-SUMIF('Monthly Cash Flow'!$F$6:$EG$6,F$4,'Monthly Cash Flow'!$F$17:$EG$17)-'Rent Roll'!$V24,0)*'Rent Roll'!$T24*'Rent Roll'!$R24,"-"),"-")</f>
        <v>-</v>
      </c>
      <c r="G80" s="715" t="str">
        <f>IFERROR(IF(G$3='Rent Roll'!$U24,MAX(-SUMIF('Monthly Cash Flow'!$F$6:$EG$6,G$4,'Monthly Cash Flow'!$F$17:$EG$17)-'Rent Roll'!$V24,0)*'Rent Roll'!$T24*'Rent Roll'!$R24,"-"),"-")</f>
        <v>-</v>
      </c>
      <c r="H80" s="715" t="str">
        <f>IFERROR(IF(H$3='Rent Roll'!$U24,MAX(-SUMIF('Monthly Cash Flow'!$F$6:$EG$6,H$4,'Monthly Cash Flow'!$F$17:$EG$17)-'Rent Roll'!$V24,0)*'Rent Roll'!$T24*'Rent Roll'!$R24,"-"),"-")</f>
        <v>-</v>
      </c>
      <c r="I80" s="715" t="str">
        <f>IFERROR(IF(I$3='Rent Roll'!$U24,MAX(-SUMIF('Monthly Cash Flow'!$F$6:$EG$6,I$4,'Monthly Cash Flow'!$F$17:$EG$17)-'Rent Roll'!$V24,0)*'Rent Roll'!$T24*'Rent Roll'!$R24,"-"),"-")</f>
        <v>-</v>
      </c>
      <c r="J80" s="715" t="str">
        <f>IFERROR(IF(J$3='Rent Roll'!$U24,MAX(-SUMIF('Monthly Cash Flow'!$F$6:$EG$6,J$4,'Monthly Cash Flow'!$F$17:$EG$17)-'Rent Roll'!$V24,0)*'Rent Roll'!$T24*'Rent Roll'!$R24,"-"),"-")</f>
        <v>-</v>
      </c>
      <c r="K80" s="715" t="str">
        <f>IFERROR(IF(K$3='Rent Roll'!$U24,MAX(-SUMIF('Monthly Cash Flow'!$F$6:$EG$6,K$4,'Monthly Cash Flow'!$F$17:$EG$17)-'Rent Roll'!$V24,0)*'Rent Roll'!$T24*'Rent Roll'!$R24,"-"),"-")</f>
        <v>-</v>
      </c>
      <c r="L80" s="715" t="str">
        <f>IFERROR(IF(L$3='Rent Roll'!$U24,MAX(-SUMIF('Monthly Cash Flow'!$F$6:$EG$6,L$4,'Monthly Cash Flow'!$F$17:$EG$17)-'Rent Roll'!$V24,0)*'Rent Roll'!$T24*'Rent Roll'!$R24,"-"),"-")</f>
        <v>-</v>
      </c>
      <c r="M80" s="715" t="str">
        <f>IFERROR(IF(M$3='Rent Roll'!$U24,MAX(-SUMIF('Monthly Cash Flow'!$F$6:$EG$6,M$4,'Monthly Cash Flow'!$F$17:$EG$17)-'Rent Roll'!$V24,0)*'Rent Roll'!$T24*'Rent Roll'!$R24,"-"),"-")</f>
        <v>-</v>
      </c>
      <c r="N80" s="715" t="str">
        <f>IFERROR(IF(N$3='Rent Roll'!$U24,MAX(-SUMIF('Monthly Cash Flow'!$F$6:$EG$6,N$4,'Monthly Cash Flow'!$F$17:$EG$17)-'Rent Roll'!$V24,0)*'Rent Roll'!$T24*'Rent Roll'!$R24,"-"),"-")</f>
        <v>-</v>
      </c>
      <c r="O80" s="715" t="str">
        <f>IFERROR(IF(O$3='Rent Roll'!$U24,MAX(-SUMIF('Monthly Cash Flow'!$F$6:$EG$6,O$4,'Monthly Cash Flow'!$F$17:$EG$17)-'Rent Roll'!$V24,0)*'Rent Roll'!$T24*'Rent Roll'!$R24,"-"),"-")</f>
        <v>-</v>
      </c>
      <c r="P80" s="715" t="str">
        <f>IFERROR(IF(P$3='Rent Roll'!$U24,MAX(-SUMIF('Monthly Cash Flow'!$F$6:$EG$6,P$4,'Monthly Cash Flow'!$F$17:$EG$17)-'Rent Roll'!$V24,0)*'Rent Roll'!$T24*'Rent Roll'!$R24,"-"),"-")</f>
        <v>-</v>
      </c>
      <c r="Q80" s="715" t="str">
        <f>IFERROR(IF(Q$3='Rent Roll'!$U24,MAX(-SUMIF('Monthly Cash Flow'!$F$6:$EG$6,Q$4,'Monthly Cash Flow'!$F$17:$EG$17)-'Rent Roll'!$V24,0)*'Rent Roll'!$T24*'Rent Roll'!$R24,"-"),"-")</f>
        <v>-</v>
      </c>
      <c r="R80" s="715" t="str">
        <f>IFERROR(IF(R$3='Rent Roll'!$U24,MAX(-SUMIF('Monthly Cash Flow'!$F$6:$EG$6,R$4,'Monthly Cash Flow'!$F$17:$EG$17)-'Rent Roll'!$V24,0)*'Rent Roll'!$T24*'Rent Roll'!$R24,"-"),"-")</f>
        <v>-</v>
      </c>
      <c r="S80" s="715" t="str">
        <f>IFERROR(IF(S$3='Rent Roll'!$U24,MAX(-SUMIF('Monthly Cash Flow'!$F$6:$EG$6,S$4,'Monthly Cash Flow'!$F$17:$EG$17)-'Rent Roll'!$V24,0)*'Rent Roll'!$T24*'Rent Roll'!$R24,"-"),"-")</f>
        <v>-</v>
      </c>
      <c r="T80" s="715" t="str">
        <f>IFERROR(IF(T$3='Rent Roll'!$U24,MAX(-SUMIF('Monthly Cash Flow'!$F$6:$EG$6,T$4,'Monthly Cash Flow'!$F$17:$EG$17)-'Rent Roll'!$V24,0)*'Rent Roll'!$T24*'Rent Roll'!$R24,"-"),"-")</f>
        <v>-</v>
      </c>
      <c r="U80" s="715" t="str">
        <f>IFERROR(IF(U$3='Rent Roll'!$U24,MAX(-SUMIF('Monthly Cash Flow'!$F$6:$EG$6,U$4,'Monthly Cash Flow'!$F$17:$EG$17)-'Rent Roll'!$V24,0)*'Rent Roll'!$T24*'Rent Roll'!$R24,"-"),"-")</f>
        <v>-</v>
      </c>
      <c r="V80" s="715" t="str">
        <f>IFERROR(IF(V$3='Rent Roll'!$U24,MAX(-SUMIF('Monthly Cash Flow'!$F$6:$EG$6,V$4,'Monthly Cash Flow'!$F$17:$EG$17)-'Rent Roll'!$V24,0)*'Rent Roll'!$T24*'Rent Roll'!$R24,"-"),"-")</f>
        <v>-</v>
      </c>
      <c r="W80" s="715" t="str">
        <f>IFERROR(IF(W$3='Rent Roll'!$U24,MAX(-SUMIF('Monthly Cash Flow'!$F$6:$EG$6,W$4,'Monthly Cash Flow'!$F$17:$EG$17)-'Rent Roll'!$V24,0)*'Rent Roll'!$T24*'Rent Roll'!$R24,"-"),"-")</f>
        <v>-</v>
      </c>
      <c r="X80" s="715" t="str">
        <f>IFERROR(IF(X$3='Rent Roll'!$U24,MAX(-SUMIF('Monthly Cash Flow'!$F$6:$EG$6,X$4,'Monthly Cash Flow'!$F$17:$EG$17)-'Rent Roll'!$V24,0)*'Rent Roll'!$T24*'Rent Roll'!$R24,"-"),"-")</f>
        <v>-</v>
      </c>
      <c r="Y80" s="715" t="str">
        <f>IFERROR(IF(Y$3='Rent Roll'!$U24,MAX(-SUMIF('Monthly Cash Flow'!$F$6:$EG$6,Y$4,'Monthly Cash Flow'!$F$17:$EG$17)-'Rent Roll'!$V24,0)*'Rent Roll'!$T24*'Rent Roll'!$R24,"-"),"-")</f>
        <v>-</v>
      </c>
      <c r="Z80" s="715" t="str">
        <f>IFERROR(IF(Z$3='Rent Roll'!$U24,MAX(-SUMIF('Monthly Cash Flow'!$F$6:$EG$6,Z$4,'Monthly Cash Flow'!$F$17:$EG$17)-'Rent Roll'!$V24,0)*'Rent Roll'!$T24*'Rent Roll'!$R24,"-"),"-")</f>
        <v>-</v>
      </c>
      <c r="AA80" s="715" t="str">
        <f>IFERROR(IF(AA$3='Rent Roll'!$U24,MAX(-SUMIF('Monthly Cash Flow'!$F$6:$EG$6,AA$4,'Monthly Cash Flow'!$F$17:$EG$17)-'Rent Roll'!$V24,0)*'Rent Roll'!$T24*'Rent Roll'!$R24,"-"),"-")</f>
        <v>-</v>
      </c>
      <c r="AB80" s="715" t="str">
        <f>IFERROR(IF(AB$3='Rent Roll'!$U24,MAX(-SUMIF('Monthly Cash Flow'!$F$6:$EG$6,AB$4,'Monthly Cash Flow'!$F$17:$EG$17)-'Rent Roll'!$V24,0)*'Rent Roll'!$T24*'Rent Roll'!$R24,"-"),"-")</f>
        <v>-</v>
      </c>
      <c r="AC80" s="715" t="str">
        <f>IFERROR(IF(AC$3='Rent Roll'!$U24,MAX(-SUMIF('Monthly Cash Flow'!$F$6:$EG$6,AC$4,'Monthly Cash Flow'!$F$17:$EG$17)-'Rent Roll'!$V24,0)*'Rent Roll'!$T24*'Rent Roll'!$R24,"-"),"-")</f>
        <v>-</v>
      </c>
      <c r="AD80" s="715" t="str">
        <f>IFERROR(IF(AD$3='Rent Roll'!$U24,MAX(-SUMIF('Monthly Cash Flow'!$F$6:$EG$6,AD$4,'Monthly Cash Flow'!$F$17:$EG$17)-'Rent Roll'!$V24,0)*'Rent Roll'!$T24*'Rent Roll'!$R24,"-"),"-")</f>
        <v>-</v>
      </c>
      <c r="AE80" s="715" t="str">
        <f>IFERROR(IF(AE$3='Rent Roll'!$U24,MAX(-SUMIF('Monthly Cash Flow'!$F$6:$EG$6,AE$4,'Monthly Cash Flow'!$F$17:$EG$17)-'Rent Roll'!$V24,0)*'Rent Roll'!$T24*'Rent Roll'!$R24,"-"),"-")</f>
        <v>-</v>
      </c>
      <c r="AF80" s="715" t="str">
        <f>IFERROR(IF(AF$3='Rent Roll'!$U24,MAX(-SUMIF('Monthly Cash Flow'!$F$6:$EG$6,AF$4,'Monthly Cash Flow'!$F$17:$EG$17)-'Rent Roll'!$V24,0)*'Rent Roll'!$T24*'Rent Roll'!$R24,"-"),"-")</f>
        <v>-</v>
      </c>
      <c r="AG80" s="715" t="str">
        <f>IFERROR(IF(AG$3='Rent Roll'!$U24,MAX(-SUMIF('Monthly Cash Flow'!$F$6:$EG$6,AG$4,'Monthly Cash Flow'!$F$17:$EG$17)-'Rent Roll'!$V24,0)*'Rent Roll'!$T24*'Rent Roll'!$R24,"-"),"-")</f>
        <v>-</v>
      </c>
      <c r="AH80" s="715" t="str">
        <f>IFERROR(IF(AH$3='Rent Roll'!$U24,MAX(-SUMIF('Monthly Cash Flow'!$F$6:$EG$6,AH$4,'Monthly Cash Flow'!$F$17:$EG$17)-'Rent Roll'!$V24,0)*'Rent Roll'!$T24*'Rent Roll'!$R24,"-"),"-")</f>
        <v>-</v>
      </c>
      <c r="AI80" s="715" t="str">
        <f>IFERROR(IF(AI$3='Rent Roll'!$U24,MAX(-SUMIF('Monthly Cash Flow'!$F$6:$EG$6,AI$4,'Monthly Cash Flow'!$F$17:$EG$17)-'Rent Roll'!$V24,0)*'Rent Roll'!$T24*'Rent Roll'!$R24,"-"),"-")</f>
        <v>-</v>
      </c>
      <c r="AJ80" s="715" t="str">
        <f>IFERROR(IF(AJ$3='Rent Roll'!$U24,MAX(-SUMIF('Monthly Cash Flow'!$F$6:$EG$6,AJ$4,'Monthly Cash Flow'!$F$17:$EG$17)-'Rent Roll'!$V24,0)*'Rent Roll'!$T24*'Rent Roll'!$R24,"-"),"-")</f>
        <v>-</v>
      </c>
      <c r="AK80" s="715" t="str">
        <f>IFERROR(IF(AK$3='Rent Roll'!$U24,MAX(-SUMIF('Monthly Cash Flow'!$F$6:$EG$6,AK$4,'Monthly Cash Flow'!$F$17:$EG$17)-'Rent Roll'!$V24,0)*'Rent Roll'!$T24*'Rent Roll'!$R24,"-"),"-")</f>
        <v>-</v>
      </c>
      <c r="AL80" s="715" t="str">
        <f>IFERROR(IF(AL$3='Rent Roll'!$U24,MAX(-SUMIF('Monthly Cash Flow'!$F$6:$EG$6,AL$4,'Monthly Cash Flow'!$F$17:$EG$17)-'Rent Roll'!$V24,0)*'Rent Roll'!$T24*'Rent Roll'!$R24,"-"),"-")</f>
        <v>-</v>
      </c>
      <c r="AM80" s="715" t="str">
        <f>IFERROR(IF(AM$3='Rent Roll'!$U24,MAX(-SUMIF('Monthly Cash Flow'!$F$6:$EG$6,AM$4,'Monthly Cash Flow'!$F$17:$EG$17)-'Rent Roll'!$V24,0)*'Rent Roll'!$T24*'Rent Roll'!$R24,"-"),"-")</f>
        <v>-</v>
      </c>
      <c r="AN80" s="715" t="str">
        <f>IFERROR(IF(AN$3='Rent Roll'!$U24,MAX(-SUMIF('Monthly Cash Flow'!$F$6:$EG$6,AN$4,'Monthly Cash Flow'!$F$17:$EG$17)-'Rent Roll'!$V24,0)*'Rent Roll'!$T24*'Rent Roll'!$R24,"-"),"-")</f>
        <v>-</v>
      </c>
      <c r="AO80" s="715" t="str">
        <f>IFERROR(IF(AO$3='Rent Roll'!$U24,MAX(-SUMIF('Monthly Cash Flow'!$F$6:$EG$6,AO$4,'Monthly Cash Flow'!$F$17:$EG$17)-'Rent Roll'!$V24,0)*'Rent Roll'!$T24*'Rent Roll'!$R24,"-"),"-")</f>
        <v>-</v>
      </c>
      <c r="AP80" s="715" t="str">
        <f>IFERROR(IF(AP$3='Rent Roll'!$U24,MAX(-SUMIF('Monthly Cash Flow'!$F$6:$EG$6,AP$4,'Monthly Cash Flow'!$F$17:$EG$17)-'Rent Roll'!$V24,0)*'Rent Roll'!$T24*'Rent Roll'!$R24,"-"),"-")</f>
        <v>-</v>
      </c>
      <c r="AQ80" s="715" t="str">
        <f>IFERROR(IF(AQ$3='Rent Roll'!$U24,MAX(-SUMIF('Monthly Cash Flow'!$F$6:$EG$6,AQ$4,'Monthly Cash Flow'!$F$17:$EG$17)-'Rent Roll'!$V24,0)*'Rent Roll'!$T24*'Rent Roll'!$R24,"-"),"-")</f>
        <v>-</v>
      </c>
      <c r="AR80" s="715" t="str">
        <f>IFERROR(IF(AR$3='Rent Roll'!$U24,MAX(-SUMIF('Monthly Cash Flow'!$F$6:$EG$6,AR$4,'Monthly Cash Flow'!$F$17:$EG$17)-'Rent Roll'!$V24,0)*'Rent Roll'!$T24*'Rent Roll'!$R24,"-"),"-")</f>
        <v>-</v>
      </c>
      <c r="AS80" s="715" t="str">
        <f>IFERROR(IF(AS$3='Rent Roll'!$U24,MAX(-SUMIF('Monthly Cash Flow'!$F$6:$EG$6,AS$4,'Monthly Cash Flow'!$F$17:$EG$17)-'Rent Roll'!$V24,0)*'Rent Roll'!$T24*'Rent Roll'!$R24,"-"),"-")</f>
        <v>-</v>
      </c>
      <c r="AT80" s="715" t="str">
        <f>IFERROR(IF(AT$3='Rent Roll'!$U24,MAX(-SUMIF('Monthly Cash Flow'!$F$6:$EG$6,AT$4,'Monthly Cash Flow'!$F$17:$EG$17)-'Rent Roll'!$V24,0)*'Rent Roll'!$T24*'Rent Roll'!$R24,"-"),"-")</f>
        <v>-</v>
      </c>
      <c r="AU80" s="715" t="str">
        <f>IFERROR(IF(AU$3='Rent Roll'!$U24,MAX(-SUMIF('Monthly Cash Flow'!$F$6:$EG$6,AU$4,'Monthly Cash Flow'!$F$17:$EG$17)-'Rent Roll'!$V24,0)*'Rent Roll'!$T24*'Rent Roll'!$R24,"-"),"-")</f>
        <v>-</v>
      </c>
      <c r="AV80" s="715" t="str">
        <f>IFERROR(IF(AV$3='Rent Roll'!$U24,MAX(-SUMIF('Monthly Cash Flow'!$F$6:$EG$6,AV$4,'Monthly Cash Flow'!$F$17:$EG$17)-'Rent Roll'!$V24,0)*'Rent Roll'!$T24*'Rent Roll'!$R24,"-"),"-")</f>
        <v>-</v>
      </c>
      <c r="AW80" s="715" t="str">
        <f>IFERROR(IF(AW$3='Rent Roll'!$U24,MAX(-SUMIF('Monthly Cash Flow'!$F$6:$EG$6,AW$4,'Monthly Cash Flow'!$F$17:$EG$17)-'Rent Roll'!$V24,0)*'Rent Roll'!$T24*'Rent Roll'!$R24,"-"),"-")</f>
        <v>-</v>
      </c>
      <c r="AX80" s="715" t="str">
        <f>IFERROR(IF(AX$3='Rent Roll'!$U24,MAX(-SUMIF('Monthly Cash Flow'!$F$6:$EG$6,AX$4,'Monthly Cash Flow'!$F$17:$EG$17)-'Rent Roll'!$V24,0)*'Rent Roll'!$T24*'Rent Roll'!$R24,"-"),"-")</f>
        <v>-</v>
      </c>
      <c r="AY80" s="715" t="str">
        <f>IFERROR(IF(AY$3='Rent Roll'!$U24,MAX(-SUMIF('Monthly Cash Flow'!$F$6:$EG$6,AY$4,'Monthly Cash Flow'!$F$17:$EG$17)-'Rent Roll'!$V24,0)*'Rent Roll'!$T24*'Rent Roll'!$R24,"-"),"-")</f>
        <v>-</v>
      </c>
      <c r="AZ80" s="715" t="str">
        <f>IFERROR(IF(AZ$3='Rent Roll'!$U24,MAX(-SUMIF('Monthly Cash Flow'!$F$6:$EG$6,AZ$4,'Monthly Cash Flow'!$F$17:$EG$17)-'Rent Roll'!$V24,0)*'Rent Roll'!$T24*'Rent Roll'!$R24,"-"),"-")</f>
        <v>-</v>
      </c>
      <c r="BA80" s="715" t="str">
        <f>IFERROR(IF(BA$3='Rent Roll'!$U24,MAX(-SUMIF('Monthly Cash Flow'!$F$6:$EG$6,BA$4,'Monthly Cash Flow'!$F$17:$EG$17)-'Rent Roll'!$V24,0)*'Rent Roll'!$T24*'Rent Roll'!$R24,"-"),"-")</f>
        <v>-</v>
      </c>
      <c r="BB80" s="715" t="str">
        <f>IFERROR(IF(BB$3='Rent Roll'!$U24,MAX(-SUMIF('Monthly Cash Flow'!$F$6:$EG$6,BB$4,'Monthly Cash Flow'!$F$17:$EG$17)-'Rent Roll'!$V24,0)*'Rent Roll'!$T24*'Rent Roll'!$R24,"-"),"-")</f>
        <v>-</v>
      </c>
      <c r="BC80" s="715" t="str">
        <f>IFERROR(IF(BC$3='Rent Roll'!$U24,MAX(-SUMIF('Monthly Cash Flow'!$F$6:$EG$6,BC$4,'Monthly Cash Flow'!$F$17:$EG$17)-'Rent Roll'!$V24,0)*'Rent Roll'!$T24*'Rent Roll'!$R24,"-"),"-")</f>
        <v>-</v>
      </c>
      <c r="BD80" s="715" t="str">
        <f>IFERROR(IF(BD$3='Rent Roll'!$U24,MAX(-SUMIF('Monthly Cash Flow'!$F$6:$EG$6,BD$4,'Monthly Cash Flow'!$F$17:$EG$17)-'Rent Roll'!$V24,0)*'Rent Roll'!$T24*'Rent Roll'!$R24,"-"),"-")</f>
        <v>-</v>
      </c>
      <c r="BE80" s="715" t="str">
        <f>IFERROR(IF(BE$3='Rent Roll'!$U24,MAX(-SUMIF('Monthly Cash Flow'!$F$6:$EG$6,BE$4,'Monthly Cash Flow'!$F$17:$EG$17)-'Rent Roll'!$V24,0)*'Rent Roll'!$T24*'Rent Roll'!$R24,"-"),"-")</f>
        <v>-</v>
      </c>
      <c r="BF80" s="715" t="str">
        <f>IFERROR(IF(BF$3='Rent Roll'!$U24,MAX(-SUMIF('Monthly Cash Flow'!$F$6:$EG$6,BF$4,'Monthly Cash Flow'!$F$17:$EG$17)-'Rent Roll'!$V24,0)*'Rent Roll'!$T24*'Rent Roll'!$R24,"-"),"-")</f>
        <v>-</v>
      </c>
      <c r="BG80" s="715" t="str">
        <f>IFERROR(IF(BG$3='Rent Roll'!$U24,MAX(-SUMIF('Monthly Cash Flow'!$F$6:$EG$6,BG$4,'Monthly Cash Flow'!$F$17:$EG$17)-'Rent Roll'!$V24,0)*'Rent Roll'!$T24*'Rent Roll'!$R24,"-"),"-")</f>
        <v>-</v>
      </c>
      <c r="BH80" s="715" t="str">
        <f>IFERROR(IF(BH$3='Rent Roll'!$U24,MAX(-SUMIF('Monthly Cash Flow'!$F$6:$EG$6,BH$4,'Monthly Cash Flow'!$F$17:$EG$17)-'Rent Roll'!$V24,0)*'Rent Roll'!$T24*'Rent Roll'!$R24,"-"),"-")</f>
        <v>-</v>
      </c>
      <c r="BI80" s="715" t="str">
        <f>IFERROR(IF(BI$3='Rent Roll'!$U24,MAX(-SUMIF('Monthly Cash Flow'!$F$6:$EG$6,BI$4,'Monthly Cash Flow'!$F$17:$EG$17)-'Rent Roll'!$V24,0)*'Rent Roll'!$T24*'Rent Roll'!$R24,"-"),"-")</f>
        <v>-</v>
      </c>
      <c r="BJ80" s="715" t="str">
        <f>IFERROR(IF(BJ$3='Rent Roll'!$U24,MAX(-SUMIF('Monthly Cash Flow'!$F$6:$EG$6,BJ$4,'Monthly Cash Flow'!$F$17:$EG$17)-'Rent Roll'!$V24,0)*'Rent Roll'!$T24*'Rent Roll'!$R24,"-"),"-")</f>
        <v>-</v>
      </c>
      <c r="BK80" s="715" t="str">
        <f>IFERROR(IF(BK$3='Rent Roll'!$U24,MAX(-SUMIF('Monthly Cash Flow'!$F$6:$EG$6,BK$4,'Monthly Cash Flow'!$F$17:$EG$17)-'Rent Roll'!$V24,0)*'Rent Roll'!$T24*'Rent Roll'!$R24,"-"),"-")</f>
        <v>-</v>
      </c>
      <c r="BL80" s="715" t="str">
        <f>IFERROR(IF(BL$3='Rent Roll'!$U24,MAX(-SUMIF('Monthly Cash Flow'!$F$6:$EG$6,BL$4,'Monthly Cash Flow'!$F$17:$EG$17)-'Rent Roll'!$V24,0)*'Rent Roll'!$T24*'Rent Roll'!$R24,"-"),"-")</f>
        <v>-</v>
      </c>
      <c r="BM80" s="715" t="str">
        <f>IFERROR(IF(BM$3='Rent Roll'!$U24,MAX(-SUMIF('Monthly Cash Flow'!$F$6:$EG$6,BM$4,'Monthly Cash Flow'!$F$17:$EG$17)-'Rent Roll'!$V24,0)*'Rent Roll'!$T24*'Rent Roll'!$R24,"-"),"-")</f>
        <v>-</v>
      </c>
      <c r="BN80" s="715" t="str">
        <f>IFERROR(IF(BN$3='Rent Roll'!$U24,MAX(-SUMIF('Monthly Cash Flow'!$F$6:$EG$6,BN$4,'Monthly Cash Flow'!$F$17:$EG$17)-'Rent Roll'!$V24,0)*'Rent Roll'!$T24*'Rent Roll'!$R24,"-"),"-")</f>
        <v>-</v>
      </c>
      <c r="BO80" s="715" t="str">
        <f>IFERROR(IF(BO$3='Rent Roll'!$U24,MAX(-SUMIF('Monthly Cash Flow'!$F$6:$EG$6,BO$4,'Monthly Cash Flow'!$F$17:$EG$17)-'Rent Roll'!$V24,0)*'Rent Roll'!$T24*'Rent Roll'!$R24,"-"),"-")</f>
        <v>-</v>
      </c>
      <c r="BP80" s="715" t="str">
        <f>IFERROR(IF(BP$3='Rent Roll'!$U24,MAX(-SUMIF('Monthly Cash Flow'!$F$6:$EG$6,BP$4,'Monthly Cash Flow'!$F$17:$EG$17)-'Rent Roll'!$V24,0)*'Rent Roll'!$T24*'Rent Roll'!$R24,"-"),"-")</f>
        <v>-</v>
      </c>
      <c r="BQ80" s="715" t="str">
        <f>IFERROR(IF(BQ$3='Rent Roll'!$U24,MAX(-SUMIF('Monthly Cash Flow'!$F$6:$EG$6,BQ$4,'Monthly Cash Flow'!$F$17:$EG$17)-'Rent Roll'!$V24,0)*'Rent Roll'!$T24*'Rent Roll'!$R24,"-"),"-")</f>
        <v>-</v>
      </c>
      <c r="BR80" s="715" t="str">
        <f>IFERROR(IF(BR$3='Rent Roll'!$U24,MAX(-SUMIF('Monthly Cash Flow'!$F$6:$EG$6,BR$4,'Monthly Cash Flow'!$F$17:$EG$17)-'Rent Roll'!$V24,0)*'Rent Roll'!$T24*'Rent Roll'!$R24,"-"),"-")</f>
        <v>-</v>
      </c>
      <c r="BS80" s="715" t="str">
        <f>IFERROR(IF(BS$3='Rent Roll'!$U24,MAX(-SUMIF('Monthly Cash Flow'!$F$6:$EG$6,BS$4,'Monthly Cash Flow'!$F$17:$EG$17)-'Rent Roll'!$V24,0)*'Rent Roll'!$T24*'Rent Roll'!$R24,"-"),"-")</f>
        <v>-</v>
      </c>
      <c r="BT80" s="715" t="str">
        <f>IFERROR(IF(BT$3='Rent Roll'!$U24,MAX(-SUMIF('Monthly Cash Flow'!$F$6:$EG$6,BT$4,'Monthly Cash Flow'!$F$17:$EG$17)-'Rent Roll'!$V24,0)*'Rent Roll'!$T24*'Rent Roll'!$R24,"-"),"-")</f>
        <v>-</v>
      </c>
      <c r="BU80" s="715" t="str">
        <f>IFERROR(IF(BU$3='Rent Roll'!$U24,MAX(-SUMIF('Monthly Cash Flow'!$F$6:$EG$6,BU$4,'Monthly Cash Flow'!$F$17:$EG$17)-'Rent Roll'!$V24,0)*'Rent Roll'!$T24*'Rent Roll'!$R24,"-"),"-")</f>
        <v>-</v>
      </c>
      <c r="BV80" s="715" t="str">
        <f>IFERROR(IF(BV$3='Rent Roll'!$U24,MAX(-SUMIF('Monthly Cash Flow'!$F$6:$EG$6,BV$4,'Monthly Cash Flow'!$F$17:$EG$17)-'Rent Roll'!$V24,0)*'Rent Roll'!$T24*'Rent Roll'!$R24,"-"),"-")</f>
        <v>-</v>
      </c>
      <c r="BW80" s="715" t="str">
        <f>IFERROR(IF(BW$3='Rent Roll'!$U24,MAX(-SUMIF('Monthly Cash Flow'!$F$6:$EG$6,BW$4,'Monthly Cash Flow'!$F$17:$EG$17)-'Rent Roll'!$V24,0)*'Rent Roll'!$T24*'Rent Roll'!$R24,"-"),"-")</f>
        <v>-</v>
      </c>
      <c r="BX80" s="715" t="str">
        <f>IFERROR(IF(BX$3='Rent Roll'!$U24,MAX(-SUMIF('Monthly Cash Flow'!$F$6:$EG$6,BX$4,'Monthly Cash Flow'!$F$17:$EG$17)-'Rent Roll'!$V24,0)*'Rent Roll'!$T24*'Rent Roll'!$R24,"-"),"-")</f>
        <v>-</v>
      </c>
      <c r="BY80" s="715" t="str">
        <f>IFERROR(IF(BY$3='Rent Roll'!$U24,MAX(-SUMIF('Monthly Cash Flow'!$F$6:$EG$6,BY$4,'Monthly Cash Flow'!$F$17:$EG$17)-'Rent Roll'!$V24,0)*'Rent Roll'!$T24*'Rent Roll'!$R24,"-"),"-")</f>
        <v>-</v>
      </c>
      <c r="BZ80" s="715" t="str">
        <f>IFERROR(IF(BZ$3='Rent Roll'!$U24,MAX(-SUMIF('Monthly Cash Flow'!$F$6:$EG$6,BZ$4,'Monthly Cash Flow'!$F$17:$EG$17)-'Rent Roll'!$V24,0)*'Rent Roll'!$T24*'Rent Roll'!$R24,"-"),"-")</f>
        <v>-</v>
      </c>
      <c r="CA80" s="715" t="str">
        <f>IFERROR(IF(CA$3='Rent Roll'!$U24,MAX(-SUMIF('Monthly Cash Flow'!$F$6:$EG$6,CA$4,'Monthly Cash Flow'!$F$17:$EG$17)-'Rent Roll'!$V24,0)*'Rent Roll'!$T24*'Rent Roll'!$R24,"-"),"-")</f>
        <v>-</v>
      </c>
      <c r="CB80" s="715" t="str">
        <f>IFERROR(IF(CB$3='Rent Roll'!$U24,MAX(-SUMIF('Monthly Cash Flow'!$F$6:$EG$6,CB$4,'Monthly Cash Flow'!$F$17:$EG$17)-'Rent Roll'!$V24,0)*'Rent Roll'!$T24*'Rent Roll'!$R24,"-"),"-")</f>
        <v>-</v>
      </c>
      <c r="CC80" s="715" t="str">
        <f>IFERROR(IF(CC$3='Rent Roll'!$U24,MAX(-SUMIF('Monthly Cash Flow'!$F$6:$EG$6,CC$4,'Monthly Cash Flow'!$F$17:$EG$17)-'Rent Roll'!$V24,0)*'Rent Roll'!$T24*'Rent Roll'!$R24,"-"),"-")</f>
        <v>-</v>
      </c>
      <c r="CD80" s="715" t="str">
        <f>IFERROR(IF(CD$3='Rent Roll'!$U24,MAX(-SUMIF('Monthly Cash Flow'!$F$6:$EG$6,CD$4,'Monthly Cash Flow'!$F$17:$EG$17)-'Rent Roll'!$V24,0)*'Rent Roll'!$T24*'Rent Roll'!$R24,"-"),"-")</f>
        <v>-</v>
      </c>
      <c r="CE80" s="715" t="str">
        <f>IFERROR(IF(CE$3='Rent Roll'!$U24,MAX(-SUMIF('Monthly Cash Flow'!$F$6:$EG$6,CE$4,'Monthly Cash Flow'!$F$17:$EG$17)-'Rent Roll'!$V24,0)*'Rent Roll'!$T24*'Rent Roll'!$R24,"-"),"-")</f>
        <v>-</v>
      </c>
      <c r="CF80" s="715" t="str">
        <f>IFERROR(IF(CF$3='Rent Roll'!$U24,MAX(-SUMIF('Monthly Cash Flow'!$F$6:$EG$6,CF$4,'Monthly Cash Flow'!$F$17:$EG$17)-'Rent Roll'!$V24,0)*'Rent Roll'!$T24*'Rent Roll'!$R24,"-"),"-")</f>
        <v>-</v>
      </c>
      <c r="CG80" s="715" t="str">
        <f>IFERROR(IF(CG$3='Rent Roll'!$U24,MAX(-SUMIF('Monthly Cash Flow'!$F$6:$EG$6,CG$4,'Monthly Cash Flow'!$F$17:$EG$17)-'Rent Roll'!$V24,0)*'Rent Roll'!$T24*'Rent Roll'!$R24,"-"),"-")</f>
        <v>-</v>
      </c>
      <c r="CH80" s="715" t="str">
        <f>IFERROR(IF(CH$3='Rent Roll'!$U24,MAX(-SUMIF('Monthly Cash Flow'!$F$6:$EG$6,CH$4,'Monthly Cash Flow'!$F$17:$EG$17)-'Rent Roll'!$V24,0)*'Rent Roll'!$T24*'Rent Roll'!$R24,"-"),"-")</f>
        <v>-</v>
      </c>
      <c r="CI80" s="715" t="str">
        <f>IFERROR(IF(CI$3='Rent Roll'!$U24,MAX(-SUMIF('Monthly Cash Flow'!$F$6:$EG$6,CI$4,'Monthly Cash Flow'!$F$17:$EG$17)-'Rent Roll'!$V24,0)*'Rent Roll'!$T24*'Rent Roll'!$R24,"-"),"-")</f>
        <v>-</v>
      </c>
      <c r="CJ80" s="715" t="str">
        <f>IFERROR(IF(CJ$3='Rent Roll'!$U24,MAX(-SUMIF('Monthly Cash Flow'!$F$6:$EG$6,CJ$4,'Monthly Cash Flow'!$F$17:$EG$17)-'Rent Roll'!$V24,0)*'Rent Roll'!$T24*'Rent Roll'!$R24,"-"),"-")</f>
        <v>-</v>
      </c>
      <c r="CK80" s="715" t="str">
        <f>IFERROR(IF(CK$3='Rent Roll'!$U24,MAX(-SUMIF('Monthly Cash Flow'!$F$6:$EG$6,CK$4,'Monthly Cash Flow'!$F$17:$EG$17)-'Rent Roll'!$V24,0)*'Rent Roll'!$T24*'Rent Roll'!$R24,"-"),"-")</f>
        <v>-</v>
      </c>
      <c r="CL80" s="715" t="str">
        <f>IFERROR(IF(CL$3='Rent Roll'!$U24,MAX(-SUMIF('Monthly Cash Flow'!$F$6:$EG$6,CL$4,'Monthly Cash Flow'!$F$17:$EG$17)-'Rent Roll'!$V24,0)*'Rent Roll'!$T24*'Rent Roll'!$R24,"-"),"-")</f>
        <v>-</v>
      </c>
      <c r="CM80" s="715" t="str">
        <f>IFERROR(IF(CM$3='Rent Roll'!$U24,MAX(-SUMIF('Monthly Cash Flow'!$F$6:$EG$6,CM$4,'Monthly Cash Flow'!$F$17:$EG$17)-'Rent Roll'!$V24,0)*'Rent Roll'!$T24*'Rent Roll'!$R24,"-"),"-")</f>
        <v>-</v>
      </c>
      <c r="CN80" s="715" t="str">
        <f>IFERROR(IF(CN$3='Rent Roll'!$U24,MAX(-SUMIF('Monthly Cash Flow'!$F$6:$EG$6,CN$4,'Monthly Cash Flow'!$F$17:$EG$17)-'Rent Roll'!$V24,0)*'Rent Roll'!$T24*'Rent Roll'!$R24,"-"),"-")</f>
        <v>-</v>
      </c>
      <c r="CO80" s="715" t="str">
        <f>IFERROR(IF(CO$3='Rent Roll'!$U24,MAX(-SUMIF('Monthly Cash Flow'!$F$6:$EG$6,CO$4,'Monthly Cash Flow'!$F$17:$EG$17)-'Rent Roll'!$V24,0)*'Rent Roll'!$T24*'Rent Roll'!$R24,"-"),"-")</f>
        <v>-</v>
      </c>
      <c r="CP80" s="715" t="str">
        <f>IFERROR(IF(CP$3='Rent Roll'!$U24,MAX(-SUMIF('Monthly Cash Flow'!$F$6:$EG$6,CP$4,'Monthly Cash Flow'!$F$17:$EG$17)-'Rent Roll'!$V24,0)*'Rent Roll'!$T24*'Rent Roll'!$R24,"-"),"-")</f>
        <v>-</v>
      </c>
      <c r="CQ80" s="715" t="str">
        <f>IFERROR(IF(CQ$3='Rent Roll'!$U24,MAX(-SUMIF('Monthly Cash Flow'!$F$6:$EG$6,CQ$4,'Monthly Cash Flow'!$F$17:$EG$17)-'Rent Roll'!$V24,0)*'Rent Roll'!$T24*'Rent Roll'!$R24,"-"),"-")</f>
        <v>-</v>
      </c>
      <c r="CR80" s="715" t="str">
        <f>IFERROR(IF(CR$3='Rent Roll'!$U24,MAX(-SUMIF('Monthly Cash Flow'!$F$6:$EG$6,CR$4,'Monthly Cash Flow'!$F$17:$EG$17)-'Rent Roll'!$V24,0)*'Rent Roll'!$T24*'Rent Roll'!$R24,"-"),"-")</f>
        <v>-</v>
      </c>
      <c r="CS80" s="715" t="str">
        <f>IFERROR(IF(CS$3='Rent Roll'!$U24,MAX(-SUMIF('Monthly Cash Flow'!$F$6:$EG$6,CS$4,'Monthly Cash Flow'!$F$17:$EG$17)-'Rent Roll'!$V24,0)*'Rent Roll'!$T24*'Rent Roll'!$R24,"-"),"-")</f>
        <v>-</v>
      </c>
      <c r="CT80" s="715" t="str">
        <f>IFERROR(IF(CT$3='Rent Roll'!$U24,MAX(-SUMIF('Monthly Cash Flow'!$F$6:$EG$6,CT$4,'Monthly Cash Flow'!$F$17:$EG$17)-'Rent Roll'!$V24,0)*'Rent Roll'!$T24*'Rent Roll'!$R24,"-"),"-")</f>
        <v>-</v>
      </c>
      <c r="CU80" s="715" t="str">
        <f>IFERROR(IF(CU$3='Rent Roll'!$U24,MAX(-SUMIF('Monthly Cash Flow'!$F$6:$EG$6,CU$4,'Monthly Cash Flow'!$F$17:$EG$17)-'Rent Roll'!$V24,0)*'Rent Roll'!$T24*'Rent Roll'!$R24,"-"),"-")</f>
        <v>-</v>
      </c>
      <c r="CV80" s="715" t="str">
        <f>IFERROR(IF(CV$3='Rent Roll'!$U24,MAX(-SUMIF('Monthly Cash Flow'!$F$6:$EG$6,CV$4,'Monthly Cash Flow'!$F$17:$EG$17)-'Rent Roll'!$V24,0)*'Rent Roll'!$T24*'Rent Roll'!$R24,"-"),"-")</f>
        <v>-</v>
      </c>
      <c r="CW80" s="715" t="str">
        <f>IFERROR(IF(CW$3='Rent Roll'!$U24,MAX(-SUMIF('Monthly Cash Flow'!$F$6:$EG$6,CW$4,'Monthly Cash Flow'!$F$17:$EG$17)-'Rent Roll'!$V24,0)*'Rent Roll'!$T24*'Rent Roll'!$R24,"-"),"-")</f>
        <v>-</v>
      </c>
      <c r="CX80" s="715" t="str">
        <f>IFERROR(IF(CX$3='Rent Roll'!$U24,MAX(-SUMIF('Monthly Cash Flow'!$F$6:$EG$6,CX$4,'Monthly Cash Flow'!$F$17:$EG$17)-'Rent Roll'!$V24,0)*'Rent Roll'!$T24*'Rent Roll'!$R24,"-"),"-")</f>
        <v>-</v>
      </c>
      <c r="CY80" s="715" t="str">
        <f>IFERROR(IF(CY$3='Rent Roll'!$U24,MAX(-SUMIF('Monthly Cash Flow'!$F$6:$EG$6,CY$4,'Monthly Cash Flow'!$F$17:$EG$17)-'Rent Roll'!$V24,0)*'Rent Roll'!$T24*'Rent Roll'!$R24,"-"),"-")</f>
        <v>-</v>
      </c>
      <c r="CZ80" s="715" t="str">
        <f>IFERROR(IF(CZ$3='Rent Roll'!$U24,MAX(-SUMIF('Monthly Cash Flow'!$F$6:$EG$6,CZ$4,'Monthly Cash Flow'!$F$17:$EG$17)-'Rent Roll'!$V24,0)*'Rent Roll'!$T24*'Rent Roll'!$R24,"-"),"-")</f>
        <v>-</v>
      </c>
      <c r="DA80" s="715" t="str">
        <f>IFERROR(IF(DA$3='Rent Roll'!$U24,MAX(-SUMIF('Monthly Cash Flow'!$F$6:$EG$6,DA$4,'Monthly Cash Flow'!$F$17:$EG$17)-'Rent Roll'!$V24,0)*'Rent Roll'!$T24*'Rent Roll'!$R24,"-"),"-")</f>
        <v>-</v>
      </c>
      <c r="DB80" s="715" t="str">
        <f>IFERROR(IF(DB$3='Rent Roll'!$U24,MAX(-SUMIF('Monthly Cash Flow'!$F$6:$EG$6,DB$4,'Monthly Cash Flow'!$F$17:$EG$17)-'Rent Roll'!$V24,0)*'Rent Roll'!$T24*'Rent Roll'!$R24,"-"),"-")</f>
        <v>-</v>
      </c>
      <c r="DC80" s="715" t="str">
        <f>IFERROR(IF(DC$3='Rent Roll'!$U24,MAX(-SUMIF('Monthly Cash Flow'!$F$6:$EG$6,DC$4,'Monthly Cash Flow'!$F$17:$EG$17)-'Rent Roll'!$V24,0)*'Rent Roll'!$T24*'Rent Roll'!$R24,"-"),"-")</f>
        <v>-</v>
      </c>
      <c r="DD80" s="715" t="str">
        <f>IFERROR(IF(DD$3='Rent Roll'!$U24,MAX(-SUMIF('Monthly Cash Flow'!$F$6:$EG$6,DD$4,'Monthly Cash Flow'!$F$17:$EG$17)-'Rent Roll'!$V24,0)*'Rent Roll'!$T24*'Rent Roll'!$R24,"-"),"-")</f>
        <v>-</v>
      </c>
      <c r="DE80" s="715" t="str">
        <f>IFERROR(IF(DE$3='Rent Roll'!$U24,MAX(-SUMIF('Monthly Cash Flow'!$F$6:$EG$6,DE$4,'Monthly Cash Flow'!$F$17:$EG$17)-'Rent Roll'!$V24,0)*'Rent Roll'!$T24*'Rent Roll'!$R24,"-"),"-")</f>
        <v>-</v>
      </c>
      <c r="DF80" s="715" t="str">
        <f>IFERROR(IF(DF$3='Rent Roll'!$U24,MAX(-SUMIF('Monthly Cash Flow'!$F$6:$EG$6,DF$4,'Monthly Cash Flow'!$F$17:$EG$17)-'Rent Roll'!$V24,0)*'Rent Roll'!$T24*'Rent Roll'!$R24,"-"),"-")</f>
        <v>-</v>
      </c>
      <c r="DG80" s="715" t="str">
        <f>IFERROR(IF(DG$3='Rent Roll'!$U24,MAX(-SUMIF('Monthly Cash Flow'!$F$6:$EG$6,DG$4,'Monthly Cash Flow'!$F$17:$EG$17)-'Rent Roll'!$V24,0)*'Rent Roll'!$T24*'Rent Roll'!$R24,"-"),"-")</f>
        <v>-</v>
      </c>
      <c r="DH80" s="715" t="str">
        <f>IFERROR(IF(DH$3='Rent Roll'!$U24,MAX(-SUMIF('Monthly Cash Flow'!$F$6:$EG$6,DH$4,'Monthly Cash Flow'!$F$17:$EG$17)-'Rent Roll'!$V24,0)*'Rent Roll'!$T24*'Rent Roll'!$R24,"-"),"-")</f>
        <v>-</v>
      </c>
      <c r="DI80" s="715" t="str">
        <f>IFERROR(IF(DI$3='Rent Roll'!$U24,MAX(-SUMIF('Monthly Cash Flow'!$F$6:$EG$6,DI$4,'Monthly Cash Flow'!$F$17:$EG$17)-'Rent Roll'!$V24,0)*'Rent Roll'!$T24*'Rent Roll'!$R24,"-"),"-")</f>
        <v>-</v>
      </c>
      <c r="DJ80" s="715" t="str">
        <f>IFERROR(IF(DJ$3='Rent Roll'!$U24,MAX(-SUMIF('Monthly Cash Flow'!$F$6:$EG$6,DJ$4,'Monthly Cash Flow'!$F$17:$EG$17)-'Rent Roll'!$V24,0)*'Rent Roll'!$T24*'Rent Roll'!$R24,"-"),"-")</f>
        <v>-</v>
      </c>
      <c r="DK80" s="715" t="str">
        <f>IFERROR(IF(DK$3='Rent Roll'!$U24,MAX(-SUMIF('Monthly Cash Flow'!$F$6:$EG$6,DK$4,'Monthly Cash Flow'!$F$17:$EG$17)-'Rent Roll'!$V24,0)*'Rent Roll'!$T24*'Rent Roll'!$R24,"-"),"-")</f>
        <v>-</v>
      </c>
      <c r="DL80" s="715" t="str">
        <f>IFERROR(IF(DL$3='Rent Roll'!$U24,MAX(-SUMIF('Monthly Cash Flow'!$F$6:$EG$6,DL$4,'Monthly Cash Flow'!$F$17:$EG$17)-'Rent Roll'!$V24,0)*'Rent Roll'!$T24*'Rent Roll'!$R24,"-"),"-")</f>
        <v>-</v>
      </c>
      <c r="DM80" s="715" t="str">
        <f>IFERROR(IF(DM$3='Rent Roll'!$U24,MAX(-SUMIF('Monthly Cash Flow'!$F$6:$EG$6,DM$4,'Monthly Cash Flow'!$F$17:$EG$17)-'Rent Roll'!$V24,0)*'Rent Roll'!$T24*'Rent Roll'!$R24,"-"),"-")</f>
        <v>-</v>
      </c>
      <c r="DN80" s="715" t="str">
        <f>IFERROR(IF(DN$3='Rent Roll'!$U24,MAX(-SUMIF('Monthly Cash Flow'!$F$6:$EG$6,DN$4,'Monthly Cash Flow'!$F$17:$EG$17)-'Rent Roll'!$V24,0)*'Rent Roll'!$T24*'Rent Roll'!$R24,"-"),"-")</f>
        <v>-</v>
      </c>
      <c r="DO80" s="715" t="str">
        <f>IFERROR(IF(DO$3='Rent Roll'!$U24,MAX(-SUMIF('Monthly Cash Flow'!$F$6:$EG$6,DO$4,'Monthly Cash Flow'!$F$17:$EG$17)-'Rent Roll'!$V24,0)*'Rent Roll'!$T24*'Rent Roll'!$R24,"-"),"-")</f>
        <v>-</v>
      </c>
      <c r="DP80" s="715" t="str">
        <f>IFERROR(IF(DP$3='Rent Roll'!$U24,MAX(-SUMIF('Monthly Cash Flow'!$F$6:$EG$6,DP$4,'Monthly Cash Flow'!$F$17:$EG$17)-'Rent Roll'!$V24,0)*'Rent Roll'!$T24*'Rent Roll'!$R24,"-"),"-")</f>
        <v>-</v>
      </c>
      <c r="DQ80" s="715" t="str">
        <f>IFERROR(IF(DQ$3='Rent Roll'!$U24,MAX(-SUMIF('Monthly Cash Flow'!$F$6:$EG$6,DQ$4,'Monthly Cash Flow'!$F$17:$EG$17)-'Rent Roll'!$V24,0)*'Rent Roll'!$T24*'Rent Roll'!$R24,"-"),"-")</f>
        <v>-</v>
      </c>
      <c r="DR80" s="715" t="str">
        <f>IFERROR(IF(DR$3='Rent Roll'!$U24,MAX(-SUMIF('Monthly Cash Flow'!$F$6:$EG$6,DR$4,'Monthly Cash Flow'!$F$17:$EG$17)-'Rent Roll'!$V24,0)*'Rent Roll'!$T24*'Rent Roll'!$R24,"-"),"-")</f>
        <v>-</v>
      </c>
      <c r="DS80" s="715" t="str">
        <f>IFERROR(IF(DS$3='Rent Roll'!$U24,MAX(-SUMIF('Monthly Cash Flow'!$F$6:$EG$6,DS$4,'Monthly Cash Flow'!$F$17:$EG$17)-'Rent Roll'!$V24,0)*'Rent Roll'!$T24*'Rent Roll'!$R24,"-"),"-")</f>
        <v>-</v>
      </c>
      <c r="DT80" s="715" t="str">
        <f>IFERROR(IF(DT$3='Rent Roll'!$U24,MAX(-SUMIF('Monthly Cash Flow'!$F$6:$EG$6,DT$4,'Monthly Cash Flow'!$F$17:$EG$17)-'Rent Roll'!$V24,0)*'Rent Roll'!$T24*'Rent Roll'!$R24,"-"),"-")</f>
        <v>-</v>
      </c>
      <c r="DU80" s="715" t="str">
        <f>IFERROR(IF(DU$3='Rent Roll'!$U24,MAX(-SUMIF('Monthly Cash Flow'!$F$6:$EG$6,DU$4,'Monthly Cash Flow'!$F$17:$EG$17)-'Rent Roll'!$V24,0)*'Rent Roll'!$T24*'Rent Roll'!$R24,"-"),"-")</f>
        <v>-</v>
      </c>
      <c r="DV80" s="715" t="str">
        <f>IFERROR(IF(DV$3='Rent Roll'!$U24,MAX(-SUMIF('Monthly Cash Flow'!$F$6:$EG$6,DV$4,'Monthly Cash Flow'!$F$17:$EG$17)-'Rent Roll'!$V24,0)*'Rent Roll'!$T24*'Rent Roll'!$R24,"-"),"-")</f>
        <v>-</v>
      </c>
      <c r="DW80" s="715" t="str">
        <f>IFERROR(IF(DW$3='Rent Roll'!$U24,MAX(-SUMIF('Monthly Cash Flow'!$F$6:$EG$6,DW$4,'Monthly Cash Flow'!$F$17:$EG$17)-'Rent Roll'!$V24,0)*'Rent Roll'!$T24*'Rent Roll'!$R24,"-"),"-")</f>
        <v>-</v>
      </c>
      <c r="DX80" s="715" t="str">
        <f>IFERROR(IF(DX$3='Rent Roll'!$U24,MAX(-SUMIF('Monthly Cash Flow'!$F$6:$EG$6,DX$4,'Monthly Cash Flow'!$F$17:$EG$17)-'Rent Roll'!$V24,0)*'Rent Roll'!$T24*'Rent Roll'!$R24,"-"),"-")</f>
        <v>-</v>
      </c>
      <c r="DY80" s="715" t="str">
        <f>IFERROR(IF(DY$3='Rent Roll'!$U24,MAX(-SUMIF('Monthly Cash Flow'!$F$6:$EG$6,DY$4,'Monthly Cash Flow'!$F$17:$EG$17)-'Rent Roll'!$V24,0)*'Rent Roll'!$T24*'Rent Roll'!$R24,"-"),"-")</f>
        <v>-</v>
      </c>
      <c r="DZ80" s="715" t="str">
        <f>IFERROR(IF(DZ$3='Rent Roll'!$U24,MAX(-SUMIF('Monthly Cash Flow'!$F$6:$EG$6,DZ$4,'Monthly Cash Flow'!$F$17:$EG$17)-'Rent Roll'!$V24,0)*'Rent Roll'!$T24*'Rent Roll'!$R24,"-"),"-")</f>
        <v>-</v>
      </c>
      <c r="EA80" s="715" t="str">
        <f>IFERROR(IF(EA$3='Rent Roll'!$U24,MAX(-SUMIF('Monthly Cash Flow'!$F$6:$EG$6,EA$4,'Monthly Cash Flow'!$F$17:$EG$17)-'Rent Roll'!$V24,0)*'Rent Roll'!$T24*'Rent Roll'!$R24,"-"),"-")</f>
        <v>-</v>
      </c>
      <c r="EB80" s="715" t="str">
        <f>IFERROR(IF(EB$3='Rent Roll'!$U24,MAX(-SUMIF('Monthly Cash Flow'!$F$6:$EG$6,EB$4,'Monthly Cash Flow'!$F$17:$EG$17)-'Rent Roll'!$V24,0)*'Rent Roll'!$T24*'Rent Roll'!$R24,"-"),"-")</f>
        <v>-</v>
      </c>
      <c r="EC80" s="715" t="str">
        <f>IFERROR(IF(EC$3='Rent Roll'!$U24,MAX(-SUMIF('Monthly Cash Flow'!$F$6:$EG$6,EC$4,'Monthly Cash Flow'!$F$17:$EG$17)-'Rent Roll'!$V24,0)*'Rent Roll'!$T24*'Rent Roll'!$R24,"-"),"-")</f>
        <v>-</v>
      </c>
      <c r="ED80" s="715" t="str">
        <f>IFERROR(IF(ED$3='Rent Roll'!$U24,MAX(-SUMIF('Monthly Cash Flow'!$F$6:$EG$6,ED$4,'Monthly Cash Flow'!$F$17:$EG$17)-'Rent Roll'!$V24,0)*'Rent Roll'!$T24*'Rent Roll'!$R24,"-"),"-")</f>
        <v>-</v>
      </c>
      <c r="EE80" s="715" t="str">
        <f>IFERROR(IF(EE$3='Rent Roll'!$U24,MAX(-SUMIF('Monthly Cash Flow'!$F$6:$EG$6,EE$4,'Monthly Cash Flow'!$F$17:$EG$17)-'Rent Roll'!$V24,0)*'Rent Roll'!$T24*'Rent Roll'!$R24,"-"),"-")</f>
        <v>-</v>
      </c>
      <c r="EF80" s="361" t="str">
        <f>IFERROR(IF(EF$3='Rent Roll'!$U24,MAX(-SUMIF('Monthly Cash Flow'!$F$6:$EG$6,EF$4,'Monthly Cash Flow'!$F$17:$EG$17)-'Rent Roll'!$V24,0)*'Rent Roll'!$T24*'Rent Roll'!$R24,"-"),"-")</f>
        <v>-</v>
      </c>
      <c r="EG80" s="693" t="s">
        <v>109</v>
      </c>
    </row>
    <row r="81" spans="2:137" x14ac:dyDescent="0.25">
      <c r="B81" s="732"/>
      <c r="C81" s="714" t="str">
        <f>CONCATENATE('Rent Roll'!B25&amp;" - "&amp;'Rent Roll'!C25)</f>
        <v xml:space="preserve"> - </v>
      </c>
      <c r="D81" s="718">
        <f t="shared" si="19"/>
        <v>0</v>
      </c>
      <c r="E81" s="185" t="str">
        <f>IFERROR(IF(E$3='Rent Roll'!$U25,MAX(-SUMIF('Monthly Cash Flow'!$F$6:$EG$6,E$4,'Monthly Cash Flow'!$F$17:$EG$17)-'Rent Roll'!$V25,0)*'Rent Roll'!$T25*'Rent Roll'!$R25,"-"),"-")</f>
        <v>-</v>
      </c>
      <c r="F81" s="185" t="str">
        <f>IFERROR(IF(F$3='Rent Roll'!$U25,MAX(-SUMIF('Monthly Cash Flow'!$F$6:$EG$6,F$4,'Monthly Cash Flow'!$F$17:$EG$17)-'Rent Roll'!$V25,0)*'Rent Roll'!$T25*'Rent Roll'!$R25,"-"),"-")</f>
        <v>-</v>
      </c>
      <c r="G81" s="185" t="str">
        <f>IFERROR(IF(G$3='Rent Roll'!$U25,MAX(-SUMIF('Monthly Cash Flow'!$F$6:$EG$6,G$4,'Monthly Cash Flow'!$F$17:$EG$17)-'Rent Roll'!$V25,0)*'Rent Roll'!$T25*'Rent Roll'!$R25,"-"),"-")</f>
        <v>-</v>
      </c>
      <c r="H81" s="185" t="str">
        <f>IFERROR(IF(H$3='Rent Roll'!$U25,MAX(-SUMIF('Monthly Cash Flow'!$F$6:$EG$6,H$4,'Monthly Cash Flow'!$F$17:$EG$17)-'Rent Roll'!$V25,0)*'Rent Roll'!$T25*'Rent Roll'!$R25,"-"),"-")</f>
        <v>-</v>
      </c>
      <c r="I81" s="185" t="str">
        <f>IFERROR(IF(I$3='Rent Roll'!$U25,MAX(-SUMIF('Monthly Cash Flow'!$F$6:$EG$6,I$4,'Monthly Cash Flow'!$F$17:$EG$17)-'Rent Roll'!$V25,0)*'Rent Roll'!$T25*'Rent Roll'!$R25,"-"),"-")</f>
        <v>-</v>
      </c>
      <c r="J81" s="185" t="str">
        <f>IFERROR(IF(J$3='Rent Roll'!$U25,MAX(-SUMIF('Monthly Cash Flow'!$F$6:$EG$6,J$4,'Monthly Cash Flow'!$F$17:$EG$17)-'Rent Roll'!$V25,0)*'Rent Roll'!$T25*'Rent Roll'!$R25,"-"),"-")</f>
        <v>-</v>
      </c>
      <c r="K81" s="185" t="str">
        <f>IFERROR(IF(K$3='Rent Roll'!$U25,MAX(-SUMIF('Monthly Cash Flow'!$F$6:$EG$6,K$4,'Monthly Cash Flow'!$F$17:$EG$17)-'Rent Roll'!$V25,0)*'Rent Roll'!$T25*'Rent Roll'!$R25,"-"),"-")</f>
        <v>-</v>
      </c>
      <c r="L81" s="185" t="str">
        <f>IFERROR(IF(L$3='Rent Roll'!$U25,MAX(-SUMIF('Monthly Cash Flow'!$F$6:$EG$6,L$4,'Monthly Cash Flow'!$F$17:$EG$17)-'Rent Roll'!$V25,0)*'Rent Roll'!$T25*'Rent Roll'!$R25,"-"),"-")</f>
        <v>-</v>
      </c>
      <c r="M81" s="185" t="str">
        <f>IFERROR(IF(M$3='Rent Roll'!$U25,MAX(-SUMIF('Monthly Cash Flow'!$F$6:$EG$6,M$4,'Monthly Cash Flow'!$F$17:$EG$17)-'Rent Roll'!$V25,0)*'Rent Roll'!$T25*'Rent Roll'!$R25,"-"),"-")</f>
        <v>-</v>
      </c>
      <c r="N81" s="185" t="str">
        <f>IFERROR(IF(N$3='Rent Roll'!$U25,MAX(-SUMIF('Monthly Cash Flow'!$F$6:$EG$6,N$4,'Monthly Cash Flow'!$F$17:$EG$17)-'Rent Roll'!$V25,0)*'Rent Roll'!$T25*'Rent Roll'!$R25,"-"),"-")</f>
        <v>-</v>
      </c>
      <c r="O81" s="185" t="str">
        <f>IFERROR(IF(O$3='Rent Roll'!$U25,MAX(-SUMIF('Monthly Cash Flow'!$F$6:$EG$6,O$4,'Monthly Cash Flow'!$F$17:$EG$17)-'Rent Roll'!$V25,0)*'Rent Roll'!$T25*'Rent Roll'!$R25,"-"),"-")</f>
        <v>-</v>
      </c>
      <c r="P81" s="185" t="str">
        <f>IFERROR(IF(P$3='Rent Roll'!$U25,MAX(-SUMIF('Monthly Cash Flow'!$F$6:$EG$6,P$4,'Monthly Cash Flow'!$F$17:$EG$17)-'Rent Roll'!$V25,0)*'Rent Roll'!$T25*'Rent Roll'!$R25,"-"),"-")</f>
        <v>-</v>
      </c>
      <c r="Q81" s="185" t="str">
        <f>IFERROR(IF(Q$3='Rent Roll'!$U25,MAX(-SUMIF('Monthly Cash Flow'!$F$6:$EG$6,Q$4,'Monthly Cash Flow'!$F$17:$EG$17)-'Rent Roll'!$V25,0)*'Rent Roll'!$T25*'Rent Roll'!$R25,"-"),"-")</f>
        <v>-</v>
      </c>
      <c r="R81" s="185" t="str">
        <f>IFERROR(IF(R$3='Rent Roll'!$U25,MAX(-SUMIF('Monthly Cash Flow'!$F$6:$EG$6,R$4,'Monthly Cash Flow'!$F$17:$EG$17)-'Rent Roll'!$V25,0)*'Rent Roll'!$T25*'Rent Roll'!$R25,"-"),"-")</f>
        <v>-</v>
      </c>
      <c r="S81" s="185" t="str">
        <f>IFERROR(IF(S$3='Rent Roll'!$U25,MAX(-SUMIF('Monthly Cash Flow'!$F$6:$EG$6,S$4,'Monthly Cash Flow'!$F$17:$EG$17)-'Rent Roll'!$V25,0)*'Rent Roll'!$T25*'Rent Roll'!$R25,"-"),"-")</f>
        <v>-</v>
      </c>
      <c r="T81" s="185" t="str">
        <f>IFERROR(IF(T$3='Rent Roll'!$U25,MAX(-SUMIF('Monthly Cash Flow'!$F$6:$EG$6,T$4,'Monthly Cash Flow'!$F$17:$EG$17)-'Rent Roll'!$V25,0)*'Rent Roll'!$T25*'Rent Roll'!$R25,"-"),"-")</f>
        <v>-</v>
      </c>
      <c r="U81" s="185" t="str">
        <f>IFERROR(IF(U$3='Rent Roll'!$U25,MAX(-SUMIF('Monthly Cash Flow'!$F$6:$EG$6,U$4,'Monthly Cash Flow'!$F$17:$EG$17)-'Rent Roll'!$V25,0)*'Rent Roll'!$T25*'Rent Roll'!$R25,"-"),"-")</f>
        <v>-</v>
      </c>
      <c r="V81" s="185" t="str">
        <f>IFERROR(IF(V$3='Rent Roll'!$U25,MAX(-SUMIF('Monthly Cash Flow'!$F$6:$EG$6,V$4,'Monthly Cash Flow'!$F$17:$EG$17)-'Rent Roll'!$V25,0)*'Rent Roll'!$T25*'Rent Roll'!$R25,"-"),"-")</f>
        <v>-</v>
      </c>
      <c r="W81" s="185" t="str">
        <f>IFERROR(IF(W$3='Rent Roll'!$U25,MAX(-SUMIF('Monthly Cash Flow'!$F$6:$EG$6,W$4,'Monthly Cash Flow'!$F$17:$EG$17)-'Rent Roll'!$V25,0)*'Rent Roll'!$T25*'Rent Roll'!$R25,"-"),"-")</f>
        <v>-</v>
      </c>
      <c r="X81" s="185" t="str">
        <f>IFERROR(IF(X$3='Rent Roll'!$U25,MAX(-SUMIF('Monthly Cash Flow'!$F$6:$EG$6,X$4,'Monthly Cash Flow'!$F$17:$EG$17)-'Rent Roll'!$V25,0)*'Rent Roll'!$T25*'Rent Roll'!$R25,"-"),"-")</f>
        <v>-</v>
      </c>
      <c r="Y81" s="185" t="str">
        <f>IFERROR(IF(Y$3='Rent Roll'!$U25,MAX(-SUMIF('Monthly Cash Flow'!$F$6:$EG$6,Y$4,'Monthly Cash Flow'!$F$17:$EG$17)-'Rent Roll'!$V25,0)*'Rent Roll'!$T25*'Rent Roll'!$R25,"-"),"-")</f>
        <v>-</v>
      </c>
      <c r="Z81" s="185" t="str">
        <f>IFERROR(IF(Z$3='Rent Roll'!$U25,MAX(-SUMIF('Monthly Cash Flow'!$F$6:$EG$6,Z$4,'Monthly Cash Flow'!$F$17:$EG$17)-'Rent Roll'!$V25,0)*'Rent Roll'!$T25*'Rent Roll'!$R25,"-"),"-")</f>
        <v>-</v>
      </c>
      <c r="AA81" s="185" t="str">
        <f>IFERROR(IF(AA$3='Rent Roll'!$U25,MAX(-SUMIF('Monthly Cash Flow'!$F$6:$EG$6,AA$4,'Monthly Cash Flow'!$F$17:$EG$17)-'Rent Roll'!$V25,0)*'Rent Roll'!$T25*'Rent Roll'!$R25,"-"),"-")</f>
        <v>-</v>
      </c>
      <c r="AB81" s="185" t="str">
        <f>IFERROR(IF(AB$3='Rent Roll'!$U25,MAX(-SUMIF('Monthly Cash Flow'!$F$6:$EG$6,AB$4,'Monthly Cash Flow'!$F$17:$EG$17)-'Rent Roll'!$V25,0)*'Rent Roll'!$T25*'Rent Roll'!$R25,"-"),"-")</f>
        <v>-</v>
      </c>
      <c r="AC81" s="185" t="str">
        <f>IFERROR(IF(AC$3='Rent Roll'!$U25,MAX(-SUMIF('Monthly Cash Flow'!$F$6:$EG$6,AC$4,'Monthly Cash Flow'!$F$17:$EG$17)-'Rent Roll'!$V25,0)*'Rent Roll'!$T25*'Rent Roll'!$R25,"-"),"-")</f>
        <v>-</v>
      </c>
      <c r="AD81" s="185" t="str">
        <f>IFERROR(IF(AD$3='Rent Roll'!$U25,MAX(-SUMIF('Monthly Cash Flow'!$F$6:$EG$6,AD$4,'Monthly Cash Flow'!$F$17:$EG$17)-'Rent Roll'!$V25,0)*'Rent Roll'!$T25*'Rent Roll'!$R25,"-"),"-")</f>
        <v>-</v>
      </c>
      <c r="AE81" s="185" t="str">
        <f>IFERROR(IF(AE$3='Rent Roll'!$U25,MAX(-SUMIF('Monthly Cash Flow'!$F$6:$EG$6,AE$4,'Monthly Cash Flow'!$F$17:$EG$17)-'Rent Roll'!$V25,0)*'Rent Roll'!$T25*'Rent Roll'!$R25,"-"),"-")</f>
        <v>-</v>
      </c>
      <c r="AF81" s="185" t="str">
        <f>IFERROR(IF(AF$3='Rent Roll'!$U25,MAX(-SUMIF('Monthly Cash Flow'!$F$6:$EG$6,AF$4,'Monthly Cash Flow'!$F$17:$EG$17)-'Rent Roll'!$V25,0)*'Rent Roll'!$T25*'Rent Roll'!$R25,"-"),"-")</f>
        <v>-</v>
      </c>
      <c r="AG81" s="185" t="str">
        <f>IFERROR(IF(AG$3='Rent Roll'!$U25,MAX(-SUMIF('Monthly Cash Flow'!$F$6:$EG$6,AG$4,'Monthly Cash Flow'!$F$17:$EG$17)-'Rent Roll'!$V25,0)*'Rent Roll'!$T25*'Rent Roll'!$R25,"-"),"-")</f>
        <v>-</v>
      </c>
      <c r="AH81" s="185" t="str">
        <f>IFERROR(IF(AH$3='Rent Roll'!$U25,MAX(-SUMIF('Monthly Cash Flow'!$F$6:$EG$6,AH$4,'Monthly Cash Flow'!$F$17:$EG$17)-'Rent Roll'!$V25,0)*'Rent Roll'!$T25*'Rent Roll'!$R25,"-"),"-")</f>
        <v>-</v>
      </c>
      <c r="AI81" s="185" t="str">
        <f>IFERROR(IF(AI$3='Rent Roll'!$U25,MAX(-SUMIF('Monthly Cash Flow'!$F$6:$EG$6,AI$4,'Monthly Cash Flow'!$F$17:$EG$17)-'Rent Roll'!$V25,0)*'Rent Roll'!$T25*'Rent Roll'!$R25,"-"),"-")</f>
        <v>-</v>
      </c>
      <c r="AJ81" s="185" t="str">
        <f>IFERROR(IF(AJ$3='Rent Roll'!$U25,MAX(-SUMIF('Monthly Cash Flow'!$F$6:$EG$6,AJ$4,'Monthly Cash Flow'!$F$17:$EG$17)-'Rent Roll'!$V25,0)*'Rent Roll'!$T25*'Rent Roll'!$R25,"-"),"-")</f>
        <v>-</v>
      </c>
      <c r="AK81" s="185" t="str">
        <f>IFERROR(IF(AK$3='Rent Roll'!$U25,MAX(-SUMIF('Monthly Cash Flow'!$F$6:$EG$6,AK$4,'Monthly Cash Flow'!$F$17:$EG$17)-'Rent Roll'!$V25,0)*'Rent Roll'!$T25*'Rent Roll'!$R25,"-"),"-")</f>
        <v>-</v>
      </c>
      <c r="AL81" s="185" t="str">
        <f>IFERROR(IF(AL$3='Rent Roll'!$U25,MAX(-SUMIF('Monthly Cash Flow'!$F$6:$EG$6,AL$4,'Monthly Cash Flow'!$F$17:$EG$17)-'Rent Roll'!$V25,0)*'Rent Roll'!$T25*'Rent Roll'!$R25,"-"),"-")</f>
        <v>-</v>
      </c>
      <c r="AM81" s="185" t="str">
        <f>IFERROR(IF(AM$3='Rent Roll'!$U25,MAX(-SUMIF('Monthly Cash Flow'!$F$6:$EG$6,AM$4,'Monthly Cash Flow'!$F$17:$EG$17)-'Rent Roll'!$V25,0)*'Rent Roll'!$T25*'Rent Roll'!$R25,"-"),"-")</f>
        <v>-</v>
      </c>
      <c r="AN81" s="185" t="str">
        <f>IFERROR(IF(AN$3='Rent Roll'!$U25,MAX(-SUMIF('Monthly Cash Flow'!$F$6:$EG$6,AN$4,'Monthly Cash Flow'!$F$17:$EG$17)-'Rent Roll'!$V25,0)*'Rent Roll'!$T25*'Rent Roll'!$R25,"-"),"-")</f>
        <v>-</v>
      </c>
      <c r="AO81" s="185" t="str">
        <f>IFERROR(IF(AO$3='Rent Roll'!$U25,MAX(-SUMIF('Monthly Cash Flow'!$F$6:$EG$6,AO$4,'Monthly Cash Flow'!$F$17:$EG$17)-'Rent Roll'!$V25,0)*'Rent Roll'!$T25*'Rent Roll'!$R25,"-"),"-")</f>
        <v>-</v>
      </c>
      <c r="AP81" s="185" t="str">
        <f>IFERROR(IF(AP$3='Rent Roll'!$U25,MAX(-SUMIF('Monthly Cash Flow'!$F$6:$EG$6,AP$4,'Monthly Cash Flow'!$F$17:$EG$17)-'Rent Roll'!$V25,0)*'Rent Roll'!$T25*'Rent Roll'!$R25,"-"),"-")</f>
        <v>-</v>
      </c>
      <c r="AQ81" s="185" t="str">
        <f>IFERROR(IF(AQ$3='Rent Roll'!$U25,MAX(-SUMIF('Monthly Cash Flow'!$F$6:$EG$6,AQ$4,'Monthly Cash Flow'!$F$17:$EG$17)-'Rent Roll'!$V25,0)*'Rent Roll'!$T25*'Rent Roll'!$R25,"-"),"-")</f>
        <v>-</v>
      </c>
      <c r="AR81" s="185" t="str">
        <f>IFERROR(IF(AR$3='Rent Roll'!$U25,MAX(-SUMIF('Monthly Cash Flow'!$F$6:$EG$6,AR$4,'Monthly Cash Flow'!$F$17:$EG$17)-'Rent Roll'!$V25,0)*'Rent Roll'!$T25*'Rent Roll'!$R25,"-"),"-")</f>
        <v>-</v>
      </c>
      <c r="AS81" s="185" t="str">
        <f>IFERROR(IF(AS$3='Rent Roll'!$U25,MAX(-SUMIF('Monthly Cash Flow'!$F$6:$EG$6,AS$4,'Monthly Cash Flow'!$F$17:$EG$17)-'Rent Roll'!$V25,0)*'Rent Roll'!$T25*'Rent Roll'!$R25,"-"),"-")</f>
        <v>-</v>
      </c>
      <c r="AT81" s="185" t="str">
        <f>IFERROR(IF(AT$3='Rent Roll'!$U25,MAX(-SUMIF('Monthly Cash Flow'!$F$6:$EG$6,AT$4,'Monthly Cash Flow'!$F$17:$EG$17)-'Rent Roll'!$V25,0)*'Rent Roll'!$T25*'Rent Roll'!$R25,"-"),"-")</f>
        <v>-</v>
      </c>
      <c r="AU81" s="185" t="str">
        <f>IFERROR(IF(AU$3='Rent Roll'!$U25,MAX(-SUMIF('Monthly Cash Flow'!$F$6:$EG$6,AU$4,'Monthly Cash Flow'!$F$17:$EG$17)-'Rent Roll'!$V25,0)*'Rent Roll'!$T25*'Rent Roll'!$R25,"-"),"-")</f>
        <v>-</v>
      </c>
      <c r="AV81" s="185" t="str">
        <f>IFERROR(IF(AV$3='Rent Roll'!$U25,MAX(-SUMIF('Monthly Cash Flow'!$F$6:$EG$6,AV$4,'Monthly Cash Flow'!$F$17:$EG$17)-'Rent Roll'!$V25,0)*'Rent Roll'!$T25*'Rent Roll'!$R25,"-"),"-")</f>
        <v>-</v>
      </c>
      <c r="AW81" s="185" t="str">
        <f>IFERROR(IF(AW$3='Rent Roll'!$U25,MAX(-SUMIF('Monthly Cash Flow'!$F$6:$EG$6,AW$4,'Monthly Cash Flow'!$F$17:$EG$17)-'Rent Roll'!$V25,0)*'Rent Roll'!$T25*'Rent Roll'!$R25,"-"),"-")</f>
        <v>-</v>
      </c>
      <c r="AX81" s="185" t="str">
        <f>IFERROR(IF(AX$3='Rent Roll'!$U25,MAX(-SUMIF('Monthly Cash Flow'!$F$6:$EG$6,AX$4,'Monthly Cash Flow'!$F$17:$EG$17)-'Rent Roll'!$V25,0)*'Rent Roll'!$T25*'Rent Roll'!$R25,"-"),"-")</f>
        <v>-</v>
      </c>
      <c r="AY81" s="185" t="str">
        <f>IFERROR(IF(AY$3='Rent Roll'!$U25,MAX(-SUMIF('Monthly Cash Flow'!$F$6:$EG$6,AY$4,'Monthly Cash Flow'!$F$17:$EG$17)-'Rent Roll'!$V25,0)*'Rent Roll'!$T25*'Rent Roll'!$R25,"-"),"-")</f>
        <v>-</v>
      </c>
      <c r="AZ81" s="185" t="str">
        <f>IFERROR(IF(AZ$3='Rent Roll'!$U25,MAX(-SUMIF('Monthly Cash Flow'!$F$6:$EG$6,AZ$4,'Monthly Cash Flow'!$F$17:$EG$17)-'Rent Roll'!$V25,0)*'Rent Roll'!$T25*'Rent Roll'!$R25,"-"),"-")</f>
        <v>-</v>
      </c>
      <c r="BA81" s="185" t="str">
        <f>IFERROR(IF(BA$3='Rent Roll'!$U25,MAX(-SUMIF('Monthly Cash Flow'!$F$6:$EG$6,BA$4,'Monthly Cash Flow'!$F$17:$EG$17)-'Rent Roll'!$V25,0)*'Rent Roll'!$T25*'Rent Roll'!$R25,"-"),"-")</f>
        <v>-</v>
      </c>
      <c r="BB81" s="185" t="str">
        <f>IFERROR(IF(BB$3='Rent Roll'!$U25,MAX(-SUMIF('Monthly Cash Flow'!$F$6:$EG$6,BB$4,'Monthly Cash Flow'!$F$17:$EG$17)-'Rent Roll'!$V25,0)*'Rent Roll'!$T25*'Rent Roll'!$R25,"-"),"-")</f>
        <v>-</v>
      </c>
      <c r="BC81" s="185" t="str">
        <f>IFERROR(IF(BC$3='Rent Roll'!$U25,MAX(-SUMIF('Monthly Cash Flow'!$F$6:$EG$6,BC$4,'Monthly Cash Flow'!$F$17:$EG$17)-'Rent Roll'!$V25,0)*'Rent Roll'!$T25*'Rent Roll'!$R25,"-"),"-")</f>
        <v>-</v>
      </c>
      <c r="BD81" s="185" t="str">
        <f>IFERROR(IF(BD$3='Rent Roll'!$U25,MAX(-SUMIF('Monthly Cash Flow'!$F$6:$EG$6,BD$4,'Monthly Cash Flow'!$F$17:$EG$17)-'Rent Roll'!$V25,0)*'Rent Roll'!$T25*'Rent Roll'!$R25,"-"),"-")</f>
        <v>-</v>
      </c>
      <c r="BE81" s="185" t="str">
        <f>IFERROR(IF(BE$3='Rent Roll'!$U25,MAX(-SUMIF('Monthly Cash Flow'!$F$6:$EG$6,BE$4,'Monthly Cash Flow'!$F$17:$EG$17)-'Rent Roll'!$V25,0)*'Rent Roll'!$T25*'Rent Roll'!$R25,"-"),"-")</f>
        <v>-</v>
      </c>
      <c r="BF81" s="185" t="str">
        <f>IFERROR(IF(BF$3='Rent Roll'!$U25,MAX(-SUMIF('Monthly Cash Flow'!$F$6:$EG$6,BF$4,'Monthly Cash Flow'!$F$17:$EG$17)-'Rent Roll'!$V25,0)*'Rent Roll'!$T25*'Rent Roll'!$R25,"-"),"-")</f>
        <v>-</v>
      </c>
      <c r="BG81" s="185" t="str">
        <f>IFERROR(IF(BG$3='Rent Roll'!$U25,MAX(-SUMIF('Monthly Cash Flow'!$F$6:$EG$6,BG$4,'Monthly Cash Flow'!$F$17:$EG$17)-'Rent Roll'!$V25,0)*'Rent Roll'!$T25*'Rent Roll'!$R25,"-"),"-")</f>
        <v>-</v>
      </c>
      <c r="BH81" s="185" t="str">
        <f>IFERROR(IF(BH$3='Rent Roll'!$U25,MAX(-SUMIF('Monthly Cash Flow'!$F$6:$EG$6,BH$4,'Monthly Cash Flow'!$F$17:$EG$17)-'Rent Roll'!$V25,0)*'Rent Roll'!$T25*'Rent Roll'!$R25,"-"),"-")</f>
        <v>-</v>
      </c>
      <c r="BI81" s="185" t="str">
        <f>IFERROR(IF(BI$3='Rent Roll'!$U25,MAX(-SUMIF('Monthly Cash Flow'!$F$6:$EG$6,BI$4,'Monthly Cash Flow'!$F$17:$EG$17)-'Rent Roll'!$V25,0)*'Rent Roll'!$T25*'Rent Roll'!$R25,"-"),"-")</f>
        <v>-</v>
      </c>
      <c r="BJ81" s="185" t="str">
        <f>IFERROR(IF(BJ$3='Rent Roll'!$U25,MAX(-SUMIF('Monthly Cash Flow'!$F$6:$EG$6,BJ$4,'Monthly Cash Flow'!$F$17:$EG$17)-'Rent Roll'!$V25,0)*'Rent Roll'!$T25*'Rent Roll'!$R25,"-"),"-")</f>
        <v>-</v>
      </c>
      <c r="BK81" s="185" t="str">
        <f>IFERROR(IF(BK$3='Rent Roll'!$U25,MAX(-SUMIF('Monthly Cash Flow'!$F$6:$EG$6,BK$4,'Monthly Cash Flow'!$F$17:$EG$17)-'Rent Roll'!$V25,0)*'Rent Roll'!$T25*'Rent Roll'!$R25,"-"),"-")</f>
        <v>-</v>
      </c>
      <c r="BL81" s="185" t="str">
        <f>IFERROR(IF(BL$3='Rent Roll'!$U25,MAX(-SUMIF('Monthly Cash Flow'!$F$6:$EG$6,BL$4,'Monthly Cash Flow'!$F$17:$EG$17)-'Rent Roll'!$V25,0)*'Rent Roll'!$T25*'Rent Roll'!$R25,"-"),"-")</f>
        <v>-</v>
      </c>
      <c r="BM81" s="185" t="str">
        <f>IFERROR(IF(BM$3='Rent Roll'!$U25,MAX(-SUMIF('Monthly Cash Flow'!$F$6:$EG$6,BM$4,'Monthly Cash Flow'!$F$17:$EG$17)-'Rent Roll'!$V25,0)*'Rent Roll'!$T25*'Rent Roll'!$R25,"-"),"-")</f>
        <v>-</v>
      </c>
      <c r="BN81" s="185" t="str">
        <f>IFERROR(IF(BN$3='Rent Roll'!$U25,MAX(-SUMIF('Monthly Cash Flow'!$F$6:$EG$6,BN$4,'Monthly Cash Flow'!$F$17:$EG$17)-'Rent Roll'!$V25,0)*'Rent Roll'!$T25*'Rent Roll'!$R25,"-"),"-")</f>
        <v>-</v>
      </c>
      <c r="BO81" s="185" t="str">
        <f>IFERROR(IF(BO$3='Rent Roll'!$U25,MAX(-SUMIF('Monthly Cash Flow'!$F$6:$EG$6,BO$4,'Monthly Cash Flow'!$F$17:$EG$17)-'Rent Roll'!$V25,0)*'Rent Roll'!$T25*'Rent Roll'!$R25,"-"),"-")</f>
        <v>-</v>
      </c>
      <c r="BP81" s="185" t="str">
        <f>IFERROR(IF(BP$3='Rent Roll'!$U25,MAX(-SUMIF('Monthly Cash Flow'!$F$6:$EG$6,BP$4,'Monthly Cash Flow'!$F$17:$EG$17)-'Rent Roll'!$V25,0)*'Rent Roll'!$T25*'Rent Roll'!$R25,"-"),"-")</f>
        <v>-</v>
      </c>
      <c r="BQ81" s="185" t="str">
        <f>IFERROR(IF(BQ$3='Rent Roll'!$U25,MAX(-SUMIF('Monthly Cash Flow'!$F$6:$EG$6,BQ$4,'Monthly Cash Flow'!$F$17:$EG$17)-'Rent Roll'!$V25,0)*'Rent Roll'!$T25*'Rent Roll'!$R25,"-"),"-")</f>
        <v>-</v>
      </c>
      <c r="BR81" s="185" t="str">
        <f>IFERROR(IF(BR$3='Rent Roll'!$U25,MAX(-SUMIF('Monthly Cash Flow'!$F$6:$EG$6,BR$4,'Monthly Cash Flow'!$F$17:$EG$17)-'Rent Roll'!$V25,0)*'Rent Roll'!$T25*'Rent Roll'!$R25,"-"),"-")</f>
        <v>-</v>
      </c>
      <c r="BS81" s="185" t="str">
        <f>IFERROR(IF(BS$3='Rent Roll'!$U25,MAX(-SUMIF('Monthly Cash Flow'!$F$6:$EG$6,BS$4,'Monthly Cash Flow'!$F$17:$EG$17)-'Rent Roll'!$V25,0)*'Rent Roll'!$T25*'Rent Roll'!$R25,"-"),"-")</f>
        <v>-</v>
      </c>
      <c r="BT81" s="185" t="str">
        <f>IFERROR(IF(BT$3='Rent Roll'!$U25,MAX(-SUMIF('Monthly Cash Flow'!$F$6:$EG$6,BT$4,'Monthly Cash Flow'!$F$17:$EG$17)-'Rent Roll'!$V25,0)*'Rent Roll'!$T25*'Rent Roll'!$R25,"-"),"-")</f>
        <v>-</v>
      </c>
      <c r="BU81" s="185" t="str">
        <f>IFERROR(IF(BU$3='Rent Roll'!$U25,MAX(-SUMIF('Monthly Cash Flow'!$F$6:$EG$6,BU$4,'Monthly Cash Flow'!$F$17:$EG$17)-'Rent Roll'!$V25,0)*'Rent Roll'!$T25*'Rent Roll'!$R25,"-"),"-")</f>
        <v>-</v>
      </c>
      <c r="BV81" s="185" t="str">
        <f>IFERROR(IF(BV$3='Rent Roll'!$U25,MAX(-SUMIF('Monthly Cash Flow'!$F$6:$EG$6,BV$4,'Monthly Cash Flow'!$F$17:$EG$17)-'Rent Roll'!$V25,0)*'Rent Roll'!$T25*'Rent Roll'!$R25,"-"),"-")</f>
        <v>-</v>
      </c>
      <c r="BW81" s="185" t="str">
        <f>IFERROR(IF(BW$3='Rent Roll'!$U25,MAX(-SUMIF('Monthly Cash Flow'!$F$6:$EG$6,BW$4,'Monthly Cash Flow'!$F$17:$EG$17)-'Rent Roll'!$V25,0)*'Rent Roll'!$T25*'Rent Roll'!$R25,"-"),"-")</f>
        <v>-</v>
      </c>
      <c r="BX81" s="185" t="str">
        <f>IFERROR(IF(BX$3='Rent Roll'!$U25,MAX(-SUMIF('Monthly Cash Flow'!$F$6:$EG$6,BX$4,'Monthly Cash Flow'!$F$17:$EG$17)-'Rent Roll'!$V25,0)*'Rent Roll'!$T25*'Rent Roll'!$R25,"-"),"-")</f>
        <v>-</v>
      </c>
      <c r="BY81" s="185" t="str">
        <f>IFERROR(IF(BY$3='Rent Roll'!$U25,MAX(-SUMIF('Monthly Cash Flow'!$F$6:$EG$6,BY$4,'Monthly Cash Flow'!$F$17:$EG$17)-'Rent Roll'!$V25,0)*'Rent Roll'!$T25*'Rent Roll'!$R25,"-"),"-")</f>
        <v>-</v>
      </c>
      <c r="BZ81" s="185" t="str">
        <f>IFERROR(IF(BZ$3='Rent Roll'!$U25,MAX(-SUMIF('Monthly Cash Flow'!$F$6:$EG$6,BZ$4,'Monthly Cash Flow'!$F$17:$EG$17)-'Rent Roll'!$V25,0)*'Rent Roll'!$T25*'Rent Roll'!$R25,"-"),"-")</f>
        <v>-</v>
      </c>
      <c r="CA81" s="185" t="str">
        <f>IFERROR(IF(CA$3='Rent Roll'!$U25,MAX(-SUMIF('Monthly Cash Flow'!$F$6:$EG$6,CA$4,'Monthly Cash Flow'!$F$17:$EG$17)-'Rent Roll'!$V25,0)*'Rent Roll'!$T25*'Rent Roll'!$R25,"-"),"-")</f>
        <v>-</v>
      </c>
      <c r="CB81" s="185" t="str">
        <f>IFERROR(IF(CB$3='Rent Roll'!$U25,MAX(-SUMIF('Monthly Cash Flow'!$F$6:$EG$6,CB$4,'Monthly Cash Flow'!$F$17:$EG$17)-'Rent Roll'!$V25,0)*'Rent Roll'!$T25*'Rent Roll'!$R25,"-"),"-")</f>
        <v>-</v>
      </c>
      <c r="CC81" s="185" t="str">
        <f>IFERROR(IF(CC$3='Rent Roll'!$U25,MAX(-SUMIF('Monthly Cash Flow'!$F$6:$EG$6,CC$4,'Monthly Cash Flow'!$F$17:$EG$17)-'Rent Roll'!$V25,0)*'Rent Roll'!$T25*'Rent Roll'!$R25,"-"),"-")</f>
        <v>-</v>
      </c>
      <c r="CD81" s="185" t="str">
        <f>IFERROR(IF(CD$3='Rent Roll'!$U25,MAX(-SUMIF('Monthly Cash Flow'!$F$6:$EG$6,CD$4,'Monthly Cash Flow'!$F$17:$EG$17)-'Rent Roll'!$V25,0)*'Rent Roll'!$T25*'Rent Roll'!$R25,"-"),"-")</f>
        <v>-</v>
      </c>
      <c r="CE81" s="185" t="str">
        <f>IFERROR(IF(CE$3='Rent Roll'!$U25,MAX(-SUMIF('Monthly Cash Flow'!$F$6:$EG$6,CE$4,'Monthly Cash Flow'!$F$17:$EG$17)-'Rent Roll'!$V25,0)*'Rent Roll'!$T25*'Rent Roll'!$R25,"-"),"-")</f>
        <v>-</v>
      </c>
      <c r="CF81" s="185" t="str">
        <f>IFERROR(IF(CF$3='Rent Roll'!$U25,MAX(-SUMIF('Monthly Cash Flow'!$F$6:$EG$6,CF$4,'Monthly Cash Flow'!$F$17:$EG$17)-'Rent Roll'!$V25,0)*'Rent Roll'!$T25*'Rent Roll'!$R25,"-"),"-")</f>
        <v>-</v>
      </c>
      <c r="CG81" s="185" t="str">
        <f>IFERROR(IF(CG$3='Rent Roll'!$U25,MAX(-SUMIF('Monthly Cash Flow'!$F$6:$EG$6,CG$4,'Monthly Cash Flow'!$F$17:$EG$17)-'Rent Roll'!$V25,0)*'Rent Roll'!$T25*'Rent Roll'!$R25,"-"),"-")</f>
        <v>-</v>
      </c>
      <c r="CH81" s="185" t="str">
        <f>IFERROR(IF(CH$3='Rent Roll'!$U25,MAX(-SUMIF('Monthly Cash Flow'!$F$6:$EG$6,CH$4,'Monthly Cash Flow'!$F$17:$EG$17)-'Rent Roll'!$V25,0)*'Rent Roll'!$T25*'Rent Roll'!$R25,"-"),"-")</f>
        <v>-</v>
      </c>
      <c r="CI81" s="185" t="str">
        <f>IFERROR(IF(CI$3='Rent Roll'!$U25,MAX(-SUMIF('Monthly Cash Flow'!$F$6:$EG$6,CI$4,'Monthly Cash Flow'!$F$17:$EG$17)-'Rent Roll'!$V25,0)*'Rent Roll'!$T25*'Rent Roll'!$R25,"-"),"-")</f>
        <v>-</v>
      </c>
      <c r="CJ81" s="185" t="str">
        <f>IFERROR(IF(CJ$3='Rent Roll'!$U25,MAX(-SUMIF('Monthly Cash Flow'!$F$6:$EG$6,CJ$4,'Monthly Cash Flow'!$F$17:$EG$17)-'Rent Roll'!$V25,0)*'Rent Roll'!$T25*'Rent Roll'!$R25,"-"),"-")</f>
        <v>-</v>
      </c>
      <c r="CK81" s="185" t="str">
        <f>IFERROR(IF(CK$3='Rent Roll'!$U25,MAX(-SUMIF('Monthly Cash Flow'!$F$6:$EG$6,CK$4,'Monthly Cash Flow'!$F$17:$EG$17)-'Rent Roll'!$V25,0)*'Rent Roll'!$T25*'Rent Roll'!$R25,"-"),"-")</f>
        <v>-</v>
      </c>
      <c r="CL81" s="185" t="str">
        <f>IFERROR(IF(CL$3='Rent Roll'!$U25,MAX(-SUMIF('Monthly Cash Flow'!$F$6:$EG$6,CL$4,'Monthly Cash Flow'!$F$17:$EG$17)-'Rent Roll'!$V25,0)*'Rent Roll'!$T25*'Rent Roll'!$R25,"-"),"-")</f>
        <v>-</v>
      </c>
      <c r="CM81" s="185" t="str">
        <f>IFERROR(IF(CM$3='Rent Roll'!$U25,MAX(-SUMIF('Monthly Cash Flow'!$F$6:$EG$6,CM$4,'Monthly Cash Flow'!$F$17:$EG$17)-'Rent Roll'!$V25,0)*'Rent Roll'!$T25*'Rent Roll'!$R25,"-"),"-")</f>
        <v>-</v>
      </c>
      <c r="CN81" s="185" t="str">
        <f>IFERROR(IF(CN$3='Rent Roll'!$U25,MAX(-SUMIF('Monthly Cash Flow'!$F$6:$EG$6,CN$4,'Monthly Cash Flow'!$F$17:$EG$17)-'Rent Roll'!$V25,0)*'Rent Roll'!$T25*'Rent Roll'!$R25,"-"),"-")</f>
        <v>-</v>
      </c>
      <c r="CO81" s="185" t="str">
        <f>IFERROR(IF(CO$3='Rent Roll'!$U25,MAX(-SUMIF('Monthly Cash Flow'!$F$6:$EG$6,CO$4,'Monthly Cash Flow'!$F$17:$EG$17)-'Rent Roll'!$V25,0)*'Rent Roll'!$T25*'Rent Roll'!$R25,"-"),"-")</f>
        <v>-</v>
      </c>
      <c r="CP81" s="185" t="str">
        <f>IFERROR(IF(CP$3='Rent Roll'!$U25,MAX(-SUMIF('Monthly Cash Flow'!$F$6:$EG$6,CP$4,'Monthly Cash Flow'!$F$17:$EG$17)-'Rent Roll'!$V25,0)*'Rent Roll'!$T25*'Rent Roll'!$R25,"-"),"-")</f>
        <v>-</v>
      </c>
      <c r="CQ81" s="185" t="str">
        <f>IFERROR(IF(CQ$3='Rent Roll'!$U25,MAX(-SUMIF('Monthly Cash Flow'!$F$6:$EG$6,CQ$4,'Monthly Cash Flow'!$F$17:$EG$17)-'Rent Roll'!$V25,0)*'Rent Roll'!$T25*'Rent Roll'!$R25,"-"),"-")</f>
        <v>-</v>
      </c>
      <c r="CR81" s="185" t="str">
        <f>IFERROR(IF(CR$3='Rent Roll'!$U25,MAX(-SUMIF('Monthly Cash Flow'!$F$6:$EG$6,CR$4,'Monthly Cash Flow'!$F$17:$EG$17)-'Rent Roll'!$V25,0)*'Rent Roll'!$T25*'Rent Roll'!$R25,"-"),"-")</f>
        <v>-</v>
      </c>
      <c r="CS81" s="185" t="str">
        <f>IFERROR(IF(CS$3='Rent Roll'!$U25,MAX(-SUMIF('Monthly Cash Flow'!$F$6:$EG$6,CS$4,'Monthly Cash Flow'!$F$17:$EG$17)-'Rent Roll'!$V25,0)*'Rent Roll'!$T25*'Rent Roll'!$R25,"-"),"-")</f>
        <v>-</v>
      </c>
      <c r="CT81" s="185" t="str">
        <f>IFERROR(IF(CT$3='Rent Roll'!$U25,MAX(-SUMIF('Monthly Cash Flow'!$F$6:$EG$6,CT$4,'Monthly Cash Flow'!$F$17:$EG$17)-'Rent Roll'!$V25,0)*'Rent Roll'!$T25*'Rent Roll'!$R25,"-"),"-")</f>
        <v>-</v>
      </c>
      <c r="CU81" s="185" t="str">
        <f>IFERROR(IF(CU$3='Rent Roll'!$U25,MAX(-SUMIF('Monthly Cash Flow'!$F$6:$EG$6,CU$4,'Monthly Cash Flow'!$F$17:$EG$17)-'Rent Roll'!$V25,0)*'Rent Roll'!$T25*'Rent Roll'!$R25,"-"),"-")</f>
        <v>-</v>
      </c>
      <c r="CV81" s="185" t="str">
        <f>IFERROR(IF(CV$3='Rent Roll'!$U25,MAX(-SUMIF('Monthly Cash Flow'!$F$6:$EG$6,CV$4,'Monthly Cash Flow'!$F$17:$EG$17)-'Rent Roll'!$V25,0)*'Rent Roll'!$T25*'Rent Roll'!$R25,"-"),"-")</f>
        <v>-</v>
      </c>
      <c r="CW81" s="185" t="str">
        <f>IFERROR(IF(CW$3='Rent Roll'!$U25,MAX(-SUMIF('Monthly Cash Flow'!$F$6:$EG$6,CW$4,'Monthly Cash Flow'!$F$17:$EG$17)-'Rent Roll'!$V25,0)*'Rent Roll'!$T25*'Rent Roll'!$R25,"-"),"-")</f>
        <v>-</v>
      </c>
      <c r="CX81" s="185" t="str">
        <f>IFERROR(IF(CX$3='Rent Roll'!$U25,MAX(-SUMIF('Monthly Cash Flow'!$F$6:$EG$6,CX$4,'Monthly Cash Flow'!$F$17:$EG$17)-'Rent Roll'!$V25,0)*'Rent Roll'!$T25*'Rent Roll'!$R25,"-"),"-")</f>
        <v>-</v>
      </c>
      <c r="CY81" s="185" t="str">
        <f>IFERROR(IF(CY$3='Rent Roll'!$U25,MAX(-SUMIF('Monthly Cash Flow'!$F$6:$EG$6,CY$4,'Monthly Cash Flow'!$F$17:$EG$17)-'Rent Roll'!$V25,0)*'Rent Roll'!$T25*'Rent Roll'!$R25,"-"),"-")</f>
        <v>-</v>
      </c>
      <c r="CZ81" s="185" t="str">
        <f>IFERROR(IF(CZ$3='Rent Roll'!$U25,MAX(-SUMIF('Monthly Cash Flow'!$F$6:$EG$6,CZ$4,'Monthly Cash Flow'!$F$17:$EG$17)-'Rent Roll'!$V25,0)*'Rent Roll'!$T25*'Rent Roll'!$R25,"-"),"-")</f>
        <v>-</v>
      </c>
      <c r="DA81" s="185" t="str">
        <f>IFERROR(IF(DA$3='Rent Roll'!$U25,MAX(-SUMIF('Monthly Cash Flow'!$F$6:$EG$6,DA$4,'Monthly Cash Flow'!$F$17:$EG$17)-'Rent Roll'!$V25,0)*'Rent Roll'!$T25*'Rent Roll'!$R25,"-"),"-")</f>
        <v>-</v>
      </c>
      <c r="DB81" s="185" t="str">
        <f>IFERROR(IF(DB$3='Rent Roll'!$U25,MAX(-SUMIF('Monthly Cash Flow'!$F$6:$EG$6,DB$4,'Monthly Cash Flow'!$F$17:$EG$17)-'Rent Roll'!$V25,0)*'Rent Roll'!$T25*'Rent Roll'!$R25,"-"),"-")</f>
        <v>-</v>
      </c>
      <c r="DC81" s="185" t="str">
        <f>IFERROR(IF(DC$3='Rent Roll'!$U25,MAX(-SUMIF('Monthly Cash Flow'!$F$6:$EG$6,DC$4,'Monthly Cash Flow'!$F$17:$EG$17)-'Rent Roll'!$V25,0)*'Rent Roll'!$T25*'Rent Roll'!$R25,"-"),"-")</f>
        <v>-</v>
      </c>
      <c r="DD81" s="185" t="str">
        <f>IFERROR(IF(DD$3='Rent Roll'!$U25,MAX(-SUMIF('Monthly Cash Flow'!$F$6:$EG$6,DD$4,'Monthly Cash Flow'!$F$17:$EG$17)-'Rent Roll'!$V25,0)*'Rent Roll'!$T25*'Rent Roll'!$R25,"-"),"-")</f>
        <v>-</v>
      </c>
      <c r="DE81" s="185" t="str">
        <f>IFERROR(IF(DE$3='Rent Roll'!$U25,MAX(-SUMIF('Monthly Cash Flow'!$F$6:$EG$6,DE$4,'Monthly Cash Flow'!$F$17:$EG$17)-'Rent Roll'!$V25,0)*'Rent Roll'!$T25*'Rent Roll'!$R25,"-"),"-")</f>
        <v>-</v>
      </c>
      <c r="DF81" s="185" t="str">
        <f>IFERROR(IF(DF$3='Rent Roll'!$U25,MAX(-SUMIF('Monthly Cash Flow'!$F$6:$EG$6,DF$4,'Monthly Cash Flow'!$F$17:$EG$17)-'Rent Roll'!$V25,0)*'Rent Roll'!$T25*'Rent Roll'!$R25,"-"),"-")</f>
        <v>-</v>
      </c>
      <c r="DG81" s="185" t="str">
        <f>IFERROR(IF(DG$3='Rent Roll'!$U25,MAX(-SUMIF('Monthly Cash Flow'!$F$6:$EG$6,DG$4,'Monthly Cash Flow'!$F$17:$EG$17)-'Rent Roll'!$V25,0)*'Rent Roll'!$T25*'Rent Roll'!$R25,"-"),"-")</f>
        <v>-</v>
      </c>
      <c r="DH81" s="185" t="str">
        <f>IFERROR(IF(DH$3='Rent Roll'!$U25,MAX(-SUMIF('Monthly Cash Flow'!$F$6:$EG$6,DH$4,'Monthly Cash Flow'!$F$17:$EG$17)-'Rent Roll'!$V25,0)*'Rent Roll'!$T25*'Rent Roll'!$R25,"-"),"-")</f>
        <v>-</v>
      </c>
      <c r="DI81" s="185" t="str">
        <f>IFERROR(IF(DI$3='Rent Roll'!$U25,MAX(-SUMIF('Monthly Cash Flow'!$F$6:$EG$6,DI$4,'Monthly Cash Flow'!$F$17:$EG$17)-'Rent Roll'!$V25,0)*'Rent Roll'!$T25*'Rent Roll'!$R25,"-"),"-")</f>
        <v>-</v>
      </c>
      <c r="DJ81" s="185" t="str">
        <f>IFERROR(IF(DJ$3='Rent Roll'!$U25,MAX(-SUMIF('Monthly Cash Flow'!$F$6:$EG$6,DJ$4,'Monthly Cash Flow'!$F$17:$EG$17)-'Rent Roll'!$V25,0)*'Rent Roll'!$T25*'Rent Roll'!$R25,"-"),"-")</f>
        <v>-</v>
      </c>
      <c r="DK81" s="185" t="str">
        <f>IFERROR(IF(DK$3='Rent Roll'!$U25,MAX(-SUMIF('Monthly Cash Flow'!$F$6:$EG$6,DK$4,'Monthly Cash Flow'!$F$17:$EG$17)-'Rent Roll'!$V25,0)*'Rent Roll'!$T25*'Rent Roll'!$R25,"-"),"-")</f>
        <v>-</v>
      </c>
      <c r="DL81" s="185" t="str">
        <f>IFERROR(IF(DL$3='Rent Roll'!$U25,MAX(-SUMIF('Monthly Cash Flow'!$F$6:$EG$6,DL$4,'Monthly Cash Flow'!$F$17:$EG$17)-'Rent Roll'!$V25,0)*'Rent Roll'!$T25*'Rent Roll'!$R25,"-"),"-")</f>
        <v>-</v>
      </c>
      <c r="DM81" s="185" t="str">
        <f>IFERROR(IF(DM$3='Rent Roll'!$U25,MAX(-SUMIF('Monthly Cash Flow'!$F$6:$EG$6,DM$4,'Monthly Cash Flow'!$F$17:$EG$17)-'Rent Roll'!$V25,0)*'Rent Roll'!$T25*'Rent Roll'!$R25,"-"),"-")</f>
        <v>-</v>
      </c>
      <c r="DN81" s="185" t="str">
        <f>IFERROR(IF(DN$3='Rent Roll'!$U25,MAX(-SUMIF('Monthly Cash Flow'!$F$6:$EG$6,DN$4,'Monthly Cash Flow'!$F$17:$EG$17)-'Rent Roll'!$V25,0)*'Rent Roll'!$T25*'Rent Roll'!$R25,"-"),"-")</f>
        <v>-</v>
      </c>
      <c r="DO81" s="185" t="str">
        <f>IFERROR(IF(DO$3='Rent Roll'!$U25,MAX(-SUMIF('Monthly Cash Flow'!$F$6:$EG$6,DO$4,'Monthly Cash Flow'!$F$17:$EG$17)-'Rent Roll'!$V25,0)*'Rent Roll'!$T25*'Rent Roll'!$R25,"-"),"-")</f>
        <v>-</v>
      </c>
      <c r="DP81" s="185" t="str">
        <f>IFERROR(IF(DP$3='Rent Roll'!$U25,MAX(-SUMIF('Monthly Cash Flow'!$F$6:$EG$6,DP$4,'Monthly Cash Flow'!$F$17:$EG$17)-'Rent Roll'!$V25,0)*'Rent Roll'!$T25*'Rent Roll'!$R25,"-"),"-")</f>
        <v>-</v>
      </c>
      <c r="DQ81" s="185" t="str">
        <f>IFERROR(IF(DQ$3='Rent Roll'!$U25,MAX(-SUMIF('Monthly Cash Flow'!$F$6:$EG$6,DQ$4,'Monthly Cash Flow'!$F$17:$EG$17)-'Rent Roll'!$V25,0)*'Rent Roll'!$T25*'Rent Roll'!$R25,"-"),"-")</f>
        <v>-</v>
      </c>
      <c r="DR81" s="185" t="str">
        <f>IFERROR(IF(DR$3='Rent Roll'!$U25,MAX(-SUMIF('Monthly Cash Flow'!$F$6:$EG$6,DR$4,'Monthly Cash Flow'!$F$17:$EG$17)-'Rent Roll'!$V25,0)*'Rent Roll'!$T25*'Rent Roll'!$R25,"-"),"-")</f>
        <v>-</v>
      </c>
      <c r="DS81" s="185" t="str">
        <f>IFERROR(IF(DS$3='Rent Roll'!$U25,MAX(-SUMIF('Monthly Cash Flow'!$F$6:$EG$6,DS$4,'Monthly Cash Flow'!$F$17:$EG$17)-'Rent Roll'!$V25,0)*'Rent Roll'!$T25*'Rent Roll'!$R25,"-"),"-")</f>
        <v>-</v>
      </c>
      <c r="DT81" s="185" t="str">
        <f>IFERROR(IF(DT$3='Rent Roll'!$U25,MAX(-SUMIF('Monthly Cash Flow'!$F$6:$EG$6,DT$4,'Monthly Cash Flow'!$F$17:$EG$17)-'Rent Roll'!$V25,0)*'Rent Roll'!$T25*'Rent Roll'!$R25,"-"),"-")</f>
        <v>-</v>
      </c>
      <c r="DU81" s="185" t="str">
        <f>IFERROR(IF(DU$3='Rent Roll'!$U25,MAX(-SUMIF('Monthly Cash Flow'!$F$6:$EG$6,DU$4,'Monthly Cash Flow'!$F$17:$EG$17)-'Rent Roll'!$V25,0)*'Rent Roll'!$T25*'Rent Roll'!$R25,"-"),"-")</f>
        <v>-</v>
      </c>
      <c r="DV81" s="185" t="str">
        <f>IFERROR(IF(DV$3='Rent Roll'!$U25,MAX(-SUMIF('Monthly Cash Flow'!$F$6:$EG$6,DV$4,'Monthly Cash Flow'!$F$17:$EG$17)-'Rent Roll'!$V25,0)*'Rent Roll'!$T25*'Rent Roll'!$R25,"-"),"-")</f>
        <v>-</v>
      </c>
      <c r="DW81" s="185" t="str">
        <f>IFERROR(IF(DW$3='Rent Roll'!$U25,MAX(-SUMIF('Monthly Cash Flow'!$F$6:$EG$6,DW$4,'Monthly Cash Flow'!$F$17:$EG$17)-'Rent Roll'!$V25,0)*'Rent Roll'!$T25*'Rent Roll'!$R25,"-"),"-")</f>
        <v>-</v>
      </c>
      <c r="DX81" s="185" t="str">
        <f>IFERROR(IF(DX$3='Rent Roll'!$U25,MAX(-SUMIF('Monthly Cash Flow'!$F$6:$EG$6,DX$4,'Monthly Cash Flow'!$F$17:$EG$17)-'Rent Roll'!$V25,0)*'Rent Roll'!$T25*'Rent Roll'!$R25,"-"),"-")</f>
        <v>-</v>
      </c>
      <c r="DY81" s="185" t="str">
        <f>IFERROR(IF(DY$3='Rent Roll'!$U25,MAX(-SUMIF('Monthly Cash Flow'!$F$6:$EG$6,DY$4,'Monthly Cash Flow'!$F$17:$EG$17)-'Rent Roll'!$V25,0)*'Rent Roll'!$T25*'Rent Roll'!$R25,"-"),"-")</f>
        <v>-</v>
      </c>
      <c r="DZ81" s="185" t="str">
        <f>IFERROR(IF(DZ$3='Rent Roll'!$U25,MAX(-SUMIF('Monthly Cash Flow'!$F$6:$EG$6,DZ$4,'Monthly Cash Flow'!$F$17:$EG$17)-'Rent Roll'!$V25,0)*'Rent Roll'!$T25*'Rent Roll'!$R25,"-"),"-")</f>
        <v>-</v>
      </c>
      <c r="EA81" s="185" t="str">
        <f>IFERROR(IF(EA$3='Rent Roll'!$U25,MAX(-SUMIF('Monthly Cash Flow'!$F$6:$EG$6,EA$4,'Monthly Cash Flow'!$F$17:$EG$17)-'Rent Roll'!$V25,0)*'Rent Roll'!$T25*'Rent Roll'!$R25,"-"),"-")</f>
        <v>-</v>
      </c>
      <c r="EB81" s="185" t="str">
        <f>IFERROR(IF(EB$3='Rent Roll'!$U25,MAX(-SUMIF('Monthly Cash Flow'!$F$6:$EG$6,EB$4,'Monthly Cash Flow'!$F$17:$EG$17)-'Rent Roll'!$V25,0)*'Rent Roll'!$T25*'Rent Roll'!$R25,"-"),"-")</f>
        <v>-</v>
      </c>
      <c r="EC81" s="185" t="str">
        <f>IFERROR(IF(EC$3='Rent Roll'!$U25,MAX(-SUMIF('Monthly Cash Flow'!$F$6:$EG$6,EC$4,'Monthly Cash Flow'!$F$17:$EG$17)-'Rent Roll'!$V25,0)*'Rent Roll'!$T25*'Rent Roll'!$R25,"-"),"-")</f>
        <v>-</v>
      </c>
      <c r="ED81" s="185" t="str">
        <f>IFERROR(IF(ED$3='Rent Roll'!$U25,MAX(-SUMIF('Monthly Cash Flow'!$F$6:$EG$6,ED$4,'Monthly Cash Flow'!$F$17:$EG$17)-'Rent Roll'!$V25,0)*'Rent Roll'!$T25*'Rent Roll'!$R25,"-"),"-")</f>
        <v>-</v>
      </c>
      <c r="EE81" s="185" t="str">
        <f>IFERROR(IF(EE$3='Rent Roll'!$U25,MAX(-SUMIF('Monthly Cash Flow'!$F$6:$EG$6,EE$4,'Monthly Cash Flow'!$F$17:$EG$17)-'Rent Roll'!$V25,0)*'Rent Roll'!$T25*'Rent Roll'!$R25,"-"),"-")</f>
        <v>-</v>
      </c>
      <c r="EF81" s="436" t="str">
        <f>IFERROR(IF(EF$3='Rent Roll'!$U25,MAX(-SUMIF('Monthly Cash Flow'!$F$6:$EG$6,EF$4,'Monthly Cash Flow'!$F$17:$EG$17)-'Rent Roll'!$V25,0)*'Rent Roll'!$T25*'Rent Roll'!$R25,"-"),"-")</f>
        <v>-</v>
      </c>
      <c r="EG81" s="693" t="s">
        <v>109</v>
      </c>
    </row>
    <row r="82" spans="2:137" ht="15.75" thickBot="1" x14ac:dyDescent="0.3">
      <c r="B82" s="719"/>
      <c r="C82" s="720" t="s">
        <v>20</v>
      </c>
      <c r="D82" s="734">
        <f>SUM(D60:D81)</f>
        <v>215834.20075097759</v>
      </c>
      <c r="E82" s="722">
        <f t="shared" ref="E82:BP82" si="20">SUM(E60:E81)</f>
        <v>0</v>
      </c>
      <c r="F82" s="722">
        <f t="shared" si="20"/>
        <v>0</v>
      </c>
      <c r="G82" s="722">
        <f t="shared" si="20"/>
        <v>0</v>
      </c>
      <c r="H82" s="722">
        <f t="shared" si="20"/>
        <v>0</v>
      </c>
      <c r="I82" s="722">
        <f t="shared" si="20"/>
        <v>0</v>
      </c>
      <c r="J82" s="722">
        <f t="shared" si="20"/>
        <v>0</v>
      </c>
      <c r="K82" s="722">
        <f t="shared" si="20"/>
        <v>0</v>
      </c>
      <c r="L82" s="722">
        <f t="shared" si="20"/>
        <v>0</v>
      </c>
      <c r="M82" s="722">
        <f t="shared" si="20"/>
        <v>0</v>
      </c>
      <c r="N82" s="722">
        <f t="shared" si="20"/>
        <v>0</v>
      </c>
      <c r="O82" s="722">
        <f t="shared" si="20"/>
        <v>0</v>
      </c>
      <c r="P82" s="722">
        <f t="shared" si="20"/>
        <v>0</v>
      </c>
      <c r="Q82" s="722">
        <f t="shared" si="20"/>
        <v>0</v>
      </c>
      <c r="R82" s="722">
        <f t="shared" si="20"/>
        <v>0</v>
      </c>
      <c r="S82" s="722">
        <f t="shared" si="20"/>
        <v>0</v>
      </c>
      <c r="T82" s="722">
        <f t="shared" si="20"/>
        <v>0</v>
      </c>
      <c r="U82" s="722">
        <f t="shared" si="20"/>
        <v>0</v>
      </c>
      <c r="V82" s="722">
        <f t="shared" si="20"/>
        <v>0</v>
      </c>
      <c r="W82" s="722">
        <f t="shared" si="20"/>
        <v>0</v>
      </c>
      <c r="X82" s="722">
        <f t="shared" si="20"/>
        <v>0</v>
      </c>
      <c r="Y82" s="722">
        <f t="shared" si="20"/>
        <v>0</v>
      </c>
      <c r="Z82" s="722">
        <f t="shared" si="20"/>
        <v>3750.3227999999654</v>
      </c>
      <c r="AA82" s="722">
        <f t="shared" si="20"/>
        <v>0</v>
      </c>
      <c r="AB82" s="722">
        <f t="shared" si="20"/>
        <v>0</v>
      </c>
      <c r="AC82" s="722">
        <f t="shared" si="20"/>
        <v>0</v>
      </c>
      <c r="AD82" s="722">
        <f t="shared" si="20"/>
        <v>0</v>
      </c>
      <c r="AE82" s="722">
        <f t="shared" si="20"/>
        <v>0</v>
      </c>
      <c r="AF82" s="722">
        <f t="shared" si="20"/>
        <v>0</v>
      </c>
      <c r="AG82" s="722">
        <f t="shared" si="20"/>
        <v>0</v>
      </c>
      <c r="AH82" s="722">
        <f t="shared" si="20"/>
        <v>0</v>
      </c>
      <c r="AI82" s="722">
        <f t="shared" si="20"/>
        <v>0</v>
      </c>
      <c r="AJ82" s="722">
        <f t="shared" si="20"/>
        <v>0</v>
      </c>
      <c r="AK82" s="722">
        <f t="shared" si="20"/>
        <v>0</v>
      </c>
      <c r="AL82" s="722">
        <f t="shared" si="20"/>
        <v>7556.9004419999255</v>
      </c>
      <c r="AM82" s="722">
        <f t="shared" si="20"/>
        <v>0</v>
      </c>
      <c r="AN82" s="722">
        <f t="shared" si="20"/>
        <v>0</v>
      </c>
      <c r="AO82" s="722">
        <f t="shared" si="20"/>
        <v>0</v>
      </c>
      <c r="AP82" s="722">
        <f t="shared" si="20"/>
        <v>0</v>
      </c>
      <c r="AQ82" s="722">
        <f t="shared" si="20"/>
        <v>0</v>
      </c>
      <c r="AR82" s="722">
        <f t="shared" si="20"/>
        <v>0</v>
      </c>
      <c r="AS82" s="722">
        <f t="shared" si="20"/>
        <v>0</v>
      </c>
      <c r="AT82" s="722">
        <f t="shared" si="20"/>
        <v>0</v>
      </c>
      <c r="AU82" s="722">
        <f t="shared" si="20"/>
        <v>0</v>
      </c>
      <c r="AV82" s="722">
        <f t="shared" si="20"/>
        <v>0</v>
      </c>
      <c r="AW82" s="722">
        <f t="shared" si="20"/>
        <v>0</v>
      </c>
      <c r="AX82" s="722">
        <f t="shared" si="20"/>
        <v>11420.576748629886</v>
      </c>
      <c r="AY82" s="722">
        <f t="shared" si="20"/>
        <v>0</v>
      </c>
      <c r="AZ82" s="722">
        <f t="shared" si="20"/>
        <v>0</v>
      </c>
      <c r="BA82" s="722">
        <f t="shared" si="20"/>
        <v>0</v>
      </c>
      <c r="BB82" s="722">
        <f t="shared" si="20"/>
        <v>0</v>
      </c>
      <c r="BC82" s="722">
        <f t="shared" si="20"/>
        <v>0</v>
      </c>
      <c r="BD82" s="722">
        <f t="shared" si="20"/>
        <v>0</v>
      </c>
      <c r="BE82" s="722">
        <f t="shared" si="20"/>
        <v>0</v>
      </c>
      <c r="BF82" s="722">
        <f t="shared" si="20"/>
        <v>0</v>
      </c>
      <c r="BG82" s="722">
        <f t="shared" si="20"/>
        <v>0</v>
      </c>
      <c r="BH82" s="722">
        <f t="shared" si="20"/>
        <v>0</v>
      </c>
      <c r="BI82" s="722">
        <f t="shared" si="20"/>
        <v>0</v>
      </c>
      <c r="BJ82" s="722">
        <f t="shared" si="20"/>
        <v>15342.208199859335</v>
      </c>
      <c r="BK82" s="722">
        <f t="shared" si="20"/>
        <v>0</v>
      </c>
      <c r="BL82" s="722">
        <f t="shared" si="20"/>
        <v>0</v>
      </c>
      <c r="BM82" s="722">
        <f t="shared" si="20"/>
        <v>0</v>
      </c>
      <c r="BN82" s="722">
        <f t="shared" si="20"/>
        <v>0</v>
      </c>
      <c r="BO82" s="722">
        <f t="shared" si="20"/>
        <v>0</v>
      </c>
      <c r="BP82" s="722">
        <f t="shared" si="20"/>
        <v>0</v>
      </c>
      <c r="BQ82" s="722">
        <f t="shared" ref="BQ82:EB82" si="21">SUM(BQ60:BQ81)</f>
        <v>0</v>
      </c>
      <c r="BR82" s="722">
        <f t="shared" si="21"/>
        <v>0</v>
      </c>
      <c r="BS82" s="722">
        <f t="shared" si="21"/>
        <v>0</v>
      </c>
      <c r="BT82" s="722">
        <f t="shared" si="21"/>
        <v>0</v>
      </c>
      <c r="BU82" s="722">
        <f t="shared" si="21"/>
        <v>0</v>
      </c>
      <c r="BV82" s="722">
        <f t="shared" si="21"/>
        <v>19322.664122857183</v>
      </c>
      <c r="BW82" s="722">
        <f t="shared" si="21"/>
        <v>0</v>
      </c>
      <c r="BX82" s="722">
        <f t="shared" si="21"/>
        <v>0</v>
      </c>
      <c r="BY82" s="722">
        <f t="shared" si="21"/>
        <v>0</v>
      </c>
      <c r="BZ82" s="722">
        <f t="shared" si="21"/>
        <v>0</v>
      </c>
      <c r="CA82" s="722">
        <f t="shared" si="21"/>
        <v>0</v>
      </c>
      <c r="CB82" s="722">
        <f t="shared" si="21"/>
        <v>0</v>
      </c>
      <c r="CC82" s="722">
        <f t="shared" si="21"/>
        <v>0</v>
      </c>
      <c r="CD82" s="722">
        <f t="shared" si="21"/>
        <v>0</v>
      </c>
      <c r="CE82" s="722">
        <f t="shared" si="21"/>
        <v>0</v>
      </c>
      <c r="CF82" s="722">
        <f t="shared" si="21"/>
        <v>0</v>
      </c>
      <c r="CG82" s="722">
        <f t="shared" si="21"/>
        <v>0</v>
      </c>
      <c r="CH82" s="722">
        <f t="shared" si="21"/>
        <v>23362.826884699956</v>
      </c>
      <c r="CI82" s="722">
        <f t="shared" si="21"/>
        <v>0</v>
      </c>
      <c r="CJ82" s="722">
        <f t="shared" si="21"/>
        <v>0</v>
      </c>
      <c r="CK82" s="722">
        <f t="shared" si="21"/>
        <v>0</v>
      </c>
      <c r="CL82" s="722">
        <f t="shared" si="21"/>
        <v>0</v>
      </c>
      <c r="CM82" s="722">
        <f t="shared" si="21"/>
        <v>0</v>
      </c>
      <c r="CN82" s="722">
        <f t="shared" si="21"/>
        <v>0</v>
      </c>
      <c r="CO82" s="722">
        <f t="shared" si="21"/>
        <v>0</v>
      </c>
      <c r="CP82" s="722">
        <f t="shared" si="21"/>
        <v>0</v>
      </c>
      <c r="CQ82" s="722">
        <f t="shared" si="21"/>
        <v>0</v>
      </c>
      <c r="CR82" s="722">
        <f t="shared" si="21"/>
        <v>0</v>
      </c>
      <c r="CS82" s="722">
        <f t="shared" si="21"/>
        <v>0</v>
      </c>
      <c r="CT82" s="722">
        <f t="shared" si="21"/>
        <v>27463.592087970435</v>
      </c>
      <c r="CU82" s="722">
        <f t="shared" si="21"/>
        <v>0</v>
      </c>
      <c r="CV82" s="722">
        <f t="shared" si="21"/>
        <v>0</v>
      </c>
      <c r="CW82" s="722">
        <f t="shared" si="21"/>
        <v>0</v>
      </c>
      <c r="CX82" s="722">
        <f t="shared" si="21"/>
        <v>0</v>
      </c>
      <c r="CY82" s="722">
        <f t="shared" si="21"/>
        <v>0</v>
      </c>
      <c r="CZ82" s="722">
        <f t="shared" si="21"/>
        <v>0</v>
      </c>
      <c r="DA82" s="722">
        <f t="shared" si="21"/>
        <v>0</v>
      </c>
      <c r="DB82" s="722">
        <f t="shared" si="21"/>
        <v>0</v>
      </c>
      <c r="DC82" s="722">
        <f t="shared" si="21"/>
        <v>0</v>
      </c>
      <c r="DD82" s="722">
        <f t="shared" si="21"/>
        <v>0</v>
      </c>
      <c r="DE82" s="722">
        <f t="shared" si="21"/>
        <v>0</v>
      </c>
      <c r="DF82" s="722">
        <f t="shared" si="21"/>
        <v>31625.868769289962</v>
      </c>
      <c r="DG82" s="722">
        <f t="shared" si="21"/>
        <v>0</v>
      </c>
      <c r="DH82" s="722">
        <f t="shared" si="21"/>
        <v>0</v>
      </c>
      <c r="DI82" s="722">
        <f t="shared" si="21"/>
        <v>0</v>
      </c>
      <c r="DJ82" s="722">
        <f t="shared" si="21"/>
        <v>0</v>
      </c>
      <c r="DK82" s="722">
        <f t="shared" si="21"/>
        <v>0</v>
      </c>
      <c r="DL82" s="722">
        <f t="shared" si="21"/>
        <v>0</v>
      </c>
      <c r="DM82" s="722">
        <f t="shared" si="21"/>
        <v>0</v>
      </c>
      <c r="DN82" s="722">
        <f t="shared" si="21"/>
        <v>0</v>
      </c>
      <c r="DO82" s="722">
        <f t="shared" si="21"/>
        <v>0</v>
      </c>
      <c r="DP82" s="722">
        <f t="shared" si="21"/>
        <v>0</v>
      </c>
      <c r="DQ82" s="722">
        <f t="shared" si="21"/>
        <v>0</v>
      </c>
      <c r="DR82" s="722">
        <f t="shared" si="21"/>
        <v>35850.579600829253</v>
      </c>
      <c r="DS82" s="722">
        <f t="shared" si="21"/>
        <v>0</v>
      </c>
      <c r="DT82" s="722">
        <f t="shared" si="21"/>
        <v>0</v>
      </c>
      <c r="DU82" s="722">
        <f t="shared" si="21"/>
        <v>0</v>
      </c>
      <c r="DV82" s="722">
        <f t="shared" si="21"/>
        <v>0</v>
      </c>
      <c r="DW82" s="722">
        <f t="shared" si="21"/>
        <v>0</v>
      </c>
      <c r="DX82" s="722">
        <f t="shared" si="21"/>
        <v>0</v>
      </c>
      <c r="DY82" s="722">
        <f t="shared" si="21"/>
        <v>0</v>
      </c>
      <c r="DZ82" s="722">
        <f t="shared" si="21"/>
        <v>0</v>
      </c>
      <c r="EA82" s="722">
        <f t="shared" si="21"/>
        <v>0</v>
      </c>
      <c r="EB82" s="722">
        <f t="shared" si="21"/>
        <v>0</v>
      </c>
      <c r="EC82" s="722">
        <f t="shared" ref="EC82:EF82" si="22">SUM(EC60:EC81)</f>
        <v>0</v>
      </c>
      <c r="ED82" s="722">
        <f t="shared" si="22"/>
        <v>40138.661094841693</v>
      </c>
      <c r="EE82" s="722">
        <f t="shared" si="22"/>
        <v>0</v>
      </c>
      <c r="EF82" s="723">
        <f t="shared" si="22"/>
        <v>0</v>
      </c>
      <c r="EG82" s="693" t="s">
        <v>109</v>
      </c>
    </row>
    <row r="83" spans="2:137" ht="15.75" thickTop="1" x14ac:dyDescent="0.25">
      <c r="B83" s="707"/>
    </row>
    <row r="84" spans="2:137" x14ac:dyDescent="0.25">
      <c r="B84" s="735" t="s">
        <v>291</v>
      </c>
      <c r="C84" s="727"/>
      <c r="D84" s="728"/>
      <c r="E84" s="729"/>
      <c r="F84" s="729"/>
      <c r="G84" s="729"/>
      <c r="H84" s="729"/>
      <c r="I84" s="729"/>
      <c r="J84" s="729"/>
      <c r="K84" s="729"/>
      <c r="L84" s="729"/>
      <c r="M84" s="729"/>
      <c r="N84" s="729"/>
      <c r="O84" s="729"/>
      <c r="P84" s="729"/>
      <c r="Q84" s="729"/>
      <c r="R84" s="729"/>
      <c r="S84" s="729"/>
      <c r="T84" s="729"/>
      <c r="U84" s="729"/>
      <c r="V84" s="729"/>
      <c r="W84" s="729"/>
      <c r="X84" s="729"/>
      <c r="Y84" s="729"/>
      <c r="Z84" s="729"/>
      <c r="AA84" s="729"/>
      <c r="AB84" s="729"/>
      <c r="AC84" s="729"/>
      <c r="AD84" s="729"/>
      <c r="AE84" s="729"/>
      <c r="AF84" s="729"/>
      <c r="AG84" s="729"/>
      <c r="AH84" s="729"/>
      <c r="AI84" s="729"/>
      <c r="AJ84" s="729"/>
      <c r="AK84" s="729"/>
      <c r="AL84" s="729"/>
      <c r="AM84" s="729"/>
      <c r="AN84" s="729"/>
      <c r="AO84" s="729"/>
      <c r="AP84" s="729"/>
      <c r="AQ84" s="729"/>
      <c r="AR84" s="729"/>
      <c r="AS84" s="729"/>
      <c r="AT84" s="729"/>
      <c r="AU84" s="729"/>
      <c r="AV84" s="729"/>
      <c r="AW84" s="729"/>
      <c r="AX84" s="729"/>
      <c r="AY84" s="729"/>
      <c r="AZ84" s="729"/>
      <c r="BA84" s="729"/>
      <c r="BB84" s="729"/>
      <c r="BC84" s="729"/>
      <c r="BD84" s="729"/>
      <c r="BE84" s="729"/>
      <c r="BF84" s="729"/>
      <c r="BG84" s="729"/>
      <c r="BH84" s="729"/>
      <c r="BI84" s="729"/>
      <c r="BJ84" s="729"/>
      <c r="BK84" s="729"/>
      <c r="BL84" s="729"/>
      <c r="BM84" s="729"/>
      <c r="BN84" s="729"/>
      <c r="BO84" s="729"/>
      <c r="BP84" s="729"/>
      <c r="BQ84" s="729"/>
      <c r="BR84" s="729"/>
      <c r="BS84" s="729"/>
      <c r="BT84" s="729"/>
      <c r="BU84" s="729"/>
      <c r="BV84" s="729"/>
      <c r="BW84" s="729"/>
      <c r="BX84" s="729"/>
      <c r="BY84" s="729"/>
      <c r="BZ84" s="729"/>
      <c r="CA84" s="729"/>
      <c r="CB84" s="729"/>
      <c r="CC84" s="729"/>
      <c r="CD84" s="729"/>
      <c r="CE84" s="729"/>
      <c r="CF84" s="729"/>
      <c r="CG84" s="729"/>
      <c r="CH84" s="729"/>
      <c r="CI84" s="729"/>
      <c r="CJ84" s="729"/>
      <c r="CK84" s="729"/>
      <c r="CL84" s="729"/>
      <c r="CM84" s="729"/>
      <c r="CN84" s="729"/>
      <c r="CO84" s="729"/>
      <c r="CP84" s="729"/>
      <c r="CQ84" s="729"/>
      <c r="CR84" s="729"/>
      <c r="CS84" s="729"/>
      <c r="CT84" s="729"/>
      <c r="CU84" s="729"/>
      <c r="CV84" s="729"/>
      <c r="CW84" s="729"/>
      <c r="CX84" s="729"/>
      <c r="CY84" s="729"/>
      <c r="CZ84" s="729"/>
      <c r="DA84" s="729"/>
      <c r="DB84" s="729"/>
      <c r="DC84" s="729"/>
      <c r="DD84" s="729"/>
      <c r="DE84" s="729"/>
      <c r="DF84" s="729"/>
      <c r="DG84" s="729"/>
      <c r="DH84" s="729"/>
      <c r="DI84" s="729"/>
      <c r="DJ84" s="729"/>
      <c r="DK84" s="729"/>
      <c r="DL84" s="729"/>
      <c r="DM84" s="729"/>
      <c r="DN84" s="729"/>
      <c r="DO84" s="729"/>
      <c r="DP84" s="729"/>
      <c r="DQ84" s="729"/>
      <c r="DR84" s="729"/>
      <c r="DS84" s="729"/>
      <c r="DT84" s="729"/>
      <c r="DU84" s="729"/>
      <c r="DV84" s="729"/>
      <c r="DW84" s="729"/>
      <c r="DX84" s="729"/>
      <c r="DY84" s="729"/>
      <c r="DZ84" s="729"/>
      <c r="EA84" s="729"/>
      <c r="EB84" s="729"/>
      <c r="EC84" s="729"/>
      <c r="ED84" s="729"/>
      <c r="EE84" s="729"/>
      <c r="EF84" s="730"/>
      <c r="EG84" s="693" t="s">
        <v>109</v>
      </c>
    </row>
    <row r="85" spans="2:137" x14ac:dyDescent="0.25">
      <c r="B85" s="731"/>
      <c r="C85" s="714" t="str">
        <f>CONCATENATE('Rent Roll'!B4&amp;" - "&amp;'Rent Roll'!C4)</f>
        <v>1 - Retail</v>
      </c>
      <c r="D85" s="361">
        <f t="shared" ref="D85:D106" si="23">SUM(E85:EF85)</f>
        <v>66185.643167925693</v>
      </c>
      <c r="E85" s="715" t="str">
        <f>IF(E$3='Rent Roll'!$U4,(('Rent Roll'!$W4*'Rent Roll'!$D4)*((1+'Rent Roll'!$X4)^('Reimbursement Breakout'!E$2-1))),"-")</f>
        <v>-</v>
      </c>
      <c r="F85" s="715" t="str">
        <f>IF(F$3='Rent Roll'!$U4,(('Rent Roll'!$W4*'Rent Roll'!$D4)*((1+'Rent Roll'!$X4)^('Reimbursement Breakout'!F$2-1))),"-")</f>
        <v>-</v>
      </c>
      <c r="G85" s="715" t="str">
        <f>IF(G$3='Rent Roll'!$U4,(('Rent Roll'!$W4*'Rent Roll'!$D4)*((1+'Rent Roll'!$X4)^('Reimbursement Breakout'!G$2-1))),"-")</f>
        <v>-</v>
      </c>
      <c r="H85" s="715" t="str">
        <f>IF(H$3='Rent Roll'!$U4,(('Rent Roll'!$W4*'Rent Roll'!$D4)*((1+'Rent Roll'!$X4)^('Reimbursement Breakout'!H$2-1))),"-")</f>
        <v>-</v>
      </c>
      <c r="I85" s="715" t="str">
        <f>IF(I$3='Rent Roll'!$U4,(('Rent Roll'!$W4*'Rent Roll'!$D4)*((1+'Rent Roll'!$X4)^('Reimbursement Breakout'!I$2-1))),"-")</f>
        <v>-</v>
      </c>
      <c r="J85" s="715" t="str">
        <f>IF(J$3='Rent Roll'!$U4,(('Rent Roll'!$W4*'Rent Roll'!$D4)*((1+'Rent Roll'!$X4)^('Reimbursement Breakout'!J$2-1))),"-")</f>
        <v>-</v>
      </c>
      <c r="K85" s="715" t="str">
        <f>IF(K$3='Rent Roll'!$U4,(('Rent Roll'!$W4*'Rent Roll'!$D4)*((1+'Rent Roll'!$X4)^('Reimbursement Breakout'!K$2-1))),"-")</f>
        <v>-</v>
      </c>
      <c r="L85" s="715" t="str">
        <f>IF(L$3='Rent Roll'!$U4,(('Rent Roll'!$W4*'Rent Roll'!$D4)*((1+'Rent Roll'!$X4)^('Reimbursement Breakout'!L$2-1))),"-")</f>
        <v>-</v>
      </c>
      <c r="M85" s="715" t="str">
        <f>IF(M$3='Rent Roll'!$U4,(('Rent Roll'!$W4*'Rent Roll'!$D4)*((1+'Rent Roll'!$X4)^('Reimbursement Breakout'!M$2-1))),"-")</f>
        <v>-</v>
      </c>
      <c r="N85" s="715">
        <f>IF(N$3='Rent Roll'!$U4,(('Rent Roll'!$W4*'Rent Roll'!$D4)*((1+'Rent Roll'!$X4)^('Reimbursement Breakout'!N$2-1))),"-")</f>
        <v>5439</v>
      </c>
      <c r="O85" s="715" t="str">
        <f>IF(O$3='Rent Roll'!$U4,(('Rent Roll'!$W4*'Rent Roll'!$D4)*((1+'Rent Roll'!$X4)^('Reimbursement Breakout'!O$2-1))),"-")</f>
        <v>-</v>
      </c>
      <c r="P85" s="715" t="str">
        <f>IF(P$3='Rent Roll'!$U4,(('Rent Roll'!$W4*'Rent Roll'!$D4)*((1+'Rent Roll'!$X4)^('Reimbursement Breakout'!P$2-1))),"-")</f>
        <v>-</v>
      </c>
      <c r="Q85" s="715" t="str">
        <f>IF(Q$3='Rent Roll'!$U4,(('Rent Roll'!$W4*'Rent Roll'!$D4)*((1+'Rent Roll'!$X4)^('Reimbursement Breakout'!Q$2-1))),"-")</f>
        <v>-</v>
      </c>
      <c r="R85" s="715" t="str">
        <f>IF(R$3='Rent Roll'!$U4,(('Rent Roll'!$W4*'Rent Roll'!$D4)*((1+'Rent Roll'!$X4)^('Reimbursement Breakout'!R$2-1))),"-")</f>
        <v>-</v>
      </c>
      <c r="S85" s="715" t="str">
        <f>IF(S$3='Rent Roll'!$U4,(('Rent Roll'!$W4*'Rent Roll'!$D4)*((1+'Rent Roll'!$X4)^('Reimbursement Breakout'!S$2-1))),"-")</f>
        <v>-</v>
      </c>
      <c r="T85" s="715" t="str">
        <f>IF(T$3='Rent Roll'!$U4,(('Rent Roll'!$W4*'Rent Roll'!$D4)*((1+'Rent Roll'!$X4)^('Reimbursement Breakout'!T$2-1))),"-")</f>
        <v>-</v>
      </c>
      <c r="U85" s="715" t="str">
        <f>IF(U$3='Rent Roll'!$U4,(('Rent Roll'!$W4*'Rent Roll'!$D4)*((1+'Rent Roll'!$X4)^('Reimbursement Breakout'!U$2-1))),"-")</f>
        <v>-</v>
      </c>
      <c r="V85" s="715" t="str">
        <f>IF(V$3='Rent Roll'!$U4,(('Rent Roll'!$W4*'Rent Roll'!$D4)*((1+'Rent Roll'!$X4)^('Reimbursement Breakout'!V$2-1))),"-")</f>
        <v>-</v>
      </c>
      <c r="W85" s="715" t="str">
        <f>IF(W$3='Rent Roll'!$U4,(('Rent Roll'!$W4*'Rent Roll'!$D4)*((1+'Rent Roll'!$X4)^('Reimbursement Breakout'!W$2-1))),"-")</f>
        <v>-</v>
      </c>
      <c r="X85" s="715" t="str">
        <f>IF(X$3='Rent Roll'!$U4,(('Rent Roll'!$W4*'Rent Roll'!$D4)*((1+'Rent Roll'!$X4)^('Reimbursement Breakout'!X$2-1))),"-")</f>
        <v>-</v>
      </c>
      <c r="Y85" s="715" t="str">
        <f>IF(Y$3='Rent Roll'!$U4,(('Rent Roll'!$W4*'Rent Roll'!$D4)*((1+'Rent Roll'!$X4)^('Reimbursement Breakout'!Y$2-1))),"-")</f>
        <v>-</v>
      </c>
      <c r="Z85" s="715">
        <f>IF(Z$3='Rent Roll'!$U4,(('Rent Roll'!$W4*'Rent Roll'!$D4)*((1+'Rent Roll'!$X4)^('Reimbursement Breakout'!Z$2-1))),"-")</f>
        <v>5547.78</v>
      </c>
      <c r="AA85" s="715" t="str">
        <f>IF(AA$3='Rent Roll'!$U4,(('Rent Roll'!$W4*'Rent Roll'!$D4)*((1+'Rent Roll'!$X4)^('Reimbursement Breakout'!AA$2-1))),"-")</f>
        <v>-</v>
      </c>
      <c r="AB85" s="715" t="str">
        <f>IF(AB$3='Rent Roll'!$U4,(('Rent Roll'!$W4*'Rent Roll'!$D4)*((1+'Rent Roll'!$X4)^('Reimbursement Breakout'!AB$2-1))),"-")</f>
        <v>-</v>
      </c>
      <c r="AC85" s="715" t="str">
        <f>IF(AC$3='Rent Roll'!$U4,(('Rent Roll'!$W4*'Rent Roll'!$D4)*((1+'Rent Roll'!$X4)^('Reimbursement Breakout'!AC$2-1))),"-")</f>
        <v>-</v>
      </c>
      <c r="AD85" s="715" t="str">
        <f>IF(AD$3='Rent Roll'!$U4,(('Rent Roll'!$W4*'Rent Roll'!$D4)*((1+'Rent Roll'!$X4)^('Reimbursement Breakout'!AD$2-1))),"-")</f>
        <v>-</v>
      </c>
      <c r="AE85" s="715" t="str">
        <f>IF(AE$3='Rent Roll'!$U4,(('Rent Roll'!$W4*'Rent Roll'!$D4)*((1+'Rent Roll'!$X4)^('Reimbursement Breakout'!AE$2-1))),"-")</f>
        <v>-</v>
      </c>
      <c r="AF85" s="715" t="str">
        <f>IF(AF$3='Rent Roll'!$U4,(('Rent Roll'!$W4*'Rent Roll'!$D4)*((1+'Rent Roll'!$X4)^('Reimbursement Breakout'!AF$2-1))),"-")</f>
        <v>-</v>
      </c>
      <c r="AG85" s="715" t="str">
        <f>IF(AG$3='Rent Roll'!$U4,(('Rent Roll'!$W4*'Rent Roll'!$D4)*((1+'Rent Roll'!$X4)^('Reimbursement Breakout'!AG$2-1))),"-")</f>
        <v>-</v>
      </c>
      <c r="AH85" s="715" t="str">
        <f>IF(AH$3='Rent Roll'!$U4,(('Rent Roll'!$W4*'Rent Roll'!$D4)*((1+'Rent Roll'!$X4)^('Reimbursement Breakout'!AH$2-1))),"-")</f>
        <v>-</v>
      </c>
      <c r="AI85" s="715" t="str">
        <f>IF(AI$3='Rent Roll'!$U4,(('Rent Roll'!$W4*'Rent Roll'!$D4)*((1+'Rent Roll'!$X4)^('Reimbursement Breakout'!AI$2-1))),"-")</f>
        <v>-</v>
      </c>
      <c r="AJ85" s="715" t="str">
        <f>IF(AJ$3='Rent Roll'!$U4,(('Rent Roll'!$W4*'Rent Roll'!$D4)*((1+'Rent Roll'!$X4)^('Reimbursement Breakout'!AJ$2-1))),"-")</f>
        <v>-</v>
      </c>
      <c r="AK85" s="715" t="str">
        <f>IF(AK$3='Rent Roll'!$U4,(('Rent Roll'!$W4*'Rent Roll'!$D4)*((1+'Rent Roll'!$X4)^('Reimbursement Breakout'!AK$2-1))),"-")</f>
        <v>-</v>
      </c>
      <c r="AL85" s="715">
        <f>IF(AL$3='Rent Roll'!$U4,(('Rent Roll'!$W4*'Rent Roll'!$D4)*((1+'Rent Roll'!$X4)^('Reimbursement Breakout'!AL$2-1))),"-")</f>
        <v>5658.7356</v>
      </c>
      <c r="AM85" s="715" t="str">
        <f>IF(AM$3='Rent Roll'!$U4,(('Rent Roll'!$W4*'Rent Roll'!$D4)*((1+'Rent Roll'!$X4)^('Reimbursement Breakout'!AM$2-1))),"-")</f>
        <v>-</v>
      </c>
      <c r="AN85" s="715" t="str">
        <f>IF(AN$3='Rent Roll'!$U4,(('Rent Roll'!$W4*'Rent Roll'!$D4)*((1+'Rent Roll'!$X4)^('Reimbursement Breakout'!AN$2-1))),"-")</f>
        <v>-</v>
      </c>
      <c r="AO85" s="715" t="str">
        <f>IF(AO$3='Rent Roll'!$U4,(('Rent Roll'!$W4*'Rent Roll'!$D4)*((1+'Rent Roll'!$X4)^('Reimbursement Breakout'!AO$2-1))),"-")</f>
        <v>-</v>
      </c>
      <c r="AP85" s="715" t="str">
        <f>IF(AP$3='Rent Roll'!$U4,(('Rent Roll'!$W4*'Rent Roll'!$D4)*((1+'Rent Roll'!$X4)^('Reimbursement Breakout'!AP$2-1))),"-")</f>
        <v>-</v>
      </c>
      <c r="AQ85" s="715" t="str">
        <f>IF(AQ$3='Rent Roll'!$U4,(('Rent Roll'!$W4*'Rent Roll'!$D4)*((1+'Rent Roll'!$X4)^('Reimbursement Breakout'!AQ$2-1))),"-")</f>
        <v>-</v>
      </c>
      <c r="AR85" s="715" t="str">
        <f>IF(AR$3='Rent Roll'!$U4,(('Rent Roll'!$W4*'Rent Roll'!$D4)*((1+'Rent Roll'!$X4)^('Reimbursement Breakout'!AR$2-1))),"-")</f>
        <v>-</v>
      </c>
      <c r="AS85" s="715" t="str">
        <f>IF(AS$3='Rent Roll'!$U4,(('Rent Roll'!$W4*'Rent Roll'!$D4)*((1+'Rent Roll'!$X4)^('Reimbursement Breakout'!AS$2-1))),"-")</f>
        <v>-</v>
      </c>
      <c r="AT85" s="715" t="str">
        <f>IF(AT$3='Rent Roll'!$U4,(('Rent Roll'!$W4*'Rent Roll'!$D4)*((1+'Rent Roll'!$X4)^('Reimbursement Breakout'!AT$2-1))),"-")</f>
        <v>-</v>
      </c>
      <c r="AU85" s="715" t="str">
        <f>IF(AU$3='Rent Roll'!$U4,(('Rent Roll'!$W4*'Rent Roll'!$D4)*((1+'Rent Roll'!$X4)^('Reimbursement Breakout'!AU$2-1))),"-")</f>
        <v>-</v>
      </c>
      <c r="AV85" s="715" t="str">
        <f>IF(AV$3='Rent Roll'!$U4,(('Rent Roll'!$W4*'Rent Roll'!$D4)*((1+'Rent Roll'!$X4)^('Reimbursement Breakout'!AV$2-1))),"-")</f>
        <v>-</v>
      </c>
      <c r="AW85" s="715" t="str">
        <f>IF(AW$3='Rent Roll'!$U4,(('Rent Roll'!$W4*'Rent Roll'!$D4)*((1+'Rent Roll'!$X4)^('Reimbursement Breakout'!AW$2-1))),"-")</f>
        <v>-</v>
      </c>
      <c r="AX85" s="715">
        <f>IF(AX$3='Rent Roll'!$U4,(('Rent Roll'!$W4*'Rent Roll'!$D4)*((1+'Rent Roll'!$X4)^('Reimbursement Breakout'!AX$2-1))),"-")</f>
        <v>5771.910312</v>
      </c>
      <c r="AY85" s="715" t="str">
        <f>IF(AY$3='Rent Roll'!$U4,(('Rent Roll'!$W4*'Rent Roll'!$D4)*((1+'Rent Roll'!$X4)^('Reimbursement Breakout'!AY$2-1))),"-")</f>
        <v>-</v>
      </c>
      <c r="AZ85" s="715" t="str">
        <f>IF(AZ$3='Rent Roll'!$U4,(('Rent Roll'!$W4*'Rent Roll'!$D4)*((1+'Rent Roll'!$X4)^('Reimbursement Breakout'!AZ$2-1))),"-")</f>
        <v>-</v>
      </c>
      <c r="BA85" s="715" t="str">
        <f>IF(BA$3='Rent Roll'!$U4,(('Rent Roll'!$W4*'Rent Roll'!$D4)*((1+'Rent Roll'!$X4)^('Reimbursement Breakout'!BA$2-1))),"-")</f>
        <v>-</v>
      </c>
      <c r="BB85" s="715" t="str">
        <f>IF(BB$3='Rent Roll'!$U4,(('Rent Roll'!$W4*'Rent Roll'!$D4)*((1+'Rent Roll'!$X4)^('Reimbursement Breakout'!BB$2-1))),"-")</f>
        <v>-</v>
      </c>
      <c r="BC85" s="715" t="str">
        <f>IF(BC$3='Rent Roll'!$U4,(('Rent Roll'!$W4*'Rent Roll'!$D4)*((1+'Rent Roll'!$X4)^('Reimbursement Breakout'!BC$2-1))),"-")</f>
        <v>-</v>
      </c>
      <c r="BD85" s="715" t="str">
        <f>IF(BD$3='Rent Roll'!$U4,(('Rent Roll'!$W4*'Rent Roll'!$D4)*((1+'Rent Roll'!$X4)^('Reimbursement Breakout'!BD$2-1))),"-")</f>
        <v>-</v>
      </c>
      <c r="BE85" s="715" t="str">
        <f>IF(BE$3='Rent Roll'!$U4,(('Rent Roll'!$W4*'Rent Roll'!$D4)*((1+'Rent Roll'!$X4)^('Reimbursement Breakout'!BE$2-1))),"-")</f>
        <v>-</v>
      </c>
      <c r="BF85" s="715" t="str">
        <f>IF(BF$3='Rent Roll'!$U4,(('Rent Roll'!$W4*'Rent Roll'!$D4)*((1+'Rent Roll'!$X4)^('Reimbursement Breakout'!BF$2-1))),"-")</f>
        <v>-</v>
      </c>
      <c r="BG85" s="715" t="str">
        <f>IF(BG$3='Rent Roll'!$U4,(('Rent Roll'!$W4*'Rent Roll'!$D4)*((1+'Rent Roll'!$X4)^('Reimbursement Breakout'!BG$2-1))),"-")</f>
        <v>-</v>
      </c>
      <c r="BH85" s="715" t="str">
        <f>IF(BH$3='Rent Roll'!$U4,(('Rent Roll'!$W4*'Rent Roll'!$D4)*((1+'Rent Roll'!$X4)^('Reimbursement Breakout'!BH$2-1))),"-")</f>
        <v>-</v>
      </c>
      <c r="BI85" s="715" t="str">
        <f>IF(BI$3='Rent Roll'!$U4,(('Rent Roll'!$W4*'Rent Roll'!$D4)*((1+'Rent Roll'!$X4)^('Reimbursement Breakout'!BI$2-1))),"-")</f>
        <v>-</v>
      </c>
      <c r="BJ85" s="715">
        <f>IF(BJ$3='Rent Roll'!$U4,(('Rent Roll'!$W4*'Rent Roll'!$D4)*((1+'Rent Roll'!$X4)^('Reimbursement Breakout'!BJ$2-1))),"-")</f>
        <v>5887.34851824</v>
      </c>
      <c r="BK85" s="715" t="str">
        <f>IF(BK$3='Rent Roll'!$U4,(('Rent Roll'!$W4*'Rent Roll'!$D4)*((1+'Rent Roll'!$X4)^('Reimbursement Breakout'!BK$2-1))),"-")</f>
        <v>-</v>
      </c>
      <c r="BL85" s="715" t="str">
        <f>IF(BL$3='Rent Roll'!$U4,(('Rent Roll'!$W4*'Rent Roll'!$D4)*((1+'Rent Roll'!$X4)^('Reimbursement Breakout'!BL$2-1))),"-")</f>
        <v>-</v>
      </c>
      <c r="BM85" s="715" t="str">
        <f>IF(BM$3='Rent Roll'!$U4,(('Rent Roll'!$W4*'Rent Roll'!$D4)*((1+'Rent Roll'!$X4)^('Reimbursement Breakout'!BM$2-1))),"-")</f>
        <v>-</v>
      </c>
      <c r="BN85" s="715" t="str">
        <f>IF(BN$3='Rent Roll'!$U4,(('Rent Roll'!$W4*'Rent Roll'!$D4)*((1+'Rent Roll'!$X4)^('Reimbursement Breakout'!BN$2-1))),"-")</f>
        <v>-</v>
      </c>
      <c r="BO85" s="715" t="str">
        <f>IF(BO$3='Rent Roll'!$U4,(('Rent Roll'!$W4*'Rent Roll'!$D4)*((1+'Rent Roll'!$X4)^('Reimbursement Breakout'!BO$2-1))),"-")</f>
        <v>-</v>
      </c>
      <c r="BP85" s="715" t="str">
        <f>IF(BP$3='Rent Roll'!$U4,(('Rent Roll'!$W4*'Rent Roll'!$D4)*((1+'Rent Roll'!$X4)^('Reimbursement Breakout'!BP$2-1))),"-")</f>
        <v>-</v>
      </c>
      <c r="BQ85" s="715" t="str">
        <f>IF(BQ$3='Rent Roll'!$U4,(('Rent Roll'!$W4*'Rent Roll'!$D4)*((1+'Rent Roll'!$X4)^('Reimbursement Breakout'!BQ$2-1))),"-")</f>
        <v>-</v>
      </c>
      <c r="BR85" s="715" t="str">
        <f>IF(BR$3='Rent Roll'!$U4,(('Rent Roll'!$W4*'Rent Roll'!$D4)*((1+'Rent Roll'!$X4)^('Reimbursement Breakout'!BR$2-1))),"-")</f>
        <v>-</v>
      </c>
      <c r="BS85" s="715" t="str">
        <f>IF(BS$3='Rent Roll'!$U4,(('Rent Roll'!$W4*'Rent Roll'!$D4)*((1+'Rent Roll'!$X4)^('Reimbursement Breakout'!BS$2-1))),"-")</f>
        <v>-</v>
      </c>
      <c r="BT85" s="715" t="str">
        <f>IF(BT$3='Rent Roll'!$U4,(('Rent Roll'!$W4*'Rent Roll'!$D4)*((1+'Rent Roll'!$X4)^('Reimbursement Breakout'!BT$2-1))),"-")</f>
        <v>-</v>
      </c>
      <c r="BU85" s="715" t="str">
        <f>IF(BU$3='Rent Roll'!$U4,(('Rent Roll'!$W4*'Rent Roll'!$D4)*((1+'Rent Roll'!$X4)^('Reimbursement Breakout'!BU$2-1))),"-")</f>
        <v>-</v>
      </c>
      <c r="BV85" s="715">
        <f>IF(BV$3='Rent Roll'!$U4,(('Rent Roll'!$W4*'Rent Roll'!$D4)*((1+'Rent Roll'!$X4)^('Reimbursement Breakout'!BV$2-1))),"-")</f>
        <v>6005.0954886048003</v>
      </c>
      <c r="BW85" s="715" t="str">
        <f>IF(BW$3='Rent Roll'!$U4,(('Rent Roll'!$W4*'Rent Roll'!$D4)*((1+'Rent Roll'!$X4)^('Reimbursement Breakout'!BW$2-1))),"-")</f>
        <v>-</v>
      </c>
      <c r="BX85" s="715" t="str">
        <f>IF(BX$3='Rent Roll'!$U4,(('Rent Roll'!$W4*'Rent Roll'!$D4)*((1+'Rent Roll'!$X4)^('Reimbursement Breakout'!BX$2-1))),"-")</f>
        <v>-</v>
      </c>
      <c r="BY85" s="715" t="str">
        <f>IF(BY$3='Rent Roll'!$U4,(('Rent Roll'!$W4*'Rent Roll'!$D4)*((1+'Rent Roll'!$X4)^('Reimbursement Breakout'!BY$2-1))),"-")</f>
        <v>-</v>
      </c>
      <c r="BZ85" s="715" t="str">
        <f>IF(BZ$3='Rent Roll'!$U4,(('Rent Roll'!$W4*'Rent Roll'!$D4)*((1+'Rent Roll'!$X4)^('Reimbursement Breakout'!BZ$2-1))),"-")</f>
        <v>-</v>
      </c>
      <c r="CA85" s="715" t="str">
        <f>IF(CA$3='Rent Roll'!$U4,(('Rent Roll'!$W4*'Rent Roll'!$D4)*((1+'Rent Roll'!$X4)^('Reimbursement Breakout'!CA$2-1))),"-")</f>
        <v>-</v>
      </c>
      <c r="CB85" s="715" t="str">
        <f>IF(CB$3='Rent Roll'!$U4,(('Rent Roll'!$W4*'Rent Roll'!$D4)*((1+'Rent Roll'!$X4)^('Reimbursement Breakout'!CB$2-1))),"-")</f>
        <v>-</v>
      </c>
      <c r="CC85" s="715" t="str">
        <f>IF(CC$3='Rent Roll'!$U4,(('Rent Roll'!$W4*'Rent Roll'!$D4)*((1+'Rent Roll'!$X4)^('Reimbursement Breakout'!CC$2-1))),"-")</f>
        <v>-</v>
      </c>
      <c r="CD85" s="715" t="str">
        <f>IF(CD$3='Rent Roll'!$U4,(('Rent Roll'!$W4*'Rent Roll'!$D4)*((1+'Rent Roll'!$X4)^('Reimbursement Breakout'!CD$2-1))),"-")</f>
        <v>-</v>
      </c>
      <c r="CE85" s="715" t="str">
        <f>IF(CE$3='Rent Roll'!$U4,(('Rent Roll'!$W4*'Rent Roll'!$D4)*((1+'Rent Roll'!$X4)^('Reimbursement Breakout'!CE$2-1))),"-")</f>
        <v>-</v>
      </c>
      <c r="CF85" s="715" t="str">
        <f>IF(CF$3='Rent Roll'!$U4,(('Rent Roll'!$W4*'Rent Roll'!$D4)*((1+'Rent Roll'!$X4)^('Reimbursement Breakout'!CF$2-1))),"-")</f>
        <v>-</v>
      </c>
      <c r="CG85" s="715" t="str">
        <f>IF(CG$3='Rent Roll'!$U4,(('Rent Roll'!$W4*'Rent Roll'!$D4)*((1+'Rent Roll'!$X4)^('Reimbursement Breakout'!CG$2-1))),"-")</f>
        <v>-</v>
      </c>
      <c r="CH85" s="715">
        <f>IF(CH$3='Rent Roll'!$U4,(('Rent Roll'!$W4*'Rent Roll'!$D4)*((1+'Rent Roll'!$X4)^('Reimbursement Breakout'!CH$2-1))),"-")</f>
        <v>6125.1973983768967</v>
      </c>
      <c r="CI85" s="715" t="str">
        <f>IF(CI$3='Rent Roll'!$U4,(('Rent Roll'!$W4*'Rent Roll'!$D4)*((1+'Rent Roll'!$X4)^('Reimbursement Breakout'!CI$2-1))),"-")</f>
        <v>-</v>
      </c>
      <c r="CJ85" s="715" t="str">
        <f>IF(CJ$3='Rent Roll'!$U4,(('Rent Roll'!$W4*'Rent Roll'!$D4)*((1+'Rent Roll'!$X4)^('Reimbursement Breakout'!CJ$2-1))),"-")</f>
        <v>-</v>
      </c>
      <c r="CK85" s="715" t="str">
        <f>IF(CK$3='Rent Roll'!$U4,(('Rent Roll'!$W4*'Rent Roll'!$D4)*((1+'Rent Roll'!$X4)^('Reimbursement Breakout'!CK$2-1))),"-")</f>
        <v>-</v>
      </c>
      <c r="CL85" s="715" t="str">
        <f>IF(CL$3='Rent Roll'!$U4,(('Rent Roll'!$W4*'Rent Roll'!$D4)*((1+'Rent Roll'!$X4)^('Reimbursement Breakout'!CL$2-1))),"-")</f>
        <v>-</v>
      </c>
      <c r="CM85" s="715" t="str">
        <f>IF(CM$3='Rent Roll'!$U4,(('Rent Roll'!$W4*'Rent Roll'!$D4)*((1+'Rent Roll'!$X4)^('Reimbursement Breakout'!CM$2-1))),"-")</f>
        <v>-</v>
      </c>
      <c r="CN85" s="715" t="str">
        <f>IF(CN$3='Rent Roll'!$U4,(('Rent Roll'!$W4*'Rent Roll'!$D4)*((1+'Rent Roll'!$X4)^('Reimbursement Breakout'!CN$2-1))),"-")</f>
        <v>-</v>
      </c>
      <c r="CO85" s="715" t="str">
        <f>IF(CO$3='Rent Roll'!$U4,(('Rent Roll'!$W4*'Rent Roll'!$D4)*((1+'Rent Roll'!$X4)^('Reimbursement Breakout'!CO$2-1))),"-")</f>
        <v>-</v>
      </c>
      <c r="CP85" s="715" t="str">
        <f>IF(CP$3='Rent Roll'!$U4,(('Rent Roll'!$W4*'Rent Roll'!$D4)*((1+'Rent Roll'!$X4)^('Reimbursement Breakout'!CP$2-1))),"-")</f>
        <v>-</v>
      </c>
      <c r="CQ85" s="715" t="str">
        <f>IF(CQ$3='Rent Roll'!$U4,(('Rent Roll'!$W4*'Rent Roll'!$D4)*((1+'Rent Roll'!$X4)^('Reimbursement Breakout'!CQ$2-1))),"-")</f>
        <v>-</v>
      </c>
      <c r="CR85" s="715" t="str">
        <f>IF(CR$3='Rent Roll'!$U4,(('Rent Roll'!$W4*'Rent Roll'!$D4)*((1+'Rent Roll'!$X4)^('Reimbursement Breakout'!CR$2-1))),"-")</f>
        <v>-</v>
      </c>
      <c r="CS85" s="715" t="str">
        <f>IF(CS$3='Rent Roll'!$U4,(('Rent Roll'!$W4*'Rent Roll'!$D4)*((1+'Rent Roll'!$X4)^('Reimbursement Breakout'!CS$2-1))),"-")</f>
        <v>-</v>
      </c>
      <c r="CT85" s="715">
        <f>IF(CT$3='Rent Roll'!$U4,(('Rent Roll'!$W4*'Rent Roll'!$D4)*((1+'Rent Roll'!$X4)^('Reimbursement Breakout'!CT$2-1))),"-")</f>
        <v>6247.7013463444327</v>
      </c>
      <c r="CU85" s="715" t="str">
        <f>IF(CU$3='Rent Roll'!$U4,(('Rent Roll'!$W4*'Rent Roll'!$D4)*((1+'Rent Roll'!$X4)^('Reimbursement Breakout'!CU$2-1))),"-")</f>
        <v>-</v>
      </c>
      <c r="CV85" s="715" t="str">
        <f>IF(CV$3='Rent Roll'!$U4,(('Rent Roll'!$W4*'Rent Roll'!$D4)*((1+'Rent Roll'!$X4)^('Reimbursement Breakout'!CV$2-1))),"-")</f>
        <v>-</v>
      </c>
      <c r="CW85" s="715" t="str">
        <f>IF(CW$3='Rent Roll'!$U4,(('Rent Roll'!$W4*'Rent Roll'!$D4)*((1+'Rent Roll'!$X4)^('Reimbursement Breakout'!CW$2-1))),"-")</f>
        <v>-</v>
      </c>
      <c r="CX85" s="715" t="str">
        <f>IF(CX$3='Rent Roll'!$U4,(('Rent Roll'!$W4*'Rent Roll'!$D4)*((1+'Rent Roll'!$X4)^('Reimbursement Breakout'!CX$2-1))),"-")</f>
        <v>-</v>
      </c>
      <c r="CY85" s="715" t="str">
        <f>IF(CY$3='Rent Roll'!$U4,(('Rent Roll'!$W4*'Rent Roll'!$D4)*((1+'Rent Roll'!$X4)^('Reimbursement Breakout'!CY$2-1))),"-")</f>
        <v>-</v>
      </c>
      <c r="CZ85" s="715" t="str">
        <f>IF(CZ$3='Rent Roll'!$U4,(('Rent Roll'!$W4*'Rent Roll'!$D4)*((1+'Rent Roll'!$X4)^('Reimbursement Breakout'!CZ$2-1))),"-")</f>
        <v>-</v>
      </c>
      <c r="DA85" s="715" t="str">
        <f>IF(DA$3='Rent Roll'!$U4,(('Rent Roll'!$W4*'Rent Roll'!$D4)*((1+'Rent Roll'!$X4)^('Reimbursement Breakout'!DA$2-1))),"-")</f>
        <v>-</v>
      </c>
      <c r="DB85" s="715" t="str">
        <f>IF(DB$3='Rent Roll'!$U4,(('Rent Roll'!$W4*'Rent Roll'!$D4)*((1+'Rent Roll'!$X4)^('Reimbursement Breakout'!DB$2-1))),"-")</f>
        <v>-</v>
      </c>
      <c r="DC85" s="715" t="str">
        <f>IF(DC$3='Rent Roll'!$U4,(('Rent Roll'!$W4*'Rent Roll'!$D4)*((1+'Rent Roll'!$X4)^('Reimbursement Breakout'!DC$2-1))),"-")</f>
        <v>-</v>
      </c>
      <c r="DD85" s="715" t="str">
        <f>IF(DD$3='Rent Roll'!$U4,(('Rent Roll'!$W4*'Rent Roll'!$D4)*((1+'Rent Roll'!$X4)^('Reimbursement Breakout'!DD$2-1))),"-")</f>
        <v>-</v>
      </c>
      <c r="DE85" s="715" t="str">
        <f>IF(DE$3='Rent Roll'!$U4,(('Rent Roll'!$W4*'Rent Roll'!$D4)*((1+'Rent Roll'!$X4)^('Reimbursement Breakout'!DE$2-1))),"-")</f>
        <v>-</v>
      </c>
      <c r="DF85" s="715">
        <f>IF(DF$3='Rent Roll'!$U4,(('Rent Roll'!$W4*'Rent Roll'!$D4)*((1+'Rent Roll'!$X4)^('Reimbursement Breakout'!DF$2-1))),"-")</f>
        <v>6372.6553732713219</v>
      </c>
      <c r="DG85" s="715" t="str">
        <f>IF(DG$3='Rent Roll'!$U4,(('Rent Roll'!$W4*'Rent Roll'!$D4)*((1+'Rent Roll'!$X4)^('Reimbursement Breakout'!DG$2-1))),"-")</f>
        <v>-</v>
      </c>
      <c r="DH85" s="715" t="str">
        <f>IF(DH$3='Rent Roll'!$U4,(('Rent Roll'!$W4*'Rent Roll'!$D4)*((1+'Rent Roll'!$X4)^('Reimbursement Breakout'!DH$2-1))),"-")</f>
        <v>-</v>
      </c>
      <c r="DI85" s="715" t="str">
        <f>IF(DI$3='Rent Roll'!$U4,(('Rent Roll'!$W4*'Rent Roll'!$D4)*((1+'Rent Roll'!$X4)^('Reimbursement Breakout'!DI$2-1))),"-")</f>
        <v>-</v>
      </c>
      <c r="DJ85" s="715" t="str">
        <f>IF(DJ$3='Rent Roll'!$U4,(('Rent Roll'!$W4*'Rent Roll'!$D4)*((1+'Rent Roll'!$X4)^('Reimbursement Breakout'!DJ$2-1))),"-")</f>
        <v>-</v>
      </c>
      <c r="DK85" s="715" t="str">
        <f>IF(DK$3='Rent Roll'!$U4,(('Rent Roll'!$W4*'Rent Roll'!$D4)*((1+'Rent Roll'!$X4)^('Reimbursement Breakout'!DK$2-1))),"-")</f>
        <v>-</v>
      </c>
      <c r="DL85" s="715" t="str">
        <f>IF(DL$3='Rent Roll'!$U4,(('Rent Roll'!$W4*'Rent Roll'!$D4)*((1+'Rent Roll'!$X4)^('Reimbursement Breakout'!DL$2-1))),"-")</f>
        <v>-</v>
      </c>
      <c r="DM85" s="715" t="str">
        <f>IF(DM$3='Rent Roll'!$U4,(('Rent Roll'!$W4*'Rent Roll'!$D4)*((1+'Rent Roll'!$X4)^('Reimbursement Breakout'!DM$2-1))),"-")</f>
        <v>-</v>
      </c>
      <c r="DN85" s="715" t="str">
        <f>IF(DN$3='Rent Roll'!$U4,(('Rent Roll'!$W4*'Rent Roll'!$D4)*((1+'Rent Roll'!$X4)^('Reimbursement Breakout'!DN$2-1))),"-")</f>
        <v>-</v>
      </c>
      <c r="DO85" s="715" t="str">
        <f>IF(DO$3='Rent Roll'!$U4,(('Rent Roll'!$W4*'Rent Roll'!$D4)*((1+'Rent Roll'!$X4)^('Reimbursement Breakout'!DO$2-1))),"-")</f>
        <v>-</v>
      </c>
      <c r="DP85" s="715" t="str">
        <f>IF(DP$3='Rent Roll'!$U4,(('Rent Roll'!$W4*'Rent Roll'!$D4)*((1+'Rent Roll'!$X4)^('Reimbursement Breakout'!DP$2-1))),"-")</f>
        <v>-</v>
      </c>
      <c r="DQ85" s="715" t="str">
        <f>IF(DQ$3='Rent Roll'!$U4,(('Rent Roll'!$W4*'Rent Roll'!$D4)*((1+'Rent Roll'!$X4)^('Reimbursement Breakout'!DQ$2-1))),"-")</f>
        <v>-</v>
      </c>
      <c r="DR85" s="715">
        <f>IF(DR$3='Rent Roll'!$U4,(('Rent Roll'!$W4*'Rent Roll'!$D4)*((1+'Rent Roll'!$X4)^('Reimbursement Breakout'!DR$2-1))),"-")</f>
        <v>6500.1084807367488</v>
      </c>
      <c r="DS85" s="715" t="str">
        <f>IF(DS$3='Rent Roll'!$U4,(('Rent Roll'!$W4*'Rent Roll'!$D4)*((1+'Rent Roll'!$X4)^('Reimbursement Breakout'!DS$2-1))),"-")</f>
        <v>-</v>
      </c>
      <c r="DT85" s="715" t="str">
        <f>IF(DT$3='Rent Roll'!$U4,(('Rent Roll'!$W4*'Rent Roll'!$D4)*((1+'Rent Roll'!$X4)^('Reimbursement Breakout'!DT$2-1))),"-")</f>
        <v>-</v>
      </c>
      <c r="DU85" s="715" t="str">
        <f>IF(DU$3='Rent Roll'!$U4,(('Rent Roll'!$W4*'Rent Roll'!$D4)*((1+'Rent Roll'!$X4)^('Reimbursement Breakout'!DU$2-1))),"-")</f>
        <v>-</v>
      </c>
      <c r="DV85" s="715" t="str">
        <f>IF(DV$3='Rent Roll'!$U4,(('Rent Roll'!$W4*'Rent Roll'!$D4)*((1+'Rent Roll'!$X4)^('Reimbursement Breakout'!DV$2-1))),"-")</f>
        <v>-</v>
      </c>
      <c r="DW85" s="715" t="str">
        <f>IF(DW$3='Rent Roll'!$U4,(('Rent Roll'!$W4*'Rent Roll'!$D4)*((1+'Rent Roll'!$X4)^('Reimbursement Breakout'!DW$2-1))),"-")</f>
        <v>-</v>
      </c>
      <c r="DX85" s="715" t="str">
        <f>IF(DX$3='Rent Roll'!$U4,(('Rent Roll'!$W4*'Rent Roll'!$D4)*((1+'Rent Roll'!$X4)^('Reimbursement Breakout'!DX$2-1))),"-")</f>
        <v>-</v>
      </c>
      <c r="DY85" s="715" t="str">
        <f>IF(DY$3='Rent Roll'!$U4,(('Rent Roll'!$W4*'Rent Roll'!$D4)*((1+'Rent Roll'!$X4)^('Reimbursement Breakout'!DY$2-1))),"-")</f>
        <v>-</v>
      </c>
      <c r="DZ85" s="715" t="str">
        <f>IF(DZ$3='Rent Roll'!$U4,(('Rent Roll'!$W4*'Rent Roll'!$D4)*((1+'Rent Roll'!$X4)^('Reimbursement Breakout'!DZ$2-1))),"-")</f>
        <v>-</v>
      </c>
      <c r="EA85" s="715" t="str">
        <f>IF(EA$3='Rent Roll'!$U4,(('Rent Roll'!$W4*'Rent Roll'!$D4)*((1+'Rent Roll'!$X4)^('Reimbursement Breakout'!EA$2-1))),"-")</f>
        <v>-</v>
      </c>
      <c r="EB85" s="715" t="str">
        <f>IF(EB$3='Rent Roll'!$U4,(('Rent Roll'!$W4*'Rent Roll'!$D4)*((1+'Rent Roll'!$X4)^('Reimbursement Breakout'!EB$2-1))),"-")</f>
        <v>-</v>
      </c>
      <c r="EC85" s="715" t="str">
        <f>IF(EC$3='Rent Roll'!$U4,(('Rent Roll'!$W4*'Rent Roll'!$D4)*((1+'Rent Roll'!$X4)^('Reimbursement Breakout'!EC$2-1))),"-")</f>
        <v>-</v>
      </c>
      <c r="ED85" s="715">
        <f>IF(ED$3='Rent Roll'!$U4,(('Rent Roll'!$W4*'Rent Roll'!$D4)*((1+'Rent Roll'!$X4)^('Reimbursement Breakout'!ED$2-1))),"-")</f>
        <v>6630.1106503514839</v>
      </c>
      <c r="EE85" s="715" t="str">
        <f>IF(EE$3='Rent Roll'!$U4,(('Rent Roll'!$W4*'Rent Roll'!$D4)*((1+'Rent Roll'!$X4)^('Reimbursement Breakout'!EE$2-1))),"-")</f>
        <v>-</v>
      </c>
      <c r="EF85" s="361" t="str">
        <f>IF(EF$3='Rent Roll'!$U4,(('Rent Roll'!$W4*'Rent Roll'!$D4)*((1+'Rent Roll'!$X4)^('Reimbursement Breakout'!EF$2-1))),"-")</f>
        <v>-</v>
      </c>
      <c r="EG85" s="693" t="s">
        <v>109</v>
      </c>
    </row>
    <row r="86" spans="2:137" x14ac:dyDescent="0.25">
      <c r="B86" s="731"/>
      <c r="C86" s="714" t="str">
        <f>CONCATENATE('Rent Roll'!B5&amp;" - "&amp;'Rent Roll'!C5)</f>
        <v>2 - Office</v>
      </c>
      <c r="D86" s="361">
        <f t="shared" si="23"/>
        <v>124303.42801256863</v>
      </c>
      <c r="E86" s="715" t="str">
        <f>IF(E$3='Rent Roll'!$U5,(('Rent Roll'!$W5*'Rent Roll'!$D5)*((1+'Rent Roll'!$X5)^('Reimbursement Breakout'!E$2-1))),"-")</f>
        <v>-</v>
      </c>
      <c r="F86" s="715" t="str">
        <f>IF(F$3='Rent Roll'!$U5,(('Rent Roll'!$W5*'Rent Roll'!$D5)*((1+'Rent Roll'!$X5)^('Reimbursement Breakout'!F$2-1))),"-")</f>
        <v>-</v>
      </c>
      <c r="G86" s="715" t="str">
        <f>IF(G$3='Rent Roll'!$U5,(('Rent Roll'!$W5*'Rent Roll'!$D5)*((1+'Rent Roll'!$X5)^('Reimbursement Breakout'!G$2-1))),"-")</f>
        <v>-</v>
      </c>
      <c r="H86" s="715" t="str">
        <f>IF(H$3='Rent Roll'!$U5,(('Rent Roll'!$W5*'Rent Roll'!$D5)*((1+'Rent Roll'!$X5)^('Reimbursement Breakout'!H$2-1))),"-")</f>
        <v>-</v>
      </c>
      <c r="I86" s="715" t="str">
        <f>IF(I$3='Rent Roll'!$U5,(('Rent Roll'!$W5*'Rent Roll'!$D5)*((1+'Rent Roll'!$X5)^('Reimbursement Breakout'!I$2-1))),"-")</f>
        <v>-</v>
      </c>
      <c r="J86" s="715" t="str">
        <f>IF(J$3='Rent Roll'!$U5,(('Rent Roll'!$W5*'Rent Roll'!$D5)*((1+'Rent Roll'!$X5)^('Reimbursement Breakout'!J$2-1))),"-")</f>
        <v>-</v>
      </c>
      <c r="K86" s="715" t="str">
        <f>IF(K$3='Rent Roll'!$U5,(('Rent Roll'!$W5*'Rent Roll'!$D5)*((1+'Rent Roll'!$X5)^('Reimbursement Breakout'!K$2-1))),"-")</f>
        <v>-</v>
      </c>
      <c r="L86" s="715" t="str">
        <f>IF(L$3='Rent Roll'!$U5,(('Rent Roll'!$W5*'Rent Roll'!$D5)*((1+'Rent Roll'!$X5)^('Reimbursement Breakout'!L$2-1))),"-")</f>
        <v>-</v>
      </c>
      <c r="M86" s="715" t="str">
        <f>IF(M$3='Rent Roll'!$U5,(('Rent Roll'!$W5*'Rent Roll'!$D5)*((1+'Rent Roll'!$X5)^('Reimbursement Breakout'!M$2-1))),"-")</f>
        <v>-</v>
      </c>
      <c r="N86" s="715">
        <f>IF(N$3='Rent Roll'!$U5,(('Rent Roll'!$W5*'Rent Roll'!$D5)*((1+'Rent Roll'!$X5)^('Reimbursement Breakout'!N$2-1))),"-")</f>
        <v>10215</v>
      </c>
      <c r="O86" s="715" t="str">
        <f>IF(O$3='Rent Roll'!$U5,(('Rent Roll'!$W5*'Rent Roll'!$D5)*((1+'Rent Roll'!$X5)^('Reimbursement Breakout'!O$2-1))),"-")</f>
        <v>-</v>
      </c>
      <c r="P86" s="715" t="str">
        <f>IF(P$3='Rent Roll'!$U5,(('Rent Roll'!$W5*'Rent Roll'!$D5)*((1+'Rent Roll'!$X5)^('Reimbursement Breakout'!P$2-1))),"-")</f>
        <v>-</v>
      </c>
      <c r="Q86" s="715" t="str">
        <f>IF(Q$3='Rent Roll'!$U5,(('Rent Roll'!$W5*'Rent Roll'!$D5)*((1+'Rent Roll'!$X5)^('Reimbursement Breakout'!Q$2-1))),"-")</f>
        <v>-</v>
      </c>
      <c r="R86" s="715" t="str">
        <f>IF(R$3='Rent Roll'!$U5,(('Rent Roll'!$W5*'Rent Roll'!$D5)*((1+'Rent Roll'!$X5)^('Reimbursement Breakout'!R$2-1))),"-")</f>
        <v>-</v>
      </c>
      <c r="S86" s="715" t="str">
        <f>IF(S$3='Rent Roll'!$U5,(('Rent Roll'!$W5*'Rent Roll'!$D5)*((1+'Rent Roll'!$X5)^('Reimbursement Breakout'!S$2-1))),"-")</f>
        <v>-</v>
      </c>
      <c r="T86" s="715" t="str">
        <f>IF(T$3='Rent Roll'!$U5,(('Rent Roll'!$W5*'Rent Roll'!$D5)*((1+'Rent Roll'!$X5)^('Reimbursement Breakout'!T$2-1))),"-")</f>
        <v>-</v>
      </c>
      <c r="U86" s="715" t="str">
        <f>IF(U$3='Rent Roll'!$U5,(('Rent Roll'!$W5*'Rent Roll'!$D5)*((1+'Rent Roll'!$X5)^('Reimbursement Breakout'!U$2-1))),"-")</f>
        <v>-</v>
      </c>
      <c r="V86" s="715" t="str">
        <f>IF(V$3='Rent Roll'!$U5,(('Rent Roll'!$W5*'Rent Roll'!$D5)*((1+'Rent Roll'!$X5)^('Reimbursement Breakout'!V$2-1))),"-")</f>
        <v>-</v>
      </c>
      <c r="W86" s="715" t="str">
        <f>IF(W$3='Rent Roll'!$U5,(('Rent Roll'!$W5*'Rent Roll'!$D5)*((1+'Rent Roll'!$X5)^('Reimbursement Breakout'!W$2-1))),"-")</f>
        <v>-</v>
      </c>
      <c r="X86" s="715" t="str">
        <f>IF(X$3='Rent Roll'!$U5,(('Rent Roll'!$W5*'Rent Roll'!$D5)*((1+'Rent Roll'!$X5)^('Reimbursement Breakout'!X$2-1))),"-")</f>
        <v>-</v>
      </c>
      <c r="Y86" s="715" t="str">
        <f>IF(Y$3='Rent Roll'!$U5,(('Rent Roll'!$W5*'Rent Roll'!$D5)*((1+'Rent Roll'!$X5)^('Reimbursement Breakout'!Y$2-1))),"-")</f>
        <v>-</v>
      </c>
      <c r="Z86" s="715">
        <f>IF(Z$3='Rent Roll'!$U5,(('Rent Roll'!$W5*'Rent Roll'!$D5)*((1+'Rent Roll'!$X5)^('Reimbursement Breakout'!Z$2-1))),"-")</f>
        <v>10419.299999999999</v>
      </c>
      <c r="AA86" s="715" t="str">
        <f>IF(AA$3='Rent Roll'!$U5,(('Rent Roll'!$W5*'Rent Roll'!$D5)*((1+'Rent Roll'!$X5)^('Reimbursement Breakout'!AA$2-1))),"-")</f>
        <v>-</v>
      </c>
      <c r="AB86" s="715" t="str">
        <f>IF(AB$3='Rent Roll'!$U5,(('Rent Roll'!$W5*'Rent Roll'!$D5)*((1+'Rent Roll'!$X5)^('Reimbursement Breakout'!AB$2-1))),"-")</f>
        <v>-</v>
      </c>
      <c r="AC86" s="715" t="str">
        <f>IF(AC$3='Rent Roll'!$U5,(('Rent Roll'!$W5*'Rent Roll'!$D5)*((1+'Rent Roll'!$X5)^('Reimbursement Breakout'!AC$2-1))),"-")</f>
        <v>-</v>
      </c>
      <c r="AD86" s="715" t="str">
        <f>IF(AD$3='Rent Roll'!$U5,(('Rent Roll'!$W5*'Rent Roll'!$D5)*((1+'Rent Roll'!$X5)^('Reimbursement Breakout'!AD$2-1))),"-")</f>
        <v>-</v>
      </c>
      <c r="AE86" s="715" t="str">
        <f>IF(AE$3='Rent Roll'!$U5,(('Rent Roll'!$W5*'Rent Roll'!$D5)*((1+'Rent Roll'!$X5)^('Reimbursement Breakout'!AE$2-1))),"-")</f>
        <v>-</v>
      </c>
      <c r="AF86" s="715" t="str">
        <f>IF(AF$3='Rent Roll'!$U5,(('Rent Roll'!$W5*'Rent Roll'!$D5)*((1+'Rent Roll'!$X5)^('Reimbursement Breakout'!AF$2-1))),"-")</f>
        <v>-</v>
      </c>
      <c r="AG86" s="715" t="str">
        <f>IF(AG$3='Rent Roll'!$U5,(('Rent Roll'!$W5*'Rent Roll'!$D5)*((1+'Rent Roll'!$X5)^('Reimbursement Breakout'!AG$2-1))),"-")</f>
        <v>-</v>
      </c>
      <c r="AH86" s="715" t="str">
        <f>IF(AH$3='Rent Roll'!$U5,(('Rent Roll'!$W5*'Rent Roll'!$D5)*((1+'Rent Roll'!$X5)^('Reimbursement Breakout'!AH$2-1))),"-")</f>
        <v>-</v>
      </c>
      <c r="AI86" s="715" t="str">
        <f>IF(AI$3='Rent Roll'!$U5,(('Rent Roll'!$W5*'Rent Roll'!$D5)*((1+'Rent Roll'!$X5)^('Reimbursement Breakout'!AI$2-1))),"-")</f>
        <v>-</v>
      </c>
      <c r="AJ86" s="715" t="str">
        <f>IF(AJ$3='Rent Roll'!$U5,(('Rent Roll'!$W5*'Rent Roll'!$D5)*((1+'Rent Roll'!$X5)^('Reimbursement Breakout'!AJ$2-1))),"-")</f>
        <v>-</v>
      </c>
      <c r="AK86" s="715" t="str">
        <f>IF(AK$3='Rent Roll'!$U5,(('Rent Roll'!$W5*'Rent Roll'!$D5)*((1+'Rent Roll'!$X5)^('Reimbursement Breakout'!AK$2-1))),"-")</f>
        <v>-</v>
      </c>
      <c r="AL86" s="715">
        <f>IF(AL$3='Rent Roll'!$U5,(('Rent Roll'!$W5*'Rent Roll'!$D5)*((1+'Rent Roll'!$X5)^('Reimbursement Breakout'!AL$2-1))),"-")</f>
        <v>10627.686</v>
      </c>
      <c r="AM86" s="715" t="str">
        <f>IF(AM$3='Rent Roll'!$U5,(('Rent Roll'!$W5*'Rent Roll'!$D5)*((1+'Rent Roll'!$X5)^('Reimbursement Breakout'!AM$2-1))),"-")</f>
        <v>-</v>
      </c>
      <c r="AN86" s="715" t="str">
        <f>IF(AN$3='Rent Roll'!$U5,(('Rent Roll'!$W5*'Rent Roll'!$D5)*((1+'Rent Roll'!$X5)^('Reimbursement Breakout'!AN$2-1))),"-")</f>
        <v>-</v>
      </c>
      <c r="AO86" s="715" t="str">
        <f>IF(AO$3='Rent Roll'!$U5,(('Rent Roll'!$W5*'Rent Roll'!$D5)*((1+'Rent Roll'!$X5)^('Reimbursement Breakout'!AO$2-1))),"-")</f>
        <v>-</v>
      </c>
      <c r="AP86" s="715" t="str">
        <f>IF(AP$3='Rent Roll'!$U5,(('Rent Roll'!$W5*'Rent Roll'!$D5)*((1+'Rent Roll'!$X5)^('Reimbursement Breakout'!AP$2-1))),"-")</f>
        <v>-</v>
      </c>
      <c r="AQ86" s="715" t="str">
        <f>IF(AQ$3='Rent Roll'!$U5,(('Rent Roll'!$W5*'Rent Roll'!$D5)*((1+'Rent Roll'!$X5)^('Reimbursement Breakout'!AQ$2-1))),"-")</f>
        <v>-</v>
      </c>
      <c r="AR86" s="715" t="str">
        <f>IF(AR$3='Rent Roll'!$U5,(('Rent Roll'!$W5*'Rent Roll'!$D5)*((1+'Rent Roll'!$X5)^('Reimbursement Breakout'!AR$2-1))),"-")</f>
        <v>-</v>
      </c>
      <c r="AS86" s="715" t="str">
        <f>IF(AS$3='Rent Roll'!$U5,(('Rent Roll'!$W5*'Rent Roll'!$D5)*((1+'Rent Roll'!$X5)^('Reimbursement Breakout'!AS$2-1))),"-")</f>
        <v>-</v>
      </c>
      <c r="AT86" s="715" t="str">
        <f>IF(AT$3='Rent Roll'!$U5,(('Rent Roll'!$W5*'Rent Roll'!$D5)*((1+'Rent Roll'!$X5)^('Reimbursement Breakout'!AT$2-1))),"-")</f>
        <v>-</v>
      </c>
      <c r="AU86" s="715" t="str">
        <f>IF(AU$3='Rent Roll'!$U5,(('Rent Roll'!$W5*'Rent Roll'!$D5)*((1+'Rent Roll'!$X5)^('Reimbursement Breakout'!AU$2-1))),"-")</f>
        <v>-</v>
      </c>
      <c r="AV86" s="715" t="str">
        <f>IF(AV$3='Rent Roll'!$U5,(('Rent Roll'!$W5*'Rent Roll'!$D5)*((1+'Rent Roll'!$X5)^('Reimbursement Breakout'!AV$2-1))),"-")</f>
        <v>-</v>
      </c>
      <c r="AW86" s="715" t="str">
        <f>IF(AW$3='Rent Roll'!$U5,(('Rent Roll'!$W5*'Rent Roll'!$D5)*((1+'Rent Roll'!$X5)^('Reimbursement Breakout'!AW$2-1))),"-")</f>
        <v>-</v>
      </c>
      <c r="AX86" s="715">
        <f>IF(AX$3='Rent Roll'!$U5,(('Rent Roll'!$W5*'Rent Roll'!$D5)*((1+'Rent Roll'!$X5)^('Reimbursement Breakout'!AX$2-1))),"-")</f>
        <v>10840.23972</v>
      </c>
      <c r="AY86" s="715" t="str">
        <f>IF(AY$3='Rent Roll'!$U5,(('Rent Roll'!$W5*'Rent Roll'!$D5)*((1+'Rent Roll'!$X5)^('Reimbursement Breakout'!AY$2-1))),"-")</f>
        <v>-</v>
      </c>
      <c r="AZ86" s="715" t="str">
        <f>IF(AZ$3='Rent Roll'!$U5,(('Rent Roll'!$W5*'Rent Roll'!$D5)*((1+'Rent Roll'!$X5)^('Reimbursement Breakout'!AZ$2-1))),"-")</f>
        <v>-</v>
      </c>
      <c r="BA86" s="715" t="str">
        <f>IF(BA$3='Rent Roll'!$U5,(('Rent Roll'!$W5*'Rent Roll'!$D5)*((1+'Rent Roll'!$X5)^('Reimbursement Breakout'!BA$2-1))),"-")</f>
        <v>-</v>
      </c>
      <c r="BB86" s="715" t="str">
        <f>IF(BB$3='Rent Roll'!$U5,(('Rent Roll'!$W5*'Rent Roll'!$D5)*((1+'Rent Roll'!$X5)^('Reimbursement Breakout'!BB$2-1))),"-")</f>
        <v>-</v>
      </c>
      <c r="BC86" s="715" t="str">
        <f>IF(BC$3='Rent Roll'!$U5,(('Rent Roll'!$W5*'Rent Roll'!$D5)*((1+'Rent Roll'!$X5)^('Reimbursement Breakout'!BC$2-1))),"-")</f>
        <v>-</v>
      </c>
      <c r="BD86" s="715" t="str">
        <f>IF(BD$3='Rent Roll'!$U5,(('Rent Roll'!$W5*'Rent Roll'!$D5)*((1+'Rent Roll'!$X5)^('Reimbursement Breakout'!BD$2-1))),"-")</f>
        <v>-</v>
      </c>
      <c r="BE86" s="715" t="str">
        <f>IF(BE$3='Rent Roll'!$U5,(('Rent Roll'!$W5*'Rent Roll'!$D5)*((1+'Rent Roll'!$X5)^('Reimbursement Breakout'!BE$2-1))),"-")</f>
        <v>-</v>
      </c>
      <c r="BF86" s="715" t="str">
        <f>IF(BF$3='Rent Roll'!$U5,(('Rent Roll'!$W5*'Rent Roll'!$D5)*((1+'Rent Roll'!$X5)^('Reimbursement Breakout'!BF$2-1))),"-")</f>
        <v>-</v>
      </c>
      <c r="BG86" s="715" t="str">
        <f>IF(BG$3='Rent Roll'!$U5,(('Rent Roll'!$W5*'Rent Roll'!$D5)*((1+'Rent Roll'!$X5)^('Reimbursement Breakout'!BG$2-1))),"-")</f>
        <v>-</v>
      </c>
      <c r="BH86" s="715" t="str">
        <f>IF(BH$3='Rent Roll'!$U5,(('Rent Roll'!$W5*'Rent Roll'!$D5)*((1+'Rent Roll'!$X5)^('Reimbursement Breakout'!BH$2-1))),"-")</f>
        <v>-</v>
      </c>
      <c r="BI86" s="715" t="str">
        <f>IF(BI$3='Rent Roll'!$U5,(('Rent Roll'!$W5*'Rent Roll'!$D5)*((1+'Rent Roll'!$X5)^('Reimbursement Breakout'!BI$2-1))),"-")</f>
        <v>-</v>
      </c>
      <c r="BJ86" s="715">
        <f>IF(BJ$3='Rent Roll'!$U5,(('Rent Roll'!$W5*'Rent Roll'!$D5)*((1+'Rent Roll'!$X5)^('Reimbursement Breakout'!BJ$2-1))),"-")</f>
        <v>11057.0445144</v>
      </c>
      <c r="BK86" s="715" t="str">
        <f>IF(BK$3='Rent Roll'!$U5,(('Rent Roll'!$W5*'Rent Roll'!$D5)*((1+'Rent Roll'!$X5)^('Reimbursement Breakout'!BK$2-1))),"-")</f>
        <v>-</v>
      </c>
      <c r="BL86" s="715" t="str">
        <f>IF(BL$3='Rent Roll'!$U5,(('Rent Roll'!$W5*'Rent Roll'!$D5)*((1+'Rent Roll'!$X5)^('Reimbursement Breakout'!BL$2-1))),"-")</f>
        <v>-</v>
      </c>
      <c r="BM86" s="715" t="str">
        <f>IF(BM$3='Rent Roll'!$U5,(('Rent Roll'!$W5*'Rent Roll'!$D5)*((1+'Rent Roll'!$X5)^('Reimbursement Breakout'!BM$2-1))),"-")</f>
        <v>-</v>
      </c>
      <c r="BN86" s="715" t="str">
        <f>IF(BN$3='Rent Roll'!$U5,(('Rent Roll'!$W5*'Rent Roll'!$D5)*((1+'Rent Roll'!$X5)^('Reimbursement Breakout'!BN$2-1))),"-")</f>
        <v>-</v>
      </c>
      <c r="BO86" s="715" t="str">
        <f>IF(BO$3='Rent Roll'!$U5,(('Rent Roll'!$W5*'Rent Roll'!$D5)*((1+'Rent Roll'!$X5)^('Reimbursement Breakout'!BO$2-1))),"-")</f>
        <v>-</v>
      </c>
      <c r="BP86" s="715" t="str">
        <f>IF(BP$3='Rent Roll'!$U5,(('Rent Roll'!$W5*'Rent Roll'!$D5)*((1+'Rent Roll'!$X5)^('Reimbursement Breakout'!BP$2-1))),"-")</f>
        <v>-</v>
      </c>
      <c r="BQ86" s="715" t="str">
        <f>IF(BQ$3='Rent Roll'!$U5,(('Rent Roll'!$W5*'Rent Roll'!$D5)*((1+'Rent Roll'!$X5)^('Reimbursement Breakout'!BQ$2-1))),"-")</f>
        <v>-</v>
      </c>
      <c r="BR86" s="715" t="str">
        <f>IF(BR$3='Rent Roll'!$U5,(('Rent Roll'!$W5*'Rent Roll'!$D5)*((1+'Rent Roll'!$X5)^('Reimbursement Breakout'!BR$2-1))),"-")</f>
        <v>-</v>
      </c>
      <c r="BS86" s="715" t="str">
        <f>IF(BS$3='Rent Roll'!$U5,(('Rent Roll'!$W5*'Rent Roll'!$D5)*((1+'Rent Roll'!$X5)^('Reimbursement Breakout'!BS$2-1))),"-")</f>
        <v>-</v>
      </c>
      <c r="BT86" s="715" t="str">
        <f>IF(BT$3='Rent Roll'!$U5,(('Rent Roll'!$W5*'Rent Roll'!$D5)*((1+'Rent Roll'!$X5)^('Reimbursement Breakout'!BT$2-1))),"-")</f>
        <v>-</v>
      </c>
      <c r="BU86" s="715" t="str">
        <f>IF(BU$3='Rent Roll'!$U5,(('Rent Roll'!$W5*'Rent Roll'!$D5)*((1+'Rent Roll'!$X5)^('Reimbursement Breakout'!BU$2-1))),"-")</f>
        <v>-</v>
      </c>
      <c r="BV86" s="715">
        <f>IF(BV$3='Rent Roll'!$U5,(('Rent Roll'!$W5*'Rent Roll'!$D5)*((1+'Rent Roll'!$X5)^('Reimbursement Breakout'!BV$2-1))),"-")</f>
        <v>11278.185404688</v>
      </c>
      <c r="BW86" s="715" t="str">
        <f>IF(BW$3='Rent Roll'!$U5,(('Rent Roll'!$W5*'Rent Roll'!$D5)*((1+'Rent Roll'!$X5)^('Reimbursement Breakout'!BW$2-1))),"-")</f>
        <v>-</v>
      </c>
      <c r="BX86" s="715" t="str">
        <f>IF(BX$3='Rent Roll'!$U5,(('Rent Roll'!$W5*'Rent Roll'!$D5)*((1+'Rent Roll'!$X5)^('Reimbursement Breakout'!BX$2-1))),"-")</f>
        <v>-</v>
      </c>
      <c r="BY86" s="715" t="str">
        <f>IF(BY$3='Rent Roll'!$U5,(('Rent Roll'!$W5*'Rent Roll'!$D5)*((1+'Rent Roll'!$X5)^('Reimbursement Breakout'!BY$2-1))),"-")</f>
        <v>-</v>
      </c>
      <c r="BZ86" s="715" t="str">
        <f>IF(BZ$3='Rent Roll'!$U5,(('Rent Roll'!$W5*'Rent Roll'!$D5)*((1+'Rent Roll'!$X5)^('Reimbursement Breakout'!BZ$2-1))),"-")</f>
        <v>-</v>
      </c>
      <c r="CA86" s="715" t="str">
        <f>IF(CA$3='Rent Roll'!$U5,(('Rent Roll'!$W5*'Rent Roll'!$D5)*((1+'Rent Roll'!$X5)^('Reimbursement Breakout'!CA$2-1))),"-")</f>
        <v>-</v>
      </c>
      <c r="CB86" s="715" t="str">
        <f>IF(CB$3='Rent Roll'!$U5,(('Rent Roll'!$W5*'Rent Roll'!$D5)*((1+'Rent Roll'!$X5)^('Reimbursement Breakout'!CB$2-1))),"-")</f>
        <v>-</v>
      </c>
      <c r="CC86" s="715" t="str">
        <f>IF(CC$3='Rent Roll'!$U5,(('Rent Roll'!$W5*'Rent Roll'!$D5)*((1+'Rent Roll'!$X5)^('Reimbursement Breakout'!CC$2-1))),"-")</f>
        <v>-</v>
      </c>
      <c r="CD86" s="715" t="str">
        <f>IF(CD$3='Rent Roll'!$U5,(('Rent Roll'!$W5*'Rent Roll'!$D5)*((1+'Rent Roll'!$X5)^('Reimbursement Breakout'!CD$2-1))),"-")</f>
        <v>-</v>
      </c>
      <c r="CE86" s="715" t="str">
        <f>IF(CE$3='Rent Roll'!$U5,(('Rent Roll'!$W5*'Rent Roll'!$D5)*((1+'Rent Roll'!$X5)^('Reimbursement Breakout'!CE$2-1))),"-")</f>
        <v>-</v>
      </c>
      <c r="CF86" s="715" t="str">
        <f>IF(CF$3='Rent Roll'!$U5,(('Rent Roll'!$W5*'Rent Roll'!$D5)*((1+'Rent Roll'!$X5)^('Reimbursement Breakout'!CF$2-1))),"-")</f>
        <v>-</v>
      </c>
      <c r="CG86" s="715" t="str">
        <f>IF(CG$3='Rent Roll'!$U5,(('Rent Roll'!$W5*'Rent Roll'!$D5)*((1+'Rent Roll'!$X5)^('Reimbursement Breakout'!CG$2-1))),"-")</f>
        <v>-</v>
      </c>
      <c r="CH86" s="715">
        <f>IF(CH$3='Rent Roll'!$U5,(('Rent Roll'!$W5*'Rent Roll'!$D5)*((1+'Rent Roll'!$X5)^('Reimbursement Breakout'!CH$2-1))),"-")</f>
        <v>11503.749112781761</v>
      </c>
      <c r="CI86" s="715" t="str">
        <f>IF(CI$3='Rent Roll'!$U5,(('Rent Roll'!$W5*'Rent Roll'!$D5)*((1+'Rent Roll'!$X5)^('Reimbursement Breakout'!CI$2-1))),"-")</f>
        <v>-</v>
      </c>
      <c r="CJ86" s="715" t="str">
        <f>IF(CJ$3='Rent Roll'!$U5,(('Rent Roll'!$W5*'Rent Roll'!$D5)*((1+'Rent Roll'!$X5)^('Reimbursement Breakout'!CJ$2-1))),"-")</f>
        <v>-</v>
      </c>
      <c r="CK86" s="715" t="str">
        <f>IF(CK$3='Rent Roll'!$U5,(('Rent Roll'!$W5*'Rent Roll'!$D5)*((1+'Rent Roll'!$X5)^('Reimbursement Breakout'!CK$2-1))),"-")</f>
        <v>-</v>
      </c>
      <c r="CL86" s="715" t="str">
        <f>IF(CL$3='Rent Roll'!$U5,(('Rent Roll'!$W5*'Rent Roll'!$D5)*((1+'Rent Roll'!$X5)^('Reimbursement Breakout'!CL$2-1))),"-")</f>
        <v>-</v>
      </c>
      <c r="CM86" s="715" t="str">
        <f>IF(CM$3='Rent Roll'!$U5,(('Rent Roll'!$W5*'Rent Roll'!$D5)*((1+'Rent Roll'!$X5)^('Reimbursement Breakout'!CM$2-1))),"-")</f>
        <v>-</v>
      </c>
      <c r="CN86" s="715" t="str">
        <f>IF(CN$3='Rent Roll'!$U5,(('Rent Roll'!$W5*'Rent Roll'!$D5)*((1+'Rent Roll'!$X5)^('Reimbursement Breakout'!CN$2-1))),"-")</f>
        <v>-</v>
      </c>
      <c r="CO86" s="715" t="str">
        <f>IF(CO$3='Rent Roll'!$U5,(('Rent Roll'!$W5*'Rent Roll'!$D5)*((1+'Rent Roll'!$X5)^('Reimbursement Breakout'!CO$2-1))),"-")</f>
        <v>-</v>
      </c>
      <c r="CP86" s="715" t="str">
        <f>IF(CP$3='Rent Roll'!$U5,(('Rent Roll'!$W5*'Rent Roll'!$D5)*((1+'Rent Roll'!$X5)^('Reimbursement Breakout'!CP$2-1))),"-")</f>
        <v>-</v>
      </c>
      <c r="CQ86" s="715" t="str">
        <f>IF(CQ$3='Rent Roll'!$U5,(('Rent Roll'!$W5*'Rent Roll'!$D5)*((1+'Rent Roll'!$X5)^('Reimbursement Breakout'!CQ$2-1))),"-")</f>
        <v>-</v>
      </c>
      <c r="CR86" s="715" t="str">
        <f>IF(CR$3='Rent Roll'!$U5,(('Rent Roll'!$W5*'Rent Roll'!$D5)*((1+'Rent Roll'!$X5)^('Reimbursement Breakout'!CR$2-1))),"-")</f>
        <v>-</v>
      </c>
      <c r="CS86" s="715" t="str">
        <f>IF(CS$3='Rent Roll'!$U5,(('Rent Roll'!$W5*'Rent Roll'!$D5)*((1+'Rent Roll'!$X5)^('Reimbursement Breakout'!CS$2-1))),"-")</f>
        <v>-</v>
      </c>
      <c r="CT86" s="715">
        <f>IF(CT$3='Rent Roll'!$U5,(('Rent Roll'!$W5*'Rent Roll'!$D5)*((1+'Rent Roll'!$X5)^('Reimbursement Breakout'!CT$2-1))),"-")</f>
        <v>11733.824095037393</v>
      </c>
      <c r="CU86" s="715" t="str">
        <f>IF(CU$3='Rent Roll'!$U5,(('Rent Roll'!$W5*'Rent Roll'!$D5)*((1+'Rent Roll'!$X5)^('Reimbursement Breakout'!CU$2-1))),"-")</f>
        <v>-</v>
      </c>
      <c r="CV86" s="715" t="str">
        <f>IF(CV$3='Rent Roll'!$U5,(('Rent Roll'!$W5*'Rent Roll'!$D5)*((1+'Rent Roll'!$X5)^('Reimbursement Breakout'!CV$2-1))),"-")</f>
        <v>-</v>
      </c>
      <c r="CW86" s="715" t="str">
        <f>IF(CW$3='Rent Roll'!$U5,(('Rent Roll'!$W5*'Rent Roll'!$D5)*((1+'Rent Roll'!$X5)^('Reimbursement Breakout'!CW$2-1))),"-")</f>
        <v>-</v>
      </c>
      <c r="CX86" s="715" t="str">
        <f>IF(CX$3='Rent Roll'!$U5,(('Rent Roll'!$W5*'Rent Roll'!$D5)*((1+'Rent Roll'!$X5)^('Reimbursement Breakout'!CX$2-1))),"-")</f>
        <v>-</v>
      </c>
      <c r="CY86" s="715" t="str">
        <f>IF(CY$3='Rent Roll'!$U5,(('Rent Roll'!$W5*'Rent Roll'!$D5)*((1+'Rent Roll'!$X5)^('Reimbursement Breakout'!CY$2-1))),"-")</f>
        <v>-</v>
      </c>
      <c r="CZ86" s="715" t="str">
        <f>IF(CZ$3='Rent Roll'!$U5,(('Rent Roll'!$W5*'Rent Roll'!$D5)*((1+'Rent Roll'!$X5)^('Reimbursement Breakout'!CZ$2-1))),"-")</f>
        <v>-</v>
      </c>
      <c r="DA86" s="715" t="str">
        <f>IF(DA$3='Rent Roll'!$U5,(('Rent Roll'!$W5*'Rent Roll'!$D5)*((1+'Rent Roll'!$X5)^('Reimbursement Breakout'!DA$2-1))),"-")</f>
        <v>-</v>
      </c>
      <c r="DB86" s="715" t="str">
        <f>IF(DB$3='Rent Roll'!$U5,(('Rent Roll'!$W5*'Rent Roll'!$D5)*((1+'Rent Roll'!$X5)^('Reimbursement Breakout'!DB$2-1))),"-")</f>
        <v>-</v>
      </c>
      <c r="DC86" s="715" t="str">
        <f>IF(DC$3='Rent Roll'!$U5,(('Rent Roll'!$W5*'Rent Roll'!$D5)*((1+'Rent Roll'!$X5)^('Reimbursement Breakout'!DC$2-1))),"-")</f>
        <v>-</v>
      </c>
      <c r="DD86" s="715" t="str">
        <f>IF(DD$3='Rent Roll'!$U5,(('Rent Roll'!$W5*'Rent Roll'!$D5)*((1+'Rent Roll'!$X5)^('Reimbursement Breakout'!DD$2-1))),"-")</f>
        <v>-</v>
      </c>
      <c r="DE86" s="715" t="str">
        <f>IF(DE$3='Rent Roll'!$U5,(('Rent Roll'!$W5*'Rent Roll'!$D5)*((1+'Rent Roll'!$X5)^('Reimbursement Breakout'!DE$2-1))),"-")</f>
        <v>-</v>
      </c>
      <c r="DF86" s="715">
        <f>IF(DF$3='Rent Roll'!$U5,(('Rent Roll'!$W5*'Rent Roll'!$D5)*((1+'Rent Roll'!$X5)^('Reimbursement Breakout'!DF$2-1))),"-")</f>
        <v>11968.500576938142</v>
      </c>
      <c r="DG86" s="715" t="str">
        <f>IF(DG$3='Rent Roll'!$U5,(('Rent Roll'!$W5*'Rent Roll'!$D5)*((1+'Rent Roll'!$X5)^('Reimbursement Breakout'!DG$2-1))),"-")</f>
        <v>-</v>
      </c>
      <c r="DH86" s="715" t="str">
        <f>IF(DH$3='Rent Roll'!$U5,(('Rent Roll'!$W5*'Rent Roll'!$D5)*((1+'Rent Roll'!$X5)^('Reimbursement Breakout'!DH$2-1))),"-")</f>
        <v>-</v>
      </c>
      <c r="DI86" s="715" t="str">
        <f>IF(DI$3='Rent Roll'!$U5,(('Rent Roll'!$W5*'Rent Roll'!$D5)*((1+'Rent Roll'!$X5)^('Reimbursement Breakout'!DI$2-1))),"-")</f>
        <v>-</v>
      </c>
      <c r="DJ86" s="715" t="str">
        <f>IF(DJ$3='Rent Roll'!$U5,(('Rent Roll'!$W5*'Rent Roll'!$D5)*((1+'Rent Roll'!$X5)^('Reimbursement Breakout'!DJ$2-1))),"-")</f>
        <v>-</v>
      </c>
      <c r="DK86" s="715" t="str">
        <f>IF(DK$3='Rent Roll'!$U5,(('Rent Roll'!$W5*'Rent Roll'!$D5)*((1+'Rent Roll'!$X5)^('Reimbursement Breakout'!DK$2-1))),"-")</f>
        <v>-</v>
      </c>
      <c r="DL86" s="715" t="str">
        <f>IF(DL$3='Rent Roll'!$U5,(('Rent Roll'!$W5*'Rent Roll'!$D5)*((1+'Rent Roll'!$X5)^('Reimbursement Breakout'!DL$2-1))),"-")</f>
        <v>-</v>
      </c>
      <c r="DM86" s="715" t="str">
        <f>IF(DM$3='Rent Roll'!$U5,(('Rent Roll'!$W5*'Rent Roll'!$D5)*((1+'Rent Roll'!$X5)^('Reimbursement Breakout'!DM$2-1))),"-")</f>
        <v>-</v>
      </c>
      <c r="DN86" s="715" t="str">
        <f>IF(DN$3='Rent Roll'!$U5,(('Rent Roll'!$W5*'Rent Roll'!$D5)*((1+'Rent Roll'!$X5)^('Reimbursement Breakout'!DN$2-1))),"-")</f>
        <v>-</v>
      </c>
      <c r="DO86" s="715" t="str">
        <f>IF(DO$3='Rent Roll'!$U5,(('Rent Roll'!$W5*'Rent Roll'!$D5)*((1+'Rent Roll'!$X5)^('Reimbursement Breakout'!DO$2-1))),"-")</f>
        <v>-</v>
      </c>
      <c r="DP86" s="715" t="str">
        <f>IF(DP$3='Rent Roll'!$U5,(('Rent Roll'!$W5*'Rent Roll'!$D5)*((1+'Rent Roll'!$X5)^('Reimbursement Breakout'!DP$2-1))),"-")</f>
        <v>-</v>
      </c>
      <c r="DQ86" s="715" t="str">
        <f>IF(DQ$3='Rent Roll'!$U5,(('Rent Roll'!$W5*'Rent Roll'!$D5)*((1+'Rent Roll'!$X5)^('Reimbursement Breakout'!DQ$2-1))),"-")</f>
        <v>-</v>
      </c>
      <c r="DR86" s="715">
        <f>IF(DR$3='Rent Roll'!$U5,(('Rent Roll'!$W5*'Rent Roll'!$D5)*((1+'Rent Roll'!$X5)^('Reimbursement Breakout'!DR$2-1))),"-")</f>
        <v>12207.870588476906</v>
      </c>
      <c r="DS86" s="715" t="str">
        <f>IF(DS$3='Rent Roll'!$U5,(('Rent Roll'!$W5*'Rent Roll'!$D5)*((1+'Rent Roll'!$X5)^('Reimbursement Breakout'!DS$2-1))),"-")</f>
        <v>-</v>
      </c>
      <c r="DT86" s="715" t="str">
        <f>IF(DT$3='Rent Roll'!$U5,(('Rent Roll'!$W5*'Rent Roll'!$D5)*((1+'Rent Roll'!$X5)^('Reimbursement Breakout'!DT$2-1))),"-")</f>
        <v>-</v>
      </c>
      <c r="DU86" s="715" t="str">
        <f>IF(DU$3='Rent Roll'!$U5,(('Rent Roll'!$W5*'Rent Roll'!$D5)*((1+'Rent Roll'!$X5)^('Reimbursement Breakout'!DU$2-1))),"-")</f>
        <v>-</v>
      </c>
      <c r="DV86" s="715" t="str">
        <f>IF(DV$3='Rent Roll'!$U5,(('Rent Roll'!$W5*'Rent Roll'!$D5)*((1+'Rent Roll'!$X5)^('Reimbursement Breakout'!DV$2-1))),"-")</f>
        <v>-</v>
      </c>
      <c r="DW86" s="715" t="str">
        <f>IF(DW$3='Rent Roll'!$U5,(('Rent Roll'!$W5*'Rent Roll'!$D5)*((1+'Rent Roll'!$X5)^('Reimbursement Breakout'!DW$2-1))),"-")</f>
        <v>-</v>
      </c>
      <c r="DX86" s="715" t="str">
        <f>IF(DX$3='Rent Roll'!$U5,(('Rent Roll'!$W5*'Rent Roll'!$D5)*((1+'Rent Roll'!$X5)^('Reimbursement Breakout'!DX$2-1))),"-")</f>
        <v>-</v>
      </c>
      <c r="DY86" s="715" t="str">
        <f>IF(DY$3='Rent Roll'!$U5,(('Rent Roll'!$W5*'Rent Roll'!$D5)*((1+'Rent Roll'!$X5)^('Reimbursement Breakout'!DY$2-1))),"-")</f>
        <v>-</v>
      </c>
      <c r="DZ86" s="715" t="str">
        <f>IF(DZ$3='Rent Roll'!$U5,(('Rent Roll'!$W5*'Rent Roll'!$D5)*((1+'Rent Roll'!$X5)^('Reimbursement Breakout'!DZ$2-1))),"-")</f>
        <v>-</v>
      </c>
      <c r="EA86" s="715" t="str">
        <f>IF(EA$3='Rent Roll'!$U5,(('Rent Roll'!$W5*'Rent Roll'!$D5)*((1+'Rent Roll'!$X5)^('Reimbursement Breakout'!EA$2-1))),"-")</f>
        <v>-</v>
      </c>
      <c r="EB86" s="715" t="str">
        <f>IF(EB$3='Rent Roll'!$U5,(('Rent Roll'!$W5*'Rent Roll'!$D5)*((1+'Rent Roll'!$X5)^('Reimbursement Breakout'!EB$2-1))),"-")</f>
        <v>-</v>
      </c>
      <c r="EC86" s="715" t="str">
        <f>IF(EC$3='Rent Roll'!$U5,(('Rent Roll'!$W5*'Rent Roll'!$D5)*((1+'Rent Roll'!$X5)^('Reimbursement Breakout'!EC$2-1))),"-")</f>
        <v>-</v>
      </c>
      <c r="ED86" s="715">
        <f>IF(ED$3='Rent Roll'!$U5,(('Rent Roll'!$W5*'Rent Roll'!$D5)*((1+'Rent Roll'!$X5)^('Reimbursement Breakout'!ED$2-1))),"-")</f>
        <v>12452.028000246444</v>
      </c>
      <c r="EE86" s="715" t="str">
        <f>IF(EE$3='Rent Roll'!$U5,(('Rent Roll'!$W5*'Rent Roll'!$D5)*((1+'Rent Roll'!$X5)^('Reimbursement Breakout'!EE$2-1))),"-")</f>
        <v>-</v>
      </c>
      <c r="EF86" s="361" t="str">
        <f>IF(EF$3='Rent Roll'!$U5,(('Rent Roll'!$W5*'Rent Roll'!$D5)*((1+'Rent Roll'!$X5)^('Reimbursement Breakout'!EF$2-1))),"-")</f>
        <v>-</v>
      </c>
      <c r="EG86" s="693" t="s">
        <v>109</v>
      </c>
    </row>
    <row r="87" spans="2:137" x14ac:dyDescent="0.25">
      <c r="B87" s="731"/>
      <c r="C87" s="714" t="str">
        <f>CONCATENATE('Rent Roll'!B6&amp;" - "&amp;'Rent Roll'!C6)</f>
        <v>3 - Office</v>
      </c>
      <c r="D87" s="361">
        <f t="shared" si="23"/>
        <v>91117.800503585648</v>
      </c>
      <c r="E87" s="715" t="str">
        <f>IF(E$3='Rent Roll'!$U6,(('Rent Roll'!$W6*'Rent Roll'!$D6)*((1+'Rent Roll'!$X6)^('Reimbursement Breakout'!E$2-1))),"-")</f>
        <v>-</v>
      </c>
      <c r="F87" s="715" t="str">
        <f>IF(F$3='Rent Roll'!$U6,(('Rent Roll'!$W6*'Rent Roll'!$D6)*((1+'Rent Roll'!$X6)^('Reimbursement Breakout'!F$2-1))),"-")</f>
        <v>-</v>
      </c>
      <c r="G87" s="715" t="str">
        <f>IF(G$3='Rent Roll'!$U6,(('Rent Roll'!$W6*'Rent Roll'!$D6)*((1+'Rent Roll'!$X6)^('Reimbursement Breakout'!G$2-1))),"-")</f>
        <v>-</v>
      </c>
      <c r="H87" s="715" t="str">
        <f>IF(H$3='Rent Roll'!$U6,(('Rent Roll'!$W6*'Rent Roll'!$D6)*((1+'Rent Roll'!$X6)^('Reimbursement Breakout'!H$2-1))),"-")</f>
        <v>-</v>
      </c>
      <c r="I87" s="715" t="str">
        <f>IF(I$3='Rent Roll'!$U6,(('Rent Roll'!$W6*'Rent Roll'!$D6)*((1+'Rent Roll'!$X6)^('Reimbursement Breakout'!I$2-1))),"-")</f>
        <v>-</v>
      </c>
      <c r="J87" s="715" t="str">
        <f>IF(J$3='Rent Roll'!$U6,(('Rent Roll'!$W6*'Rent Roll'!$D6)*((1+'Rent Roll'!$X6)^('Reimbursement Breakout'!J$2-1))),"-")</f>
        <v>-</v>
      </c>
      <c r="K87" s="715" t="str">
        <f>IF(K$3='Rent Roll'!$U6,(('Rent Roll'!$W6*'Rent Roll'!$D6)*((1+'Rent Roll'!$X6)^('Reimbursement Breakout'!K$2-1))),"-")</f>
        <v>-</v>
      </c>
      <c r="L87" s="715" t="str">
        <f>IF(L$3='Rent Roll'!$U6,(('Rent Roll'!$W6*'Rent Roll'!$D6)*((1+'Rent Roll'!$X6)^('Reimbursement Breakout'!L$2-1))),"-")</f>
        <v>-</v>
      </c>
      <c r="M87" s="715" t="str">
        <f>IF(M$3='Rent Roll'!$U6,(('Rent Roll'!$W6*'Rent Roll'!$D6)*((1+'Rent Roll'!$X6)^('Reimbursement Breakout'!M$2-1))),"-")</f>
        <v>-</v>
      </c>
      <c r="N87" s="715">
        <f>IF(N$3='Rent Roll'!$U6,(('Rent Roll'!$W6*'Rent Roll'!$D6)*((1+'Rent Roll'!$X6)^('Reimbursement Breakout'!N$2-1))),"-")</f>
        <v>7487.8733999999986</v>
      </c>
      <c r="O87" s="715" t="str">
        <f>IF(O$3='Rent Roll'!$U6,(('Rent Roll'!$W6*'Rent Roll'!$D6)*((1+'Rent Roll'!$X6)^('Reimbursement Breakout'!O$2-1))),"-")</f>
        <v>-</v>
      </c>
      <c r="P87" s="715" t="str">
        <f>IF(P$3='Rent Roll'!$U6,(('Rent Roll'!$W6*'Rent Roll'!$D6)*((1+'Rent Roll'!$X6)^('Reimbursement Breakout'!P$2-1))),"-")</f>
        <v>-</v>
      </c>
      <c r="Q87" s="715" t="str">
        <f>IF(Q$3='Rent Roll'!$U6,(('Rent Roll'!$W6*'Rent Roll'!$D6)*((1+'Rent Roll'!$X6)^('Reimbursement Breakout'!Q$2-1))),"-")</f>
        <v>-</v>
      </c>
      <c r="R87" s="715" t="str">
        <f>IF(R$3='Rent Roll'!$U6,(('Rent Roll'!$W6*'Rent Roll'!$D6)*((1+'Rent Roll'!$X6)^('Reimbursement Breakout'!R$2-1))),"-")</f>
        <v>-</v>
      </c>
      <c r="S87" s="715" t="str">
        <f>IF(S$3='Rent Roll'!$U6,(('Rent Roll'!$W6*'Rent Roll'!$D6)*((1+'Rent Roll'!$X6)^('Reimbursement Breakout'!S$2-1))),"-")</f>
        <v>-</v>
      </c>
      <c r="T87" s="715" t="str">
        <f>IF(T$3='Rent Roll'!$U6,(('Rent Roll'!$W6*'Rent Roll'!$D6)*((1+'Rent Roll'!$X6)^('Reimbursement Breakout'!T$2-1))),"-")</f>
        <v>-</v>
      </c>
      <c r="U87" s="715" t="str">
        <f>IF(U$3='Rent Roll'!$U6,(('Rent Roll'!$W6*'Rent Roll'!$D6)*((1+'Rent Roll'!$X6)^('Reimbursement Breakout'!U$2-1))),"-")</f>
        <v>-</v>
      </c>
      <c r="V87" s="715" t="str">
        <f>IF(V$3='Rent Roll'!$U6,(('Rent Roll'!$W6*'Rent Roll'!$D6)*((1+'Rent Roll'!$X6)^('Reimbursement Breakout'!V$2-1))),"-")</f>
        <v>-</v>
      </c>
      <c r="W87" s="715" t="str">
        <f>IF(W$3='Rent Roll'!$U6,(('Rent Roll'!$W6*'Rent Roll'!$D6)*((1+'Rent Roll'!$X6)^('Reimbursement Breakout'!W$2-1))),"-")</f>
        <v>-</v>
      </c>
      <c r="X87" s="715" t="str">
        <f>IF(X$3='Rent Roll'!$U6,(('Rent Roll'!$W6*'Rent Roll'!$D6)*((1+'Rent Roll'!$X6)^('Reimbursement Breakout'!X$2-1))),"-")</f>
        <v>-</v>
      </c>
      <c r="Y87" s="715" t="str">
        <f>IF(Y$3='Rent Roll'!$U6,(('Rent Roll'!$W6*'Rent Roll'!$D6)*((1+'Rent Roll'!$X6)^('Reimbursement Breakout'!Y$2-1))),"-")</f>
        <v>-</v>
      </c>
      <c r="Z87" s="715">
        <f>IF(Z$3='Rent Roll'!$U6,(('Rent Roll'!$W6*'Rent Roll'!$D6)*((1+'Rent Roll'!$X6)^('Reimbursement Breakout'!Z$2-1))),"-")</f>
        <v>7637.6308679999984</v>
      </c>
      <c r="AA87" s="715" t="str">
        <f>IF(AA$3='Rent Roll'!$U6,(('Rent Roll'!$W6*'Rent Roll'!$D6)*((1+'Rent Roll'!$X6)^('Reimbursement Breakout'!AA$2-1))),"-")</f>
        <v>-</v>
      </c>
      <c r="AB87" s="715" t="str">
        <f>IF(AB$3='Rent Roll'!$U6,(('Rent Roll'!$W6*'Rent Roll'!$D6)*((1+'Rent Roll'!$X6)^('Reimbursement Breakout'!AB$2-1))),"-")</f>
        <v>-</v>
      </c>
      <c r="AC87" s="715" t="str">
        <f>IF(AC$3='Rent Roll'!$U6,(('Rent Roll'!$W6*'Rent Roll'!$D6)*((1+'Rent Roll'!$X6)^('Reimbursement Breakout'!AC$2-1))),"-")</f>
        <v>-</v>
      </c>
      <c r="AD87" s="715" t="str">
        <f>IF(AD$3='Rent Roll'!$U6,(('Rent Roll'!$W6*'Rent Roll'!$D6)*((1+'Rent Roll'!$X6)^('Reimbursement Breakout'!AD$2-1))),"-")</f>
        <v>-</v>
      </c>
      <c r="AE87" s="715" t="str">
        <f>IF(AE$3='Rent Roll'!$U6,(('Rent Roll'!$W6*'Rent Roll'!$D6)*((1+'Rent Roll'!$X6)^('Reimbursement Breakout'!AE$2-1))),"-")</f>
        <v>-</v>
      </c>
      <c r="AF87" s="715" t="str">
        <f>IF(AF$3='Rent Roll'!$U6,(('Rent Roll'!$W6*'Rent Roll'!$D6)*((1+'Rent Roll'!$X6)^('Reimbursement Breakout'!AF$2-1))),"-")</f>
        <v>-</v>
      </c>
      <c r="AG87" s="715" t="str">
        <f>IF(AG$3='Rent Roll'!$U6,(('Rent Roll'!$W6*'Rent Roll'!$D6)*((1+'Rent Roll'!$X6)^('Reimbursement Breakout'!AG$2-1))),"-")</f>
        <v>-</v>
      </c>
      <c r="AH87" s="715" t="str">
        <f>IF(AH$3='Rent Roll'!$U6,(('Rent Roll'!$W6*'Rent Roll'!$D6)*((1+'Rent Roll'!$X6)^('Reimbursement Breakout'!AH$2-1))),"-")</f>
        <v>-</v>
      </c>
      <c r="AI87" s="715" t="str">
        <f>IF(AI$3='Rent Roll'!$U6,(('Rent Roll'!$W6*'Rent Roll'!$D6)*((1+'Rent Roll'!$X6)^('Reimbursement Breakout'!AI$2-1))),"-")</f>
        <v>-</v>
      </c>
      <c r="AJ87" s="715" t="str">
        <f>IF(AJ$3='Rent Roll'!$U6,(('Rent Roll'!$W6*'Rent Roll'!$D6)*((1+'Rent Roll'!$X6)^('Reimbursement Breakout'!AJ$2-1))),"-")</f>
        <v>-</v>
      </c>
      <c r="AK87" s="715" t="str">
        <f>IF(AK$3='Rent Roll'!$U6,(('Rent Roll'!$W6*'Rent Roll'!$D6)*((1+'Rent Roll'!$X6)^('Reimbursement Breakout'!AK$2-1))),"-")</f>
        <v>-</v>
      </c>
      <c r="AL87" s="715">
        <f>IF(AL$3='Rent Roll'!$U6,(('Rent Roll'!$W6*'Rent Roll'!$D6)*((1+'Rent Roll'!$X6)^('Reimbursement Breakout'!AL$2-1))),"-")</f>
        <v>7790.3834853599983</v>
      </c>
      <c r="AM87" s="715" t="str">
        <f>IF(AM$3='Rent Roll'!$U6,(('Rent Roll'!$W6*'Rent Roll'!$D6)*((1+'Rent Roll'!$X6)^('Reimbursement Breakout'!AM$2-1))),"-")</f>
        <v>-</v>
      </c>
      <c r="AN87" s="715" t="str">
        <f>IF(AN$3='Rent Roll'!$U6,(('Rent Roll'!$W6*'Rent Roll'!$D6)*((1+'Rent Roll'!$X6)^('Reimbursement Breakout'!AN$2-1))),"-")</f>
        <v>-</v>
      </c>
      <c r="AO87" s="715" t="str">
        <f>IF(AO$3='Rent Roll'!$U6,(('Rent Roll'!$W6*'Rent Roll'!$D6)*((1+'Rent Roll'!$X6)^('Reimbursement Breakout'!AO$2-1))),"-")</f>
        <v>-</v>
      </c>
      <c r="AP87" s="715" t="str">
        <f>IF(AP$3='Rent Roll'!$U6,(('Rent Roll'!$W6*'Rent Roll'!$D6)*((1+'Rent Roll'!$X6)^('Reimbursement Breakout'!AP$2-1))),"-")</f>
        <v>-</v>
      </c>
      <c r="AQ87" s="715" t="str">
        <f>IF(AQ$3='Rent Roll'!$U6,(('Rent Roll'!$W6*'Rent Roll'!$D6)*((1+'Rent Roll'!$X6)^('Reimbursement Breakout'!AQ$2-1))),"-")</f>
        <v>-</v>
      </c>
      <c r="AR87" s="715" t="str">
        <f>IF(AR$3='Rent Roll'!$U6,(('Rent Roll'!$W6*'Rent Roll'!$D6)*((1+'Rent Roll'!$X6)^('Reimbursement Breakout'!AR$2-1))),"-")</f>
        <v>-</v>
      </c>
      <c r="AS87" s="715" t="str">
        <f>IF(AS$3='Rent Roll'!$U6,(('Rent Roll'!$W6*'Rent Roll'!$D6)*((1+'Rent Roll'!$X6)^('Reimbursement Breakout'!AS$2-1))),"-")</f>
        <v>-</v>
      </c>
      <c r="AT87" s="715" t="str">
        <f>IF(AT$3='Rent Roll'!$U6,(('Rent Roll'!$W6*'Rent Roll'!$D6)*((1+'Rent Roll'!$X6)^('Reimbursement Breakout'!AT$2-1))),"-")</f>
        <v>-</v>
      </c>
      <c r="AU87" s="715" t="str">
        <f>IF(AU$3='Rent Roll'!$U6,(('Rent Roll'!$W6*'Rent Roll'!$D6)*((1+'Rent Roll'!$X6)^('Reimbursement Breakout'!AU$2-1))),"-")</f>
        <v>-</v>
      </c>
      <c r="AV87" s="715" t="str">
        <f>IF(AV$3='Rent Roll'!$U6,(('Rent Roll'!$W6*'Rent Roll'!$D6)*((1+'Rent Roll'!$X6)^('Reimbursement Breakout'!AV$2-1))),"-")</f>
        <v>-</v>
      </c>
      <c r="AW87" s="715" t="str">
        <f>IF(AW$3='Rent Roll'!$U6,(('Rent Roll'!$W6*'Rent Roll'!$D6)*((1+'Rent Roll'!$X6)^('Reimbursement Breakout'!AW$2-1))),"-")</f>
        <v>-</v>
      </c>
      <c r="AX87" s="715">
        <f>IF(AX$3='Rent Roll'!$U6,(('Rent Roll'!$W6*'Rent Roll'!$D6)*((1+'Rent Roll'!$X6)^('Reimbursement Breakout'!AX$2-1))),"-")</f>
        <v>7946.1911550671975</v>
      </c>
      <c r="AY87" s="715" t="str">
        <f>IF(AY$3='Rent Roll'!$U6,(('Rent Roll'!$W6*'Rent Roll'!$D6)*((1+'Rent Roll'!$X6)^('Reimbursement Breakout'!AY$2-1))),"-")</f>
        <v>-</v>
      </c>
      <c r="AZ87" s="715" t="str">
        <f>IF(AZ$3='Rent Roll'!$U6,(('Rent Roll'!$W6*'Rent Roll'!$D6)*((1+'Rent Roll'!$X6)^('Reimbursement Breakout'!AZ$2-1))),"-")</f>
        <v>-</v>
      </c>
      <c r="BA87" s="715" t="str">
        <f>IF(BA$3='Rent Roll'!$U6,(('Rent Roll'!$W6*'Rent Roll'!$D6)*((1+'Rent Roll'!$X6)^('Reimbursement Breakout'!BA$2-1))),"-")</f>
        <v>-</v>
      </c>
      <c r="BB87" s="715" t="str">
        <f>IF(BB$3='Rent Roll'!$U6,(('Rent Roll'!$W6*'Rent Roll'!$D6)*((1+'Rent Roll'!$X6)^('Reimbursement Breakout'!BB$2-1))),"-")</f>
        <v>-</v>
      </c>
      <c r="BC87" s="715" t="str">
        <f>IF(BC$3='Rent Roll'!$U6,(('Rent Roll'!$W6*'Rent Roll'!$D6)*((1+'Rent Roll'!$X6)^('Reimbursement Breakout'!BC$2-1))),"-")</f>
        <v>-</v>
      </c>
      <c r="BD87" s="715" t="str">
        <f>IF(BD$3='Rent Roll'!$U6,(('Rent Roll'!$W6*'Rent Roll'!$D6)*((1+'Rent Roll'!$X6)^('Reimbursement Breakout'!BD$2-1))),"-")</f>
        <v>-</v>
      </c>
      <c r="BE87" s="715" t="str">
        <f>IF(BE$3='Rent Roll'!$U6,(('Rent Roll'!$W6*'Rent Roll'!$D6)*((1+'Rent Roll'!$X6)^('Reimbursement Breakout'!BE$2-1))),"-")</f>
        <v>-</v>
      </c>
      <c r="BF87" s="715" t="str">
        <f>IF(BF$3='Rent Roll'!$U6,(('Rent Roll'!$W6*'Rent Roll'!$D6)*((1+'Rent Roll'!$X6)^('Reimbursement Breakout'!BF$2-1))),"-")</f>
        <v>-</v>
      </c>
      <c r="BG87" s="715" t="str">
        <f>IF(BG$3='Rent Roll'!$U6,(('Rent Roll'!$W6*'Rent Roll'!$D6)*((1+'Rent Roll'!$X6)^('Reimbursement Breakout'!BG$2-1))),"-")</f>
        <v>-</v>
      </c>
      <c r="BH87" s="715" t="str">
        <f>IF(BH$3='Rent Roll'!$U6,(('Rent Roll'!$W6*'Rent Roll'!$D6)*((1+'Rent Roll'!$X6)^('Reimbursement Breakout'!BH$2-1))),"-")</f>
        <v>-</v>
      </c>
      <c r="BI87" s="715" t="str">
        <f>IF(BI$3='Rent Roll'!$U6,(('Rent Roll'!$W6*'Rent Roll'!$D6)*((1+'Rent Roll'!$X6)^('Reimbursement Breakout'!BI$2-1))),"-")</f>
        <v>-</v>
      </c>
      <c r="BJ87" s="715">
        <f>IF(BJ$3='Rent Roll'!$U6,(('Rent Roll'!$W6*'Rent Roll'!$D6)*((1+'Rent Roll'!$X6)^('Reimbursement Breakout'!BJ$2-1))),"-")</f>
        <v>8105.1149781685426</v>
      </c>
      <c r="BK87" s="715" t="str">
        <f>IF(BK$3='Rent Roll'!$U6,(('Rent Roll'!$W6*'Rent Roll'!$D6)*((1+'Rent Roll'!$X6)^('Reimbursement Breakout'!BK$2-1))),"-")</f>
        <v>-</v>
      </c>
      <c r="BL87" s="715" t="str">
        <f>IF(BL$3='Rent Roll'!$U6,(('Rent Roll'!$W6*'Rent Roll'!$D6)*((1+'Rent Roll'!$X6)^('Reimbursement Breakout'!BL$2-1))),"-")</f>
        <v>-</v>
      </c>
      <c r="BM87" s="715" t="str">
        <f>IF(BM$3='Rent Roll'!$U6,(('Rent Roll'!$W6*'Rent Roll'!$D6)*((1+'Rent Roll'!$X6)^('Reimbursement Breakout'!BM$2-1))),"-")</f>
        <v>-</v>
      </c>
      <c r="BN87" s="715" t="str">
        <f>IF(BN$3='Rent Roll'!$U6,(('Rent Roll'!$W6*'Rent Roll'!$D6)*((1+'Rent Roll'!$X6)^('Reimbursement Breakout'!BN$2-1))),"-")</f>
        <v>-</v>
      </c>
      <c r="BO87" s="715" t="str">
        <f>IF(BO$3='Rent Roll'!$U6,(('Rent Roll'!$W6*'Rent Roll'!$D6)*((1+'Rent Roll'!$X6)^('Reimbursement Breakout'!BO$2-1))),"-")</f>
        <v>-</v>
      </c>
      <c r="BP87" s="715" t="str">
        <f>IF(BP$3='Rent Roll'!$U6,(('Rent Roll'!$W6*'Rent Roll'!$D6)*((1+'Rent Roll'!$X6)^('Reimbursement Breakout'!BP$2-1))),"-")</f>
        <v>-</v>
      </c>
      <c r="BQ87" s="715" t="str">
        <f>IF(BQ$3='Rent Roll'!$U6,(('Rent Roll'!$W6*'Rent Roll'!$D6)*((1+'Rent Roll'!$X6)^('Reimbursement Breakout'!BQ$2-1))),"-")</f>
        <v>-</v>
      </c>
      <c r="BR87" s="715" t="str">
        <f>IF(BR$3='Rent Roll'!$U6,(('Rent Roll'!$W6*'Rent Roll'!$D6)*((1+'Rent Roll'!$X6)^('Reimbursement Breakout'!BR$2-1))),"-")</f>
        <v>-</v>
      </c>
      <c r="BS87" s="715" t="str">
        <f>IF(BS$3='Rent Roll'!$U6,(('Rent Roll'!$W6*'Rent Roll'!$D6)*((1+'Rent Roll'!$X6)^('Reimbursement Breakout'!BS$2-1))),"-")</f>
        <v>-</v>
      </c>
      <c r="BT87" s="715" t="str">
        <f>IF(BT$3='Rent Roll'!$U6,(('Rent Roll'!$W6*'Rent Roll'!$D6)*((1+'Rent Roll'!$X6)^('Reimbursement Breakout'!BT$2-1))),"-")</f>
        <v>-</v>
      </c>
      <c r="BU87" s="715" t="str">
        <f>IF(BU$3='Rent Roll'!$U6,(('Rent Roll'!$W6*'Rent Roll'!$D6)*((1+'Rent Roll'!$X6)^('Reimbursement Breakout'!BU$2-1))),"-")</f>
        <v>-</v>
      </c>
      <c r="BV87" s="715">
        <f>IF(BV$3='Rent Roll'!$U6,(('Rent Roll'!$W6*'Rent Roll'!$D6)*((1+'Rent Roll'!$X6)^('Reimbursement Breakout'!BV$2-1))),"-")</f>
        <v>8267.2172777319138</v>
      </c>
      <c r="BW87" s="715" t="str">
        <f>IF(BW$3='Rent Roll'!$U6,(('Rent Roll'!$W6*'Rent Roll'!$D6)*((1+'Rent Roll'!$X6)^('Reimbursement Breakout'!BW$2-1))),"-")</f>
        <v>-</v>
      </c>
      <c r="BX87" s="715" t="str">
        <f>IF(BX$3='Rent Roll'!$U6,(('Rent Roll'!$W6*'Rent Roll'!$D6)*((1+'Rent Roll'!$X6)^('Reimbursement Breakout'!BX$2-1))),"-")</f>
        <v>-</v>
      </c>
      <c r="BY87" s="715" t="str">
        <f>IF(BY$3='Rent Roll'!$U6,(('Rent Roll'!$W6*'Rent Roll'!$D6)*((1+'Rent Roll'!$X6)^('Reimbursement Breakout'!BY$2-1))),"-")</f>
        <v>-</v>
      </c>
      <c r="BZ87" s="715" t="str">
        <f>IF(BZ$3='Rent Roll'!$U6,(('Rent Roll'!$W6*'Rent Roll'!$D6)*((1+'Rent Roll'!$X6)^('Reimbursement Breakout'!BZ$2-1))),"-")</f>
        <v>-</v>
      </c>
      <c r="CA87" s="715" t="str">
        <f>IF(CA$3='Rent Roll'!$U6,(('Rent Roll'!$W6*'Rent Roll'!$D6)*((1+'Rent Roll'!$X6)^('Reimbursement Breakout'!CA$2-1))),"-")</f>
        <v>-</v>
      </c>
      <c r="CB87" s="715" t="str">
        <f>IF(CB$3='Rent Roll'!$U6,(('Rent Roll'!$W6*'Rent Roll'!$D6)*((1+'Rent Roll'!$X6)^('Reimbursement Breakout'!CB$2-1))),"-")</f>
        <v>-</v>
      </c>
      <c r="CC87" s="715" t="str">
        <f>IF(CC$3='Rent Roll'!$U6,(('Rent Roll'!$W6*'Rent Roll'!$D6)*((1+'Rent Roll'!$X6)^('Reimbursement Breakout'!CC$2-1))),"-")</f>
        <v>-</v>
      </c>
      <c r="CD87" s="715" t="str">
        <f>IF(CD$3='Rent Roll'!$U6,(('Rent Roll'!$W6*'Rent Roll'!$D6)*((1+'Rent Roll'!$X6)^('Reimbursement Breakout'!CD$2-1))),"-")</f>
        <v>-</v>
      </c>
      <c r="CE87" s="715" t="str">
        <f>IF(CE$3='Rent Roll'!$U6,(('Rent Roll'!$W6*'Rent Roll'!$D6)*((1+'Rent Roll'!$X6)^('Reimbursement Breakout'!CE$2-1))),"-")</f>
        <v>-</v>
      </c>
      <c r="CF87" s="715" t="str">
        <f>IF(CF$3='Rent Roll'!$U6,(('Rent Roll'!$W6*'Rent Roll'!$D6)*((1+'Rent Roll'!$X6)^('Reimbursement Breakout'!CF$2-1))),"-")</f>
        <v>-</v>
      </c>
      <c r="CG87" s="715" t="str">
        <f>IF(CG$3='Rent Roll'!$U6,(('Rent Roll'!$W6*'Rent Roll'!$D6)*((1+'Rent Roll'!$X6)^('Reimbursement Breakout'!CG$2-1))),"-")</f>
        <v>-</v>
      </c>
      <c r="CH87" s="715">
        <f>IF(CH$3='Rent Roll'!$U6,(('Rent Roll'!$W6*'Rent Roll'!$D6)*((1+'Rent Roll'!$X6)^('Reimbursement Breakout'!CH$2-1))),"-")</f>
        <v>8432.5616232865523</v>
      </c>
      <c r="CI87" s="715" t="str">
        <f>IF(CI$3='Rent Roll'!$U6,(('Rent Roll'!$W6*'Rent Roll'!$D6)*((1+'Rent Roll'!$X6)^('Reimbursement Breakout'!CI$2-1))),"-")</f>
        <v>-</v>
      </c>
      <c r="CJ87" s="715" t="str">
        <f>IF(CJ$3='Rent Roll'!$U6,(('Rent Roll'!$W6*'Rent Roll'!$D6)*((1+'Rent Roll'!$X6)^('Reimbursement Breakout'!CJ$2-1))),"-")</f>
        <v>-</v>
      </c>
      <c r="CK87" s="715" t="str">
        <f>IF(CK$3='Rent Roll'!$U6,(('Rent Roll'!$W6*'Rent Roll'!$D6)*((1+'Rent Roll'!$X6)^('Reimbursement Breakout'!CK$2-1))),"-")</f>
        <v>-</v>
      </c>
      <c r="CL87" s="715" t="str">
        <f>IF(CL$3='Rent Roll'!$U6,(('Rent Roll'!$W6*'Rent Roll'!$D6)*((1+'Rent Roll'!$X6)^('Reimbursement Breakout'!CL$2-1))),"-")</f>
        <v>-</v>
      </c>
      <c r="CM87" s="715" t="str">
        <f>IF(CM$3='Rent Roll'!$U6,(('Rent Roll'!$W6*'Rent Roll'!$D6)*((1+'Rent Roll'!$X6)^('Reimbursement Breakout'!CM$2-1))),"-")</f>
        <v>-</v>
      </c>
      <c r="CN87" s="715" t="str">
        <f>IF(CN$3='Rent Roll'!$U6,(('Rent Roll'!$W6*'Rent Roll'!$D6)*((1+'Rent Roll'!$X6)^('Reimbursement Breakout'!CN$2-1))),"-")</f>
        <v>-</v>
      </c>
      <c r="CO87" s="715" t="str">
        <f>IF(CO$3='Rent Roll'!$U6,(('Rent Roll'!$W6*'Rent Roll'!$D6)*((1+'Rent Roll'!$X6)^('Reimbursement Breakout'!CO$2-1))),"-")</f>
        <v>-</v>
      </c>
      <c r="CP87" s="715" t="str">
        <f>IF(CP$3='Rent Roll'!$U6,(('Rent Roll'!$W6*'Rent Roll'!$D6)*((1+'Rent Roll'!$X6)^('Reimbursement Breakout'!CP$2-1))),"-")</f>
        <v>-</v>
      </c>
      <c r="CQ87" s="715" t="str">
        <f>IF(CQ$3='Rent Roll'!$U6,(('Rent Roll'!$W6*'Rent Roll'!$D6)*((1+'Rent Roll'!$X6)^('Reimbursement Breakout'!CQ$2-1))),"-")</f>
        <v>-</v>
      </c>
      <c r="CR87" s="715" t="str">
        <f>IF(CR$3='Rent Roll'!$U6,(('Rent Roll'!$W6*'Rent Roll'!$D6)*((1+'Rent Roll'!$X6)^('Reimbursement Breakout'!CR$2-1))),"-")</f>
        <v>-</v>
      </c>
      <c r="CS87" s="715" t="str">
        <f>IF(CS$3='Rent Roll'!$U6,(('Rent Roll'!$W6*'Rent Roll'!$D6)*((1+'Rent Roll'!$X6)^('Reimbursement Breakout'!CS$2-1))),"-")</f>
        <v>-</v>
      </c>
      <c r="CT87" s="715">
        <f>IF(CT$3='Rent Roll'!$U6,(('Rent Roll'!$W6*'Rent Roll'!$D6)*((1+'Rent Roll'!$X6)^('Reimbursement Breakout'!CT$2-1))),"-")</f>
        <v>8601.212855752281</v>
      </c>
      <c r="CU87" s="715" t="str">
        <f>IF(CU$3='Rent Roll'!$U6,(('Rent Roll'!$W6*'Rent Roll'!$D6)*((1+'Rent Roll'!$X6)^('Reimbursement Breakout'!CU$2-1))),"-")</f>
        <v>-</v>
      </c>
      <c r="CV87" s="715" t="str">
        <f>IF(CV$3='Rent Roll'!$U6,(('Rent Roll'!$W6*'Rent Roll'!$D6)*((1+'Rent Roll'!$X6)^('Reimbursement Breakout'!CV$2-1))),"-")</f>
        <v>-</v>
      </c>
      <c r="CW87" s="715" t="str">
        <f>IF(CW$3='Rent Roll'!$U6,(('Rent Roll'!$W6*'Rent Roll'!$D6)*((1+'Rent Roll'!$X6)^('Reimbursement Breakout'!CW$2-1))),"-")</f>
        <v>-</v>
      </c>
      <c r="CX87" s="715" t="str">
        <f>IF(CX$3='Rent Roll'!$U6,(('Rent Roll'!$W6*'Rent Roll'!$D6)*((1+'Rent Roll'!$X6)^('Reimbursement Breakout'!CX$2-1))),"-")</f>
        <v>-</v>
      </c>
      <c r="CY87" s="715" t="str">
        <f>IF(CY$3='Rent Roll'!$U6,(('Rent Roll'!$W6*'Rent Roll'!$D6)*((1+'Rent Roll'!$X6)^('Reimbursement Breakout'!CY$2-1))),"-")</f>
        <v>-</v>
      </c>
      <c r="CZ87" s="715" t="str">
        <f>IF(CZ$3='Rent Roll'!$U6,(('Rent Roll'!$W6*'Rent Roll'!$D6)*((1+'Rent Roll'!$X6)^('Reimbursement Breakout'!CZ$2-1))),"-")</f>
        <v>-</v>
      </c>
      <c r="DA87" s="715" t="str">
        <f>IF(DA$3='Rent Roll'!$U6,(('Rent Roll'!$W6*'Rent Roll'!$D6)*((1+'Rent Roll'!$X6)^('Reimbursement Breakout'!DA$2-1))),"-")</f>
        <v>-</v>
      </c>
      <c r="DB87" s="715" t="str">
        <f>IF(DB$3='Rent Roll'!$U6,(('Rent Roll'!$W6*'Rent Roll'!$D6)*((1+'Rent Roll'!$X6)^('Reimbursement Breakout'!DB$2-1))),"-")</f>
        <v>-</v>
      </c>
      <c r="DC87" s="715" t="str">
        <f>IF(DC$3='Rent Roll'!$U6,(('Rent Roll'!$W6*'Rent Roll'!$D6)*((1+'Rent Roll'!$X6)^('Reimbursement Breakout'!DC$2-1))),"-")</f>
        <v>-</v>
      </c>
      <c r="DD87" s="715" t="str">
        <f>IF(DD$3='Rent Roll'!$U6,(('Rent Roll'!$W6*'Rent Roll'!$D6)*((1+'Rent Roll'!$X6)^('Reimbursement Breakout'!DD$2-1))),"-")</f>
        <v>-</v>
      </c>
      <c r="DE87" s="715" t="str">
        <f>IF(DE$3='Rent Roll'!$U6,(('Rent Roll'!$W6*'Rent Roll'!$D6)*((1+'Rent Roll'!$X6)^('Reimbursement Breakout'!DE$2-1))),"-")</f>
        <v>-</v>
      </c>
      <c r="DF87" s="715">
        <f>IF(DF$3='Rent Roll'!$U6,(('Rent Roll'!$W6*'Rent Roll'!$D6)*((1+'Rent Roll'!$X6)^('Reimbursement Breakout'!DF$2-1))),"-")</f>
        <v>8773.2371128673276</v>
      </c>
      <c r="DG87" s="715" t="str">
        <f>IF(DG$3='Rent Roll'!$U6,(('Rent Roll'!$W6*'Rent Roll'!$D6)*((1+'Rent Roll'!$X6)^('Reimbursement Breakout'!DG$2-1))),"-")</f>
        <v>-</v>
      </c>
      <c r="DH87" s="715" t="str">
        <f>IF(DH$3='Rent Roll'!$U6,(('Rent Roll'!$W6*'Rent Roll'!$D6)*((1+'Rent Roll'!$X6)^('Reimbursement Breakout'!DH$2-1))),"-")</f>
        <v>-</v>
      </c>
      <c r="DI87" s="715" t="str">
        <f>IF(DI$3='Rent Roll'!$U6,(('Rent Roll'!$W6*'Rent Roll'!$D6)*((1+'Rent Roll'!$X6)^('Reimbursement Breakout'!DI$2-1))),"-")</f>
        <v>-</v>
      </c>
      <c r="DJ87" s="715" t="str">
        <f>IF(DJ$3='Rent Roll'!$U6,(('Rent Roll'!$W6*'Rent Roll'!$D6)*((1+'Rent Roll'!$X6)^('Reimbursement Breakout'!DJ$2-1))),"-")</f>
        <v>-</v>
      </c>
      <c r="DK87" s="715" t="str">
        <f>IF(DK$3='Rent Roll'!$U6,(('Rent Roll'!$W6*'Rent Roll'!$D6)*((1+'Rent Roll'!$X6)^('Reimbursement Breakout'!DK$2-1))),"-")</f>
        <v>-</v>
      </c>
      <c r="DL87" s="715" t="str">
        <f>IF(DL$3='Rent Roll'!$U6,(('Rent Roll'!$W6*'Rent Roll'!$D6)*((1+'Rent Roll'!$X6)^('Reimbursement Breakout'!DL$2-1))),"-")</f>
        <v>-</v>
      </c>
      <c r="DM87" s="715" t="str">
        <f>IF(DM$3='Rent Roll'!$U6,(('Rent Roll'!$W6*'Rent Roll'!$D6)*((1+'Rent Roll'!$X6)^('Reimbursement Breakout'!DM$2-1))),"-")</f>
        <v>-</v>
      </c>
      <c r="DN87" s="715" t="str">
        <f>IF(DN$3='Rent Roll'!$U6,(('Rent Roll'!$W6*'Rent Roll'!$D6)*((1+'Rent Roll'!$X6)^('Reimbursement Breakout'!DN$2-1))),"-")</f>
        <v>-</v>
      </c>
      <c r="DO87" s="715" t="str">
        <f>IF(DO$3='Rent Roll'!$U6,(('Rent Roll'!$W6*'Rent Roll'!$D6)*((1+'Rent Roll'!$X6)^('Reimbursement Breakout'!DO$2-1))),"-")</f>
        <v>-</v>
      </c>
      <c r="DP87" s="715" t="str">
        <f>IF(DP$3='Rent Roll'!$U6,(('Rent Roll'!$W6*'Rent Roll'!$D6)*((1+'Rent Roll'!$X6)^('Reimbursement Breakout'!DP$2-1))),"-")</f>
        <v>-</v>
      </c>
      <c r="DQ87" s="715" t="str">
        <f>IF(DQ$3='Rent Roll'!$U6,(('Rent Roll'!$W6*'Rent Roll'!$D6)*((1+'Rent Roll'!$X6)^('Reimbursement Breakout'!DQ$2-1))),"-")</f>
        <v>-</v>
      </c>
      <c r="DR87" s="715">
        <f>IF(DR$3='Rent Roll'!$U6,(('Rent Roll'!$W6*'Rent Roll'!$D6)*((1+'Rent Roll'!$X6)^('Reimbursement Breakout'!DR$2-1))),"-")</f>
        <v>8948.7018551246747</v>
      </c>
      <c r="DS87" s="715" t="str">
        <f>IF(DS$3='Rent Roll'!$U6,(('Rent Roll'!$W6*'Rent Roll'!$D6)*((1+'Rent Roll'!$X6)^('Reimbursement Breakout'!DS$2-1))),"-")</f>
        <v>-</v>
      </c>
      <c r="DT87" s="715" t="str">
        <f>IF(DT$3='Rent Roll'!$U6,(('Rent Roll'!$W6*'Rent Roll'!$D6)*((1+'Rent Roll'!$X6)^('Reimbursement Breakout'!DT$2-1))),"-")</f>
        <v>-</v>
      </c>
      <c r="DU87" s="715" t="str">
        <f>IF(DU$3='Rent Roll'!$U6,(('Rent Roll'!$W6*'Rent Roll'!$D6)*((1+'Rent Roll'!$X6)^('Reimbursement Breakout'!DU$2-1))),"-")</f>
        <v>-</v>
      </c>
      <c r="DV87" s="715" t="str">
        <f>IF(DV$3='Rent Roll'!$U6,(('Rent Roll'!$W6*'Rent Roll'!$D6)*((1+'Rent Roll'!$X6)^('Reimbursement Breakout'!DV$2-1))),"-")</f>
        <v>-</v>
      </c>
      <c r="DW87" s="715" t="str">
        <f>IF(DW$3='Rent Roll'!$U6,(('Rent Roll'!$W6*'Rent Roll'!$D6)*((1+'Rent Roll'!$X6)^('Reimbursement Breakout'!DW$2-1))),"-")</f>
        <v>-</v>
      </c>
      <c r="DX87" s="715" t="str">
        <f>IF(DX$3='Rent Roll'!$U6,(('Rent Roll'!$W6*'Rent Roll'!$D6)*((1+'Rent Roll'!$X6)^('Reimbursement Breakout'!DX$2-1))),"-")</f>
        <v>-</v>
      </c>
      <c r="DY87" s="715" t="str">
        <f>IF(DY$3='Rent Roll'!$U6,(('Rent Roll'!$W6*'Rent Roll'!$D6)*((1+'Rent Roll'!$X6)^('Reimbursement Breakout'!DY$2-1))),"-")</f>
        <v>-</v>
      </c>
      <c r="DZ87" s="715" t="str">
        <f>IF(DZ$3='Rent Roll'!$U6,(('Rent Roll'!$W6*'Rent Roll'!$D6)*((1+'Rent Roll'!$X6)^('Reimbursement Breakout'!DZ$2-1))),"-")</f>
        <v>-</v>
      </c>
      <c r="EA87" s="715" t="str">
        <f>IF(EA$3='Rent Roll'!$U6,(('Rent Roll'!$W6*'Rent Roll'!$D6)*((1+'Rent Roll'!$X6)^('Reimbursement Breakout'!EA$2-1))),"-")</f>
        <v>-</v>
      </c>
      <c r="EB87" s="715" t="str">
        <f>IF(EB$3='Rent Roll'!$U6,(('Rent Roll'!$W6*'Rent Roll'!$D6)*((1+'Rent Roll'!$X6)^('Reimbursement Breakout'!EB$2-1))),"-")</f>
        <v>-</v>
      </c>
      <c r="EC87" s="715" t="str">
        <f>IF(EC$3='Rent Roll'!$U6,(('Rent Roll'!$W6*'Rent Roll'!$D6)*((1+'Rent Roll'!$X6)^('Reimbursement Breakout'!EC$2-1))),"-")</f>
        <v>-</v>
      </c>
      <c r="ED87" s="715">
        <f>IF(ED$3='Rent Roll'!$U6,(('Rent Roll'!$W6*'Rent Roll'!$D6)*((1+'Rent Roll'!$X6)^('Reimbursement Breakout'!ED$2-1))),"-")</f>
        <v>9127.6758922271674</v>
      </c>
      <c r="EE87" s="715" t="str">
        <f>IF(EE$3='Rent Roll'!$U6,(('Rent Roll'!$W6*'Rent Roll'!$D6)*((1+'Rent Roll'!$X6)^('Reimbursement Breakout'!EE$2-1))),"-")</f>
        <v>-</v>
      </c>
      <c r="EF87" s="361" t="str">
        <f>IF(EF$3='Rent Roll'!$U6,(('Rent Roll'!$W6*'Rent Roll'!$D6)*((1+'Rent Roll'!$X6)^('Reimbursement Breakout'!EF$2-1))),"-")</f>
        <v>-</v>
      </c>
      <c r="EG87" s="693" t="s">
        <v>109</v>
      </c>
    </row>
    <row r="88" spans="2:137" x14ac:dyDescent="0.25">
      <c r="B88" s="731"/>
      <c r="C88" s="714" t="str">
        <f>CONCATENATE('Rent Roll'!B7&amp;" - "&amp;'Rent Roll'!C7)</f>
        <v>4 - Office</v>
      </c>
      <c r="D88" s="361">
        <f t="shared" si="23"/>
        <v>41434.476004189542</v>
      </c>
      <c r="E88" s="715" t="str">
        <f>IF(E$3='Rent Roll'!$U7,(('Rent Roll'!$W7*'Rent Roll'!$D7)*((1+'Rent Roll'!$X7)^('Reimbursement Breakout'!E$2-1))),"-")</f>
        <v>-</v>
      </c>
      <c r="F88" s="715" t="str">
        <f>IF(F$3='Rent Roll'!$U7,(('Rent Roll'!$W7*'Rent Roll'!$D7)*((1+'Rent Roll'!$X7)^('Reimbursement Breakout'!F$2-1))),"-")</f>
        <v>-</v>
      </c>
      <c r="G88" s="715" t="str">
        <f>IF(G$3='Rent Roll'!$U7,(('Rent Roll'!$W7*'Rent Roll'!$D7)*((1+'Rent Roll'!$X7)^('Reimbursement Breakout'!G$2-1))),"-")</f>
        <v>-</v>
      </c>
      <c r="H88" s="715" t="str">
        <f>IF(H$3='Rent Roll'!$U7,(('Rent Roll'!$W7*'Rent Roll'!$D7)*((1+'Rent Roll'!$X7)^('Reimbursement Breakout'!H$2-1))),"-")</f>
        <v>-</v>
      </c>
      <c r="I88" s="715" t="str">
        <f>IF(I$3='Rent Roll'!$U7,(('Rent Roll'!$W7*'Rent Roll'!$D7)*((1+'Rent Roll'!$X7)^('Reimbursement Breakout'!I$2-1))),"-")</f>
        <v>-</v>
      </c>
      <c r="J88" s="715" t="str">
        <f>IF(J$3='Rent Roll'!$U7,(('Rent Roll'!$W7*'Rent Roll'!$D7)*((1+'Rent Roll'!$X7)^('Reimbursement Breakout'!J$2-1))),"-")</f>
        <v>-</v>
      </c>
      <c r="K88" s="715" t="str">
        <f>IF(K$3='Rent Roll'!$U7,(('Rent Roll'!$W7*'Rent Roll'!$D7)*((1+'Rent Roll'!$X7)^('Reimbursement Breakout'!K$2-1))),"-")</f>
        <v>-</v>
      </c>
      <c r="L88" s="715" t="str">
        <f>IF(L$3='Rent Roll'!$U7,(('Rent Roll'!$W7*'Rent Roll'!$D7)*((1+'Rent Roll'!$X7)^('Reimbursement Breakout'!L$2-1))),"-")</f>
        <v>-</v>
      </c>
      <c r="M88" s="715" t="str">
        <f>IF(M$3='Rent Roll'!$U7,(('Rent Roll'!$W7*'Rent Roll'!$D7)*((1+'Rent Roll'!$X7)^('Reimbursement Breakout'!M$2-1))),"-")</f>
        <v>-</v>
      </c>
      <c r="N88" s="715">
        <f>IF(N$3='Rent Roll'!$U7,(('Rent Roll'!$W7*'Rent Roll'!$D7)*((1+'Rent Roll'!$X7)^('Reimbursement Breakout'!N$2-1))),"-")</f>
        <v>3405</v>
      </c>
      <c r="O88" s="715" t="str">
        <f>IF(O$3='Rent Roll'!$U7,(('Rent Roll'!$W7*'Rent Roll'!$D7)*((1+'Rent Roll'!$X7)^('Reimbursement Breakout'!O$2-1))),"-")</f>
        <v>-</v>
      </c>
      <c r="P88" s="715" t="str">
        <f>IF(P$3='Rent Roll'!$U7,(('Rent Roll'!$W7*'Rent Roll'!$D7)*((1+'Rent Roll'!$X7)^('Reimbursement Breakout'!P$2-1))),"-")</f>
        <v>-</v>
      </c>
      <c r="Q88" s="715" t="str">
        <f>IF(Q$3='Rent Roll'!$U7,(('Rent Roll'!$W7*'Rent Roll'!$D7)*((1+'Rent Roll'!$X7)^('Reimbursement Breakout'!Q$2-1))),"-")</f>
        <v>-</v>
      </c>
      <c r="R88" s="715" t="str">
        <f>IF(R$3='Rent Roll'!$U7,(('Rent Roll'!$W7*'Rent Roll'!$D7)*((1+'Rent Roll'!$X7)^('Reimbursement Breakout'!R$2-1))),"-")</f>
        <v>-</v>
      </c>
      <c r="S88" s="715" t="str">
        <f>IF(S$3='Rent Roll'!$U7,(('Rent Roll'!$W7*'Rent Roll'!$D7)*((1+'Rent Roll'!$X7)^('Reimbursement Breakout'!S$2-1))),"-")</f>
        <v>-</v>
      </c>
      <c r="T88" s="715" t="str">
        <f>IF(T$3='Rent Roll'!$U7,(('Rent Roll'!$W7*'Rent Roll'!$D7)*((1+'Rent Roll'!$X7)^('Reimbursement Breakout'!T$2-1))),"-")</f>
        <v>-</v>
      </c>
      <c r="U88" s="715" t="str">
        <f>IF(U$3='Rent Roll'!$U7,(('Rent Roll'!$W7*'Rent Roll'!$D7)*((1+'Rent Roll'!$X7)^('Reimbursement Breakout'!U$2-1))),"-")</f>
        <v>-</v>
      </c>
      <c r="V88" s="715" t="str">
        <f>IF(V$3='Rent Roll'!$U7,(('Rent Roll'!$W7*'Rent Roll'!$D7)*((1+'Rent Roll'!$X7)^('Reimbursement Breakout'!V$2-1))),"-")</f>
        <v>-</v>
      </c>
      <c r="W88" s="715" t="str">
        <f>IF(W$3='Rent Roll'!$U7,(('Rent Roll'!$W7*'Rent Roll'!$D7)*((1+'Rent Roll'!$X7)^('Reimbursement Breakout'!W$2-1))),"-")</f>
        <v>-</v>
      </c>
      <c r="X88" s="715" t="str">
        <f>IF(X$3='Rent Roll'!$U7,(('Rent Roll'!$W7*'Rent Roll'!$D7)*((1+'Rent Roll'!$X7)^('Reimbursement Breakout'!X$2-1))),"-")</f>
        <v>-</v>
      </c>
      <c r="Y88" s="715" t="str">
        <f>IF(Y$3='Rent Roll'!$U7,(('Rent Roll'!$W7*'Rent Roll'!$D7)*((1+'Rent Roll'!$X7)^('Reimbursement Breakout'!Y$2-1))),"-")</f>
        <v>-</v>
      </c>
      <c r="Z88" s="715">
        <f>IF(Z$3='Rent Roll'!$U7,(('Rent Roll'!$W7*'Rent Roll'!$D7)*((1+'Rent Roll'!$X7)^('Reimbursement Breakout'!Z$2-1))),"-")</f>
        <v>3473.1</v>
      </c>
      <c r="AA88" s="715" t="str">
        <f>IF(AA$3='Rent Roll'!$U7,(('Rent Roll'!$W7*'Rent Roll'!$D7)*((1+'Rent Roll'!$X7)^('Reimbursement Breakout'!AA$2-1))),"-")</f>
        <v>-</v>
      </c>
      <c r="AB88" s="715" t="str">
        <f>IF(AB$3='Rent Roll'!$U7,(('Rent Roll'!$W7*'Rent Roll'!$D7)*((1+'Rent Roll'!$X7)^('Reimbursement Breakout'!AB$2-1))),"-")</f>
        <v>-</v>
      </c>
      <c r="AC88" s="715" t="str">
        <f>IF(AC$3='Rent Roll'!$U7,(('Rent Roll'!$W7*'Rent Roll'!$D7)*((1+'Rent Roll'!$X7)^('Reimbursement Breakout'!AC$2-1))),"-")</f>
        <v>-</v>
      </c>
      <c r="AD88" s="715" t="str">
        <f>IF(AD$3='Rent Roll'!$U7,(('Rent Roll'!$W7*'Rent Roll'!$D7)*((1+'Rent Roll'!$X7)^('Reimbursement Breakout'!AD$2-1))),"-")</f>
        <v>-</v>
      </c>
      <c r="AE88" s="715" t="str">
        <f>IF(AE$3='Rent Roll'!$U7,(('Rent Roll'!$W7*'Rent Roll'!$D7)*((1+'Rent Roll'!$X7)^('Reimbursement Breakout'!AE$2-1))),"-")</f>
        <v>-</v>
      </c>
      <c r="AF88" s="715" t="str">
        <f>IF(AF$3='Rent Roll'!$U7,(('Rent Roll'!$W7*'Rent Roll'!$D7)*((1+'Rent Roll'!$X7)^('Reimbursement Breakout'!AF$2-1))),"-")</f>
        <v>-</v>
      </c>
      <c r="AG88" s="715" t="str">
        <f>IF(AG$3='Rent Roll'!$U7,(('Rent Roll'!$W7*'Rent Roll'!$D7)*((1+'Rent Roll'!$X7)^('Reimbursement Breakout'!AG$2-1))),"-")</f>
        <v>-</v>
      </c>
      <c r="AH88" s="715" t="str">
        <f>IF(AH$3='Rent Roll'!$U7,(('Rent Roll'!$W7*'Rent Roll'!$D7)*((1+'Rent Roll'!$X7)^('Reimbursement Breakout'!AH$2-1))),"-")</f>
        <v>-</v>
      </c>
      <c r="AI88" s="715" t="str">
        <f>IF(AI$3='Rent Roll'!$U7,(('Rent Roll'!$W7*'Rent Roll'!$D7)*((1+'Rent Roll'!$X7)^('Reimbursement Breakout'!AI$2-1))),"-")</f>
        <v>-</v>
      </c>
      <c r="AJ88" s="715" t="str">
        <f>IF(AJ$3='Rent Roll'!$U7,(('Rent Roll'!$W7*'Rent Roll'!$D7)*((1+'Rent Roll'!$X7)^('Reimbursement Breakout'!AJ$2-1))),"-")</f>
        <v>-</v>
      </c>
      <c r="AK88" s="715" t="str">
        <f>IF(AK$3='Rent Roll'!$U7,(('Rent Roll'!$W7*'Rent Roll'!$D7)*((1+'Rent Roll'!$X7)^('Reimbursement Breakout'!AK$2-1))),"-")</f>
        <v>-</v>
      </c>
      <c r="AL88" s="715">
        <f>IF(AL$3='Rent Roll'!$U7,(('Rent Roll'!$W7*'Rent Roll'!$D7)*((1+'Rent Roll'!$X7)^('Reimbursement Breakout'!AL$2-1))),"-")</f>
        <v>3542.5619999999999</v>
      </c>
      <c r="AM88" s="715" t="str">
        <f>IF(AM$3='Rent Roll'!$U7,(('Rent Roll'!$W7*'Rent Roll'!$D7)*((1+'Rent Roll'!$X7)^('Reimbursement Breakout'!AM$2-1))),"-")</f>
        <v>-</v>
      </c>
      <c r="AN88" s="715" t="str">
        <f>IF(AN$3='Rent Roll'!$U7,(('Rent Roll'!$W7*'Rent Roll'!$D7)*((1+'Rent Roll'!$X7)^('Reimbursement Breakout'!AN$2-1))),"-")</f>
        <v>-</v>
      </c>
      <c r="AO88" s="715" t="str">
        <f>IF(AO$3='Rent Roll'!$U7,(('Rent Roll'!$W7*'Rent Roll'!$D7)*((1+'Rent Roll'!$X7)^('Reimbursement Breakout'!AO$2-1))),"-")</f>
        <v>-</v>
      </c>
      <c r="AP88" s="715" t="str">
        <f>IF(AP$3='Rent Roll'!$U7,(('Rent Roll'!$W7*'Rent Roll'!$D7)*((1+'Rent Roll'!$X7)^('Reimbursement Breakout'!AP$2-1))),"-")</f>
        <v>-</v>
      </c>
      <c r="AQ88" s="715" t="str">
        <f>IF(AQ$3='Rent Roll'!$U7,(('Rent Roll'!$W7*'Rent Roll'!$D7)*((1+'Rent Roll'!$X7)^('Reimbursement Breakout'!AQ$2-1))),"-")</f>
        <v>-</v>
      </c>
      <c r="AR88" s="715" t="str">
        <f>IF(AR$3='Rent Roll'!$U7,(('Rent Roll'!$W7*'Rent Roll'!$D7)*((1+'Rent Roll'!$X7)^('Reimbursement Breakout'!AR$2-1))),"-")</f>
        <v>-</v>
      </c>
      <c r="AS88" s="715" t="str">
        <f>IF(AS$3='Rent Roll'!$U7,(('Rent Roll'!$W7*'Rent Roll'!$D7)*((1+'Rent Roll'!$X7)^('Reimbursement Breakout'!AS$2-1))),"-")</f>
        <v>-</v>
      </c>
      <c r="AT88" s="715" t="str">
        <f>IF(AT$3='Rent Roll'!$U7,(('Rent Roll'!$W7*'Rent Roll'!$D7)*((1+'Rent Roll'!$X7)^('Reimbursement Breakout'!AT$2-1))),"-")</f>
        <v>-</v>
      </c>
      <c r="AU88" s="715" t="str">
        <f>IF(AU$3='Rent Roll'!$U7,(('Rent Roll'!$W7*'Rent Roll'!$D7)*((1+'Rent Roll'!$X7)^('Reimbursement Breakout'!AU$2-1))),"-")</f>
        <v>-</v>
      </c>
      <c r="AV88" s="715" t="str">
        <f>IF(AV$3='Rent Roll'!$U7,(('Rent Roll'!$W7*'Rent Roll'!$D7)*((1+'Rent Roll'!$X7)^('Reimbursement Breakout'!AV$2-1))),"-")</f>
        <v>-</v>
      </c>
      <c r="AW88" s="715" t="str">
        <f>IF(AW$3='Rent Roll'!$U7,(('Rent Roll'!$W7*'Rent Roll'!$D7)*((1+'Rent Roll'!$X7)^('Reimbursement Breakout'!AW$2-1))),"-")</f>
        <v>-</v>
      </c>
      <c r="AX88" s="715">
        <f>IF(AX$3='Rent Roll'!$U7,(('Rent Roll'!$W7*'Rent Roll'!$D7)*((1+'Rent Roll'!$X7)^('Reimbursement Breakout'!AX$2-1))),"-")</f>
        <v>3613.4132399999999</v>
      </c>
      <c r="AY88" s="715" t="str">
        <f>IF(AY$3='Rent Roll'!$U7,(('Rent Roll'!$W7*'Rent Roll'!$D7)*((1+'Rent Roll'!$X7)^('Reimbursement Breakout'!AY$2-1))),"-")</f>
        <v>-</v>
      </c>
      <c r="AZ88" s="715" t="str">
        <f>IF(AZ$3='Rent Roll'!$U7,(('Rent Roll'!$W7*'Rent Roll'!$D7)*((1+'Rent Roll'!$X7)^('Reimbursement Breakout'!AZ$2-1))),"-")</f>
        <v>-</v>
      </c>
      <c r="BA88" s="715" t="str">
        <f>IF(BA$3='Rent Roll'!$U7,(('Rent Roll'!$W7*'Rent Roll'!$D7)*((1+'Rent Roll'!$X7)^('Reimbursement Breakout'!BA$2-1))),"-")</f>
        <v>-</v>
      </c>
      <c r="BB88" s="715" t="str">
        <f>IF(BB$3='Rent Roll'!$U7,(('Rent Roll'!$W7*'Rent Roll'!$D7)*((1+'Rent Roll'!$X7)^('Reimbursement Breakout'!BB$2-1))),"-")</f>
        <v>-</v>
      </c>
      <c r="BC88" s="715" t="str">
        <f>IF(BC$3='Rent Roll'!$U7,(('Rent Roll'!$W7*'Rent Roll'!$D7)*((1+'Rent Roll'!$X7)^('Reimbursement Breakout'!BC$2-1))),"-")</f>
        <v>-</v>
      </c>
      <c r="BD88" s="715" t="str">
        <f>IF(BD$3='Rent Roll'!$U7,(('Rent Roll'!$W7*'Rent Roll'!$D7)*((1+'Rent Roll'!$X7)^('Reimbursement Breakout'!BD$2-1))),"-")</f>
        <v>-</v>
      </c>
      <c r="BE88" s="715" t="str">
        <f>IF(BE$3='Rent Roll'!$U7,(('Rent Roll'!$W7*'Rent Roll'!$D7)*((1+'Rent Roll'!$X7)^('Reimbursement Breakout'!BE$2-1))),"-")</f>
        <v>-</v>
      </c>
      <c r="BF88" s="715" t="str">
        <f>IF(BF$3='Rent Roll'!$U7,(('Rent Roll'!$W7*'Rent Roll'!$D7)*((1+'Rent Roll'!$X7)^('Reimbursement Breakout'!BF$2-1))),"-")</f>
        <v>-</v>
      </c>
      <c r="BG88" s="715" t="str">
        <f>IF(BG$3='Rent Roll'!$U7,(('Rent Roll'!$W7*'Rent Roll'!$D7)*((1+'Rent Roll'!$X7)^('Reimbursement Breakout'!BG$2-1))),"-")</f>
        <v>-</v>
      </c>
      <c r="BH88" s="715" t="str">
        <f>IF(BH$3='Rent Roll'!$U7,(('Rent Roll'!$W7*'Rent Roll'!$D7)*((1+'Rent Roll'!$X7)^('Reimbursement Breakout'!BH$2-1))),"-")</f>
        <v>-</v>
      </c>
      <c r="BI88" s="715" t="str">
        <f>IF(BI$3='Rent Roll'!$U7,(('Rent Roll'!$W7*'Rent Roll'!$D7)*((1+'Rent Roll'!$X7)^('Reimbursement Breakout'!BI$2-1))),"-")</f>
        <v>-</v>
      </c>
      <c r="BJ88" s="715">
        <f>IF(BJ$3='Rent Roll'!$U7,(('Rent Roll'!$W7*'Rent Roll'!$D7)*((1+'Rent Roll'!$X7)^('Reimbursement Breakout'!BJ$2-1))),"-")</f>
        <v>3685.6815047999999</v>
      </c>
      <c r="BK88" s="715" t="str">
        <f>IF(BK$3='Rent Roll'!$U7,(('Rent Roll'!$W7*'Rent Roll'!$D7)*((1+'Rent Roll'!$X7)^('Reimbursement Breakout'!BK$2-1))),"-")</f>
        <v>-</v>
      </c>
      <c r="BL88" s="715" t="str">
        <f>IF(BL$3='Rent Roll'!$U7,(('Rent Roll'!$W7*'Rent Roll'!$D7)*((1+'Rent Roll'!$X7)^('Reimbursement Breakout'!BL$2-1))),"-")</f>
        <v>-</v>
      </c>
      <c r="BM88" s="715" t="str">
        <f>IF(BM$3='Rent Roll'!$U7,(('Rent Roll'!$W7*'Rent Roll'!$D7)*((1+'Rent Roll'!$X7)^('Reimbursement Breakout'!BM$2-1))),"-")</f>
        <v>-</v>
      </c>
      <c r="BN88" s="715" t="str">
        <f>IF(BN$3='Rent Roll'!$U7,(('Rent Roll'!$W7*'Rent Roll'!$D7)*((1+'Rent Roll'!$X7)^('Reimbursement Breakout'!BN$2-1))),"-")</f>
        <v>-</v>
      </c>
      <c r="BO88" s="715" t="str">
        <f>IF(BO$3='Rent Roll'!$U7,(('Rent Roll'!$W7*'Rent Roll'!$D7)*((1+'Rent Roll'!$X7)^('Reimbursement Breakout'!BO$2-1))),"-")</f>
        <v>-</v>
      </c>
      <c r="BP88" s="715" t="str">
        <f>IF(BP$3='Rent Roll'!$U7,(('Rent Roll'!$W7*'Rent Roll'!$D7)*((1+'Rent Roll'!$X7)^('Reimbursement Breakout'!BP$2-1))),"-")</f>
        <v>-</v>
      </c>
      <c r="BQ88" s="715" t="str">
        <f>IF(BQ$3='Rent Roll'!$U7,(('Rent Roll'!$W7*'Rent Roll'!$D7)*((1+'Rent Roll'!$X7)^('Reimbursement Breakout'!BQ$2-1))),"-")</f>
        <v>-</v>
      </c>
      <c r="BR88" s="715" t="str">
        <f>IF(BR$3='Rent Roll'!$U7,(('Rent Roll'!$W7*'Rent Roll'!$D7)*((1+'Rent Roll'!$X7)^('Reimbursement Breakout'!BR$2-1))),"-")</f>
        <v>-</v>
      </c>
      <c r="BS88" s="715" t="str">
        <f>IF(BS$3='Rent Roll'!$U7,(('Rent Roll'!$W7*'Rent Roll'!$D7)*((1+'Rent Roll'!$X7)^('Reimbursement Breakout'!BS$2-1))),"-")</f>
        <v>-</v>
      </c>
      <c r="BT88" s="715" t="str">
        <f>IF(BT$3='Rent Roll'!$U7,(('Rent Roll'!$W7*'Rent Roll'!$D7)*((1+'Rent Roll'!$X7)^('Reimbursement Breakout'!BT$2-1))),"-")</f>
        <v>-</v>
      </c>
      <c r="BU88" s="715" t="str">
        <f>IF(BU$3='Rent Roll'!$U7,(('Rent Roll'!$W7*'Rent Roll'!$D7)*((1+'Rent Roll'!$X7)^('Reimbursement Breakout'!BU$2-1))),"-")</f>
        <v>-</v>
      </c>
      <c r="BV88" s="715">
        <f>IF(BV$3='Rent Roll'!$U7,(('Rent Roll'!$W7*'Rent Roll'!$D7)*((1+'Rent Roll'!$X7)^('Reimbursement Breakout'!BV$2-1))),"-")</f>
        <v>3759.3951348959999</v>
      </c>
      <c r="BW88" s="715" t="str">
        <f>IF(BW$3='Rent Roll'!$U7,(('Rent Roll'!$W7*'Rent Roll'!$D7)*((1+'Rent Roll'!$X7)^('Reimbursement Breakout'!BW$2-1))),"-")</f>
        <v>-</v>
      </c>
      <c r="BX88" s="715" t="str">
        <f>IF(BX$3='Rent Roll'!$U7,(('Rent Roll'!$W7*'Rent Roll'!$D7)*((1+'Rent Roll'!$X7)^('Reimbursement Breakout'!BX$2-1))),"-")</f>
        <v>-</v>
      </c>
      <c r="BY88" s="715" t="str">
        <f>IF(BY$3='Rent Roll'!$U7,(('Rent Roll'!$W7*'Rent Roll'!$D7)*((1+'Rent Roll'!$X7)^('Reimbursement Breakout'!BY$2-1))),"-")</f>
        <v>-</v>
      </c>
      <c r="BZ88" s="715" t="str">
        <f>IF(BZ$3='Rent Roll'!$U7,(('Rent Roll'!$W7*'Rent Roll'!$D7)*((1+'Rent Roll'!$X7)^('Reimbursement Breakout'!BZ$2-1))),"-")</f>
        <v>-</v>
      </c>
      <c r="CA88" s="715" t="str">
        <f>IF(CA$3='Rent Roll'!$U7,(('Rent Roll'!$W7*'Rent Roll'!$D7)*((1+'Rent Roll'!$X7)^('Reimbursement Breakout'!CA$2-1))),"-")</f>
        <v>-</v>
      </c>
      <c r="CB88" s="715" t="str">
        <f>IF(CB$3='Rent Roll'!$U7,(('Rent Roll'!$W7*'Rent Roll'!$D7)*((1+'Rent Roll'!$X7)^('Reimbursement Breakout'!CB$2-1))),"-")</f>
        <v>-</v>
      </c>
      <c r="CC88" s="715" t="str">
        <f>IF(CC$3='Rent Roll'!$U7,(('Rent Roll'!$W7*'Rent Roll'!$D7)*((1+'Rent Roll'!$X7)^('Reimbursement Breakout'!CC$2-1))),"-")</f>
        <v>-</v>
      </c>
      <c r="CD88" s="715" t="str">
        <f>IF(CD$3='Rent Roll'!$U7,(('Rent Roll'!$W7*'Rent Roll'!$D7)*((1+'Rent Roll'!$X7)^('Reimbursement Breakout'!CD$2-1))),"-")</f>
        <v>-</v>
      </c>
      <c r="CE88" s="715" t="str">
        <f>IF(CE$3='Rent Roll'!$U7,(('Rent Roll'!$W7*'Rent Roll'!$D7)*((1+'Rent Roll'!$X7)^('Reimbursement Breakout'!CE$2-1))),"-")</f>
        <v>-</v>
      </c>
      <c r="CF88" s="715" t="str">
        <f>IF(CF$3='Rent Roll'!$U7,(('Rent Roll'!$W7*'Rent Roll'!$D7)*((1+'Rent Roll'!$X7)^('Reimbursement Breakout'!CF$2-1))),"-")</f>
        <v>-</v>
      </c>
      <c r="CG88" s="715" t="str">
        <f>IF(CG$3='Rent Roll'!$U7,(('Rent Roll'!$W7*'Rent Roll'!$D7)*((1+'Rent Roll'!$X7)^('Reimbursement Breakout'!CG$2-1))),"-")</f>
        <v>-</v>
      </c>
      <c r="CH88" s="715">
        <f>IF(CH$3='Rent Roll'!$U7,(('Rent Roll'!$W7*'Rent Roll'!$D7)*((1+'Rent Roll'!$X7)^('Reimbursement Breakout'!CH$2-1))),"-")</f>
        <v>3834.5830375939204</v>
      </c>
      <c r="CI88" s="715" t="str">
        <f>IF(CI$3='Rent Roll'!$U7,(('Rent Roll'!$W7*'Rent Roll'!$D7)*((1+'Rent Roll'!$X7)^('Reimbursement Breakout'!CI$2-1))),"-")</f>
        <v>-</v>
      </c>
      <c r="CJ88" s="715" t="str">
        <f>IF(CJ$3='Rent Roll'!$U7,(('Rent Roll'!$W7*'Rent Roll'!$D7)*((1+'Rent Roll'!$X7)^('Reimbursement Breakout'!CJ$2-1))),"-")</f>
        <v>-</v>
      </c>
      <c r="CK88" s="715" t="str">
        <f>IF(CK$3='Rent Roll'!$U7,(('Rent Roll'!$W7*'Rent Roll'!$D7)*((1+'Rent Roll'!$X7)^('Reimbursement Breakout'!CK$2-1))),"-")</f>
        <v>-</v>
      </c>
      <c r="CL88" s="715" t="str">
        <f>IF(CL$3='Rent Roll'!$U7,(('Rent Roll'!$W7*'Rent Roll'!$D7)*((1+'Rent Roll'!$X7)^('Reimbursement Breakout'!CL$2-1))),"-")</f>
        <v>-</v>
      </c>
      <c r="CM88" s="715" t="str">
        <f>IF(CM$3='Rent Roll'!$U7,(('Rent Roll'!$W7*'Rent Roll'!$D7)*((1+'Rent Roll'!$X7)^('Reimbursement Breakout'!CM$2-1))),"-")</f>
        <v>-</v>
      </c>
      <c r="CN88" s="715" t="str">
        <f>IF(CN$3='Rent Roll'!$U7,(('Rent Roll'!$W7*'Rent Roll'!$D7)*((1+'Rent Roll'!$X7)^('Reimbursement Breakout'!CN$2-1))),"-")</f>
        <v>-</v>
      </c>
      <c r="CO88" s="715" t="str">
        <f>IF(CO$3='Rent Roll'!$U7,(('Rent Roll'!$W7*'Rent Roll'!$D7)*((1+'Rent Roll'!$X7)^('Reimbursement Breakout'!CO$2-1))),"-")</f>
        <v>-</v>
      </c>
      <c r="CP88" s="715" t="str">
        <f>IF(CP$3='Rent Roll'!$U7,(('Rent Roll'!$W7*'Rent Roll'!$D7)*((1+'Rent Roll'!$X7)^('Reimbursement Breakout'!CP$2-1))),"-")</f>
        <v>-</v>
      </c>
      <c r="CQ88" s="715" t="str">
        <f>IF(CQ$3='Rent Roll'!$U7,(('Rent Roll'!$W7*'Rent Roll'!$D7)*((1+'Rent Roll'!$X7)^('Reimbursement Breakout'!CQ$2-1))),"-")</f>
        <v>-</v>
      </c>
      <c r="CR88" s="715" t="str">
        <f>IF(CR$3='Rent Roll'!$U7,(('Rent Roll'!$W7*'Rent Roll'!$D7)*((1+'Rent Roll'!$X7)^('Reimbursement Breakout'!CR$2-1))),"-")</f>
        <v>-</v>
      </c>
      <c r="CS88" s="715" t="str">
        <f>IF(CS$3='Rent Roll'!$U7,(('Rent Roll'!$W7*'Rent Roll'!$D7)*((1+'Rent Roll'!$X7)^('Reimbursement Breakout'!CS$2-1))),"-")</f>
        <v>-</v>
      </c>
      <c r="CT88" s="715">
        <f>IF(CT$3='Rent Roll'!$U7,(('Rent Roll'!$W7*'Rent Roll'!$D7)*((1+'Rent Roll'!$X7)^('Reimbursement Breakout'!CT$2-1))),"-")</f>
        <v>3911.2746983457978</v>
      </c>
      <c r="CU88" s="715" t="str">
        <f>IF(CU$3='Rent Roll'!$U7,(('Rent Roll'!$W7*'Rent Roll'!$D7)*((1+'Rent Roll'!$X7)^('Reimbursement Breakout'!CU$2-1))),"-")</f>
        <v>-</v>
      </c>
      <c r="CV88" s="715" t="str">
        <f>IF(CV$3='Rent Roll'!$U7,(('Rent Roll'!$W7*'Rent Roll'!$D7)*((1+'Rent Roll'!$X7)^('Reimbursement Breakout'!CV$2-1))),"-")</f>
        <v>-</v>
      </c>
      <c r="CW88" s="715" t="str">
        <f>IF(CW$3='Rent Roll'!$U7,(('Rent Roll'!$W7*'Rent Roll'!$D7)*((1+'Rent Roll'!$X7)^('Reimbursement Breakout'!CW$2-1))),"-")</f>
        <v>-</v>
      </c>
      <c r="CX88" s="715" t="str">
        <f>IF(CX$3='Rent Roll'!$U7,(('Rent Roll'!$W7*'Rent Roll'!$D7)*((1+'Rent Roll'!$X7)^('Reimbursement Breakout'!CX$2-1))),"-")</f>
        <v>-</v>
      </c>
      <c r="CY88" s="715" t="str">
        <f>IF(CY$3='Rent Roll'!$U7,(('Rent Roll'!$W7*'Rent Roll'!$D7)*((1+'Rent Roll'!$X7)^('Reimbursement Breakout'!CY$2-1))),"-")</f>
        <v>-</v>
      </c>
      <c r="CZ88" s="715" t="str">
        <f>IF(CZ$3='Rent Roll'!$U7,(('Rent Roll'!$W7*'Rent Roll'!$D7)*((1+'Rent Roll'!$X7)^('Reimbursement Breakout'!CZ$2-1))),"-")</f>
        <v>-</v>
      </c>
      <c r="DA88" s="715" t="str">
        <f>IF(DA$3='Rent Roll'!$U7,(('Rent Roll'!$W7*'Rent Roll'!$D7)*((1+'Rent Roll'!$X7)^('Reimbursement Breakout'!DA$2-1))),"-")</f>
        <v>-</v>
      </c>
      <c r="DB88" s="715" t="str">
        <f>IF(DB$3='Rent Roll'!$U7,(('Rent Roll'!$W7*'Rent Roll'!$D7)*((1+'Rent Roll'!$X7)^('Reimbursement Breakout'!DB$2-1))),"-")</f>
        <v>-</v>
      </c>
      <c r="DC88" s="715" t="str">
        <f>IF(DC$3='Rent Roll'!$U7,(('Rent Roll'!$W7*'Rent Roll'!$D7)*((1+'Rent Roll'!$X7)^('Reimbursement Breakout'!DC$2-1))),"-")</f>
        <v>-</v>
      </c>
      <c r="DD88" s="715" t="str">
        <f>IF(DD$3='Rent Roll'!$U7,(('Rent Roll'!$W7*'Rent Roll'!$D7)*((1+'Rent Roll'!$X7)^('Reimbursement Breakout'!DD$2-1))),"-")</f>
        <v>-</v>
      </c>
      <c r="DE88" s="715" t="str">
        <f>IF(DE$3='Rent Roll'!$U7,(('Rent Roll'!$W7*'Rent Roll'!$D7)*((1+'Rent Roll'!$X7)^('Reimbursement Breakout'!DE$2-1))),"-")</f>
        <v>-</v>
      </c>
      <c r="DF88" s="715">
        <f>IF(DF$3='Rent Roll'!$U7,(('Rent Roll'!$W7*'Rent Roll'!$D7)*((1+'Rent Roll'!$X7)^('Reimbursement Breakout'!DF$2-1))),"-")</f>
        <v>3989.5001923127143</v>
      </c>
      <c r="DG88" s="715" t="str">
        <f>IF(DG$3='Rent Roll'!$U7,(('Rent Roll'!$W7*'Rent Roll'!$D7)*((1+'Rent Roll'!$X7)^('Reimbursement Breakout'!DG$2-1))),"-")</f>
        <v>-</v>
      </c>
      <c r="DH88" s="715" t="str">
        <f>IF(DH$3='Rent Roll'!$U7,(('Rent Roll'!$W7*'Rent Roll'!$D7)*((1+'Rent Roll'!$X7)^('Reimbursement Breakout'!DH$2-1))),"-")</f>
        <v>-</v>
      </c>
      <c r="DI88" s="715" t="str">
        <f>IF(DI$3='Rent Roll'!$U7,(('Rent Roll'!$W7*'Rent Roll'!$D7)*((1+'Rent Roll'!$X7)^('Reimbursement Breakout'!DI$2-1))),"-")</f>
        <v>-</v>
      </c>
      <c r="DJ88" s="715" t="str">
        <f>IF(DJ$3='Rent Roll'!$U7,(('Rent Roll'!$W7*'Rent Roll'!$D7)*((1+'Rent Roll'!$X7)^('Reimbursement Breakout'!DJ$2-1))),"-")</f>
        <v>-</v>
      </c>
      <c r="DK88" s="715" t="str">
        <f>IF(DK$3='Rent Roll'!$U7,(('Rent Roll'!$W7*'Rent Roll'!$D7)*((1+'Rent Roll'!$X7)^('Reimbursement Breakout'!DK$2-1))),"-")</f>
        <v>-</v>
      </c>
      <c r="DL88" s="715" t="str">
        <f>IF(DL$3='Rent Roll'!$U7,(('Rent Roll'!$W7*'Rent Roll'!$D7)*((1+'Rent Roll'!$X7)^('Reimbursement Breakout'!DL$2-1))),"-")</f>
        <v>-</v>
      </c>
      <c r="DM88" s="715" t="str">
        <f>IF(DM$3='Rent Roll'!$U7,(('Rent Roll'!$W7*'Rent Roll'!$D7)*((1+'Rent Roll'!$X7)^('Reimbursement Breakout'!DM$2-1))),"-")</f>
        <v>-</v>
      </c>
      <c r="DN88" s="715" t="str">
        <f>IF(DN$3='Rent Roll'!$U7,(('Rent Roll'!$W7*'Rent Roll'!$D7)*((1+'Rent Roll'!$X7)^('Reimbursement Breakout'!DN$2-1))),"-")</f>
        <v>-</v>
      </c>
      <c r="DO88" s="715" t="str">
        <f>IF(DO$3='Rent Roll'!$U7,(('Rent Roll'!$W7*'Rent Roll'!$D7)*((1+'Rent Roll'!$X7)^('Reimbursement Breakout'!DO$2-1))),"-")</f>
        <v>-</v>
      </c>
      <c r="DP88" s="715" t="str">
        <f>IF(DP$3='Rent Roll'!$U7,(('Rent Roll'!$W7*'Rent Roll'!$D7)*((1+'Rent Roll'!$X7)^('Reimbursement Breakout'!DP$2-1))),"-")</f>
        <v>-</v>
      </c>
      <c r="DQ88" s="715" t="str">
        <f>IF(DQ$3='Rent Roll'!$U7,(('Rent Roll'!$W7*'Rent Roll'!$D7)*((1+'Rent Roll'!$X7)^('Reimbursement Breakout'!DQ$2-1))),"-")</f>
        <v>-</v>
      </c>
      <c r="DR88" s="715">
        <f>IF(DR$3='Rent Roll'!$U7,(('Rent Roll'!$W7*'Rent Roll'!$D7)*((1+'Rent Roll'!$X7)^('Reimbursement Breakout'!DR$2-1))),"-")</f>
        <v>4069.2901961589682</v>
      </c>
      <c r="DS88" s="715" t="str">
        <f>IF(DS$3='Rent Roll'!$U7,(('Rent Roll'!$W7*'Rent Roll'!$D7)*((1+'Rent Roll'!$X7)^('Reimbursement Breakout'!DS$2-1))),"-")</f>
        <v>-</v>
      </c>
      <c r="DT88" s="715" t="str">
        <f>IF(DT$3='Rent Roll'!$U7,(('Rent Roll'!$W7*'Rent Roll'!$D7)*((1+'Rent Roll'!$X7)^('Reimbursement Breakout'!DT$2-1))),"-")</f>
        <v>-</v>
      </c>
      <c r="DU88" s="715" t="str">
        <f>IF(DU$3='Rent Roll'!$U7,(('Rent Roll'!$W7*'Rent Roll'!$D7)*((1+'Rent Roll'!$X7)^('Reimbursement Breakout'!DU$2-1))),"-")</f>
        <v>-</v>
      </c>
      <c r="DV88" s="715" t="str">
        <f>IF(DV$3='Rent Roll'!$U7,(('Rent Roll'!$W7*'Rent Roll'!$D7)*((1+'Rent Roll'!$X7)^('Reimbursement Breakout'!DV$2-1))),"-")</f>
        <v>-</v>
      </c>
      <c r="DW88" s="715" t="str">
        <f>IF(DW$3='Rent Roll'!$U7,(('Rent Roll'!$W7*'Rent Roll'!$D7)*((1+'Rent Roll'!$X7)^('Reimbursement Breakout'!DW$2-1))),"-")</f>
        <v>-</v>
      </c>
      <c r="DX88" s="715" t="str">
        <f>IF(DX$3='Rent Roll'!$U7,(('Rent Roll'!$W7*'Rent Roll'!$D7)*((1+'Rent Roll'!$X7)^('Reimbursement Breakout'!DX$2-1))),"-")</f>
        <v>-</v>
      </c>
      <c r="DY88" s="715" t="str">
        <f>IF(DY$3='Rent Roll'!$U7,(('Rent Roll'!$W7*'Rent Roll'!$D7)*((1+'Rent Roll'!$X7)^('Reimbursement Breakout'!DY$2-1))),"-")</f>
        <v>-</v>
      </c>
      <c r="DZ88" s="715" t="str">
        <f>IF(DZ$3='Rent Roll'!$U7,(('Rent Roll'!$W7*'Rent Roll'!$D7)*((1+'Rent Roll'!$X7)^('Reimbursement Breakout'!DZ$2-1))),"-")</f>
        <v>-</v>
      </c>
      <c r="EA88" s="715" t="str">
        <f>IF(EA$3='Rent Roll'!$U7,(('Rent Roll'!$W7*'Rent Roll'!$D7)*((1+'Rent Roll'!$X7)^('Reimbursement Breakout'!EA$2-1))),"-")</f>
        <v>-</v>
      </c>
      <c r="EB88" s="715" t="str">
        <f>IF(EB$3='Rent Roll'!$U7,(('Rent Roll'!$W7*'Rent Roll'!$D7)*((1+'Rent Roll'!$X7)^('Reimbursement Breakout'!EB$2-1))),"-")</f>
        <v>-</v>
      </c>
      <c r="EC88" s="715" t="str">
        <f>IF(EC$3='Rent Roll'!$U7,(('Rent Roll'!$W7*'Rent Roll'!$D7)*((1+'Rent Roll'!$X7)^('Reimbursement Breakout'!EC$2-1))),"-")</f>
        <v>-</v>
      </c>
      <c r="ED88" s="715">
        <f>IF(ED$3='Rent Roll'!$U7,(('Rent Roll'!$W7*'Rent Roll'!$D7)*((1+'Rent Roll'!$X7)^('Reimbursement Breakout'!ED$2-1))),"-")</f>
        <v>4150.6760000821478</v>
      </c>
      <c r="EE88" s="715" t="str">
        <f>IF(EE$3='Rent Roll'!$U7,(('Rent Roll'!$W7*'Rent Roll'!$D7)*((1+'Rent Roll'!$X7)^('Reimbursement Breakout'!EE$2-1))),"-")</f>
        <v>-</v>
      </c>
      <c r="EF88" s="361" t="str">
        <f>IF(EF$3='Rent Roll'!$U7,(('Rent Roll'!$W7*'Rent Roll'!$D7)*((1+'Rent Roll'!$X7)^('Reimbursement Breakout'!EF$2-1))),"-")</f>
        <v>-</v>
      </c>
      <c r="EG88" s="693" t="s">
        <v>109</v>
      </c>
    </row>
    <row r="89" spans="2:137" x14ac:dyDescent="0.25">
      <c r="B89" s="731"/>
      <c r="C89" s="714" t="str">
        <f>CONCATENATE('Rent Roll'!B8&amp;" - "&amp;'Rent Roll'!C8)</f>
        <v>5 - Office</v>
      </c>
      <c r="D89" s="361">
        <f t="shared" si="23"/>
        <v>52410.238708977922</v>
      </c>
      <c r="E89" s="715" t="str">
        <f>IF(E$3='Rent Roll'!$U8,(('Rent Roll'!$W8*'Rent Roll'!$D8)*((1+'Rent Roll'!$X8)^('Reimbursement Breakout'!E$2-1))),"-")</f>
        <v>-</v>
      </c>
      <c r="F89" s="715" t="str">
        <f>IF(F$3='Rent Roll'!$U8,(('Rent Roll'!$W8*'Rent Roll'!$D8)*((1+'Rent Roll'!$X8)^('Reimbursement Breakout'!F$2-1))),"-")</f>
        <v>-</v>
      </c>
      <c r="G89" s="715" t="str">
        <f>IF(G$3='Rent Roll'!$U8,(('Rent Roll'!$W8*'Rent Roll'!$D8)*((1+'Rent Roll'!$X8)^('Reimbursement Breakout'!G$2-1))),"-")</f>
        <v>-</v>
      </c>
      <c r="H89" s="715" t="str">
        <f>IF(H$3='Rent Roll'!$U8,(('Rent Roll'!$W8*'Rent Roll'!$D8)*((1+'Rent Roll'!$X8)^('Reimbursement Breakout'!H$2-1))),"-")</f>
        <v>-</v>
      </c>
      <c r="I89" s="715" t="str">
        <f>IF(I$3='Rent Roll'!$U8,(('Rent Roll'!$W8*'Rent Roll'!$D8)*((1+'Rent Roll'!$X8)^('Reimbursement Breakout'!I$2-1))),"-")</f>
        <v>-</v>
      </c>
      <c r="J89" s="715" t="str">
        <f>IF(J$3='Rent Roll'!$U8,(('Rent Roll'!$W8*'Rent Roll'!$D8)*((1+'Rent Roll'!$X8)^('Reimbursement Breakout'!J$2-1))),"-")</f>
        <v>-</v>
      </c>
      <c r="K89" s="715" t="str">
        <f>IF(K$3='Rent Roll'!$U8,(('Rent Roll'!$W8*'Rent Roll'!$D8)*((1+'Rent Roll'!$X8)^('Reimbursement Breakout'!K$2-1))),"-")</f>
        <v>-</v>
      </c>
      <c r="L89" s="715" t="str">
        <f>IF(L$3='Rent Roll'!$U8,(('Rent Roll'!$W8*'Rent Roll'!$D8)*((1+'Rent Roll'!$X8)^('Reimbursement Breakout'!L$2-1))),"-")</f>
        <v>-</v>
      </c>
      <c r="M89" s="715" t="str">
        <f>IF(M$3='Rent Roll'!$U8,(('Rent Roll'!$W8*'Rent Roll'!$D8)*((1+'Rent Roll'!$X8)^('Reimbursement Breakout'!M$2-1))),"-")</f>
        <v>-</v>
      </c>
      <c r="N89" s="715">
        <f>IF(N$3='Rent Roll'!$U8,(('Rent Roll'!$W8*'Rent Roll'!$D8)*((1+'Rent Roll'!$X8)^('Reimbursement Breakout'!N$2-1))),"-")</f>
        <v>4306.9655999999995</v>
      </c>
      <c r="O89" s="715" t="str">
        <f>IF(O$3='Rent Roll'!$U8,(('Rent Roll'!$W8*'Rent Roll'!$D8)*((1+'Rent Roll'!$X8)^('Reimbursement Breakout'!O$2-1))),"-")</f>
        <v>-</v>
      </c>
      <c r="P89" s="715" t="str">
        <f>IF(P$3='Rent Roll'!$U8,(('Rent Roll'!$W8*'Rent Roll'!$D8)*((1+'Rent Roll'!$X8)^('Reimbursement Breakout'!P$2-1))),"-")</f>
        <v>-</v>
      </c>
      <c r="Q89" s="715" t="str">
        <f>IF(Q$3='Rent Roll'!$U8,(('Rent Roll'!$W8*'Rent Roll'!$D8)*((1+'Rent Roll'!$X8)^('Reimbursement Breakout'!Q$2-1))),"-")</f>
        <v>-</v>
      </c>
      <c r="R89" s="715" t="str">
        <f>IF(R$3='Rent Roll'!$U8,(('Rent Roll'!$W8*'Rent Roll'!$D8)*((1+'Rent Roll'!$X8)^('Reimbursement Breakout'!R$2-1))),"-")</f>
        <v>-</v>
      </c>
      <c r="S89" s="715" t="str">
        <f>IF(S$3='Rent Roll'!$U8,(('Rent Roll'!$W8*'Rent Roll'!$D8)*((1+'Rent Roll'!$X8)^('Reimbursement Breakout'!S$2-1))),"-")</f>
        <v>-</v>
      </c>
      <c r="T89" s="715" t="str">
        <f>IF(T$3='Rent Roll'!$U8,(('Rent Roll'!$W8*'Rent Roll'!$D8)*((1+'Rent Roll'!$X8)^('Reimbursement Breakout'!T$2-1))),"-")</f>
        <v>-</v>
      </c>
      <c r="U89" s="715" t="str">
        <f>IF(U$3='Rent Roll'!$U8,(('Rent Roll'!$W8*'Rent Roll'!$D8)*((1+'Rent Roll'!$X8)^('Reimbursement Breakout'!U$2-1))),"-")</f>
        <v>-</v>
      </c>
      <c r="V89" s="715" t="str">
        <f>IF(V$3='Rent Roll'!$U8,(('Rent Roll'!$W8*'Rent Roll'!$D8)*((1+'Rent Roll'!$X8)^('Reimbursement Breakout'!V$2-1))),"-")</f>
        <v>-</v>
      </c>
      <c r="W89" s="715" t="str">
        <f>IF(W$3='Rent Roll'!$U8,(('Rent Roll'!$W8*'Rent Roll'!$D8)*((1+'Rent Roll'!$X8)^('Reimbursement Breakout'!W$2-1))),"-")</f>
        <v>-</v>
      </c>
      <c r="X89" s="715" t="str">
        <f>IF(X$3='Rent Roll'!$U8,(('Rent Roll'!$W8*'Rent Roll'!$D8)*((1+'Rent Roll'!$X8)^('Reimbursement Breakout'!X$2-1))),"-")</f>
        <v>-</v>
      </c>
      <c r="Y89" s="715" t="str">
        <f>IF(Y$3='Rent Roll'!$U8,(('Rent Roll'!$W8*'Rent Roll'!$D8)*((1+'Rent Roll'!$X8)^('Reimbursement Breakout'!Y$2-1))),"-")</f>
        <v>-</v>
      </c>
      <c r="Z89" s="715">
        <f>IF(Z$3='Rent Roll'!$U8,(('Rent Roll'!$W8*'Rent Roll'!$D8)*((1+'Rent Roll'!$X8)^('Reimbursement Breakout'!Z$2-1))),"-")</f>
        <v>4393.1049119999998</v>
      </c>
      <c r="AA89" s="715" t="str">
        <f>IF(AA$3='Rent Roll'!$U8,(('Rent Roll'!$W8*'Rent Roll'!$D8)*((1+'Rent Roll'!$X8)^('Reimbursement Breakout'!AA$2-1))),"-")</f>
        <v>-</v>
      </c>
      <c r="AB89" s="715" t="str">
        <f>IF(AB$3='Rent Roll'!$U8,(('Rent Roll'!$W8*'Rent Roll'!$D8)*((1+'Rent Roll'!$X8)^('Reimbursement Breakout'!AB$2-1))),"-")</f>
        <v>-</v>
      </c>
      <c r="AC89" s="715" t="str">
        <f>IF(AC$3='Rent Roll'!$U8,(('Rent Roll'!$W8*'Rent Roll'!$D8)*((1+'Rent Roll'!$X8)^('Reimbursement Breakout'!AC$2-1))),"-")</f>
        <v>-</v>
      </c>
      <c r="AD89" s="715" t="str">
        <f>IF(AD$3='Rent Roll'!$U8,(('Rent Roll'!$W8*'Rent Roll'!$D8)*((1+'Rent Roll'!$X8)^('Reimbursement Breakout'!AD$2-1))),"-")</f>
        <v>-</v>
      </c>
      <c r="AE89" s="715" t="str">
        <f>IF(AE$3='Rent Roll'!$U8,(('Rent Roll'!$W8*'Rent Roll'!$D8)*((1+'Rent Roll'!$X8)^('Reimbursement Breakout'!AE$2-1))),"-")</f>
        <v>-</v>
      </c>
      <c r="AF89" s="715" t="str">
        <f>IF(AF$3='Rent Roll'!$U8,(('Rent Roll'!$W8*'Rent Roll'!$D8)*((1+'Rent Roll'!$X8)^('Reimbursement Breakout'!AF$2-1))),"-")</f>
        <v>-</v>
      </c>
      <c r="AG89" s="715" t="str">
        <f>IF(AG$3='Rent Roll'!$U8,(('Rent Roll'!$W8*'Rent Roll'!$D8)*((1+'Rent Roll'!$X8)^('Reimbursement Breakout'!AG$2-1))),"-")</f>
        <v>-</v>
      </c>
      <c r="AH89" s="715" t="str">
        <f>IF(AH$3='Rent Roll'!$U8,(('Rent Roll'!$W8*'Rent Roll'!$D8)*((1+'Rent Roll'!$X8)^('Reimbursement Breakout'!AH$2-1))),"-")</f>
        <v>-</v>
      </c>
      <c r="AI89" s="715" t="str">
        <f>IF(AI$3='Rent Roll'!$U8,(('Rent Roll'!$W8*'Rent Roll'!$D8)*((1+'Rent Roll'!$X8)^('Reimbursement Breakout'!AI$2-1))),"-")</f>
        <v>-</v>
      </c>
      <c r="AJ89" s="715" t="str">
        <f>IF(AJ$3='Rent Roll'!$U8,(('Rent Roll'!$W8*'Rent Roll'!$D8)*((1+'Rent Roll'!$X8)^('Reimbursement Breakout'!AJ$2-1))),"-")</f>
        <v>-</v>
      </c>
      <c r="AK89" s="715" t="str">
        <f>IF(AK$3='Rent Roll'!$U8,(('Rent Roll'!$W8*'Rent Roll'!$D8)*((1+'Rent Roll'!$X8)^('Reimbursement Breakout'!AK$2-1))),"-")</f>
        <v>-</v>
      </c>
      <c r="AL89" s="715">
        <f>IF(AL$3='Rent Roll'!$U8,(('Rent Roll'!$W8*'Rent Roll'!$D8)*((1+'Rent Roll'!$X8)^('Reimbursement Breakout'!AL$2-1))),"-")</f>
        <v>4480.9670102399996</v>
      </c>
      <c r="AM89" s="715" t="str">
        <f>IF(AM$3='Rent Roll'!$U8,(('Rent Roll'!$W8*'Rent Roll'!$D8)*((1+'Rent Roll'!$X8)^('Reimbursement Breakout'!AM$2-1))),"-")</f>
        <v>-</v>
      </c>
      <c r="AN89" s="715" t="str">
        <f>IF(AN$3='Rent Roll'!$U8,(('Rent Roll'!$W8*'Rent Roll'!$D8)*((1+'Rent Roll'!$X8)^('Reimbursement Breakout'!AN$2-1))),"-")</f>
        <v>-</v>
      </c>
      <c r="AO89" s="715" t="str">
        <f>IF(AO$3='Rent Roll'!$U8,(('Rent Roll'!$W8*'Rent Roll'!$D8)*((1+'Rent Roll'!$X8)^('Reimbursement Breakout'!AO$2-1))),"-")</f>
        <v>-</v>
      </c>
      <c r="AP89" s="715" t="str">
        <f>IF(AP$3='Rent Roll'!$U8,(('Rent Roll'!$W8*'Rent Roll'!$D8)*((1+'Rent Roll'!$X8)^('Reimbursement Breakout'!AP$2-1))),"-")</f>
        <v>-</v>
      </c>
      <c r="AQ89" s="715" t="str">
        <f>IF(AQ$3='Rent Roll'!$U8,(('Rent Roll'!$W8*'Rent Roll'!$D8)*((1+'Rent Roll'!$X8)^('Reimbursement Breakout'!AQ$2-1))),"-")</f>
        <v>-</v>
      </c>
      <c r="AR89" s="715" t="str">
        <f>IF(AR$3='Rent Roll'!$U8,(('Rent Roll'!$W8*'Rent Roll'!$D8)*((1+'Rent Roll'!$X8)^('Reimbursement Breakout'!AR$2-1))),"-")</f>
        <v>-</v>
      </c>
      <c r="AS89" s="715" t="str">
        <f>IF(AS$3='Rent Roll'!$U8,(('Rent Roll'!$W8*'Rent Roll'!$D8)*((1+'Rent Roll'!$X8)^('Reimbursement Breakout'!AS$2-1))),"-")</f>
        <v>-</v>
      </c>
      <c r="AT89" s="715" t="str">
        <f>IF(AT$3='Rent Roll'!$U8,(('Rent Roll'!$W8*'Rent Roll'!$D8)*((1+'Rent Roll'!$X8)^('Reimbursement Breakout'!AT$2-1))),"-")</f>
        <v>-</v>
      </c>
      <c r="AU89" s="715" t="str">
        <f>IF(AU$3='Rent Roll'!$U8,(('Rent Roll'!$W8*'Rent Roll'!$D8)*((1+'Rent Roll'!$X8)^('Reimbursement Breakout'!AU$2-1))),"-")</f>
        <v>-</v>
      </c>
      <c r="AV89" s="715" t="str">
        <f>IF(AV$3='Rent Roll'!$U8,(('Rent Roll'!$W8*'Rent Roll'!$D8)*((1+'Rent Roll'!$X8)^('Reimbursement Breakout'!AV$2-1))),"-")</f>
        <v>-</v>
      </c>
      <c r="AW89" s="715" t="str">
        <f>IF(AW$3='Rent Roll'!$U8,(('Rent Roll'!$W8*'Rent Roll'!$D8)*((1+'Rent Roll'!$X8)^('Reimbursement Breakout'!AW$2-1))),"-")</f>
        <v>-</v>
      </c>
      <c r="AX89" s="715">
        <f>IF(AX$3='Rent Roll'!$U8,(('Rent Roll'!$W8*'Rent Roll'!$D8)*((1+'Rent Roll'!$X8)^('Reimbursement Breakout'!AX$2-1))),"-")</f>
        <v>4570.5863504447989</v>
      </c>
      <c r="AY89" s="715" t="str">
        <f>IF(AY$3='Rent Roll'!$U8,(('Rent Roll'!$W8*'Rent Roll'!$D8)*((1+'Rent Roll'!$X8)^('Reimbursement Breakout'!AY$2-1))),"-")</f>
        <v>-</v>
      </c>
      <c r="AZ89" s="715" t="str">
        <f>IF(AZ$3='Rent Roll'!$U8,(('Rent Roll'!$W8*'Rent Roll'!$D8)*((1+'Rent Roll'!$X8)^('Reimbursement Breakout'!AZ$2-1))),"-")</f>
        <v>-</v>
      </c>
      <c r="BA89" s="715" t="str">
        <f>IF(BA$3='Rent Roll'!$U8,(('Rent Roll'!$W8*'Rent Roll'!$D8)*((1+'Rent Roll'!$X8)^('Reimbursement Breakout'!BA$2-1))),"-")</f>
        <v>-</v>
      </c>
      <c r="BB89" s="715" t="str">
        <f>IF(BB$3='Rent Roll'!$U8,(('Rent Roll'!$W8*'Rent Roll'!$D8)*((1+'Rent Roll'!$X8)^('Reimbursement Breakout'!BB$2-1))),"-")</f>
        <v>-</v>
      </c>
      <c r="BC89" s="715" t="str">
        <f>IF(BC$3='Rent Roll'!$U8,(('Rent Roll'!$W8*'Rent Roll'!$D8)*((1+'Rent Roll'!$X8)^('Reimbursement Breakout'!BC$2-1))),"-")</f>
        <v>-</v>
      </c>
      <c r="BD89" s="715" t="str">
        <f>IF(BD$3='Rent Roll'!$U8,(('Rent Roll'!$W8*'Rent Roll'!$D8)*((1+'Rent Roll'!$X8)^('Reimbursement Breakout'!BD$2-1))),"-")</f>
        <v>-</v>
      </c>
      <c r="BE89" s="715" t="str">
        <f>IF(BE$3='Rent Roll'!$U8,(('Rent Roll'!$W8*'Rent Roll'!$D8)*((1+'Rent Roll'!$X8)^('Reimbursement Breakout'!BE$2-1))),"-")</f>
        <v>-</v>
      </c>
      <c r="BF89" s="715" t="str">
        <f>IF(BF$3='Rent Roll'!$U8,(('Rent Roll'!$W8*'Rent Roll'!$D8)*((1+'Rent Roll'!$X8)^('Reimbursement Breakout'!BF$2-1))),"-")</f>
        <v>-</v>
      </c>
      <c r="BG89" s="715" t="str">
        <f>IF(BG$3='Rent Roll'!$U8,(('Rent Roll'!$W8*'Rent Roll'!$D8)*((1+'Rent Roll'!$X8)^('Reimbursement Breakout'!BG$2-1))),"-")</f>
        <v>-</v>
      </c>
      <c r="BH89" s="715" t="str">
        <f>IF(BH$3='Rent Roll'!$U8,(('Rent Roll'!$W8*'Rent Roll'!$D8)*((1+'Rent Roll'!$X8)^('Reimbursement Breakout'!BH$2-1))),"-")</f>
        <v>-</v>
      </c>
      <c r="BI89" s="715" t="str">
        <f>IF(BI$3='Rent Roll'!$U8,(('Rent Roll'!$W8*'Rent Roll'!$D8)*((1+'Rent Roll'!$X8)^('Reimbursement Breakout'!BI$2-1))),"-")</f>
        <v>-</v>
      </c>
      <c r="BJ89" s="715">
        <f>IF(BJ$3='Rent Roll'!$U8,(('Rent Roll'!$W8*'Rent Roll'!$D8)*((1+'Rent Roll'!$X8)^('Reimbursement Breakout'!BJ$2-1))),"-")</f>
        <v>4661.9980774536953</v>
      </c>
      <c r="BK89" s="715" t="str">
        <f>IF(BK$3='Rent Roll'!$U8,(('Rent Roll'!$W8*'Rent Roll'!$D8)*((1+'Rent Roll'!$X8)^('Reimbursement Breakout'!BK$2-1))),"-")</f>
        <v>-</v>
      </c>
      <c r="BL89" s="715" t="str">
        <f>IF(BL$3='Rent Roll'!$U8,(('Rent Roll'!$W8*'Rent Roll'!$D8)*((1+'Rent Roll'!$X8)^('Reimbursement Breakout'!BL$2-1))),"-")</f>
        <v>-</v>
      </c>
      <c r="BM89" s="715" t="str">
        <f>IF(BM$3='Rent Roll'!$U8,(('Rent Roll'!$W8*'Rent Roll'!$D8)*((1+'Rent Roll'!$X8)^('Reimbursement Breakout'!BM$2-1))),"-")</f>
        <v>-</v>
      </c>
      <c r="BN89" s="715" t="str">
        <f>IF(BN$3='Rent Roll'!$U8,(('Rent Roll'!$W8*'Rent Roll'!$D8)*((1+'Rent Roll'!$X8)^('Reimbursement Breakout'!BN$2-1))),"-")</f>
        <v>-</v>
      </c>
      <c r="BO89" s="715" t="str">
        <f>IF(BO$3='Rent Roll'!$U8,(('Rent Roll'!$W8*'Rent Roll'!$D8)*((1+'Rent Roll'!$X8)^('Reimbursement Breakout'!BO$2-1))),"-")</f>
        <v>-</v>
      </c>
      <c r="BP89" s="715" t="str">
        <f>IF(BP$3='Rent Roll'!$U8,(('Rent Roll'!$W8*'Rent Roll'!$D8)*((1+'Rent Roll'!$X8)^('Reimbursement Breakout'!BP$2-1))),"-")</f>
        <v>-</v>
      </c>
      <c r="BQ89" s="715" t="str">
        <f>IF(BQ$3='Rent Roll'!$U8,(('Rent Roll'!$W8*'Rent Roll'!$D8)*((1+'Rent Roll'!$X8)^('Reimbursement Breakout'!BQ$2-1))),"-")</f>
        <v>-</v>
      </c>
      <c r="BR89" s="715" t="str">
        <f>IF(BR$3='Rent Roll'!$U8,(('Rent Roll'!$W8*'Rent Roll'!$D8)*((1+'Rent Roll'!$X8)^('Reimbursement Breakout'!BR$2-1))),"-")</f>
        <v>-</v>
      </c>
      <c r="BS89" s="715" t="str">
        <f>IF(BS$3='Rent Roll'!$U8,(('Rent Roll'!$W8*'Rent Roll'!$D8)*((1+'Rent Roll'!$X8)^('Reimbursement Breakout'!BS$2-1))),"-")</f>
        <v>-</v>
      </c>
      <c r="BT89" s="715" t="str">
        <f>IF(BT$3='Rent Roll'!$U8,(('Rent Roll'!$W8*'Rent Roll'!$D8)*((1+'Rent Roll'!$X8)^('Reimbursement Breakout'!BT$2-1))),"-")</f>
        <v>-</v>
      </c>
      <c r="BU89" s="715" t="str">
        <f>IF(BU$3='Rent Roll'!$U8,(('Rent Roll'!$W8*'Rent Roll'!$D8)*((1+'Rent Roll'!$X8)^('Reimbursement Breakout'!BU$2-1))),"-")</f>
        <v>-</v>
      </c>
      <c r="BV89" s="715">
        <f>IF(BV$3='Rent Roll'!$U8,(('Rent Roll'!$W8*'Rent Roll'!$D8)*((1+'Rent Roll'!$X8)^('Reimbursement Breakout'!BV$2-1))),"-")</f>
        <v>4755.2380390027693</v>
      </c>
      <c r="BW89" s="715" t="str">
        <f>IF(BW$3='Rent Roll'!$U8,(('Rent Roll'!$W8*'Rent Roll'!$D8)*((1+'Rent Roll'!$X8)^('Reimbursement Breakout'!BW$2-1))),"-")</f>
        <v>-</v>
      </c>
      <c r="BX89" s="715" t="str">
        <f>IF(BX$3='Rent Roll'!$U8,(('Rent Roll'!$W8*'Rent Roll'!$D8)*((1+'Rent Roll'!$X8)^('Reimbursement Breakout'!BX$2-1))),"-")</f>
        <v>-</v>
      </c>
      <c r="BY89" s="715" t="str">
        <f>IF(BY$3='Rent Roll'!$U8,(('Rent Roll'!$W8*'Rent Roll'!$D8)*((1+'Rent Roll'!$X8)^('Reimbursement Breakout'!BY$2-1))),"-")</f>
        <v>-</v>
      </c>
      <c r="BZ89" s="715" t="str">
        <f>IF(BZ$3='Rent Roll'!$U8,(('Rent Roll'!$W8*'Rent Roll'!$D8)*((1+'Rent Roll'!$X8)^('Reimbursement Breakout'!BZ$2-1))),"-")</f>
        <v>-</v>
      </c>
      <c r="CA89" s="715" t="str">
        <f>IF(CA$3='Rent Roll'!$U8,(('Rent Roll'!$W8*'Rent Roll'!$D8)*((1+'Rent Roll'!$X8)^('Reimbursement Breakout'!CA$2-1))),"-")</f>
        <v>-</v>
      </c>
      <c r="CB89" s="715" t="str">
        <f>IF(CB$3='Rent Roll'!$U8,(('Rent Roll'!$W8*'Rent Roll'!$D8)*((1+'Rent Roll'!$X8)^('Reimbursement Breakout'!CB$2-1))),"-")</f>
        <v>-</v>
      </c>
      <c r="CC89" s="715" t="str">
        <f>IF(CC$3='Rent Roll'!$U8,(('Rent Roll'!$W8*'Rent Roll'!$D8)*((1+'Rent Roll'!$X8)^('Reimbursement Breakout'!CC$2-1))),"-")</f>
        <v>-</v>
      </c>
      <c r="CD89" s="715" t="str">
        <f>IF(CD$3='Rent Roll'!$U8,(('Rent Roll'!$W8*'Rent Roll'!$D8)*((1+'Rent Roll'!$X8)^('Reimbursement Breakout'!CD$2-1))),"-")</f>
        <v>-</v>
      </c>
      <c r="CE89" s="715" t="str">
        <f>IF(CE$3='Rent Roll'!$U8,(('Rent Roll'!$W8*'Rent Roll'!$D8)*((1+'Rent Roll'!$X8)^('Reimbursement Breakout'!CE$2-1))),"-")</f>
        <v>-</v>
      </c>
      <c r="CF89" s="715" t="str">
        <f>IF(CF$3='Rent Roll'!$U8,(('Rent Roll'!$W8*'Rent Roll'!$D8)*((1+'Rent Roll'!$X8)^('Reimbursement Breakout'!CF$2-1))),"-")</f>
        <v>-</v>
      </c>
      <c r="CG89" s="715" t="str">
        <f>IF(CG$3='Rent Roll'!$U8,(('Rent Roll'!$W8*'Rent Roll'!$D8)*((1+'Rent Roll'!$X8)^('Reimbursement Breakout'!CG$2-1))),"-")</f>
        <v>-</v>
      </c>
      <c r="CH89" s="715">
        <f>IF(CH$3='Rent Roll'!$U8,(('Rent Roll'!$W8*'Rent Roll'!$D8)*((1+'Rent Roll'!$X8)^('Reimbursement Breakout'!CH$2-1))),"-")</f>
        <v>4850.3427997828248</v>
      </c>
      <c r="CI89" s="715" t="str">
        <f>IF(CI$3='Rent Roll'!$U8,(('Rent Roll'!$W8*'Rent Roll'!$D8)*((1+'Rent Roll'!$X8)^('Reimbursement Breakout'!CI$2-1))),"-")</f>
        <v>-</v>
      </c>
      <c r="CJ89" s="715" t="str">
        <f>IF(CJ$3='Rent Roll'!$U8,(('Rent Roll'!$W8*'Rent Roll'!$D8)*((1+'Rent Roll'!$X8)^('Reimbursement Breakout'!CJ$2-1))),"-")</f>
        <v>-</v>
      </c>
      <c r="CK89" s="715" t="str">
        <f>IF(CK$3='Rent Roll'!$U8,(('Rent Roll'!$W8*'Rent Roll'!$D8)*((1+'Rent Roll'!$X8)^('Reimbursement Breakout'!CK$2-1))),"-")</f>
        <v>-</v>
      </c>
      <c r="CL89" s="715" t="str">
        <f>IF(CL$3='Rent Roll'!$U8,(('Rent Roll'!$W8*'Rent Roll'!$D8)*((1+'Rent Roll'!$X8)^('Reimbursement Breakout'!CL$2-1))),"-")</f>
        <v>-</v>
      </c>
      <c r="CM89" s="715" t="str">
        <f>IF(CM$3='Rent Roll'!$U8,(('Rent Roll'!$W8*'Rent Roll'!$D8)*((1+'Rent Roll'!$X8)^('Reimbursement Breakout'!CM$2-1))),"-")</f>
        <v>-</v>
      </c>
      <c r="CN89" s="715" t="str">
        <f>IF(CN$3='Rent Roll'!$U8,(('Rent Roll'!$W8*'Rent Roll'!$D8)*((1+'Rent Roll'!$X8)^('Reimbursement Breakout'!CN$2-1))),"-")</f>
        <v>-</v>
      </c>
      <c r="CO89" s="715" t="str">
        <f>IF(CO$3='Rent Roll'!$U8,(('Rent Roll'!$W8*'Rent Roll'!$D8)*((1+'Rent Roll'!$X8)^('Reimbursement Breakout'!CO$2-1))),"-")</f>
        <v>-</v>
      </c>
      <c r="CP89" s="715" t="str">
        <f>IF(CP$3='Rent Roll'!$U8,(('Rent Roll'!$W8*'Rent Roll'!$D8)*((1+'Rent Roll'!$X8)^('Reimbursement Breakout'!CP$2-1))),"-")</f>
        <v>-</v>
      </c>
      <c r="CQ89" s="715" t="str">
        <f>IF(CQ$3='Rent Roll'!$U8,(('Rent Roll'!$W8*'Rent Roll'!$D8)*((1+'Rent Roll'!$X8)^('Reimbursement Breakout'!CQ$2-1))),"-")</f>
        <v>-</v>
      </c>
      <c r="CR89" s="715" t="str">
        <f>IF(CR$3='Rent Roll'!$U8,(('Rent Roll'!$W8*'Rent Roll'!$D8)*((1+'Rent Roll'!$X8)^('Reimbursement Breakout'!CR$2-1))),"-")</f>
        <v>-</v>
      </c>
      <c r="CS89" s="715" t="str">
        <f>IF(CS$3='Rent Roll'!$U8,(('Rent Roll'!$W8*'Rent Roll'!$D8)*((1+'Rent Roll'!$X8)^('Reimbursement Breakout'!CS$2-1))),"-")</f>
        <v>-</v>
      </c>
      <c r="CT89" s="715">
        <f>IF(CT$3='Rent Roll'!$U8,(('Rent Roll'!$W8*'Rent Roll'!$D8)*((1+'Rent Roll'!$X8)^('Reimbursement Breakout'!CT$2-1))),"-")</f>
        <v>4947.3496557784802</v>
      </c>
      <c r="CU89" s="715" t="str">
        <f>IF(CU$3='Rent Roll'!$U8,(('Rent Roll'!$W8*'Rent Roll'!$D8)*((1+'Rent Roll'!$X8)^('Reimbursement Breakout'!CU$2-1))),"-")</f>
        <v>-</v>
      </c>
      <c r="CV89" s="715" t="str">
        <f>IF(CV$3='Rent Roll'!$U8,(('Rent Roll'!$W8*'Rent Roll'!$D8)*((1+'Rent Roll'!$X8)^('Reimbursement Breakout'!CV$2-1))),"-")</f>
        <v>-</v>
      </c>
      <c r="CW89" s="715" t="str">
        <f>IF(CW$3='Rent Roll'!$U8,(('Rent Roll'!$W8*'Rent Roll'!$D8)*((1+'Rent Roll'!$X8)^('Reimbursement Breakout'!CW$2-1))),"-")</f>
        <v>-</v>
      </c>
      <c r="CX89" s="715" t="str">
        <f>IF(CX$3='Rent Roll'!$U8,(('Rent Roll'!$W8*'Rent Roll'!$D8)*((1+'Rent Roll'!$X8)^('Reimbursement Breakout'!CX$2-1))),"-")</f>
        <v>-</v>
      </c>
      <c r="CY89" s="715" t="str">
        <f>IF(CY$3='Rent Roll'!$U8,(('Rent Roll'!$W8*'Rent Roll'!$D8)*((1+'Rent Roll'!$X8)^('Reimbursement Breakout'!CY$2-1))),"-")</f>
        <v>-</v>
      </c>
      <c r="CZ89" s="715" t="str">
        <f>IF(CZ$3='Rent Roll'!$U8,(('Rent Roll'!$W8*'Rent Roll'!$D8)*((1+'Rent Roll'!$X8)^('Reimbursement Breakout'!CZ$2-1))),"-")</f>
        <v>-</v>
      </c>
      <c r="DA89" s="715" t="str">
        <f>IF(DA$3='Rent Roll'!$U8,(('Rent Roll'!$W8*'Rent Roll'!$D8)*((1+'Rent Roll'!$X8)^('Reimbursement Breakout'!DA$2-1))),"-")</f>
        <v>-</v>
      </c>
      <c r="DB89" s="715" t="str">
        <f>IF(DB$3='Rent Roll'!$U8,(('Rent Roll'!$W8*'Rent Roll'!$D8)*((1+'Rent Roll'!$X8)^('Reimbursement Breakout'!DB$2-1))),"-")</f>
        <v>-</v>
      </c>
      <c r="DC89" s="715" t="str">
        <f>IF(DC$3='Rent Roll'!$U8,(('Rent Roll'!$W8*'Rent Roll'!$D8)*((1+'Rent Roll'!$X8)^('Reimbursement Breakout'!DC$2-1))),"-")</f>
        <v>-</v>
      </c>
      <c r="DD89" s="715" t="str">
        <f>IF(DD$3='Rent Roll'!$U8,(('Rent Roll'!$W8*'Rent Roll'!$D8)*((1+'Rent Roll'!$X8)^('Reimbursement Breakout'!DD$2-1))),"-")</f>
        <v>-</v>
      </c>
      <c r="DE89" s="715" t="str">
        <f>IF(DE$3='Rent Roll'!$U8,(('Rent Roll'!$W8*'Rent Roll'!$D8)*((1+'Rent Roll'!$X8)^('Reimbursement Breakout'!DE$2-1))),"-")</f>
        <v>-</v>
      </c>
      <c r="DF89" s="715">
        <f>IF(DF$3='Rent Roll'!$U8,(('Rent Roll'!$W8*'Rent Roll'!$D8)*((1+'Rent Roll'!$X8)^('Reimbursement Breakout'!DF$2-1))),"-")</f>
        <v>5046.296648894051</v>
      </c>
      <c r="DG89" s="715" t="str">
        <f>IF(DG$3='Rent Roll'!$U8,(('Rent Roll'!$W8*'Rent Roll'!$D8)*((1+'Rent Roll'!$X8)^('Reimbursement Breakout'!DG$2-1))),"-")</f>
        <v>-</v>
      </c>
      <c r="DH89" s="715" t="str">
        <f>IF(DH$3='Rent Roll'!$U8,(('Rent Roll'!$W8*'Rent Roll'!$D8)*((1+'Rent Roll'!$X8)^('Reimbursement Breakout'!DH$2-1))),"-")</f>
        <v>-</v>
      </c>
      <c r="DI89" s="715" t="str">
        <f>IF(DI$3='Rent Roll'!$U8,(('Rent Roll'!$W8*'Rent Roll'!$D8)*((1+'Rent Roll'!$X8)^('Reimbursement Breakout'!DI$2-1))),"-")</f>
        <v>-</v>
      </c>
      <c r="DJ89" s="715" t="str">
        <f>IF(DJ$3='Rent Roll'!$U8,(('Rent Roll'!$W8*'Rent Roll'!$D8)*((1+'Rent Roll'!$X8)^('Reimbursement Breakout'!DJ$2-1))),"-")</f>
        <v>-</v>
      </c>
      <c r="DK89" s="715" t="str">
        <f>IF(DK$3='Rent Roll'!$U8,(('Rent Roll'!$W8*'Rent Roll'!$D8)*((1+'Rent Roll'!$X8)^('Reimbursement Breakout'!DK$2-1))),"-")</f>
        <v>-</v>
      </c>
      <c r="DL89" s="715" t="str">
        <f>IF(DL$3='Rent Roll'!$U8,(('Rent Roll'!$W8*'Rent Roll'!$D8)*((1+'Rent Roll'!$X8)^('Reimbursement Breakout'!DL$2-1))),"-")</f>
        <v>-</v>
      </c>
      <c r="DM89" s="715" t="str">
        <f>IF(DM$3='Rent Roll'!$U8,(('Rent Roll'!$W8*'Rent Roll'!$D8)*((1+'Rent Roll'!$X8)^('Reimbursement Breakout'!DM$2-1))),"-")</f>
        <v>-</v>
      </c>
      <c r="DN89" s="715" t="str">
        <f>IF(DN$3='Rent Roll'!$U8,(('Rent Roll'!$W8*'Rent Roll'!$D8)*((1+'Rent Roll'!$X8)^('Reimbursement Breakout'!DN$2-1))),"-")</f>
        <v>-</v>
      </c>
      <c r="DO89" s="715" t="str">
        <f>IF(DO$3='Rent Roll'!$U8,(('Rent Roll'!$W8*'Rent Roll'!$D8)*((1+'Rent Roll'!$X8)^('Reimbursement Breakout'!DO$2-1))),"-")</f>
        <v>-</v>
      </c>
      <c r="DP89" s="715" t="str">
        <f>IF(DP$3='Rent Roll'!$U8,(('Rent Roll'!$W8*'Rent Roll'!$D8)*((1+'Rent Roll'!$X8)^('Reimbursement Breakout'!DP$2-1))),"-")</f>
        <v>-</v>
      </c>
      <c r="DQ89" s="715" t="str">
        <f>IF(DQ$3='Rent Roll'!$U8,(('Rent Roll'!$W8*'Rent Roll'!$D8)*((1+'Rent Roll'!$X8)^('Reimbursement Breakout'!DQ$2-1))),"-")</f>
        <v>-</v>
      </c>
      <c r="DR89" s="715">
        <f>IF(DR$3='Rent Roll'!$U8,(('Rent Roll'!$W8*'Rent Roll'!$D8)*((1+'Rent Roll'!$X8)^('Reimbursement Breakout'!DR$2-1))),"-")</f>
        <v>5147.2225818719317</v>
      </c>
      <c r="DS89" s="715" t="str">
        <f>IF(DS$3='Rent Roll'!$U8,(('Rent Roll'!$W8*'Rent Roll'!$D8)*((1+'Rent Roll'!$X8)^('Reimbursement Breakout'!DS$2-1))),"-")</f>
        <v>-</v>
      </c>
      <c r="DT89" s="715" t="str">
        <f>IF(DT$3='Rent Roll'!$U8,(('Rent Roll'!$W8*'Rent Roll'!$D8)*((1+'Rent Roll'!$X8)^('Reimbursement Breakout'!DT$2-1))),"-")</f>
        <v>-</v>
      </c>
      <c r="DU89" s="715" t="str">
        <f>IF(DU$3='Rent Roll'!$U8,(('Rent Roll'!$W8*'Rent Roll'!$D8)*((1+'Rent Roll'!$X8)^('Reimbursement Breakout'!DU$2-1))),"-")</f>
        <v>-</v>
      </c>
      <c r="DV89" s="715" t="str">
        <f>IF(DV$3='Rent Roll'!$U8,(('Rent Roll'!$W8*'Rent Roll'!$D8)*((1+'Rent Roll'!$X8)^('Reimbursement Breakout'!DV$2-1))),"-")</f>
        <v>-</v>
      </c>
      <c r="DW89" s="715" t="str">
        <f>IF(DW$3='Rent Roll'!$U8,(('Rent Roll'!$W8*'Rent Roll'!$D8)*((1+'Rent Roll'!$X8)^('Reimbursement Breakout'!DW$2-1))),"-")</f>
        <v>-</v>
      </c>
      <c r="DX89" s="715" t="str">
        <f>IF(DX$3='Rent Roll'!$U8,(('Rent Roll'!$W8*'Rent Roll'!$D8)*((1+'Rent Roll'!$X8)^('Reimbursement Breakout'!DX$2-1))),"-")</f>
        <v>-</v>
      </c>
      <c r="DY89" s="715" t="str">
        <f>IF(DY$3='Rent Roll'!$U8,(('Rent Roll'!$W8*'Rent Roll'!$D8)*((1+'Rent Roll'!$X8)^('Reimbursement Breakout'!DY$2-1))),"-")</f>
        <v>-</v>
      </c>
      <c r="DZ89" s="715" t="str">
        <f>IF(DZ$3='Rent Roll'!$U8,(('Rent Roll'!$W8*'Rent Roll'!$D8)*((1+'Rent Roll'!$X8)^('Reimbursement Breakout'!DZ$2-1))),"-")</f>
        <v>-</v>
      </c>
      <c r="EA89" s="715" t="str">
        <f>IF(EA$3='Rent Roll'!$U8,(('Rent Roll'!$W8*'Rent Roll'!$D8)*((1+'Rent Roll'!$X8)^('Reimbursement Breakout'!EA$2-1))),"-")</f>
        <v>-</v>
      </c>
      <c r="EB89" s="715" t="str">
        <f>IF(EB$3='Rent Roll'!$U8,(('Rent Roll'!$W8*'Rent Roll'!$D8)*((1+'Rent Roll'!$X8)^('Reimbursement Breakout'!EB$2-1))),"-")</f>
        <v>-</v>
      </c>
      <c r="EC89" s="715" t="str">
        <f>IF(EC$3='Rent Roll'!$U8,(('Rent Roll'!$W8*'Rent Roll'!$D8)*((1+'Rent Roll'!$X8)^('Reimbursement Breakout'!EC$2-1))),"-")</f>
        <v>-</v>
      </c>
      <c r="ED89" s="715">
        <f>IF(ED$3='Rent Roll'!$U8,(('Rent Roll'!$W8*'Rent Roll'!$D8)*((1+'Rent Roll'!$X8)^('Reimbursement Breakout'!ED$2-1))),"-")</f>
        <v>5250.1670335093704</v>
      </c>
      <c r="EE89" s="715" t="str">
        <f>IF(EE$3='Rent Roll'!$U8,(('Rent Roll'!$W8*'Rent Roll'!$D8)*((1+'Rent Roll'!$X8)^('Reimbursement Breakout'!EE$2-1))),"-")</f>
        <v>-</v>
      </c>
      <c r="EF89" s="361" t="str">
        <f>IF(EF$3='Rent Roll'!$U8,(('Rent Roll'!$W8*'Rent Roll'!$D8)*((1+'Rent Roll'!$X8)^('Reimbursement Breakout'!EF$2-1))),"-")</f>
        <v>-</v>
      </c>
      <c r="EG89" s="693" t="s">
        <v>109</v>
      </c>
    </row>
    <row r="90" spans="2:137" x14ac:dyDescent="0.25">
      <c r="B90" s="731"/>
      <c r="C90" s="714" t="str">
        <f>CONCATENATE('Rent Roll'!B9&amp;" - "&amp;'Rent Roll'!C9)</f>
        <v>6 - Office</v>
      </c>
      <c r="D90" s="361">
        <f t="shared" si="23"/>
        <v>248606.85602513727</v>
      </c>
      <c r="E90" s="715" t="str">
        <f>IF(E$3='Rent Roll'!$U9,(('Rent Roll'!$W9*'Rent Roll'!$D9)*((1+'Rent Roll'!$X9)^('Reimbursement Breakout'!E$2-1))),"-")</f>
        <v>-</v>
      </c>
      <c r="F90" s="715" t="str">
        <f>IF(F$3='Rent Roll'!$U9,(('Rent Roll'!$W9*'Rent Roll'!$D9)*((1+'Rent Roll'!$X9)^('Reimbursement Breakout'!F$2-1))),"-")</f>
        <v>-</v>
      </c>
      <c r="G90" s="715" t="str">
        <f>IF(G$3='Rent Roll'!$U9,(('Rent Roll'!$W9*'Rent Roll'!$D9)*((1+'Rent Roll'!$X9)^('Reimbursement Breakout'!G$2-1))),"-")</f>
        <v>-</v>
      </c>
      <c r="H90" s="715" t="str">
        <f>IF(H$3='Rent Roll'!$U9,(('Rent Roll'!$W9*'Rent Roll'!$D9)*((1+'Rent Roll'!$X9)^('Reimbursement Breakout'!H$2-1))),"-")</f>
        <v>-</v>
      </c>
      <c r="I90" s="715" t="str">
        <f>IF(I$3='Rent Roll'!$U9,(('Rent Roll'!$W9*'Rent Roll'!$D9)*((1+'Rent Roll'!$X9)^('Reimbursement Breakout'!I$2-1))),"-")</f>
        <v>-</v>
      </c>
      <c r="J90" s="715" t="str">
        <f>IF(J$3='Rent Roll'!$U9,(('Rent Roll'!$W9*'Rent Roll'!$D9)*((1+'Rent Roll'!$X9)^('Reimbursement Breakout'!J$2-1))),"-")</f>
        <v>-</v>
      </c>
      <c r="K90" s="715" t="str">
        <f>IF(K$3='Rent Roll'!$U9,(('Rent Roll'!$W9*'Rent Roll'!$D9)*((1+'Rent Roll'!$X9)^('Reimbursement Breakout'!K$2-1))),"-")</f>
        <v>-</v>
      </c>
      <c r="L90" s="715" t="str">
        <f>IF(L$3='Rent Roll'!$U9,(('Rent Roll'!$W9*'Rent Roll'!$D9)*((1+'Rent Roll'!$X9)^('Reimbursement Breakout'!L$2-1))),"-")</f>
        <v>-</v>
      </c>
      <c r="M90" s="715" t="str">
        <f>IF(M$3='Rent Roll'!$U9,(('Rent Roll'!$W9*'Rent Roll'!$D9)*((1+'Rent Roll'!$X9)^('Reimbursement Breakout'!M$2-1))),"-")</f>
        <v>-</v>
      </c>
      <c r="N90" s="715">
        <f>IF(N$3='Rent Roll'!$U9,(('Rent Roll'!$W9*'Rent Roll'!$D9)*((1+'Rent Roll'!$X9)^('Reimbursement Breakout'!N$2-1))),"-")</f>
        <v>20430</v>
      </c>
      <c r="O90" s="715" t="str">
        <f>IF(O$3='Rent Roll'!$U9,(('Rent Roll'!$W9*'Rent Roll'!$D9)*((1+'Rent Roll'!$X9)^('Reimbursement Breakout'!O$2-1))),"-")</f>
        <v>-</v>
      </c>
      <c r="P90" s="715" t="str">
        <f>IF(P$3='Rent Roll'!$U9,(('Rent Roll'!$W9*'Rent Roll'!$D9)*((1+'Rent Roll'!$X9)^('Reimbursement Breakout'!P$2-1))),"-")</f>
        <v>-</v>
      </c>
      <c r="Q90" s="715" t="str">
        <f>IF(Q$3='Rent Roll'!$U9,(('Rent Roll'!$W9*'Rent Roll'!$D9)*((1+'Rent Roll'!$X9)^('Reimbursement Breakout'!Q$2-1))),"-")</f>
        <v>-</v>
      </c>
      <c r="R90" s="715" t="str">
        <f>IF(R$3='Rent Roll'!$U9,(('Rent Roll'!$W9*'Rent Roll'!$D9)*((1+'Rent Roll'!$X9)^('Reimbursement Breakout'!R$2-1))),"-")</f>
        <v>-</v>
      </c>
      <c r="S90" s="715" t="str">
        <f>IF(S$3='Rent Roll'!$U9,(('Rent Roll'!$W9*'Rent Roll'!$D9)*((1+'Rent Roll'!$X9)^('Reimbursement Breakout'!S$2-1))),"-")</f>
        <v>-</v>
      </c>
      <c r="T90" s="715" t="str">
        <f>IF(T$3='Rent Roll'!$U9,(('Rent Roll'!$W9*'Rent Roll'!$D9)*((1+'Rent Roll'!$X9)^('Reimbursement Breakout'!T$2-1))),"-")</f>
        <v>-</v>
      </c>
      <c r="U90" s="715" t="str">
        <f>IF(U$3='Rent Roll'!$U9,(('Rent Roll'!$W9*'Rent Roll'!$D9)*((1+'Rent Roll'!$X9)^('Reimbursement Breakout'!U$2-1))),"-")</f>
        <v>-</v>
      </c>
      <c r="V90" s="715" t="str">
        <f>IF(V$3='Rent Roll'!$U9,(('Rent Roll'!$W9*'Rent Roll'!$D9)*((1+'Rent Roll'!$X9)^('Reimbursement Breakout'!V$2-1))),"-")</f>
        <v>-</v>
      </c>
      <c r="W90" s="715" t="str">
        <f>IF(W$3='Rent Roll'!$U9,(('Rent Roll'!$W9*'Rent Roll'!$D9)*((1+'Rent Roll'!$X9)^('Reimbursement Breakout'!W$2-1))),"-")</f>
        <v>-</v>
      </c>
      <c r="X90" s="715" t="str">
        <f>IF(X$3='Rent Roll'!$U9,(('Rent Roll'!$W9*'Rent Roll'!$D9)*((1+'Rent Roll'!$X9)^('Reimbursement Breakout'!X$2-1))),"-")</f>
        <v>-</v>
      </c>
      <c r="Y90" s="715" t="str">
        <f>IF(Y$3='Rent Roll'!$U9,(('Rent Roll'!$W9*'Rent Roll'!$D9)*((1+'Rent Roll'!$X9)^('Reimbursement Breakout'!Y$2-1))),"-")</f>
        <v>-</v>
      </c>
      <c r="Z90" s="715">
        <f>IF(Z$3='Rent Roll'!$U9,(('Rent Roll'!$W9*'Rent Roll'!$D9)*((1+'Rent Roll'!$X9)^('Reimbursement Breakout'!Z$2-1))),"-")</f>
        <v>20838.599999999999</v>
      </c>
      <c r="AA90" s="715" t="str">
        <f>IF(AA$3='Rent Roll'!$U9,(('Rent Roll'!$W9*'Rent Roll'!$D9)*((1+'Rent Roll'!$X9)^('Reimbursement Breakout'!AA$2-1))),"-")</f>
        <v>-</v>
      </c>
      <c r="AB90" s="715" t="str">
        <f>IF(AB$3='Rent Roll'!$U9,(('Rent Roll'!$W9*'Rent Roll'!$D9)*((1+'Rent Roll'!$X9)^('Reimbursement Breakout'!AB$2-1))),"-")</f>
        <v>-</v>
      </c>
      <c r="AC90" s="715" t="str">
        <f>IF(AC$3='Rent Roll'!$U9,(('Rent Roll'!$W9*'Rent Roll'!$D9)*((1+'Rent Roll'!$X9)^('Reimbursement Breakout'!AC$2-1))),"-")</f>
        <v>-</v>
      </c>
      <c r="AD90" s="715" t="str">
        <f>IF(AD$3='Rent Roll'!$U9,(('Rent Roll'!$W9*'Rent Roll'!$D9)*((1+'Rent Roll'!$X9)^('Reimbursement Breakout'!AD$2-1))),"-")</f>
        <v>-</v>
      </c>
      <c r="AE90" s="715" t="str">
        <f>IF(AE$3='Rent Roll'!$U9,(('Rent Roll'!$W9*'Rent Roll'!$D9)*((1+'Rent Roll'!$X9)^('Reimbursement Breakout'!AE$2-1))),"-")</f>
        <v>-</v>
      </c>
      <c r="AF90" s="715" t="str">
        <f>IF(AF$3='Rent Roll'!$U9,(('Rent Roll'!$W9*'Rent Roll'!$D9)*((1+'Rent Roll'!$X9)^('Reimbursement Breakout'!AF$2-1))),"-")</f>
        <v>-</v>
      </c>
      <c r="AG90" s="715" t="str">
        <f>IF(AG$3='Rent Roll'!$U9,(('Rent Roll'!$W9*'Rent Roll'!$D9)*((1+'Rent Roll'!$X9)^('Reimbursement Breakout'!AG$2-1))),"-")</f>
        <v>-</v>
      </c>
      <c r="AH90" s="715" t="str">
        <f>IF(AH$3='Rent Roll'!$U9,(('Rent Roll'!$W9*'Rent Roll'!$D9)*((1+'Rent Roll'!$X9)^('Reimbursement Breakout'!AH$2-1))),"-")</f>
        <v>-</v>
      </c>
      <c r="AI90" s="715" t="str">
        <f>IF(AI$3='Rent Roll'!$U9,(('Rent Roll'!$W9*'Rent Roll'!$D9)*((1+'Rent Roll'!$X9)^('Reimbursement Breakout'!AI$2-1))),"-")</f>
        <v>-</v>
      </c>
      <c r="AJ90" s="715" t="str">
        <f>IF(AJ$3='Rent Roll'!$U9,(('Rent Roll'!$W9*'Rent Roll'!$D9)*((1+'Rent Roll'!$X9)^('Reimbursement Breakout'!AJ$2-1))),"-")</f>
        <v>-</v>
      </c>
      <c r="AK90" s="715" t="str">
        <f>IF(AK$3='Rent Roll'!$U9,(('Rent Roll'!$W9*'Rent Roll'!$D9)*((1+'Rent Roll'!$X9)^('Reimbursement Breakout'!AK$2-1))),"-")</f>
        <v>-</v>
      </c>
      <c r="AL90" s="715">
        <f>IF(AL$3='Rent Roll'!$U9,(('Rent Roll'!$W9*'Rent Roll'!$D9)*((1+'Rent Roll'!$X9)^('Reimbursement Breakout'!AL$2-1))),"-")</f>
        <v>21255.371999999999</v>
      </c>
      <c r="AM90" s="715" t="str">
        <f>IF(AM$3='Rent Roll'!$U9,(('Rent Roll'!$W9*'Rent Roll'!$D9)*((1+'Rent Roll'!$X9)^('Reimbursement Breakout'!AM$2-1))),"-")</f>
        <v>-</v>
      </c>
      <c r="AN90" s="715" t="str">
        <f>IF(AN$3='Rent Roll'!$U9,(('Rent Roll'!$W9*'Rent Roll'!$D9)*((1+'Rent Roll'!$X9)^('Reimbursement Breakout'!AN$2-1))),"-")</f>
        <v>-</v>
      </c>
      <c r="AO90" s="715" t="str">
        <f>IF(AO$3='Rent Roll'!$U9,(('Rent Roll'!$W9*'Rent Roll'!$D9)*((1+'Rent Roll'!$X9)^('Reimbursement Breakout'!AO$2-1))),"-")</f>
        <v>-</v>
      </c>
      <c r="AP90" s="715" t="str">
        <f>IF(AP$3='Rent Roll'!$U9,(('Rent Roll'!$W9*'Rent Roll'!$D9)*((1+'Rent Roll'!$X9)^('Reimbursement Breakout'!AP$2-1))),"-")</f>
        <v>-</v>
      </c>
      <c r="AQ90" s="715" t="str">
        <f>IF(AQ$3='Rent Roll'!$U9,(('Rent Roll'!$W9*'Rent Roll'!$D9)*((1+'Rent Roll'!$X9)^('Reimbursement Breakout'!AQ$2-1))),"-")</f>
        <v>-</v>
      </c>
      <c r="AR90" s="715" t="str">
        <f>IF(AR$3='Rent Roll'!$U9,(('Rent Roll'!$W9*'Rent Roll'!$D9)*((1+'Rent Roll'!$X9)^('Reimbursement Breakout'!AR$2-1))),"-")</f>
        <v>-</v>
      </c>
      <c r="AS90" s="715" t="str">
        <f>IF(AS$3='Rent Roll'!$U9,(('Rent Roll'!$W9*'Rent Roll'!$D9)*((1+'Rent Roll'!$X9)^('Reimbursement Breakout'!AS$2-1))),"-")</f>
        <v>-</v>
      </c>
      <c r="AT90" s="715" t="str">
        <f>IF(AT$3='Rent Roll'!$U9,(('Rent Roll'!$W9*'Rent Roll'!$D9)*((1+'Rent Roll'!$X9)^('Reimbursement Breakout'!AT$2-1))),"-")</f>
        <v>-</v>
      </c>
      <c r="AU90" s="715" t="str">
        <f>IF(AU$3='Rent Roll'!$U9,(('Rent Roll'!$W9*'Rent Roll'!$D9)*((1+'Rent Roll'!$X9)^('Reimbursement Breakout'!AU$2-1))),"-")</f>
        <v>-</v>
      </c>
      <c r="AV90" s="715" t="str">
        <f>IF(AV$3='Rent Roll'!$U9,(('Rent Roll'!$W9*'Rent Roll'!$D9)*((1+'Rent Roll'!$X9)^('Reimbursement Breakout'!AV$2-1))),"-")</f>
        <v>-</v>
      </c>
      <c r="AW90" s="715" t="str">
        <f>IF(AW$3='Rent Roll'!$U9,(('Rent Roll'!$W9*'Rent Roll'!$D9)*((1+'Rent Roll'!$X9)^('Reimbursement Breakout'!AW$2-1))),"-")</f>
        <v>-</v>
      </c>
      <c r="AX90" s="715">
        <f>IF(AX$3='Rent Roll'!$U9,(('Rent Roll'!$W9*'Rent Roll'!$D9)*((1+'Rent Roll'!$X9)^('Reimbursement Breakout'!AX$2-1))),"-")</f>
        <v>21680.479439999999</v>
      </c>
      <c r="AY90" s="715" t="str">
        <f>IF(AY$3='Rent Roll'!$U9,(('Rent Roll'!$W9*'Rent Roll'!$D9)*((1+'Rent Roll'!$X9)^('Reimbursement Breakout'!AY$2-1))),"-")</f>
        <v>-</v>
      </c>
      <c r="AZ90" s="715" t="str">
        <f>IF(AZ$3='Rent Roll'!$U9,(('Rent Roll'!$W9*'Rent Roll'!$D9)*((1+'Rent Roll'!$X9)^('Reimbursement Breakout'!AZ$2-1))),"-")</f>
        <v>-</v>
      </c>
      <c r="BA90" s="715" t="str">
        <f>IF(BA$3='Rent Roll'!$U9,(('Rent Roll'!$W9*'Rent Roll'!$D9)*((1+'Rent Roll'!$X9)^('Reimbursement Breakout'!BA$2-1))),"-")</f>
        <v>-</v>
      </c>
      <c r="BB90" s="715" t="str">
        <f>IF(BB$3='Rent Roll'!$U9,(('Rent Roll'!$W9*'Rent Roll'!$D9)*((1+'Rent Roll'!$X9)^('Reimbursement Breakout'!BB$2-1))),"-")</f>
        <v>-</v>
      </c>
      <c r="BC90" s="715" t="str">
        <f>IF(BC$3='Rent Roll'!$U9,(('Rent Roll'!$W9*'Rent Roll'!$D9)*((1+'Rent Roll'!$X9)^('Reimbursement Breakout'!BC$2-1))),"-")</f>
        <v>-</v>
      </c>
      <c r="BD90" s="715" t="str">
        <f>IF(BD$3='Rent Roll'!$U9,(('Rent Roll'!$W9*'Rent Roll'!$D9)*((1+'Rent Roll'!$X9)^('Reimbursement Breakout'!BD$2-1))),"-")</f>
        <v>-</v>
      </c>
      <c r="BE90" s="715" t="str">
        <f>IF(BE$3='Rent Roll'!$U9,(('Rent Roll'!$W9*'Rent Roll'!$D9)*((1+'Rent Roll'!$X9)^('Reimbursement Breakout'!BE$2-1))),"-")</f>
        <v>-</v>
      </c>
      <c r="BF90" s="715" t="str">
        <f>IF(BF$3='Rent Roll'!$U9,(('Rent Roll'!$W9*'Rent Roll'!$D9)*((1+'Rent Roll'!$X9)^('Reimbursement Breakout'!BF$2-1))),"-")</f>
        <v>-</v>
      </c>
      <c r="BG90" s="715" t="str">
        <f>IF(BG$3='Rent Roll'!$U9,(('Rent Roll'!$W9*'Rent Roll'!$D9)*((1+'Rent Roll'!$X9)^('Reimbursement Breakout'!BG$2-1))),"-")</f>
        <v>-</v>
      </c>
      <c r="BH90" s="715" t="str">
        <f>IF(BH$3='Rent Roll'!$U9,(('Rent Roll'!$W9*'Rent Roll'!$D9)*((1+'Rent Roll'!$X9)^('Reimbursement Breakout'!BH$2-1))),"-")</f>
        <v>-</v>
      </c>
      <c r="BI90" s="715" t="str">
        <f>IF(BI$3='Rent Roll'!$U9,(('Rent Roll'!$W9*'Rent Roll'!$D9)*((1+'Rent Roll'!$X9)^('Reimbursement Breakout'!BI$2-1))),"-")</f>
        <v>-</v>
      </c>
      <c r="BJ90" s="715">
        <f>IF(BJ$3='Rent Roll'!$U9,(('Rent Roll'!$W9*'Rent Roll'!$D9)*((1+'Rent Roll'!$X9)^('Reimbursement Breakout'!BJ$2-1))),"-")</f>
        <v>22114.089028800001</v>
      </c>
      <c r="BK90" s="715" t="str">
        <f>IF(BK$3='Rent Roll'!$U9,(('Rent Roll'!$W9*'Rent Roll'!$D9)*((1+'Rent Roll'!$X9)^('Reimbursement Breakout'!BK$2-1))),"-")</f>
        <v>-</v>
      </c>
      <c r="BL90" s="715" t="str">
        <f>IF(BL$3='Rent Roll'!$U9,(('Rent Roll'!$W9*'Rent Roll'!$D9)*((1+'Rent Roll'!$X9)^('Reimbursement Breakout'!BL$2-1))),"-")</f>
        <v>-</v>
      </c>
      <c r="BM90" s="715" t="str">
        <f>IF(BM$3='Rent Roll'!$U9,(('Rent Roll'!$W9*'Rent Roll'!$D9)*((1+'Rent Roll'!$X9)^('Reimbursement Breakout'!BM$2-1))),"-")</f>
        <v>-</v>
      </c>
      <c r="BN90" s="715" t="str">
        <f>IF(BN$3='Rent Roll'!$U9,(('Rent Roll'!$W9*'Rent Roll'!$D9)*((1+'Rent Roll'!$X9)^('Reimbursement Breakout'!BN$2-1))),"-")</f>
        <v>-</v>
      </c>
      <c r="BO90" s="715" t="str">
        <f>IF(BO$3='Rent Roll'!$U9,(('Rent Roll'!$W9*'Rent Roll'!$D9)*((1+'Rent Roll'!$X9)^('Reimbursement Breakout'!BO$2-1))),"-")</f>
        <v>-</v>
      </c>
      <c r="BP90" s="715" t="str">
        <f>IF(BP$3='Rent Roll'!$U9,(('Rent Roll'!$W9*'Rent Roll'!$D9)*((1+'Rent Roll'!$X9)^('Reimbursement Breakout'!BP$2-1))),"-")</f>
        <v>-</v>
      </c>
      <c r="BQ90" s="715" t="str">
        <f>IF(BQ$3='Rent Roll'!$U9,(('Rent Roll'!$W9*'Rent Roll'!$D9)*((1+'Rent Roll'!$X9)^('Reimbursement Breakout'!BQ$2-1))),"-")</f>
        <v>-</v>
      </c>
      <c r="BR90" s="715" t="str">
        <f>IF(BR$3='Rent Roll'!$U9,(('Rent Roll'!$W9*'Rent Roll'!$D9)*((1+'Rent Roll'!$X9)^('Reimbursement Breakout'!BR$2-1))),"-")</f>
        <v>-</v>
      </c>
      <c r="BS90" s="715" t="str">
        <f>IF(BS$3='Rent Roll'!$U9,(('Rent Roll'!$W9*'Rent Roll'!$D9)*((1+'Rent Roll'!$X9)^('Reimbursement Breakout'!BS$2-1))),"-")</f>
        <v>-</v>
      </c>
      <c r="BT90" s="715" t="str">
        <f>IF(BT$3='Rent Roll'!$U9,(('Rent Roll'!$W9*'Rent Roll'!$D9)*((1+'Rent Roll'!$X9)^('Reimbursement Breakout'!BT$2-1))),"-")</f>
        <v>-</v>
      </c>
      <c r="BU90" s="715" t="str">
        <f>IF(BU$3='Rent Roll'!$U9,(('Rent Roll'!$W9*'Rent Roll'!$D9)*((1+'Rent Roll'!$X9)^('Reimbursement Breakout'!BU$2-1))),"-")</f>
        <v>-</v>
      </c>
      <c r="BV90" s="715">
        <f>IF(BV$3='Rent Roll'!$U9,(('Rent Roll'!$W9*'Rent Roll'!$D9)*((1+'Rent Roll'!$X9)^('Reimbursement Breakout'!BV$2-1))),"-")</f>
        <v>22556.370809376</v>
      </c>
      <c r="BW90" s="715" t="str">
        <f>IF(BW$3='Rent Roll'!$U9,(('Rent Roll'!$W9*'Rent Roll'!$D9)*((1+'Rent Roll'!$X9)^('Reimbursement Breakout'!BW$2-1))),"-")</f>
        <v>-</v>
      </c>
      <c r="BX90" s="715" t="str">
        <f>IF(BX$3='Rent Roll'!$U9,(('Rent Roll'!$W9*'Rent Roll'!$D9)*((1+'Rent Roll'!$X9)^('Reimbursement Breakout'!BX$2-1))),"-")</f>
        <v>-</v>
      </c>
      <c r="BY90" s="715" t="str">
        <f>IF(BY$3='Rent Roll'!$U9,(('Rent Roll'!$W9*'Rent Roll'!$D9)*((1+'Rent Roll'!$X9)^('Reimbursement Breakout'!BY$2-1))),"-")</f>
        <v>-</v>
      </c>
      <c r="BZ90" s="715" t="str">
        <f>IF(BZ$3='Rent Roll'!$U9,(('Rent Roll'!$W9*'Rent Roll'!$D9)*((1+'Rent Roll'!$X9)^('Reimbursement Breakout'!BZ$2-1))),"-")</f>
        <v>-</v>
      </c>
      <c r="CA90" s="715" t="str">
        <f>IF(CA$3='Rent Roll'!$U9,(('Rent Roll'!$W9*'Rent Roll'!$D9)*((1+'Rent Roll'!$X9)^('Reimbursement Breakout'!CA$2-1))),"-")</f>
        <v>-</v>
      </c>
      <c r="CB90" s="715" t="str">
        <f>IF(CB$3='Rent Roll'!$U9,(('Rent Roll'!$W9*'Rent Roll'!$D9)*((1+'Rent Roll'!$X9)^('Reimbursement Breakout'!CB$2-1))),"-")</f>
        <v>-</v>
      </c>
      <c r="CC90" s="715" t="str">
        <f>IF(CC$3='Rent Roll'!$U9,(('Rent Roll'!$W9*'Rent Roll'!$D9)*((1+'Rent Roll'!$X9)^('Reimbursement Breakout'!CC$2-1))),"-")</f>
        <v>-</v>
      </c>
      <c r="CD90" s="715" t="str">
        <f>IF(CD$3='Rent Roll'!$U9,(('Rent Roll'!$W9*'Rent Roll'!$D9)*((1+'Rent Roll'!$X9)^('Reimbursement Breakout'!CD$2-1))),"-")</f>
        <v>-</v>
      </c>
      <c r="CE90" s="715" t="str">
        <f>IF(CE$3='Rent Roll'!$U9,(('Rent Roll'!$W9*'Rent Roll'!$D9)*((1+'Rent Roll'!$X9)^('Reimbursement Breakout'!CE$2-1))),"-")</f>
        <v>-</v>
      </c>
      <c r="CF90" s="715" t="str">
        <f>IF(CF$3='Rent Roll'!$U9,(('Rent Roll'!$W9*'Rent Roll'!$D9)*((1+'Rent Roll'!$X9)^('Reimbursement Breakout'!CF$2-1))),"-")</f>
        <v>-</v>
      </c>
      <c r="CG90" s="715" t="str">
        <f>IF(CG$3='Rent Roll'!$U9,(('Rent Roll'!$W9*'Rent Roll'!$D9)*((1+'Rent Roll'!$X9)^('Reimbursement Breakout'!CG$2-1))),"-")</f>
        <v>-</v>
      </c>
      <c r="CH90" s="715">
        <f>IF(CH$3='Rent Roll'!$U9,(('Rent Roll'!$W9*'Rent Roll'!$D9)*((1+'Rent Roll'!$X9)^('Reimbursement Breakout'!CH$2-1))),"-")</f>
        <v>23007.498225563522</v>
      </c>
      <c r="CI90" s="715" t="str">
        <f>IF(CI$3='Rent Roll'!$U9,(('Rent Roll'!$W9*'Rent Roll'!$D9)*((1+'Rent Roll'!$X9)^('Reimbursement Breakout'!CI$2-1))),"-")</f>
        <v>-</v>
      </c>
      <c r="CJ90" s="715" t="str">
        <f>IF(CJ$3='Rent Roll'!$U9,(('Rent Roll'!$W9*'Rent Roll'!$D9)*((1+'Rent Roll'!$X9)^('Reimbursement Breakout'!CJ$2-1))),"-")</f>
        <v>-</v>
      </c>
      <c r="CK90" s="715" t="str">
        <f>IF(CK$3='Rent Roll'!$U9,(('Rent Roll'!$W9*'Rent Roll'!$D9)*((1+'Rent Roll'!$X9)^('Reimbursement Breakout'!CK$2-1))),"-")</f>
        <v>-</v>
      </c>
      <c r="CL90" s="715" t="str">
        <f>IF(CL$3='Rent Roll'!$U9,(('Rent Roll'!$W9*'Rent Roll'!$D9)*((1+'Rent Roll'!$X9)^('Reimbursement Breakout'!CL$2-1))),"-")</f>
        <v>-</v>
      </c>
      <c r="CM90" s="715" t="str">
        <f>IF(CM$3='Rent Roll'!$U9,(('Rent Roll'!$W9*'Rent Roll'!$D9)*((1+'Rent Roll'!$X9)^('Reimbursement Breakout'!CM$2-1))),"-")</f>
        <v>-</v>
      </c>
      <c r="CN90" s="715" t="str">
        <f>IF(CN$3='Rent Roll'!$U9,(('Rent Roll'!$W9*'Rent Roll'!$D9)*((1+'Rent Roll'!$X9)^('Reimbursement Breakout'!CN$2-1))),"-")</f>
        <v>-</v>
      </c>
      <c r="CO90" s="715" t="str">
        <f>IF(CO$3='Rent Roll'!$U9,(('Rent Roll'!$W9*'Rent Roll'!$D9)*((1+'Rent Roll'!$X9)^('Reimbursement Breakout'!CO$2-1))),"-")</f>
        <v>-</v>
      </c>
      <c r="CP90" s="715" t="str">
        <f>IF(CP$3='Rent Roll'!$U9,(('Rent Roll'!$W9*'Rent Roll'!$D9)*((1+'Rent Roll'!$X9)^('Reimbursement Breakout'!CP$2-1))),"-")</f>
        <v>-</v>
      </c>
      <c r="CQ90" s="715" t="str">
        <f>IF(CQ$3='Rent Roll'!$U9,(('Rent Roll'!$W9*'Rent Roll'!$D9)*((1+'Rent Roll'!$X9)^('Reimbursement Breakout'!CQ$2-1))),"-")</f>
        <v>-</v>
      </c>
      <c r="CR90" s="715" t="str">
        <f>IF(CR$3='Rent Roll'!$U9,(('Rent Roll'!$W9*'Rent Roll'!$D9)*((1+'Rent Roll'!$X9)^('Reimbursement Breakout'!CR$2-1))),"-")</f>
        <v>-</v>
      </c>
      <c r="CS90" s="715" t="str">
        <f>IF(CS$3='Rent Roll'!$U9,(('Rent Roll'!$W9*'Rent Roll'!$D9)*((1+'Rent Roll'!$X9)^('Reimbursement Breakout'!CS$2-1))),"-")</f>
        <v>-</v>
      </c>
      <c r="CT90" s="715">
        <f>IF(CT$3='Rent Roll'!$U9,(('Rent Roll'!$W9*'Rent Roll'!$D9)*((1+'Rent Roll'!$X9)^('Reimbursement Breakout'!CT$2-1))),"-")</f>
        <v>23467.648190074786</v>
      </c>
      <c r="CU90" s="715" t="str">
        <f>IF(CU$3='Rent Roll'!$U9,(('Rent Roll'!$W9*'Rent Roll'!$D9)*((1+'Rent Roll'!$X9)^('Reimbursement Breakout'!CU$2-1))),"-")</f>
        <v>-</v>
      </c>
      <c r="CV90" s="715" t="str">
        <f>IF(CV$3='Rent Roll'!$U9,(('Rent Roll'!$W9*'Rent Roll'!$D9)*((1+'Rent Roll'!$X9)^('Reimbursement Breakout'!CV$2-1))),"-")</f>
        <v>-</v>
      </c>
      <c r="CW90" s="715" t="str">
        <f>IF(CW$3='Rent Roll'!$U9,(('Rent Roll'!$W9*'Rent Roll'!$D9)*((1+'Rent Roll'!$X9)^('Reimbursement Breakout'!CW$2-1))),"-")</f>
        <v>-</v>
      </c>
      <c r="CX90" s="715" t="str">
        <f>IF(CX$3='Rent Roll'!$U9,(('Rent Roll'!$W9*'Rent Roll'!$D9)*((1+'Rent Roll'!$X9)^('Reimbursement Breakout'!CX$2-1))),"-")</f>
        <v>-</v>
      </c>
      <c r="CY90" s="715" t="str">
        <f>IF(CY$3='Rent Roll'!$U9,(('Rent Roll'!$W9*'Rent Roll'!$D9)*((1+'Rent Roll'!$X9)^('Reimbursement Breakout'!CY$2-1))),"-")</f>
        <v>-</v>
      </c>
      <c r="CZ90" s="715" t="str">
        <f>IF(CZ$3='Rent Roll'!$U9,(('Rent Roll'!$W9*'Rent Roll'!$D9)*((1+'Rent Roll'!$X9)^('Reimbursement Breakout'!CZ$2-1))),"-")</f>
        <v>-</v>
      </c>
      <c r="DA90" s="715" t="str">
        <f>IF(DA$3='Rent Roll'!$U9,(('Rent Roll'!$W9*'Rent Roll'!$D9)*((1+'Rent Roll'!$X9)^('Reimbursement Breakout'!DA$2-1))),"-")</f>
        <v>-</v>
      </c>
      <c r="DB90" s="715" t="str">
        <f>IF(DB$3='Rent Roll'!$U9,(('Rent Roll'!$W9*'Rent Roll'!$D9)*((1+'Rent Roll'!$X9)^('Reimbursement Breakout'!DB$2-1))),"-")</f>
        <v>-</v>
      </c>
      <c r="DC90" s="715" t="str">
        <f>IF(DC$3='Rent Roll'!$U9,(('Rent Roll'!$W9*'Rent Roll'!$D9)*((1+'Rent Roll'!$X9)^('Reimbursement Breakout'!DC$2-1))),"-")</f>
        <v>-</v>
      </c>
      <c r="DD90" s="715" t="str">
        <f>IF(DD$3='Rent Roll'!$U9,(('Rent Roll'!$W9*'Rent Roll'!$D9)*((1+'Rent Roll'!$X9)^('Reimbursement Breakout'!DD$2-1))),"-")</f>
        <v>-</v>
      </c>
      <c r="DE90" s="715" t="str">
        <f>IF(DE$3='Rent Roll'!$U9,(('Rent Roll'!$W9*'Rent Roll'!$D9)*((1+'Rent Roll'!$X9)^('Reimbursement Breakout'!DE$2-1))),"-")</f>
        <v>-</v>
      </c>
      <c r="DF90" s="715">
        <f>IF(DF$3='Rent Roll'!$U9,(('Rent Roll'!$W9*'Rent Roll'!$D9)*((1+'Rent Roll'!$X9)^('Reimbursement Breakout'!DF$2-1))),"-")</f>
        <v>23937.001153876285</v>
      </c>
      <c r="DG90" s="715" t="str">
        <f>IF(DG$3='Rent Roll'!$U9,(('Rent Roll'!$W9*'Rent Roll'!$D9)*((1+'Rent Roll'!$X9)^('Reimbursement Breakout'!DG$2-1))),"-")</f>
        <v>-</v>
      </c>
      <c r="DH90" s="715" t="str">
        <f>IF(DH$3='Rent Roll'!$U9,(('Rent Roll'!$W9*'Rent Roll'!$D9)*((1+'Rent Roll'!$X9)^('Reimbursement Breakout'!DH$2-1))),"-")</f>
        <v>-</v>
      </c>
      <c r="DI90" s="715" t="str">
        <f>IF(DI$3='Rent Roll'!$U9,(('Rent Roll'!$W9*'Rent Roll'!$D9)*((1+'Rent Roll'!$X9)^('Reimbursement Breakout'!DI$2-1))),"-")</f>
        <v>-</v>
      </c>
      <c r="DJ90" s="715" t="str">
        <f>IF(DJ$3='Rent Roll'!$U9,(('Rent Roll'!$W9*'Rent Roll'!$D9)*((1+'Rent Roll'!$X9)^('Reimbursement Breakout'!DJ$2-1))),"-")</f>
        <v>-</v>
      </c>
      <c r="DK90" s="715" t="str">
        <f>IF(DK$3='Rent Roll'!$U9,(('Rent Roll'!$W9*'Rent Roll'!$D9)*((1+'Rent Roll'!$X9)^('Reimbursement Breakout'!DK$2-1))),"-")</f>
        <v>-</v>
      </c>
      <c r="DL90" s="715" t="str">
        <f>IF(DL$3='Rent Roll'!$U9,(('Rent Roll'!$W9*'Rent Roll'!$D9)*((1+'Rent Roll'!$X9)^('Reimbursement Breakout'!DL$2-1))),"-")</f>
        <v>-</v>
      </c>
      <c r="DM90" s="715" t="str">
        <f>IF(DM$3='Rent Roll'!$U9,(('Rent Roll'!$W9*'Rent Roll'!$D9)*((1+'Rent Roll'!$X9)^('Reimbursement Breakout'!DM$2-1))),"-")</f>
        <v>-</v>
      </c>
      <c r="DN90" s="715" t="str">
        <f>IF(DN$3='Rent Roll'!$U9,(('Rent Roll'!$W9*'Rent Roll'!$D9)*((1+'Rent Roll'!$X9)^('Reimbursement Breakout'!DN$2-1))),"-")</f>
        <v>-</v>
      </c>
      <c r="DO90" s="715" t="str">
        <f>IF(DO$3='Rent Roll'!$U9,(('Rent Roll'!$W9*'Rent Roll'!$D9)*((1+'Rent Roll'!$X9)^('Reimbursement Breakout'!DO$2-1))),"-")</f>
        <v>-</v>
      </c>
      <c r="DP90" s="715" t="str">
        <f>IF(DP$3='Rent Roll'!$U9,(('Rent Roll'!$W9*'Rent Roll'!$D9)*((1+'Rent Roll'!$X9)^('Reimbursement Breakout'!DP$2-1))),"-")</f>
        <v>-</v>
      </c>
      <c r="DQ90" s="715" t="str">
        <f>IF(DQ$3='Rent Roll'!$U9,(('Rent Roll'!$W9*'Rent Roll'!$D9)*((1+'Rent Roll'!$X9)^('Reimbursement Breakout'!DQ$2-1))),"-")</f>
        <v>-</v>
      </c>
      <c r="DR90" s="715">
        <f>IF(DR$3='Rent Roll'!$U9,(('Rent Roll'!$W9*'Rent Roll'!$D9)*((1+'Rent Roll'!$X9)^('Reimbursement Breakout'!DR$2-1))),"-")</f>
        <v>24415.741176953812</v>
      </c>
      <c r="DS90" s="715" t="str">
        <f>IF(DS$3='Rent Roll'!$U9,(('Rent Roll'!$W9*'Rent Roll'!$D9)*((1+'Rent Roll'!$X9)^('Reimbursement Breakout'!DS$2-1))),"-")</f>
        <v>-</v>
      </c>
      <c r="DT90" s="715" t="str">
        <f>IF(DT$3='Rent Roll'!$U9,(('Rent Roll'!$W9*'Rent Roll'!$D9)*((1+'Rent Roll'!$X9)^('Reimbursement Breakout'!DT$2-1))),"-")</f>
        <v>-</v>
      </c>
      <c r="DU90" s="715" t="str">
        <f>IF(DU$3='Rent Roll'!$U9,(('Rent Roll'!$W9*'Rent Roll'!$D9)*((1+'Rent Roll'!$X9)^('Reimbursement Breakout'!DU$2-1))),"-")</f>
        <v>-</v>
      </c>
      <c r="DV90" s="715" t="str">
        <f>IF(DV$3='Rent Roll'!$U9,(('Rent Roll'!$W9*'Rent Roll'!$D9)*((1+'Rent Roll'!$X9)^('Reimbursement Breakout'!DV$2-1))),"-")</f>
        <v>-</v>
      </c>
      <c r="DW90" s="715" t="str">
        <f>IF(DW$3='Rent Roll'!$U9,(('Rent Roll'!$W9*'Rent Roll'!$D9)*((1+'Rent Roll'!$X9)^('Reimbursement Breakout'!DW$2-1))),"-")</f>
        <v>-</v>
      </c>
      <c r="DX90" s="715" t="str">
        <f>IF(DX$3='Rent Roll'!$U9,(('Rent Roll'!$W9*'Rent Roll'!$D9)*((1+'Rent Roll'!$X9)^('Reimbursement Breakout'!DX$2-1))),"-")</f>
        <v>-</v>
      </c>
      <c r="DY90" s="715" t="str">
        <f>IF(DY$3='Rent Roll'!$U9,(('Rent Roll'!$W9*'Rent Roll'!$D9)*((1+'Rent Roll'!$X9)^('Reimbursement Breakout'!DY$2-1))),"-")</f>
        <v>-</v>
      </c>
      <c r="DZ90" s="715" t="str">
        <f>IF(DZ$3='Rent Roll'!$U9,(('Rent Roll'!$W9*'Rent Roll'!$D9)*((1+'Rent Roll'!$X9)^('Reimbursement Breakout'!DZ$2-1))),"-")</f>
        <v>-</v>
      </c>
      <c r="EA90" s="715" t="str">
        <f>IF(EA$3='Rent Roll'!$U9,(('Rent Roll'!$W9*'Rent Roll'!$D9)*((1+'Rent Roll'!$X9)^('Reimbursement Breakout'!EA$2-1))),"-")</f>
        <v>-</v>
      </c>
      <c r="EB90" s="715" t="str">
        <f>IF(EB$3='Rent Roll'!$U9,(('Rent Roll'!$W9*'Rent Roll'!$D9)*((1+'Rent Roll'!$X9)^('Reimbursement Breakout'!EB$2-1))),"-")</f>
        <v>-</v>
      </c>
      <c r="EC90" s="715" t="str">
        <f>IF(EC$3='Rent Roll'!$U9,(('Rent Roll'!$W9*'Rent Roll'!$D9)*((1+'Rent Roll'!$X9)^('Reimbursement Breakout'!EC$2-1))),"-")</f>
        <v>-</v>
      </c>
      <c r="ED90" s="715">
        <f>IF(ED$3='Rent Roll'!$U9,(('Rent Roll'!$W9*'Rent Roll'!$D9)*((1+'Rent Roll'!$X9)^('Reimbursement Breakout'!ED$2-1))),"-")</f>
        <v>24904.056000492888</v>
      </c>
      <c r="EE90" s="715" t="str">
        <f>IF(EE$3='Rent Roll'!$U9,(('Rent Roll'!$W9*'Rent Roll'!$D9)*((1+'Rent Roll'!$X9)^('Reimbursement Breakout'!EE$2-1))),"-")</f>
        <v>-</v>
      </c>
      <c r="EF90" s="361" t="str">
        <f>IF(EF$3='Rent Roll'!$U9,(('Rent Roll'!$W9*'Rent Roll'!$D9)*((1+'Rent Roll'!$X9)^('Reimbursement Breakout'!EF$2-1))),"-")</f>
        <v>-</v>
      </c>
      <c r="EG90" s="693" t="s">
        <v>109</v>
      </c>
    </row>
    <row r="91" spans="2:137" x14ac:dyDescent="0.25">
      <c r="B91" s="731"/>
      <c r="C91" s="714" t="str">
        <f>CONCATENATE('Rent Roll'!B10&amp;" - "&amp;'Rent Roll'!C10)</f>
        <v>7 - Office - Penthouse</v>
      </c>
      <c r="D91" s="361">
        <f t="shared" si="23"/>
        <v>124303.42801256863</v>
      </c>
      <c r="E91" s="715" t="str">
        <f>IF(E$3='Rent Roll'!$U10,(('Rent Roll'!$W10*'Rent Roll'!$D10)*((1+'Rent Roll'!$X10)^('Reimbursement Breakout'!E$2-1))),"-")</f>
        <v>-</v>
      </c>
      <c r="F91" s="715" t="str">
        <f>IF(F$3='Rent Roll'!$U10,(('Rent Roll'!$W10*'Rent Roll'!$D10)*((1+'Rent Roll'!$X10)^('Reimbursement Breakout'!F$2-1))),"-")</f>
        <v>-</v>
      </c>
      <c r="G91" s="715" t="str">
        <f>IF(G$3='Rent Roll'!$U10,(('Rent Roll'!$W10*'Rent Roll'!$D10)*((1+'Rent Roll'!$X10)^('Reimbursement Breakout'!G$2-1))),"-")</f>
        <v>-</v>
      </c>
      <c r="H91" s="715" t="str">
        <f>IF(H$3='Rent Roll'!$U10,(('Rent Roll'!$W10*'Rent Roll'!$D10)*((1+'Rent Roll'!$X10)^('Reimbursement Breakout'!H$2-1))),"-")</f>
        <v>-</v>
      </c>
      <c r="I91" s="715" t="str">
        <f>IF(I$3='Rent Roll'!$U10,(('Rent Roll'!$W10*'Rent Roll'!$D10)*((1+'Rent Roll'!$X10)^('Reimbursement Breakout'!I$2-1))),"-")</f>
        <v>-</v>
      </c>
      <c r="J91" s="715" t="str">
        <f>IF(J$3='Rent Roll'!$U10,(('Rent Roll'!$W10*'Rent Roll'!$D10)*((1+'Rent Roll'!$X10)^('Reimbursement Breakout'!J$2-1))),"-")</f>
        <v>-</v>
      </c>
      <c r="K91" s="715" t="str">
        <f>IF(K$3='Rent Roll'!$U10,(('Rent Roll'!$W10*'Rent Roll'!$D10)*((1+'Rent Roll'!$X10)^('Reimbursement Breakout'!K$2-1))),"-")</f>
        <v>-</v>
      </c>
      <c r="L91" s="715" t="str">
        <f>IF(L$3='Rent Roll'!$U10,(('Rent Roll'!$W10*'Rent Roll'!$D10)*((1+'Rent Roll'!$X10)^('Reimbursement Breakout'!L$2-1))),"-")</f>
        <v>-</v>
      </c>
      <c r="M91" s="715" t="str">
        <f>IF(M$3='Rent Roll'!$U10,(('Rent Roll'!$W10*'Rent Roll'!$D10)*((1+'Rent Roll'!$X10)^('Reimbursement Breakout'!M$2-1))),"-")</f>
        <v>-</v>
      </c>
      <c r="N91" s="715">
        <f>IF(N$3='Rent Roll'!$U10,(('Rent Roll'!$W10*'Rent Roll'!$D10)*((1+'Rent Roll'!$X10)^('Reimbursement Breakout'!N$2-1))),"-")</f>
        <v>10215</v>
      </c>
      <c r="O91" s="715" t="str">
        <f>IF(O$3='Rent Roll'!$U10,(('Rent Roll'!$W10*'Rent Roll'!$D10)*((1+'Rent Roll'!$X10)^('Reimbursement Breakout'!O$2-1))),"-")</f>
        <v>-</v>
      </c>
      <c r="P91" s="715" t="str">
        <f>IF(P$3='Rent Roll'!$U10,(('Rent Roll'!$W10*'Rent Roll'!$D10)*((1+'Rent Roll'!$X10)^('Reimbursement Breakout'!P$2-1))),"-")</f>
        <v>-</v>
      </c>
      <c r="Q91" s="715" t="str">
        <f>IF(Q$3='Rent Roll'!$U10,(('Rent Roll'!$W10*'Rent Roll'!$D10)*((1+'Rent Roll'!$X10)^('Reimbursement Breakout'!Q$2-1))),"-")</f>
        <v>-</v>
      </c>
      <c r="R91" s="715" t="str">
        <f>IF(R$3='Rent Roll'!$U10,(('Rent Roll'!$W10*'Rent Roll'!$D10)*((1+'Rent Roll'!$X10)^('Reimbursement Breakout'!R$2-1))),"-")</f>
        <v>-</v>
      </c>
      <c r="S91" s="715" t="str">
        <f>IF(S$3='Rent Roll'!$U10,(('Rent Roll'!$W10*'Rent Roll'!$D10)*((1+'Rent Roll'!$X10)^('Reimbursement Breakout'!S$2-1))),"-")</f>
        <v>-</v>
      </c>
      <c r="T91" s="715" t="str">
        <f>IF(T$3='Rent Roll'!$U10,(('Rent Roll'!$W10*'Rent Roll'!$D10)*((1+'Rent Roll'!$X10)^('Reimbursement Breakout'!T$2-1))),"-")</f>
        <v>-</v>
      </c>
      <c r="U91" s="715" t="str">
        <f>IF(U$3='Rent Roll'!$U10,(('Rent Roll'!$W10*'Rent Roll'!$D10)*((1+'Rent Roll'!$X10)^('Reimbursement Breakout'!U$2-1))),"-")</f>
        <v>-</v>
      </c>
      <c r="V91" s="715" t="str">
        <f>IF(V$3='Rent Roll'!$U10,(('Rent Roll'!$W10*'Rent Roll'!$D10)*((1+'Rent Roll'!$X10)^('Reimbursement Breakout'!V$2-1))),"-")</f>
        <v>-</v>
      </c>
      <c r="W91" s="715" t="str">
        <f>IF(W$3='Rent Roll'!$U10,(('Rent Roll'!$W10*'Rent Roll'!$D10)*((1+'Rent Roll'!$X10)^('Reimbursement Breakout'!W$2-1))),"-")</f>
        <v>-</v>
      </c>
      <c r="X91" s="715" t="str">
        <f>IF(X$3='Rent Roll'!$U10,(('Rent Roll'!$W10*'Rent Roll'!$D10)*((1+'Rent Roll'!$X10)^('Reimbursement Breakout'!X$2-1))),"-")</f>
        <v>-</v>
      </c>
      <c r="Y91" s="715" t="str">
        <f>IF(Y$3='Rent Roll'!$U10,(('Rent Roll'!$W10*'Rent Roll'!$D10)*((1+'Rent Roll'!$X10)^('Reimbursement Breakout'!Y$2-1))),"-")</f>
        <v>-</v>
      </c>
      <c r="Z91" s="715">
        <f>IF(Z$3='Rent Roll'!$U10,(('Rent Roll'!$W10*'Rent Roll'!$D10)*((1+'Rent Roll'!$X10)^('Reimbursement Breakout'!Z$2-1))),"-")</f>
        <v>10419.299999999999</v>
      </c>
      <c r="AA91" s="715" t="str">
        <f>IF(AA$3='Rent Roll'!$U10,(('Rent Roll'!$W10*'Rent Roll'!$D10)*((1+'Rent Roll'!$X10)^('Reimbursement Breakout'!AA$2-1))),"-")</f>
        <v>-</v>
      </c>
      <c r="AB91" s="715" t="str">
        <f>IF(AB$3='Rent Roll'!$U10,(('Rent Roll'!$W10*'Rent Roll'!$D10)*((1+'Rent Roll'!$X10)^('Reimbursement Breakout'!AB$2-1))),"-")</f>
        <v>-</v>
      </c>
      <c r="AC91" s="715" t="str">
        <f>IF(AC$3='Rent Roll'!$U10,(('Rent Roll'!$W10*'Rent Roll'!$D10)*((1+'Rent Roll'!$X10)^('Reimbursement Breakout'!AC$2-1))),"-")</f>
        <v>-</v>
      </c>
      <c r="AD91" s="715" t="str">
        <f>IF(AD$3='Rent Roll'!$U10,(('Rent Roll'!$W10*'Rent Roll'!$D10)*((1+'Rent Roll'!$X10)^('Reimbursement Breakout'!AD$2-1))),"-")</f>
        <v>-</v>
      </c>
      <c r="AE91" s="715" t="str">
        <f>IF(AE$3='Rent Roll'!$U10,(('Rent Roll'!$W10*'Rent Roll'!$D10)*((1+'Rent Roll'!$X10)^('Reimbursement Breakout'!AE$2-1))),"-")</f>
        <v>-</v>
      </c>
      <c r="AF91" s="715" t="str">
        <f>IF(AF$3='Rent Roll'!$U10,(('Rent Roll'!$W10*'Rent Roll'!$D10)*((1+'Rent Roll'!$X10)^('Reimbursement Breakout'!AF$2-1))),"-")</f>
        <v>-</v>
      </c>
      <c r="AG91" s="715" t="str">
        <f>IF(AG$3='Rent Roll'!$U10,(('Rent Roll'!$W10*'Rent Roll'!$D10)*((1+'Rent Roll'!$X10)^('Reimbursement Breakout'!AG$2-1))),"-")</f>
        <v>-</v>
      </c>
      <c r="AH91" s="715" t="str">
        <f>IF(AH$3='Rent Roll'!$U10,(('Rent Roll'!$W10*'Rent Roll'!$D10)*((1+'Rent Roll'!$X10)^('Reimbursement Breakout'!AH$2-1))),"-")</f>
        <v>-</v>
      </c>
      <c r="AI91" s="715" t="str">
        <f>IF(AI$3='Rent Roll'!$U10,(('Rent Roll'!$W10*'Rent Roll'!$D10)*((1+'Rent Roll'!$X10)^('Reimbursement Breakout'!AI$2-1))),"-")</f>
        <v>-</v>
      </c>
      <c r="AJ91" s="715" t="str">
        <f>IF(AJ$3='Rent Roll'!$U10,(('Rent Roll'!$W10*'Rent Roll'!$D10)*((1+'Rent Roll'!$X10)^('Reimbursement Breakout'!AJ$2-1))),"-")</f>
        <v>-</v>
      </c>
      <c r="AK91" s="715" t="str">
        <f>IF(AK$3='Rent Roll'!$U10,(('Rent Roll'!$W10*'Rent Roll'!$D10)*((1+'Rent Roll'!$X10)^('Reimbursement Breakout'!AK$2-1))),"-")</f>
        <v>-</v>
      </c>
      <c r="AL91" s="715">
        <f>IF(AL$3='Rent Roll'!$U10,(('Rent Roll'!$W10*'Rent Roll'!$D10)*((1+'Rent Roll'!$X10)^('Reimbursement Breakout'!AL$2-1))),"-")</f>
        <v>10627.686</v>
      </c>
      <c r="AM91" s="715" t="str">
        <f>IF(AM$3='Rent Roll'!$U10,(('Rent Roll'!$W10*'Rent Roll'!$D10)*((1+'Rent Roll'!$X10)^('Reimbursement Breakout'!AM$2-1))),"-")</f>
        <v>-</v>
      </c>
      <c r="AN91" s="715" t="str">
        <f>IF(AN$3='Rent Roll'!$U10,(('Rent Roll'!$W10*'Rent Roll'!$D10)*((1+'Rent Roll'!$X10)^('Reimbursement Breakout'!AN$2-1))),"-")</f>
        <v>-</v>
      </c>
      <c r="AO91" s="715" t="str">
        <f>IF(AO$3='Rent Roll'!$U10,(('Rent Roll'!$W10*'Rent Roll'!$D10)*((1+'Rent Roll'!$X10)^('Reimbursement Breakout'!AO$2-1))),"-")</f>
        <v>-</v>
      </c>
      <c r="AP91" s="715" t="str">
        <f>IF(AP$3='Rent Roll'!$U10,(('Rent Roll'!$W10*'Rent Roll'!$D10)*((1+'Rent Roll'!$X10)^('Reimbursement Breakout'!AP$2-1))),"-")</f>
        <v>-</v>
      </c>
      <c r="AQ91" s="715" t="str">
        <f>IF(AQ$3='Rent Roll'!$U10,(('Rent Roll'!$W10*'Rent Roll'!$D10)*((1+'Rent Roll'!$X10)^('Reimbursement Breakout'!AQ$2-1))),"-")</f>
        <v>-</v>
      </c>
      <c r="AR91" s="715" t="str">
        <f>IF(AR$3='Rent Roll'!$U10,(('Rent Roll'!$W10*'Rent Roll'!$D10)*((1+'Rent Roll'!$X10)^('Reimbursement Breakout'!AR$2-1))),"-")</f>
        <v>-</v>
      </c>
      <c r="AS91" s="715" t="str">
        <f>IF(AS$3='Rent Roll'!$U10,(('Rent Roll'!$W10*'Rent Roll'!$D10)*((1+'Rent Roll'!$X10)^('Reimbursement Breakout'!AS$2-1))),"-")</f>
        <v>-</v>
      </c>
      <c r="AT91" s="715" t="str">
        <f>IF(AT$3='Rent Roll'!$U10,(('Rent Roll'!$W10*'Rent Roll'!$D10)*((1+'Rent Roll'!$X10)^('Reimbursement Breakout'!AT$2-1))),"-")</f>
        <v>-</v>
      </c>
      <c r="AU91" s="715" t="str">
        <f>IF(AU$3='Rent Roll'!$U10,(('Rent Roll'!$W10*'Rent Roll'!$D10)*((1+'Rent Roll'!$X10)^('Reimbursement Breakout'!AU$2-1))),"-")</f>
        <v>-</v>
      </c>
      <c r="AV91" s="715" t="str">
        <f>IF(AV$3='Rent Roll'!$U10,(('Rent Roll'!$W10*'Rent Roll'!$D10)*((1+'Rent Roll'!$X10)^('Reimbursement Breakout'!AV$2-1))),"-")</f>
        <v>-</v>
      </c>
      <c r="AW91" s="715" t="str">
        <f>IF(AW$3='Rent Roll'!$U10,(('Rent Roll'!$W10*'Rent Roll'!$D10)*((1+'Rent Roll'!$X10)^('Reimbursement Breakout'!AW$2-1))),"-")</f>
        <v>-</v>
      </c>
      <c r="AX91" s="715">
        <f>IF(AX$3='Rent Roll'!$U10,(('Rent Roll'!$W10*'Rent Roll'!$D10)*((1+'Rent Roll'!$X10)^('Reimbursement Breakout'!AX$2-1))),"-")</f>
        <v>10840.23972</v>
      </c>
      <c r="AY91" s="715" t="str">
        <f>IF(AY$3='Rent Roll'!$U10,(('Rent Roll'!$W10*'Rent Roll'!$D10)*((1+'Rent Roll'!$X10)^('Reimbursement Breakout'!AY$2-1))),"-")</f>
        <v>-</v>
      </c>
      <c r="AZ91" s="715" t="str">
        <f>IF(AZ$3='Rent Roll'!$U10,(('Rent Roll'!$W10*'Rent Roll'!$D10)*((1+'Rent Roll'!$X10)^('Reimbursement Breakout'!AZ$2-1))),"-")</f>
        <v>-</v>
      </c>
      <c r="BA91" s="715" t="str">
        <f>IF(BA$3='Rent Roll'!$U10,(('Rent Roll'!$W10*'Rent Roll'!$D10)*((1+'Rent Roll'!$X10)^('Reimbursement Breakout'!BA$2-1))),"-")</f>
        <v>-</v>
      </c>
      <c r="BB91" s="715" t="str">
        <f>IF(BB$3='Rent Roll'!$U10,(('Rent Roll'!$W10*'Rent Roll'!$D10)*((1+'Rent Roll'!$X10)^('Reimbursement Breakout'!BB$2-1))),"-")</f>
        <v>-</v>
      </c>
      <c r="BC91" s="715" t="str">
        <f>IF(BC$3='Rent Roll'!$U10,(('Rent Roll'!$W10*'Rent Roll'!$D10)*((1+'Rent Roll'!$X10)^('Reimbursement Breakout'!BC$2-1))),"-")</f>
        <v>-</v>
      </c>
      <c r="BD91" s="715" t="str">
        <f>IF(BD$3='Rent Roll'!$U10,(('Rent Roll'!$W10*'Rent Roll'!$D10)*((1+'Rent Roll'!$X10)^('Reimbursement Breakout'!BD$2-1))),"-")</f>
        <v>-</v>
      </c>
      <c r="BE91" s="715" t="str">
        <f>IF(BE$3='Rent Roll'!$U10,(('Rent Roll'!$W10*'Rent Roll'!$D10)*((1+'Rent Roll'!$X10)^('Reimbursement Breakout'!BE$2-1))),"-")</f>
        <v>-</v>
      </c>
      <c r="BF91" s="715" t="str">
        <f>IF(BF$3='Rent Roll'!$U10,(('Rent Roll'!$W10*'Rent Roll'!$D10)*((1+'Rent Roll'!$X10)^('Reimbursement Breakout'!BF$2-1))),"-")</f>
        <v>-</v>
      </c>
      <c r="BG91" s="715" t="str">
        <f>IF(BG$3='Rent Roll'!$U10,(('Rent Roll'!$W10*'Rent Roll'!$D10)*((1+'Rent Roll'!$X10)^('Reimbursement Breakout'!BG$2-1))),"-")</f>
        <v>-</v>
      </c>
      <c r="BH91" s="715" t="str">
        <f>IF(BH$3='Rent Roll'!$U10,(('Rent Roll'!$W10*'Rent Roll'!$D10)*((1+'Rent Roll'!$X10)^('Reimbursement Breakout'!BH$2-1))),"-")</f>
        <v>-</v>
      </c>
      <c r="BI91" s="715" t="str">
        <f>IF(BI$3='Rent Roll'!$U10,(('Rent Roll'!$W10*'Rent Roll'!$D10)*((1+'Rent Roll'!$X10)^('Reimbursement Breakout'!BI$2-1))),"-")</f>
        <v>-</v>
      </c>
      <c r="BJ91" s="715">
        <f>IF(BJ$3='Rent Roll'!$U10,(('Rent Roll'!$W10*'Rent Roll'!$D10)*((1+'Rent Roll'!$X10)^('Reimbursement Breakout'!BJ$2-1))),"-")</f>
        <v>11057.0445144</v>
      </c>
      <c r="BK91" s="715" t="str">
        <f>IF(BK$3='Rent Roll'!$U10,(('Rent Roll'!$W10*'Rent Roll'!$D10)*((1+'Rent Roll'!$X10)^('Reimbursement Breakout'!BK$2-1))),"-")</f>
        <v>-</v>
      </c>
      <c r="BL91" s="715" t="str">
        <f>IF(BL$3='Rent Roll'!$U10,(('Rent Roll'!$W10*'Rent Roll'!$D10)*((1+'Rent Roll'!$X10)^('Reimbursement Breakout'!BL$2-1))),"-")</f>
        <v>-</v>
      </c>
      <c r="BM91" s="715" t="str">
        <f>IF(BM$3='Rent Roll'!$U10,(('Rent Roll'!$W10*'Rent Roll'!$D10)*((1+'Rent Roll'!$X10)^('Reimbursement Breakout'!BM$2-1))),"-")</f>
        <v>-</v>
      </c>
      <c r="BN91" s="715" t="str">
        <f>IF(BN$3='Rent Roll'!$U10,(('Rent Roll'!$W10*'Rent Roll'!$D10)*((1+'Rent Roll'!$X10)^('Reimbursement Breakout'!BN$2-1))),"-")</f>
        <v>-</v>
      </c>
      <c r="BO91" s="715" t="str">
        <f>IF(BO$3='Rent Roll'!$U10,(('Rent Roll'!$W10*'Rent Roll'!$D10)*((1+'Rent Roll'!$X10)^('Reimbursement Breakout'!BO$2-1))),"-")</f>
        <v>-</v>
      </c>
      <c r="BP91" s="715" t="str">
        <f>IF(BP$3='Rent Roll'!$U10,(('Rent Roll'!$W10*'Rent Roll'!$D10)*((1+'Rent Roll'!$X10)^('Reimbursement Breakout'!BP$2-1))),"-")</f>
        <v>-</v>
      </c>
      <c r="BQ91" s="715" t="str">
        <f>IF(BQ$3='Rent Roll'!$U10,(('Rent Roll'!$W10*'Rent Roll'!$D10)*((1+'Rent Roll'!$X10)^('Reimbursement Breakout'!BQ$2-1))),"-")</f>
        <v>-</v>
      </c>
      <c r="BR91" s="715" t="str">
        <f>IF(BR$3='Rent Roll'!$U10,(('Rent Roll'!$W10*'Rent Roll'!$D10)*((1+'Rent Roll'!$X10)^('Reimbursement Breakout'!BR$2-1))),"-")</f>
        <v>-</v>
      </c>
      <c r="BS91" s="715" t="str">
        <f>IF(BS$3='Rent Roll'!$U10,(('Rent Roll'!$W10*'Rent Roll'!$D10)*((1+'Rent Roll'!$X10)^('Reimbursement Breakout'!BS$2-1))),"-")</f>
        <v>-</v>
      </c>
      <c r="BT91" s="715" t="str">
        <f>IF(BT$3='Rent Roll'!$U10,(('Rent Roll'!$W10*'Rent Roll'!$D10)*((1+'Rent Roll'!$X10)^('Reimbursement Breakout'!BT$2-1))),"-")</f>
        <v>-</v>
      </c>
      <c r="BU91" s="715" t="str">
        <f>IF(BU$3='Rent Roll'!$U10,(('Rent Roll'!$W10*'Rent Roll'!$D10)*((1+'Rent Roll'!$X10)^('Reimbursement Breakout'!BU$2-1))),"-")</f>
        <v>-</v>
      </c>
      <c r="BV91" s="715">
        <f>IF(BV$3='Rent Roll'!$U10,(('Rent Roll'!$W10*'Rent Roll'!$D10)*((1+'Rent Roll'!$X10)^('Reimbursement Breakout'!BV$2-1))),"-")</f>
        <v>11278.185404688</v>
      </c>
      <c r="BW91" s="715" t="str">
        <f>IF(BW$3='Rent Roll'!$U10,(('Rent Roll'!$W10*'Rent Roll'!$D10)*((1+'Rent Roll'!$X10)^('Reimbursement Breakout'!BW$2-1))),"-")</f>
        <v>-</v>
      </c>
      <c r="BX91" s="715" t="str">
        <f>IF(BX$3='Rent Roll'!$U10,(('Rent Roll'!$W10*'Rent Roll'!$D10)*((1+'Rent Roll'!$X10)^('Reimbursement Breakout'!BX$2-1))),"-")</f>
        <v>-</v>
      </c>
      <c r="BY91" s="715" t="str">
        <f>IF(BY$3='Rent Roll'!$U10,(('Rent Roll'!$W10*'Rent Roll'!$D10)*((1+'Rent Roll'!$X10)^('Reimbursement Breakout'!BY$2-1))),"-")</f>
        <v>-</v>
      </c>
      <c r="BZ91" s="715" t="str">
        <f>IF(BZ$3='Rent Roll'!$U10,(('Rent Roll'!$W10*'Rent Roll'!$D10)*((1+'Rent Roll'!$X10)^('Reimbursement Breakout'!BZ$2-1))),"-")</f>
        <v>-</v>
      </c>
      <c r="CA91" s="715" t="str">
        <f>IF(CA$3='Rent Roll'!$U10,(('Rent Roll'!$W10*'Rent Roll'!$D10)*((1+'Rent Roll'!$X10)^('Reimbursement Breakout'!CA$2-1))),"-")</f>
        <v>-</v>
      </c>
      <c r="CB91" s="715" t="str">
        <f>IF(CB$3='Rent Roll'!$U10,(('Rent Roll'!$W10*'Rent Roll'!$D10)*((1+'Rent Roll'!$X10)^('Reimbursement Breakout'!CB$2-1))),"-")</f>
        <v>-</v>
      </c>
      <c r="CC91" s="715" t="str">
        <f>IF(CC$3='Rent Roll'!$U10,(('Rent Roll'!$W10*'Rent Roll'!$D10)*((1+'Rent Roll'!$X10)^('Reimbursement Breakout'!CC$2-1))),"-")</f>
        <v>-</v>
      </c>
      <c r="CD91" s="715" t="str">
        <f>IF(CD$3='Rent Roll'!$U10,(('Rent Roll'!$W10*'Rent Roll'!$D10)*((1+'Rent Roll'!$X10)^('Reimbursement Breakout'!CD$2-1))),"-")</f>
        <v>-</v>
      </c>
      <c r="CE91" s="715" t="str">
        <f>IF(CE$3='Rent Roll'!$U10,(('Rent Roll'!$W10*'Rent Roll'!$D10)*((1+'Rent Roll'!$X10)^('Reimbursement Breakout'!CE$2-1))),"-")</f>
        <v>-</v>
      </c>
      <c r="CF91" s="715" t="str">
        <f>IF(CF$3='Rent Roll'!$U10,(('Rent Roll'!$W10*'Rent Roll'!$D10)*((1+'Rent Roll'!$X10)^('Reimbursement Breakout'!CF$2-1))),"-")</f>
        <v>-</v>
      </c>
      <c r="CG91" s="715" t="str">
        <f>IF(CG$3='Rent Roll'!$U10,(('Rent Roll'!$W10*'Rent Roll'!$D10)*((1+'Rent Roll'!$X10)^('Reimbursement Breakout'!CG$2-1))),"-")</f>
        <v>-</v>
      </c>
      <c r="CH91" s="715">
        <f>IF(CH$3='Rent Roll'!$U10,(('Rent Roll'!$W10*'Rent Roll'!$D10)*((1+'Rent Roll'!$X10)^('Reimbursement Breakout'!CH$2-1))),"-")</f>
        <v>11503.749112781761</v>
      </c>
      <c r="CI91" s="715" t="str">
        <f>IF(CI$3='Rent Roll'!$U10,(('Rent Roll'!$W10*'Rent Roll'!$D10)*((1+'Rent Roll'!$X10)^('Reimbursement Breakout'!CI$2-1))),"-")</f>
        <v>-</v>
      </c>
      <c r="CJ91" s="715" t="str">
        <f>IF(CJ$3='Rent Roll'!$U10,(('Rent Roll'!$W10*'Rent Roll'!$D10)*((1+'Rent Roll'!$X10)^('Reimbursement Breakout'!CJ$2-1))),"-")</f>
        <v>-</v>
      </c>
      <c r="CK91" s="715" t="str">
        <f>IF(CK$3='Rent Roll'!$U10,(('Rent Roll'!$W10*'Rent Roll'!$D10)*((1+'Rent Roll'!$X10)^('Reimbursement Breakout'!CK$2-1))),"-")</f>
        <v>-</v>
      </c>
      <c r="CL91" s="715" t="str">
        <f>IF(CL$3='Rent Roll'!$U10,(('Rent Roll'!$W10*'Rent Roll'!$D10)*((1+'Rent Roll'!$X10)^('Reimbursement Breakout'!CL$2-1))),"-")</f>
        <v>-</v>
      </c>
      <c r="CM91" s="715" t="str">
        <f>IF(CM$3='Rent Roll'!$U10,(('Rent Roll'!$W10*'Rent Roll'!$D10)*((1+'Rent Roll'!$X10)^('Reimbursement Breakout'!CM$2-1))),"-")</f>
        <v>-</v>
      </c>
      <c r="CN91" s="715" t="str">
        <f>IF(CN$3='Rent Roll'!$U10,(('Rent Roll'!$W10*'Rent Roll'!$D10)*((1+'Rent Roll'!$X10)^('Reimbursement Breakout'!CN$2-1))),"-")</f>
        <v>-</v>
      </c>
      <c r="CO91" s="715" t="str">
        <f>IF(CO$3='Rent Roll'!$U10,(('Rent Roll'!$W10*'Rent Roll'!$D10)*((1+'Rent Roll'!$X10)^('Reimbursement Breakout'!CO$2-1))),"-")</f>
        <v>-</v>
      </c>
      <c r="CP91" s="715" t="str">
        <f>IF(CP$3='Rent Roll'!$U10,(('Rent Roll'!$W10*'Rent Roll'!$D10)*((1+'Rent Roll'!$X10)^('Reimbursement Breakout'!CP$2-1))),"-")</f>
        <v>-</v>
      </c>
      <c r="CQ91" s="715" t="str">
        <f>IF(CQ$3='Rent Roll'!$U10,(('Rent Roll'!$W10*'Rent Roll'!$D10)*((1+'Rent Roll'!$X10)^('Reimbursement Breakout'!CQ$2-1))),"-")</f>
        <v>-</v>
      </c>
      <c r="CR91" s="715" t="str">
        <f>IF(CR$3='Rent Roll'!$U10,(('Rent Roll'!$W10*'Rent Roll'!$D10)*((1+'Rent Roll'!$X10)^('Reimbursement Breakout'!CR$2-1))),"-")</f>
        <v>-</v>
      </c>
      <c r="CS91" s="715" t="str">
        <f>IF(CS$3='Rent Roll'!$U10,(('Rent Roll'!$W10*'Rent Roll'!$D10)*((1+'Rent Roll'!$X10)^('Reimbursement Breakout'!CS$2-1))),"-")</f>
        <v>-</v>
      </c>
      <c r="CT91" s="715">
        <f>IF(CT$3='Rent Roll'!$U10,(('Rent Roll'!$W10*'Rent Roll'!$D10)*((1+'Rent Roll'!$X10)^('Reimbursement Breakout'!CT$2-1))),"-")</f>
        <v>11733.824095037393</v>
      </c>
      <c r="CU91" s="715" t="str">
        <f>IF(CU$3='Rent Roll'!$U10,(('Rent Roll'!$W10*'Rent Roll'!$D10)*((1+'Rent Roll'!$X10)^('Reimbursement Breakout'!CU$2-1))),"-")</f>
        <v>-</v>
      </c>
      <c r="CV91" s="715" t="str">
        <f>IF(CV$3='Rent Roll'!$U10,(('Rent Roll'!$W10*'Rent Roll'!$D10)*((1+'Rent Roll'!$X10)^('Reimbursement Breakout'!CV$2-1))),"-")</f>
        <v>-</v>
      </c>
      <c r="CW91" s="715" t="str">
        <f>IF(CW$3='Rent Roll'!$U10,(('Rent Roll'!$W10*'Rent Roll'!$D10)*((1+'Rent Roll'!$X10)^('Reimbursement Breakout'!CW$2-1))),"-")</f>
        <v>-</v>
      </c>
      <c r="CX91" s="715" t="str">
        <f>IF(CX$3='Rent Roll'!$U10,(('Rent Roll'!$W10*'Rent Roll'!$D10)*((1+'Rent Roll'!$X10)^('Reimbursement Breakout'!CX$2-1))),"-")</f>
        <v>-</v>
      </c>
      <c r="CY91" s="715" t="str">
        <f>IF(CY$3='Rent Roll'!$U10,(('Rent Roll'!$W10*'Rent Roll'!$D10)*((1+'Rent Roll'!$X10)^('Reimbursement Breakout'!CY$2-1))),"-")</f>
        <v>-</v>
      </c>
      <c r="CZ91" s="715" t="str">
        <f>IF(CZ$3='Rent Roll'!$U10,(('Rent Roll'!$W10*'Rent Roll'!$D10)*((1+'Rent Roll'!$X10)^('Reimbursement Breakout'!CZ$2-1))),"-")</f>
        <v>-</v>
      </c>
      <c r="DA91" s="715" t="str">
        <f>IF(DA$3='Rent Roll'!$U10,(('Rent Roll'!$W10*'Rent Roll'!$D10)*((1+'Rent Roll'!$X10)^('Reimbursement Breakout'!DA$2-1))),"-")</f>
        <v>-</v>
      </c>
      <c r="DB91" s="715" t="str">
        <f>IF(DB$3='Rent Roll'!$U10,(('Rent Roll'!$W10*'Rent Roll'!$D10)*((1+'Rent Roll'!$X10)^('Reimbursement Breakout'!DB$2-1))),"-")</f>
        <v>-</v>
      </c>
      <c r="DC91" s="715" t="str">
        <f>IF(DC$3='Rent Roll'!$U10,(('Rent Roll'!$W10*'Rent Roll'!$D10)*((1+'Rent Roll'!$X10)^('Reimbursement Breakout'!DC$2-1))),"-")</f>
        <v>-</v>
      </c>
      <c r="DD91" s="715" t="str">
        <f>IF(DD$3='Rent Roll'!$U10,(('Rent Roll'!$W10*'Rent Roll'!$D10)*((1+'Rent Roll'!$X10)^('Reimbursement Breakout'!DD$2-1))),"-")</f>
        <v>-</v>
      </c>
      <c r="DE91" s="715" t="str">
        <f>IF(DE$3='Rent Roll'!$U10,(('Rent Roll'!$W10*'Rent Roll'!$D10)*((1+'Rent Roll'!$X10)^('Reimbursement Breakout'!DE$2-1))),"-")</f>
        <v>-</v>
      </c>
      <c r="DF91" s="715">
        <f>IF(DF$3='Rent Roll'!$U10,(('Rent Roll'!$W10*'Rent Roll'!$D10)*((1+'Rent Roll'!$X10)^('Reimbursement Breakout'!DF$2-1))),"-")</f>
        <v>11968.500576938142</v>
      </c>
      <c r="DG91" s="715" t="str">
        <f>IF(DG$3='Rent Roll'!$U10,(('Rent Roll'!$W10*'Rent Roll'!$D10)*((1+'Rent Roll'!$X10)^('Reimbursement Breakout'!DG$2-1))),"-")</f>
        <v>-</v>
      </c>
      <c r="DH91" s="715" t="str">
        <f>IF(DH$3='Rent Roll'!$U10,(('Rent Roll'!$W10*'Rent Roll'!$D10)*((1+'Rent Roll'!$X10)^('Reimbursement Breakout'!DH$2-1))),"-")</f>
        <v>-</v>
      </c>
      <c r="DI91" s="715" t="str">
        <f>IF(DI$3='Rent Roll'!$U10,(('Rent Roll'!$W10*'Rent Roll'!$D10)*((1+'Rent Roll'!$X10)^('Reimbursement Breakout'!DI$2-1))),"-")</f>
        <v>-</v>
      </c>
      <c r="DJ91" s="715" t="str">
        <f>IF(DJ$3='Rent Roll'!$U10,(('Rent Roll'!$W10*'Rent Roll'!$D10)*((1+'Rent Roll'!$X10)^('Reimbursement Breakout'!DJ$2-1))),"-")</f>
        <v>-</v>
      </c>
      <c r="DK91" s="715" t="str">
        <f>IF(DK$3='Rent Roll'!$U10,(('Rent Roll'!$W10*'Rent Roll'!$D10)*((1+'Rent Roll'!$X10)^('Reimbursement Breakout'!DK$2-1))),"-")</f>
        <v>-</v>
      </c>
      <c r="DL91" s="715" t="str">
        <f>IF(DL$3='Rent Roll'!$U10,(('Rent Roll'!$W10*'Rent Roll'!$D10)*((1+'Rent Roll'!$X10)^('Reimbursement Breakout'!DL$2-1))),"-")</f>
        <v>-</v>
      </c>
      <c r="DM91" s="715" t="str">
        <f>IF(DM$3='Rent Roll'!$U10,(('Rent Roll'!$W10*'Rent Roll'!$D10)*((1+'Rent Roll'!$X10)^('Reimbursement Breakout'!DM$2-1))),"-")</f>
        <v>-</v>
      </c>
      <c r="DN91" s="715" t="str">
        <f>IF(DN$3='Rent Roll'!$U10,(('Rent Roll'!$W10*'Rent Roll'!$D10)*((1+'Rent Roll'!$X10)^('Reimbursement Breakout'!DN$2-1))),"-")</f>
        <v>-</v>
      </c>
      <c r="DO91" s="715" t="str">
        <f>IF(DO$3='Rent Roll'!$U10,(('Rent Roll'!$W10*'Rent Roll'!$D10)*((1+'Rent Roll'!$X10)^('Reimbursement Breakout'!DO$2-1))),"-")</f>
        <v>-</v>
      </c>
      <c r="DP91" s="715" t="str">
        <f>IF(DP$3='Rent Roll'!$U10,(('Rent Roll'!$W10*'Rent Roll'!$D10)*((1+'Rent Roll'!$X10)^('Reimbursement Breakout'!DP$2-1))),"-")</f>
        <v>-</v>
      </c>
      <c r="DQ91" s="715" t="str">
        <f>IF(DQ$3='Rent Roll'!$U10,(('Rent Roll'!$W10*'Rent Roll'!$D10)*((1+'Rent Roll'!$X10)^('Reimbursement Breakout'!DQ$2-1))),"-")</f>
        <v>-</v>
      </c>
      <c r="DR91" s="715">
        <f>IF(DR$3='Rent Roll'!$U10,(('Rent Roll'!$W10*'Rent Roll'!$D10)*((1+'Rent Roll'!$X10)^('Reimbursement Breakout'!DR$2-1))),"-")</f>
        <v>12207.870588476906</v>
      </c>
      <c r="DS91" s="715" t="str">
        <f>IF(DS$3='Rent Roll'!$U10,(('Rent Roll'!$W10*'Rent Roll'!$D10)*((1+'Rent Roll'!$X10)^('Reimbursement Breakout'!DS$2-1))),"-")</f>
        <v>-</v>
      </c>
      <c r="DT91" s="715" t="str">
        <f>IF(DT$3='Rent Roll'!$U10,(('Rent Roll'!$W10*'Rent Roll'!$D10)*((1+'Rent Roll'!$X10)^('Reimbursement Breakout'!DT$2-1))),"-")</f>
        <v>-</v>
      </c>
      <c r="DU91" s="715" t="str">
        <f>IF(DU$3='Rent Roll'!$U10,(('Rent Roll'!$W10*'Rent Roll'!$D10)*((1+'Rent Roll'!$X10)^('Reimbursement Breakout'!DU$2-1))),"-")</f>
        <v>-</v>
      </c>
      <c r="DV91" s="715" t="str">
        <f>IF(DV$3='Rent Roll'!$U10,(('Rent Roll'!$W10*'Rent Roll'!$D10)*((1+'Rent Roll'!$X10)^('Reimbursement Breakout'!DV$2-1))),"-")</f>
        <v>-</v>
      </c>
      <c r="DW91" s="715" t="str">
        <f>IF(DW$3='Rent Roll'!$U10,(('Rent Roll'!$W10*'Rent Roll'!$D10)*((1+'Rent Roll'!$X10)^('Reimbursement Breakout'!DW$2-1))),"-")</f>
        <v>-</v>
      </c>
      <c r="DX91" s="715" t="str">
        <f>IF(DX$3='Rent Roll'!$U10,(('Rent Roll'!$W10*'Rent Roll'!$D10)*((1+'Rent Roll'!$X10)^('Reimbursement Breakout'!DX$2-1))),"-")</f>
        <v>-</v>
      </c>
      <c r="DY91" s="715" t="str">
        <f>IF(DY$3='Rent Roll'!$U10,(('Rent Roll'!$W10*'Rent Roll'!$D10)*((1+'Rent Roll'!$X10)^('Reimbursement Breakout'!DY$2-1))),"-")</f>
        <v>-</v>
      </c>
      <c r="DZ91" s="715" t="str">
        <f>IF(DZ$3='Rent Roll'!$U10,(('Rent Roll'!$W10*'Rent Roll'!$D10)*((1+'Rent Roll'!$X10)^('Reimbursement Breakout'!DZ$2-1))),"-")</f>
        <v>-</v>
      </c>
      <c r="EA91" s="715" t="str">
        <f>IF(EA$3='Rent Roll'!$U10,(('Rent Roll'!$W10*'Rent Roll'!$D10)*((1+'Rent Roll'!$X10)^('Reimbursement Breakout'!EA$2-1))),"-")</f>
        <v>-</v>
      </c>
      <c r="EB91" s="715" t="str">
        <f>IF(EB$3='Rent Roll'!$U10,(('Rent Roll'!$W10*'Rent Roll'!$D10)*((1+'Rent Roll'!$X10)^('Reimbursement Breakout'!EB$2-1))),"-")</f>
        <v>-</v>
      </c>
      <c r="EC91" s="715" t="str">
        <f>IF(EC$3='Rent Roll'!$U10,(('Rent Roll'!$W10*'Rent Roll'!$D10)*((1+'Rent Roll'!$X10)^('Reimbursement Breakout'!EC$2-1))),"-")</f>
        <v>-</v>
      </c>
      <c r="ED91" s="715">
        <f>IF(ED$3='Rent Roll'!$U10,(('Rent Roll'!$W10*'Rent Roll'!$D10)*((1+'Rent Roll'!$X10)^('Reimbursement Breakout'!ED$2-1))),"-")</f>
        <v>12452.028000246444</v>
      </c>
      <c r="EE91" s="715" t="str">
        <f>IF(EE$3='Rent Roll'!$U10,(('Rent Roll'!$W10*'Rent Roll'!$D10)*((1+'Rent Roll'!$X10)^('Reimbursement Breakout'!EE$2-1))),"-")</f>
        <v>-</v>
      </c>
      <c r="EF91" s="361" t="str">
        <f>IF(EF$3='Rent Roll'!$U10,(('Rent Roll'!$W10*'Rent Roll'!$D10)*((1+'Rent Roll'!$X10)^('Reimbursement Breakout'!EF$2-1))),"-")</f>
        <v>-</v>
      </c>
      <c r="EG91" s="693" t="s">
        <v>109</v>
      </c>
    </row>
    <row r="92" spans="2:137" x14ac:dyDescent="0.25">
      <c r="B92" s="731"/>
      <c r="C92" s="714" t="str">
        <f>CONCATENATE('Rent Roll'!B11&amp;" - "&amp;'Rent Roll'!C11)</f>
        <v>3R - IMD</v>
      </c>
      <c r="D92" s="361">
        <f t="shared" si="23"/>
        <v>0</v>
      </c>
      <c r="E92" s="715" t="str">
        <f>IF(E$3='Rent Roll'!$U11,(('Rent Roll'!$W11*'Rent Roll'!$D11)*((1+'Rent Roll'!$X11)^('Reimbursement Breakout'!E$2-1))),"-")</f>
        <v>-</v>
      </c>
      <c r="F92" s="715" t="str">
        <f>IF(F$3='Rent Roll'!$U11,(('Rent Roll'!$W11*'Rent Roll'!$D11)*((1+'Rent Roll'!$X11)^('Reimbursement Breakout'!F$2-1))),"-")</f>
        <v>-</v>
      </c>
      <c r="G92" s="715" t="str">
        <f>IF(G$3='Rent Roll'!$U11,(('Rent Roll'!$W11*'Rent Roll'!$D11)*((1+'Rent Roll'!$X11)^('Reimbursement Breakout'!G$2-1))),"-")</f>
        <v>-</v>
      </c>
      <c r="H92" s="715" t="str">
        <f>IF(H$3='Rent Roll'!$U11,(('Rent Roll'!$W11*'Rent Roll'!$D11)*((1+'Rent Roll'!$X11)^('Reimbursement Breakout'!H$2-1))),"-")</f>
        <v>-</v>
      </c>
      <c r="I92" s="715" t="str">
        <f>IF(I$3='Rent Roll'!$U11,(('Rent Roll'!$W11*'Rent Roll'!$D11)*((1+'Rent Roll'!$X11)^('Reimbursement Breakout'!I$2-1))),"-")</f>
        <v>-</v>
      </c>
      <c r="J92" s="715" t="str">
        <f>IF(J$3='Rent Roll'!$U11,(('Rent Roll'!$W11*'Rent Roll'!$D11)*((1+'Rent Roll'!$X11)^('Reimbursement Breakout'!J$2-1))),"-")</f>
        <v>-</v>
      </c>
      <c r="K92" s="715" t="str">
        <f>IF(K$3='Rent Roll'!$U11,(('Rent Roll'!$W11*'Rent Roll'!$D11)*((1+'Rent Roll'!$X11)^('Reimbursement Breakout'!K$2-1))),"-")</f>
        <v>-</v>
      </c>
      <c r="L92" s="715" t="str">
        <f>IF(L$3='Rent Roll'!$U11,(('Rent Roll'!$W11*'Rent Roll'!$D11)*((1+'Rent Roll'!$X11)^('Reimbursement Breakout'!L$2-1))),"-")</f>
        <v>-</v>
      </c>
      <c r="M92" s="715" t="str">
        <f>IF(M$3='Rent Roll'!$U11,(('Rent Roll'!$W11*'Rent Roll'!$D11)*((1+'Rent Roll'!$X11)^('Reimbursement Breakout'!M$2-1))),"-")</f>
        <v>-</v>
      </c>
      <c r="N92" s="715" t="str">
        <f>IF(N$3='Rent Roll'!$U11,(('Rent Roll'!$W11*'Rent Roll'!$D11)*((1+'Rent Roll'!$X11)^('Reimbursement Breakout'!N$2-1))),"-")</f>
        <v>-</v>
      </c>
      <c r="O92" s="715" t="str">
        <f>IF(O$3='Rent Roll'!$U11,(('Rent Roll'!$W11*'Rent Roll'!$D11)*((1+'Rent Roll'!$X11)^('Reimbursement Breakout'!O$2-1))),"-")</f>
        <v>-</v>
      </c>
      <c r="P92" s="715" t="str">
        <f>IF(P$3='Rent Roll'!$U11,(('Rent Roll'!$W11*'Rent Roll'!$D11)*((1+'Rent Roll'!$X11)^('Reimbursement Breakout'!P$2-1))),"-")</f>
        <v>-</v>
      </c>
      <c r="Q92" s="715" t="str">
        <f>IF(Q$3='Rent Roll'!$U11,(('Rent Roll'!$W11*'Rent Roll'!$D11)*((1+'Rent Roll'!$X11)^('Reimbursement Breakout'!Q$2-1))),"-")</f>
        <v>-</v>
      </c>
      <c r="R92" s="715" t="str">
        <f>IF(R$3='Rent Roll'!$U11,(('Rent Roll'!$W11*'Rent Roll'!$D11)*((1+'Rent Roll'!$X11)^('Reimbursement Breakout'!R$2-1))),"-")</f>
        <v>-</v>
      </c>
      <c r="S92" s="715" t="str">
        <f>IF(S$3='Rent Roll'!$U11,(('Rent Roll'!$W11*'Rent Roll'!$D11)*((1+'Rent Roll'!$X11)^('Reimbursement Breakout'!S$2-1))),"-")</f>
        <v>-</v>
      </c>
      <c r="T92" s="715" t="str">
        <f>IF(T$3='Rent Roll'!$U11,(('Rent Roll'!$W11*'Rent Roll'!$D11)*((1+'Rent Roll'!$X11)^('Reimbursement Breakout'!T$2-1))),"-")</f>
        <v>-</v>
      </c>
      <c r="U92" s="715" t="str">
        <f>IF(U$3='Rent Roll'!$U11,(('Rent Roll'!$W11*'Rent Roll'!$D11)*((1+'Rent Roll'!$X11)^('Reimbursement Breakout'!U$2-1))),"-")</f>
        <v>-</v>
      </c>
      <c r="V92" s="715" t="str">
        <f>IF(V$3='Rent Roll'!$U11,(('Rent Roll'!$W11*'Rent Roll'!$D11)*((1+'Rent Roll'!$X11)^('Reimbursement Breakout'!V$2-1))),"-")</f>
        <v>-</v>
      </c>
      <c r="W92" s="715" t="str">
        <f>IF(W$3='Rent Roll'!$U11,(('Rent Roll'!$W11*'Rent Roll'!$D11)*((1+'Rent Roll'!$X11)^('Reimbursement Breakout'!W$2-1))),"-")</f>
        <v>-</v>
      </c>
      <c r="X92" s="715" t="str">
        <f>IF(X$3='Rent Roll'!$U11,(('Rent Roll'!$W11*'Rent Roll'!$D11)*((1+'Rent Roll'!$X11)^('Reimbursement Breakout'!X$2-1))),"-")</f>
        <v>-</v>
      </c>
      <c r="Y92" s="715" t="str">
        <f>IF(Y$3='Rent Roll'!$U11,(('Rent Roll'!$W11*'Rent Roll'!$D11)*((1+'Rent Roll'!$X11)^('Reimbursement Breakout'!Y$2-1))),"-")</f>
        <v>-</v>
      </c>
      <c r="Z92" s="715" t="str">
        <f>IF(Z$3='Rent Roll'!$U11,(('Rent Roll'!$W11*'Rent Roll'!$D11)*((1+'Rent Roll'!$X11)^('Reimbursement Breakout'!Z$2-1))),"-")</f>
        <v>-</v>
      </c>
      <c r="AA92" s="715" t="str">
        <f>IF(AA$3='Rent Roll'!$U11,(('Rent Roll'!$W11*'Rent Roll'!$D11)*((1+'Rent Roll'!$X11)^('Reimbursement Breakout'!AA$2-1))),"-")</f>
        <v>-</v>
      </c>
      <c r="AB92" s="715" t="str">
        <f>IF(AB$3='Rent Roll'!$U11,(('Rent Roll'!$W11*'Rent Roll'!$D11)*((1+'Rent Roll'!$X11)^('Reimbursement Breakout'!AB$2-1))),"-")</f>
        <v>-</v>
      </c>
      <c r="AC92" s="715" t="str">
        <f>IF(AC$3='Rent Roll'!$U11,(('Rent Roll'!$W11*'Rent Roll'!$D11)*((1+'Rent Roll'!$X11)^('Reimbursement Breakout'!AC$2-1))),"-")</f>
        <v>-</v>
      </c>
      <c r="AD92" s="715" t="str">
        <f>IF(AD$3='Rent Roll'!$U11,(('Rent Roll'!$W11*'Rent Roll'!$D11)*((1+'Rent Roll'!$X11)^('Reimbursement Breakout'!AD$2-1))),"-")</f>
        <v>-</v>
      </c>
      <c r="AE92" s="715" t="str">
        <f>IF(AE$3='Rent Roll'!$U11,(('Rent Roll'!$W11*'Rent Roll'!$D11)*((1+'Rent Roll'!$X11)^('Reimbursement Breakout'!AE$2-1))),"-")</f>
        <v>-</v>
      </c>
      <c r="AF92" s="715" t="str">
        <f>IF(AF$3='Rent Roll'!$U11,(('Rent Roll'!$W11*'Rent Roll'!$D11)*((1+'Rent Roll'!$X11)^('Reimbursement Breakout'!AF$2-1))),"-")</f>
        <v>-</v>
      </c>
      <c r="AG92" s="715" t="str">
        <f>IF(AG$3='Rent Roll'!$U11,(('Rent Roll'!$W11*'Rent Roll'!$D11)*((1+'Rent Roll'!$X11)^('Reimbursement Breakout'!AG$2-1))),"-")</f>
        <v>-</v>
      </c>
      <c r="AH92" s="715" t="str">
        <f>IF(AH$3='Rent Roll'!$U11,(('Rent Roll'!$W11*'Rent Roll'!$D11)*((1+'Rent Roll'!$X11)^('Reimbursement Breakout'!AH$2-1))),"-")</f>
        <v>-</v>
      </c>
      <c r="AI92" s="715" t="str">
        <f>IF(AI$3='Rent Roll'!$U11,(('Rent Roll'!$W11*'Rent Roll'!$D11)*((1+'Rent Roll'!$X11)^('Reimbursement Breakout'!AI$2-1))),"-")</f>
        <v>-</v>
      </c>
      <c r="AJ92" s="715" t="str">
        <f>IF(AJ$3='Rent Roll'!$U11,(('Rent Roll'!$W11*'Rent Roll'!$D11)*((1+'Rent Roll'!$X11)^('Reimbursement Breakout'!AJ$2-1))),"-")</f>
        <v>-</v>
      </c>
      <c r="AK92" s="715" t="str">
        <f>IF(AK$3='Rent Roll'!$U11,(('Rent Roll'!$W11*'Rent Roll'!$D11)*((1+'Rent Roll'!$X11)^('Reimbursement Breakout'!AK$2-1))),"-")</f>
        <v>-</v>
      </c>
      <c r="AL92" s="715" t="str">
        <f>IF(AL$3='Rent Roll'!$U11,(('Rent Roll'!$W11*'Rent Roll'!$D11)*((1+'Rent Roll'!$X11)^('Reimbursement Breakout'!AL$2-1))),"-")</f>
        <v>-</v>
      </c>
      <c r="AM92" s="715" t="str">
        <f>IF(AM$3='Rent Roll'!$U11,(('Rent Roll'!$W11*'Rent Roll'!$D11)*((1+'Rent Roll'!$X11)^('Reimbursement Breakout'!AM$2-1))),"-")</f>
        <v>-</v>
      </c>
      <c r="AN92" s="715" t="str">
        <f>IF(AN$3='Rent Roll'!$U11,(('Rent Roll'!$W11*'Rent Roll'!$D11)*((1+'Rent Roll'!$X11)^('Reimbursement Breakout'!AN$2-1))),"-")</f>
        <v>-</v>
      </c>
      <c r="AO92" s="715" t="str">
        <f>IF(AO$3='Rent Roll'!$U11,(('Rent Roll'!$W11*'Rent Roll'!$D11)*((1+'Rent Roll'!$X11)^('Reimbursement Breakout'!AO$2-1))),"-")</f>
        <v>-</v>
      </c>
      <c r="AP92" s="715" t="str">
        <f>IF(AP$3='Rent Roll'!$U11,(('Rent Roll'!$W11*'Rent Roll'!$D11)*((1+'Rent Roll'!$X11)^('Reimbursement Breakout'!AP$2-1))),"-")</f>
        <v>-</v>
      </c>
      <c r="AQ92" s="715" t="str">
        <f>IF(AQ$3='Rent Roll'!$U11,(('Rent Roll'!$W11*'Rent Roll'!$D11)*((1+'Rent Roll'!$X11)^('Reimbursement Breakout'!AQ$2-1))),"-")</f>
        <v>-</v>
      </c>
      <c r="AR92" s="715" t="str">
        <f>IF(AR$3='Rent Roll'!$U11,(('Rent Roll'!$W11*'Rent Roll'!$D11)*((1+'Rent Roll'!$X11)^('Reimbursement Breakout'!AR$2-1))),"-")</f>
        <v>-</v>
      </c>
      <c r="AS92" s="715" t="str">
        <f>IF(AS$3='Rent Roll'!$U11,(('Rent Roll'!$W11*'Rent Roll'!$D11)*((1+'Rent Roll'!$X11)^('Reimbursement Breakout'!AS$2-1))),"-")</f>
        <v>-</v>
      </c>
      <c r="AT92" s="715" t="str">
        <f>IF(AT$3='Rent Roll'!$U11,(('Rent Roll'!$W11*'Rent Roll'!$D11)*((1+'Rent Roll'!$X11)^('Reimbursement Breakout'!AT$2-1))),"-")</f>
        <v>-</v>
      </c>
      <c r="AU92" s="715" t="str">
        <f>IF(AU$3='Rent Roll'!$U11,(('Rent Roll'!$W11*'Rent Roll'!$D11)*((1+'Rent Roll'!$X11)^('Reimbursement Breakout'!AU$2-1))),"-")</f>
        <v>-</v>
      </c>
      <c r="AV92" s="715" t="str">
        <f>IF(AV$3='Rent Roll'!$U11,(('Rent Roll'!$W11*'Rent Roll'!$D11)*((1+'Rent Roll'!$X11)^('Reimbursement Breakout'!AV$2-1))),"-")</f>
        <v>-</v>
      </c>
      <c r="AW92" s="715" t="str">
        <f>IF(AW$3='Rent Roll'!$U11,(('Rent Roll'!$W11*'Rent Roll'!$D11)*((1+'Rent Roll'!$X11)^('Reimbursement Breakout'!AW$2-1))),"-")</f>
        <v>-</v>
      </c>
      <c r="AX92" s="715" t="str">
        <f>IF(AX$3='Rent Roll'!$U11,(('Rent Roll'!$W11*'Rent Roll'!$D11)*((1+'Rent Roll'!$X11)^('Reimbursement Breakout'!AX$2-1))),"-")</f>
        <v>-</v>
      </c>
      <c r="AY92" s="715" t="str">
        <f>IF(AY$3='Rent Roll'!$U11,(('Rent Roll'!$W11*'Rent Roll'!$D11)*((1+'Rent Roll'!$X11)^('Reimbursement Breakout'!AY$2-1))),"-")</f>
        <v>-</v>
      </c>
      <c r="AZ92" s="715" t="str">
        <f>IF(AZ$3='Rent Roll'!$U11,(('Rent Roll'!$W11*'Rent Roll'!$D11)*((1+'Rent Roll'!$X11)^('Reimbursement Breakout'!AZ$2-1))),"-")</f>
        <v>-</v>
      </c>
      <c r="BA92" s="715" t="str">
        <f>IF(BA$3='Rent Roll'!$U11,(('Rent Roll'!$W11*'Rent Roll'!$D11)*((1+'Rent Roll'!$X11)^('Reimbursement Breakout'!BA$2-1))),"-")</f>
        <v>-</v>
      </c>
      <c r="BB92" s="715" t="str">
        <f>IF(BB$3='Rent Roll'!$U11,(('Rent Roll'!$W11*'Rent Roll'!$D11)*((1+'Rent Roll'!$X11)^('Reimbursement Breakout'!BB$2-1))),"-")</f>
        <v>-</v>
      </c>
      <c r="BC92" s="715" t="str">
        <f>IF(BC$3='Rent Roll'!$U11,(('Rent Roll'!$W11*'Rent Roll'!$D11)*((1+'Rent Roll'!$X11)^('Reimbursement Breakout'!BC$2-1))),"-")</f>
        <v>-</v>
      </c>
      <c r="BD92" s="715" t="str">
        <f>IF(BD$3='Rent Roll'!$U11,(('Rent Roll'!$W11*'Rent Roll'!$D11)*((1+'Rent Roll'!$X11)^('Reimbursement Breakout'!BD$2-1))),"-")</f>
        <v>-</v>
      </c>
      <c r="BE92" s="715" t="str">
        <f>IF(BE$3='Rent Roll'!$U11,(('Rent Roll'!$W11*'Rent Roll'!$D11)*((1+'Rent Roll'!$X11)^('Reimbursement Breakout'!BE$2-1))),"-")</f>
        <v>-</v>
      </c>
      <c r="BF92" s="715" t="str">
        <f>IF(BF$3='Rent Roll'!$U11,(('Rent Roll'!$W11*'Rent Roll'!$D11)*((1+'Rent Roll'!$X11)^('Reimbursement Breakout'!BF$2-1))),"-")</f>
        <v>-</v>
      </c>
      <c r="BG92" s="715" t="str">
        <f>IF(BG$3='Rent Roll'!$U11,(('Rent Roll'!$W11*'Rent Roll'!$D11)*((1+'Rent Roll'!$X11)^('Reimbursement Breakout'!BG$2-1))),"-")</f>
        <v>-</v>
      </c>
      <c r="BH92" s="715" t="str">
        <f>IF(BH$3='Rent Roll'!$U11,(('Rent Roll'!$W11*'Rent Roll'!$D11)*((1+'Rent Roll'!$X11)^('Reimbursement Breakout'!BH$2-1))),"-")</f>
        <v>-</v>
      </c>
      <c r="BI92" s="715" t="str">
        <f>IF(BI$3='Rent Roll'!$U11,(('Rent Roll'!$W11*'Rent Roll'!$D11)*((1+'Rent Roll'!$X11)^('Reimbursement Breakout'!BI$2-1))),"-")</f>
        <v>-</v>
      </c>
      <c r="BJ92" s="715" t="str">
        <f>IF(BJ$3='Rent Roll'!$U11,(('Rent Roll'!$W11*'Rent Roll'!$D11)*((1+'Rent Roll'!$X11)^('Reimbursement Breakout'!BJ$2-1))),"-")</f>
        <v>-</v>
      </c>
      <c r="BK92" s="715" t="str">
        <f>IF(BK$3='Rent Roll'!$U11,(('Rent Roll'!$W11*'Rent Roll'!$D11)*((1+'Rent Roll'!$X11)^('Reimbursement Breakout'!BK$2-1))),"-")</f>
        <v>-</v>
      </c>
      <c r="BL92" s="715" t="str">
        <f>IF(BL$3='Rent Roll'!$U11,(('Rent Roll'!$W11*'Rent Roll'!$D11)*((1+'Rent Roll'!$X11)^('Reimbursement Breakout'!BL$2-1))),"-")</f>
        <v>-</v>
      </c>
      <c r="BM92" s="715" t="str">
        <f>IF(BM$3='Rent Roll'!$U11,(('Rent Roll'!$W11*'Rent Roll'!$D11)*((1+'Rent Roll'!$X11)^('Reimbursement Breakout'!BM$2-1))),"-")</f>
        <v>-</v>
      </c>
      <c r="BN92" s="715" t="str">
        <f>IF(BN$3='Rent Roll'!$U11,(('Rent Roll'!$W11*'Rent Roll'!$D11)*((1+'Rent Roll'!$X11)^('Reimbursement Breakout'!BN$2-1))),"-")</f>
        <v>-</v>
      </c>
      <c r="BO92" s="715" t="str">
        <f>IF(BO$3='Rent Roll'!$U11,(('Rent Roll'!$W11*'Rent Roll'!$D11)*((1+'Rent Roll'!$X11)^('Reimbursement Breakout'!BO$2-1))),"-")</f>
        <v>-</v>
      </c>
      <c r="BP92" s="715" t="str">
        <f>IF(BP$3='Rent Roll'!$U11,(('Rent Roll'!$W11*'Rent Roll'!$D11)*((1+'Rent Roll'!$X11)^('Reimbursement Breakout'!BP$2-1))),"-")</f>
        <v>-</v>
      </c>
      <c r="BQ92" s="715" t="str">
        <f>IF(BQ$3='Rent Roll'!$U11,(('Rent Roll'!$W11*'Rent Roll'!$D11)*((1+'Rent Roll'!$X11)^('Reimbursement Breakout'!BQ$2-1))),"-")</f>
        <v>-</v>
      </c>
      <c r="BR92" s="715" t="str">
        <f>IF(BR$3='Rent Roll'!$U11,(('Rent Roll'!$W11*'Rent Roll'!$D11)*((1+'Rent Roll'!$X11)^('Reimbursement Breakout'!BR$2-1))),"-")</f>
        <v>-</v>
      </c>
      <c r="BS92" s="715" t="str">
        <f>IF(BS$3='Rent Roll'!$U11,(('Rent Roll'!$W11*'Rent Roll'!$D11)*((1+'Rent Roll'!$X11)^('Reimbursement Breakout'!BS$2-1))),"-")</f>
        <v>-</v>
      </c>
      <c r="BT92" s="715" t="str">
        <f>IF(BT$3='Rent Roll'!$U11,(('Rent Roll'!$W11*'Rent Roll'!$D11)*((1+'Rent Roll'!$X11)^('Reimbursement Breakout'!BT$2-1))),"-")</f>
        <v>-</v>
      </c>
      <c r="BU92" s="715" t="str">
        <f>IF(BU$3='Rent Roll'!$U11,(('Rent Roll'!$W11*'Rent Roll'!$D11)*((1+'Rent Roll'!$X11)^('Reimbursement Breakout'!BU$2-1))),"-")</f>
        <v>-</v>
      </c>
      <c r="BV92" s="715" t="str">
        <f>IF(BV$3='Rent Roll'!$U11,(('Rent Roll'!$W11*'Rent Roll'!$D11)*((1+'Rent Roll'!$X11)^('Reimbursement Breakout'!BV$2-1))),"-")</f>
        <v>-</v>
      </c>
      <c r="BW92" s="715" t="str">
        <f>IF(BW$3='Rent Roll'!$U11,(('Rent Roll'!$W11*'Rent Roll'!$D11)*((1+'Rent Roll'!$X11)^('Reimbursement Breakout'!BW$2-1))),"-")</f>
        <v>-</v>
      </c>
      <c r="BX92" s="715" t="str">
        <f>IF(BX$3='Rent Roll'!$U11,(('Rent Roll'!$W11*'Rent Roll'!$D11)*((1+'Rent Roll'!$X11)^('Reimbursement Breakout'!BX$2-1))),"-")</f>
        <v>-</v>
      </c>
      <c r="BY92" s="715" t="str">
        <f>IF(BY$3='Rent Roll'!$U11,(('Rent Roll'!$W11*'Rent Roll'!$D11)*((1+'Rent Roll'!$X11)^('Reimbursement Breakout'!BY$2-1))),"-")</f>
        <v>-</v>
      </c>
      <c r="BZ92" s="715" t="str">
        <f>IF(BZ$3='Rent Roll'!$U11,(('Rent Roll'!$W11*'Rent Roll'!$D11)*((1+'Rent Roll'!$X11)^('Reimbursement Breakout'!BZ$2-1))),"-")</f>
        <v>-</v>
      </c>
      <c r="CA92" s="715" t="str">
        <f>IF(CA$3='Rent Roll'!$U11,(('Rent Roll'!$W11*'Rent Roll'!$D11)*((1+'Rent Roll'!$X11)^('Reimbursement Breakout'!CA$2-1))),"-")</f>
        <v>-</v>
      </c>
      <c r="CB92" s="715" t="str">
        <f>IF(CB$3='Rent Roll'!$U11,(('Rent Roll'!$W11*'Rent Roll'!$D11)*((1+'Rent Roll'!$X11)^('Reimbursement Breakout'!CB$2-1))),"-")</f>
        <v>-</v>
      </c>
      <c r="CC92" s="715" t="str">
        <f>IF(CC$3='Rent Roll'!$U11,(('Rent Roll'!$W11*'Rent Roll'!$D11)*((1+'Rent Roll'!$X11)^('Reimbursement Breakout'!CC$2-1))),"-")</f>
        <v>-</v>
      </c>
      <c r="CD92" s="715" t="str">
        <f>IF(CD$3='Rent Roll'!$U11,(('Rent Roll'!$W11*'Rent Roll'!$D11)*((1+'Rent Roll'!$X11)^('Reimbursement Breakout'!CD$2-1))),"-")</f>
        <v>-</v>
      </c>
      <c r="CE92" s="715" t="str">
        <f>IF(CE$3='Rent Roll'!$U11,(('Rent Roll'!$W11*'Rent Roll'!$D11)*((1+'Rent Roll'!$X11)^('Reimbursement Breakout'!CE$2-1))),"-")</f>
        <v>-</v>
      </c>
      <c r="CF92" s="715" t="str">
        <f>IF(CF$3='Rent Roll'!$U11,(('Rent Roll'!$W11*'Rent Roll'!$D11)*((1+'Rent Roll'!$X11)^('Reimbursement Breakout'!CF$2-1))),"-")</f>
        <v>-</v>
      </c>
      <c r="CG92" s="715" t="str">
        <f>IF(CG$3='Rent Roll'!$U11,(('Rent Roll'!$W11*'Rent Roll'!$D11)*((1+'Rent Roll'!$X11)^('Reimbursement Breakout'!CG$2-1))),"-")</f>
        <v>-</v>
      </c>
      <c r="CH92" s="715" t="str">
        <f>IF(CH$3='Rent Roll'!$U11,(('Rent Roll'!$W11*'Rent Roll'!$D11)*((1+'Rent Roll'!$X11)^('Reimbursement Breakout'!CH$2-1))),"-")</f>
        <v>-</v>
      </c>
      <c r="CI92" s="715" t="str">
        <f>IF(CI$3='Rent Roll'!$U11,(('Rent Roll'!$W11*'Rent Roll'!$D11)*((1+'Rent Roll'!$X11)^('Reimbursement Breakout'!CI$2-1))),"-")</f>
        <v>-</v>
      </c>
      <c r="CJ92" s="715" t="str">
        <f>IF(CJ$3='Rent Roll'!$U11,(('Rent Roll'!$W11*'Rent Roll'!$D11)*((1+'Rent Roll'!$X11)^('Reimbursement Breakout'!CJ$2-1))),"-")</f>
        <v>-</v>
      </c>
      <c r="CK92" s="715" t="str">
        <f>IF(CK$3='Rent Roll'!$U11,(('Rent Roll'!$W11*'Rent Roll'!$D11)*((1+'Rent Roll'!$X11)^('Reimbursement Breakout'!CK$2-1))),"-")</f>
        <v>-</v>
      </c>
      <c r="CL92" s="715" t="str">
        <f>IF(CL$3='Rent Roll'!$U11,(('Rent Roll'!$W11*'Rent Roll'!$D11)*((1+'Rent Roll'!$X11)^('Reimbursement Breakout'!CL$2-1))),"-")</f>
        <v>-</v>
      </c>
      <c r="CM92" s="715" t="str">
        <f>IF(CM$3='Rent Roll'!$U11,(('Rent Roll'!$W11*'Rent Roll'!$D11)*((1+'Rent Roll'!$X11)^('Reimbursement Breakout'!CM$2-1))),"-")</f>
        <v>-</v>
      </c>
      <c r="CN92" s="715" t="str">
        <f>IF(CN$3='Rent Roll'!$U11,(('Rent Roll'!$W11*'Rent Roll'!$D11)*((1+'Rent Roll'!$X11)^('Reimbursement Breakout'!CN$2-1))),"-")</f>
        <v>-</v>
      </c>
      <c r="CO92" s="715" t="str">
        <f>IF(CO$3='Rent Roll'!$U11,(('Rent Roll'!$W11*'Rent Roll'!$D11)*((1+'Rent Roll'!$X11)^('Reimbursement Breakout'!CO$2-1))),"-")</f>
        <v>-</v>
      </c>
      <c r="CP92" s="715" t="str">
        <f>IF(CP$3='Rent Roll'!$U11,(('Rent Roll'!$W11*'Rent Roll'!$D11)*((1+'Rent Roll'!$X11)^('Reimbursement Breakout'!CP$2-1))),"-")</f>
        <v>-</v>
      </c>
      <c r="CQ92" s="715" t="str">
        <f>IF(CQ$3='Rent Roll'!$U11,(('Rent Roll'!$W11*'Rent Roll'!$D11)*((1+'Rent Roll'!$X11)^('Reimbursement Breakout'!CQ$2-1))),"-")</f>
        <v>-</v>
      </c>
      <c r="CR92" s="715" t="str">
        <f>IF(CR$3='Rent Roll'!$U11,(('Rent Roll'!$W11*'Rent Roll'!$D11)*((1+'Rent Roll'!$X11)^('Reimbursement Breakout'!CR$2-1))),"-")</f>
        <v>-</v>
      </c>
      <c r="CS92" s="715" t="str">
        <f>IF(CS$3='Rent Roll'!$U11,(('Rent Roll'!$W11*'Rent Roll'!$D11)*((1+'Rent Roll'!$X11)^('Reimbursement Breakout'!CS$2-1))),"-")</f>
        <v>-</v>
      </c>
      <c r="CT92" s="715" t="str">
        <f>IF(CT$3='Rent Roll'!$U11,(('Rent Roll'!$W11*'Rent Roll'!$D11)*((1+'Rent Roll'!$X11)^('Reimbursement Breakout'!CT$2-1))),"-")</f>
        <v>-</v>
      </c>
      <c r="CU92" s="715" t="str">
        <f>IF(CU$3='Rent Roll'!$U11,(('Rent Roll'!$W11*'Rent Roll'!$D11)*((1+'Rent Roll'!$X11)^('Reimbursement Breakout'!CU$2-1))),"-")</f>
        <v>-</v>
      </c>
      <c r="CV92" s="715" t="str">
        <f>IF(CV$3='Rent Roll'!$U11,(('Rent Roll'!$W11*'Rent Roll'!$D11)*((1+'Rent Roll'!$X11)^('Reimbursement Breakout'!CV$2-1))),"-")</f>
        <v>-</v>
      </c>
      <c r="CW92" s="715" t="str">
        <f>IF(CW$3='Rent Roll'!$U11,(('Rent Roll'!$W11*'Rent Roll'!$D11)*((1+'Rent Roll'!$X11)^('Reimbursement Breakout'!CW$2-1))),"-")</f>
        <v>-</v>
      </c>
      <c r="CX92" s="715" t="str">
        <f>IF(CX$3='Rent Roll'!$U11,(('Rent Roll'!$W11*'Rent Roll'!$D11)*((1+'Rent Roll'!$X11)^('Reimbursement Breakout'!CX$2-1))),"-")</f>
        <v>-</v>
      </c>
      <c r="CY92" s="715" t="str">
        <f>IF(CY$3='Rent Roll'!$U11,(('Rent Roll'!$W11*'Rent Roll'!$D11)*((1+'Rent Roll'!$X11)^('Reimbursement Breakout'!CY$2-1))),"-")</f>
        <v>-</v>
      </c>
      <c r="CZ92" s="715" t="str">
        <f>IF(CZ$3='Rent Roll'!$U11,(('Rent Roll'!$W11*'Rent Roll'!$D11)*((1+'Rent Roll'!$X11)^('Reimbursement Breakout'!CZ$2-1))),"-")</f>
        <v>-</v>
      </c>
      <c r="DA92" s="715" t="str">
        <f>IF(DA$3='Rent Roll'!$U11,(('Rent Roll'!$W11*'Rent Roll'!$D11)*((1+'Rent Roll'!$X11)^('Reimbursement Breakout'!DA$2-1))),"-")</f>
        <v>-</v>
      </c>
      <c r="DB92" s="715" t="str">
        <f>IF(DB$3='Rent Roll'!$U11,(('Rent Roll'!$W11*'Rent Roll'!$D11)*((1+'Rent Roll'!$X11)^('Reimbursement Breakout'!DB$2-1))),"-")</f>
        <v>-</v>
      </c>
      <c r="DC92" s="715" t="str">
        <f>IF(DC$3='Rent Roll'!$U11,(('Rent Roll'!$W11*'Rent Roll'!$D11)*((1+'Rent Roll'!$X11)^('Reimbursement Breakout'!DC$2-1))),"-")</f>
        <v>-</v>
      </c>
      <c r="DD92" s="715" t="str">
        <f>IF(DD$3='Rent Roll'!$U11,(('Rent Roll'!$W11*'Rent Roll'!$D11)*((1+'Rent Roll'!$X11)^('Reimbursement Breakout'!DD$2-1))),"-")</f>
        <v>-</v>
      </c>
      <c r="DE92" s="715" t="str">
        <f>IF(DE$3='Rent Roll'!$U11,(('Rent Roll'!$W11*'Rent Roll'!$D11)*((1+'Rent Roll'!$X11)^('Reimbursement Breakout'!DE$2-1))),"-")</f>
        <v>-</v>
      </c>
      <c r="DF92" s="715" t="str">
        <f>IF(DF$3='Rent Roll'!$U11,(('Rent Roll'!$W11*'Rent Roll'!$D11)*((1+'Rent Roll'!$X11)^('Reimbursement Breakout'!DF$2-1))),"-")</f>
        <v>-</v>
      </c>
      <c r="DG92" s="715" t="str">
        <f>IF(DG$3='Rent Roll'!$U11,(('Rent Roll'!$W11*'Rent Roll'!$D11)*((1+'Rent Roll'!$X11)^('Reimbursement Breakout'!DG$2-1))),"-")</f>
        <v>-</v>
      </c>
      <c r="DH92" s="715" t="str">
        <f>IF(DH$3='Rent Roll'!$U11,(('Rent Roll'!$W11*'Rent Roll'!$D11)*((1+'Rent Roll'!$X11)^('Reimbursement Breakout'!DH$2-1))),"-")</f>
        <v>-</v>
      </c>
      <c r="DI92" s="715" t="str">
        <f>IF(DI$3='Rent Roll'!$U11,(('Rent Roll'!$W11*'Rent Roll'!$D11)*((1+'Rent Roll'!$X11)^('Reimbursement Breakout'!DI$2-1))),"-")</f>
        <v>-</v>
      </c>
      <c r="DJ92" s="715" t="str">
        <f>IF(DJ$3='Rent Roll'!$U11,(('Rent Roll'!$W11*'Rent Roll'!$D11)*((1+'Rent Roll'!$X11)^('Reimbursement Breakout'!DJ$2-1))),"-")</f>
        <v>-</v>
      </c>
      <c r="DK92" s="715" t="str">
        <f>IF(DK$3='Rent Roll'!$U11,(('Rent Roll'!$W11*'Rent Roll'!$D11)*((1+'Rent Roll'!$X11)^('Reimbursement Breakout'!DK$2-1))),"-")</f>
        <v>-</v>
      </c>
      <c r="DL92" s="715" t="str">
        <f>IF(DL$3='Rent Roll'!$U11,(('Rent Roll'!$W11*'Rent Roll'!$D11)*((1+'Rent Roll'!$X11)^('Reimbursement Breakout'!DL$2-1))),"-")</f>
        <v>-</v>
      </c>
      <c r="DM92" s="715" t="str">
        <f>IF(DM$3='Rent Roll'!$U11,(('Rent Roll'!$W11*'Rent Roll'!$D11)*((1+'Rent Roll'!$X11)^('Reimbursement Breakout'!DM$2-1))),"-")</f>
        <v>-</v>
      </c>
      <c r="DN92" s="715" t="str">
        <f>IF(DN$3='Rent Roll'!$U11,(('Rent Roll'!$W11*'Rent Roll'!$D11)*((1+'Rent Roll'!$X11)^('Reimbursement Breakout'!DN$2-1))),"-")</f>
        <v>-</v>
      </c>
      <c r="DO92" s="715" t="str">
        <f>IF(DO$3='Rent Roll'!$U11,(('Rent Roll'!$W11*'Rent Roll'!$D11)*((1+'Rent Roll'!$X11)^('Reimbursement Breakout'!DO$2-1))),"-")</f>
        <v>-</v>
      </c>
      <c r="DP92" s="715" t="str">
        <f>IF(DP$3='Rent Roll'!$U11,(('Rent Roll'!$W11*'Rent Roll'!$D11)*((1+'Rent Roll'!$X11)^('Reimbursement Breakout'!DP$2-1))),"-")</f>
        <v>-</v>
      </c>
      <c r="DQ92" s="715" t="str">
        <f>IF(DQ$3='Rent Roll'!$U11,(('Rent Roll'!$W11*'Rent Roll'!$D11)*((1+'Rent Roll'!$X11)^('Reimbursement Breakout'!DQ$2-1))),"-")</f>
        <v>-</v>
      </c>
      <c r="DR92" s="715" t="str">
        <f>IF(DR$3='Rent Roll'!$U11,(('Rent Roll'!$W11*'Rent Roll'!$D11)*((1+'Rent Roll'!$X11)^('Reimbursement Breakout'!DR$2-1))),"-")</f>
        <v>-</v>
      </c>
      <c r="DS92" s="715" t="str">
        <f>IF(DS$3='Rent Roll'!$U11,(('Rent Roll'!$W11*'Rent Roll'!$D11)*((1+'Rent Roll'!$X11)^('Reimbursement Breakout'!DS$2-1))),"-")</f>
        <v>-</v>
      </c>
      <c r="DT92" s="715" t="str">
        <f>IF(DT$3='Rent Roll'!$U11,(('Rent Roll'!$W11*'Rent Roll'!$D11)*((1+'Rent Roll'!$X11)^('Reimbursement Breakout'!DT$2-1))),"-")</f>
        <v>-</v>
      </c>
      <c r="DU92" s="715" t="str">
        <f>IF(DU$3='Rent Roll'!$U11,(('Rent Roll'!$W11*'Rent Roll'!$D11)*((1+'Rent Roll'!$X11)^('Reimbursement Breakout'!DU$2-1))),"-")</f>
        <v>-</v>
      </c>
      <c r="DV92" s="715" t="str">
        <f>IF(DV$3='Rent Roll'!$U11,(('Rent Roll'!$W11*'Rent Roll'!$D11)*((1+'Rent Roll'!$X11)^('Reimbursement Breakout'!DV$2-1))),"-")</f>
        <v>-</v>
      </c>
      <c r="DW92" s="715" t="str">
        <f>IF(DW$3='Rent Roll'!$U11,(('Rent Roll'!$W11*'Rent Roll'!$D11)*((1+'Rent Roll'!$X11)^('Reimbursement Breakout'!DW$2-1))),"-")</f>
        <v>-</v>
      </c>
      <c r="DX92" s="715" t="str">
        <f>IF(DX$3='Rent Roll'!$U11,(('Rent Roll'!$W11*'Rent Roll'!$D11)*((1+'Rent Roll'!$X11)^('Reimbursement Breakout'!DX$2-1))),"-")</f>
        <v>-</v>
      </c>
      <c r="DY92" s="715" t="str">
        <f>IF(DY$3='Rent Roll'!$U11,(('Rent Roll'!$W11*'Rent Roll'!$D11)*((1+'Rent Roll'!$X11)^('Reimbursement Breakout'!DY$2-1))),"-")</f>
        <v>-</v>
      </c>
      <c r="DZ92" s="715" t="str">
        <f>IF(DZ$3='Rent Roll'!$U11,(('Rent Roll'!$W11*'Rent Roll'!$D11)*((1+'Rent Roll'!$X11)^('Reimbursement Breakout'!DZ$2-1))),"-")</f>
        <v>-</v>
      </c>
      <c r="EA92" s="715" t="str">
        <f>IF(EA$3='Rent Roll'!$U11,(('Rent Roll'!$W11*'Rent Roll'!$D11)*((1+'Rent Roll'!$X11)^('Reimbursement Breakout'!EA$2-1))),"-")</f>
        <v>-</v>
      </c>
      <c r="EB92" s="715" t="str">
        <f>IF(EB$3='Rent Roll'!$U11,(('Rent Roll'!$W11*'Rent Roll'!$D11)*((1+'Rent Roll'!$X11)^('Reimbursement Breakout'!EB$2-1))),"-")</f>
        <v>-</v>
      </c>
      <c r="EC92" s="715" t="str">
        <f>IF(EC$3='Rent Roll'!$U11,(('Rent Roll'!$W11*'Rent Roll'!$D11)*((1+'Rent Roll'!$X11)^('Reimbursement Breakout'!EC$2-1))),"-")</f>
        <v>-</v>
      </c>
      <c r="ED92" s="715" t="str">
        <f>IF(ED$3='Rent Roll'!$U11,(('Rent Roll'!$W11*'Rent Roll'!$D11)*((1+'Rent Roll'!$X11)^('Reimbursement Breakout'!ED$2-1))),"-")</f>
        <v>-</v>
      </c>
      <c r="EE92" s="715" t="str">
        <f>IF(EE$3='Rent Roll'!$U11,(('Rent Roll'!$W11*'Rent Roll'!$D11)*((1+'Rent Roll'!$X11)^('Reimbursement Breakout'!EE$2-1))),"-")</f>
        <v>-</v>
      </c>
      <c r="EF92" s="361" t="str">
        <f>IF(EF$3='Rent Roll'!$U11,(('Rent Roll'!$W11*'Rent Roll'!$D11)*((1+'Rent Roll'!$X11)^('Reimbursement Breakout'!EF$2-1))),"-")</f>
        <v>-</v>
      </c>
      <c r="EG92" s="693" t="s">
        <v>109</v>
      </c>
    </row>
    <row r="93" spans="2:137" x14ac:dyDescent="0.25">
      <c r="B93" s="731"/>
      <c r="C93" s="714" t="str">
        <f>CONCATENATE('Rent Roll'!B12&amp;" - "&amp;'Rent Roll'!C12)</f>
        <v>5F - IMD</v>
      </c>
      <c r="D93" s="361">
        <f t="shared" si="23"/>
        <v>0</v>
      </c>
      <c r="E93" s="715" t="str">
        <f>IF(E$3='Rent Roll'!$U12,(('Rent Roll'!$W12*'Rent Roll'!$D12)*((1+'Rent Roll'!$X12)^('Reimbursement Breakout'!E$2-1))),"-")</f>
        <v>-</v>
      </c>
      <c r="F93" s="715" t="str">
        <f>IF(F$3='Rent Roll'!$U12,(('Rent Roll'!$W12*'Rent Roll'!$D12)*((1+'Rent Roll'!$X12)^('Reimbursement Breakout'!F$2-1))),"-")</f>
        <v>-</v>
      </c>
      <c r="G93" s="715" t="str">
        <f>IF(G$3='Rent Roll'!$U12,(('Rent Roll'!$W12*'Rent Roll'!$D12)*((1+'Rent Roll'!$X12)^('Reimbursement Breakout'!G$2-1))),"-")</f>
        <v>-</v>
      </c>
      <c r="H93" s="715" t="str">
        <f>IF(H$3='Rent Roll'!$U12,(('Rent Roll'!$W12*'Rent Roll'!$D12)*((1+'Rent Roll'!$X12)^('Reimbursement Breakout'!H$2-1))),"-")</f>
        <v>-</v>
      </c>
      <c r="I93" s="715" t="str">
        <f>IF(I$3='Rent Roll'!$U12,(('Rent Roll'!$W12*'Rent Roll'!$D12)*((1+'Rent Roll'!$X12)^('Reimbursement Breakout'!I$2-1))),"-")</f>
        <v>-</v>
      </c>
      <c r="J93" s="715" t="str">
        <f>IF(J$3='Rent Roll'!$U12,(('Rent Roll'!$W12*'Rent Roll'!$D12)*((1+'Rent Roll'!$X12)^('Reimbursement Breakout'!J$2-1))),"-")</f>
        <v>-</v>
      </c>
      <c r="K93" s="715" t="str">
        <f>IF(K$3='Rent Roll'!$U12,(('Rent Roll'!$W12*'Rent Roll'!$D12)*((1+'Rent Roll'!$X12)^('Reimbursement Breakout'!K$2-1))),"-")</f>
        <v>-</v>
      </c>
      <c r="L93" s="715" t="str">
        <f>IF(L$3='Rent Roll'!$U12,(('Rent Roll'!$W12*'Rent Roll'!$D12)*((1+'Rent Roll'!$X12)^('Reimbursement Breakout'!L$2-1))),"-")</f>
        <v>-</v>
      </c>
      <c r="M93" s="715" t="str">
        <f>IF(M$3='Rent Roll'!$U12,(('Rent Roll'!$W12*'Rent Roll'!$D12)*((1+'Rent Roll'!$X12)^('Reimbursement Breakout'!M$2-1))),"-")</f>
        <v>-</v>
      </c>
      <c r="N93" s="715" t="str">
        <f>IF(N$3='Rent Roll'!$U12,(('Rent Roll'!$W12*'Rent Roll'!$D12)*((1+'Rent Roll'!$X12)^('Reimbursement Breakout'!N$2-1))),"-")</f>
        <v>-</v>
      </c>
      <c r="O93" s="715" t="str">
        <f>IF(O$3='Rent Roll'!$U12,(('Rent Roll'!$W12*'Rent Roll'!$D12)*((1+'Rent Roll'!$X12)^('Reimbursement Breakout'!O$2-1))),"-")</f>
        <v>-</v>
      </c>
      <c r="P93" s="715" t="str">
        <f>IF(P$3='Rent Roll'!$U12,(('Rent Roll'!$W12*'Rent Roll'!$D12)*((1+'Rent Roll'!$X12)^('Reimbursement Breakout'!P$2-1))),"-")</f>
        <v>-</v>
      </c>
      <c r="Q93" s="715" t="str">
        <f>IF(Q$3='Rent Roll'!$U12,(('Rent Roll'!$W12*'Rent Roll'!$D12)*((1+'Rent Roll'!$X12)^('Reimbursement Breakout'!Q$2-1))),"-")</f>
        <v>-</v>
      </c>
      <c r="R93" s="715" t="str">
        <f>IF(R$3='Rent Roll'!$U12,(('Rent Roll'!$W12*'Rent Roll'!$D12)*((1+'Rent Roll'!$X12)^('Reimbursement Breakout'!R$2-1))),"-")</f>
        <v>-</v>
      </c>
      <c r="S93" s="715" t="str">
        <f>IF(S$3='Rent Roll'!$U12,(('Rent Roll'!$W12*'Rent Roll'!$D12)*((1+'Rent Roll'!$X12)^('Reimbursement Breakout'!S$2-1))),"-")</f>
        <v>-</v>
      </c>
      <c r="T93" s="715" t="str">
        <f>IF(T$3='Rent Roll'!$U12,(('Rent Roll'!$W12*'Rent Roll'!$D12)*((1+'Rent Roll'!$X12)^('Reimbursement Breakout'!T$2-1))),"-")</f>
        <v>-</v>
      </c>
      <c r="U93" s="715" t="str">
        <f>IF(U$3='Rent Roll'!$U12,(('Rent Roll'!$W12*'Rent Roll'!$D12)*((1+'Rent Roll'!$X12)^('Reimbursement Breakout'!U$2-1))),"-")</f>
        <v>-</v>
      </c>
      <c r="V93" s="715" t="str">
        <f>IF(V$3='Rent Roll'!$U12,(('Rent Roll'!$W12*'Rent Roll'!$D12)*((1+'Rent Roll'!$X12)^('Reimbursement Breakout'!V$2-1))),"-")</f>
        <v>-</v>
      </c>
      <c r="W93" s="715" t="str">
        <f>IF(W$3='Rent Roll'!$U12,(('Rent Roll'!$W12*'Rent Roll'!$D12)*((1+'Rent Roll'!$X12)^('Reimbursement Breakout'!W$2-1))),"-")</f>
        <v>-</v>
      </c>
      <c r="X93" s="715" t="str">
        <f>IF(X$3='Rent Roll'!$U12,(('Rent Roll'!$W12*'Rent Roll'!$D12)*((1+'Rent Roll'!$X12)^('Reimbursement Breakout'!X$2-1))),"-")</f>
        <v>-</v>
      </c>
      <c r="Y93" s="715" t="str">
        <f>IF(Y$3='Rent Roll'!$U12,(('Rent Roll'!$W12*'Rent Roll'!$D12)*((1+'Rent Roll'!$X12)^('Reimbursement Breakout'!Y$2-1))),"-")</f>
        <v>-</v>
      </c>
      <c r="Z93" s="715" t="str">
        <f>IF(Z$3='Rent Roll'!$U12,(('Rent Roll'!$W12*'Rent Roll'!$D12)*((1+'Rent Roll'!$X12)^('Reimbursement Breakout'!Z$2-1))),"-")</f>
        <v>-</v>
      </c>
      <c r="AA93" s="715" t="str">
        <f>IF(AA$3='Rent Roll'!$U12,(('Rent Roll'!$W12*'Rent Roll'!$D12)*((1+'Rent Roll'!$X12)^('Reimbursement Breakout'!AA$2-1))),"-")</f>
        <v>-</v>
      </c>
      <c r="AB93" s="715" t="str">
        <f>IF(AB$3='Rent Roll'!$U12,(('Rent Roll'!$W12*'Rent Roll'!$D12)*((1+'Rent Roll'!$X12)^('Reimbursement Breakout'!AB$2-1))),"-")</f>
        <v>-</v>
      </c>
      <c r="AC93" s="715" t="str">
        <f>IF(AC$3='Rent Roll'!$U12,(('Rent Roll'!$W12*'Rent Roll'!$D12)*((1+'Rent Roll'!$X12)^('Reimbursement Breakout'!AC$2-1))),"-")</f>
        <v>-</v>
      </c>
      <c r="AD93" s="715" t="str">
        <f>IF(AD$3='Rent Roll'!$U12,(('Rent Roll'!$W12*'Rent Roll'!$D12)*((1+'Rent Roll'!$X12)^('Reimbursement Breakout'!AD$2-1))),"-")</f>
        <v>-</v>
      </c>
      <c r="AE93" s="715" t="str">
        <f>IF(AE$3='Rent Roll'!$U12,(('Rent Roll'!$W12*'Rent Roll'!$D12)*((1+'Rent Roll'!$X12)^('Reimbursement Breakout'!AE$2-1))),"-")</f>
        <v>-</v>
      </c>
      <c r="AF93" s="715" t="str">
        <f>IF(AF$3='Rent Roll'!$U12,(('Rent Roll'!$W12*'Rent Roll'!$D12)*((1+'Rent Roll'!$X12)^('Reimbursement Breakout'!AF$2-1))),"-")</f>
        <v>-</v>
      </c>
      <c r="AG93" s="715" t="str">
        <f>IF(AG$3='Rent Roll'!$U12,(('Rent Roll'!$W12*'Rent Roll'!$D12)*((1+'Rent Roll'!$X12)^('Reimbursement Breakout'!AG$2-1))),"-")</f>
        <v>-</v>
      </c>
      <c r="AH93" s="715" t="str">
        <f>IF(AH$3='Rent Roll'!$U12,(('Rent Roll'!$W12*'Rent Roll'!$D12)*((1+'Rent Roll'!$X12)^('Reimbursement Breakout'!AH$2-1))),"-")</f>
        <v>-</v>
      </c>
      <c r="AI93" s="715" t="str">
        <f>IF(AI$3='Rent Roll'!$U12,(('Rent Roll'!$W12*'Rent Roll'!$D12)*((1+'Rent Roll'!$X12)^('Reimbursement Breakout'!AI$2-1))),"-")</f>
        <v>-</v>
      </c>
      <c r="AJ93" s="715" t="str">
        <f>IF(AJ$3='Rent Roll'!$U12,(('Rent Roll'!$W12*'Rent Roll'!$D12)*((1+'Rent Roll'!$X12)^('Reimbursement Breakout'!AJ$2-1))),"-")</f>
        <v>-</v>
      </c>
      <c r="AK93" s="715" t="str">
        <f>IF(AK$3='Rent Roll'!$U12,(('Rent Roll'!$W12*'Rent Roll'!$D12)*((1+'Rent Roll'!$X12)^('Reimbursement Breakout'!AK$2-1))),"-")</f>
        <v>-</v>
      </c>
      <c r="AL93" s="715" t="str">
        <f>IF(AL$3='Rent Roll'!$U12,(('Rent Roll'!$W12*'Rent Roll'!$D12)*((1+'Rent Roll'!$X12)^('Reimbursement Breakout'!AL$2-1))),"-")</f>
        <v>-</v>
      </c>
      <c r="AM93" s="715" t="str">
        <f>IF(AM$3='Rent Roll'!$U12,(('Rent Roll'!$W12*'Rent Roll'!$D12)*((1+'Rent Roll'!$X12)^('Reimbursement Breakout'!AM$2-1))),"-")</f>
        <v>-</v>
      </c>
      <c r="AN93" s="715" t="str">
        <f>IF(AN$3='Rent Roll'!$U12,(('Rent Roll'!$W12*'Rent Roll'!$D12)*((1+'Rent Roll'!$X12)^('Reimbursement Breakout'!AN$2-1))),"-")</f>
        <v>-</v>
      </c>
      <c r="AO93" s="715" t="str">
        <f>IF(AO$3='Rent Roll'!$U12,(('Rent Roll'!$W12*'Rent Roll'!$D12)*((1+'Rent Roll'!$X12)^('Reimbursement Breakout'!AO$2-1))),"-")</f>
        <v>-</v>
      </c>
      <c r="AP93" s="715" t="str">
        <f>IF(AP$3='Rent Roll'!$U12,(('Rent Roll'!$W12*'Rent Roll'!$D12)*((1+'Rent Roll'!$X12)^('Reimbursement Breakout'!AP$2-1))),"-")</f>
        <v>-</v>
      </c>
      <c r="AQ93" s="715" t="str">
        <f>IF(AQ$3='Rent Roll'!$U12,(('Rent Roll'!$W12*'Rent Roll'!$D12)*((1+'Rent Roll'!$X12)^('Reimbursement Breakout'!AQ$2-1))),"-")</f>
        <v>-</v>
      </c>
      <c r="AR93" s="715" t="str">
        <f>IF(AR$3='Rent Roll'!$U12,(('Rent Roll'!$W12*'Rent Roll'!$D12)*((1+'Rent Roll'!$X12)^('Reimbursement Breakout'!AR$2-1))),"-")</f>
        <v>-</v>
      </c>
      <c r="AS93" s="715" t="str">
        <f>IF(AS$3='Rent Roll'!$U12,(('Rent Roll'!$W12*'Rent Roll'!$D12)*((1+'Rent Roll'!$X12)^('Reimbursement Breakout'!AS$2-1))),"-")</f>
        <v>-</v>
      </c>
      <c r="AT93" s="715" t="str">
        <f>IF(AT$3='Rent Roll'!$U12,(('Rent Roll'!$W12*'Rent Roll'!$D12)*((1+'Rent Roll'!$X12)^('Reimbursement Breakout'!AT$2-1))),"-")</f>
        <v>-</v>
      </c>
      <c r="AU93" s="715" t="str">
        <f>IF(AU$3='Rent Roll'!$U12,(('Rent Roll'!$W12*'Rent Roll'!$D12)*((1+'Rent Roll'!$X12)^('Reimbursement Breakout'!AU$2-1))),"-")</f>
        <v>-</v>
      </c>
      <c r="AV93" s="715" t="str">
        <f>IF(AV$3='Rent Roll'!$U12,(('Rent Roll'!$W12*'Rent Roll'!$D12)*((1+'Rent Roll'!$X12)^('Reimbursement Breakout'!AV$2-1))),"-")</f>
        <v>-</v>
      </c>
      <c r="AW93" s="715" t="str">
        <f>IF(AW$3='Rent Roll'!$U12,(('Rent Roll'!$W12*'Rent Roll'!$D12)*((1+'Rent Roll'!$X12)^('Reimbursement Breakout'!AW$2-1))),"-")</f>
        <v>-</v>
      </c>
      <c r="AX93" s="715" t="str">
        <f>IF(AX$3='Rent Roll'!$U12,(('Rent Roll'!$W12*'Rent Roll'!$D12)*((1+'Rent Roll'!$X12)^('Reimbursement Breakout'!AX$2-1))),"-")</f>
        <v>-</v>
      </c>
      <c r="AY93" s="715" t="str">
        <f>IF(AY$3='Rent Roll'!$U12,(('Rent Roll'!$W12*'Rent Roll'!$D12)*((1+'Rent Roll'!$X12)^('Reimbursement Breakout'!AY$2-1))),"-")</f>
        <v>-</v>
      </c>
      <c r="AZ93" s="715" t="str">
        <f>IF(AZ$3='Rent Roll'!$U12,(('Rent Roll'!$W12*'Rent Roll'!$D12)*((1+'Rent Roll'!$X12)^('Reimbursement Breakout'!AZ$2-1))),"-")</f>
        <v>-</v>
      </c>
      <c r="BA93" s="715" t="str">
        <f>IF(BA$3='Rent Roll'!$U12,(('Rent Roll'!$W12*'Rent Roll'!$D12)*((1+'Rent Roll'!$X12)^('Reimbursement Breakout'!BA$2-1))),"-")</f>
        <v>-</v>
      </c>
      <c r="BB93" s="715" t="str">
        <f>IF(BB$3='Rent Roll'!$U12,(('Rent Roll'!$W12*'Rent Roll'!$D12)*((1+'Rent Roll'!$X12)^('Reimbursement Breakout'!BB$2-1))),"-")</f>
        <v>-</v>
      </c>
      <c r="BC93" s="715" t="str">
        <f>IF(BC$3='Rent Roll'!$U12,(('Rent Roll'!$W12*'Rent Roll'!$D12)*((1+'Rent Roll'!$X12)^('Reimbursement Breakout'!BC$2-1))),"-")</f>
        <v>-</v>
      </c>
      <c r="BD93" s="715" t="str">
        <f>IF(BD$3='Rent Roll'!$U12,(('Rent Roll'!$W12*'Rent Roll'!$D12)*((1+'Rent Roll'!$X12)^('Reimbursement Breakout'!BD$2-1))),"-")</f>
        <v>-</v>
      </c>
      <c r="BE93" s="715" t="str">
        <f>IF(BE$3='Rent Roll'!$U12,(('Rent Roll'!$W12*'Rent Roll'!$D12)*((1+'Rent Roll'!$X12)^('Reimbursement Breakout'!BE$2-1))),"-")</f>
        <v>-</v>
      </c>
      <c r="BF93" s="715" t="str">
        <f>IF(BF$3='Rent Roll'!$U12,(('Rent Roll'!$W12*'Rent Roll'!$D12)*((1+'Rent Roll'!$X12)^('Reimbursement Breakout'!BF$2-1))),"-")</f>
        <v>-</v>
      </c>
      <c r="BG93" s="715" t="str">
        <f>IF(BG$3='Rent Roll'!$U12,(('Rent Roll'!$W12*'Rent Roll'!$D12)*((1+'Rent Roll'!$X12)^('Reimbursement Breakout'!BG$2-1))),"-")</f>
        <v>-</v>
      </c>
      <c r="BH93" s="715" t="str">
        <f>IF(BH$3='Rent Roll'!$U12,(('Rent Roll'!$W12*'Rent Roll'!$D12)*((1+'Rent Roll'!$X12)^('Reimbursement Breakout'!BH$2-1))),"-")</f>
        <v>-</v>
      </c>
      <c r="BI93" s="715" t="str">
        <f>IF(BI$3='Rent Roll'!$U12,(('Rent Roll'!$W12*'Rent Roll'!$D12)*((1+'Rent Roll'!$X12)^('Reimbursement Breakout'!BI$2-1))),"-")</f>
        <v>-</v>
      </c>
      <c r="BJ93" s="715" t="str">
        <f>IF(BJ$3='Rent Roll'!$U12,(('Rent Roll'!$W12*'Rent Roll'!$D12)*((1+'Rent Roll'!$X12)^('Reimbursement Breakout'!BJ$2-1))),"-")</f>
        <v>-</v>
      </c>
      <c r="BK93" s="715" t="str">
        <f>IF(BK$3='Rent Roll'!$U12,(('Rent Roll'!$W12*'Rent Roll'!$D12)*((1+'Rent Roll'!$X12)^('Reimbursement Breakout'!BK$2-1))),"-")</f>
        <v>-</v>
      </c>
      <c r="BL93" s="715" t="str">
        <f>IF(BL$3='Rent Roll'!$U12,(('Rent Roll'!$W12*'Rent Roll'!$D12)*((1+'Rent Roll'!$X12)^('Reimbursement Breakout'!BL$2-1))),"-")</f>
        <v>-</v>
      </c>
      <c r="BM93" s="715" t="str">
        <f>IF(BM$3='Rent Roll'!$U12,(('Rent Roll'!$W12*'Rent Roll'!$D12)*((1+'Rent Roll'!$X12)^('Reimbursement Breakout'!BM$2-1))),"-")</f>
        <v>-</v>
      </c>
      <c r="BN93" s="715" t="str">
        <f>IF(BN$3='Rent Roll'!$U12,(('Rent Roll'!$W12*'Rent Roll'!$D12)*((1+'Rent Roll'!$X12)^('Reimbursement Breakout'!BN$2-1))),"-")</f>
        <v>-</v>
      </c>
      <c r="BO93" s="715" t="str">
        <f>IF(BO$3='Rent Roll'!$U12,(('Rent Roll'!$W12*'Rent Roll'!$D12)*((1+'Rent Roll'!$X12)^('Reimbursement Breakout'!BO$2-1))),"-")</f>
        <v>-</v>
      </c>
      <c r="BP93" s="715" t="str">
        <f>IF(BP$3='Rent Roll'!$U12,(('Rent Roll'!$W12*'Rent Roll'!$D12)*((1+'Rent Roll'!$X12)^('Reimbursement Breakout'!BP$2-1))),"-")</f>
        <v>-</v>
      </c>
      <c r="BQ93" s="715" t="str">
        <f>IF(BQ$3='Rent Roll'!$U12,(('Rent Roll'!$W12*'Rent Roll'!$D12)*((1+'Rent Roll'!$X12)^('Reimbursement Breakout'!BQ$2-1))),"-")</f>
        <v>-</v>
      </c>
      <c r="BR93" s="715" t="str">
        <f>IF(BR$3='Rent Roll'!$U12,(('Rent Roll'!$W12*'Rent Roll'!$D12)*((1+'Rent Roll'!$X12)^('Reimbursement Breakout'!BR$2-1))),"-")</f>
        <v>-</v>
      </c>
      <c r="BS93" s="715" t="str">
        <f>IF(BS$3='Rent Roll'!$U12,(('Rent Roll'!$W12*'Rent Roll'!$D12)*((1+'Rent Roll'!$X12)^('Reimbursement Breakout'!BS$2-1))),"-")</f>
        <v>-</v>
      </c>
      <c r="BT93" s="715" t="str">
        <f>IF(BT$3='Rent Roll'!$U12,(('Rent Roll'!$W12*'Rent Roll'!$D12)*((1+'Rent Roll'!$X12)^('Reimbursement Breakout'!BT$2-1))),"-")</f>
        <v>-</v>
      </c>
      <c r="BU93" s="715" t="str">
        <f>IF(BU$3='Rent Roll'!$U12,(('Rent Roll'!$W12*'Rent Roll'!$D12)*((1+'Rent Roll'!$X12)^('Reimbursement Breakout'!BU$2-1))),"-")</f>
        <v>-</v>
      </c>
      <c r="BV93" s="715" t="str">
        <f>IF(BV$3='Rent Roll'!$U12,(('Rent Roll'!$W12*'Rent Roll'!$D12)*((1+'Rent Roll'!$X12)^('Reimbursement Breakout'!BV$2-1))),"-")</f>
        <v>-</v>
      </c>
      <c r="BW93" s="715" t="str">
        <f>IF(BW$3='Rent Roll'!$U12,(('Rent Roll'!$W12*'Rent Roll'!$D12)*((1+'Rent Roll'!$X12)^('Reimbursement Breakout'!BW$2-1))),"-")</f>
        <v>-</v>
      </c>
      <c r="BX93" s="715" t="str">
        <f>IF(BX$3='Rent Roll'!$U12,(('Rent Roll'!$W12*'Rent Roll'!$D12)*((1+'Rent Roll'!$X12)^('Reimbursement Breakout'!BX$2-1))),"-")</f>
        <v>-</v>
      </c>
      <c r="BY93" s="715" t="str">
        <f>IF(BY$3='Rent Roll'!$U12,(('Rent Roll'!$W12*'Rent Roll'!$D12)*((1+'Rent Roll'!$X12)^('Reimbursement Breakout'!BY$2-1))),"-")</f>
        <v>-</v>
      </c>
      <c r="BZ93" s="715" t="str">
        <f>IF(BZ$3='Rent Roll'!$U12,(('Rent Roll'!$W12*'Rent Roll'!$D12)*((1+'Rent Roll'!$X12)^('Reimbursement Breakout'!BZ$2-1))),"-")</f>
        <v>-</v>
      </c>
      <c r="CA93" s="715" t="str">
        <f>IF(CA$3='Rent Roll'!$U12,(('Rent Roll'!$W12*'Rent Roll'!$D12)*((1+'Rent Roll'!$X12)^('Reimbursement Breakout'!CA$2-1))),"-")</f>
        <v>-</v>
      </c>
      <c r="CB93" s="715" t="str">
        <f>IF(CB$3='Rent Roll'!$U12,(('Rent Roll'!$W12*'Rent Roll'!$D12)*((1+'Rent Roll'!$X12)^('Reimbursement Breakout'!CB$2-1))),"-")</f>
        <v>-</v>
      </c>
      <c r="CC93" s="715" t="str">
        <f>IF(CC$3='Rent Roll'!$U12,(('Rent Roll'!$W12*'Rent Roll'!$D12)*((1+'Rent Roll'!$X12)^('Reimbursement Breakout'!CC$2-1))),"-")</f>
        <v>-</v>
      </c>
      <c r="CD93" s="715" t="str">
        <f>IF(CD$3='Rent Roll'!$U12,(('Rent Roll'!$W12*'Rent Roll'!$D12)*((1+'Rent Roll'!$X12)^('Reimbursement Breakout'!CD$2-1))),"-")</f>
        <v>-</v>
      </c>
      <c r="CE93" s="715" t="str">
        <f>IF(CE$3='Rent Roll'!$U12,(('Rent Roll'!$W12*'Rent Roll'!$D12)*((1+'Rent Roll'!$X12)^('Reimbursement Breakout'!CE$2-1))),"-")</f>
        <v>-</v>
      </c>
      <c r="CF93" s="715" t="str">
        <f>IF(CF$3='Rent Roll'!$U12,(('Rent Roll'!$W12*'Rent Roll'!$D12)*((1+'Rent Roll'!$X12)^('Reimbursement Breakout'!CF$2-1))),"-")</f>
        <v>-</v>
      </c>
      <c r="CG93" s="715" t="str">
        <f>IF(CG$3='Rent Roll'!$U12,(('Rent Roll'!$W12*'Rent Roll'!$D12)*((1+'Rent Roll'!$X12)^('Reimbursement Breakout'!CG$2-1))),"-")</f>
        <v>-</v>
      </c>
      <c r="CH93" s="715" t="str">
        <f>IF(CH$3='Rent Roll'!$U12,(('Rent Roll'!$W12*'Rent Roll'!$D12)*((1+'Rent Roll'!$X12)^('Reimbursement Breakout'!CH$2-1))),"-")</f>
        <v>-</v>
      </c>
      <c r="CI93" s="715" t="str">
        <f>IF(CI$3='Rent Roll'!$U12,(('Rent Roll'!$W12*'Rent Roll'!$D12)*((1+'Rent Roll'!$X12)^('Reimbursement Breakout'!CI$2-1))),"-")</f>
        <v>-</v>
      </c>
      <c r="CJ93" s="715" t="str">
        <f>IF(CJ$3='Rent Roll'!$U12,(('Rent Roll'!$W12*'Rent Roll'!$D12)*((1+'Rent Roll'!$X12)^('Reimbursement Breakout'!CJ$2-1))),"-")</f>
        <v>-</v>
      </c>
      <c r="CK93" s="715" t="str">
        <f>IF(CK$3='Rent Roll'!$U12,(('Rent Roll'!$W12*'Rent Roll'!$D12)*((1+'Rent Roll'!$X12)^('Reimbursement Breakout'!CK$2-1))),"-")</f>
        <v>-</v>
      </c>
      <c r="CL93" s="715" t="str">
        <f>IF(CL$3='Rent Roll'!$U12,(('Rent Roll'!$W12*'Rent Roll'!$D12)*((1+'Rent Roll'!$X12)^('Reimbursement Breakout'!CL$2-1))),"-")</f>
        <v>-</v>
      </c>
      <c r="CM93" s="715" t="str">
        <f>IF(CM$3='Rent Roll'!$U12,(('Rent Roll'!$W12*'Rent Roll'!$D12)*((1+'Rent Roll'!$X12)^('Reimbursement Breakout'!CM$2-1))),"-")</f>
        <v>-</v>
      </c>
      <c r="CN93" s="715" t="str">
        <f>IF(CN$3='Rent Roll'!$U12,(('Rent Roll'!$W12*'Rent Roll'!$D12)*((1+'Rent Roll'!$X12)^('Reimbursement Breakout'!CN$2-1))),"-")</f>
        <v>-</v>
      </c>
      <c r="CO93" s="715" t="str">
        <f>IF(CO$3='Rent Roll'!$U12,(('Rent Roll'!$W12*'Rent Roll'!$D12)*((1+'Rent Roll'!$X12)^('Reimbursement Breakout'!CO$2-1))),"-")</f>
        <v>-</v>
      </c>
      <c r="CP93" s="715" t="str">
        <f>IF(CP$3='Rent Roll'!$U12,(('Rent Roll'!$W12*'Rent Roll'!$D12)*((1+'Rent Roll'!$X12)^('Reimbursement Breakout'!CP$2-1))),"-")</f>
        <v>-</v>
      </c>
      <c r="CQ93" s="715" t="str">
        <f>IF(CQ$3='Rent Roll'!$U12,(('Rent Roll'!$W12*'Rent Roll'!$D12)*((1+'Rent Roll'!$X12)^('Reimbursement Breakout'!CQ$2-1))),"-")</f>
        <v>-</v>
      </c>
      <c r="CR93" s="715" t="str">
        <f>IF(CR$3='Rent Roll'!$U12,(('Rent Roll'!$W12*'Rent Roll'!$D12)*((1+'Rent Roll'!$X12)^('Reimbursement Breakout'!CR$2-1))),"-")</f>
        <v>-</v>
      </c>
      <c r="CS93" s="715" t="str">
        <f>IF(CS$3='Rent Roll'!$U12,(('Rent Roll'!$W12*'Rent Roll'!$D12)*((1+'Rent Roll'!$X12)^('Reimbursement Breakout'!CS$2-1))),"-")</f>
        <v>-</v>
      </c>
      <c r="CT93" s="715" t="str">
        <f>IF(CT$3='Rent Roll'!$U12,(('Rent Roll'!$W12*'Rent Roll'!$D12)*((1+'Rent Roll'!$X12)^('Reimbursement Breakout'!CT$2-1))),"-")</f>
        <v>-</v>
      </c>
      <c r="CU93" s="715" t="str">
        <f>IF(CU$3='Rent Roll'!$U12,(('Rent Roll'!$W12*'Rent Roll'!$D12)*((1+'Rent Roll'!$X12)^('Reimbursement Breakout'!CU$2-1))),"-")</f>
        <v>-</v>
      </c>
      <c r="CV93" s="715" t="str">
        <f>IF(CV$3='Rent Roll'!$U12,(('Rent Roll'!$W12*'Rent Roll'!$D12)*((1+'Rent Roll'!$X12)^('Reimbursement Breakout'!CV$2-1))),"-")</f>
        <v>-</v>
      </c>
      <c r="CW93" s="715" t="str">
        <f>IF(CW$3='Rent Roll'!$U12,(('Rent Roll'!$W12*'Rent Roll'!$D12)*((1+'Rent Roll'!$X12)^('Reimbursement Breakout'!CW$2-1))),"-")</f>
        <v>-</v>
      </c>
      <c r="CX93" s="715" t="str">
        <f>IF(CX$3='Rent Roll'!$U12,(('Rent Roll'!$W12*'Rent Roll'!$D12)*((1+'Rent Roll'!$X12)^('Reimbursement Breakout'!CX$2-1))),"-")</f>
        <v>-</v>
      </c>
      <c r="CY93" s="715" t="str">
        <f>IF(CY$3='Rent Roll'!$U12,(('Rent Roll'!$W12*'Rent Roll'!$D12)*((1+'Rent Roll'!$X12)^('Reimbursement Breakout'!CY$2-1))),"-")</f>
        <v>-</v>
      </c>
      <c r="CZ93" s="715" t="str">
        <f>IF(CZ$3='Rent Roll'!$U12,(('Rent Roll'!$W12*'Rent Roll'!$D12)*((1+'Rent Roll'!$X12)^('Reimbursement Breakout'!CZ$2-1))),"-")</f>
        <v>-</v>
      </c>
      <c r="DA93" s="715" t="str">
        <f>IF(DA$3='Rent Roll'!$U12,(('Rent Roll'!$W12*'Rent Roll'!$D12)*((1+'Rent Roll'!$X12)^('Reimbursement Breakout'!DA$2-1))),"-")</f>
        <v>-</v>
      </c>
      <c r="DB93" s="715" t="str">
        <f>IF(DB$3='Rent Roll'!$U12,(('Rent Roll'!$W12*'Rent Roll'!$D12)*((1+'Rent Roll'!$X12)^('Reimbursement Breakout'!DB$2-1))),"-")</f>
        <v>-</v>
      </c>
      <c r="DC93" s="715" t="str">
        <f>IF(DC$3='Rent Roll'!$U12,(('Rent Roll'!$W12*'Rent Roll'!$D12)*((1+'Rent Roll'!$X12)^('Reimbursement Breakout'!DC$2-1))),"-")</f>
        <v>-</v>
      </c>
      <c r="DD93" s="715" t="str">
        <f>IF(DD$3='Rent Roll'!$U12,(('Rent Roll'!$W12*'Rent Roll'!$D12)*((1+'Rent Roll'!$X12)^('Reimbursement Breakout'!DD$2-1))),"-")</f>
        <v>-</v>
      </c>
      <c r="DE93" s="715" t="str">
        <f>IF(DE$3='Rent Roll'!$U12,(('Rent Roll'!$W12*'Rent Roll'!$D12)*((1+'Rent Roll'!$X12)^('Reimbursement Breakout'!DE$2-1))),"-")</f>
        <v>-</v>
      </c>
      <c r="DF93" s="715" t="str">
        <f>IF(DF$3='Rent Roll'!$U12,(('Rent Roll'!$W12*'Rent Roll'!$D12)*((1+'Rent Roll'!$X12)^('Reimbursement Breakout'!DF$2-1))),"-")</f>
        <v>-</v>
      </c>
      <c r="DG93" s="715" t="str">
        <f>IF(DG$3='Rent Roll'!$U12,(('Rent Roll'!$W12*'Rent Roll'!$D12)*((1+'Rent Roll'!$X12)^('Reimbursement Breakout'!DG$2-1))),"-")</f>
        <v>-</v>
      </c>
      <c r="DH93" s="715" t="str">
        <f>IF(DH$3='Rent Roll'!$U12,(('Rent Roll'!$W12*'Rent Roll'!$D12)*((1+'Rent Roll'!$X12)^('Reimbursement Breakout'!DH$2-1))),"-")</f>
        <v>-</v>
      </c>
      <c r="DI93" s="715" t="str">
        <f>IF(DI$3='Rent Roll'!$U12,(('Rent Roll'!$W12*'Rent Roll'!$D12)*((1+'Rent Roll'!$X12)^('Reimbursement Breakout'!DI$2-1))),"-")</f>
        <v>-</v>
      </c>
      <c r="DJ93" s="715" t="str">
        <f>IF(DJ$3='Rent Roll'!$U12,(('Rent Roll'!$W12*'Rent Roll'!$D12)*((1+'Rent Roll'!$X12)^('Reimbursement Breakout'!DJ$2-1))),"-")</f>
        <v>-</v>
      </c>
      <c r="DK93" s="715" t="str">
        <f>IF(DK$3='Rent Roll'!$U12,(('Rent Roll'!$W12*'Rent Roll'!$D12)*((1+'Rent Roll'!$X12)^('Reimbursement Breakout'!DK$2-1))),"-")</f>
        <v>-</v>
      </c>
      <c r="DL93" s="715" t="str">
        <f>IF(DL$3='Rent Roll'!$U12,(('Rent Roll'!$W12*'Rent Roll'!$D12)*((1+'Rent Roll'!$X12)^('Reimbursement Breakout'!DL$2-1))),"-")</f>
        <v>-</v>
      </c>
      <c r="DM93" s="715" t="str">
        <f>IF(DM$3='Rent Roll'!$U12,(('Rent Roll'!$W12*'Rent Roll'!$D12)*((1+'Rent Roll'!$X12)^('Reimbursement Breakout'!DM$2-1))),"-")</f>
        <v>-</v>
      </c>
      <c r="DN93" s="715" t="str">
        <f>IF(DN$3='Rent Roll'!$U12,(('Rent Roll'!$W12*'Rent Roll'!$D12)*((1+'Rent Roll'!$X12)^('Reimbursement Breakout'!DN$2-1))),"-")</f>
        <v>-</v>
      </c>
      <c r="DO93" s="715" t="str">
        <f>IF(DO$3='Rent Roll'!$U12,(('Rent Roll'!$W12*'Rent Roll'!$D12)*((1+'Rent Roll'!$X12)^('Reimbursement Breakout'!DO$2-1))),"-")</f>
        <v>-</v>
      </c>
      <c r="DP93" s="715" t="str">
        <f>IF(DP$3='Rent Roll'!$U12,(('Rent Roll'!$W12*'Rent Roll'!$D12)*((1+'Rent Roll'!$X12)^('Reimbursement Breakout'!DP$2-1))),"-")</f>
        <v>-</v>
      </c>
      <c r="DQ93" s="715" t="str">
        <f>IF(DQ$3='Rent Roll'!$U12,(('Rent Roll'!$W12*'Rent Roll'!$D12)*((1+'Rent Roll'!$X12)^('Reimbursement Breakout'!DQ$2-1))),"-")</f>
        <v>-</v>
      </c>
      <c r="DR93" s="715" t="str">
        <f>IF(DR$3='Rent Roll'!$U12,(('Rent Roll'!$W12*'Rent Roll'!$D12)*((1+'Rent Roll'!$X12)^('Reimbursement Breakout'!DR$2-1))),"-")</f>
        <v>-</v>
      </c>
      <c r="DS93" s="715" t="str">
        <f>IF(DS$3='Rent Roll'!$U12,(('Rent Roll'!$W12*'Rent Roll'!$D12)*((1+'Rent Roll'!$X12)^('Reimbursement Breakout'!DS$2-1))),"-")</f>
        <v>-</v>
      </c>
      <c r="DT93" s="715" t="str">
        <f>IF(DT$3='Rent Roll'!$U12,(('Rent Roll'!$W12*'Rent Roll'!$D12)*((1+'Rent Roll'!$X12)^('Reimbursement Breakout'!DT$2-1))),"-")</f>
        <v>-</v>
      </c>
      <c r="DU93" s="715" t="str">
        <f>IF(DU$3='Rent Roll'!$U12,(('Rent Roll'!$W12*'Rent Roll'!$D12)*((1+'Rent Roll'!$X12)^('Reimbursement Breakout'!DU$2-1))),"-")</f>
        <v>-</v>
      </c>
      <c r="DV93" s="715" t="str">
        <f>IF(DV$3='Rent Roll'!$U12,(('Rent Roll'!$W12*'Rent Roll'!$D12)*((1+'Rent Roll'!$X12)^('Reimbursement Breakout'!DV$2-1))),"-")</f>
        <v>-</v>
      </c>
      <c r="DW93" s="715" t="str">
        <f>IF(DW$3='Rent Roll'!$U12,(('Rent Roll'!$W12*'Rent Roll'!$D12)*((1+'Rent Roll'!$X12)^('Reimbursement Breakout'!DW$2-1))),"-")</f>
        <v>-</v>
      </c>
      <c r="DX93" s="715" t="str">
        <f>IF(DX$3='Rent Roll'!$U12,(('Rent Roll'!$W12*'Rent Roll'!$D12)*((1+'Rent Roll'!$X12)^('Reimbursement Breakout'!DX$2-1))),"-")</f>
        <v>-</v>
      </c>
      <c r="DY93" s="715" t="str">
        <f>IF(DY$3='Rent Roll'!$U12,(('Rent Roll'!$W12*'Rent Roll'!$D12)*((1+'Rent Roll'!$X12)^('Reimbursement Breakout'!DY$2-1))),"-")</f>
        <v>-</v>
      </c>
      <c r="DZ93" s="715" t="str">
        <f>IF(DZ$3='Rent Roll'!$U12,(('Rent Roll'!$W12*'Rent Roll'!$D12)*((1+'Rent Roll'!$X12)^('Reimbursement Breakout'!DZ$2-1))),"-")</f>
        <v>-</v>
      </c>
      <c r="EA93" s="715" t="str">
        <f>IF(EA$3='Rent Roll'!$U12,(('Rent Roll'!$W12*'Rent Roll'!$D12)*((1+'Rent Roll'!$X12)^('Reimbursement Breakout'!EA$2-1))),"-")</f>
        <v>-</v>
      </c>
      <c r="EB93" s="715" t="str">
        <f>IF(EB$3='Rent Roll'!$U12,(('Rent Roll'!$W12*'Rent Roll'!$D12)*((1+'Rent Roll'!$X12)^('Reimbursement Breakout'!EB$2-1))),"-")</f>
        <v>-</v>
      </c>
      <c r="EC93" s="715" t="str">
        <f>IF(EC$3='Rent Roll'!$U12,(('Rent Roll'!$W12*'Rent Roll'!$D12)*((1+'Rent Roll'!$X12)^('Reimbursement Breakout'!EC$2-1))),"-")</f>
        <v>-</v>
      </c>
      <c r="ED93" s="715" t="str">
        <f>IF(ED$3='Rent Roll'!$U12,(('Rent Roll'!$W12*'Rent Roll'!$D12)*((1+'Rent Roll'!$X12)^('Reimbursement Breakout'!ED$2-1))),"-")</f>
        <v>-</v>
      </c>
      <c r="EE93" s="715" t="str">
        <f>IF(EE$3='Rent Roll'!$U12,(('Rent Roll'!$W12*'Rent Roll'!$D12)*((1+'Rent Roll'!$X12)^('Reimbursement Breakout'!EE$2-1))),"-")</f>
        <v>-</v>
      </c>
      <c r="EF93" s="361" t="str">
        <f>IF(EF$3='Rent Roll'!$U12,(('Rent Roll'!$W12*'Rent Roll'!$D12)*((1+'Rent Roll'!$X12)^('Reimbursement Breakout'!EF$2-1))),"-")</f>
        <v>-</v>
      </c>
      <c r="EG93" s="693" t="s">
        <v>109</v>
      </c>
    </row>
    <row r="94" spans="2:137" x14ac:dyDescent="0.25">
      <c r="B94" s="731"/>
      <c r="C94" s="714" t="str">
        <f>CONCATENATE('Rent Roll'!B13&amp;" - "&amp;'Rent Roll'!C13)</f>
        <v xml:space="preserve"> - </v>
      </c>
      <c r="D94" s="361">
        <f t="shared" si="23"/>
        <v>0</v>
      </c>
      <c r="E94" s="715" t="str">
        <f>IF(E$3='Rent Roll'!$U13,(('Rent Roll'!$W13*'Rent Roll'!$D13)*((1+'Rent Roll'!$X13)^('Reimbursement Breakout'!E$2-1))),"-")</f>
        <v>-</v>
      </c>
      <c r="F94" s="715" t="str">
        <f>IF(F$3='Rent Roll'!$U13,(('Rent Roll'!$W13*'Rent Roll'!$D13)*((1+'Rent Roll'!$X13)^('Reimbursement Breakout'!F$2-1))),"-")</f>
        <v>-</v>
      </c>
      <c r="G94" s="715" t="str">
        <f>IF(G$3='Rent Roll'!$U13,(('Rent Roll'!$W13*'Rent Roll'!$D13)*((1+'Rent Roll'!$X13)^('Reimbursement Breakout'!G$2-1))),"-")</f>
        <v>-</v>
      </c>
      <c r="H94" s="715" t="str">
        <f>IF(H$3='Rent Roll'!$U13,(('Rent Roll'!$W13*'Rent Roll'!$D13)*((1+'Rent Roll'!$X13)^('Reimbursement Breakout'!H$2-1))),"-")</f>
        <v>-</v>
      </c>
      <c r="I94" s="715" t="str">
        <f>IF(I$3='Rent Roll'!$U13,(('Rent Roll'!$W13*'Rent Roll'!$D13)*((1+'Rent Roll'!$X13)^('Reimbursement Breakout'!I$2-1))),"-")</f>
        <v>-</v>
      </c>
      <c r="J94" s="715" t="str">
        <f>IF(J$3='Rent Roll'!$U13,(('Rent Roll'!$W13*'Rent Roll'!$D13)*((1+'Rent Roll'!$X13)^('Reimbursement Breakout'!J$2-1))),"-")</f>
        <v>-</v>
      </c>
      <c r="K94" s="715" t="str">
        <f>IF(K$3='Rent Roll'!$U13,(('Rent Roll'!$W13*'Rent Roll'!$D13)*((1+'Rent Roll'!$X13)^('Reimbursement Breakout'!K$2-1))),"-")</f>
        <v>-</v>
      </c>
      <c r="L94" s="715" t="str">
        <f>IF(L$3='Rent Roll'!$U13,(('Rent Roll'!$W13*'Rent Roll'!$D13)*((1+'Rent Roll'!$X13)^('Reimbursement Breakout'!L$2-1))),"-")</f>
        <v>-</v>
      </c>
      <c r="M94" s="715" t="str">
        <f>IF(M$3='Rent Roll'!$U13,(('Rent Roll'!$W13*'Rent Roll'!$D13)*((1+'Rent Roll'!$X13)^('Reimbursement Breakout'!M$2-1))),"-")</f>
        <v>-</v>
      </c>
      <c r="N94" s="715" t="str">
        <f>IF(N$3='Rent Roll'!$U13,(('Rent Roll'!$W13*'Rent Roll'!$D13)*((1+'Rent Roll'!$X13)^('Reimbursement Breakout'!N$2-1))),"-")</f>
        <v>-</v>
      </c>
      <c r="O94" s="715" t="str">
        <f>IF(O$3='Rent Roll'!$U13,(('Rent Roll'!$W13*'Rent Roll'!$D13)*((1+'Rent Roll'!$X13)^('Reimbursement Breakout'!O$2-1))),"-")</f>
        <v>-</v>
      </c>
      <c r="P94" s="715" t="str">
        <f>IF(P$3='Rent Roll'!$U13,(('Rent Roll'!$W13*'Rent Roll'!$D13)*((1+'Rent Roll'!$X13)^('Reimbursement Breakout'!P$2-1))),"-")</f>
        <v>-</v>
      </c>
      <c r="Q94" s="715" t="str">
        <f>IF(Q$3='Rent Roll'!$U13,(('Rent Roll'!$W13*'Rent Roll'!$D13)*((1+'Rent Roll'!$X13)^('Reimbursement Breakout'!Q$2-1))),"-")</f>
        <v>-</v>
      </c>
      <c r="R94" s="715" t="str">
        <f>IF(R$3='Rent Roll'!$U13,(('Rent Roll'!$W13*'Rent Roll'!$D13)*((1+'Rent Roll'!$X13)^('Reimbursement Breakout'!R$2-1))),"-")</f>
        <v>-</v>
      </c>
      <c r="S94" s="715" t="str">
        <f>IF(S$3='Rent Roll'!$U13,(('Rent Roll'!$W13*'Rent Roll'!$D13)*((1+'Rent Roll'!$X13)^('Reimbursement Breakout'!S$2-1))),"-")</f>
        <v>-</v>
      </c>
      <c r="T94" s="715" t="str">
        <f>IF(T$3='Rent Roll'!$U13,(('Rent Roll'!$W13*'Rent Roll'!$D13)*((1+'Rent Roll'!$X13)^('Reimbursement Breakout'!T$2-1))),"-")</f>
        <v>-</v>
      </c>
      <c r="U94" s="715" t="str">
        <f>IF(U$3='Rent Roll'!$U13,(('Rent Roll'!$W13*'Rent Roll'!$D13)*((1+'Rent Roll'!$X13)^('Reimbursement Breakout'!U$2-1))),"-")</f>
        <v>-</v>
      </c>
      <c r="V94" s="715" t="str">
        <f>IF(V$3='Rent Roll'!$U13,(('Rent Roll'!$W13*'Rent Roll'!$D13)*((1+'Rent Roll'!$X13)^('Reimbursement Breakout'!V$2-1))),"-")</f>
        <v>-</v>
      </c>
      <c r="W94" s="715" t="str">
        <f>IF(W$3='Rent Roll'!$U13,(('Rent Roll'!$W13*'Rent Roll'!$D13)*((1+'Rent Roll'!$X13)^('Reimbursement Breakout'!W$2-1))),"-")</f>
        <v>-</v>
      </c>
      <c r="X94" s="715" t="str">
        <f>IF(X$3='Rent Roll'!$U13,(('Rent Roll'!$W13*'Rent Roll'!$D13)*((1+'Rent Roll'!$X13)^('Reimbursement Breakout'!X$2-1))),"-")</f>
        <v>-</v>
      </c>
      <c r="Y94" s="715" t="str">
        <f>IF(Y$3='Rent Roll'!$U13,(('Rent Roll'!$W13*'Rent Roll'!$D13)*((1+'Rent Roll'!$X13)^('Reimbursement Breakout'!Y$2-1))),"-")</f>
        <v>-</v>
      </c>
      <c r="Z94" s="715" t="str">
        <f>IF(Z$3='Rent Roll'!$U13,(('Rent Roll'!$W13*'Rent Roll'!$D13)*((1+'Rent Roll'!$X13)^('Reimbursement Breakout'!Z$2-1))),"-")</f>
        <v>-</v>
      </c>
      <c r="AA94" s="715" t="str">
        <f>IF(AA$3='Rent Roll'!$U13,(('Rent Roll'!$W13*'Rent Roll'!$D13)*((1+'Rent Roll'!$X13)^('Reimbursement Breakout'!AA$2-1))),"-")</f>
        <v>-</v>
      </c>
      <c r="AB94" s="715" t="str">
        <f>IF(AB$3='Rent Roll'!$U13,(('Rent Roll'!$W13*'Rent Roll'!$D13)*((1+'Rent Roll'!$X13)^('Reimbursement Breakout'!AB$2-1))),"-")</f>
        <v>-</v>
      </c>
      <c r="AC94" s="715" t="str">
        <f>IF(AC$3='Rent Roll'!$U13,(('Rent Roll'!$W13*'Rent Roll'!$D13)*((1+'Rent Roll'!$X13)^('Reimbursement Breakout'!AC$2-1))),"-")</f>
        <v>-</v>
      </c>
      <c r="AD94" s="715" t="str">
        <f>IF(AD$3='Rent Roll'!$U13,(('Rent Roll'!$W13*'Rent Roll'!$D13)*((1+'Rent Roll'!$X13)^('Reimbursement Breakout'!AD$2-1))),"-")</f>
        <v>-</v>
      </c>
      <c r="AE94" s="715" t="str">
        <f>IF(AE$3='Rent Roll'!$U13,(('Rent Roll'!$W13*'Rent Roll'!$D13)*((1+'Rent Roll'!$X13)^('Reimbursement Breakout'!AE$2-1))),"-")</f>
        <v>-</v>
      </c>
      <c r="AF94" s="715" t="str">
        <f>IF(AF$3='Rent Roll'!$U13,(('Rent Roll'!$W13*'Rent Roll'!$D13)*((1+'Rent Roll'!$X13)^('Reimbursement Breakout'!AF$2-1))),"-")</f>
        <v>-</v>
      </c>
      <c r="AG94" s="715" t="str">
        <f>IF(AG$3='Rent Roll'!$U13,(('Rent Roll'!$W13*'Rent Roll'!$D13)*((1+'Rent Roll'!$X13)^('Reimbursement Breakout'!AG$2-1))),"-")</f>
        <v>-</v>
      </c>
      <c r="AH94" s="715" t="str">
        <f>IF(AH$3='Rent Roll'!$U13,(('Rent Roll'!$W13*'Rent Roll'!$D13)*((1+'Rent Roll'!$X13)^('Reimbursement Breakout'!AH$2-1))),"-")</f>
        <v>-</v>
      </c>
      <c r="AI94" s="715" t="str">
        <f>IF(AI$3='Rent Roll'!$U13,(('Rent Roll'!$W13*'Rent Roll'!$D13)*((1+'Rent Roll'!$X13)^('Reimbursement Breakout'!AI$2-1))),"-")</f>
        <v>-</v>
      </c>
      <c r="AJ94" s="715" t="str">
        <f>IF(AJ$3='Rent Roll'!$U13,(('Rent Roll'!$W13*'Rent Roll'!$D13)*((1+'Rent Roll'!$X13)^('Reimbursement Breakout'!AJ$2-1))),"-")</f>
        <v>-</v>
      </c>
      <c r="AK94" s="715" t="str">
        <f>IF(AK$3='Rent Roll'!$U13,(('Rent Roll'!$W13*'Rent Roll'!$D13)*((1+'Rent Roll'!$X13)^('Reimbursement Breakout'!AK$2-1))),"-")</f>
        <v>-</v>
      </c>
      <c r="AL94" s="715" t="str">
        <f>IF(AL$3='Rent Roll'!$U13,(('Rent Roll'!$W13*'Rent Roll'!$D13)*((1+'Rent Roll'!$X13)^('Reimbursement Breakout'!AL$2-1))),"-")</f>
        <v>-</v>
      </c>
      <c r="AM94" s="715" t="str">
        <f>IF(AM$3='Rent Roll'!$U13,(('Rent Roll'!$W13*'Rent Roll'!$D13)*((1+'Rent Roll'!$X13)^('Reimbursement Breakout'!AM$2-1))),"-")</f>
        <v>-</v>
      </c>
      <c r="AN94" s="715" t="str">
        <f>IF(AN$3='Rent Roll'!$U13,(('Rent Roll'!$W13*'Rent Roll'!$D13)*((1+'Rent Roll'!$X13)^('Reimbursement Breakout'!AN$2-1))),"-")</f>
        <v>-</v>
      </c>
      <c r="AO94" s="715" t="str">
        <f>IF(AO$3='Rent Roll'!$U13,(('Rent Roll'!$W13*'Rent Roll'!$D13)*((1+'Rent Roll'!$X13)^('Reimbursement Breakout'!AO$2-1))),"-")</f>
        <v>-</v>
      </c>
      <c r="AP94" s="715" t="str">
        <f>IF(AP$3='Rent Roll'!$U13,(('Rent Roll'!$W13*'Rent Roll'!$D13)*((1+'Rent Roll'!$X13)^('Reimbursement Breakout'!AP$2-1))),"-")</f>
        <v>-</v>
      </c>
      <c r="AQ94" s="715" t="str">
        <f>IF(AQ$3='Rent Roll'!$U13,(('Rent Roll'!$W13*'Rent Roll'!$D13)*((1+'Rent Roll'!$X13)^('Reimbursement Breakout'!AQ$2-1))),"-")</f>
        <v>-</v>
      </c>
      <c r="AR94" s="715" t="str">
        <f>IF(AR$3='Rent Roll'!$U13,(('Rent Roll'!$W13*'Rent Roll'!$D13)*((1+'Rent Roll'!$X13)^('Reimbursement Breakout'!AR$2-1))),"-")</f>
        <v>-</v>
      </c>
      <c r="AS94" s="715" t="str">
        <f>IF(AS$3='Rent Roll'!$U13,(('Rent Roll'!$W13*'Rent Roll'!$D13)*((1+'Rent Roll'!$X13)^('Reimbursement Breakout'!AS$2-1))),"-")</f>
        <v>-</v>
      </c>
      <c r="AT94" s="715" t="str">
        <f>IF(AT$3='Rent Roll'!$U13,(('Rent Roll'!$W13*'Rent Roll'!$D13)*((1+'Rent Roll'!$X13)^('Reimbursement Breakout'!AT$2-1))),"-")</f>
        <v>-</v>
      </c>
      <c r="AU94" s="715" t="str">
        <f>IF(AU$3='Rent Roll'!$U13,(('Rent Roll'!$W13*'Rent Roll'!$D13)*((1+'Rent Roll'!$X13)^('Reimbursement Breakout'!AU$2-1))),"-")</f>
        <v>-</v>
      </c>
      <c r="AV94" s="715" t="str">
        <f>IF(AV$3='Rent Roll'!$U13,(('Rent Roll'!$W13*'Rent Roll'!$D13)*((1+'Rent Roll'!$X13)^('Reimbursement Breakout'!AV$2-1))),"-")</f>
        <v>-</v>
      </c>
      <c r="AW94" s="715" t="str">
        <f>IF(AW$3='Rent Roll'!$U13,(('Rent Roll'!$W13*'Rent Roll'!$D13)*((1+'Rent Roll'!$X13)^('Reimbursement Breakout'!AW$2-1))),"-")</f>
        <v>-</v>
      </c>
      <c r="AX94" s="715" t="str">
        <f>IF(AX$3='Rent Roll'!$U13,(('Rent Roll'!$W13*'Rent Roll'!$D13)*((1+'Rent Roll'!$X13)^('Reimbursement Breakout'!AX$2-1))),"-")</f>
        <v>-</v>
      </c>
      <c r="AY94" s="715" t="str">
        <f>IF(AY$3='Rent Roll'!$U13,(('Rent Roll'!$W13*'Rent Roll'!$D13)*((1+'Rent Roll'!$X13)^('Reimbursement Breakout'!AY$2-1))),"-")</f>
        <v>-</v>
      </c>
      <c r="AZ94" s="715" t="str">
        <f>IF(AZ$3='Rent Roll'!$U13,(('Rent Roll'!$W13*'Rent Roll'!$D13)*((1+'Rent Roll'!$X13)^('Reimbursement Breakout'!AZ$2-1))),"-")</f>
        <v>-</v>
      </c>
      <c r="BA94" s="715" t="str">
        <f>IF(BA$3='Rent Roll'!$U13,(('Rent Roll'!$W13*'Rent Roll'!$D13)*((1+'Rent Roll'!$X13)^('Reimbursement Breakout'!BA$2-1))),"-")</f>
        <v>-</v>
      </c>
      <c r="BB94" s="715" t="str">
        <f>IF(BB$3='Rent Roll'!$U13,(('Rent Roll'!$W13*'Rent Roll'!$D13)*((1+'Rent Roll'!$X13)^('Reimbursement Breakout'!BB$2-1))),"-")</f>
        <v>-</v>
      </c>
      <c r="BC94" s="715" t="str">
        <f>IF(BC$3='Rent Roll'!$U13,(('Rent Roll'!$W13*'Rent Roll'!$D13)*((1+'Rent Roll'!$X13)^('Reimbursement Breakout'!BC$2-1))),"-")</f>
        <v>-</v>
      </c>
      <c r="BD94" s="715" t="str">
        <f>IF(BD$3='Rent Roll'!$U13,(('Rent Roll'!$W13*'Rent Roll'!$D13)*((1+'Rent Roll'!$X13)^('Reimbursement Breakout'!BD$2-1))),"-")</f>
        <v>-</v>
      </c>
      <c r="BE94" s="715" t="str">
        <f>IF(BE$3='Rent Roll'!$U13,(('Rent Roll'!$W13*'Rent Roll'!$D13)*((1+'Rent Roll'!$X13)^('Reimbursement Breakout'!BE$2-1))),"-")</f>
        <v>-</v>
      </c>
      <c r="BF94" s="715" t="str">
        <f>IF(BF$3='Rent Roll'!$U13,(('Rent Roll'!$W13*'Rent Roll'!$D13)*((1+'Rent Roll'!$X13)^('Reimbursement Breakout'!BF$2-1))),"-")</f>
        <v>-</v>
      </c>
      <c r="BG94" s="715" t="str">
        <f>IF(BG$3='Rent Roll'!$U13,(('Rent Roll'!$W13*'Rent Roll'!$D13)*((1+'Rent Roll'!$X13)^('Reimbursement Breakout'!BG$2-1))),"-")</f>
        <v>-</v>
      </c>
      <c r="BH94" s="715" t="str">
        <f>IF(BH$3='Rent Roll'!$U13,(('Rent Roll'!$W13*'Rent Roll'!$D13)*((1+'Rent Roll'!$X13)^('Reimbursement Breakout'!BH$2-1))),"-")</f>
        <v>-</v>
      </c>
      <c r="BI94" s="715" t="str">
        <f>IF(BI$3='Rent Roll'!$U13,(('Rent Roll'!$W13*'Rent Roll'!$D13)*((1+'Rent Roll'!$X13)^('Reimbursement Breakout'!BI$2-1))),"-")</f>
        <v>-</v>
      </c>
      <c r="BJ94" s="715" t="str">
        <f>IF(BJ$3='Rent Roll'!$U13,(('Rent Roll'!$W13*'Rent Roll'!$D13)*((1+'Rent Roll'!$X13)^('Reimbursement Breakout'!BJ$2-1))),"-")</f>
        <v>-</v>
      </c>
      <c r="BK94" s="715" t="str">
        <f>IF(BK$3='Rent Roll'!$U13,(('Rent Roll'!$W13*'Rent Roll'!$D13)*((1+'Rent Roll'!$X13)^('Reimbursement Breakout'!BK$2-1))),"-")</f>
        <v>-</v>
      </c>
      <c r="BL94" s="715" t="str">
        <f>IF(BL$3='Rent Roll'!$U13,(('Rent Roll'!$W13*'Rent Roll'!$D13)*((1+'Rent Roll'!$X13)^('Reimbursement Breakout'!BL$2-1))),"-")</f>
        <v>-</v>
      </c>
      <c r="BM94" s="715" t="str">
        <f>IF(BM$3='Rent Roll'!$U13,(('Rent Roll'!$W13*'Rent Roll'!$D13)*((1+'Rent Roll'!$X13)^('Reimbursement Breakout'!BM$2-1))),"-")</f>
        <v>-</v>
      </c>
      <c r="BN94" s="715" t="str">
        <f>IF(BN$3='Rent Roll'!$U13,(('Rent Roll'!$W13*'Rent Roll'!$D13)*((1+'Rent Roll'!$X13)^('Reimbursement Breakout'!BN$2-1))),"-")</f>
        <v>-</v>
      </c>
      <c r="BO94" s="715" t="str">
        <f>IF(BO$3='Rent Roll'!$U13,(('Rent Roll'!$W13*'Rent Roll'!$D13)*((1+'Rent Roll'!$X13)^('Reimbursement Breakout'!BO$2-1))),"-")</f>
        <v>-</v>
      </c>
      <c r="BP94" s="715" t="str">
        <f>IF(BP$3='Rent Roll'!$U13,(('Rent Roll'!$W13*'Rent Roll'!$D13)*((1+'Rent Roll'!$X13)^('Reimbursement Breakout'!BP$2-1))),"-")</f>
        <v>-</v>
      </c>
      <c r="BQ94" s="715" t="str">
        <f>IF(BQ$3='Rent Roll'!$U13,(('Rent Roll'!$W13*'Rent Roll'!$D13)*((1+'Rent Roll'!$X13)^('Reimbursement Breakout'!BQ$2-1))),"-")</f>
        <v>-</v>
      </c>
      <c r="BR94" s="715" t="str">
        <f>IF(BR$3='Rent Roll'!$U13,(('Rent Roll'!$W13*'Rent Roll'!$D13)*((1+'Rent Roll'!$X13)^('Reimbursement Breakout'!BR$2-1))),"-")</f>
        <v>-</v>
      </c>
      <c r="BS94" s="715" t="str">
        <f>IF(BS$3='Rent Roll'!$U13,(('Rent Roll'!$W13*'Rent Roll'!$D13)*((1+'Rent Roll'!$X13)^('Reimbursement Breakout'!BS$2-1))),"-")</f>
        <v>-</v>
      </c>
      <c r="BT94" s="715" t="str">
        <f>IF(BT$3='Rent Roll'!$U13,(('Rent Roll'!$W13*'Rent Roll'!$D13)*((1+'Rent Roll'!$X13)^('Reimbursement Breakout'!BT$2-1))),"-")</f>
        <v>-</v>
      </c>
      <c r="BU94" s="715" t="str">
        <f>IF(BU$3='Rent Roll'!$U13,(('Rent Roll'!$W13*'Rent Roll'!$D13)*((1+'Rent Roll'!$X13)^('Reimbursement Breakout'!BU$2-1))),"-")</f>
        <v>-</v>
      </c>
      <c r="BV94" s="715" t="str">
        <f>IF(BV$3='Rent Roll'!$U13,(('Rent Roll'!$W13*'Rent Roll'!$D13)*((1+'Rent Roll'!$X13)^('Reimbursement Breakout'!BV$2-1))),"-")</f>
        <v>-</v>
      </c>
      <c r="BW94" s="715" t="str">
        <f>IF(BW$3='Rent Roll'!$U13,(('Rent Roll'!$W13*'Rent Roll'!$D13)*((1+'Rent Roll'!$X13)^('Reimbursement Breakout'!BW$2-1))),"-")</f>
        <v>-</v>
      </c>
      <c r="BX94" s="715" t="str">
        <f>IF(BX$3='Rent Roll'!$U13,(('Rent Roll'!$W13*'Rent Roll'!$D13)*((1+'Rent Roll'!$X13)^('Reimbursement Breakout'!BX$2-1))),"-")</f>
        <v>-</v>
      </c>
      <c r="BY94" s="715" t="str">
        <f>IF(BY$3='Rent Roll'!$U13,(('Rent Roll'!$W13*'Rent Roll'!$D13)*((1+'Rent Roll'!$X13)^('Reimbursement Breakout'!BY$2-1))),"-")</f>
        <v>-</v>
      </c>
      <c r="BZ94" s="715" t="str">
        <f>IF(BZ$3='Rent Roll'!$U13,(('Rent Roll'!$W13*'Rent Roll'!$D13)*((1+'Rent Roll'!$X13)^('Reimbursement Breakout'!BZ$2-1))),"-")</f>
        <v>-</v>
      </c>
      <c r="CA94" s="715" t="str">
        <f>IF(CA$3='Rent Roll'!$U13,(('Rent Roll'!$W13*'Rent Roll'!$D13)*((1+'Rent Roll'!$X13)^('Reimbursement Breakout'!CA$2-1))),"-")</f>
        <v>-</v>
      </c>
      <c r="CB94" s="715" t="str">
        <f>IF(CB$3='Rent Roll'!$U13,(('Rent Roll'!$W13*'Rent Roll'!$D13)*((1+'Rent Roll'!$X13)^('Reimbursement Breakout'!CB$2-1))),"-")</f>
        <v>-</v>
      </c>
      <c r="CC94" s="715" t="str">
        <f>IF(CC$3='Rent Roll'!$U13,(('Rent Roll'!$W13*'Rent Roll'!$D13)*((1+'Rent Roll'!$X13)^('Reimbursement Breakout'!CC$2-1))),"-")</f>
        <v>-</v>
      </c>
      <c r="CD94" s="715" t="str">
        <f>IF(CD$3='Rent Roll'!$U13,(('Rent Roll'!$W13*'Rent Roll'!$D13)*((1+'Rent Roll'!$X13)^('Reimbursement Breakout'!CD$2-1))),"-")</f>
        <v>-</v>
      </c>
      <c r="CE94" s="715" t="str">
        <f>IF(CE$3='Rent Roll'!$U13,(('Rent Roll'!$W13*'Rent Roll'!$D13)*((1+'Rent Roll'!$X13)^('Reimbursement Breakout'!CE$2-1))),"-")</f>
        <v>-</v>
      </c>
      <c r="CF94" s="715" t="str">
        <f>IF(CF$3='Rent Roll'!$U13,(('Rent Roll'!$W13*'Rent Roll'!$D13)*((1+'Rent Roll'!$X13)^('Reimbursement Breakout'!CF$2-1))),"-")</f>
        <v>-</v>
      </c>
      <c r="CG94" s="715" t="str">
        <f>IF(CG$3='Rent Roll'!$U13,(('Rent Roll'!$W13*'Rent Roll'!$D13)*((1+'Rent Roll'!$X13)^('Reimbursement Breakout'!CG$2-1))),"-")</f>
        <v>-</v>
      </c>
      <c r="CH94" s="715" t="str">
        <f>IF(CH$3='Rent Roll'!$U13,(('Rent Roll'!$W13*'Rent Roll'!$D13)*((1+'Rent Roll'!$X13)^('Reimbursement Breakout'!CH$2-1))),"-")</f>
        <v>-</v>
      </c>
      <c r="CI94" s="715" t="str">
        <f>IF(CI$3='Rent Roll'!$U13,(('Rent Roll'!$W13*'Rent Roll'!$D13)*((1+'Rent Roll'!$X13)^('Reimbursement Breakout'!CI$2-1))),"-")</f>
        <v>-</v>
      </c>
      <c r="CJ94" s="715" t="str">
        <f>IF(CJ$3='Rent Roll'!$U13,(('Rent Roll'!$W13*'Rent Roll'!$D13)*((1+'Rent Roll'!$X13)^('Reimbursement Breakout'!CJ$2-1))),"-")</f>
        <v>-</v>
      </c>
      <c r="CK94" s="715" t="str">
        <f>IF(CK$3='Rent Roll'!$U13,(('Rent Roll'!$W13*'Rent Roll'!$D13)*((1+'Rent Roll'!$X13)^('Reimbursement Breakout'!CK$2-1))),"-")</f>
        <v>-</v>
      </c>
      <c r="CL94" s="715" t="str">
        <f>IF(CL$3='Rent Roll'!$U13,(('Rent Roll'!$W13*'Rent Roll'!$D13)*((1+'Rent Roll'!$X13)^('Reimbursement Breakout'!CL$2-1))),"-")</f>
        <v>-</v>
      </c>
      <c r="CM94" s="715" t="str">
        <f>IF(CM$3='Rent Roll'!$U13,(('Rent Roll'!$W13*'Rent Roll'!$D13)*((1+'Rent Roll'!$X13)^('Reimbursement Breakout'!CM$2-1))),"-")</f>
        <v>-</v>
      </c>
      <c r="CN94" s="715" t="str">
        <f>IF(CN$3='Rent Roll'!$U13,(('Rent Roll'!$W13*'Rent Roll'!$D13)*((1+'Rent Roll'!$X13)^('Reimbursement Breakout'!CN$2-1))),"-")</f>
        <v>-</v>
      </c>
      <c r="CO94" s="715" t="str">
        <f>IF(CO$3='Rent Roll'!$U13,(('Rent Roll'!$W13*'Rent Roll'!$D13)*((1+'Rent Roll'!$X13)^('Reimbursement Breakout'!CO$2-1))),"-")</f>
        <v>-</v>
      </c>
      <c r="CP94" s="715" t="str">
        <f>IF(CP$3='Rent Roll'!$U13,(('Rent Roll'!$W13*'Rent Roll'!$D13)*((1+'Rent Roll'!$X13)^('Reimbursement Breakout'!CP$2-1))),"-")</f>
        <v>-</v>
      </c>
      <c r="CQ94" s="715" t="str">
        <f>IF(CQ$3='Rent Roll'!$U13,(('Rent Roll'!$W13*'Rent Roll'!$D13)*((1+'Rent Roll'!$X13)^('Reimbursement Breakout'!CQ$2-1))),"-")</f>
        <v>-</v>
      </c>
      <c r="CR94" s="715" t="str">
        <f>IF(CR$3='Rent Roll'!$U13,(('Rent Roll'!$W13*'Rent Roll'!$D13)*((1+'Rent Roll'!$X13)^('Reimbursement Breakout'!CR$2-1))),"-")</f>
        <v>-</v>
      </c>
      <c r="CS94" s="715" t="str">
        <f>IF(CS$3='Rent Roll'!$U13,(('Rent Roll'!$W13*'Rent Roll'!$D13)*((1+'Rent Roll'!$X13)^('Reimbursement Breakout'!CS$2-1))),"-")</f>
        <v>-</v>
      </c>
      <c r="CT94" s="715" t="str">
        <f>IF(CT$3='Rent Roll'!$U13,(('Rent Roll'!$W13*'Rent Roll'!$D13)*((1+'Rent Roll'!$X13)^('Reimbursement Breakout'!CT$2-1))),"-")</f>
        <v>-</v>
      </c>
      <c r="CU94" s="715" t="str">
        <f>IF(CU$3='Rent Roll'!$U13,(('Rent Roll'!$W13*'Rent Roll'!$D13)*((1+'Rent Roll'!$X13)^('Reimbursement Breakout'!CU$2-1))),"-")</f>
        <v>-</v>
      </c>
      <c r="CV94" s="715" t="str">
        <f>IF(CV$3='Rent Roll'!$U13,(('Rent Roll'!$W13*'Rent Roll'!$D13)*((1+'Rent Roll'!$X13)^('Reimbursement Breakout'!CV$2-1))),"-")</f>
        <v>-</v>
      </c>
      <c r="CW94" s="715" t="str">
        <f>IF(CW$3='Rent Roll'!$U13,(('Rent Roll'!$W13*'Rent Roll'!$D13)*((1+'Rent Roll'!$X13)^('Reimbursement Breakout'!CW$2-1))),"-")</f>
        <v>-</v>
      </c>
      <c r="CX94" s="715" t="str">
        <f>IF(CX$3='Rent Roll'!$U13,(('Rent Roll'!$W13*'Rent Roll'!$D13)*((1+'Rent Roll'!$X13)^('Reimbursement Breakout'!CX$2-1))),"-")</f>
        <v>-</v>
      </c>
      <c r="CY94" s="715" t="str">
        <f>IF(CY$3='Rent Roll'!$U13,(('Rent Roll'!$W13*'Rent Roll'!$D13)*((1+'Rent Roll'!$X13)^('Reimbursement Breakout'!CY$2-1))),"-")</f>
        <v>-</v>
      </c>
      <c r="CZ94" s="715" t="str">
        <f>IF(CZ$3='Rent Roll'!$U13,(('Rent Roll'!$W13*'Rent Roll'!$D13)*((1+'Rent Roll'!$X13)^('Reimbursement Breakout'!CZ$2-1))),"-")</f>
        <v>-</v>
      </c>
      <c r="DA94" s="715" t="str">
        <f>IF(DA$3='Rent Roll'!$U13,(('Rent Roll'!$W13*'Rent Roll'!$D13)*((1+'Rent Roll'!$X13)^('Reimbursement Breakout'!DA$2-1))),"-")</f>
        <v>-</v>
      </c>
      <c r="DB94" s="715" t="str">
        <f>IF(DB$3='Rent Roll'!$U13,(('Rent Roll'!$W13*'Rent Roll'!$D13)*((1+'Rent Roll'!$X13)^('Reimbursement Breakout'!DB$2-1))),"-")</f>
        <v>-</v>
      </c>
      <c r="DC94" s="715" t="str">
        <f>IF(DC$3='Rent Roll'!$U13,(('Rent Roll'!$W13*'Rent Roll'!$D13)*((1+'Rent Roll'!$X13)^('Reimbursement Breakout'!DC$2-1))),"-")</f>
        <v>-</v>
      </c>
      <c r="DD94" s="715" t="str">
        <f>IF(DD$3='Rent Roll'!$U13,(('Rent Roll'!$W13*'Rent Roll'!$D13)*((1+'Rent Roll'!$X13)^('Reimbursement Breakout'!DD$2-1))),"-")</f>
        <v>-</v>
      </c>
      <c r="DE94" s="715" t="str">
        <f>IF(DE$3='Rent Roll'!$U13,(('Rent Roll'!$W13*'Rent Roll'!$D13)*((1+'Rent Roll'!$X13)^('Reimbursement Breakout'!DE$2-1))),"-")</f>
        <v>-</v>
      </c>
      <c r="DF94" s="715" t="str">
        <f>IF(DF$3='Rent Roll'!$U13,(('Rent Roll'!$W13*'Rent Roll'!$D13)*((1+'Rent Roll'!$X13)^('Reimbursement Breakout'!DF$2-1))),"-")</f>
        <v>-</v>
      </c>
      <c r="DG94" s="715" t="str">
        <f>IF(DG$3='Rent Roll'!$U13,(('Rent Roll'!$W13*'Rent Roll'!$D13)*((1+'Rent Roll'!$X13)^('Reimbursement Breakout'!DG$2-1))),"-")</f>
        <v>-</v>
      </c>
      <c r="DH94" s="715" t="str">
        <f>IF(DH$3='Rent Roll'!$U13,(('Rent Roll'!$W13*'Rent Roll'!$D13)*((1+'Rent Roll'!$X13)^('Reimbursement Breakout'!DH$2-1))),"-")</f>
        <v>-</v>
      </c>
      <c r="DI94" s="715" t="str">
        <f>IF(DI$3='Rent Roll'!$U13,(('Rent Roll'!$W13*'Rent Roll'!$D13)*((1+'Rent Roll'!$X13)^('Reimbursement Breakout'!DI$2-1))),"-")</f>
        <v>-</v>
      </c>
      <c r="DJ94" s="715" t="str">
        <f>IF(DJ$3='Rent Roll'!$U13,(('Rent Roll'!$W13*'Rent Roll'!$D13)*((1+'Rent Roll'!$X13)^('Reimbursement Breakout'!DJ$2-1))),"-")</f>
        <v>-</v>
      </c>
      <c r="DK94" s="715" t="str">
        <f>IF(DK$3='Rent Roll'!$U13,(('Rent Roll'!$W13*'Rent Roll'!$D13)*((1+'Rent Roll'!$X13)^('Reimbursement Breakout'!DK$2-1))),"-")</f>
        <v>-</v>
      </c>
      <c r="DL94" s="715" t="str">
        <f>IF(DL$3='Rent Roll'!$U13,(('Rent Roll'!$W13*'Rent Roll'!$D13)*((1+'Rent Roll'!$X13)^('Reimbursement Breakout'!DL$2-1))),"-")</f>
        <v>-</v>
      </c>
      <c r="DM94" s="715" t="str">
        <f>IF(DM$3='Rent Roll'!$U13,(('Rent Roll'!$W13*'Rent Roll'!$D13)*((1+'Rent Roll'!$X13)^('Reimbursement Breakout'!DM$2-1))),"-")</f>
        <v>-</v>
      </c>
      <c r="DN94" s="715" t="str">
        <f>IF(DN$3='Rent Roll'!$U13,(('Rent Roll'!$W13*'Rent Roll'!$D13)*((1+'Rent Roll'!$X13)^('Reimbursement Breakout'!DN$2-1))),"-")</f>
        <v>-</v>
      </c>
      <c r="DO94" s="715" t="str">
        <f>IF(DO$3='Rent Roll'!$U13,(('Rent Roll'!$W13*'Rent Roll'!$D13)*((1+'Rent Roll'!$X13)^('Reimbursement Breakout'!DO$2-1))),"-")</f>
        <v>-</v>
      </c>
      <c r="DP94" s="715" t="str">
        <f>IF(DP$3='Rent Roll'!$U13,(('Rent Roll'!$W13*'Rent Roll'!$D13)*((1+'Rent Roll'!$X13)^('Reimbursement Breakout'!DP$2-1))),"-")</f>
        <v>-</v>
      </c>
      <c r="DQ94" s="715" t="str">
        <f>IF(DQ$3='Rent Roll'!$U13,(('Rent Roll'!$W13*'Rent Roll'!$D13)*((1+'Rent Roll'!$X13)^('Reimbursement Breakout'!DQ$2-1))),"-")</f>
        <v>-</v>
      </c>
      <c r="DR94" s="715" t="str">
        <f>IF(DR$3='Rent Roll'!$U13,(('Rent Roll'!$W13*'Rent Roll'!$D13)*((1+'Rent Roll'!$X13)^('Reimbursement Breakout'!DR$2-1))),"-")</f>
        <v>-</v>
      </c>
      <c r="DS94" s="715" t="str">
        <f>IF(DS$3='Rent Roll'!$U13,(('Rent Roll'!$W13*'Rent Roll'!$D13)*((1+'Rent Roll'!$X13)^('Reimbursement Breakout'!DS$2-1))),"-")</f>
        <v>-</v>
      </c>
      <c r="DT94" s="715" t="str">
        <f>IF(DT$3='Rent Roll'!$U13,(('Rent Roll'!$W13*'Rent Roll'!$D13)*((1+'Rent Roll'!$X13)^('Reimbursement Breakout'!DT$2-1))),"-")</f>
        <v>-</v>
      </c>
      <c r="DU94" s="715" t="str">
        <f>IF(DU$3='Rent Roll'!$U13,(('Rent Roll'!$W13*'Rent Roll'!$D13)*((1+'Rent Roll'!$X13)^('Reimbursement Breakout'!DU$2-1))),"-")</f>
        <v>-</v>
      </c>
      <c r="DV94" s="715" t="str">
        <f>IF(DV$3='Rent Roll'!$U13,(('Rent Roll'!$W13*'Rent Roll'!$D13)*((1+'Rent Roll'!$X13)^('Reimbursement Breakout'!DV$2-1))),"-")</f>
        <v>-</v>
      </c>
      <c r="DW94" s="715" t="str">
        <f>IF(DW$3='Rent Roll'!$U13,(('Rent Roll'!$W13*'Rent Roll'!$D13)*((1+'Rent Roll'!$X13)^('Reimbursement Breakout'!DW$2-1))),"-")</f>
        <v>-</v>
      </c>
      <c r="DX94" s="715" t="str">
        <f>IF(DX$3='Rent Roll'!$U13,(('Rent Roll'!$W13*'Rent Roll'!$D13)*((1+'Rent Roll'!$X13)^('Reimbursement Breakout'!DX$2-1))),"-")</f>
        <v>-</v>
      </c>
      <c r="DY94" s="715" t="str">
        <f>IF(DY$3='Rent Roll'!$U13,(('Rent Roll'!$W13*'Rent Roll'!$D13)*((1+'Rent Roll'!$X13)^('Reimbursement Breakout'!DY$2-1))),"-")</f>
        <v>-</v>
      </c>
      <c r="DZ94" s="715" t="str">
        <f>IF(DZ$3='Rent Roll'!$U13,(('Rent Roll'!$W13*'Rent Roll'!$D13)*((1+'Rent Roll'!$X13)^('Reimbursement Breakout'!DZ$2-1))),"-")</f>
        <v>-</v>
      </c>
      <c r="EA94" s="715" t="str">
        <f>IF(EA$3='Rent Roll'!$U13,(('Rent Roll'!$W13*'Rent Roll'!$D13)*((1+'Rent Roll'!$X13)^('Reimbursement Breakout'!EA$2-1))),"-")</f>
        <v>-</v>
      </c>
      <c r="EB94" s="715" t="str">
        <f>IF(EB$3='Rent Roll'!$U13,(('Rent Roll'!$W13*'Rent Roll'!$D13)*((1+'Rent Roll'!$X13)^('Reimbursement Breakout'!EB$2-1))),"-")</f>
        <v>-</v>
      </c>
      <c r="EC94" s="715" t="str">
        <f>IF(EC$3='Rent Roll'!$U13,(('Rent Roll'!$W13*'Rent Roll'!$D13)*((1+'Rent Roll'!$X13)^('Reimbursement Breakout'!EC$2-1))),"-")</f>
        <v>-</v>
      </c>
      <c r="ED94" s="715" t="str">
        <f>IF(ED$3='Rent Roll'!$U13,(('Rent Roll'!$W13*'Rent Roll'!$D13)*((1+'Rent Roll'!$X13)^('Reimbursement Breakout'!ED$2-1))),"-")</f>
        <v>-</v>
      </c>
      <c r="EE94" s="715" t="str">
        <f>IF(EE$3='Rent Roll'!$U13,(('Rent Roll'!$W13*'Rent Roll'!$D13)*((1+'Rent Roll'!$X13)^('Reimbursement Breakout'!EE$2-1))),"-")</f>
        <v>-</v>
      </c>
      <c r="EF94" s="361" t="str">
        <f>IF(EF$3='Rent Roll'!$U13,(('Rent Roll'!$W13*'Rent Roll'!$D13)*((1+'Rent Roll'!$X13)^('Reimbursement Breakout'!EF$2-1))),"-")</f>
        <v>-</v>
      </c>
      <c r="EG94" s="693" t="s">
        <v>109</v>
      </c>
    </row>
    <row r="95" spans="2:137" x14ac:dyDescent="0.25">
      <c r="B95" s="731"/>
      <c r="C95" s="714" t="str">
        <f>CONCATENATE('Rent Roll'!B14&amp;" - "&amp;'Rent Roll'!C14)</f>
        <v xml:space="preserve"> - </v>
      </c>
      <c r="D95" s="361">
        <f t="shared" si="23"/>
        <v>0</v>
      </c>
      <c r="E95" s="715" t="str">
        <f>IF(E$3='Rent Roll'!$U14,(('Rent Roll'!$W14*'Rent Roll'!$D14)*((1+'Rent Roll'!$X14)^('Reimbursement Breakout'!E$2-1))),"-")</f>
        <v>-</v>
      </c>
      <c r="F95" s="715" t="str">
        <f>IF(F$3='Rent Roll'!$U14,(('Rent Roll'!$W14*'Rent Roll'!$D14)*((1+'Rent Roll'!$X14)^('Reimbursement Breakout'!F$2-1))),"-")</f>
        <v>-</v>
      </c>
      <c r="G95" s="715" t="str">
        <f>IF(G$3='Rent Roll'!$U14,(('Rent Roll'!$W14*'Rent Roll'!$D14)*((1+'Rent Roll'!$X14)^('Reimbursement Breakout'!G$2-1))),"-")</f>
        <v>-</v>
      </c>
      <c r="H95" s="715" t="str">
        <f>IF(H$3='Rent Roll'!$U14,(('Rent Roll'!$W14*'Rent Roll'!$D14)*((1+'Rent Roll'!$X14)^('Reimbursement Breakout'!H$2-1))),"-")</f>
        <v>-</v>
      </c>
      <c r="I95" s="715" t="str">
        <f>IF(I$3='Rent Roll'!$U14,(('Rent Roll'!$W14*'Rent Roll'!$D14)*((1+'Rent Roll'!$X14)^('Reimbursement Breakout'!I$2-1))),"-")</f>
        <v>-</v>
      </c>
      <c r="J95" s="715" t="str">
        <f>IF(J$3='Rent Roll'!$U14,(('Rent Roll'!$W14*'Rent Roll'!$D14)*((1+'Rent Roll'!$X14)^('Reimbursement Breakout'!J$2-1))),"-")</f>
        <v>-</v>
      </c>
      <c r="K95" s="715" t="str">
        <f>IF(K$3='Rent Roll'!$U14,(('Rent Roll'!$W14*'Rent Roll'!$D14)*((1+'Rent Roll'!$X14)^('Reimbursement Breakout'!K$2-1))),"-")</f>
        <v>-</v>
      </c>
      <c r="L95" s="715" t="str">
        <f>IF(L$3='Rent Roll'!$U14,(('Rent Roll'!$W14*'Rent Roll'!$D14)*((1+'Rent Roll'!$X14)^('Reimbursement Breakout'!L$2-1))),"-")</f>
        <v>-</v>
      </c>
      <c r="M95" s="715" t="str">
        <f>IF(M$3='Rent Roll'!$U14,(('Rent Roll'!$W14*'Rent Roll'!$D14)*((1+'Rent Roll'!$X14)^('Reimbursement Breakout'!M$2-1))),"-")</f>
        <v>-</v>
      </c>
      <c r="N95" s="715" t="str">
        <f>IF(N$3='Rent Roll'!$U14,(('Rent Roll'!$W14*'Rent Roll'!$D14)*((1+'Rent Roll'!$X14)^('Reimbursement Breakout'!N$2-1))),"-")</f>
        <v>-</v>
      </c>
      <c r="O95" s="715" t="str">
        <f>IF(O$3='Rent Roll'!$U14,(('Rent Roll'!$W14*'Rent Roll'!$D14)*((1+'Rent Roll'!$X14)^('Reimbursement Breakout'!O$2-1))),"-")</f>
        <v>-</v>
      </c>
      <c r="P95" s="715" t="str">
        <f>IF(P$3='Rent Roll'!$U14,(('Rent Roll'!$W14*'Rent Roll'!$D14)*((1+'Rent Roll'!$X14)^('Reimbursement Breakout'!P$2-1))),"-")</f>
        <v>-</v>
      </c>
      <c r="Q95" s="715" t="str">
        <f>IF(Q$3='Rent Roll'!$U14,(('Rent Roll'!$W14*'Rent Roll'!$D14)*((1+'Rent Roll'!$X14)^('Reimbursement Breakout'!Q$2-1))),"-")</f>
        <v>-</v>
      </c>
      <c r="R95" s="715" t="str">
        <f>IF(R$3='Rent Roll'!$U14,(('Rent Roll'!$W14*'Rent Roll'!$D14)*((1+'Rent Roll'!$X14)^('Reimbursement Breakout'!R$2-1))),"-")</f>
        <v>-</v>
      </c>
      <c r="S95" s="715" t="str">
        <f>IF(S$3='Rent Roll'!$U14,(('Rent Roll'!$W14*'Rent Roll'!$D14)*((1+'Rent Roll'!$X14)^('Reimbursement Breakout'!S$2-1))),"-")</f>
        <v>-</v>
      </c>
      <c r="T95" s="715" t="str">
        <f>IF(T$3='Rent Roll'!$U14,(('Rent Roll'!$W14*'Rent Roll'!$D14)*((1+'Rent Roll'!$X14)^('Reimbursement Breakout'!T$2-1))),"-")</f>
        <v>-</v>
      </c>
      <c r="U95" s="715" t="str">
        <f>IF(U$3='Rent Roll'!$U14,(('Rent Roll'!$W14*'Rent Roll'!$D14)*((1+'Rent Roll'!$X14)^('Reimbursement Breakout'!U$2-1))),"-")</f>
        <v>-</v>
      </c>
      <c r="V95" s="715" t="str">
        <f>IF(V$3='Rent Roll'!$U14,(('Rent Roll'!$W14*'Rent Roll'!$D14)*((1+'Rent Roll'!$X14)^('Reimbursement Breakout'!V$2-1))),"-")</f>
        <v>-</v>
      </c>
      <c r="W95" s="715" t="str">
        <f>IF(W$3='Rent Roll'!$U14,(('Rent Roll'!$W14*'Rent Roll'!$D14)*((1+'Rent Roll'!$X14)^('Reimbursement Breakout'!W$2-1))),"-")</f>
        <v>-</v>
      </c>
      <c r="X95" s="715" t="str">
        <f>IF(X$3='Rent Roll'!$U14,(('Rent Roll'!$W14*'Rent Roll'!$D14)*((1+'Rent Roll'!$X14)^('Reimbursement Breakout'!X$2-1))),"-")</f>
        <v>-</v>
      </c>
      <c r="Y95" s="715" t="str">
        <f>IF(Y$3='Rent Roll'!$U14,(('Rent Roll'!$W14*'Rent Roll'!$D14)*((1+'Rent Roll'!$X14)^('Reimbursement Breakout'!Y$2-1))),"-")</f>
        <v>-</v>
      </c>
      <c r="Z95" s="715" t="str">
        <f>IF(Z$3='Rent Roll'!$U14,(('Rent Roll'!$W14*'Rent Roll'!$D14)*((1+'Rent Roll'!$X14)^('Reimbursement Breakout'!Z$2-1))),"-")</f>
        <v>-</v>
      </c>
      <c r="AA95" s="715" t="str">
        <f>IF(AA$3='Rent Roll'!$U14,(('Rent Roll'!$W14*'Rent Roll'!$D14)*((1+'Rent Roll'!$X14)^('Reimbursement Breakout'!AA$2-1))),"-")</f>
        <v>-</v>
      </c>
      <c r="AB95" s="715" t="str">
        <f>IF(AB$3='Rent Roll'!$U14,(('Rent Roll'!$W14*'Rent Roll'!$D14)*((1+'Rent Roll'!$X14)^('Reimbursement Breakout'!AB$2-1))),"-")</f>
        <v>-</v>
      </c>
      <c r="AC95" s="715" t="str">
        <f>IF(AC$3='Rent Roll'!$U14,(('Rent Roll'!$W14*'Rent Roll'!$D14)*((1+'Rent Roll'!$X14)^('Reimbursement Breakout'!AC$2-1))),"-")</f>
        <v>-</v>
      </c>
      <c r="AD95" s="715" t="str">
        <f>IF(AD$3='Rent Roll'!$U14,(('Rent Roll'!$W14*'Rent Roll'!$D14)*((1+'Rent Roll'!$X14)^('Reimbursement Breakout'!AD$2-1))),"-")</f>
        <v>-</v>
      </c>
      <c r="AE95" s="715" t="str">
        <f>IF(AE$3='Rent Roll'!$U14,(('Rent Roll'!$W14*'Rent Roll'!$D14)*((1+'Rent Roll'!$X14)^('Reimbursement Breakout'!AE$2-1))),"-")</f>
        <v>-</v>
      </c>
      <c r="AF95" s="715" t="str">
        <f>IF(AF$3='Rent Roll'!$U14,(('Rent Roll'!$W14*'Rent Roll'!$D14)*((1+'Rent Roll'!$X14)^('Reimbursement Breakout'!AF$2-1))),"-")</f>
        <v>-</v>
      </c>
      <c r="AG95" s="715" t="str">
        <f>IF(AG$3='Rent Roll'!$U14,(('Rent Roll'!$W14*'Rent Roll'!$D14)*((1+'Rent Roll'!$X14)^('Reimbursement Breakout'!AG$2-1))),"-")</f>
        <v>-</v>
      </c>
      <c r="AH95" s="715" t="str">
        <f>IF(AH$3='Rent Roll'!$U14,(('Rent Roll'!$W14*'Rent Roll'!$D14)*((1+'Rent Roll'!$X14)^('Reimbursement Breakout'!AH$2-1))),"-")</f>
        <v>-</v>
      </c>
      <c r="AI95" s="715" t="str">
        <f>IF(AI$3='Rent Roll'!$U14,(('Rent Roll'!$W14*'Rent Roll'!$D14)*((1+'Rent Roll'!$X14)^('Reimbursement Breakout'!AI$2-1))),"-")</f>
        <v>-</v>
      </c>
      <c r="AJ95" s="715" t="str">
        <f>IF(AJ$3='Rent Roll'!$U14,(('Rent Roll'!$W14*'Rent Roll'!$D14)*((1+'Rent Roll'!$X14)^('Reimbursement Breakout'!AJ$2-1))),"-")</f>
        <v>-</v>
      </c>
      <c r="AK95" s="715" t="str">
        <f>IF(AK$3='Rent Roll'!$U14,(('Rent Roll'!$W14*'Rent Roll'!$D14)*((1+'Rent Roll'!$X14)^('Reimbursement Breakout'!AK$2-1))),"-")</f>
        <v>-</v>
      </c>
      <c r="AL95" s="715" t="str">
        <f>IF(AL$3='Rent Roll'!$U14,(('Rent Roll'!$W14*'Rent Roll'!$D14)*((1+'Rent Roll'!$X14)^('Reimbursement Breakout'!AL$2-1))),"-")</f>
        <v>-</v>
      </c>
      <c r="AM95" s="715" t="str">
        <f>IF(AM$3='Rent Roll'!$U14,(('Rent Roll'!$W14*'Rent Roll'!$D14)*((1+'Rent Roll'!$X14)^('Reimbursement Breakout'!AM$2-1))),"-")</f>
        <v>-</v>
      </c>
      <c r="AN95" s="715" t="str">
        <f>IF(AN$3='Rent Roll'!$U14,(('Rent Roll'!$W14*'Rent Roll'!$D14)*((1+'Rent Roll'!$X14)^('Reimbursement Breakout'!AN$2-1))),"-")</f>
        <v>-</v>
      </c>
      <c r="AO95" s="715" t="str">
        <f>IF(AO$3='Rent Roll'!$U14,(('Rent Roll'!$W14*'Rent Roll'!$D14)*((1+'Rent Roll'!$X14)^('Reimbursement Breakout'!AO$2-1))),"-")</f>
        <v>-</v>
      </c>
      <c r="AP95" s="715" t="str">
        <f>IF(AP$3='Rent Roll'!$U14,(('Rent Roll'!$W14*'Rent Roll'!$D14)*((1+'Rent Roll'!$X14)^('Reimbursement Breakout'!AP$2-1))),"-")</f>
        <v>-</v>
      </c>
      <c r="AQ95" s="715" t="str">
        <f>IF(AQ$3='Rent Roll'!$U14,(('Rent Roll'!$W14*'Rent Roll'!$D14)*((1+'Rent Roll'!$X14)^('Reimbursement Breakout'!AQ$2-1))),"-")</f>
        <v>-</v>
      </c>
      <c r="AR95" s="715" t="str">
        <f>IF(AR$3='Rent Roll'!$U14,(('Rent Roll'!$W14*'Rent Roll'!$D14)*((1+'Rent Roll'!$X14)^('Reimbursement Breakout'!AR$2-1))),"-")</f>
        <v>-</v>
      </c>
      <c r="AS95" s="715" t="str">
        <f>IF(AS$3='Rent Roll'!$U14,(('Rent Roll'!$W14*'Rent Roll'!$D14)*((1+'Rent Roll'!$X14)^('Reimbursement Breakout'!AS$2-1))),"-")</f>
        <v>-</v>
      </c>
      <c r="AT95" s="715" t="str">
        <f>IF(AT$3='Rent Roll'!$U14,(('Rent Roll'!$W14*'Rent Roll'!$D14)*((1+'Rent Roll'!$X14)^('Reimbursement Breakout'!AT$2-1))),"-")</f>
        <v>-</v>
      </c>
      <c r="AU95" s="715" t="str">
        <f>IF(AU$3='Rent Roll'!$U14,(('Rent Roll'!$W14*'Rent Roll'!$D14)*((1+'Rent Roll'!$X14)^('Reimbursement Breakout'!AU$2-1))),"-")</f>
        <v>-</v>
      </c>
      <c r="AV95" s="715" t="str">
        <f>IF(AV$3='Rent Roll'!$U14,(('Rent Roll'!$W14*'Rent Roll'!$D14)*((1+'Rent Roll'!$X14)^('Reimbursement Breakout'!AV$2-1))),"-")</f>
        <v>-</v>
      </c>
      <c r="AW95" s="715" t="str">
        <f>IF(AW$3='Rent Roll'!$U14,(('Rent Roll'!$W14*'Rent Roll'!$D14)*((1+'Rent Roll'!$X14)^('Reimbursement Breakout'!AW$2-1))),"-")</f>
        <v>-</v>
      </c>
      <c r="AX95" s="715" t="str">
        <f>IF(AX$3='Rent Roll'!$U14,(('Rent Roll'!$W14*'Rent Roll'!$D14)*((1+'Rent Roll'!$X14)^('Reimbursement Breakout'!AX$2-1))),"-")</f>
        <v>-</v>
      </c>
      <c r="AY95" s="715" t="str">
        <f>IF(AY$3='Rent Roll'!$U14,(('Rent Roll'!$W14*'Rent Roll'!$D14)*((1+'Rent Roll'!$X14)^('Reimbursement Breakout'!AY$2-1))),"-")</f>
        <v>-</v>
      </c>
      <c r="AZ95" s="715" t="str">
        <f>IF(AZ$3='Rent Roll'!$U14,(('Rent Roll'!$W14*'Rent Roll'!$D14)*((1+'Rent Roll'!$X14)^('Reimbursement Breakout'!AZ$2-1))),"-")</f>
        <v>-</v>
      </c>
      <c r="BA95" s="715" t="str">
        <f>IF(BA$3='Rent Roll'!$U14,(('Rent Roll'!$W14*'Rent Roll'!$D14)*((1+'Rent Roll'!$X14)^('Reimbursement Breakout'!BA$2-1))),"-")</f>
        <v>-</v>
      </c>
      <c r="BB95" s="715" t="str">
        <f>IF(BB$3='Rent Roll'!$U14,(('Rent Roll'!$W14*'Rent Roll'!$D14)*((1+'Rent Roll'!$X14)^('Reimbursement Breakout'!BB$2-1))),"-")</f>
        <v>-</v>
      </c>
      <c r="BC95" s="715" t="str">
        <f>IF(BC$3='Rent Roll'!$U14,(('Rent Roll'!$W14*'Rent Roll'!$D14)*((1+'Rent Roll'!$X14)^('Reimbursement Breakout'!BC$2-1))),"-")</f>
        <v>-</v>
      </c>
      <c r="BD95" s="715" t="str">
        <f>IF(BD$3='Rent Roll'!$U14,(('Rent Roll'!$W14*'Rent Roll'!$D14)*((1+'Rent Roll'!$X14)^('Reimbursement Breakout'!BD$2-1))),"-")</f>
        <v>-</v>
      </c>
      <c r="BE95" s="715" t="str">
        <f>IF(BE$3='Rent Roll'!$U14,(('Rent Roll'!$W14*'Rent Roll'!$D14)*((1+'Rent Roll'!$X14)^('Reimbursement Breakout'!BE$2-1))),"-")</f>
        <v>-</v>
      </c>
      <c r="BF95" s="715" t="str">
        <f>IF(BF$3='Rent Roll'!$U14,(('Rent Roll'!$W14*'Rent Roll'!$D14)*((1+'Rent Roll'!$X14)^('Reimbursement Breakout'!BF$2-1))),"-")</f>
        <v>-</v>
      </c>
      <c r="BG95" s="715" t="str">
        <f>IF(BG$3='Rent Roll'!$U14,(('Rent Roll'!$W14*'Rent Roll'!$D14)*((1+'Rent Roll'!$X14)^('Reimbursement Breakout'!BG$2-1))),"-")</f>
        <v>-</v>
      </c>
      <c r="BH95" s="715" t="str">
        <f>IF(BH$3='Rent Roll'!$U14,(('Rent Roll'!$W14*'Rent Roll'!$D14)*((1+'Rent Roll'!$X14)^('Reimbursement Breakout'!BH$2-1))),"-")</f>
        <v>-</v>
      </c>
      <c r="BI95" s="715" t="str">
        <f>IF(BI$3='Rent Roll'!$U14,(('Rent Roll'!$W14*'Rent Roll'!$D14)*((1+'Rent Roll'!$X14)^('Reimbursement Breakout'!BI$2-1))),"-")</f>
        <v>-</v>
      </c>
      <c r="BJ95" s="715" t="str">
        <f>IF(BJ$3='Rent Roll'!$U14,(('Rent Roll'!$W14*'Rent Roll'!$D14)*((1+'Rent Roll'!$X14)^('Reimbursement Breakout'!BJ$2-1))),"-")</f>
        <v>-</v>
      </c>
      <c r="BK95" s="715" t="str">
        <f>IF(BK$3='Rent Roll'!$U14,(('Rent Roll'!$W14*'Rent Roll'!$D14)*((1+'Rent Roll'!$X14)^('Reimbursement Breakout'!BK$2-1))),"-")</f>
        <v>-</v>
      </c>
      <c r="BL95" s="715" t="str">
        <f>IF(BL$3='Rent Roll'!$U14,(('Rent Roll'!$W14*'Rent Roll'!$D14)*((1+'Rent Roll'!$X14)^('Reimbursement Breakout'!BL$2-1))),"-")</f>
        <v>-</v>
      </c>
      <c r="BM95" s="715" t="str">
        <f>IF(BM$3='Rent Roll'!$U14,(('Rent Roll'!$W14*'Rent Roll'!$D14)*((1+'Rent Roll'!$X14)^('Reimbursement Breakout'!BM$2-1))),"-")</f>
        <v>-</v>
      </c>
      <c r="BN95" s="715" t="str">
        <f>IF(BN$3='Rent Roll'!$U14,(('Rent Roll'!$W14*'Rent Roll'!$D14)*((1+'Rent Roll'!$X14)^('Reimbursement Breakout'!BN$2-1))),"-")</f>
        <v>-</v>
      </c>
      <c r="BO95" s="715" t="str">
        <f>IF(BO$3='Rent Roll'!$U14,(('Rent Roll'!$W14*'Rent Roll'!$D14)*((1+'Rent Roll'!$X14)^('Reimbursement Breakout'!BO$2-1))),"-")</f>
        <v>-</v>
      </c>
      <c r="BP95" s="715" t="str">
        <f>IF(BP$3='Rent Roll'!$U14,(('Rent Roll'!$W14*'Rent Roll'!$D14)*((1+'Rent Roll'!$X14)^('Reimbursement Breakout'!BP$2-1))),"-")</f>
        <v>-</v>
      </c>
      <c r="BQ95" s="715" t="str">
        <f>IF(BQ$3='Rent Roll'!$U14,(('Rent Roll'!$W14*'Rent Roll'!$D14)*((1+'Rent Roll'!$X14)^('Reimbursement Breakout'!BQ$2-1))),"-")</f>
        <v>-</v>
      </c>
      <c r="BR95" s="715" t="str">
        <f>IF(BR$3='Rent Roll'!$U14,(('Rent Roll'!$W14*'Rent Roll'!$D14)*((1+'Rent Roll'!$X14)^('Reimbursement Breakout'!BR$2-1))),"-")</f>
        <v>-</v>
      </c>
      <c r="BS95" s="715" t="str">
        <f>IF(BS$3='Rent Roll'!$U14,(('Rent Roll'!$W14*'Rent Roll'!$D14)*((1+'Rent Roll'!$X14)^('Reimbursement Breakout'!BS$2-1))),"-")</f>
        <v>-</v>
      </c>
      <c r="BT95" s="715" t="str">
        <f>IF(BT$3='Rent Roll'!$U14,(('Rent Roll'!$W14*'Rent Roll'!$D14)*((1+'Rent Roll'!$X14)^('Reimbursement Breakout'!BT$2-1))),"-")</f>
        <v>-</v>
      </c>
      <c r="BU95" s="715" t="str">
        <f>IF(BU$3='Rent Roll'!$U14,(('Rent Roll'!$W14*'Rent Roll'!$D14)*((1+'Rent Roll'!$X14)^('Reimbursement Breakout'!BU$2-1))),"-")</f>
        <v>-</v>
      </c>
      <c r="BV95" s="715" t="str">
        <f>IF(BV$3='Rent Roll'!$U14,(('Rent Roll'!$W14*'Rent Roll'!$D14)*((1+'Rent Roll'!$X14)^('Reimbursement Breakout'!BV$2-1))),"-")</f>
        <v>-</v>
      </c>
      <c r="BW95" s="715" t="str">
        <f>IF(BW$3='Rent Roll'!$U14,(('Rent Roll'!$W14*'Rent Roll'!$D14)*((1+'Rent Roll'!$X14)^('Reimbursement Breakout'!BW$2-1))),"-")</f>
        <v>-</v>
      </c>
      <c r="BX95" s="715" t="str">
        <f>IF(BX$3='Rent Roll'!$U14,(('Rent Roll'!$W14*'Rent Roll'!$D14)*((1+'Rent Roll'!$X14)^('Reimbursement Breakout'!BX$2-1))),"-")</f>
        <v>-</v>
      </c>
      <c r="BY95" s="715" t="str">
        <f>IF(BY$3='Rent Roll'!$U14,(('Rent Roll'!$W14*'Rent Roll'!$D14)*((1+'Rent Roll'!$X14)^('Reimbursement Breakout'!BY$2-1))),"-")</f>
        <v>-</v>
      </c>
      <c r="BZ95" s="715" t="str">
        <f>IF(BZ$3='Rent Roll'!$U14,(('Rent Roll'!$W14*'Rent Roll'!$D14)*((1+'Rent Roll'!$X14)^('Reimbursement Breakout'!BZ$2-1))),"-")</f>
        <v>-</v>
      </c>
      <c r="CA95" s="715" t="str">
        <f>IF(CA$3='Rent Roll'!$U14,(('Rent Roll'!$W14*'Rent Roll'!$D14)*((1+'Rent Roll'!$X14)^('Reimbursement Breakout'!CA$2-1))),"-")</f>
        <v>-</v>
      </c>
      <c r="CB95" s="715" t="str">
        <f>IF(CB$3='Rent Roll'!$U14,(('Rent Roll'!$W14*'Rent Roll'!$D14)*((1+'Rent Roll'!$X14)^('Reimbursement Breakout'!CB$2-1))),"-")</f>
        <v>-</v>
      </c>
      <c r="CC95" s="715" t="str">
        <f>IF(CC$3='Rent Roll'!$U14,(('Rent Roll'!$W14*'Rent Roll'!$D14)*((1+'Rent Roll'!$X14)^('Reimbursement Breakout'!CC$2-1))),"-")</f>
        <v>-</v>
      </c>
      <c r="CD95" s="715" t="str">
        <f>IF(CD$3='Rent Roll'!$U14,(('Rent Roll'!$W14*'Rent Roll'!$D14)*((1+'Rent Roll'!$X14)^('Reimbursement Breakout'!CD$2-1))),"-")</f>
        <v>-</v>
      </c>
      <c r="CE95" s="715" t="str">
        <f>IF(CE$3='Rent Roll'!$U14,(('Rent Roll'!$W14*'Rent Roll'!$D14)*((1+'Rent Roll'!$X14)^('Reimbursement Breakout'!CE$2-1))),"-")</f>
        <v>-</v>
      </c>
      <c r="CF95" s="715" t="str">
        <f>IF(CF$3='Rent Roll'!$U14,(('Rent Roll'!$W14*'Rent Roll'!$D14)*((1+'Rent Roll'!$X14)^('Reimbursement Breakout'!CF$2-1))),"-")</f>
        <v>-</v>
      </c>
      <c r="CG95" s="715" t="str">
        <f>IF(CG$3='Rent Roll'!$U14,(('Rent Roll'!$W14*'Rent Roll'!$D14)*((1+'Rent Roll'!$X14)^('Reimbursement Breakout'!CG$2-1))),"-")</f>
        <v>-</v>
      </c>
      <c r="CH95" s="715" t="str">
        <f>IF(CH$3='Rent Roll'!$U14,(('Rent Roll'!$W14*'Rent Roll'!$D14)*((1+'Rent Roll'!$X14)^('Reimbursement Breakout'!CH$2-1))),"-")</f>
        <v>-</v>
      </c>
      <c r="CI95" s="715" t="str">
        <f>IF(CI$3='Rent Roll'!$U14,(('Rent Roll'!$W14*'Rent Roll'!$D14)*((1+'Rent Roll'!$X14)^('Reimbursement Breakout'!CI$2-1))),"-")</f>
        <v>-</v>
      </c>
      <c r="CJ95" s="715" t="str">
        <f>IF(CJ$3='Rent Roll'!$U14,(('Rent Roll'!$W14*'Rent Roll'!$D14)*((1+'Rent Roll'!$X14)^('Reimbursement Breakout'!CJ$2-1))),"-")</f>
        <v>-</v>
      </c>
      <c r="CK95" s="715" t="str">
        <f>IF(CK$3='Rent Roll'!$U14,(('Rent Roll'!$W14*'Rent Roll'!$D14)*((1+'Rent Roll'!$X14)^('Reimbursement Breakout'!CK$2-1))),"-")</f>
        <v>-</v>
      </c>
      <c r="CL95" s="715" t="str">
        <f>IF(CL$3='Rent Roll'!$U14,(('Rent Roll'!$W14*'Rent Roll'!$D14)*((1+'Rent Roll'!$X14)^('Reimbursement Breakout'!CL$2-1))),"-")</f>
        <v>-</v>
      </c>
      <c r="CM95" s="715" t="str">
        <f>IF(CM$3='Rent Roll'!$U14,(('Rent Roll'!$W14*'Rent Roll'!$D14)*((1+'Rent Roll'!$X14)^('Reimbursement Breakout'!CM$2-1))),"-")</f>
        <v>-</v>
      </c>
      <c r="CN95" s="715" t="str">
        <f>IF(CN$3='Rent Roll'!$U14,(('Rent Roll'!$W14*'Rent Roll'!$D14)*((1+'Rent Roll'!$X14)^('Reimbursement Breakout'!CN$2-1))),"-")</f>
        <v>-</v>
      </c>
      <c r="CO95" s="715" t="str">
        <f>IF(CO$3='Rent Roll'!$U14,(('Rent Roll'!$W14*'Rent Roll'!$D14)*((1+'Rent Roll'!$X14)^('Reimbursement Breakout'!CO$2-1))),"-")</f>
        <v>-</v>
      </c>
      <c r="CP95" s="715" t="str">
        <f>IF(CP$3='Rent Roll'!$U14,(('Rent Roll'!$W14*'Rent Roll'!$D14)*((1+'Rent Roll'!$X14)^('Reimbursement Breakout'!CP$2-1))),"-")</f>
        <v>-</v>
      </c>
      <c r="CQ95" s="715" t="str">
        <f>IF(CQ$3='Rent Roll'!$U14,(('Rent Roll'!$W14*'Rent Roll'!$D14)*((1+'Rent Roll'!$X14)^('Reimbursement Breakout'!CQ$2-1))),"-")</f>
        <v>-</v>
      </c>
      <c r="CR95" s="715" t="str">
        <f>IF(CR$3='Rent Roll'!$U14,(('Rent Roll'!$W14*'Rent Roll'!$D14)*((1+'Rent Roll'!$X14)^('Reimbursement Breakout'!CR$2-1))),"-")</f>
        <v>-</v>
      </c>
      <c r="CS95" s="715" t="str">
        <f>IF(CS$3='Rent Roll'!$U14,(('Rent Roll'!$W14*'Rent Roll'!$D14)*((1+'Rent Roll'!$X14)^('Reimbursement Breakout'!CS$2-1))),"-")</f>
        <v>-</v>
      </c>
      <c r="CT95" s="715" t="str">
        <f>IF(CT$3='Rent Roll'!$U14,(('Rent Roll'!$W14*'Rent Roll'!$D14)*((1+'Rent Roll'!$X14)^('Reimbursement Breakout'!CT$2-1))),"-")</f>
        <v>-</v>
      </c>
      <c r="CU95" s="715" t="str">
        <f>IF(CU$3='Rent Roll'!$U14,(('Rent Roll'!$W14*'Rent Roll'!$D14)*((1+'Rent Roll'!$X14)^('Reimbursement Breakout'!CU$2-1))),"-")</f>
        <v>-</v>
      </c>
      <c r="CV95" s="715" t="str">
        <f>IF(CV$3='Rent Roll'!$U14,(('Rent Roll'!$W14*'Rent Roll'!$D14)*((1+'Rent Roll'!$X14)^('Reimbursement Breakout'!CV$2-1))),"-")</f>
        <v>-</v>
      </c>
      <c r="CW95" s="715" t="str">
        <f>IF(CW$3='Rent Roll'!$U14,(('Rent Roll'!$W14*'Rent Roll'!$D14)*((1+'Rent Roll'!$X14)^('Reimbursement Breakout'!CW$2-1))),"-")</f>
        <v>-</v>
      </c>
      <c r="CX95" s="715" t="str">
        <f>IF(CX$3='Rent Roll'!$U14,(('Rent Roll'!$W14*'Rent Roll'!$D14)*((1+'Rent Roll'!$X14)^('Reimbursement Breakout'!CX$2-1))),"-")</f>
        <v>-</v>
      </c>
      <c r="CY95" s="715" t="str">
        <f>IF(CY$3='Rent Roll'!$U14,(('Rent Roll'!$W14*'Rent Roll'!$D14)*((1+'Rent Roll'!$X14)^('Reimbursement Breakout'!CY$2-1))),"-")</f>
        <v>-</v>
      </c>
      <c r="CZ95" s="715" t="str">
        <f>IF(CZ$3='Rent Roll'!$U14,(('Rent Roll'!$W14*'Rent Roll'!$D14)*((1+'Rent Roll'!$X14)^('Reimbursement Breakout'!CZ$2-1))),"-")</f>
        <v>-</v>
      </c>
      <c r="DA95" s="715" t="str">
        <f>IF(DA$3='Rent Roll'!$U14,(('Rent Roll'!$W14*'Rent Roll'!$D14)*((1+'Rent Roll'!$X14)^('Reimbursement Breakout'!DA$2-1))),"-")</f>
        <v>-</v>
      </c>
      <c r="DB95" s="715" t="str">
        <f>IF(DB$3='Rent Roll'!$U14,(('Rent Roll'!$W14*'Rent Roll'!$D14)*((1+'Rent Roll'!$X14)^('Reimbursement Breakout'!DB$2-1))),"-")</f>
        <v>-</v>
      </c>
      <c r="DC95" s="715" t="str">
        <f>IF(DC$3='Rent Roll'!$U14,(('Rent Roll'!$W14*'Rent Roll'!$D14)*((1+'Rent Roll'!$X14)^('Reimbursement Breakout'!DC$2-1))),"-")</f>
        <v>-</v>
      </c>
      <c r="DD95" s="715" t="str">
        <f>IF(DD$3='Rent Roll'!$U14,(('Rent Roll'!$W14*'Rent Roll'!$D14)*((1+'Rent Roll'!$X14)^('Reimbursement Breakout'!DD$2-1))),"-")</f>
        <v>-</v>
      </c>
      <c r="DE95" s="715" t="str">
        <f>IF(DE$3='Rent Roll'!$U14,(('Rent Roll'!$W14*'Rent Roll'!$D14)*((1+'Rent Roll'!$X14)^('Reimbursement Breakout'!DE$2-1))),"-")</f>
        <v>-</v>
      </c>
      <c r="DF95" s="715" t="str">
        <f>IF(DF$3='Rent Roll'!$U14,(('Rent Roll'!$W14*'Rent Roll'!$D14)*((1+'Rent Roll'!$X14)^('Reimbursement Breakout'!DF$2-1))),"-")</f>
        <v>-</v>
      </c>
      <c r="DG95" s="715" t="str">
        <f>IF(DG$3='Rent Roll'!$U14,(('Rent Roll'!$W14*'Rent Roll'!$D14)*((1+'Rent Roll'!$X14)^('Reimbursement Breakout'!DG$2-1))),"-")</f>
        <v>-</v>
      </c>
      <c r="DH95" s="715" t="str">
        <f>IF(DH$3='Rent Roll'!$U14,(('Rent Roll'!$W14*'Rent Roll'!$D14)*((1+'Rent Roll'!$X14)^('Reimbursement Breakout'!DH$2-1))),"-")</f>
        <v>-</v>
      </c>
      <c r="DI95" s="715" t="str">
        <f>IF(DI$3='Rent Roll'!$U14,(('Rent Roll'!$W14*'Rent Roll'!$D14)*((1+'Rent Roll'!$X14)^('Reimbursement Breakout'!DI$2-1))),"-")</f>
        <v>-</v>
      </c>
      <c r="DJ95" s="715" t="str">
        <f>IF(DJ$3='Rent Roll'!$U14,(('Rent Roll'!$W14*'Rent Roll'!$D14)*((1+'Rent Roll'!$X14)^('Reimbursement Breakout'!DJ$2-1))),"-")</f>
        <v>-</v>
      </c>
      <c r="DK95" s="715" t="str">
        <f>IF(DK$3='Rent Roll'!$U14,(('Rent Roll'!$W14*'Rent Roll'!$D14)*((1+'Rent Roll'!$X14)^('Reimbursement Breakout'!DK$2-1))),"-")</f>
        <v>-</v>
      </c>
      <c r="DL95" s="715" t="str">
        <f>IF(DL$3='Rent Roll'!$U14,(('Rent Roll'!$W14*'Rent Roll'!$D14)*((1+'Rent Roll'!$X14)^('Reimbursement Breakout'!DL$2-1))),"-")</f>
        <v>-</v>
      </c>
      <c r="DM95" s="715" t="str">
        <f>IF(DM$3='Rent Roll'!$U14,(('Rent Roll'!$W14*'Rent Roll'!$D14)*((1+'Rent Roll'!$X14)^('Reimbursement Breakout'!DM$2-1))),"-")</f>
        <v>-</v>
      </c>
      <c r="DN95" s="715" t="str">
        <f>IF(DN$3='Rent Roll'!$U14,(('Rent Roll'!$W14*'Rent Roll'!$D14)*((1+'Rent Roll'!$X14)^('Reimbursement Breakout'!DN$2-1))),"-")</f>
        <v>-</v>
      </c>
      <c r="DO95" s="715" t="str">
        <f>IF(DO$3='Rent Roll'!$U14,(('Rent Roll'!$W14*'Rent Roll'!$D14)*((1+'Rent Roll'!$X14)^('Reimbursement Breakout'!DO$2-1))),"-")</f>
        <v>-</v>
      </c>
      <c r="DP95" s="715" t="str">
        <f>IF(DP$3='Rent Roll'!$U14,(('Rent Roll'!$W14*'Rent Roll'!$D14)*((1+'Rent Roll'!$X14)^('Reimbursement Breakout'!DP$2-1))),"-")</f>
        <v>-</v>
      </c>
      <c r="DQ95" s="715" t="str">
        <f>IF(DQ$3='Rent Roll'!$U14,(('Rent Roll'!$W14*'Rent Roll'!$D14)*((1+'Rent Roll'!$X14)^('Reimbursement Breakout'!DQ$2-1))),"-")</f>
        <v>-</v>
      </c>
      <c r="DR95" s="715" t="str">
        <f>IF(DR$3='Rent Roll'!$U14,(('Rent Roll'!$W14*'Rent Roll'!$D14)*((1+'Rent Roll'!$X14)^('Reimbursement Breakout'!DR$2-1))),"-")</f>
        <v>-</v>
      </c>
      <c r="DS95" s="715" t="str">
        <f>IF(DS$3='Rent Roll'!$U14,(('Rent Roll'!$W14*'Rent Roll'!$D14)*((1+'Rent Roll'!$X14)^('Reimbursement Breakout'!DS$2-1))),"-")</f>
        <v>-</v>
      </c>
      <c r="DT95" s="715" t="str">
        <f>IF(DT$3='Rent Roll'!$U14,(('Rent Roll'!$W14*'Rent Roll'!$D14)*((1+'Rent Roll'!$X14)^('Reimbursement Breakout'!DT$2-1))),"-")</f>
        <v>-</v>
      </c>
      <c r="DU95" s="715" t="str">
        <f>IF(DU$3='Rent Roll'!$U14,(('Rent Roll'!$W14*'Rent Roll'!$D14)*((1+'Rent Roll'!$X14)^('Reimbursement Breakout'!DU$2-1))),"-")</f>
        <v>-</v>
      </c>
      <c r="DV95" s="715" t="str">
        <f>IF(DV$3='Rent Roll'!$U14,(('Rent Roll'!$W14*'Rent Roll'!$D14)*((1+'Rent Roll'!$X14)^('Reimbursement Breakout'!DV$2-1))),"-")</f>
        <v>-</v>
      </c>
      <c r="DW95" s="715" t="str">
        <f>IF(DW$3='Rent Roll'!$U14,(('Rent Roll'!$W14*'Rent Roll'!$D14)*((1+'Rent Roll'!$X14)^('Reimbursement Breakout'!DW$2-1))),"-")</f>
        <v>-</v>
      </c>
      <c r="DX95" s="715" t="str">
        <f>IF(DX$3='Rent Roll'!$U14,(('Rent Roll'!$W14*'Rent Roll'!$D14)*((1+'Rent Roll'!$X14)^('Reimbursement Breakout'!DX$2-1))),"-")</f>
        <v>-</v>
      </c>
      <c r="DY95" s="715" t="str">
        <f>IF(DY$3='Rent Roll'!$U14,(('Rent Roll'!$W14*'Rent Roll'!$D14)*((1+'Rent Roll'!$X14)^('Reimbursement Breakout'!DY$2-1))),"-")</f>
        <v>-</v>
      </c>
      <c r="DZ95" s="715" t="str">
        <f>IF(DZ$3='Rent Roll'!$U14,(('Rent Roll'!$W14*'Rent Roll'!$D14)*((1+'Rent Roll'!$X14)^('Reimbursement Breakout'!DZ$2-1))),"-")</f>
        <v>-</v>
      </c>
      <c r="EA95" s="715" t="str">
        <f>IF(EA$3='Rent Roll'!$U14,(('Rent Roll'!$W14*'Rent Roll'!$D14)*((1+'Rent Roll'!$X14)^('Reimbursement Breakout'!EA$2-1))),"-")</f>
        <v>-</v>
      </c>
      <c r="EB95" s="715" t="str">
        <f>IF(EB$3='Rent Roll'!$U14,(('Rent Roll'!$W14*'Rent Roll'!$D14)*((1+'Rent Roll'!$X14)^('Reimbursement Breakout'!EB$2-1))),"-")</f>
        <v>-</v>
      </c>
      <c r="EC95" s="715" t="str">
        <f>IF(EC$3='Rent Roll'!$U14,(('Rent Roll'!$W14*'Rent Roll'!$D14)*((1+'Rent Roll'!$X14)^('Reimbursement Breakout'!EC$2-1))),"-")</f>
        <v>-</v>
      </c>
      <c r="ED95" s="715" t="str">
        <f>IF(ED$3='Rent Roll'!$U14,(('Rent Roll'!$W14*'Rent Roll'!$D14)*((1+'Rent Roll'!$X14)^('Reimbursement Breakout'!ED$2-1))),"-")</f>
        <v>-</v>
      </c>
      <c r="EE95" s="715" t="str">
        <f>IF(EE$3='Rent Roll'!$U14,(('Rent Roll'!$W14*'Rent Roll'!$D14)*((1+'Rent Roll'!$X14)^('Reimbursement Breakout'!EE$2-1))),"-")</f>
        <v>-</v>
      </c>
      <c r="EF95" s="361" t="str">
        <f>IF(EF$3='Rent Roll'!$U14,(('Rent Roll'!$W14*'Rent Roll'!$D14)*((1+'Rent Roll'!$X14)^('Reimbursement Breakout'!EF$2-1))),"-")</f>
        <v>-</v>
      </c>
      <c r="EG95" s="693" t="s">
        <v>109</v>
      </c>
    </row>
    <row r="96" spans="2:137" x14ac:dyDescent="0.25">
      <c r="B96" s="732"/>
      <c r="C96" s="714" t="str">
        <f>CONCATENATE('Rent Roll'!B15&amp;" - "&amp;'Rent Roll'!C15)</f>
        <v xml:space="preserve"> - </v>
      </c>
      <c r="D96" s="361">
        <f t="shared" si="23"/>
        <v>0</v>
      </c>
      <c r="E96" s="715" t="str">
        <f>IF(E$3='Rent Roll'!$U15,(('Rent Roll'!$W15*'Rent Roll'!$D15)*((1+'Rent Roll'!$X15)^('Reimbursement Breakout'!E$2-1))),"-")</f>
        <v>-</v>
      </c>
      <c r="F96" s="715" t="str">
        <f>IF(F$3='Rent Roll'!$U15,(('Rent Roll'!$W15*'Rent Roll'!$D15)*((1+'Rent Roll'!$X15)^('Reimbursement Breakout'!F$2-1))),"-")</f>
        <v>-</v>
      </c>
      <c r="G96" s="715" t="str">
        <f>IF(G$3='Rent Roll'!$U15,(('Rent Roll'!$W15*'Rent Roll'!$D15)*((1+'Rent Roll'!$X15)^('Reimbursement Breakout'!G$2-1))),"-")</f>
        <v>-</v>
      </c>
      <c r="H96" s="715" t="str">
        <f>IF(H$3='Rent Roll'!$U15,(('Rent Roll'!$W15*'Rent Roll'!$D15)*((1+'Rent Roll'!$X15)^('Reimbursement Breakout'!H$2-1))),"-")</f>
        <v>-</v>
      </c>
      <c r="I96" s="715" t="str">
        <f>IF(I$3='Rent Roll'!$U15,(('Rent Roll'!$W15*'Rent Roll'!$D15)*((1+'Rent Roll'!$X15)^('Reimbursement Breakout'!I$2-1))),"-")</f>
        <v>-</v>
      </c>
      <c r="J96" s="715" t="str">
        <f>IF(J$3='Rent Roll'!$U15,(('Rent Roll'!$W15*'Rent Roll'!$D15)*((1+'Rent Roll'!$X15)^('Reimbursement Breakout'!J$2-1))),"-")</f>
        <v>-</v>
      </c>
      <c r="K96" s="715" t="str">
        <f>IF(K$3='Rent Roll'!$U15,(('Rent Roll'!$W15*'Rent Roll'!$D15)*((1+'Rent Roll'!$X15)^('Reimbursement Breakout'!K$2-1))),"-")</f>
        <v>-</v>
      </c>
      <c r="L96" s="715" t="str">
        <f>IF(L$3='Rent Roll'!$U15,(('Rent Roll'!$W15*'Rent Roll'!$D15)*((1+'Rent Roll'!$X15)^('Reimbursement Breakout'!L$2-1))),"-")</f>
        <v>-</v>
      </c>
      <c r="M96" s="715" t="str">
        <f>IF(M$3='Rent Roll'!$U15,(('Rent Roll'!$W15*'Rent Roll'!$D15)*((1+'Rent Roll'!$X15)^('Reimbursement Breakout'!M$2-1))),"-")</f>
        <v>-</v>
      </c>
      <c r="N96" s="715" t="str">
        <f>IF(N$3='Rent Roll'!$U15,(('Rent Roll'!$W15*'Rent Roll'!$D15)*((1+'Rent Roll'!$X15)^('Reimbursement Breakout'!N$2-1))),"-")</f>
        <v>-</v>
      </c>
      <c r="O96" s="715" t="str">
        <f>IF(O$3='Rent Roll'!$U15,(('Rent Roll'!$W15*'Rent Roll'!$D15)*((1+'Rent Roll'!$X15)^('Reimbursement Breakout'!O$2-1))),"-")</f>
        <v>-</v>
      </c>
      <c r="P96" s="715" t="str">
        <f>IF(P$3='Rent Roll'!$U15,(('Rent Roll'!$W15*'Rent Roll'!$D15)*((1+'Rent Roll'!$X15)^('Reimbursement Breakout'!P$2-1))),"-")</f>
        <v>-</v>
      </c>
      <c r="Q96" s="715" t="str">
        <f>IF(Q$3='Rent Roll'!$U15,(('Rent Roll'!$W15*'Rent Roll'!$D15)*((1+'Rent Roll'!$X15)^('Reimbursement Breakout'!Q$2-1))),"-")</f>
        <v>-</v>
      </c>
      <c r="R96" s="715" t="str">
        <f>IF(R$3='Rent Roll'!$U15,(('Rent Roll'!$W15*'Rent Roll'!$D15)*((1+'Rent Roll'!$X15)^('Reimbursement Breakout'!R$2-1))),"-")</f>
        <v>-</v>
      </c>
      <c r="S96" s="715" t="str">
        <f>IF(S$3='Rent Roll'!$U15,(('Rent Roll'!$W15*'Rent Roll'!$D15)*((1+'Rent Roll'!$X15)^('Reimbursement Breakout'!S$2-1))),"-")</f>
        <v>-</v>
      </c>
      <c r="T96" s="715" t="str">
        <f>IF(T$3='Rent Roll'!$U15,(('Rent Roll'!$W15*'Rent Roll'!$D15)*((1+'Rent Roll'!$X15)^('Reimbursement Breakout'!T$2-1))),"-")</f>
        <v>-</v>
      </c>
      <c r="U96" s="715" t="str">
        <f>IF(U$3='Rent Roll'!$U15,(('Rent Roll'!$W15*'Rent Roll'!$D15)*((1+'Rent Roll'!$X15)^('Reimbursement Breakout'!U$2-1))),"-")</f>
        <v>-</v>
      </c>
      <c r="V96" s="715" t="str">
        <f>IF(V$3='Rent Roll'!$U15,(('Rent Roll'!$W15*'Rent Roll'!$D15)*((1+'Rent Roll'!$X15)^('Reimbursement Breakout'!V$2-1))),"-")</f>
        <v>-</v>
      </c>
      <c r="W96" s="715" t="str">
        <f>IF(W$3='Rent Roll'!$U15,(('Rent Roll'!$W15*'Rent Roll'!$D15)*((1+'Rent Roll'!$X15)^('Reimbursement Breakout'!W$2-1))),"-")</f>
        <v>-</v>
      </c>
      <c r="X96" s="715" t="str">
        <f>IF(X$3='Rent Roll'!$U15,(('Rent Roll'!$W15*'Rent Roll'!$D15)*((1+'Rent Roll'!$X15)^('Reimbursement Breakout'!X$2-1))),"-")</f>
        <v>-</v>
      </c>
      <c r="Y96" s="715" t="str">
        <f>IF(Y$3='Rent Roll'!$U15,(('Rent Roll'!$W15*'Rent Roll'!$D15)*((1+'Rent Roll'!$X15)^('Reimbursement Breakout'!Y$2-1))),"-")</f>
        <v>-</v>
      </c>
      <c r="Z96" s="715" t="str">
        <f>IF(Z$3='Rent Roll'!$U15,(('Rent Roll'!$W15*'Rent Roll'!$D15)*((1+'Rent Roll'!$X15)^('Reimbursement Breakout'!Z$2-1))),"-")</f>
        <v>-</v>
      </c>
      <c r="AA96" s="715" t="str">
        <f>IF(AA$3='Rent Roll'!$U15,(('Rent Roll'!$W15*'Rent Roll'!$D15)*((1+'Rent Roll'!$X15)^('Reimbursement Breakout'!AA$2-1))),"-")</f>
        <v>-</v>
      </c>
      <c r="AB96" s="715" t="str">
        <f>IF(AB$3='Rent Roll'!$U15,(('Rent Roll'!$W15*'Rent Roll'!$D15)*((1+'Rent Roll'!$X15)^('Reimbursement Breakout'!AB$2-1))),"-")</f>
        <v>-</v>
      </c>
      <c r="AC96" s="715" t="str">
        <f>IF(AC$3='Rent Roll'!$U15,(('Rent Roll'!$W15*'Rent Roll'!$D15)*((1+'Rent Roll'!$X15)^('Reimbursement Breakout'!AC$2-1))),"-")</f>
        <v>-</v>
      </c>
      <c r="AD96" s="715" t="str">
        <f>IF(AD$3='Rent Roll'!$U15,(('Rent Roll'!$W15*'Rent Roll'!$D15)*((1+'Rent Roll'!$X15)^('Reimbursement Breakout'!AD$2-1))),"-")</f>
        <v>-</v>
      </c>
      <c r="AE96" s="715" t="str">
        <f>IF(AE$3='Rent Roll'!$U15,(('Rent Roll'!$W15*'Rent Roll'!$D15)*((1+'Rent Roll'!$X15)^('Reimbursement Breakout'!AE$2-1))),"-")</f>
        <v>-</v>
      </c>
      <c r="AF96" s="715" t="str">
        <f>IF(AF$3='Rent Roll'!$U15,(('Rent Roll'!$W15*'Rent Roll'!$D15)*((1+'Rent Roll'!$X15)^('Reimbursement Breakout'!AF$2-1))),"-")</f>
        <v>-</v>
      </c>
      <c r="AG96" s="715" t="str">
        <f>IF(AG$3='Rent Roll'!$U15,(('Rent Roll'!$W15*'Rent Roll'!$D15)*((1+'Rent Roll'!$X15)^('Reimbursement Breakout'!AG$2-1))),"-")</f>
        <v>-</v>
      </c>
      <c r="AH96" s="715" t="str">
        <f>IF(AH$3='Rent Roll'!$U15,(('Rent Roll'!$W15*'Rent Roll'!$D15)*((1+'Rent Roll'!$X15)^('Reimbursement Breakout'!AH$2-1))),"-")</f>
        <v>-</v>
      </c>
      <c r="AI96" s="715" t="str">
        <f>IF(AI$3='Rent Roll'!$U15,(('Rent Roll'!$W15*'Rent Roll'!$D15)*((1+'Rent Roll'!$X15)^('Reimbursement Breakout'!AI$2-1))),"-")</f>
        <v>-</v>
      </c>
      <c r="AJ96" s="715" t="str">
        <f>IF(AJ$3='Rent Roll'!$U15,(('Rent Roll'!$W15*'Rent Roll'!$D15)*((1+'Rent Roll'!$X15)^('Reimbursement Breakout'!AJ$2-1))),"-")</f>
        <v>-</v>
      </c>
      <c r="AK96" s="715" t="str">
        <f>IF(AK$3='Rent Roll'!$U15,(('Rent Roll'!$W15*'Rent Roll'!$D15)*((1+'Rent Roll'!$X15)^('Reimbursement Breakout'!AK$2-1))),"-")</f>
        <v>-</v>
      </c>
      <c r="AL96" s="715" t="str">
        <f>IF(AL$3='Rent Roll'!$U15,(('Rent Roll'!$W15*'Rent Roll'!$D15)*((1+'Rent Roll'!$X15)^('Reimbursement Breakout'!AL$2-1))),"-")</f>
        <v>-</v>
      </c>
      <c r="AM96" s="715" t="str">
        <f>IF(AM$3='Rent Roll'!$U15,(('Rent Roll'!$W15*'Rent Roll'!$D15)*((1+'Rent Roll'!$X15)^('Reimbursement Breakout'!AM$2-1))),"-")</f>
        <v>-</v>
      </c>
      <c r="AN96" s="715" t="str">
        <f>IF(AN$3='Rent Roll'!$U15,(('Rent Roll'!$W15*'Rent Roll'!$D15)*((1+'Rent Roll'!$X15)^('Reimbursement Breakout'!AN$2-1))),"-")</f>
        <v>-</v>
      </c>
      <c r="AO96" s="715" t="str">
        <f>IF(AO$3='Rent Roll'!$U15,(('Rent Roll'!$W15*'Rent Roll'!$D15)*((1+'Rent Roll'!$X15)^('Reimbursement Breakout'!AO$2-1))),"-")</f>
        <v>-</v>
      </c>
      <c r="AP96" s="715" t="str">
        <f>IF(AP$3='Rent Roll'!$U15,(('Rent Roll'!$W15*'Rent Roll'!$D15)*((1+'Rent Roll'!$X15)^('Reimbursement Breakout'!AP$2-1))),"-")</f>
        <v>-</v>
      </c>
      <c r="AQ96" s="715" t="str">
        <f>IF(AQ$3='Rent Roll'!$U15,(('Rent Roll'!$W15*'Rent Roll'!$D15)*((1+'Rent Roll'!$X15)^('Reimbursement Breakout'!AQ$2-1))),"-")</f>
        <v>-</v>
      </c>
      <c r="AR96" s="715" t="str">
        <f>IF(AR$3='Rent Roll'!$U15,(('Rent Roll'!$W15*'Rent Roll'!$D15)*((1+'Rent Roll'!$X15)^('Reimbursement Breakout'!AR$2-1))),"-")</f>
        <v>-</v>
      </c>
      <c r="AS96" s="715" t="str">
        <f>IF(AS$3='Rent Roll'!$U15,(('Rent Roll'!$W15*'Rent Roll'!$D15)*((1+'Rent Roll'!$X15)^('Reimbursement Breakout'!AS$2-1))),"-")</f>
        <v>-</v>
      </c>
      <c r="AT96" s="715" t="str">
        <f>IF(AT$3='Rent Roll'!$U15,(('Rent Roll'!$W15*'Rent Roll'!$D15)*((1+'Rent Roll'!$X15)^('Reimbursement Breakout'!AT$2-1))),"-")</f>
        <v>-</v>
      </c>
      <c r="AU96" s="715" t="str">
        <f>IF(AU$3='Rent Roll'!$U15,(('Rent Roll'!$W15*'Rent Roll'!$D15)*((1+'Rent Roll'!$X15)^('Reimbursement Breakout'!AU$2-1))),"-")</f>
        <v>-</v>
      </c>
      <c r="AV96" s="715" t="str">
        <f>IF(AV$3='Rent Roll'!$U15,(('Rent Roll'!$W15*'Rent Roll'!$D15)*((1+'Rent Roll'!$X15)^('Reimbursement Breakout'!AV$2-1))),"-")</f>
        <v>-</v>
      </c>
      <c r="AW96" s="715" t="str">
        <f>IF(AW$3='Rent Roll'!$U15,(('Rent Roll'!$W15*'Rent Roll'!$D15)*((1+'Rent Roll'!$X15)^('Reimbursement Breakout'!AW$2-1))),"-")</f>
        <v>-</v>
      </c>
      <c r="AX96" s="715" t="str">
        <f>IF(AX$3='Rent Roll'!$U15,(('Rent Roll'!$W15*'Rent Roll'!$D15)*((1+'Rent Roll'!$X15)^('Reimbursement Breakout'!AX$2-1))),"-")</f>
        <v>-</v>
      </c>
      <c r="AY96" s="715" t="str">
        <f>IF(AY$3='Rent Roll'!$U15,(('Rent Roll'!$W15*'Rent Roll'!$D15)*((1+'Rent Roll'!$X15)^('Reimbursement Breakout'!AY$2-1))),"-")</f>
        <v>-</v>
      </c>
      <c r="AZ96" s="715" t="str">
        <f>IF(AZ$3='Rent Roll'!$U15,(('Rent Roll'!$W15*'Rent Roll'!$D15)*((1+'Rent Roll'!$X15)^('Reimbursement Breakout'!AZ$2-1))),"-")</f>
        <v>-</v>
      </c>
      <c r="BA96" s="715" t="str">
        <f>IF(BA$3='Rent Roll'!$U15,(('Rent Roll'!$W15*'Rent Roll'!$D15)*((1+'Rent Roll'!$X15)^('Reimbursement Breakout'!BA$2-1))),"-")</f>
        <v>-</v>
      </c>
      <c r="BB96" s="715" t="str">
        <f>IF(BB$3='Rent Roll'!$U15,(('Rent Roll'!$W15*'Rent Roll'!$D15)*((1+'Rent Roll'!$X15)^('Reimbursement Breakout'!BB$2-1))),"-")</f>
        <v>-</v>
      </c>
      <c r="BC96" s="715" t="str">
        <f>IF(BC$3='Rent Roll'!$U15,(('Rent Roll'!$W15*'Rent Roll'!$D15)*((1+'Rent Roll'!$X15)^('Reimbursement Breakout'!BC$2-1))),"-")</f>
        <v>-</v>
      </c>
      <c r="BD96" s="715" t="str">
        <f>IF(BD$3='Rent Roll'!$U15,(('Rent Roll'!$W15*'Rent Roll'!$D15)*((1+'Rent Roll'!$X15)^('Reimbursement Breakout'!BD$2-1))),"-")</f>
        <v>-</v>
      </c>
      <c r="BE96" s="715" t="str">
        <f>IF(BE$3='Rent Roll'!$U15,(('Rent Roll'!$W15*'Rent Roll'!$D15)*((1+'Rent Roll'!$X15)^('Reimbursement Breakout'!BE$2-1))),"-")</f>
        <v>-</v>
      </c>
      <c r="BF96" s="715" t="str">
        <f>IF(BF$3='Rent Roll'!$U15,(('Rent Roll'!$W15*'Rent Roll'!$D15)*((1+'Rent Roll'!$X15)^('Reimbursement Breakout'!BF$2-1))),"-")</f>
        <v>-</v>
      </c>
      <c r="BG96" s="715" t="str">
        <f>IF(BG$3='Rent Roll'!$U15,(('Rent Roll'!$W15*'Rent Roll'!$D15)*((1+'Rent Roll'!$X15)^('Reimbursement Breakout'!BG$2-1))),"-")</f>
        <v>-</v>
      </c>
      <c r="BH96" s="715" t="str">
        <f>IF(BH$3='Rent Roll'!$U15,(('Rent Roll'!$W15*'Rent Roll'!$D15)*((1+'Rent Roll'!$X15)^('Reimbursement Breakout'!BH$2-1))),"-")</f>
        <v>-</v>
      </c>
      <c r="BI96" s="715" t="str">
        <f>IF(BI$3='Rent Roll'!$U15,(('Rent Roll'!$W15*'Rent Roll'!$D15)*((1+'Rent Roll'!$X15)^('Reimbursement Breakout'!BI$2-1))),"-")</f>
        <v>-</v>
      </c>
      <c r="BJ96" s="715" t="str">
        <f>IF(BJ$3='Rent Roll'!$U15,(('Rent Roll'!$W15*'Rent Roll'!$D15)*((1+'Rent Roll'!$X15)^('Reimbursement Breakout'!BJ$2-1))),"-")</f>
        <v>-</v>
      </c>
      <c r="BK96" s="715" t="str">
        <f>IF(BK$3='Rent Roll'!$U15,(('Rent Roll'!$W15*'Rent Roll'!$D15)*((1+'Rent Roll'!$X15)^('Reimbursement Breakout'!BK$2-1))),"-")</f>
        <v>-</v>
      </c>
      <c r="BL96" s="715" t="str">
        <f>IF(BL$3='Rent Roll'!$U15,(('Rent Roll'!$W15*'Rent Roll'!$D15)*((1+'Rent Roll'!$X15)^('Reimbursement Breakout'!BL$2-1))),"-")</f>
        <v>-</v>
      </c>
      <c r="BM96" s="715" t="str">
        <f>IF(BM$3='Rent Roll'!$U15,(('Rent Roll'!$W15*'Rent Roll'!$D15)*((1+'Rent Roll'!$X15)^('Reimbursement Breakout'!BM$2-1))),"-")</f>
        <v>-</v>
      </c>
      <c r="BN96" s="715" t="str">
        <f>IF(BN$3='Rent Roll'!$U15,(('Rent Roll'!$W15*'Rent Roll'!$D15)*((1+'Rent Roll'!$X15)^('Reimbursement Breakout'!BN$2-1))),"-")</f>
        <v>-</v>
      </c>
      <c r="BO96" s="715" t="str">
        <f>IF(BO$3='Rent Roll'!$U15,(('Rent Roll'!$W15*'Rent Roll'!$D15)*((1+'Rent Roll'!$X15)^('Reimbursement Breakout'!BO$2-1))),"-")</f>
        <v>-</v>
      </c>
      <c r="BP96" s="715" t="str">
        <f>IF(BP$3='Rent Roll'!$U15,(('Rent Roll'!$W15*'Rent Roll'!$D15)*((1+'Rent Roll'!$X15)^('Reimbursement Breakout'!BP$2-1))),"-")</f>
        <v>-</v>
      </c>
      <c r="BQ96" s="715" t="str">
        <f>IF(BQ$3='Rent Roll'!$U15,(('Rent Roll'!$W15*'Rent Roll'!$D15)*((1+'Rent Roll'!$X15)^('Reimbursement Breakout'!BQ$2-1))),"-")</f>
        <v>-</v>
      </c>
      <c r="BR96" s="715" t="str">
        <f>IF(BR$3='Rent Roll'!$U15,(('Rent Roll'!$W15*'Rent Roll'!$D15)*((1+'Rent Roll'!$X15)^('Reimbursement Breakout'!BR$2-1))),"-")</f>
        <v>-</v>
      </c>
      <c r="BS96" s="715" t="str">
        <f>IF(BS$3='Rent Roll'!$U15,(('Rent Roll'!$W15*'Rent Roll'!$D15)*((1+'Rent Roll'!$X15)^('Reimbursement Breakout'!BS$2-1))),"-")</f>
        <v>-</v>
      </c>
      <c r="BT96" s="715" t="str">
        <f>IF(BT$3='Rent Roll'!$U15,(('Rent Roll'!$W15*'Rent Roll'!$D15)*((1+'Rent Roll'!$X15)^('Reimbursement Breakout'!BT$2-1))),"-")</f>
        <v>-</v>
      </c>
      <c r="BU96" s="715" t="str">
        <f>IF(BU$3='Rent Roll'!$U15,(('Rent Roll'!$W15*'Rent Roll'!$D15)*((1+'Rent Roll'!$X15)^('Reimbursement Breakout'!BU$2-1))),"-")</f>
        <v>-</v>
      </c>
      <c r="BV96" s="715" t="str">
        <f>IF(BV$3='Rent Roll'!$U15,(('Rent Roll'!$W15*'Rent Roll'!$D15)*((1+'Rent Roll'!$X15)^('Reimbursement Breakout'!BV$2-1))),"-")</f>
        <v>-</v>
      </c>
      <c r="BW96" s="715" t="str">
        <f>IF(BW$3='Rent Roll'!$U15,(('Rent Roll'!$W15*'Rent Roll'!$D15)*((1+'Rent Roll'!$X15)^('Reimbursement Breakout'!BW$2-1))),"-")</f>
        <v>-</v>
      </c>
      <c r="BX96" s="715" t="str">
        <f>IF(BX$3='Rent Roll'!$U15,(('Rent Roll'!$W15*'Rent Roll'!$D15)*((1+'Rent Roll'!$X15)^('Reimbursement Breakout'!BX$2-1))),"-")</f>
        <v>-</v>
      </c>
      <c r="BY96" s="715" t="str">
        <f>IF(BY$3='Rent Roll'!$U15,(('Rent Roll'!$W15*'Rent Roll'!$D15)*((1+'Rent Roll'!$X15)^('Reimbursement Breakout'!BY$2-1))),"-")</f>
        <v>-</v>
      </c>
      <c r="BZ96" s="715" t="str">
        <f>IF(BZ$3='Rent Roll'!$U15,(('Rent Roll'!$W15*'Rent Roll'!$D15)*((1+'Rent Roll'!$X15)^('Reimbursement Breakout'!BZ$2-1))),"-")</f>
        <v>-</v>
      </c>
      <c r="CA96" s="715" t="str">
        <f>IF(CA$3='Rent Roll'!$U15,(('Rent Roll'!$W15*'Rent Roll'!$D15)*((1+'Rent Roll'!$X15)^('Reimbursement Breakout'!CA$2-1))),"-")</f>
        <v>-</v>
      </c>
      <c r="CB96" s="715" t="str">
        <f>IF(CB$3='Rent Roll'!$U15,(('Rent Roll'!$W15*'Rent Roll'!$D15)*((1+'Rent Roll'!$X15)^('Reimbursement Breakout'!CB$2-1))),"-")</f>
        <v>-</v>
      </c>
      <c r="CC96" s="715" t="str">
        <f>IF(CC$3='Rent Roll'!$U15,(('Rent Roll'!$W15*'Rent Roll'!$D15)*((1+'Rent Roll'!$X15)^('Reimbursement Breakout'!CC$2-1))),"-")</f>
        <v>-</v>
      </c>
      <c r="CD96" s="715" t="str">
        <f>IF(CD$3='Rent Roll'!$U15,(('Rent Roll'!$W15*'Rent Roll'!$D15)*((1+'Rent Roll'!$X15)^('Reimbursement Breakout'!CD$2-1))),"-")</f>
        <v>-</v>
      </c>
      <c r="CE96" s="715" t="str">
        <f>IF(CE$3='Rent Roll'!$U15,(('Rent Roll'!$W15*'Rent Roll'!$D15)*((1+'Rent Roll'!$X15)^('Reimbursement Breakout'!CE$2-1))),"-")</f>
        <v>-</v>
      </c>
      <c r="CF96" s="715" t="str">
        <f>IF(CF$3='Rent Roll'!$U15,(('Rent Roll'!$W15*'Rent Roll'!$D15)*((1+'Rent Roll'!$X15)^('Reimbursement Breakout'!CF$2-1))),"-")</f>
        <v>-</v>
      </c>
      <c r="CG96" s="715" t="str">
        <f>IF(CG$3='Rent Roll'!$U15,(('Rent Roll'!$W15*'Rent Roll'!$D15)*((1+'Rent Roll'!$X15)^('Reimbursement Breakout'!CG$2-1))),"-")</f>
        <v>-</v>
      </c>
      <c r="CH96" s="715" t="str">
        <f>IF(CH$3='Rent Roll'!$U15,(('Rent Roll'!$W15*'Rent Roll'!$D15)*((1+'Rent Roll'!$X15)^('Reimbursement Breakout'!CH$2-1))),"-")</f>
        <v>-</v>
      </c>
      <c r="CI96" s="715" t="str">
        <f>IF(CI$3='Rent Roll'!$U15,(('Rent Roll'!$W15*'Rent Roll'!$D15)*((1+'Rent Roll'!$X15)^('Reimbursement Breakout'!CI$2-1))),"-")</f>
        <v>-</v>
      </c>
      <c r="CJ96" s="715" t="str">
        <f>IF(CJ$3='Rent Roll'!$U15,(('Rent Roll'!$W15*'Rent Roll'!$D15)*((1+'Rent Roll'!$X15)^('Reimbursement Breakout'!CJ$2-1))),"-")</f>
        <v>-</v>
      </c>
      <c r="CK96" s="715" t="str">
        <f>IF(CK$3='Rent Roll'!$U15,(('Rent Roll'!$W15*'Rent Roll'!$D15)*((1+'Rent Roll'!$X15)^('Reimbursement Breakout'!CK$2-1))),"-")</f>
        <v>-</v>
      </c>
      <c r="CL96" s="715" t="str">
        <f>IF(CL$3='Rent Roll'!$U15,(('Rent Roll'!$W15*'Rent Roll'!$D15)*((1+'Rent Roll'!$X15)^('Reimbursement Breakout'!CL$2-1))),"-")</f>
        <v>-</v>
      </c>
      <c r="CM96" s="715" t="str">
        <f>IF(CM$3='Rent Roll'!$U15,(('Rent Roll'!$W15*'Rent Roll'!$D15)*((1+'Rent Roll'!$X15)^('Reimbursement Breakout'!CM$2-1))),"-")</f>
        <v>-</v>
      </c>
      <c r="CN96" s="715" t="str">
        <f>IF(CN$3='Rent Roll'!$U15,(('Rent Roll'!$W15*'Rent Roll'!$D15)*((1+'Rent Roll'!$X15)^('Reimbursement Breakout'!CN$2-1))),"-")</f>
        <v>-</v>
      </c>
      <c r="CO96" s="715" t="str">
        <f>IF(CO$3='Rent Roll'!$U15,(('Rent Roll'!$W15*'Rent Roll'!$D15)*((1+'Rent Roll'!$X15)^('Reimbursement Breakout'!CO$2-1))),"-")</f>
        <v>-</v>
      </c>
      <c r="CP96" s="715" t="str">
        <f>IF(CP$3='Rent Roll'!$U15,(('Rent Roll'!$W15*'Rent Roll'!$D15)*((1+'Rent Roll'!$X15)^('Reimbursement Breakout'!CP$2-1))),"-")</f>
        <v>-</v>
      </c>
      <c r="CQ96" s="715" t="str">
        <f>IF(CQ$3='Rent Roll'!$U15,(('Rent Roll'!$W15*'Rent Roll'!$D15)*((1+'Rent Roll'!$X15)^('Reimbursement Breakout'!CQ$2-1))),"-")</f>
        <v>-</v>
      </c>
      <c r="CR96" s="715" t="str">
        <f>IF(CR$3='Rent Roll'!$U15,(('Rent Roll'!$W15*'Rent Roll'!$D15)*((1+'Rent Roll'!$X15)^('Reimbursement Breakout'!CR$2-1))),"-")</f>
        <v>-</v>
      </c>
      <c r="CS96" s="715" t="str">
        <f>IF(CS$3='Rent Roll'!$U15,(('Rent Roll'!$W15*'Rent Roll'!$D15)*((1+'Rent Roll'!$X15)^('Reimbursement Breakout'!CS$2-1))),"-")</f>
        <v>-</v>
      </c>
      <c r="CT96" s="715" t="str">
        <f>IF(CT$3='Rent Roll'!$U15,(('Rent Roll'!$W15*'Rent Roll'!$D15)*((1+'Rent Roll'!$X15)^('Reimbursement Breakout'!CT$2-1))),"-")</f>
        <v>-</v>
      </c>
      <c r="CU96" s="715" t="str">
        <f>IF(CU$3='Rent Roll'!$U15,(('Rent Roll'!$W15*'Rent Roll'!$D15)*((1+'Rent Roll'!$X15)^('Reimbursement Breakout'!CU$2-1))),"-")</f>
        <v>-</v>
      </c>
      <c r="CV96" s="715" t="str">
        <f>IF(CV$3='Rent Roll'!$U15,(('Rent Roll'!$W15*'Rent Roll'!$D15)*((1+'Rent Roll'!$X15)^('Reimbursement Breakout'!CV$2-1))),"-")</f>
        <v>-</v>
      </c>
      <c r="CW96" s="715" t="str">
        <f>IF(CW$3='Rent Roll'!$U15,(('Rent Roll'!$W15*'Rent Roll'!$D15)*((1+'Rent Roll'!$X15)^('Reimbursement Breakout'!CW$2-1))),"-")</f>
        <v>-</v>
      </c>
      <c r="CX96" s="715" t="str">
        <f>IF(CX$3='Rent Roll'!$U15,(('Rent Roll'!$W15*'Rent Roll'!$D15)*((1+'Rent Roll'!$X15)^('Reimbursement Breakout'!CX$2-1))),"-")</f>
        <v>-</v>
      </c>
      <c r="CY96" s="715" t="str">
        <f>IF(CY$3='Rent Roll'!$U15,(('Rent Roll'!$W15*'Rent Roll'!$D15)*((1+'Rent Roll'!$X15)^('Reimbursement Breakout'!CY$2-1))),"-")</f>
        <v>-</v>
      </c>
      <c r="CZ96" s="715" t="str">
        <f>IF(CZ$3='Rent Roll'!$U15,(('Rent Roll'!$W15*'Rent Roll'!$D15)*((1+'Rent Roll'!$X15)^('Reimbursement Breakout'!CZ$2-1))),"-")</f>
        <v>-</v>
      </c>
      <c r="DA96" s="715" t="str">
        <f>IF(DA$3='Rent Roll'!$U15,(('Rent Roll'!$W15*'Rent Roll'!$D15)*((1+'Rent Roll'!$X15)^('Reimbursement Breakout'!DA$2-1))),"-")</f>
        <v>-</v>
      </c>
      <c r="DB96" s="715" t="str">
        <f>IF(DB$3='Rent Roll'!$U15,(('Rent Roll'!$W15*'Rent Roll'!$D15)*((1+'Rent Roll'!$X15)^('Reimbursement Breakout'!DB$2-1))),"-")</f>
        <v>-</v>
      </c>
      <c r="DC96" s="715" t="str">
        <f>IF(DC$3='Rent Roll'!$U15,(('Rent Roll'!$W15*'Rent Roll'!$D15)*((1+'Rent Roll'!$X15)^('Reimbursement Breakout'!DC$2-1))),"-")</f>
        <v>-</v>
      </c>
      <c r="DD96" s="715" t="str">
        <f>IF(DD$3='Rent Roll'!$U15,(('Rent Roll'!$W15*'Rent Roll'!$D15)*((1+'Rent Roll'!$X15)^('Reimbursement Breakout'!DD$2-1))),"-")</f>
        <v>-</v>
      </c>
      <c r="DE96" s="715" t="str">
        <f>IF(DE$3='Rent Roll'!$U15,(('Rent Roll'!$W15*'Rent Roll'!$D15)*((1+'Rent Roll'!$X15)^('Reimbursement Breakout'!DE$2-1))),"-")</f>
        <v>-</v>
      </c>
      <c r="DF96" s="715" t="str">
        <f>IF(DF$3='Rent Roll'!$U15,(('Rent Roll'!$W15*'Rent Roll'!$D15)*((1+'Rent Roll'!$X15)^('Reimbursement Breakout'!DF$2-1))),"-")</f>
        <v>-</v>
      </c>
      <c r="DG96" s="715" t="str">
        <f>IF(DG$3='Rent Roll'!$U15,(('Rent Roll'!$W15*'Rent Roll'!$D15)*((1+'Rent Roll'!$X15)^('Reimbursement Breakout'!DG$2-1))),"-")</f>
        <v>-</v>
      </c>
      <c r="DH96" s="715" t="str">
        <f>IF(DH$3='Rent Roll'!$U15,(('Rent Roll'!$W15*'Rent Roll'!$D15)*((1+'Rent Roll'!$X15)^('Reimbursement Breakout'!DH$2-1))),"-")</f>
        <v>-</v>
      </c>
      <c r="DI96" s="715" t="str">
        <f>IF(DI$3='Rent Roll'!$U15,(('Rent Roll'!$W15*'Rent Roll'!$D15)*((1+'Rent Roll'!$X15)^('Reimbursement Breakout'!DI$2-1))),"-")</f>
        <v>-</v>
      </c>
      <c r="DJ96" s="715" t="str">
        <f>IF(DJ$3='Rent Roll'!$U15,(('Rent Roll'!$W15*'Rent Roll'!$D15)*((1+'Rent Roll'!$X15)^('Reimbursement Breakout'!DJ$2-1))),"-")</f>
        <v>-</v>
      </c>
      <c r="DK96" s="715" t="str">
        <f>IF(DK$3='Rent Roll'!$U15,(('Rent Roll'!$W15*'Rent Roll'!$D15)*((1+'Rent Roll'!$X15)^('Reimbursement Breakout'!DK$2-1))),"-")</f>
        <v>-</v>
      </c>
      <c r="DL96" s="715" t="str">
        <f>IF(DL$3='Rent Roll'!$U15,(('Rent Roll'!$W15*'Rent Roll'!$D15)*((1+'Rent Roll'!$X15)^('Reimbursement Breakout'!DL$2-1))),"-")</f>
        <v>-</v>
      </c>
      <c r="DM96" s="715" t="str">
        <f>IF(DM$3='Rent Roll'!$U15,(('Rent Roll'!$W15*'Rent Roll'!$D15)*((1+'Rent Roll'!$X15)^('Reimbursement Breakout'!DM$2-1))),"-")</f>
        <v>-</v>
      </c>
      <c r="DN96" s="715" t="str">
        <f>IF(DN$3='Rent Roll'!$U15,(('Rent Roll'!$W15*'Rent Roll'!$D15)*((1+'Rent Roll'!$X15)^('Reimbursement Breakout'!DN$2-1))),"-")</f>
        <v>-</v>
      </c>
      <c r="DO96" s="715" t="str">
        <f>IF(DO$3='Rent Roll'!$U15,(('Rent Roll'!$W15*'Rent Roll'!$D15)*((1+'Rent Roll'!$X15)^('Reimbursement Breakout'!DO$2-1))),"-")</f>
        <v>-</v>
      </c>
      <c r="DP96" s="715" t="str">
        <f>IF(DP$3='Rent Roll'!$U15,(('Rent Roll'!$W15*'Rent Roll'!$D15)*((1+'Rent Roll'!$X15)^('Reimbursement Breakout'!DP$2-1))),"-")</f>
        <v>-</v>
      </c>
      <c r="DQ96" s="715" t="str">
        <f>IF(DQ$3='Rent Roll'!$U15,(('Rent Roll'!$W15*'Rent Roll'!$D15)*((1+'Rent Roll'!$X15)^('Reimbursement Breakout'!DQ$2-1))),"-")</f>
        <v>-</v>
      </c>
      <c r="DR96" s="715" t="str">
        <f>IF(DR$3='Rent Roll'!$U15,(('Rent Roll'!$W15*'Rent Roll'!$D15)*((1+'Rent Roll'!$X15)^('Reimbursement Breakout'!DR$2-1))),"-")</f>
        <v>-</v>
      </c>
      <c r="DS96" s="715" t="str">
        <f>IF(DS$3='Rent Roll'!$U15,(('Rent Roll'!$W15*'Rent Roll'!$D15)*((1+'Rent Roll'!$X15)^('Reimbursement Breakout'!DS$2-1))),"-")</f>
        <v>-</v>
      </c>
      <c r="DT96" s="715" t="str">
        <f>IF(DT$3='Rent Roll'!$U15,(('Rent Roll'!$W15*'Rent Roll'!$D15)*((1+'Rent Roll'!$X15)^('Reimbursement Breakout'!DT$2-1))),"-")</f>
        <v>-</v>
      </c>
      <c r="DU96" s="715" t="str">
        <f>IF(DU$3='Rent Roll'!$U15,(('Rent Roll'!$W15*'Rent Roll'!$D15)*((1+'Rent Roll'!$X15)^('Reimbursement Breakout'!DU$2-1))),"-")</f>
        <v>-</v>
      </c>
      <c r="DV96" s="715" t="str">
        <f>IF(DV$3='Rent Roll'!$U15,(('Rent Roll'!$W15*'Rent Roll'!$D15)*((1+'Rent Roll'!$X15)^('Reimbursement Breakout'!DV$2-1))),"-")</f>
        <v>-</v>
      </c>
      <c r="DW96" s="715" t="str">
        <f>IF(DW$3='Rent Roll'!$U15,(('Rent Roll'!$W15*'Rent Roll'!$D15)*((1+'Rent Roll'!$X15)^('Reimbursement Breakout'!DW$2-1))),"-")</f>
        <v>-</v>
      </c>
      <c r="DX96" s="715" t="str">
        <f>IF(DX$3='Rent Roll'!$U15,(('Rent Roll'!$W15*'Rent Roll'!$D15)*((1+'Rent Roll'!$X15)^('Reimbursement Breakout'!DX$2-1))),"-")</f>
        <v>-</v>
      </c>
      <c r="DY96" s="715" t="str">
        <f>IF(DY$3='Rent Roll'!$U15,(('Rent Roll'!$W15*'Rent Roll'!$D15)*((1+'Rent Roll'!$X15)^('Reimbursement Breakout'!DY$2-1))),"-")</f>
        <v>-</v>
      </c>
      <c r="DZ96" s="715" t="str">
        <f>IF(DZ$3='Rent Roll'!$U15,(('Rent Roll'!$W15*'Rent Roll'!$D15)*((1+'Rent Roll'!$X15)^('Reimbursement Breakout'!DZ$2-1))),"-")</f>
        <v>-</v>
      </c>
      <c r="EA96" s="715" t="str">
        <f>IF(EA$3='Rent Roll'!$U15,(('Rent Roll'!$W15*'Rent Roll'!$D15)*((1+'Rent Roll'!$X15)^('Reimbursement Breakout'!EA$2-1))),"-")</f>
        <v>-</v>
      </c>
      <c r="EB96" s="715" t="str">
        <f>IF(EB$3='Rent Roll'!$U15,(('Rent Roll'!$W15*'Rent Roll'!$D15)*((1+'Rent Roll'!$X15)^('Reimbursement Breakout'!EB$2-1))),"-")</f>
        <v>-</v>
      </c>
      <c r="EC96" s="715" t="str">
        <f>IF(EC$3='Rent Roll'!$U15,(('Rent Roll'!$W15*'Rent Roll'!$D15)*((1+'Rent Roll'!$X15)^('Reimbursement Breakout'!EC$2-1))),"-")</f>
        <v>-</v>
      </c>
      <c r="ED96" s="715" t="str">
        <f>IF(ED$3='Rent Roll'!$U15,(('Rent Roll'!$W15*'Rent Roll'!$D15)*((1+'Rent Roll'!$X15)^('Reimbursement Breakout'!ED$2-1))),"-")</f>
        <v>-</v>
      </c>
      <c r="EE96" s="715" t="str">
        <f>IF(EE$3='Rent Roll'!$U15,(('Rent Roll'!$W15*'Rent Roll'!$D15)*((1+'Rent Roll'!$X15)^('Reimbursement Breakout'!EE$2-1))),"-")</f>
        <v>-</v>
      </c>
      <c r="EF96" s="361" t="str">
        <f>IF(EF$3='Rent Roll'!$U15,(('Rent Roll'!$W15*'Rent Roll'!$D15)*((1+'Rent Roll'!$X15)^('Reimbursement Breakout'!EF$2-1))),"-")</f>
        <v>-</v>
      </c>
      <c r="EG96" s="693" t="s">
        <v>109</v>
      </c>
    </row>
    <row r="97" spans="2:137" x14ac:dyDescent="0.25">
      <c r="B97" s="732"/>
      <c r="C97" s="714" t="str">
        <f>CONCATENATE('Rent Roll'!B16&amp;" - "&amp;'Rent Roll'!C16)</f>
        <v xml:space="preserve"> - </v>
      </c>
      <c r="D97" s="361">
        <f t="shared" si="23"/>
        <v>0</v>
      </c>
      <c r="E97" s="715" t="str">
        <f>IF(E$3='Rent Roll'!$U16,(('Rent Roll'!$W16*'Rent Roll'!$D16)*((1+'Rent Roll'!$X16)^('Reimbursement Breakout'!E$2-1))),"-")</f>
        <v>-</v>
      </c>
      <c r="F97" s="715" t="str">
        <f>IF(F$3='Rent Roll'!$U16,(('Rent Roll'!$W16*'Rent Roll'!$D16)*((1+'Rent Roll'!$X16)^('Reimbursement Breakout'!F$2-1))),"-")</f>
        <v>-</v>
      </c>
      <c r="G97" s="715" t="str">
        <f>IF(G$3='Rent Roll'!$U16,(('Rent Roll'!$W16*'Rent Roll'!$D16)*((1+'Rent Roll'!$X16)^('Reimbursement Breakout'!G$2-1))),"-")</f>
        <v>-</v>
      </c>
      <c r="H97" s="715" t="str">
        <f>IF(H$3='Rent Roll'!$U16,(('Rent Roll'!$W16*'Rent Roll'!$D16)*((1+'Rent Roll'!$X16)^('Reimbursement Breakout'!H$2-1))),"-")</f>
        <v>-</v>
      </c>
      <c r="I97" s="715" t="str">
        <f>IF(I$3='Rent Roll'!$U16,(('Rent Roll'!$W16*'Rent Roll'!$D16)*((1+'Rent Roll'!$X16)^('Reimbursement Breakout'!I$2-1))),"-")</f>
        <v>-</v>
      </c>
      <c r="J97" s="715" t="str">
        <f>IF(J$3='Rent Roll'!$U16,(('Rent Roll'!$W16*'Rent Roll'!$D16)*((1+'Rent Roll'!$X16)^('Reimbursement Breakout'!J$2-1))),"-")</f>
        <v>-</v>
      </c>
      <c r="K97" s="715" t="str">
        <f>IF(K$3='Rent Roll'!$U16,(('Rent Roll'!$W16*'Rent Roll'!$D16)*((1+'Rent Roll'!$X16)^('Reimbursement Breakout'!K$2-1))),"-")</f>
        <v>-</v>
      </c>
      <c r="L97" s="715" t="str">
        <f>IF(L$3='Rent Roll'!$U16,(('Rent Roll'!$W16*'Rent Roll'!$D16)*((1+'Rent Roll'!$X16)^('Reimbursement Breakout'!L$2-1))),"-")</f>
        <v>-</v>
      </c>
      <c r="M97" s="715" t="str">
        <f>IF(M$3='Rent Roll'!$U16,(('Rent Roll'!$W16*'Rent Roll'!$D16)*((1+'Rent Roll'!$X16)^('Reimbursement Breakout'!M$2-1))),"-")</f>
        <v>-</v>
      </c>
      <c r="N97" s="715" t="str">
        <f>IF(N$3='Rent Roll'!$U16,(('Rent Roll'!$W16*'Rent Roll'!$D16)*((1+'Rent Roll'!$X16)^('Reimbursement Breakout'!N$2-1))),"-")</f>
        <v>-</v>
      </c>
      <c r="O97" s="715" t="str">
        <f>IF(O$3='Rent Roll'!$U16,(('Rent Roll'!$W16*'Rent Roll'!$D16)*((1+'Rent Roll'!$X16)^('Reimbursement Breakout'!O$2-1))),"-")</f>
        <v>-</v>
      </c>
      <c r="P97" s="715" t="str">
        <f>IF(P$3='Rent Roll'!$U16,(('Rent Roll'!$W16*'Rent Roll'!$D16)*((1+'Rent Roll'!$X16)^('Reimbursement Breakout'!P$2-1))),"-")</f>
        <v>-</v>
      </c>
      <c r="Q97" s="715" t="str">
        <f>IF(Q$3='Rent Roll'!$U16,(('Rent Roll'!$W16*'Rent Roll'!$D16)*((1+'Rent Roll'!$X16)^('Reimbursement Breakout'!Q$2-1))),"-")</f>
        <v>-</v>
      </c>
      <c r="R97" s="715" t="str">
        <f>IF(R$3='Rent Roll'!$U16,(('Rent Roll'!$W16*'Rent Roll'!$D16)*((1+'Rent Roll'!$X16)^('Reimbursement Breakout'!R$2-1))),"-")</f>
        <v>-</v>
      </c>
      <c r="S97" s="715" t="str">
        <f>IF(S$3='Rent Roll'!$U16,(('Rent Roll'!$W16*'Rent Roll'!$D16)*((1+'Rent Roll'!$X16)^('Reimbursement Breakout'!S$2-1))),"-")</f>
        <v>-</v>
      </c>
      <c r="T97" s="715" t="str">
        <f>IF(T$3='Rent Roll'!$U16,(('Rent Roll'!$W16*'Rent Roll'!$D16)*((1+'Rent Roll'!$X16)^('Reimbursement Breakout'!T$2-1))),"-")</f>
        <v>-</v>
      </c>
      <c r="U97" s="715" t="str">
        <f>IF(U$3='Rent Roll'!$U16,(('Rent Roll'!$W16*'Rent Roll'!$D16)*((1+'Rent Roll'!$X16)^('Reimbursement Breakout'!U$2-1))),"-")</f>
        <v>-</v>
      </c>
      <c r="V97" s="715" t="str">
        <f>IF(V$3='Rent Roll'!$U16,(('Rent Roll'!$W16*'Rent Roll'!$D16)*((1+'Rent Roll'!$X16)^('Reimbursement Breakout'!V$2-1))),"-")</f>
        <v>-</v>
      </c>
      <c r="W97" s="715" t="str">
        <f>IF(W$3='Rent Roll'!$U16,(('Rent Roll'!$W16*'Rent Roll'!$D16)*((1+'Rent Roll'!$X16)^('Reimbursement Breakout'!W$2-1))),"-")</f>
        <v>-</v>
      </c>
      <c r="X97" s="715" t="str">
        <f>IF(X$3='Rent Roll'!$U16,(('Rent Roll'!$W16*'Rent Roll'!$D16)*((1+'Rent Roll'!$X16)^('Reimbursement Breakout'!X$2-1))),"-")</f>
        <v>-</v>
      </c>
      <c r="Y97" s="715" t="str">
        <f>IF(Y$3='Rent Roll'!$U16,(('Rent Roll'!$W16*'Rent Roll'!$D16)*((1+'Rent Roll'!$X16)^('Reimbursement Breakout'!Y$2-1))),"-")</f>
        <v>-</v>
      </c>
      <c r="Z97" s="715" t="str">
        <f>IF(Z$3='Rent Roll'!$U16,(('Rent Roll'!$W16*'Rent Roll'!$D16)*((1+'Rent Roll'!$X16)^('Reimbursement Breakout'!Z$2-1))),"-")</f>
        <v>-</v>
      </c>
      <c r="AA97" s="715" t="str">
        <f>IF(AA$3='Rent Roll'!$U16,(('Rent Roll'!$W16*'Rent Roll'!$D16)*((1+'Rent Roll'!$X16)^('Reimbursement Breakout'!AA$2-1))),"-")</f>
        <v>-</v>
      </c>
      <c r="AB97" s="715" t="str">
        <f>IF(AB$3='Rent Roll'!$U16,(('Rent Roll'!$W16*'Rent Roll'!$D16)*((1+'Rent Roll'!$X16)^('Reimbursement Breakout'!AB$2-1))),"-")</f>
        <v>-</v>
      </c>
      <c r="AC97" s="715" t="str">
        <f>IF(AC$3='Rent Roll'!$U16,(('Rent Roll'!$W16*'Rent Roll'!$D16)*((1+'Rent Roll'!$X16)^('Reimbursement Breakout'!AC$2-1))),"-")</f>
        <v>-</v>
      </c>
      <c r="AD97" s="715" t="str">
        <f>IF(AD$3='Rent Roll'!$U16,(('Rent Roll'!$W16*'Rent Roll'!$D16)*((1+'Rent Roll'!$X16)^('Reimbursement Breakout'!AD$2-1))),"-")</f>
        <v>-</v>
      </c>
      <c r="AE97" s="715" t="str">
        <f>IF(AE$3='Rent Roll'!$U16,(('Rent Roll'!$W16*'Rent Roll'!$D16)*((1+'Rent Roll'!$X16)^('Reimbursement Breakout'!AE$2-1))),"-")</f>
        <v>-</v>
      </c>
      <c r="AF97" s="715" t="str">
        <f>IF(AF$3='Rent Roll'!$U16,(('Rent Roll'!$W16*'Rent Roll'!$D16)*((1+'Rent Roll'!$X16)^('Reimbursement Breakout'!AF$2-1))),"-")</f>
        <v>-</v>
      </c>
      <c r="AG97" s="715" t="str">
        <f>IF(AG$3='Rent Roll'!$U16,(('Rent Roll'!$W16*'Rent Roll'!$D16)*((1+'Rent Roll'!$X16)^('Reimbursement Breakout'!AG$2-1))),"-")</f>
        <v>-</v>
      </c>
      <c r="AH97" s="715" t="str">
        <f>IF(AH$3='Rent Roll'!$U16,(('Rent Roll'!$W16*'Rent Roll'!$D16)*((1+'Rent Roll'!$X16)^('Reimbursement Breakout'!AH$2-1))),"-")</f>
        <v>-</v>
      </c>
      <c r="AI97" s="715" t="str">
        <f>IF(AI$3='Rent Roll'!$U16,(('Rent Roll'!$W16*'Rent Roll'!$D16)*((1+'Rent Roll'!$X16)^('Reimbursement Breakout'!AI$2-1))),"-")</f>
        <v>-</v>
      </c>
      <c r="AJ97" s="715" t="str">
        <f>IF(AJ$3='Rent Roll'!$U16,(('Rent Roll'!$W16*'Rent Roll'!$D16)*((1+'Rent Roll'!$X16)^('Reimbursement Breakout'!AJ$2-1))),"-")</f>
        <v>-</v>
      </c>
      <c r="AK97" s="715" t="str">
        <f>IF(AK$3='Rent Roll'!$U16,(('Rent Roll'!$W16*'Rent Roll'!$D16)*((1+'Rent Roll'!$X16)^('Reimbursement Breakout'!AK$2-1))),"-")</f>
        <v>-</v>
      </c>
      <c r="AL97" s="715" t="str">
        <f>IF(AL$3='Rent Roll'!$U16,(('Rent Roll'!$W16*'Rent Roll'!$D16)*((1+'Rent Roll'!$X16)^('Reimbursement Breakout'!AL$2-1))),"-")</f>
        <v>-</v>
      </c>
      <c r="AM97" s="715" t="str">
        <f>IF(AM$3='Rent Roll'!$U16,(('Rent Roll'!$W16*'Rent Roll'!$D16)*((1+'Rent Roll'!$X16)^('Reimbursement Breakout'!AM$2-1))),"-")</f>
        <v>-</v>
      </c>
      <c r="AN97" s="715" t="str">
        <f>IF(AN$3='Rent Roll'!$U16,(('Rent Roll'!$W16*'Rent Roll'!$D16)*((1+'Rent Roll'!$X16)^('Reimbursement Breakout'!AN$2-1))),"-")</f>
        <v>-</v>
      </c>
      <c r="AO97" s="715" t="str">
        <f>IF(AO$3='Rent Roll'!$U16,(('Rent Roll'!$W16*'Rent Roll'!$D16)*((1+'Rent Roll'!$X16)^('Reimbursement Breakout'!AO$2-1))),"-")</f>
        <v>-</v>
      </c>
      <c r="AP97" s="715" t="str">
        <f>IF(AP$3='Rent Roll'!$U16,(('Rent Roll'!$W16*'Rent Roll'!$D16)*((1+'Rent Roll'!$X16)^('Reimbursement Breakout'!AP$2-1))),"-")</f>
        <v>-</v>
      </c>
      <c r="AQ97" s="715" t="str">
        <f>IF(AQ$3='Rent Roll'!$U16,(('Rent Roll'!$W16*'Rent Roll'!$D16)*((1+'Rent Roll'!$X16)^('Reimbursement Breakout'!AQ$2-1))),"-")</f>
        <v>-</v>
      </c>
      <c r="AR97" s="715" t="str">
        <f>IF(AR$3='Rent Roll'!$U16,(('Rent Roll'!$W16*'Rent Roll'!$D16)*((1+'Rent Roll'!$X16)^('Reimbursement Breakout'!AR$2-1))),"-")</f>
        <v>-</v>
      </c>
      <c r="AS97" s="715" t="str">
        <f>IF(AS$3='Rent Roll'!$U16,(('Rent Roll'!$W16*'Rent Roll'!$D16)*((1+'Rent Roll'!$X16)^('Reimbursement Breakout'!AS$2-1))),"-")</f>
        <v>-</v>
      </c>
      <c r="AT97" s="715" t="str">
        <f>IF(AT$3='Rent Roll'!$U16,(('Rent Roll'!$W16*'Rent Roll'!$D16)*((1+'Rent Roll'!$X16)^('Reimbursement Breakout'!AT$2-1))),"-")</f>
        <v>-</v>
      </c>
      <c r="AU97" s="715" t="str">
        <f>IF(AU$3='Rent Roll'!$U16,(('Rent Roll'!$W16*'Rent Roll'!$D16)*((1+'Rent Roll'!$X16)^('Reimbursement Breakout'!AU$2-1))),"-")</f>
        <v>-</v>
      </c>
      <c r="AV97" s="715" t="str">
        <f>IF(AV$3='Rent Roll'!$U16,(('Rent Roll'!$W16*'Rent Roll'!$D16)*((1+'Rent Roll'!$X16)^('Reimbursement Breakout'!AV$2-1))),"-")</f>
        <v>-</v>
      </c>
      <c r="AW97" s="715" t="str">
        <f>IF(AW$3='Rent Roll'!$U16,(('Rent Roll'!$W16*'Rent Roll'!$D16)*((1+'Rent Roll'!$X16)^('Reimbursement Breakout'!AW$2-1))),"-")</f>
        <v>-</v>
      </c>
      <c r="AX97" s="715" t="str">
        <f>IF(AX$3='Rent Roll'!$U16,(('Rent Roll'!$W16*'Rent Roll'!$D16)*((1+'Rent Roll'!$X16)^('Reimbursement Breakout'!AX$2-1))),"-")</f>
        <v>-</v>
      </c>
      <c r="AY97" s="715" t="str">
        <f>IF(AY$3='Rent Roll'!$U16,(('Rent Roll'!$W16*'Rent Roll'!$D16)*((1+'Rent Roll'!$X16)^('Reimbursement Breakout'!AY$2-1))),"-")</f>
        <v>-</v>
      </c>
      <c r="AZ97" s="715" t="str">
        <f>IF(AZ$3='Rent Roll'!$U16,(('Rent Roll'!$W16*'Rent Roll'!$D16)*((1+'Rent Roll'!$X16)^('Reimbursement Breakout'!AZ$2-1))),"-")</f>
        <v>-</v>
      </c>
      <c r="BA97" s="715" t="str">
        <f>IF(BA$3='Rent Roll'!$U16,(('Rent Roll'!$W16*'Rent Roll'!$D16)*((1+'Rent Roll'!$X16)^('Reimbursement Breakout'!BA$2-1))),"-")</f>
        <v>-</v>
      </c>
      <c r="BB97" s="715" t="str">
        <f>IF(BB$3='Rent Roll'!$U16,(('Rent Roll'!$W16*'Rent Roll'!$D16)*((1+'Rent Roll'!$X16)^('Reimbursement Breakout'!BB$2-1))),"-")</f>
        <v>-</v>
      </c>
      <c r="BC97" s="715" t="str">
        <f>IF(BC$3='Rent Roll'!$U16,(('Rent Roll'!$W16*'Rent Roll'!$D16)*((1+'Rent Roll'!$X16)^('Reimbursement Breakout'!BC$2-1))),"-")</f>
        <v>-</v>
      </c>
      <c r="BD97" s="715" t="str">
        <f>IF(BD$3='Rent Roll'!$U16,(('Rent Roll'!$W16*'Rent Roll'!$D16)*((1+'Rent Roll'!$X16)^('Reimbursement Breakout'!BD$2-1))),"-")</f>
        <v>-</v>
      </c>
      <c r="BE97" s="715" t="str">
        <f>IF(BE$3='Rent Roll'!$U16,(('Rent Roll'!$W16*'Rent Roll'!$D16)*((1+'Rent Roll'!$X16)^('Reimbursement Breakout'!BE$2-1))),"-")</f>
        <v>-</v>
      </c>
      <c r="BF97" s="715" t="str">
        <f>IF(BF$3='Rent Roll'!$U16,(('Rent Roll'!$W16*'Rent Roll'!$D16)*((1+'Rent Roll'!$X16)^('Reimbursement Breakout'!BF$2-1))),"-")</f>
        <v>-</v>
      </c>
      <c r="BG97" s="715" t="str">
        <f>IF(BG$3='Rent Roll'!$U16,(('Rent Roll'!$W16*'Rent Roll'!$D16)*((1+'Rent Roll'!$X16)^('Reimbursement Breakout'!BG$2-1))),"-")</f>
        <v>-</v>
      </c>
      <c r="BH97" s="715" t="str">
        <f>IF(BH$3='Rent Roll'!$U16,(('Rent Roll'!$W16*'Rent Roll'!$D16)*((1+'Rent Roll'!$X16)^('Reimbursement Breakout'!BH$2-1))),"-")</f>
        <v>-</v>
      </c>
      <c r="BI97" s="715" t="str">
        <f>IF(BI$3='Rent Roll'!$U16,(('Rent Roll'!$W16*'Rent Roll'!$D16)*((1+'Rent Roll'!$X16)^('Reimbursement Breakout'!BI$2-1))),"-")</f>
        <v>-</v>
      </c>
      <c r="BJ97" s="715" t="str">
        <f>IF(BJ$3='Rent Roll'!$U16,(('Rent Roll'!$W16*'Rent Roll'!$D16)*((1+'Rent Roll'!$X16)^('Reimbursement Breakout'!BJ$2-1))),"-")</f>
        <v>-</v>
      </c>
      <c r="BK97" s="715" t="str">
        <f>IF(BK$3='Rent Roll'!$U16,(('Rent Roll'!$W16*'Rent Roll'!$D16)*((1+'Rent Roll'!$X16)^('Reimbursement Breakout'!BK$2-1))),"-")</f>
        <v>-</v>
      </c>
      <c r="BL97" s="715" t="str">
        <f>IF(BL$3='Rent Roll'!$U16,(('Rent Roll'!$W16*'Rent Roll'!$D16)*((1+'Rent Roll'!$X16)^('Reimbursement Breakout'!BL$2-1))),"-")</f>
        <v>-</v>
      </c>
      <c r="BM97" s="715" t="str">
        <f>IF(BM$3='Rent Roll'!$U16,(('Rent Roll'!$W16*'Rent Roll'!$D16)*((1+'Rent Roll'!$X16)^('Reimbursement Breakout'!BM$2-1))),"-")</f>
        <v>-</v>
      </c>
      <c r="BN97" s="715" t="str">
        <f>IF(BN$3='Rent Roll'!$U16,(('Rent Roll'!$W16*'Rent Roll'!$D16)*((1+'Rent Roll'!$X16)^('Reimbursement Breakout'!BN$2-1))),"-")</f>
        <v>-</v>
      </c>
      <c r="BO97" s="715" t="str">
        <f>IF(BO$3='Rent Roll'!$U16,(('Rent Roll'!$W16*'Rent Roll'!$D16)*((1+'Rent Roll'!$X16)^('Reimbursement Breakout'!BO$2-1))),"-")</f>
        <v>-</v>
      </c>
      <c r="BP97" s="715" t="str">
        <f>IF(BP$3='Rent Roll'!$U16,(('Rent Roll'!$W16*'Rent Roll'!$D16)*((1+'Rent Roll'!$X16)^('Reimbursement Breakout'!BP$2-1))),"-")</f>
        <v>-</v>
      </c>
      <c r="BQ97" s="715" t="str">
        <f>IF(BQ$3='Rent Roll'!$U16,(('Rent Roll'!$W16*'Rent Roll'!$D16)*((1+'Rent Roll'!$X16)^('Reimbursement Breakout'!BQ$2-1))),"-")</f>
        <v>-</v>
      </c>
      <c r="BR97" s="715" t="str">
        <f>IF(BR$3='Rent Roll'!$U16,(('Rent Roll'!$W16*'Rent Roll'!$D16)*((1+'Rent Roll'!$X16)^('Reimbursement Breakout'!BR$2-1))),"-")</f>
        <v>-</v>
      </c>
      <c r="BS97" s="715" t="str">
        <f>IF(BS$3='Rent Roll'!$U16,(('Rent Roll'!$W16*'Rent Roll'!$D16)*((1+'Rent Roll'!$X16)^('Reimbursement Breakout'!BS$2-1))),"-")</f>
        <v>-</v>
      </c>
      <c r="BT97" s="715" t="str">
        <f>IF(BT$3='Rent Roll'!$U16,(('Rent Roll'!$W16*'Rent Roll'!$D16)*((1+'Rent Roll'!$X16)^('Reimbursement Breakout'!BT$2-1))),"-")</f>
        <v>-</v>
      </c>
      <c r="BU97" s="715" t="str">
        <f>IF(BU$3='Rent Roll'!$U16,(('Rent Roll'!$W16*'Rent Roll'!$D16)*((1+'Rent Roll'!$X16)^('Reimbursement Breakout'!BU$2-1))),"-")</f>
        <v>-</v>
      </c>
      <c r="BV97" s="715" t="str">
        <f>IF(BV$3='Rent Roll'!$U16,(('Rent Roll'!$W16*'Rent Roll'!$D16)*((1+'Rent Roll'!$X16)^('Reimbursement Breakout'!BV$2-1))),"-")</f>
        <v>-</v>
      </c>
      <c r="BW97" s="715" t="str">
        <f>IF(BW$3='Rent Roll'!$U16,(('Rent Roll'!$W16*'Rent Roll'!$D16)*((1+'Rent Roll'!$X16)^('Reimbursement Breakout'!BW$2-1))),"-")</f>
        <v>-</v>
      </c>
      <c r="BX97" s="715" t="str">
        <f>IF(BX$3='Rent Roll'!$U16,(('Rent Roll'!$W16*'Rent Roll'!$D16)*((1+'Rent Roll'!$X16)^('Reimbursement Breakout'!BX$2-1))),"-")</f>
        <v>-</v>
      </c>
      <c r="BY97" s="715" t="str">
        <f>IF(BY$3='Rent Roll'!$U16,(('Rent Roll'!$W16*'Rent Roll'!$D16)*((1+'Rent Roll'!$X16)^('Reimbursement Breakout'!BY$2-1))),"-")</f>
        <v>-</v>
      </c>
      <c r="BZ97" s="715" t="str">
        <f>IF(BZ$3='Rent Roll'!$U16,(('Rent Roll'!$W16*'Rent Roll'!$D16)*((1+'Rent Roll'!$X16)^('Reimbursement Breakout'!BZ$2-1))),"-")</f>
        <v>-</v>
      </c>
      <c r="CA97" s="715" t="str">
        <f>IF(CA$3='Rent Roll'!$U16,(('Rent Roll'!$W16*'Rent Roll'!$D16)*((1+'Rent Roll'!$X16)^('Reimbursement Breakout'!CA$2-1))),"-")</f>
        <v>-</v>
      </c>
      <c r="CB97" s="715" t="str">
        <f>IF(CB$3='Rent Roll'!$U16,(('Rent Roll'!$W16*'Rent Roll'!$D16)*((1+'Rent Roll'!$X16)^('Reimbursement Breakout'!CB$2-1))),"-")</f>
        <v>-</v>
      </c>
      <c r="CC97" s="715" t="str">
        <f>IF(CC$3='Rent Roll'!$U16,(('Rent Roll'!$W16*'Rent Roll'!$D16)*((1+'Rent Roll'!$X16)^('Reimbursement Breakout'!CC$2-1))),"-")</f>
        <v>-</v>
      </c>
      <c r="CD97" s="715" t="str">
        <f>IF(CD$3='Rent Roll'!$U16,(('Rent Roll'!$W16*'Rent Roll'!$D16)*((1+'Rent Roll'!$X16)^('Reimbursement Breakout'!CD$2-1))),"-")</f>
        <v>-</v>
      </c>
      <c r="CE97" s="715" t="str">
        <f>IF(CE$3='Rent Roll'!$U16,(('Rent Roll'!$W16*'Rent Roll'!$D16)*((1+'Rent Roll'!$X16)^('Reimbursement Breakout'!CE$2-1))),"-")</f>
        <v>-</v>
      </c>
      <c r="CF97" s="715" t="str">
        <f>IF(CF$3='Rent Roll'!$U16,(('Rent Roll'!$W16*'Rent Roll'!$D16)*((1+'Rent Roll'!$X16)^('Reimbursement Breakout'!CF$2-1))),"-")</f>
        <v>-</v>
      </c>
      <c r="CG97" s="715" t="str">
        <f>IF(CG$3='Rent Roll'!$U16,(('Rent Roll'!$W16*'Rent Roll'!$D16)*((1+'Rent Roll'!$X16)^('Reimbursement Breakout'!CG$2-1))),"-")</f>
        <v>-</v>
      </c>
      <c r="CH97" s="715" t="str">
        <f>IF(CH$3='Rent Roll'!$U16,(('Rent Roll'!$W16*'Rent Roll'!$D16)*((1+'Rent Roll'!$X16)^('Reimbursement Breakout'!CH$2-1))),"-")</f>
        <v>-</v>
      </c>
      <c r="CI97" s="715" t="str">
        <f>IF(CI$3='Rent Roll'!$U16,(('Rent Roll'!$W16*'Rent Roll'!$D16)*((1+'Rent Roll'!$X16)^('Reimbursement Breakout'!CI$2-1))),"-")</f>
        <v>-</v>
      </c>
      <c r="CJ97" s="715" t="str">
        <f>IF(CJ$3='Rent Roll'!$U16,(('Rent Roll'!$W16*'Rent Roll'!$D16)*((1+'Rent Roll'!$X16)^('Reimbursement Breakout'!CJ$2-1))),"-")</f>
        <v>-</v>
      </c>
      <c r="CK97" s="715" t="str">
        <f>IF(CK$3='Rent Roll'!$U16,(('Rent Roll'!$W16*'Rent Roll'!$D16)*((1+'Rent Roll'!$X16)^('Reimbursement Breakout'!CK$2-1))),"-")</f>
        <v>-</v>
      </c>
      <c r="CL97" s="715" t="str">
        <f>IF(CL$3='Rent Roll'!$U16,(('Rent Roll'!$W16*'Rent Roll'!$D16)*((1+'Rent Roll'!$X16)^('Reimbursement Breakout'!CL$2-1))),"-")</f>
        <v>-</v>
      </c>
      <c r="CM97" s="715" t="str">
        <f>IF(CM$3='Rent Roll'!$U16,(('Rent Roll'!$W16*'Rent Roll'!$D16)*((1+'Rent Roll'!$X16)^('Reimbursement Breakout'!CM$2-1))),"-")</f>
        <v>-</v>
      </c>
      <c r="CN97" s="715" t="str">
        <f>IF(CN$3='Rent Roll'!$U16,(('Rent Roll'!$W16*'Rent Roll'!$D16)*((1+'Rent Roll'!$X16)^('Reimbursement Breakout'!CN$2-1))),"-")</f>
        <v>-</v>
      </c>
      <c r="CO97" s="715" t="str">
        <f>IF(CO$3='Rent Roll'!$U16,(('Rent Roll'!$W16*'Rent Roll'!$D16)*((1+'Rent Roll'!$X16)^('Reimbursement Breakout'!CO$2-1))),"-")</f>
        <v>-</v>
      </c>
      <c r="CP97" s="715" t="str">
        <f>IF(CP$3='Rent Roll'!$U16,(('Rent Roll'!$W16*'Rent Roll'!$D16)*((1+'Rent Roll'!$X16)^('Reimbursement Breakout'!CP$2-1))),"-")</f>
        <v>-</v>
      </c>
      <c r="CQ97" s="715" t="str">
        <f>IF(CQ$3='Rent Roll'!$U16,(('Rent Roll'!$W16*'Rent Roll'!$D16)*((1+'Rent Roll'!$X16)^('Reimbursement Breakout'!CQ$2-1))),"-")</f>
        <v>-</v>
      </c>
      <c r="CR97" s="715" t="str">
        <f>IF(CR$3='Rent Roll'!$U16,(('Rent Roll'!$W16*'Rent Roll'!$D16)*((1+'Rent Roll'!$X16)^('Reimbursement Breakout'!CR$2-1))),"-")</f>
        <v>-</v>
      </c>
      <c r="CS97" s="715" t="str">
        <f>IF(CS$3='Rent Roll'!$U16,(('Rent Roll'!$W16*'Rent Roll'!$D16)*((1+'Rent Roll'!$X16)^('Reimbursement Breakout'!CS$2-1))),"-")</f>
        <v>-</v>
      </c>
      <c r="CT97" s="715" t="str">
        <f>IF(CT$3='Rent Roll'!$U16,(('Rent Roll'!$W16*'Rent Roll'!$D16)*((1+'Rent Roll'!$X16)^('Reimbursement Breakout'!CT$2-1))),"-")</f>
        <v>-</v>
      </c>
      <c r="CU97" s="715" t="str">
        <f>IF(CU$3='Rent Roll'!$U16,(('Rent Roll'!$W16*'Rent Roll'!$D16)*((1+'Rent Roll'!$X16)^('Reimbursement Breakout'!CU$2-1))),"-")</f>
        <v>-</v>
      </c>
      <c r="CV97" s="715" t="str">
        <f>IF(CV$3='Rent Roll'!$U16,(('Rent Roll'!$W16*'Rent Roll'!$D16)*((1+'Rent Roll'!$X16)^('Reimbursement Breakout'!CV$2-1))),"-")</f>
        <v>-</v>
      </c>
      <c r="CW97" s="715" t="str">
        <f>IF(CW$3='Rent Roll'!$U16,(('Rent Roll'!$W16*'Rent Roll'!$D16)*((1+'Rent Roll'!$X16)^('Reimbursement Breakout'!CW$2-1))),"-")</f>
        <v>-</v>
      </c>
      <c r="CX97" s="715" t="str">
        <f>IF(CX$3='Rent Roll'!$U16,(('Rent Roll'!$W16*'Rent Roll'!$D16)*((1+'Rent Roll'!$X16)^('Reimbursement Breakout'!CX$2-1))),"-")</f>
        <v>-</v>
      </c>
      <c r="CY97" s="715" t="str">
        <f>IF(CY$3='Rent Roll'!$U16,(('Rent Roll'!$W16*'Rent Roll'!$D16)*((1+'Rent Roll'!$X16)^('Reimbursement Breakout'!CY$2-1))),"-")</f>
        <v>-</v>
      </c>
      <c r="CZ97" s="715" t="str">
        <f>IF(CZ$3='Rent Roll'!$U16,(('Rent Roll'!$W16*'Rent Roll'!$D16)*((1+'Rent Roll'!$X16)^('Reimbursement Breakout'!CZ$2-1))),"-")</f>
        <v>-</v>
      </c>
      <c r="DA97" s="715" t="str">
        <f>IF(DA$3='Rent Roll'!$U16,(('Rent Roll'!$W16*'Rent Roll'!$D16)*((1+'Rent Roll'!$X16)^('Reimbursement Breakout'!DA$2-1))),"-")</f>
        <v>-</v>
      </c>
      <c r="DB97" s="715" t="str">
        <f>IF(DB$3='Rent Roll'!$U16,(('Rent Roll'!$W16*'Rent Roll'!$D16)*((1+'Rent Roll'!$X16)^('Reimbursement Breakout'!DB$2-1))),"-")</f>
        <v>-</v>
      </c>
      <c r="DC97" s="715" t="str">
        <f>IF(DC$3='Rent Roll'!$U16,(('Rent Roll'!$W16*'Rent Roll'!$D16)*((1+'Rent Roll'!$X16)^('Reimbursement Breakout'!DC$2-1))),"-")</f>
        <v>-</v>
      </c>
      <c r="DD97" s="715" t="str">
        <f>IF(DD$3='Rent Roll'!$U16,(('Rent Roll'!$W16*'Rent Roll'!$D16)*((1+'Rent Roll'!$X16)^('Reimbursement Breakout'!DD$2-1))),"-")</f>
        <v>-</v>
      </c>
      <c r="DE97" s="715" t="str">
        <f>IF(DE$3='Rent Roll'!$U16,(('Rent Roll'!$W16*'Rent Roll'!$D16)*((1+'Rent Roll'!$X16)^('Reimbursement Breakout'!DE$2-1))),"-")</f>
        <v>-</v>
      </c>
      <c r="DF97" s="715" t="str">
        <f>IF(DF$3='Rent Roll'!$U16,(('Rent Roll'!$W16*'Rent Roll'!$D16)*((1+'Rent Roll'!$X16)^('Reimbursement Breakout'!DF$2-1))),"-")</f>
        <v>-</v>
      </c>
      <c r="DG97" s="715" t="str">
        <f>IF(DG$3='Rent Roll'!$U16,(('Rent Roll'!$W16*'Rent Roll'!$D16)*((1+'Rent Roll'!$X16)^('Reimbursement Breakout'!DG$2-1))),"-")</f>
        <v>-</v>
      </c>
      <c r="DH97" s="715" t="str">
        <f>IF(DH$3='Rent Roll'!$U16,(('Rent Roll'!$W16*'Rent Roll'!$D16)*((1+'Rent Roll'!$X16)^('Reimbursement Breakout'!DH$2-1))),"-")</f>
        <v>-</v>
      </c>
      <c r="DI97" s="715" t="str">
        <f>IF(DI$3='Rent Roll'!$U16,(('Rent Roll'!$W16*'Rent Roll'!$D16)*((1+'Rent Roll'!$X16)^('Reimbursement Breakout'!DI$2-1))),"-")</f>
        <v>-</v>
      </c>
      <c r="DJ97" s="715" t="str">
        <f>IF(DJ$3='Rent Roll'!$U16,(('Rent Roll'!$W16*'Rent Roll'!$D16)*((1+'Rent Roll'!$X16)^('Reimbursement Breakout'!DJ$2-1))),"-")</f>
        <v>-</v>
      </c>
      <c r="DK97" s="715" t="str">
        <f>IF(DK$3='Rent Roll'!$U16,(('Rent Roll'!$W16*'Rent Roll'!$D16)*((1+'Rent Roll'!$X16)^('Reimbursement Breakout'!DK$2-1))),"-")</f>
        <v>-</v>
      </c>
      <c r="DL97" s="715" t="str">
        <f>IF(DL$3='Rent Roll'!$U16,(('Rent Roll'!$W16*'Rent Roll'!$D16)*((1+'Rent Roll'!$X16)^('Reimbursement Breakout'!DL$2-1))),"-")</f>
        <v>-</v>
      </c>
      <c r="DM97" s="715" t="str">
        <f>IF(DM$3='Rent Roll'!$U16,(('Rent Roll'!$W16*'Rent Roll'!$D16)*((1+'Rent Roll'!$X16)^('Reimbursement Breakout'!DM$2-1))),"-")</f>
        <v>-</v>
      </c>
      <c r="DN97" s="715" t="str">
        <f>IF(DN$3='Rent Roll'!$U16,(('Rent Roll'!$W16*'Rent Roll'!$D16)*((1+'Rent Roll'!$X16)^('Reimbursement Breakout'!DN$2-1))),"-")</f>
        <v>-</v>
      </c>
      <c r="DO97" s="715" t="str">
        <f>IF(DO$3='Rent Roll'!$U16,(('Rent Roll'!$W16*'Rent Roll'!$D16)*((1+'Rent Roll'!$X16)^('Reimbursement Breakout'!DO$2-1))),"-")</f>
        <v>-</v>
      </c>
      <c r="DP97" s="715" t="str">
        <f>IF(DP$3='Rent Roll'!$U16,(('Rent Roll'!$W16*'Rent Roll'!$D16)*((1+'Rent Roll'!$X16)^('Reimbursement Breakout'!DP$2-1))),"-")</f>
        <v>-</v>
      </c>
      <c r="DQ97" s="715" t="str">
        <f>IF(DQ$3='Rent Roll'!$U16,(('Rent Roll'!$W16*'Rent Roll'!$D16)*((1+'Rent Roll'!$X16)^('Reimbursement Breakout'!DQ$2-1))),"-")</f>
        <v>-</v>
      </c>
      <c r="DR97" s="715" t="str">
        <f>IF(DR$3='Rent Roll'!$U16,(('Rent Roll'!$W16*'Rent Roll'!$D16)*((1+'Rent Roll'!$X16)^('Reimbursement Breakout'!DR$2-1))),"-")</f>
        <v>-</v>
      </c>
      <c r="DS97" s="715" t="str">
        <f>IF(DS$3='Rent Roll'!$U16,(('Rent Roll'!$W16*'Rent Roll'!$D16)*((1+'Rent Roll'!$X16)^('Reimbursement Breakout'!DS$2-1))),"-")</f>
        <v>-</v>
      </c>
      <c r="DT97" s="715" t="str">
        <f>IF(DT$3='Rent Roll'!$U16,(('Rent Roll'!$W16*'Rent Roll'!$D16)*((1+'Rent Roll'!$X16)^('Reimbursement Breakout'!DT$2-1))),"-")</f>
        <v>-</v>
      </c>
      <c r="DU97" s="715" t="str">
        <f>IF(DU$3='Rent Roll'!$U16,(('Rent Roll'!$W16*'Rent Roll'!$D16)*((1+'Rent Roll'!$X16)^('Reimbursement Breakout'!DU$2-1))),"-")</f>
        <v>-</v>
      </c>
      <c r="DV97" s="715" t="str">
        <f>IF(DV$3='Rent Roll'!$U16,(('Rent Roll'!$W16*'Rent Roll'!$D16)*((1+'Rent Roll'!$X16)^('Reimbursement Breakout'!DV$2-1))),"-")</f>
        <v>-</v>
      </c>
      <c r="DW97" s="715" t="str">
        <f>IF(DW$3='Rent Roll'!$U16,(('Rent Roll'!$W16*'Rent Roll'!$D16)*((1+'Rent Roll'!$X16)^('Reimbursement Breakout'!DW$2-1))),"-")</f>
        <v>-</v>
      </c>
      <c r="DX97" s="715" t="str">
        <f>IF(DX$3='Rent Roll'!$U16,(('Rent Roll'!$W16*'Rent Roll'!$D16)*((1+'Rent Roll'!$X16)^('Reimbursement Breakout'!DX$2-1))),"-")</f>
        <v>-</v>
      </c>
      <c r="DY97" s="715" t="str">
        <f>IF(DY$3='Rent Roll'!$U16,(('Rent Roll'!$W16*'Rent Roll'!$D16)*((1+'Rent Roll'!$X16)^('Reimbursement Breakout'!DY$2-1))),"-")</f>
        <v>-</v>
      </c>
      <c r="DZ97" s="715" t="str">
        <f>IF(DZ$3='Rent Roll'!$U16,(('Rent Roll'!$W16*'Rent Roll'!$D16)*((1+'Rent Roll'!$X16)^('Reimbursement Breakout'!DZ$2-1))),"-")</f>
        <v>-</v>
      </c>
      <c r="EA97" s="715" t="str">
        <f>IF(EA$3='Rent Roll'!$U16,(('Rent Roll'!$W16*'Rent Roll'!$D16)*((1+'Rent Roll'!$X16)^('Reimbursement Breakout'!EA$2-1))),"-")</f>
        <v>-</v>
      </c>
      <c r="EB97" s="715" t="str">
        <f>IF(EB$3='Rent Roll'!$U16,(('Rent Roll'!$W16*'Rent Roll'!$D16)*((1+'Rent Roll'!$X16)^('Reimbursement Breakout'!EB$2-1))),"-")</f>
        <v>-</v>
      </c>
      <c r="EC97" s="715" t="str">
        <f>IF(EC$3='Rent Roll'!$U16,(('Rent Roll'!$W16*'Rent Roll'!$D16)*((1+'Rent Roll'!$X16)^('Reimbursement Breakout'!EC$2-1))),"-")</f>
        <v>-</v>
      </c>
      <c r="ED97" s="715" t="str">
        <f>IF(ED$3='Rent Roll'!$U16,(('Rent Roll'!$W16*'Rent Roll'!$D16)*((1+'Rent Roll'!$X16)^('Reimbursement Breakout'!ED$2-1))),"-")</f>
        <v>-</v>
      </c>
      <c r="EE97" s="715" t="str">
        <f>IF(EE$3='Rent Roll'!$U16,(('Rent Roll'!$W16*'Rent Roll'!$D16)*((1+'Rent Roll'!$X16)^('Reimbursement Breakout'!EE$2-1))),"-")</f>
        <v>-</v>
      </c>
      <c r="EF97" s="361" t="str">
        <f>IF(EF$3='Rent Roll'!$U16,(('Rent Roll'!$W16*'Rent Roll'!$D16)*((1+'Rent Roll'!$X16)^('Reimbursement Breakout'!EF$2-1))),"-")</f>
        <v>-</v>
      </c>
      <c r="EG97" s="693" t="s">
        <v>109</v>
      </c>
    </row>
    <row r="98" spans="2:137" x14ac:dyDescent="0.25">
      <c r="B98" s="732"/>
      <c r="C98" s="714" t="str">
        <f>CONCATENATE('Rent Roll'!B17&amp;" - "&amp;'Rent Roll'!C17)</f>
        <v xml:space="preserve"> - </v>
      </c>
      <c r="D98" s="361">
        <f t="shared" si="23"/>
        <v>0</v>
      </c>
      <c r="E98" s="715" t="str">
        <f>IF(E$3='Rent Roll'!$U17,(('Rent Roll'!$W17*'Rent Roll'!$D17)*((1+'Rent Roll'!$X17)^('Reimbursement Breakout'!E$2-1))),"-")</f>
        <v>-</v>
      </c>
      <c r="F98" s="715" t="str">
        <f>IF(F$3='Rent Roll'!$U17,(('Rent Roll'!$W17*'Rent Roll'!$D17)*((1+'Rent Roll'!$X17)^('Reimbursement Breakout'!F$2-1))),"-")</f>
        <v>-</v>
      </c>
      <c r="G98" s="715" t="str">
        <f>IF(G$3='Rent Roll'!$U17,(('Rent Roll'!$W17*'Rent Roll'!$D17)*((1+'Rent Roll'!$X17)^('Reimbursement Breakout'!G$2-1))),"-")</f>
        <v>-</v>
      </c>
      <c r="H98" s="715" t="str">
        <f>IF(H$3='Rent Roll'!$U17,(('Rent Roll'!$W17*'Rent Roll'!$D17)*((1+'Rent Roll'!$X17)^('Reimbursement Breakout'!H$2-1))),"-")</f>
        <v>-</v>
      </c>
      <c r="I98" s="715" t="str">
        <f>IF(I$3='Rent Roll'!$U17,(('Rent Roll'!$W17*'Rent Roll'!$D17)*((1+'Rent Roll'!$X17)^('Reimbursement Breakout'!I$2-1))),"-")</f>
        <v>-</v>
      </c>
      <c r="J98" s="715" t="str">
        <f>IF(J$3='Rent Roll'!$U17,(('Rent Roll'!$W17*'Rent Roll'!$D17)*((1+'Rent Roll'!$X17)^('Reimbursement Breakout'!J$2-1))),"-")</f>
        <v>-</v>
      </c>
      <c r="K98" s="715" t="str">
        <f>IF(K$3='Rent Roll'!$U17,(('Rent Roll'!$W17*'Rent Roll'!$D17)*((1+'Rent Roll'!$X17)^('Reimbursement Breakout'!K$2-1))),"-")</f>
        <v>-</v>
      </c>
      <c r="L98" s="715" t="str">
        <f>IF(L$3='Rent Roll'!$U17,(('Rent Roll'!$W17*'Rent Roll'!$D17)*((1+'Rent Roll'!$X17)^('Reimbursement Breakout'!L$2-1))),"-")</f>
        <v>-</v>
      </c>
      <c r="M98" s="715" t="str">
        <f>IF(M$3='Rent Roll'!$U17,(('Rent Roll'!$W17*'Rent Roll'!$D17)*((1+'Rent Roll'!$X17)^('Reimbursement Breakout'!M$2-1))),"-")</f>
        <v>-</v>
      </c>
      <c r="N98" s="715" t="str">
        <f>IF(N$3='Rent Roll'!$U17,(('Rent Roll'!$W17*'Rent Roll'!$D17)*((1+'Rent Roll'!$X17)^('Reimbursement Breakout'!N$2-1))),"-")</f>
        <v>-</v>
      </c>
      <c r="O98" s="715" t="str">
        <f>IF(O$3='Rent Roll'!$U17,(('Rent Roll'!$W17*'Rent Roll'!$D17)*((1+'Rent Roll'!$X17)^('Reimbursement Breakout'!O$2-1))),"-")</f>
        <v>-</v>
      </c>
      <c r="P98" s="715" t="str">
        <f>IF(P$3='Rent Roll'!$U17,(('Rent Roll'!$W17*'Rent Roll'!$D17)*((1+'Rent Roll'!$X17)^('Reimbursement Breakout'!P$2-1))),"-")</f>
        <v>-</v>
      </c>
      <c r="Q98" s="715" t="str">
        <f>IF(Q$3='Rent Roll'!$U17,(('Rent Roll'!$W17*'Rent Roll'!$D17)*((1+'Rent Roll'!$X17)^('Reimbursement Breakout'!Q$2-1))),"-")</f>
        <v>-</v>
      </c>
      <c r="R98" s="715" t="str">
        <f>IF(R$3='Rent Roll'!$U17,(('Rent Roll'!$W17*'Rent Roll'!$D17)*((1+'Rent Roll'!$X17)^('Reimbursement Breakout'!R$2-1))),"-")</f>
        <v>-</v>
      </c>
      <c r="S98" s="715" t="str">
        <f>IF(S$3='Rent Roll'!$U17,(('Rent Roll'!$W17*'Rent Roll'!$D17)*((1+'Rent Roll'!$X17)^('Reimbursement Breakout'!S$2-1))),"-")</f>
        <v>-</v>
      </c>
      <c r="T98" s="715" t="str">
        <f>IF(T$3='Rent Roll'!$U17,(('Rent Roll'!$W17*'Rent Roll'!$D17)*((1+'Rent Roll'!$X17)^('Reimbursement Breakout'!T$2-1))),"-")</f>
        <v>-</v>
      </c>
      <c r="U98" s="715" t="str">
        <f>IF(U$3='Rent Roll'!$U17,(('Rent Roll'!$W17*'Rent Roll'!$D17)*((1+'Rent Roll'!$X17)^('Reimbursement Breakout'!U$2-1))),"-")</f>
        <v>-</v>
      </c>
      <c r="V98" s="715" t="str">
        <f>IF(V$3='Rent Roll'!$U17,(('Rent Roll'!$W17*'Rent Roll'!$D17)*((1+'Rent Roll'!$X17)^('Reimbursement Breakout'!V$2-1))),"-")</f>
        <v>-</v>
      </c>
      <c r="W98" s="715" t="str">
        <f>IF(W$3='Rent Roll'!$U17,(('Rent Roll'!$W17*'Rent Roll'!$D17)*((1+'Rent Roll'!$X17)^('Reimbursement Breakout'!W$2-1))),"-")</f>
        <v>-</v>
      </c>
      <c r="X98" s="715" t="str">
        <f>IF(X$3='Rent Roll'!$U17,(('Rent Roll'!$W17*'Rent Roll'!$D17)*((1+'Rent Roll'!$X17)^('Reimbursement Breakout'!X$2-1))),"-")</f>
        <v>-</v>
      </c>
      <c r="Y98" s="715" t="str">
        <f>IF(Y$3='Rent Roll'!$U17,(('Rent Roll'!$W17*'Rent Roll'!$D17)*((1+'Rent Roll'!$X17)^('Reimbursement Breakout'!Y$2-1))),"-")</f>
        <v>-</v>
      </c>
      <c r="Z98" s="715" t="str">
        <f>IF(Z$3='Rent Roll'!$U17,(('Rent Roll'!$W17*'Rent Roll'!$D17)*((1+'Rent Roll'!$X17)^('Reimbursement Breakout'!Z$2-1))),"-")</f>
        <v>-</v>
      </c>
      <c r="AA98" s="715" t="str">
        <f>IF(AA$3='Rent Roll'!$U17,(('Rent Roll'!$W17*'Rent Roll'!$D17)*((1+'Rent Roll'!$X17)^('Reimbursement Breakout'!AA$2-1))),"-")</f>
        <v>-</v>
      </c>
      <c r="AB98" s="715" t="str">
        <f>IF(AB$3='Rent Roll'!$U17,(('Rent Roll'!$W17*'Rent Roll'!$D17)*((1+'Rent Roll'!$X17)^('Reimbursement Breakout'!AB$2-1))),"-")</f>
        <v>-</v>
      </c>
      <c r="AC98" s="715" t="str">
        <f>IF(AC$3='Rent Roll'!$U17,(('Rent Roll'!$W17*'Rent Roll'!$D17)*((1+'Rent Roll'!$X17)^('Reimbursement Breakout'!AC$2-1))),"-")</f>
        <v>-</v>
      </c>
      <c r="AD98" s="715" t="str">
        <f>IF(AD$3='Rent Roll'!$U17,(('Rent Roll'!$W17*'Rent Roll'!$D17)*((1+'Rent Roll'!$X17)^('Reimbursement Breakout'!AD$2-1))),"-")</f>
        <v>-</v>
      </c>
      <c r="AE98" s="715" t="str">
        <f>IF(AE$3='Rent Roll'!$U17,(('Rent Roll'!$W17*'Rent Roll'!$D17)*((1+'Rent Roll'!$X17)^('Reimbursement Breakout'!AE$2-1))),"-")</f>
        <v>-</v>
      </c>
      <c r="AF98" s="715" t="str">
        <f>IF(AF$3='Rent Roll'!$U17,(('Rent Roll'!$W17*'Rent Roll'!$D17)*((1+'Rent Roll'!$X17)^('Reimbursement Breakout'!AF$2-1))),"-")</f>
        <v>-</v>
      </c>
      <c r="AG98" s="715" t="str">
        <f>IF(AG$3='Rent Roll'!$U17,(('Rent Roll'!$W17*'Rent Roll'!$D17)*((1+'Rent Roll'!$X17)^('Reimbursement Breakout'!AG$2-1))),"-")</f>
        <v>-</v>
      </c>
      <c r="AH98" s="715" t="str">
        <f>IF(AH$3='Rent Roll'!$U17,(('Rent Roll'!$W17*'Rent Roll'!$D17)*((1+'Rent Roll'!$X17)^('Reimbursement Breakout'!AH$2-1))),"-")</f>
        <v>-</v>
      </c>
      <c r="AI98" s="715" t="str">
        <f>IF(AI$3='Rent Roll'!$U17,(('Rent Roll'!$W17*'Rent Roll'!$D17)*((1+'Rent Roll'!$X17)^('Reimbursement Breakout'!AI$2-1))),"-")</f>
        <v>-</v>
      </c>
      <c r="AJ98" s="715" t="str">
        <f>IF(AJ$3='Rent Roll'!$U17,(('Rent Roll'!$W17*'Rent Roll'!$D17)*((1+'Rent Roll'!$X17)^('Reimbursement Breakout'!AJ$2-1))),"-")</f>
        <v>-</v>
      </c>
      <c r="AK98" s="715" t="str">
        <f>IF(AK$3='Rent Roll'!$U17,(('Rent Roll'!$W17*'Rent Roll'!$D17)*((1+'Rent Roll'!$X17)^('Reimbursement Breakout'!AK$2-1))),"-")</f>
        <v>-</v>
      </c>
      <c r="AL98" s="715" t="str">
        <f>IF(AL$3='Rent Roll'!$U17,(('Rent Roll'!$W17*'Rent Roll'!$D17)*((1+'Rent Roll'!$X17)^('Reimbursement Breakout'!AL$2-1))),"-")</f>
        <v>-</v>
      </c>
      <c r="AM98" s="715" t="str">
        <f>IF(AM$3='Rent Roll'!$U17,(('Rent Roll'!$W17*'Rent Roll'!$D17)*((1+'Rent Roll'!$X17)^('Reimbursement Breakout'!AM$2-1))),"-")</f>
        <v>-</v>
      </c>
      <c r="AN98" s="715" t="str">
        <f>IF(AN$3='Rent Roll'!$U17,(('Rent Roll'!$W17*'Rent Roll'!$D17)*((1+'Rent Roll'!$X17)^('Reimbursement Breakout'!AN$2-1))),"-")</f>
        <v>-</v>
      </c>
      <c r="AO98" s="715" t="str">
        <f>IF(AO$3='Rent Roll'!$U17,(('Rent Roll'!$W17*'Rent Roll'!$D17)*((1+'Rent Roll'!$X17)^('Reimbursement Breakout'!AO$2-1))),"-")</f>
        <v>-</v>
      </c>
      <c r="AP98" s="715" t="str">
        <f>IF(AP$3='Rent Roll'!$U17,(('Rent Roll'!$W17*'Rent Roll'!$D17)*((1+'Rent Roll'!$X17)^('Reimbursement Breakout'!AP$2-1))),"-")</f>
        <v>-</v>
      </c>
      <c r="AQ98" s="715" t="str">
        <f>IF(AQ$3='Rent Roll'!$U17,(('Rent Roll'!$W17*'Rent Roll'!$D17)*((1+'Rent Roll'!$X17)^('Reimbursement Breakout'!AQ$2-1))),"-")</f>
        <v>-</v>
      </c>
      <c r="AR98" s="715" t="str">
        <f>IF(AR$3='Rent Roll'!$U17,(('Rent Roll'!$W17*'Rent Roll'!$D17)*((1+'Rent Roll'!$X17)^('Reimbursement Breakout'!AR$2-1))),"-")</f>
        <v>-</v>
      </c>
      <c r="AS98" s="715" t="str">
        <f>IF(AS$3='Rent Roll'!$U17,(('Rent Roll'!$W17*'Rent Roll'!$D17)*((1+'Rent Roll'!$X17)^('Reimbursement Breakout'!AS$2-1))),"-")</f>
        <v>-</v>
      </c>
      <c r="AT98" s="715" t="str">
        <f>IF(AT$3='Rent Roll'!$U17,(('Rent Roll'!$W17*'Rent Roll'!$D17)*((1+'Rent Roll'!$X17)^('Reimbursement Breakout'!AT$2-1))),"-")</f>
        <v>-</v>
      </c>
      <c r="AU98" s="715" t="str">
        <f>IF(AU$3='Rent Roll'!$U17,(('Rent Roll'!$W17*'Rent Roll'!$D17)*((1+'Rent Roll'!$X17)^('Reimbursement Breakout'!AU$2-1))),"-")</f>
        <v>-</v>
      </c>
      <c r="AV98" s="715" t="str">
        <f>IF(AV$3='Rent Roll'!$U17,(('Rent Roll'!$W17*'Rent Roll'!$D17)*((1+'Rent Roll'!$X17)^('Reimbursement Breakout'!AV$2-1))),"-")</f>
        <v>-</v>
      </c>
      <c r="AW98" s="715" t="str">
        <f>IF(AW$3='Rent Roll'!$U17,(('Rent Roll'!$W17*'Rent Roll'!$D17)*((1+'Rent Roll'!$X17)^('Reimbursement Breakout'!AW$2-1))),"-")</f>
        <v>-</v>
      </c>
      <c r="AX98" s="715" t="str">
        <f>IF(AX$3='Rent Roll'!$U17,(('Rent Roll'!$W17*'Rent Roll'!$D17)*((1+'Rent Roll'!$X17)^('Reimbursement Breakout'!AX$2-1))),"-")</f>
        <v>-</v>
      </c>
      <c r="AY98" s="715" t="str">
        <f>IF(AY$3='Rent Roll'!$U17,(('Rent Roll'!$W17*'Rent Roll'!$D17)*((1+'Rent Roll'!$X17)^('Reimbursement Breakout'!AY$2-1))),"-")</f>
        <v>-</v>
      </c>
      <c r="AZ98" s="715" t="str">
        <f>IF(AZ$3='Rent Roll'!$U17,(('Rent Roll'!$W17*'Rent Roll'!$D17)*((1+'Rent Roll'!$X17)^('Reimbursement Breakout'!AZ$2-1))),"-")</f>
        <v>-</v>
      </c>
      <c r="BA98" s="715" t="str">
        <f>IF(BA$3='Rent Roll'!$U17,(('Rent Roll'!$W17*'Rent Roll'!$D17)*((1+'Rent Roll'!$X17)^('Reimbursement Breakout'!BA$2-1))),"-")</f>
        <v>-</v>
      </c>
      <c r="BB98" s="715" t="str">
        <f>IF(BB$3='Rent Roll'!$U17,(('Rent Roll'!$W17*'Rent Roll'!$D17)*((1+'Rent Roll'!$X17)^('Reimbursement Breakout'!BB$2-1))),"-")</f>
        <v>-</v>
      </c>
      <c r="BC98" s="715" t="str">
        <f>IF(BC$3='Rent Roll'!$U17,(('Rent Roll'!$W17*'Rent Roll'!$D17)*((1+'Rent Roll'!$X17)^('Reimbursement Breakout'!BC$2-1))),"-")</f>
        <v>-</v>
      </c>
      <c r="BD98" s="715" t="str">
        <f>IF(BD$3='Rent Roll'!$U17,(('Rent Roll'!$W17*'Rent Roll'!$D17)*((1+'Rent Roll'!$X17)^('Reimbursement Breakout'!BD$2-1))),"-")</f>
        <v>-</v>
      </c>
      <c r="BE98" s="715" t="str">
        <f>IF(BE$3='Rent Roll'!$U17,(('Rent Roll'!$W17*'Rent Roll'!$D17)*((1+'Rent Roll'!$X17)^('Reimbursement Breakout'!BE$2-1))),"-")</f>
        <v>-</v>
      </c>
      <c r="BF98" s="715" t="str">
        <f>IF(BF$3='Rent Roll'!$U17,(('Rent Roll'!$W17*'Rent Roll'!$D17)*((1+'Rent Roll'!$X17)^('Reimbursement Breakout'!BF$2-1))),"-")</f>
        <v>-</v>
      </c>
      <c r="BG98" s="715" t="str">
        <f>IF(BG$3='Rent Roll'!$U17,(('Rent Roll'!$W17*'Rent Roll'!$D17)*((1+'Rent Roll'!$X17)^('Reimbursement Breakout'!BG$2-1))),"-")</f>
        <v>-</v>
      </c>
      <c r="BH98" s="715" t="str">
        <f>IF(BH$3='Rent Roll'!$U17,(('Rent Roll'!$W17*'Rent Roll'!$D17)*((1+'Rent Roll'!$X17)^('Reimbursement Breakout'!BH$2-1))),"-")</f>
        <v>-</v>
      </c>
      <c r="BI98" s="715" t="str">
        <f>IF(BI$3='Rent Roll'!$U17,(('Rent Roll'!$W17*'Rent Roll'!$D17)*((1+'Rent Roll'!$X17)^('Reimbursement Breakout'!BI$2-1))),"-")</f>
        <v>-</v>
      </c>
      <c r="BJ98" s="715" t="str">
        <f>IF(BJ$3='Rent Roll'!$U17,(('Rent Roll'!$W17*'Rent Roll'!$D17)*((1+'Rent Roll'!$X17)^('Reimbursement Breakout'!BJ$2-1))),"-")</f>
        <v>-</v>
      </c>
      <c r="BK98" s="715" t="str">
        <f>IF(BK$3='Rent Roll'!$U17,(('Rent Roll'!$W17*'Rent Roll'!$D17)*((1+'Rent Roll'!$X17)^('Reimbursement Breakout'!BK$2-1))),"-")</f>
        <v>-</v>
      </c>
      <c r="BL98" s="715" t="str">
        <f>IF(BL$3='Rent Roll'!$U17,(('Rent Roll'!$W17*'Rent Roll'!$D17)*((1+'Rent Roll'!$X17)^('Reimbursement Breakout'!BL$2-1))),"-")</f>
        <v>-</v>
      </c>
      <c r="BM98" s="715" t="str">
        <f>IF(BM$3='Rent Roll'!$U17,(('Rent Roll'!$W17*'Rent Roll'!$D17)*((1+'Rent Roll'!$X17)^('Reimbursement Breakout'!BM$2-1))),"-")</f>
        <v>-</v>
      </c>
      <c r="BN98" s="715" t="str">
        <f>IF(BN$3='Rent Roll'!$U17,(('Rent Roll'!$W17*'Rent Roll'!$D17)*((1+'Rent Roll'!$X17)^('Reimbursement Breakout'!BN$2-1))),"-")</f>
        <v>-</v>
      </c>
      <c r="BO98" s="715" t="str">
        <f>IF(BO$3='Rent Roll'!$U17,(('Rent Roll'!$W17*'Rent Roll'!$D17)*((1+'Rent Roll'!$X17)^('Reimbursement Breakout'!BO$2-1))),"-")</f>
        <v>-</v>
      </c>
      <c r="BP98" s="715" t="str">
        <f>IF(BP$3='Rent Roll'!$U17,(('Rent Roll'!$W17*'Rent Roll'!$D17)*((1+'Rent Roll'!$X17)^('Reimbursement Breakout'!BP$2-1))),"-")</f>
        <v>-</v>
      </c>
      <c r="BQ98" s="715" t="str">
        <f>IF(BQ$3='Rent Roll'!$U17,(('Rent Roll'!$W17*'Rent Roll'!$D17)*((1+'Rent Roll'!$X17)^('Reimbursement Breakout'!BQ$2-1))),"-")</f>
        <v>-</v>
      </c>
      <c r="BR98" s="715" t="str">
        <f>IF(BR$3='Rent Roll'!$U17,(('Rent Roll'!$W17*'Rent Roll'!$D17)*((1+'Rent Roll'!$X17)^('Reimbursement Breakout'!BR$2-1))),"-")</f>
        <v>-</v>
      </c>
      <c r="BS98" s="715" t="str">
        <f>IF(BS$3='Rent Roll'!$U17,(('Rent Roll'!$W17*'Rent Roll'!$D17)*((1+'Rent Roll'!$X17)^('Reimbursement Breakout'!BS$2-1))),"-")</f>
        <v>-</v>
      </c>
      <c r="BT98" s="715" t="str">
        <f>IF(BT$3='Rent Roll'!$U17,(('Rent Roll'!$W17*'Rent Roll'!$D17)*((1+'Rent Roll'!$X17)^('Reimbursement Breakout'!BT$2-1))),"-")</f>
        <v>-</v>
      </c>
      <c r="BU98" s="715" t="str">
        <f>IF(BU$3='Rent Roll'!$U17,(('Rent Roll'!$W17*'Rent Roll'!$D17)*((1+'Rent Roll'!$X17)^('Reimbursement Breakout'!BU$2-1))),"-")</f>
        <v>-</v>
      </c>
      <c r="BV98" s="715" t="str">
        <f>IF(BV$3='Rent Roll'!$U17,(('Rent Roll'!$W17*'Rent Roll'!$D17)*((1+'Rent Roll'!$X17)^('Reimbursement Breakout'!BV$2-1))),"-")</f>
        <v>-</v>
      </c>
      <c r="BW98" s="715" t="str">
        <f>IF(BW$3='Rent Roll'!$U17,(('Rent Roll'!$W17*'Rent Roll'!$D17)*((1+'Rent Roll'!$X17)^('Reimbursement Breakout'!BW$2-1))),"-")</f>
        <v>-</v>
      </c>
      <c r="BX98" s="715" t="str">
        <f>IF(BX$3='Rent Roll'!$U17,(('Rent Roll'!$W17*'Rent Roll'!$D17)*((1+'Rent Roll'!$X17)^('Reimbursement Breakout'!BX$2-1))),"-")</f>
        <v>-</v>
      </c>
      <c r="BY98" s="715" t="str">
        <f>IF(BY$3='Rent Roll'!$U17,(('Rent Roll'!$W17*'Rent Roll'!$D17)*((1+'Rent Roll'!$X17)^('Reimbursement Breakout'!BY$2-1))),"-")</f>
        <v>-</v>
      </c>
      <c r="BZ98" s="715" t="str">
        <f>IF(BZ$3='Rent Roll'!$U17,(('Rent Roll'!$W17*'Rent Roll'!$D17)*((1+'Rent Roll'!$X17)^('Reimbursement Breakout'!BZ$2-1))),"-")</f>
        <v>-</v>
      </c>
      <c r="CA98" s="715" t="str">
        <f>IF(CA$3='Rent Roll'!$U17,(('Rent Roll'!$W17*'Rent Roll'!$D17)*((1+'Rent Roll'!$X17)^('Reimbursement Breakout'!CA$2-1))),"-")</f>
        <v>-</v>
      </c>
      <c r="CB98" s="715" t="str">
        <f>IF(CB$3='Rent Roll'!$U17,(('Rent Roll'!$W17*'Rent Roll'!$D17)*((1+'Rent Roll'!$X17)^('Reimbursement Breakout'!CB$2-1))),"-")</f>
        <v>-</v>
      </c>
      <c r="CC98" s="715" t="str">
        <f>IF(CC$3='Rent Roll'!$U17,(('Rent Roll'!$W17*'Rent Roll'!$D17)*((1+'Rent Roll'!$X17)^('Reimbursement Breakout'!CC$2-1))),"-")</f>
        <v>-</v>
      </c>
      <c r="CD98" s="715" t="str">
        <f>IF(CD$3='Rent Roll'!$U17,(('Rent Roll'!$W17*'Rent Roll'!$D17)*((1+'Rent Roll'!$X17)^('Reimbursement Breakout'!CD$2-1))),"-")</f>
        <v>-</v>
      </c>
      <c r="CE98" s="715" t="str">
        <f>IF(CE$3='Rent Roll'!$U17,(('Rent Roll'!$W17*'Rent Roll'!$D17)*((1+'Rent Roll'!$X17)^('Reimbursement Breakout'!CE$2-1))),"-")</f>
        <v>-</v>
      </c>
      <c r="CF98" s="715" t="str">
        <f>IF(CF$3='Rent Roll'!$U17,(('Rent Roll'!$W17*'Rent Roll'!$D17)*((1+'Rent Roll'!$X17)^('Reimbursement Breakout'!CF$2-1))),"-")</f>
        <v>-</v>
      </c>
      <c r="CG98" s="715" t="str">
        <f>IF(CG$3='Rent Roll'!$U17,(('Rent Roll'!$W17*'Rent Roll'!$D17)*((1+'Rent Roll'!$X17)^('Reimbursement Breakout'!CG$2-1))),"-")</f>
        <v>-</v>
      </c>
      <c r="CH98" s="715" t="str">
        <f>IF(CH$3='Rent Roll'!$U17,(('Rent Roll'!$W17*'Rent Roll'!$D17)*((1+'Rent Roll'!$X17)^('Reimbursement Breakout'!CH$2-1))),"-")</f>
        <v>-</v>
      </c>
      <c r="CI98" s="715" t="str">
        <f>IF(CI$3='Rent Roll'!$U17,(('Rent Roll'!$W17*'Rent Roll'!$D17)*((1+'Rent Roll'!$X17)^('Reimbursement Breakout'!CI$2-1))),"-")</f>
        <v>-</v>
      </c>
      <c r="CJ98" s="715" t="str">
        <f>IF(CJ$3='Rent Roll'!$U17,(('Rent Roll'!$W17*'Rent Roll'!$D17)*((1+'Rent Roll'!$X17)^('Reimbursement Breakout'!CJ$2-1))),"-")</f>
        <v>-</v>
      </c>
      <c r="CK98" s="715" t="str">
        <f>IF(CK$3='Rent Roll'!$U17,(('Rent Roll'!$W17*'Rent Roll'!$D17)*((1+'Rent Roll'!$X17)^('Reimbursement Breakout'!CK$2-1))),"-")</f>
        <v>-</v>
      </c>
      <c r="CL98" s="715" t="str">
        <f>IF(CL$3='Rent Roll'!$U17,(('Rent Roll'!$W17*'Rent Roll'!$D17)*((1+'Rent Roll'!$X17)^('Reimbursement Breakout'!CL$2-1))),"-")</f>
        <v>-</v>
      </c>
      <c r="CM98" s="715" t="str">
        <f>IF(CM$3='Rent Roll'!$U17,(('Rent Roll'!$W17*'Rent Roll'!$D17)*((1+'Rent Roll'!$X17)^('Reimbursement Breakout'!CM$2-1))),"-")</f>
        <v>-</v>
      </c>
      <c r="CN98" s="715" t="str">
        <f>IF(CN$3='Rent Roll'!$U17,(('Rent Roll'!$W17*'Rent Roll'!$D17)*((1+'Rent Roll'!$X17)^('Reimbursement Breakout'!CN$2-1))),"-")</f>
        <v>-</v>
      </c>
      <c r="CO98" s="715" t="str">
        <f>IF(CO$3='Rent Roll'!$U17,(('Rent Roll'!$W17*'Rent Roll'!$D17)*((1+'Rent Roll'!$X17)^('Reimbursement Breakout'!CO$2-1))),"-")</f>
        <v>-</v>
      </c>
      <c r="CP98" s="715" t="str">
        <f>IF(CP$3='Rent Roll'!$U17,(('Rent Roll'!$W17*'Rent Roll'!$D17)*((1+'Rent Roll'!$X17)^('Reimbursement Breakout'!CP$2-1))),"-")</f>
        <v>-</v>
      </c>
      <c r="CQ98" s="715" t="str">
        <f>IF(CQ$3='Rent Roll'!$U17,(('Rent Roll'!$W17*'Rent Roll'!$D17)*((1+'Rent Roll'!$X17)^('Reimbursement Breakout'!CQ$2-1))),"-")</f>
        <v>-</v>
      </c>
      <c r="CR98" s="715" t="str">
        <f>IF(CR$3='Rent Roll'!$U17,(('Rent Roll'!$W17*'Rent Roll'!$D17)*((1+'Rent Roll'!$X17)^('Reimbursement Breakout'!CR$2-1))),"-")</f>
        <v>-</v>
      </c>
      <c r="CS98" s="715" t="str">
        <f>IF(CS$3='Rent Roll'!$U17,(('Rent Roll'!$W17*'Rent Roll'!$D17)*((1+'Rent Roll'!$X17)^('Reimbursement Breakout'!CS$2-1))),"-")</f>
        <v>-</v>
      </c>
      <c r="CT98" s="715" t="str">
        <f>IF(CT$3='Rent Roll'!$U17,(('Rent Roll'!$W17*'Rent Roll'!$D17)*((1+'Rent Roll'!$X17)^('Reimbursement Breakout'!CT$2-1))),"-")</f>
        <v>-</v>
      </c>
      <c r="CU98" s="715" t="str">
        <f>IF(CU$3='Rent Roll'!$U17,(('Rent Roll'!$W17*'Rent Roll'!$D17)*((1+'Rent Roll'!$X17)^('Reimbursement Breakout'!CU$2-1))),"-")</f>
        <v>-</v>
      </c>
      <c r="CV98" s="715" t="str">
        <f>IF(CV$3='Rent Roll'!$U17,(('Rent Roll'!$W17*'Rent Roll'!$D17)*((1+'Rent Roll'!$X17)^('Reimbursement Breakout'!CV$2-1))),"-")</f>
        <v>-</v>
      </c>
      <c r="CW98" s="715" t="str">
        <f>IF(CW$3='Rent Roll'!$U17,(('Rent Roll'!$W17*'Rent Roll'!$D17)*((1+'Rent Roll'!$X17)^('Reimbursement Breakout'!CW$2-1))),"-")</f>
        <v>-</v>
      </c>
      <c r="CX98" s="715" t="str">
        <f>IF(CX$3='Rent Roll'!$U17,(('Rent Roll'!$W17*'Rent Roll'!$D17)*((1+'Rent Roll'!$X17)^('Reimbursement Breakout'!CX$2-1))),"-")</f>
        <v>-</v>
      </c>
      <c r="CY98" s="715" t="str">
        <f>IF(CY$3='Rent Roll'!$U17,(('Rent Roll'!$W17*'Rent Roll'!$D17)*((1+'Rent Roll'!$X17)^('Reimbursement Breakout'!CY$2-1))),"-")</f>
        <v>-</v>
      </c>
      <c r="CZ98" s="715" t="str">
        <f>IF(CZ$3='Rent Roll'!$U17,(('Rent Roll'!$W17*'Rent Roll'!$D17)*((1+'Rent Roll'!$X17)^('Reimbursement Breakout'!CZ$2-1))),"-")</f>
        <v>-</v>
      </c>
      <c r="DA98" s="715" t="str">
        <f>IF(DA$3='Rent Roll'!$U17,(('Rent Roll'!$W17*'Rent Roll'!$D17)*((1+'Rent Roll'!$X17)^('Reimbursement Breakout'!DA$2-1))),"-")</f>
        <v>-</v>
      </c>
      <c r="DB98" s="715" t="str">
        <f>IF(DB$3='Rent Roll'!$U17,(('Rent Roll'!$W17*'Rent Roll'!$D17)*((1+'Rent Roll'!$X17)^('Reimbursement Breakout'!DB$2-1))),"-")</f>
        <v>-</v>
      </c>
      <c r="DC98" s="715" t="str">
        <f>IF(DC$3='Rent Roll'!$U17,(('Rent Roll'!$W17*'Rent Roll'!$D17)*((1+'Rent Roll'!$X17)^('Reimbursement Breakout'!DC$2-1))),"-")</f>
        <v>-</v>
      </c>
      <c r="DD98" s="715" t="str">
        <f>IF(DD$3='Rent Roll'!$U17,(('Rent Roll'!$W17*'Rent Roll'!$D17)*((1+'Rent Roll'!$X17)^('Reimbursement Breakout'!DD$2-1))),"-")</f>
        <v>-</v>
      </c>
      <c r="DE98" s="715" t="str">
        <f>IF(DE$3='Rent Roll'!$U17,(('Rent Roll'!$W17*'Rent Roll'!$D17)*((1+'Rent Roll'!$X17)^('Reimbursement Breakout'!DE$2-1))),"-")</f>
        <v>-</v>
      </c>
      <c r="DF98" s="715" t="str">
        <f>IF(DF$3='Rent Roll'!$U17,(('Rent Roll'!$W17*'Rent Roll'!$D17)*((1+'Rent Roll'!$X17)^('Reimbursement Breakout'!DF$2-1))),"-")</f>
        <v>-</v>
      </c>
      <c r="DG98" s="715" t="str">
        <f>IF(DG$3='Rent Roll'!$U17,(('Rent Roll'!$W17*'Rent Roll'!$D17)*((1+'Rent Roll'!$X17)^('Reimbursement Breakout'!DG$2-1))),"-")</f>
        <v>-</v>
      </c>
      <c r="DH98" s="715" t="str">
        <f>IF(DH$3='Rent Roll'!$U17,(('Rent Roll'!$W17*'Rent Roll'!$D17)*((1+'Rent Roll'!$X17)^('Reimbursement Breakout'!DH$2-1))),"-")</f>
        <v>-</v>
      </c>
      <c r="DI98" s="715" t="str">
        <f>IF(DI$3='Rent Roll'!$U17,(('Rent Roll'!$W17*'Rent Roll'!$D17)*((1+'Rent Roll'!$X17)^('Reimbursement Breakout'!DI$2-1))),"-")</f>
        <v>-</v>
      </c>
      <c r="DJ98" s="715" t="str">
        <f>IF(DJ$3='Rent Roll'!$U17,(('Rent Roll'!$W17*'Rent Roll'!$D17)*((1+'Rent Roll'!$X17)^('Reimbursement Breakout'!DJ$2-1))),"-")</f>
        <v>-</v>
      </c>
      <c r="DK98" s="715" t="str">
        <f>IF(DK$3='Rent Roll'!$U17,(('Rent Roll'!$W17*'Rent Roll'!$D17)*((1+'Rent Roll'!$X17)^('Reimbursement Breakout'!DK$2-1))),"-")</f>
        <v>-</v>
      </c>
      <c r="DL98" s="715" t="str">
        <f>IF(DL$3='Rent Roll'!$U17,(('Rent Roll'!$W17*'Rent Roll'!$D17)*((1+'Rent Roll'!$X17)^('Reimbursement Breakout'!DL$2-1))),"-")</f>
        <v>-</v>
      </c>
      <c r="DM98" s="715" t="str">
        <f>IF(DM$3='Rent Roll'!$U17,(('Rent Roll'!$W17*'Rent Roll'!$D17)*((1+'Rent Roll'!$X17)^('Reimbursement Breakout'!DM$2-1))),"-")</f>
        <v>-</v>
      </c>
      <c r="DN98" s="715" t="str">
        <f>IF(DN$3='Rent Roll'!$U17,(('Rent Roll'!$W17*'Rent Roll'!$D17)*((1+'Rent Roll'!$X17)^('Reimbursement Breakout'!DN$2-1))),"-")</f>
        <v>-</v>
      </c>
      <c r="DO98" s="715" t="str">
        <f>IF(DO$3='Rent Roll'!$U17,(('Rent Roll'!$W17*'Rent Roll'!$D17)*((1+'Rent Roll'!$X17)^('Reimbursement Breakout'!DO$2-1))),"-")</f>
        <v>-</v>
      </c>
      <c r="DP98" s="715" t="str">
        <f>IF(DP$3='Rent Roll'!$U17,(('Rent Roll'!$W17*'Rent Roll'!$D17)*((1+'Rent Roll'!$X17)^('Reimbursement Breakout'!DP$2-1))),"-")</f>
        <v>-</v>
      </c>
      <c r="DQ98" s="715" t="str">
        <f>IF(DQ$3='Rent Roll'!$U17,(('Rent Roll'!$W17*'Rent Roll'!$D17)*((1+'Rent Roll'!$X17)^('Reimbursement Breakout'!DQ$2-1))),"-")</f>
        <v>-</v>
      </c>
      <c r="DR98" s="715" t="str">
        <f>IF(DR$3='Rent Roll'!$U17,(('Rent Roll'!$W17*'Rent Roll'!$D17)*((1+'Rent Roll'!$X17)^('Reimbursement Breakout'!DR$2-1))),"-")</f>
        <v>-</v>
      </c>
      <c r="DS98" s="715" t="str">
        <f>IF(DS$3='Rent Roll'!$U17,(('Rent Roll'!$W17*'Rent Roll'!$D17)*((1+'Rent Roll'!$X17)^('Reimbursement Breakout'!DS$2-1))),"-")</f>
        <v>-</v>
      </c>
      <c r="DT98" s="715" t="str">
        <f>IF(DT$3='Rent Roll'!$U17,(('Rent Roll'!$W17*'Rent Roll'!$D17)*((1+'Rent Roll'!$X17)^('Reimbursement Breakout'!DT$2-1))),"-")</f>
        <v>-</v>
      </c>
      <c r="DU98" s="715" t="str">
        <f>IF(DU$3='Rent Roll'!$U17,(('Rent Roll'!$W17*'Rent Roll'!$D17)*((1+'Rent Roll'!$X17)^('Reimbursement Breakout'!DU$2-1))),"-")</f>
        <v>-</v>
      </c>
      <c r="DV98" s="715" t="str">
        <f>IF(DV$3='Rent Roll'!$U17,(('Rent Roll'!$W17*'Rent Roll'!$D17)*((1+'Rent Roll'!$X17)^('Reimbursement Breakout'!DV$2-1))),"-")</f>
        <v>-</v>
      </c>
      <c r="DW98" s="715" t="str">
        <f>IF(DW$3='Rent Roll'!$U17,(('Rent Roll'!$W17*'Rent Roll'!$D17)*((1+'Rent Roll'!$X17)^('Reimbursement Breakout'!DW$2-1))),"-")</f>
        <v>-</v>
      </c>
      <c r="DX98" s="715" t="str">
        <f>IF(DX$3='Rent Roll'!$U17,(('Rent Roll'!$W17*'Rent Roll'!$D17)*((1+'Rent Roll'!$X17)^('Reimbursement Breakout'!DX$2-1))),"-")</f>
        <v>-</v>
      </c>
      <c r="DY98" s="715" t="str">
        <f>IF(DY$3='Rent Roll'!$U17,(('Rent Roll'!$W17*'Rent Roll'!$D17)*((1+'Rent Roll'!$X17)^('Reimbursement Breakout'!DY$2-1))),"-")</f>
        <v>-</v>
      </c>
      <c r="DZ98" s="715" t="str">
        <f>IF(DZ$3='Rent Roll'!$U17,(('Rent Roll'!$W17*'Rent Roll'!$D17)*((1+'Rent Roll'!$X17)^('Reimbursement Breakout'!DZ$2-1))),"-")</f>
        <v>-</v>
      </c>
      <c r="EA98" s="715" t="str">
        <f>IF(EA$3='Rent Roll'!$U17,(('Rent Roll'!$W17*'Rent Roll'!$D17)*((1+'Rent Roll'!$X17)^('Reimbursement Breakout'!EA$2-1))),"-")</f>
        <v>-</v>
      </c>
      <c r="EB98" s="715" t="str">
        <f>IF(EB$3='Rent Roll'!$U17,(('Rent Roll'!$W17*'Rent Roll'!$D17)*((1+'Rent Roll'!$X17)^('Reimbursement Breakout'!EB$2-1))),"-")</f>
        <v>-</v>
      </c>
      <c r="EC98" s="715" t="str">
        <f>IF(EC$3='Rent Roll'!$U17,(('Rent Roll'!$W17*'Rent Roll'!$D17)*((1+'Rent Roll'!$X17)^('Reimbursement Breakout'!EC$2-1))),"-")</f>
        <v>-</v>
      </c>
      <c r="ED98" s="715" t="str">
        <f>IF(ED$3='Rent Roll'!$U17,(('Rent Roll'!$W17*'Rent Roll'!$D17)*((1+'Rent Roll'!$X17)^('Reimbursement Breakout'!ED$2-1))),"-")</f>
        <v>-</v>
      </c>
      <c r="EE98" s="715" t="str">
        <f>IF(EE$3='Rent Roll'!$U17,(('Rent Roll'!$W17*'Rent Roll'!$D17)*((1+'Rent Roll'!$X17)^('Reimbursement Breakout'!EE$2-1))),"-")</f>
        <v>-</v>
      </c>
      <c r="EF98" s="361" t="str">
        <f>IF(EF$3='Rent Roll'!$U17,(('Rent Roll'!$W17*'Rent Roll'!$D17)*((1+'Rent Roll'!$X17)^('Reimbursement Breakout'!EF$2-1))),"-")</f>
        <v>-</v>
      </c>
      <c r="EG98" s="693" t="s">
        <v>109</v>
      </c>
    </row>
    <row r="99" spans="2:137" x14ac:dyDescent="0.25">
      <c r="B99" s="732"/>
      <c r="C99" s="714" t="str">
        <f>CONCATENATE('Rent Roll'!B18&amp;" - "&amp;'Rent Roll'!C18)</f>
        <v xml:space="preserve"> - </v>
      </c>
      <c r="D99" s="361">
        <f t="shared" si="23"/>
        <v>0</v>
      </c>
      <c r="E99" s="715" t="str">
        <f>IF(E$3='Rent Roll'!$U18,(('Rent Roll'!$W18*'Rent Roll'!$D18)*((1+'Rent Roll'!$X18)^('Reimbursement Breakout'!E$2-1))),"-")</f>
        <v>-</v>
      </c>
      <c r="F99" s="715" t="str">
        <f>IF(F$3='Rent Roll'!$U18,(('Rent Roll'!$W18*'Rent Roll'!$D18)*((1+'Rent Roll'!$X18)^('Reimbursement Breakout'!F$2-1))),"-")</f>
        <v>-</v>
      </c>
      <c r="G99" s="715" t="str">
        <f>IF(G$3='Rent Roll'!$U18,(('Rent Roll'!$W18*'Rent Roll'!$D18)*((1+'Rent Roll'!$X18)^('Reimbursement Breakout'!G$2-1))),"-")</f>
        <v>-</v>
      </c>
      <c r="H99" s="715" t="str">
        <f>IF(H$3='Rent Roll'!$U18,(('Rent Roll'!$W18*'Rent Roll'!$D18)*((1+'Rent Roll'!$X18)^('Reimbursement Breakout'!H$2-1))),"-")</f>
        <v>-</v>
      </c>
      <c r="I99" s="715" t="str">
        <f>IF(I$3='Rent Roll'!$U18,(('Rent Roll'!$W18*'Rent Roll'!$D18)*((1+'Rent Roll'!$X18)^('Reimbursement Breakout'!I$2-1))),"-")</f>
        <v>-</v>
      </c>
      <c r="J99" s="715" t="str">
        <f>IF(J$3='Rent Roll'!$U18,(('Rent Roll'!$W18*'Rent Roll'!$D18)*((1+'Rent Roll'!$X18)^('Reimbursement Breakout'!J$2-1))),"-")</f>
        <v>-</v>
      </c>
      <c r="K99" s="715" t="str">
        <f>IF(K$3='Rent Roll'!$U18,(('Rent Roll'!$W18*'Rent Roll'!$D18)*((1+'Rent Roll'!$X18)^('Reimbursement Breakout'!K$2-1))),"-")</f>
        <v>-</v>
      </c>
      <c r="L99" s="715" t="str">
        <f>IF(L$3='Rent Roll'!$U18,(('Rent Roll'!$W18*'Rent Roll'!$D18)*((1+'Rent Roll'!$X18)^('Reimbursement Breakout'!L$2-1))),"-")</f>
        <v>-</v>
      </c>
      <c r="M99" s="715" t="str">
        <f>IF(M$3='Rent Roll'!$U18,(('Rent Roll'!$W18*'Rent Roll'!$D18)*((1+'Rent Roll'!$X18)^('Reimbursement Breakout'!M$2-1))),"-")</f>
        <v>-</v>
      </c>
      <c r="N99" s="715" t="str">
        <f>IF(N$3='Rent Roll'!$U18,(('Rent Roll'!$W18*'Rent Roll'!$D18)*((1+'Rent Roll'!$X18)^('Reimbursement Breakout'!N$2-1))),"-")</f>
        <v>-</v>
      </c>
      <c r="O99" s="715" t="str">
        <f>IF(O$3='Rent Roll'!$U18,(('Rent Roll'!$W18*'Rent Roll'!$D18)*((1+'Rent Roll'!$X18)^('Reimbursement Breakout'!O$2-1))),"-")</f>
        <v>-</v>
      </c>
      <c r="P99" s="715" t="str">
        <f>IF(P$3='Rent Roll'!$U18,(('Rent Roll'!$W18*'Rent Roll'!$D18)*((1+'Rent Roll'!$X18)^('Reimbursement Breakout'!P$2-1))),"-")</f>
        <v>-</v>
      </c>
      <c r="Q99" s="715" t="str">
        <f>IF(Q$3='Rent Roll'!$U18,(('Rent Roll'!$W18*'Rent Roll'!$D18)*((1+'Rent Roll'!$X18)^('Reimbursement Breakout'!Q$2-1))),"-")</f>
        <v>-</v>
      </c>
      <c r="R99" s="715" t="str">
        <f>IF(R$3='Rent Roll'!$U18,(('Rent Roll'!$W18*'Rent Roll'!$D18)*((1+'Rent Roll'!$X18)^('Reimbursement Breakout'!R$2-1))),"-")</f>
        <v>-</v>
      </c>
      <c r="S99" s="715" t="str">
        <f>IF(S$3='Rent Roll'!$U18,(('Rent Roll'!$W18*'Rent Roll'!$D18)*((1+'Rent Roll'!$X18)^('Reimbursement Breakout'!S$2-1))),"-")</f>
        <v>-</v>
      </c>
      <c r="T99" s="715" t="str">
        <f>IF(T$3='Rent Roll'!$U18,(('Rent Roll'!$W18*'Rent Roll'!$D18)*((1+'Rent Roll'!$X18)^('Reimbursement Breakout'!T$2-1))),"-")</f>
        <v>-</v>
      </c>
      <c r="U99" s="715" t="str">
        <f>IF(U$3='Rent Roll'!$U18,(('Rent Roll'!$W18*'Rent Roll'!$D18)*((1+'Rent Roll'!$X18)^('Reimbursement Breakout'!U$2-1))),"-")</f>
        <v>-</v>
      </c>
      <c r="V99" s="715" t="str">
        <f>IF(V$3='Rent Roll'!$U18,(('Rent Roll'!$W18*'Rent Roll'!$D18)*((1+'Rent Roll'!$X18)^('Reimbursement Breakout'!V$2-1))),"-")</f>
        <v>-</v>
      </c>
      <c r="W99" s="715" t="str">
        <f>IF(W$3='Rent Roll'!$U18,(('Rent Roll'!$W18*'Rent Roll'!$D18)*((1+'Rent Roll'!$X18)^('Reimbursement Breakout'!W$2-1))),"-")</f>
        <v>-</v>
      </c>
      <c r="X99" s="715" t="str">
        <f>IF(X$3='Rent Roll'!$U18,(('Rent Roll'!$W18*'Rent Roll'!$D18)*((1+'Rent Roll'!$X18)^('Reimbursement Breakout'!X$2-1))),"-")</f>
        <v>-</v>
      </c>
      <c r="Y99" s="715" t="str">
        <f>IF(Y$3='Rent Roll'!$U18,(('Rent Roll'!$W18*'Rent Roll'!$D18)*((1+'Rent Roll'!$X18)^('Reimbursement Breakout'!Y$2-1))),"-")</f>
        <v>-</v>
      </c>
      <c r="Z99" s="715" t="str">
        <f>IF(Z$3='Rent Roll'!$U18,(('Rent Roll'!$W18*'Rent Roll'!$D18)*((1+'Rent Roll'!$X18)^('Reimbursement Breakout'!Z$2-1))),"-")</f>
        <v>-</v>
      </c>
      <c r="AA99" s="715" t="str">
        <f>IF(AA$3='Rent Roll'!$U18,(('Rent Roll'!$W18*'Rent Roll'!$D18)*((1+'Rent Roll'!$X18)^('Reimbursement Breakout'!AA$2-1))),"-")</f>
        <v>-</v>
      </c>
      <c r="AB99" s="715" t="str">
        <f>IF(AB$3='Rent Roll'!$U18,(('Rent Roll'!$W18*'Rent Roll'!$D18)*((1+'Rent Roll'!$X18)^('Reimbursement Breakout'!AB$2-1))),"-")</f>
        <v>-</v>
      </c>
      <c r="AC99" s="715" t="str">
        <f>IF(AC$3='Rent Roll'!$U18,(('Rent Roll'!$W18*'Rent Roll'!$D18)*((1+'Rent Roll'!$X18)^('Reimbursement Breakout'!AC$2-1))),"-")</f>
        <v>-</v>
      </c>
      <c r="AD99" s="715" t="str">
        <f>IF(AD$3='Rent Roll'!$U18,(('Rent Roll'!$W18*'Rent Roll'!$D18)*((1+'Rent Roll'!$X18)^('Reimbursement Breakout'!AD$2-1))),"-")</f>
        <v>-</v>
      </c>
      <c r="AE99" s="715" t="str">
        <f>IF(AE$3='Rent Roll'!$U18,(('Rent Roll'!$W18*'Rent Roll'!$D18)*((1+'Rent Roll'!$X18)^('Reimbursement Breakout'!AE$2-1))),"-")</f>
        <v>-</v>
      </c>
      <c r="AF99" s="715" t="str">
        <f>IF(AF$3='Rent Roll'!$U18,(('Rent Roll'!$W18*'Rent Roll'!$D18)*((1+'Rent Roll'!$X18)^('Reimbursement Breakout'!AF$2-1))),"-")</f>
        <v>-</v>
      </c>
      <c r="AG99" s="715" t="str">
        <f>IF(AG$3='Rent Roll'!$U18,(('Rent Roll'!$W18*'Rent Roll'!$D18)*((1+'Rent Roll'!$X18)^('Reimbursement Breakout'!AG$2-1))),"-")</f>
        <v>-</v>
      </c>
      <c r="AH99" s="715" t="str">
        <f>IF(AH$3='Rent Roll'!$U18,(('Rent Roll'!$W18*'Rent Roll'!$D18)*((1+'Rent Roll'!$X18)^('Reimbursement Breakout'!AH$2-1))),"-")</f>
        <v>-</v>
      </c>
      <c r="AI99" s="715" t="str">
        <f>IF(AI$3='Rent Roll'!$U18,(('Rent Roll'!$W18*'Rent Roll'!$D18)*((1+'Rent Roll'!$X18)^('Reimbursement Breakout'!AI$2-1))),"-")</f>
        <v>-</v>
      </c>
      <c r="AJ99" s="715" t="str">
        <f>IF(AJ$3='Rent Roll'!$U18,(('Rent Roll'!$W18*'Rent Roll'!$D18)*((1+'Rent Roll'!$X18)^('Reimbursement Breakout'!AJ$2-1))),"-")</f>
        <v>-</v>
      </c>
      <c r="AK99" s="715" t="str">
        <f>IF(AK$3='Rent Roll'!$U18,(('Rent Roll'!$W18*'Rent Roll'!$D18)*((1+'Rent Roll'!$X18)^('Reimbursement Breakout'!AK$2-1))),"-")</f>
        <v>-</v>
      </c>
      <c r="AL99" s="715" t="str">
        <f>IF(AL$3='Rent Roll'!$U18,(('Rent Roll'!$W18*'Rent Roll'!$D18)*((1+'Rent Roll'!$X18)^('Reimbursement Breakout'!AL$2-1))),"-")</f>
        <v>-</v>
      </c>
      <c r="AM99" s="715" t="str">
        <f>IF(AM$3='Rent Roll'!$U18,(('Rent Roll'!$W18*'Rent Roll'!$D18)*((1+'Rent Roll'!$X18)^('Reimbursement Breakout'!AM$2-1))),"-")</f>
        <v>-</v>
      </c>
      <c r="AN99" s="715" t="str">
        <f>IF(AN$3='Rent Roll'!$U18,(('Rent Roll'!$W18*'Rent Roll'!$D18)*((1+'Rent Roll'!$X18)^('Reimbursement Breakout'!AN$2-1))),"-")</f>
        <v>-</v>
      </c>
      <c r="AO99" s="715" t="str">
        <f>IF(AO$3='Rent Roll'!$U18,(('Rent Roll'!$W18*'Rent Roll'!$D18)*((1+'Rent Roll'!$X18)^('Reimbursement Breakout'!AO$2-1))),"-")</f>
        <v>-</v>
      </c>
      <c r="AP99" s="715" t="str">
        <f>IF(AP$3='Rent Roll'!$U18,(('Rent Roll'!$W18*'Rent Roll'!$D18)*((1+'Rent Roll'!$X18)^('Reimbursement Breakout'!AP$2-1))),"-")</f>
        <v>-</v>
      </c>
      <c r="AQ99" s="715" t="str">
        <f>IF(AQ$3='Rent Roll'!$U18,(('Rent Roll'!$W18*'Rent Roll'!$D18)*((1+'Rent Roll'!$X18)^('Reimbursement Breakout'!AQ$2-1))),"-")</f>
        <v>-</v>
      </c>
      <c r="AR99" s="715" t="str">
        <f>IF(AR$3='Rent Roll'!$U18,(('Rent Roll'!$W18*'Rent Roll'!$D18)*((1+'Rent Roll'!$X18)^('Reimbursement Breakout'!AR$2-1))),"-")</f>
        <v>-</v>
      </c>
      <c r="AS99" s="715" t="str">
        <f>IF(AS$3='Rent Roll'!$U18,(('Rent Roll'!$W18*'Rent Roll'!$D18)*((1+'Rent Roll'!$X18)^('Reimbursement Breakout'!AS$2-1))),"-")</f>
        <v>-</v>
      </c>
      <c r="AT99" s="715" t="str">
        <f>IF(AT$3='Rent Roll'!$U18,(('Rent Roll'!$W18*'Rent Roll'!$D18)*((1+'Rent Roll'!$X18)^('Reimbursement Breakout'!AT$2-1))),"-")</f>
        <v>-</v>
      </c>
      <c r="AU99" s="715" t="str">
        <f>IF(AU$3='Rent Roll'!$U18,(('Rent Roll'!$W18*'Rent Roll'!$D18)*((1+'Rent Roll'!$X18)^('Reimbursement Breakout'!AU$2-1))),"-")</f>
        <v>-</v>
      </c>
      <c r="AV99" s="715" t="str">
        <f>IF(AV$3='Rent Roll'!$U18,(('Rent Roll'!$W18*'Rent Roll'!$D18)*((1+'Rent Roll'!$X18)^('Reimbursement Breakout'!AV$2-1))),"-")</f>
        <v>-</v>
      </c>
      <c r="AW99" s="715" t="str">
        <f>IF(AW$3='Rent Roll'!$U18,(('Rent Roll'!$W18*'Rent Roll'!$D18)*((1+'Rent Roll'!$X18)^('Reimbursement Breakout'!AW$2-1))),"-")</f>
        <v>-</v>
      </c>
      <c r="AX99" s="715" t="str">
        <f>IF(AX$3='Rent Roll'!$U18,(('Rent Roll'!$W18*'Rent Roll'!$D18)*((1+'Rent Roll'!$X18)^('Reimbursement Breakout'!AX$2-1))),"-")</f>
        <v>-</v>
      </c>
      <c r="AY99" s="715" t="str">
        <f>IF(AY$3='Rent Roll'!$U18,(('Rent Roll'!$W18*'Rent Roll'!$D18)*((1+'Rent Roll'!$X18)^('Reimbursement Breakout'!AY$2-1))),"-")</f>
        <v>-</v>
      </c>
      <c r="AZ99" s="715" t="str">
        <f>IF(AZ$3='Rent Roll'!$U18,(('Rent Roll'!$W18*'Rent Roll'!$D18)*((1+'Rent Roll'!$X18)^('Reimbursement Breakout'!AZ$2-1))),"-")</f>
        <v>-</v>
      </c>
      <c r="BA99" s="715" t="str">
        <f>IF(BA$3='Rent Roll'!$U18,(('Rent Roll'!$W18*'Rent Roll'!$D18)*((1+'Rent Roll'!$X18)^('Reimbursement Breakout'!BA$2-1))),"-")</f>
        <v>-</v>
      </c>
      <c r="BB99" s="715" t="str">
        <f>IF(BB$3='Rent Roll'!$U18,(('Rent Roll'!$W18*'Rent Roll'!$D18)*((1+'Rent Roll'!$X18)^('Reimbursement Breakout'!BB$2-1))),"-")</f>
        <v>-</v>
      </c>
      <c r="BC99" s="715" t="str">
        <f>IF(BC$3='Rent Roll'!$U18,(('Rent Roll'!$W18*'Rent Roll'!$D18)*((1+'Rent Roll'!$X18)^('Reimbursement Breakout'!BC$2-1))),"-")</f>
        <v>-</v>
      </c>
      <c r="BD99" s="715" t="str">
        <f>IF(BD$3='Rent Roll'!$U18,(('Rent Roll'!$W18*'Rent Roll'!$D18)*((1+'Rent Roll'!$X18)^('Reimbursement Breakout'!BD$2-1))),"-")</f>
        <v>-</v>
      </c>
      <c r="BE99" s="715" t="str">
        <f>IF(BE$3='Rent Roll'!$U18,(('Rent Roll'!$W18*'Rent Roll'!$D18)*((1+'Rent Roll'!$X18)^('Reimbursement Breakout'!BE$2-1))),"-")</f>
        <v>-</v>
      </c>
      <c r="BF99" s="715" t="str">
        <f>IF(BF$3='Rent Roll'!$U18,(('Rent Roll'!$W18*'Rent Roll'!$D18)*((1+'Rent Roll'!$X18)^('Reimbursement Breakout'!BF$2-1))),"-")</f>
        <v>-</v>
      </c>
      <c r="BG99" s="715" t="str">
        <f>IF(BG$3='Rent Roll'!$U18,(('Rent Roll'!$W18*'Rent Roll'!$D18)*((1+'Rent Roll'!$X18)^('Reimbursement Breakout'!BG$2-1))),"-")</f>
        <v>-</v>
      </c>
      <c r="BH99" s="715" t="str">
        <f>IF(BH$3='Rent Roll'!$U18,(('Rent Roll'!$W18*'Rent Roll'!$D18)*((1+'Rent Roll'!$X18)^('Reimbursement Breakout'!BH$2-1))),"-")</f>
        <v>-</v>
      </c>
      <c r="BI99" s="715" t="str">
        <f>IF(BI$3='Rent Roll'!$U18,(('Rent Roll'!$W18*'Rent Roll'!$D18)*((1+'Rent Roll'!$X18)^('Reimbursement Breakout'!BI$2-1))),"-")</f>
        <v>-</v>
      </c>
      <c r="BJ99" s="715" t="str">
        <f>IF(BJ$3='Rent Roll'!$U18,(('Rent Roll'!$W18*'Rent Roll'!$D18)*((1+'Rent Roll'!$X18)^('Reimbursement Breakout'!BJ$2-1))),"-")</f>
        <v>-</v>
      </c>
      <c r="BK99" s="715" t="str">
        <f>IF(BK$3='Rent Roll'!$U18,(('Rent Roll'!$W18*'Rent Roll'!$D18)*((1+'Rent Roll'!$X18)^('Reimbursement Breakout'!BK$2-1))),"-")</f>
        <v>-</v>
      </c>
      <c r="BL99" s="715" t="str">
        <f>IF(BL$3='Rent Roll'!$U18,(('Rent Roll'!$W18*'Rent Roll'!$D18)*((1+'Rent Roll'!$X18)^('Reimbursement Breakout'!BL$2-1))),"-")</f>
        <v>-</v>
      </c>
      <c r="BM99" s="715" t="str">
        <f>IF(BM$3='Rent Roll'!$U18,(('Rent Roll'!$W18*'Rent Roll'!$D18)*((1+'Rent Roll'!$X18)^('Reimbursement Breakout'!BM$2-1))),"-")</f>
        <v>-</v>
      </c>
      <c r="BN99" s="715" t="str">
        <f>IF(BN$3='Rent Roll'!$U18,(('Rent Roll'!$W18*'Rent Roll'!$D18)*((1+'Rent Roll'!$X18)^('Reimbursement Breakout'!BN$2-1))),"-")</f>
        <v>-</v>
      </c>
      <c r="BO99" s="715" t="str">
        <f>IF(BO$3='Rent Roll'!$U18,(('Rent Roll'!$W18*'Rent Roll'!$D18)*((1+'Rent Roll'!$X18)^('Reimbursement Breakout'!BO$2-1))),"-")</f>
        <v>-</v>
      </c>
      <c r="BP99" s="715" t="str">
        <f>IF(BP$3='Rent Roll'!$U18,(('Rent Roll'!$W18*'Rent Roll'!$D18)*((1+'Rent Roll'!$X18)^('Reimbursement Breakout'!BP$2-1))),"-")</f>
        <v>-</v>
      </c>
      <c r="BQ99" s="715" t="str">
        <f>IF(BQ$3='Rent Roll'!$U18,(('Rent Roll'!$W18*'Rent Roll'!$D18)*((1+'Rent Roll'!$X18)^('Reimbursement Breakout'!BQ$2-1))),"-")</f>
        <v>-</v>
      </c>
      <c r="BR99" s="715" t="str">
        <f>IF(BR$3='Rent Roll'!$U18,(('Rent Roll'!$W18*'Rent Roll'!$D18)*((1+'Rent Roll'!$X18)^('Reimbursement Breakout'!BR$2-1))),"-")</f>
        <v>-</v>
      </c>
      <c r="BS99" s="715" t="str">
        <f>IF(BS$3='Rent Roll'!$U18,(('Rent Roll'!$W18*'Rent Roll'!$D18)*((1+'Rent Roll'!$X18)^('Reimbursement Breakout'!BS$2-1))),"-")</f>
        <v>-</v>
      </c>
      <c r="BT99" s="715" t="str">
        <f>IF(BT$3='Rent Roll'!$U18,(('Rent Roll'!$W18*'Rent Roll'!$D18)*((1+'Rent Roll'!$X18)^('Reimbursement Breakout'!BT$2-1))),"-")</f>
        <v>-</v>
      </c>
      <c r="BU99" s="715" t="str">
        <f>IF(BU$3='Rent Roll'!$U18,(('Rent Roll'!$W18*'Rent Roll'!$D18)*((1+'Rent Roll'!$X18)^('Reimbursement Breakout'!BU$2-1))),"-")</f>
        <v>-</v>
      </c>
      <c r="BV99" s="715" t="str">
        <f>IF(BV$3='Rent Roll'!$U18,(('Rent Roll'!$W18*'Rent Roll'!$D18)*((1+'Rent Roll'!$X18)^('Reimbursement Breakout'!BV$2-1))),"-")</f>
        <v>-</v>
      </c>
      <c r="BW99" s="715" t="str">
        <f>IF(BW$3='Rent Roll'!$U18,(('Rent Roll'!$W18*'Rent Roll'!$D18)*((1+'Rent Roll'!$X18)^('Reimbursement Breakout'!BW$2-1))),"-")</f>
        <v>-</v>
      </c>
      <c r="BX99" s="715" t="str">
        <f>IF(BX$3='Rent Roll'!$U18,(('Rent Roll'!$W18*'Rent Roll'!$D18)*((1+'Rent Roll'!$X18)^('Reimbursement Breakout'!BX$2-1))),"-")</f>
        <v>-</v>
      </c>
      <c r="BY99" s="715" t="str">
        <f>IF(BY$3='Rent Roll'!$U18,(('Rent Roll'!$W18*'Rent Roll'!$D18)*((1+'Rent Roll'!$X18)^('Reimbursement Breakout'!BY$2-1))),"-")</f>
        <v>-</v>
      </c>
      <c r="BZ99" s="715" t="str">
        <f>IF(BZ$3='Rent Roll'!$U18,(('Rent Roll'!$W18*'Rent Roll'!$D18)*((1+'Rent Roll'!$X18)^('Reimbursement Breakout'!BZ$2-1))),"-")</f>
        <v>-</v>
      </c>
      <c r="CA99" s="715" t="str">
        <f>IF(CA$3='Rent Roll'!$U18,(('Rent Roll'!$W18*'Rent Roll'!$D18)*((1+'Rent Roll'!$X18)^('Reimbursement Breakout'!CA$2-1))),"-")</f>
        <v>-</v>
      </c>
      <c r="CB99" s="715" t="str">
        <f>IF(CB$3='Rent Roll'!$U18,(('Rent Roll'!$W18*'Rent Roll'!$D18)*((1+'Rent Roll'!$X18)^('Reimbursement Breakout'!CB$2-1))),"-")</f>
        <v>-</v>
      </c>
      <c r="CC99" s="715" t="str">
        <f>IF(CC$3='Rent Roll'!$U18,(('Rent Roll'!$W18*'Rent Roll'!$D18)*((1+'Rent Roll'!$X18)^('Reimbursement Breakout'!CC$2-1))),"-")</f>
        <v>-</v>
      </c>
      <c r="CD99" s="715" t="str">
        <f>IF(CD$3='Rent Roll'!$U18,(('Rent Roll'!$W18*'Rent Roll'!$D18)*((1+'Rent Roll'!$X18)^('Reimbursement Breakout'!CD$2-1))),"-")</f>
        <v>-</v>
      </c>
      <c r="CE99" s="715" t="str">
        <f>IF(CE$3='Rent Roll'!$U18,(('Rent Roll'!$W18*'Rent Roll'!$D18)*((1+'Rent Roll'!$X18)^('Reimbursement Breakout'!CE$2-1))),"-")</f>
        <v>-</v>
      </c>
      <c r="CF99" s="715" t="str">
        <f>IF(CF$3='Rent Roll'!$U18,(('Rent Roll'!$W18*'Rent Roll'!$D18)*((1+'Rent Roll'!$X18)^('Reimbursement Breakout'!CF$2-1))),"-")</f>
        <v>-</v>
      </c>
      <c r="CG99" s="715" t="str">
        <f>IF(CG$3='Rent Roll'!$U18,(('Rent Roll'!$W18*'Rent Roll'!$D18)*((1+'Rent Roll'!$X18)^('Reimbursement Breakout'!CG$2-1))),"-")</f>
        <v>-</v>
      </c>
      <c r="CH99" s="715" t="str">
        <f>IF(CH$3='Rent Roll'!$U18,(('Rent Roll'!$W18*'Rent Roll'!$D18)*((1+'Rent Roll'!$X18)^('Reimbursement Breakout'!CH$2-1))),"-")</f>
        <v>-</v>
      </c>
      <c r="CI99" s="715" t="str">
        <f>IF(CI$3='Rent Roll'!$U18,(('Rent Roll'!$W18*'Rent Roll'!$D18)*((1+'Rent Roll'!$X18)^('Reimbursement Breakout'!CI$2-1))),"-")</f>
        <v>-</v>
      </c>
      <c r="CJ99" s="715" t="str">
        <f>IF(CJ$3='Rent Roll'!$U18,(('Rent Roll'!$W18*'Rent Roll'!$D18)*((1+'Rent Roll'!$X18)^('Reimbursement Breakout'!CJ$2-1))),"-")</f>
        <v>-</v>
      </c>
      <c r="CK99" s="715" t="str">
        <f>IF(CK$3='Rent Roll'!$U18,(('Rent Roll'!$W18*'Rent Roll'!$D18)*((1+'Rent Roll'!$X18)^('Reimbursement Breakout'!CK$2-1))),"-")</f>
        <v>-</v>
      </c>
      <c r="CL99" s="715" t="str">
        <f>IF(CL$3='Rent Roll'!$U18,(('Rent Roll'!$W18*'Rent Roll'!$D18)*((1+'Rent Roll'!$X18)^('Reimbursement Breakout'!CL$2-1))),"-")</f>
        <v>-</v>
      </c>
      <c r="CM99" s="715" t="str">
        <f>IF(CM$3='Rent Roll'!$U18,(('Rent Roll'!$W18*'Rent Roll'!$D18)*((1+'Rent Roll'!$X18)^('Reimbursement Breakout'!CM$2-1))),"-")</f>
        <v>-</v>
      </c>
      <c r="CN99" s="715" t="str">
        <f>IF(CN$3='Rent Roll'!$U18,(('Rent Roll'!$W18*'Rent Roll'!$D18)*((1+'Rent Roll'!$X18)^('Reimbursement Breakout'!CN$2-1))),"-")</f>
        <v>-</v>
      </c>
      <c r="CO99" s="715" t="str">
        <f>IF(CO$3='Rent Roll'!$U18,(('Rent Roll'!$W18*'Rent Roll'!$D18)*((1+'Rent Roll'!$X18)^('Reimbursement Breakout'!CO$2-1))),"-")</f>
        <v>-</v>
      </c>
      <c r="CP99" s="715" t="str">
        <f>IF(CP$3='Rent Roll'!$U18,(('Rent Roll'!$W18*'Rent Roll'!$D18)*((1+'Rent Roll'!$X18)^('Reimbursement Breakout'!CP$2-1))),"-")</f>
        <v>-</v>
      </c>
      <c r="CQ99" s="715" t="str">
        <f>IF(CQ$3='Rent Roll'!$U18,(('Rent Roll'!$W18*'Rent Roll'!$D18)*((1+'Rent Roll'!$X18)^('Reimbursement Breakout'!CQ$2-1))),"-")</f>
        <v>-</v>
      </c>
      <c r="CR99" s="715" t="str">
        <f>IF(CR$3='Rent Roll'!$U18,(('Rent Roll'!$W18*'Rent Roll'!$D18)*((1+'Rent Roll'!$X18)^('Reimbursement Breakout'!CR$2-1))),"-")</f>
        <v>-</v>
      </c>
      <c r="CS99" s="715" t="str">
        <f>IF(CS$3='Rent Roll'!$U18,(('Rent Roll'!$W18*'Rent Roll'!$D18)*((1+'Rent Roll'!$X18)^('Reimbursement Breakout'!CS$2-1))),"-")</f>
        <v>-</v>
      </c>
      <c r="CT99" s="715" t="str">
        <f>IF(CT$3='Rent Roll'!$U18,(('Rent Roll'!$W18*'Rent Roll'!$D18)*((1+'Rent Roll'!$X18)^('Reimbursement Breakout'!CT$2-1))),"-")</f>
        <v>-</v>
      </c>
      <c r="CU99" s="715" t="str">
        <f>IF(CU$3='Rent Roll'!$U18,(('Rent Roll'!$W18*'Rent Roll'!$D18)*((1+'Rent Roll'!$X18)^('Reimbursement Breakout'!CU$2-1))),"-")</f>
        <v>-</v>
      </c>
      <c r="CV99" s="715" t="str">
        <f>IF(CV$3='Rent Roll'!$U18,(('Rent Roll'!$W18*'Rent Roll'!$D18)*((1+'Rent Roll'!$X18)^('Reimbursement Breakout'!CV$2-1))),"-")</f>
        <v>-</v>
      </c>
      <c r="CW99" s="715" t="str">
        <f>IF(CW$3='Rent Roll'!$U18,(('Rent Roll'!$W18*'Rent Roll'!$D18)*((1+'Rent Roll'!$X18)^('Reimbursement Breakout'!CW$2-1))),"-")</f>
        <v>-</v>
      </c>
      <c r="CX99" s="715" t="str">
        <f>IF(CX$3='Rent Roll'!$U18,(('Rent Roll'!$W18*'Rent Roll'!$D18)*((1+'Rent Roll'!$X18)^('Reimbursement Breakout'!CX$2-1))),"-")</f>
        <v>-</v>
      </c>
      <c r="CY99" s="715" t="str">
        <f>IF(CY$3='Rent Roll'!$U18,(('Rent Roll'!$W18*'Rent Roll'!$D18)*((1+'Rent Roll'!$X18)^('Reimbursement Breakout'!CY$2-1))),"-")</f>
        <v>-</v>
      </c>
      <c r="CZ99" s="715" t="str">
        <f>IF(CZ$3='Rent Roll'!$U18,(('Rent Roll'!$W18*'Rent Roll'!$D18)*((1+'Rent Roll'!$X18)^('Reimbursement Breakout'!CZ$2-1))),"-")</f>
        <v>-</v>
      </c>
      <c r="DA99" s="715" t="str">
        <f>IF(DA$3='Rent Roll'!$U18,(('Rent Roll'!$W18*'Rent Roll'!$D18)*((1+'Rent Roll'!$X18)^('Reimbursement Breakout'!DA$2-1))),"-")</f>
        <v>-</v>
      </c>
      <c r="DB99" s="715" t="str">
        <f>IF(DB$3='Rent Roll'!$U18,(('Rent Roll'!$W18*'Rent Roll'!$D18)*((1+'Rent Roll'!$X18)^('Reimbursement Breakout'!DB$2-1))),"-")</f>
        <v>-</v>
      </c>
      <c r="DC99" s="715" t="str">
        <f>IF(DC$3='Rent Roll'!$U18,(('Rent Roll'!$W18*'Rent Roll'!$D18)*((1+'Rent Roll'!$X18)^('Reimbursement Breakout'!DC$2-1))),"-")</f>
        <v>-</v>
      </c>
      <c r="DD99" s="715" t="str">
        <f>IF(DD$3='Rent Roll'!$U18,(('Rent Roll'!$W18*'Rent Roll'!$D18)*((1+'Rent Roll'!$X18)^('Reimbursement Breakout'!DD$2-1))),"-")</f>
        <v>-</v>
      </c>
      <c r="DE99" s="715" t="str">
        <f>IF(DE$3='Rent Roll'!$U18,(('Rent Roll'!$W18*'Rent Roll'!$D18)*((1+'Rent Roll'!$X18)^('Reimbursement Breakout'!DE$2-1))),"-")</f>
        <v>-</v>
      </c>
      <c r="DF99" s="715" t="str">
        <f>IF(DF$3='Rent Roll'!$U18,(('Rent Roll'!$W18*'Rent Roll'!$D18)*((1+'Rent Roll'!$X18)^('Reimbursement Breakout'!DF$2-1))),"-")</f>
        <v>-</v>
      </c>
      <c r="DG99" s="715" t="str">
        <f>IF(DG$3='Rent Roll'!$U18,(('Rent Roll'!$W18*'Rent Roll'!$D18)*((1+'Rent Roll'!$X18)^('Reimbursement Breakout'!DG$2-1))),"-")</f>
        <v>-</v>
      </c>
      <c r="DH99" s="715" t="str">
        <f>IF(DH$3='Rent Roll'!$U18,(('Rent Roll'!$W18*'Rent Roll'!$D18)*((1+'Rent Roll'!$X18)^('Reimbursement Breakout'!DH$2-1))),"-")</f>
        <v>-</v>
      </c>
      <c r="DI99" s="715" t="str">
        <f>IF(DI$3='Rent Roll'!$U18,(('Rent Roll'!$W18*'Rent Roll'!$D18)*((1+'Rent Roll'!$X18)^('Reimbursement Breakout'!DI$2-1))),"-")</f>
        <v>-</v>
      </c>
      <c r="DJ99" s="715" t="str">
        <f>IF(DJ$3='Rent Roll'!$U18,(('Rent Roll'!$W18*'Rent Roll'!$D18)*((1+'Rent Roll'!$X18)^('Reimbursement Breakout'!DJ$2-1))),"-")</f>
        <v>-</v>
      </c>
      <c r="DK99" s="715" t="str">
        <f>IF(DK$3='Rent Roll'!$U18,(('Rent Roll'!$W18*'Rent Roll'!$D18)*((1+'Rent Roll'!$X18)^('Reimbursement Breakout'!DK$2-1))),"-")</f>
        <v>-</v>
      </c>
      <c r="DL99" s="715" t="str">
        <f>IF(DL$3='Rent Roll'!$U18,(('Rent Roll'!$W18*'Rent Roll'!$D18)*((1+'Rent Roll'!$X18)^('Reimbursement Breakout'!DL$2-1))),"-")</f>
        <v>-</v>
      </c>
      <c r="DM99" s="715" t="str">
        <f>IF(DM$3='Rent Roll'!$U18,(('Rent Roll'!$W18*'Rent Roll'!$D18)*((1+'Rent Roll'!$X18)^('Reimbursement Breakout'!DM$2-1))),"-")</f>
        <v>-</v>
      </c>
      <c r="DN99" s="715" t="str">
        <f>IF(DN$3='Rent Roll'!$U18,(('Rent Roll'!$W18*'Rent Roll'!$D18)*((1+'Rent Roll'!$X18)^('Reimbursement Breakout'!DN$2-1))),"-")</f>
        <v>-</v>
      </c>
      <c r="DO99" s="715" t="str">
        <f>IF(DO$3='Rent Roll'!$U18,(('Rent Roll'!$W18*'Rent Roll'!$D18)*((1+'Rent Roll'!$X18)^('Reimbursement Breakout'!DO$2-1))),"-")</f>
        <v>-</v>
      </c>
      <c r="DP99" s="715" t="str">
        <f>IF(DP$3='Rent Roll'!$U18,(('Rent Roll'!$W18*'Rent Roll'!$D18)*((1+'Rent Roll'!$X18)^('Reimbursement Breakout'!DP$2-1))),"-")</f>
        <v>-</v>
      </c>
      <c r="DQ99" s="715" t="str">
        <f>IF(DQ$3='Rent Roll'!$U18,(('Rent Roll'!$W18*'Rent Roll'!$D18)*((1+'Rent Roll'!$X18)^('Reimbursement Breakout'!DQ$2-1))),"-")</f>
        <v>-</v>
      </c>
      <c r="DR99" s="715" t="str">
        <f>IF(DR$3='Rent Roll'!$U18,(('Rent Roll'!$W18*'Rent Roll'!$D18)*((1+'Rent Roll'!$X18)^('Reimbursement Breakout'!DR$2-1))),"-")</f>
        <v>-</v>
      </c>
      <c r="DS99" s="715" t="str">
        <f>IF(DS$3='Rent Roll'!$U18,(('Rent Roll'!$W18*'Rent Roll'!$D18)*((1+'Rent Roll'!$X18)^('Reimbursement Breakout'!DS$2-1))),"-")</f>
        <v>-</v>
      </c>
      <c r="DT99" s="715" t="str">
        <f>IF(DT$3='Rent Roll'!$U18,(('Rent Roll'!$W18*'Rent Roll'!$D18)*((1+'Rent Roll'!$X18)^('Reimbursement Breakout'!DT$2-1))),"-")</f>
        <v>-</v>
      </c>
      <c r="DU99" s="715" t="str">
        <f>IF(DU$3='Rent Roll'!$U18,(('Rent Roll'!$W18*'Rent Roll'!$D18)*((1+'Rent Roll'!$X18)^('Reimbursement Breakout'!DU$2-1))),"-")</f>
        <v>-</v>
      </c>
      <c r="DV99" s="715" t="str">
        <f>IF(DV$3='Rent Roll'!$U18,(('Rent Roll'!$W18*'Rent Roll'!$D18)*((1+'Rent Roll'!$X18)^('Reimbursement Breakout'!DV$2-1))),"-")</f>
        <v>-</v>
      </c>
      <c r="DW99" s="715" t="str">
        <f>IF(DW$3='Rent Roll'!$U18,(('Rent Roll'!$W18*'Rent Roll'!$D18)*((1+'Rent Roll'!$X18)^('Reimbursement Breakout'!DW$2-1))),"-")</f>
        <v>-</v>
      </c>
      <c r="DX99" s="715" t="str">
        <f>IF(DX$3='Rent Roll'!$U18,(('Rent Roll'!$W18*'Rent Roll'!$D18)*((1+'Rent Roll'!$X18)^('Reimbursement Breakout'!DX$2-1))),"-")</f>
        <v>-</v>
      </c>
      <c r="DY99" s="715" t="str">
        <f>IF(DY$3='Rent Roll'!$U18,(('Rent Roll'!$W18*'Rent Roll'!$D18)*((1+'Rent Roll'!$X18)^('Reimbursement Breakout'!DY$2-1))),"-")</f>
        <v>-</v>
      </c>
      <c r="DZ99" s="715" t="str">
        <f>IF(DZ$3='Rent Roll'!$U18,(('Rent Roll'!$W18*'Rent Roll'!$D18)*((1+'Rent Roll'!$X18)^('Reimbursement Breakout'!DZ$2-1))),"-")</f>
        <v>-</v>
      </c>
      <c r="EA99" s="715" t="str">
        <f>IF(EA$3='Rent Roll'!$U18,(('Rent Roll'!$W18*'Rent Roll'!$D18)*((1+'Rent Roll'!$X18)^('Reimbursement Breakout'!EA$2-1))),"-")</f>
        <v>-</v>
      </c>
      <c r="EB99" s="715" t="str">
        <f>IF(EB$3='Rent Roll'!$U18,(('Rent Roll'!$W18*'Rent Roll'!$D18)*((1+'Rent Roll'!$X18)^('Reimbursement Breakout'!EB$2-1))),"-")</f>
        <v>-</v>
      </c>
      <c r="EC99" s="715" t="str">
        <f>IF(EC$3='Rent Roll'!$U18,(('Rent Roll'!$W18*'Rent Roll'!$D18)*((1+'Rent Roll'!$X18)^('Reimbursement Breakout'!EC$2-1))),"-")</f>
        <v>-</v>
      </c>
      <c r="ED99" s="715" t="str">
        <f>IF(ED$3='Rent Roll'!$U18,(('Rent Roll'!$W18*'Rent Roll'!$D18)*((1+'Rent Roll'!$X18)^('Reimbursement Breakout'!ED$2-1))),"-")</f>
        <v>-</v>
      </c>
      <c r="EE99" s="715" t="str">
        <f>IF(EE$3='Rent Roll'!$U18,(('Rent Roll'!$W18*'Rent Roll'!$D18)*((1+'Rent Roll'!$X18)^('Reimbursement Breakout'!EE$2-1))),"-")</f>
        <v>-</v>
      </c>
      <c r="EF99" s="361" t="str">
        <f>IF(EF$3='Rent Roll'!$U18,(('Rent Roll'!$W18*'Rent Roll'!$D18)*((1+'Rent Roll'!$X18)^('Reimbursement Breakout'!EF$2-1))),"-")</f>
        <v>-</v>
      </c>
      <c r="EG99" s="693" t="s">
        <v>109</v>
      </c>
    </row>
    <row r="100" spans="2:137" x14ac:dyDescent="0.25">
      <c r="B100" s="732"/>
      <c r="C100" s="714" t="str">
        <f>CONCATENATE('Rent Roll'!B19&amp;" - "&amp;'Rent Roll'!C19)</f>
        <v xml:space="preserve"> - </v>
      </c>
      <c r="D100" s="361">
        <f t="shared" si="23"/>
        <v>0</v>
      </c>
      <c r="E100" s="715" t="str">
        <f>IF(E$3='Rent Roll'!$U19,(('Rent Roll'!$W19*'Rent Roll'!$D19)*((1+'Rent Roll'!$X19)^('Reimbursement Breakout'!E$2-1))),"-")</f>
        <v>-</v>
      </c>
      <c r="F100" s="715" t="str">
        <f>IF(F$3='Rent Roll'!$U19,(('Rent Roll'!$W19*'Rent Roll'!$D19)*((1+'Rent Roll'!$X19)^('Reimbursement Breakout'!F$2-1))),"-")</f>
        <v>-</v>
      </c>
      <c r="G100" s="715" t="str">
        <f>IF(G$3='Rent Roll'!$U19,(('Rent Roll'!$W19*'Rent Roll'!$D19)*((1+'Rent Roll'!$X19)^('Reimbursement Breakout'!G$2-1))),"-")</f>
        <v>-</v>
      </c>
      <c r="H100" s="715" t="str">
        <f>IF(H$3='Rent Roll'!$U19,(('Rent Roll'!$W19*'Rent Roll'!$D19)*((1+'Rent Roll'!$X19)^('Reimbursement Breakout'!H$2-1))),"-")</f>
        <v>-</v>
      </c>
      <c r="I100" s="715" t="str">
        <f>IF(I$3='Rent Roll'!$U19,(('Rent Roll'!$W19*'Rent Roll'!$D19)*((1+'Rent Roll'!$X19)^('Reimbursement Breakout'!I$2-1))),"-")</f>
        <v>-</v>
      </c>
      <c r="J100" s="715" t="str">
        <f>IF(J$3='Rent Roll'!$U19,(('Rent Roll'!$W19*'Rent Roll'!$D19)*((1+'Rent Roll'!$X19)^('Reimbursement Breakout'!J$2-1))),"-")</f>
        <v>-</v>
      </c>
      <c r="K100" s="715" t="str">
        <f>IF(K$3='Rent Roll'!$U19,(('Rent Roll'!$W19*'Rent Roll'!$D19)*((1+'Rent Roll'!$X19)^('Reimbursement Breakout'!K$2-1))),"-")</f>
        <v>-</v>
      </c>
      <c r="L100" s="715" t="str">
        <f>IF(L$3='Rent Roll'!$U19,(('Rent Roll'!$W19*'Rent Roll'!$D19)*((1+'Rent Roll'!$X19)^('Reimbursement Breakout'!L$2-1))),"-")</f>
        <v>-</v>
      </c>
      <c r="M100" s="715" t="str">
        <f>IF(M$3='Rent Roll'!$U19,(('Rent Roll'!$W19*'Rent Roll'!$D19)*((1+'Rent Roll'!$X19)^('Reimbursement Breakout'!M$2-1))),"-")</f>
        <v>-</v>
      </c>
      <c r="N100" s="715" t="str">
        <f>IF(N$3='Rent Roll'!$U19,(('Rent Roll'!$W19*'Rent Roll'!$D19)*((1+'Rent Roll'!$X19)^('Reimbursement Breakout'!N$2-1))),"-")</f>
        <v>-</v>
      </c>
      <c r="O100" s="715" t="str">
        <f>IF(O$3='Rent Roll'!$U19,(('Rent Roll'!$W19*'Rent Roll'!$D19)*((1+'Rent Roll'!$X19)^('Reimbursement Breakout'!O$2-1))),"-")</f>
        <v>-</v>
      </c>
      <c r="P100" s="715" t="str">
        <f>IF(P$3='Rent Roll'!$U19,(('Rent Roll'!$W19*'Rent Roll'!$D19)*((1+'Rent Roll'!$X19)^('Reimbursement Breakout'!P$2-1))),"-")</f>
        <v>-</v>
      </c>
      <c r="Q100" s="715" t="str">
        <f>IF(Q$3='Rent Roll'!$U19,(('Rent Roll'!$W19*'Rent Roll'!$D19)*((1+'Rent Roll'!$X19)^('Reimbursement Breakout'!Q$2-1))),"-")</f>
        <v>-</v>
      </c>
      <c r="R100" s="715" t="str">
        <f>IF(R$3='Rent Roll'!$U19,(('Rent Roll'!$W19*'Rent Roll'!$D19)*((1+'Rent Roll'!$X19)^('Reimbursement Breakout'!R$2-1))),"-")</f>
        <v>-</v>
      </c>
      <c r="S100" s="715" t="str">
        <f>IF(S$3='Rent Roll'!$U19,(('Rent Roll'!$W19*'Rent Roll'!$D19)*((1+'Rent Roll'!$X19)^('Reimbursement Breakout'!S$2-1))),"-")</f>
        <v>-</v>
      </c>
      <c r="T100" s="715" t="str">
        <f>IF(T$3='Rent Roll'!$U19,(('Rent Roll'!$W19*'Rent Roll'!$D19)*((1+'Rent Roll'!$X19)^('Reimbursement Breakout'!T$2-1))),"-")</f>
        <v>-</v>
      </c>
      <c r="U100" s="715" t="str">
        <f>IF(U$3='Rent Roll'!$U19,(('Rent Roll'!$W19*'Rent Roll'!$D19)*((1+'Rent Roll'!$X19)^('Reimbursement Breakout'!U$2-1))),"-")</f>
        <v>-</v>
      </c>
      <c r="V100" s="715" t="str">
        <f>IF(V$3='Rent Roll'!$U19,(('Rent Roll'!$W19*'Rent Roll'!$D19)*((1+'Rent Roll'!$X19)^('Reimbursement Breakout'!V$2-1))),"-")</f>
        <v>-</v>
      </c>
      <c r="W100" s="715" t="str">
        <f>IF(W$3='Rent Roll'!$U19,(('Rent Roll'!$W19*'Rent Roll'!$D19)*((1+'Rent Roll'!$X19)^('Reimbursement Breakout'!W$2-1))),"-")</f>
        <v>-</v>
      </c>
      <c r="X100" s="715" t="str">
        <f>IF(X$3='Rent Roll'!$U19,(('Rent Roll'!$W19*'Rent Roll'!$D19)*((1+'Rent Roll'!$X19)^('Reimbursement Breakout'!X$2-1))),"-")</f>
        <v>-</v>
      </c>
      <c r="Y100" s="715" t="str">
        <f>IF(Y$3='Rent Roll'!$U19,(('Rent Roll'!$W19*'Rent Roll'!$D19)*((1+'Rent Roll'!$X19)^('Reimbursement Breakout'!Y$2-1))),"-")</f>
        <v>-</v>
      </c>
      <c r="Z100" s="715" t="str">
        <f>IF(Z$3='Rent Roll'!$U19,(('Rent Roll'!$W19*'Rent Roll'!$D19)*((1+'Rent Roll'!$X19)^('Reimbursement Breakout'!Z$2-1))),"-")</f>
        <v>-</v>
      </c>
      <c r="AA100" s="715" t="str">
        <f>IF(AA$3='Rent Roll'!$U19,(('Rent Roll'!$W19*'Rent Roll'!$D19)*((1+'Rent Roll'!$X19)^('Reimbursement Breakout'!AA$2-1))),"-")</f>
        <v>-</v>
      </c>
      <c r="AB100" s="715" t="str">
        <f>IF(AB$3='Rent Roll'!$U19,(('Rent Roll'!$W19*'Rent Roll'!$D19)*((1+'Rent Roll'!$X19)^('Reimbursement Breakout'!AB$2-1))),"-")</f>
        <v>-</v>
      </c>
      <c r="AC100" s="715" t="str">
        <f>IF(AC$3='Rent Roll'!$U19,(('Rent Roll'!$W19*'Rent Roll'!$D19)*((1+'Rent Roll'!$X19)^('Reimbursement Breakout'!AC$2-1))),"-")</f>
        <v>-</v>
      </c>
      <c r="AD100" s="715" t="str">
        <f>IF(AD$3='Rent Roll'!$U19,(('Rent Roll'!$W19*'Rent Roll'!$D19)*((1+'Rent Roll'!$X19)^('Reimbursement Breakout'!AD$2-1))),"-")</f>
        <v>-</v>
      </c>
      <c r="AE100" s="715" t="str">
        <f>IF(AE$3='Rent Roll'!$U19,(('Rent Roll'!$W19*'Rent Roll'!$D19)*((1+'Rent Roll'!$X19)^('Reimbursement Breakout'!AE$2-1))),"-")</f>
        <v>-</v>
      </c>
      <c r="AF100" s="715" t="str">
        <f>IF(AF$3='Rent Roll'!$U19,(('Rent Roll'!$W19*'Rent Roll'!$D19)*((1+'Rent Roll'!$X19)^('Reimbursement Breakout'!AF$2-1))),"-")</f>
        <v>-</v>
      </c>
      <c r="AG100" s="715" t="str">
        <f>IF(AG$3='Rent Roll'!$U19,(('Rent Roll'!$W19*'Rent Roll'!$D19)*((1+'Rent Roll'!$X19)^('Reimbursement Breakout'!AG$2-1))),"-")</f>
        <v>-</v>
      </c>
      <c r="AH100" s="715" t="str">
        <f>IF(AH$3='Rent Roll'!$U19,(('Rent Roll'!$W19*'Rent Roll'!$D19)*((1+'Rent Roll'!$X19)^('Reimbursement Breakout'!AH$2-1))),"-")</f>
        <v>-</v>
      </c>
      <c r="AI100" s="715" t="str">
        <f>IF(AI$3='Rent Roll'!$U19,(('Rent Roll'!$W19*'Rent Roll'!$D19)*((1+'Rent Roll'!$X19)^('Reimbursement Breakout'!AI$2-1))),"-")</f>
        <v>-</v>
      </c>
      <c r="AJ100" s="715" t="str">
        <f>IF(AJ$3='Rent Roll'!$U19,(('Rent Roll'!$W19*'Rent Roll'!$D19)*((1+'Rent Roll'!$X19)^('Reimbursement Breakout'!AJ$2-1))),"-")</f>
        <v>-</v>
      </c>
      <c r="AK100" s="715" t="str">
        <f>IF(AK$3='Rent Roll'!$U19,(('Rent Roll'!$W19*'Rent Roll'!$D19)*((1+'Rent Roll'!$X19)^('Reimbursement Breakout'!AK$2-1))),"-")</f>
        <v>-</v>
      </c>
      <c r="AL100" s="715" t="str">
        <f>IF(AL$3='Rent Roll'!$U19,(('Rent Roll'!$W19*'Rent Roll'!$D19)*((1+'Rent Roll'!$X19)^('Reimbursement Breakout'!AL$2-1))),"-")</f>
        <v>-</v>
      </c>
      <c r="AM100" s="715" t="str">
        <f>IF(AM$3='Rent Roll'!$U19,(('Rent Roll'!$W19*'Rent Roll'!$D19)*((1+'Rent Roll'!$X19)^('Reimbursement Breakout'!AM$2-1))),"-")</f>
        <v>-</v>
      </c>
      <c r="AN100" s="715" t="str">
        <f>IF(AN$3='Rent Roll'!$U19,(('Rent Roll'!$W19*'Rent Roll'!$D19)*((1+'Rent Roll'!$X19)^('Reimbursement Breakout'!AN$2-1))),"-")</f>
        <v>-</v>
      </c>
      <c r="AO100" s="715" t="str">
        <f>IF(AO$3='Rent Roll'!$U19,(('Rent Roll'!$W19*'Rent Roll'!$D19)*((1+'Rent Roll'!$X19)^('Reimbursement Breakout'!AO$2-1))),"-")</f>
        <v>-</v>
      </c>
      <c r="AP100" s="715" t="str">
        <f>IF(AP$3='Rent Roll'!$U19,(('Rent Roll'!$W19*'Rent Roll'!$D19)*((1+'Rent Roll'!$X19)^('Reimbursement Breakout'!AP$2-1))),"-")</f>
        <v>-</v>
      </c>
      <c r="AQ100" s="715" t="str">
        <f>IF(AQ$3='Rent Roll'!$U19,(('Rent Roll'!$W19*'Rent Roll'!$D19)*((1+'Rent Roll'!$X19)^('Reimbursement Breakout'!AQ$2-1))),"-")</f>
        <v>-</v>
      </c>
      <c r="AR100" s="715" t="str">
        <f>IF(AR$3='Rent Roll'!$U19,(('Rent Roll'!$W19*'Rent Roll'!$D19)*((1+'Rent Roll'!$X19)^('Reimbursement Breakout'!AR$2-1))),"-")</f>
        <v>-</v>
      </c>
      <c r="AS100" s="715" t="str">
        <f>IF(AS$3='Rent Roll'!$U19,(('Rent Roll'!$W19*'Rent Roll'!$D19)*((1+'Rent Roll'!$X19)^('Reimbursement Breakout'!AS$2-1))),"-")</f>
        <v>-</v>
      </c>
      <c r="AT100" s="715" t="str">
        <f>IF(AT$3='Rent Roll'!$U19,(('Rent Roll'!$W19*'Rent Roll'!$D19)*((1+'Rent Roll'!$X19)^('Reimbursement Breakout'!AT$2-1))),"-")</f>
        <v>-</v>
      </c>
      <c r="AU100" s="715" t="str">
        <f>IF(AU$3='Rent Roll'!$U19,(('Rent Roll'!$W19*'Rent Roll'!$D19)*((1+'Rent Roll'!$X19)^('Reimbursement Breakout'!AU$2-1))),"-")</f>
        <v>-</v>
      </c>
      <c r="AV100" s="715" t="str">
        <f>IF(AV$3='Rent Roll'!$U19,(('Rent Roll'!$W19*'Rent Roll'!$D19)*((1+'Rent Roll'!$X19)^('Reimbursement Breakout'!AV$2-1))),"-")</f>
        <v>-</v>
      </c>
      <c r="AW100" s="715" t="str">
        <f>IF(AW$3='Rent Roll'!$U19,(('Rent Roll'!$W19*'Rent Roll'!$D19)*((1+'Rent Roll'!$X19)^('Reimbursement Breakout'!AW$2-1))),"-")</f>
        <v>-</v>
      </c>
      <c r="AX100" s="715" t="str">
        <f>IF(AX$3='Rent Roll'!$U19,(('Rent Roll'!$W19*'Rent Roll'!$D19)*((1+'Rent Roll'!$X19)^('Reimbursement Breakout'!AX$2-1))),"-")</f>
        <v>-</v>
      </c>
      <c r="AY100" s="715" t="str">
        <f>IF(AY$3='Rent Roll'!$U19,(('Rent Roll'!$W19*'Rent Roll'!$D19)*((1+'Rent Roll'!$X19)^('Reimbursement Breakout'!AY$2-1))),"-")</f>
        <v>-</v>
      </c>
      <c r="AZ100" s="715" t="str">
        <f>IF(AZ$3='Rent Roll'!$U19,(('Rent Roll'!$W19*'Rent Roll'!$D19)*((1+'Rent Roll'!$X19)^('Reimbursement Breakout'!AZ$2-1))),"-")</f>
        <v>-</v>
      </c>
      <c r="BA100" s="715" t="str">
        <f>IF(BA$3='Rent Roll'!$U19,(('Rent Roll'!$W19*'Rent Roll'!$D19)*((1+'Rent Roll'!$X19)^('Reimbursement Breakout'!BA$2-1))),"-")</f>
        <v>-</v>
      </c>
      <c r="BB100" s="715" t="str">
        <f>IF(BB$3='Rent Roll'!$U19,(('Rent Roll'!$W19*'Rent Roll'!$D19)*((1+'Rent Roll'!$X19)^('Reimbursement Breakout'!BB$2-1))),"-")</f>
        <v>-</v>
      </c>
      <c r="BC100" s="715" t="str">
        <f>IF(BC$3='Rent Roll'!$U19,(('Rent Roll'!$W19*'Rent Roll'!$D19)*((1+'Rent Roll'!$X19)^('Reimbursement Breakout'!BC$2-1))),"-")</f>
        <v>-</v>
      </c>
      <c r="BD100" s="715" t="str">
        <f>IF(BD$3='Rent Roll'!$U19,(('Rent Roll'!$W19*'Rent Roll'!$D19)*((1+'Rent Roll'!$X19)^('Reimbursement Breakout'!BD$2-1))),"-")</f>
        <v>-</v>
      </c>
      <c r="BE100" s="715" t="str">
        <f>IF(BE$3='Rent Roll'!$U19,(('Rent Roll'!$W19*'Rent Roll'!$D19)*((1+'Rent Roll'!$X19)^('Reimbursement Breakout'!BE$2-1))),"-")</f>
        <v>-</v>
      </c>
      <c r="BF100" s="715" t="str">
        <f>IF(BF$3='Rent Roll'!$U19,(('Rent Roll'!$W19*'Rent Roll'!$D19)*((1+'Rent Roll'!$X19)^('Reimbursement Breakout'!BF$2-1))),"-")</f>
        <v>-</v>
      </c>
      <c r="BG100" s="715" t="str">
        <f>IF(BG$3='Rent Roll'!$U19,(('Rent Roll'!$W19*'Rent Roll'!$D19)*((1+'Rent Roll'!$X19)^('Reimbursement Breakout'!BG$2-1))),"-")</f>
        <v>-</v>
      </c>
      <c r="BH100" s="715" t="str">
        <f>IF(BH$3='Rent Roll'!$U19,(('Rent Roll'!$W19*'Rent Roll'!$D19)*((1+'Rent Roll'!$X19)^('Reimbursement Breakout'!BH$2-1))),"-")</f>
        <v>-</v>
      </c>
      <c r="BI100" s="715" t="str">
        <f>IF(BI$3='Rent Roll'!$U19,(('Rent Roll'!$W19*'Rent Roll'!$D19)*((1+'Rent Roll'!$X19)^('Reimbursement Breakout'!BI$2-1))),"-")</f>
        <v>-</v>
      </c>
      <c r="BJ100" s="715" t="str">
        <f>IF(BJ$3='Rent Roll'!$U19,(('Rent Roll'!$W19*'Rent Roll'!$D19)*((1+'Rent Roll'!$X19)^('Reimbursement Breakout'!BJ$2-1))),"-")</f>
        <v>-</v>
      </c>
      <c r="BK100" s="715" t="str">
        <f>IF(BK$3='Rent Roll'!$U19,(('Rent Roll'!$W19*'Rent Roll'!$D19)*((1+'Rent Roll'!$X19)^('Reimbursement Breakout'!BK$2-1))),"-")</f>
        <v>-</v>
      </c>
      <c r="BL100" s="715" t="str">
        <f>IF(BL$3='Rent Roll'!$U19,(('Rent Roll'!$W19*'Rent Roll'!$D19)*((1+'Rent Roll'!$X19)^('Reimbursement Breakout'!BL$2-1))),"-")</f>
        <v>-</v>
      </c>
      <c r="BM100" s="715" t="str">
        <f>IF(BM$3='Rent Roll'!$U19,(('Rent Roll'!$W19*'Rent Roll'!$D19)*((1+'Rent Roll'!$X19)^('Reimbursement Breakout'!BM$2-1))),"-")</f>
        <v>-</v>
      </c>
      <c r="BN100" s="715" t="str">
        <f>IF(BN$3='Rent Roll'!$U19,(('Rent Roll'!$W19*'Rent Roll'!$D19)*((1+'Rent Roll'!$X19)^('Reimbursement Breakout'!BN$2-1))),"-")</f>
        <v>-</v>
      </c>
      <c r="BO100" s="715" t="str">
        <f>IF(BO$3='Rent Roll'!$U19,(('Rent Roll'!$W19*'Rent Roll'!$D19)*((1+'Rent Roll'!$X19)^('Reimbursement Breakout'!BO$2-1))),"-")</f>
        <v>-</v>
      </c>
      <c r="BP100" s="715" t="str">
        <f>IF(BP$3='Rent Roll'!$U19,(('Rent Roll'!$W19*'Rent Roll'!$D19)*((1+'Rent Roll'!$X19)^('Reimbursement Breakout'!BP$2-1))),"-")</f>
        <v>-</v>
      </c>
      <c r="BQ100" s="715" t="str">
        <f>IF(BQ$3='Rent Roll'!$U19,(('Rent Roll'!$W19*'Rent Roll'!$D19)*((1+'Rent Roll'!$X19)^('Reimbursement Breakout'!BQ$2-1))),"-")</f>
        <v>-</v>
      </c>
      <c r="BR100" s="715" t="str">
        <f>IF(BR$3='Rent Roll'!$U19,(('Rent Roll'!$W19*'Rent Roll'!$D19)*((1+'Rent Roll'!$X19)^('Reimbursement Breakout'!BR$2-1))),"-")</f>
        <v>-</v>
      </c>
      <c r="BS100" s="715" t="str">
        <f>IF(BS$3='Rent Roll'!$U19,(('Rent Roll'!$W19*'Rent Roll'!$D19)*((1+'Rent Roll'!$X19)^('Reimbursement Breakout'!BS$2-1))),"-")</f>
        <v>-</v>
      </c>
      <c r="BT100" s="715" t="str">
        <f>IF(BT$3='Rent Roll'!$U19,(('Rent Roll'!$W19*'Rent Roll'!$D19)*((1+'Rent Roll'!$X19)^('Reimbursement Breakout'!BT$2-1))),"-")</f>
        <v>-</v>
      </c>
      <c r="BU100" s="715" t="str">
        <f>IF(BU$3='Rent Roll'!$U19,(('Rent Roll'!$W19*'Rent Roll'!$D19)*((1+'Rent Roll'!$X19)^('Reimbursement Breakout'!BU$2-1))),"-")</f>
        <v>-</v>
      </c>
      <c r="BV100" s="715" t="str">
        <f>IF(BV$3='Rent Roll'!$U19,(('Rent Roll'!$W19*'Rent Roll'!$D19)*((1+'Rent Roll'!$X19)^('Reimbursement Breakout'!BV$2-1))),"-")</f>
        <v>-</v>
      </c>
      <c r="BW100" s="715" t="str">
        <f>IF(BW$3='Rent Roll'!$U19,(('Rent Roll'!$W19*'Rent Roll'!$D19)*((1+'Rent Roll'!$X19)^('Reimbursement Breakout'!BW$2-1))),"-")</f>
        <v>-</v>
      </c>
      <c r="BX100" s="715" t="str">
        <f>IF(BX$3='Rent Roll'!$U19,(('Rent Roll'!$W19*'Rent Roll'!$D19)*((1+'Rent Roll'!$X19)^('Reimbursement Breakout'!BX$2-1))),"-")</f>
        <v>-</v>
      </c>
      <c r="BY100" s="715" t="str">
        <f>IF(BY$3='Rent Roll'!$U19,(('Rent Roll'!$W19*'Rent Roll'!$D19)*((1+'Rent Roll'!$X19)^('Reimbursement Breakout'!BY$2-1))),"-")</f>
        <v>-</v>
      </c>
      <c r="BZ100" s="715" t="str">
        <f>IF(BZ$3='Rent Roll'!$U19,(('Rent Roll'!$W19*'Rent Roll'!$D19)*((1+'Rent Roll'!$X19)^('Reimbursement Breakout'!BZ$2-1))),"-")</f>
        <v>-</v>
      </c>
      <c r="CA100" s="715" t="str">
        <f>IF(CA$3='Rent Roll'!$U19,(('Rent Roll'!$W19*'Rent Roll'!$D19)*((1+'Rent Roll'!$X19)^('Reimbursement Breakout'!CA$2-1))),"-")</f>
        <v>-</v>
      </c>
      <c r="CB100" s="715" t="str">
        <f>IF(CB$3='Rent Roll'!$U19,(('Rent Roll'!$W19*'Rent Roll'!$D19)*((1+'Rent Roll'!$X19)^('Reimbursement Breakout'!CB$2-1))),"-")</f>
        <v>-</v>
      </c>
      <c r="CC100" s="715" t="str">
        <f>IF(CC$3='Rent Roll'!$U19,(('Rent Roll'!$W19*'Rent Roll'!$D19)*((1+'Rent Roll'!$X19)^('Reimbursement Breakout'!CC$2-1))),"-")</f>
        <v>-</v>
      </c>
      <c r="CD100" s="715" t="str">
        <f>IF(CD$3='Rent Roll'!$U19,(('Rent Roll'!$W19*'Rent Roll'!$D19)*((1+'Rent Roll'!$X19)^('Reimbursement Breakout'!CD$2-1))),"-")</f>
        <v>-</v>
      </c>
      <c r="CE100" s="715" t="str">
        <f>IF(CE$3='Rent Roll'!$U19,(('Rent Roll'!$W19*'Rent Roll'!$D19)*((1+'Rent Roll'!$X19)^('Reimbursement Breakout'!CE$2-1))),"-")</f>
        <v>-</v>
      </c>
      <c r="CF100" s="715" t="str">
        <f>IF(CF$3='Rent Roll'!$U19,(('Rent Roll'!$W19*'Rent Roll'!$D19)*((1+'Rent Roll'!$X19)^('Reimbursement Breakout'!CF$2-1))),"-")</f>
        <v>-</v>
      </c>
      <c r="CG100" s="715" t="str">
        <f>IF(CG$3='Rent Roll'!$U19,(('Rent Roll'!$W19*'Rent Roll'!$D19)*((1+'Rent Roll'!$X19)^('Reimbursement Breakout'!CG$2-1))),"-")</f>
        <v>-</v>
      </c>
      <c r="CH100" s="715" t="str">
        <f>IF(CH$3='Rent Roll'!$U19,(('Rent Roll'!$W19*'Rent Roll'!$D19)*((1+'Rent Roll'!$X19)^('Reimbursement Breakout'!CH$2-1))),"-")</f>
        <v>-</v>
      </c>
      <c r="CI100" s="715" t="str">
        <f>IF(CI$3='Rent Roll'!$U19,(('Rent Roll'!$W19*'Rent Roll'!$D19)*((1+'Rent Roll'!$X19)^('Reimbursement Breakout'!CI$2-1))),"-")</f>
        <v>-</v>
      </c>
      <c r="CJ100" s="715" t="str">
        <f>IF(CJ$3='Rent Roll'!$U19,(('Rent Roll'!$W19*'Rent Roll'!$D19)*((1+'Rent Roll'!$X19)^('Reimbursement Breakout'!CJ$2-1))),"-")</f>
        <v>-</v>
      </c>
      <c r="CK100" s="715" t="str">
        <f>IF(CK$3='Rent Roll'!$U19,(('Rent Roll'!$W19*'Rent Roll'!$D19)*((1+'Rent Roll'!$X19)^('Reimbursement Breakout'!CK$2-1))),"-")</f>
        <v>-</v>
      </c>
      <c r="CL100" s="715" t="str">
        <f>IF(CL$3='Rent Roll'!$U19,(('Rent Roll'!$W19*'Rent Roll'!$D19)*((1+'Rent Roll'!$X19)^('Reimbursement Breakout'!CL$2-1))),"-")</f>
        <v>-</v>
      </c>
      <c r="CM100" s="715" t="str">
        <f>IF(CM$3='Rent Roll'!$U19,(('Rent Roll'!$W19*'Rent Roll'!$D19)*((1+'Rent Roll'!$X19)^('Reimbursement Breakout'!CM$2-1))),"-")</f>
        <v>-</v>
      </c>
      <c r="CN100" s="715" t="str">
        <f>IF(CN$3='Rent Roll'!$U19,(('Rent Roll'!$W19*'Rent Roll'!$D19)*((1+'Rent Roll'!$X19)^('Reimbursement Breakout'!CN$2-1))),"-")</f>
        <v>-</v>
      </c>
      <c r="CO100" s="715" t="str">
        <f>IF(CO$3='Rent Roll'!$U19,(('Rent Roll'!$W19*'Rent Roll'!$D19)*((1+'Rent Roll'!$X19)^('Reimbursement Breakout'!CO$2-1))),"-")</f>
        <v>-</v>
      </c>
      <c r="CP100" s="715" t="str">
        <f>IF(CP$3='Rent Roll'!$U19,(('Rent Roll'!$W19*'Rent Roll'!$D19)*((1+'Rent Roll'!$X19)^('Reimbursement Breakout'!CP$2-1))),"-")</f>
        <v>-</v>
      </c>
      <c r="CQ100" s="715" t="str">
        <f>IF(CQ$3='Rent Roll'!$U19,(('Rent Roll'!$W19*'Rent Roll'!$D19)*((1+'Rent Roll'!$X19)^('Reimbursement Breakout'!CQ$2-1))),"-")</f>
        <v>-</v>
      </c>
      <c r="CR100" s="715" t="str">
        <f>IF(CR$3='Rent Roll'!$U19,(('Rent Roll'!$W19*'Rent Roll'!$D19)*((1+'Rent Roll'!$X19)^('Reimbursement Breakout'!CR$2-1))),"-")</f>
        <v>-</v>
      </c>
      <c r="CS100" s="715" t="str">
        <f>IF(CS$3='Rent Roll'!$U19,(('Rent Roll'!$W19*'Rent Roll'!$D19)*((1+'Rent Roll'!$X19)^('Reimbursement Breakout'!CS$2-1))),"-")</f>
        <v>-</v>
      </c>
      <c r="CT100" s="715" t="str">
        <f>IF(CT$3='Rent Roll'!$U19,(('Rent Roll'!$W19*'Rent Roll'!$D19)*((1+'Rent Roll'!$X19)^('Reimbursement Breakout'!CT$2-1))),"-")</f>
        <v>-</v>
      </c>
      <c r="CU100" s="715" t="str">
        <f>IF(CU$3='Rent Roll'!$U19,(('Rent Roll'!$W19*'Rent Roll'!$D19)*((1+'Rent Roll'!$X19)^('Reimbursement Breakout'!CU$2-1))),"-")</f>
        <v>-</v>
      </c>
      <c r="CV100" s="715" t="str">
        <f>IF(CV$3='Rent Roll'!$U19,(('Rent Roll'!$W19*'Rent Roll'!$D19)*((1+'Rent Roll'!$X19)^('Reimbursement Breakout'!CV$2-1))),"-")</f>
        <v>-</v>
      </c>
      <c r="CW100" s="715" t="str">
        <f>IF(CW$3='Rent Roll'!$U19,(('Rent Roll'!$W19*'Rent Roll'!$D19)*((1+'Rent Roll'!$X19)^('Reimbursement Breakout'!CW$2-1))),"-")</f>
        <v>-</v>
      </c>
      <c r="CX100" s="715" t="str">
        <f>IF(CX$3='Rent Roll'!$U19,(('Rent Roll'!$W19*'Rent Roll'!$D19)*((1+'Rent Roll'!$X19)^('Reimbursement Breakout'!CX$2-1))),"-")</f>
        <v>-</v>
      </c>
      <c r="CY100" s="715" t="str">
        <f>IF(CY$3='Rent Roll'!$U19,(('Rent Roll'!$W19*'Rent Roll'!$D19)*((1+'Rent Roll'!$X19)^('Reimbursement Breakout'!CY$2-1))),"-")</f>
        <v>-</v>
      </c>
      <c r="CZ100" s="715" t="str">
        <f>IF(CZ$3='Rent Roll'!$U19,(('Rent Roll'!$W19*'Rent Roll'!$D19)*((1+'Rent Roll'!$X19)^('Reimbursement Breakout'!CZ$2-1))),"-")</f>
        <v>-</v>
      </c>
      <c r="DA100" s="715" t="str">
        <f>IF(DA$3='Rent Roll'!$U19,(('Rent Roll'!$W19*'Rent Roll'!$D19)*((1+'Rent Roll'!$X19)^('Reimbursement Breakout'!DA$2-1))),"-")</f>
        <v>-</v>
      </c>
      <c r="DB100" s="715" t="str">
        <f>IF(DB$3='Rent Roll'!$U19,(('Rent Roll'!$W19*'Rent Roll'!$D19)*((1+'Rent Roll'!$X19)^('Reimbursement Breakout'!DB$2-1))),"-")</f>
        <v>-</v>
      </c>
      <c r="DC100" s="715" t="str">
        <f>IF(DC$3='Rent Roll'!$U19,(('Rent Roll'!$W19*'Rent Roll'!$D19)*((1+'Rent Roll'!$X19)^('Reimbursement Breakout'!DC$2-1))),"-")</f>
        <v>-</v>
      </c>
      <c r="DD100" s="715" t="str">
        <f>IF(DD$3='Rent Roll'!$U19,(('Rent Roll'!$W19*'Rent Roll'!$D19)*((1+'Rent Roll'!$X19)^('Reimbursement Breakout'!DD$2-1))),"-")</f>
        <v>-</v>
      </c>
      <c r="DE100" s="715" t="str">
        <f>IF(DE$3='Rent Roll'!$U19,(('Rent Roll'!$W19*'Rent Roll'!$D19)*((1+'Rent Roll'!$X19)^('Reimbursement Breakout'!DE$2-1))),"-")</f>
        <v>-</v>
      </c>
      <c r="DF100" s="715" t="str">
        <f>IF(DF$3='Rent Roll'!$U19,(('Rent Roll'!$W19*'Rent Roll'!$D19)*((1+'Rent Roll'!$X19)^('Reimbursement Breakout'!DF$2-1))),"-")</f>
        <v>-</v>
      </c>
      <c r="DG100" s="715" t="str">
        <f>IF(DG$3='Rent Roll'!$U19,(('Rent Roll'!$W19*'Rent Roll'!$D19)*((1+'Rent Roll'!$X19)^('Reimbursement Breakout'!DG$2-1))),"-")</f>
        <v>-</v>
      </c>
      <c r="DH100" s="715" t="str">
        <f>IF(DH$3='Rent Roll'!$U19,(('Rent Roll'!$W19*'Rent Roll'!$D19)*((1+'Rent Roll'!$X19)^('Reimbursement Breakout'!DH$2-1))),"-")</f>
        <v>-</v>
      </c>
      <c r="DI100" s="715" t="str">
        <f>IF(DI$3='Rent Roll'!$U19,(('Rent Roll'!$W19*'Rent Roll'!$D19)*((1+'Rent Roll'!$X19)^('Reimbursement Breakout'!DI$2-1))),"-")</f>
        <v>-</v>
      </c>
      <c r="DJ100" s="715" t="str">
        <f>IF(DJ$3='Rent Roll'!$U19,(('Rent Roll'!$W19*'Rent Roll'!$D19)*((1+'Rent Roll'!$X19)^('Reimbursement Breakout'!DJ$2-1))),"-")</f>
        <v>-</v>
      </c>
      <c r="DK100" s="715" t="str">
        <f>IF(DK$3='Rent Roll'!$U19,(('Rent Roll'!$W19*'Rent Roll'!$D19)*((1+'Rent Roll'!$X19)^('Reimbursement Breakout'!DK$2-1))),"-")</f>
        <v>-</v>
      </c>
      <c r="DL100" s="715" t="str">
        <f>IF(DL$3='Rent Roll'!$U19,(('Rent Roll'!$W19*'Rent Roll'!$D19)*((1+'Rent Roll'!$X19)^('Reimbursement Breakout'!DL$2-1))),"-")</f>
        <v>-</v>
      </c>
      <c r="DM100" s="715" t="str">
        <f>IF(DM$3='Rent Roll'!$U19,(('Rent Roll'!$W19*'Rent Roll'!$D19)*((1+'Rent Roll'!$X19)^('Reimbursement Breakout'!DM$2-1))),"-")</f>
        <v>-</v>
      </c>
      <c r="DN100" s="715" t="str">
        <f>IF(DN$3='Rent Roll'!$U19,(('Rent Roll'!$W19*'Rent Roll'!$D19)*((1+'Rent Roll'!$X19)^('Reimbursement Breakout'!DN$2-1))),"-")</f>
        <v>-</v>
      </c>
      <c r="DO100" s="715" t="str">
        <f>IF(DO$3='Rent Roll'!$U19,(('Rent Roll'!$W19*'Rent Roll'!$D19)*((1+'Rent Roll'!$X19)^('Reimbursement Breakout'!DO$2-1))),"-")</f>
        <v>-</v>
      </c>
      <c r="DP100" s="715" t="str">
        <f>IF(DP$3='Rent Roll'!$U19,(('Rent Roll'!$W19*'Rent Roll'!$D19)*((1+'Rent Roll'!$X19)^('Reimbursement Breakout'!DP$2-1))),"-")</f>
        <v>-</v>
      </c>
      <c r="DQ100" s="715" t="str">
        <f>IF(DQ$3='Rent Roll'!$U19,(('Rent Roll'!$W19*'Rent Roll'!$D19)*((1+'Rent Roll'!$X19)^('Reimbursement Breakout'!DQ$2-1))),"-")</f>
        <v>-</v>
      </c>
      <c r="DR100" s="715" t="str">
        <f>IF(DR$3='Rent Roll'!$U19,(('Rent Roll'!$W19*'Rent Roll'!$D19)*((1+'Rent Roll'!$X19)^('Reimbursement Breakout'!DR$2-1))),"-")</f>
        <v>-</v>
      </c>
      <c r="DS100" s="715" t="str">
        <f>IF(DS$3='Rent Roll'!$U19,(('Rent Roll'!$W19*'Rent Roll'!$D19)*((1+'Rent Roll'!$X19)^('Reimbursement Breakout'!DS$2-1))),"-")</f>
        <v>-</v>
      </c>
      <c r="DT100" s="715" t="str">
        <f>IF(DT$3='Rent Roll'!$U19,(('Rent Roll'!$W19*'Rent Roll'!$D19)*((1+'Rent Roll'!$X19)^('Reimbursement Breakout'!DT$2-1))),"-")</f>
        <v>-</v>
      </c>
      <c r="DU100" s="715" t="str">
        <f>IF(DU$3='Rent Roll'!$U19,(('Rent Roll'!$W19*'Rent Roll'!$D19)*((1+'Rent Roll'!$X19)^('Reimbursement Breakout'!DU$2-1))),"-")</f>
        <v>-</v>
      </c>
      <c r="DV100" s="715" t="str">
        <f>IF(DV$3='Rent Roll'!$U19,(('Rent Roll'!$W19*'Rent Roll'!$D19)*((1+'Rent Roll'!$X19)^('Reimbursement Breakout'!DV$2-1))),"-")</f>
        <v>-</v>
      </c>
      <c r="DW100" s="715" t="str">
        <f>IF(DW$3='Rent Roll'!$U19,(('Rent Roll'!$W19*'Rent Roll'!$D19)*((1+'Rent Roll'!$X19)^('Reimbursement Breakout'!DW$2-1))),"-")</f>
        <v>-</v>
      </c>
      <c r="DX100" s="715" t="str">
        <f>IF(DX$3='Rent Roll'!$U19,(('Rent Roll'!$W19*'Rent Roll'!$D19)*((1+'Rent Roll'!$X19)^('Reimbursement Breakout'!DX$2-1))),"-")</f>
        <v>-</v>
      </c>
      <c r="DY100" s="715" t="str">
        <f>IF(DY$3='Rent Roll'!$U19,(('Rent Roll'!$W19*'Rent Roll'!$D19)*((1+'Rent Roll'!$X19)^('Reimbursement Breakout'!DY$2-1))),"-")</f>
        <v>-</v>
      </c>
      <c r="DZ100" s="715" t="str">
        <f>IF(DZ$3='Rent Roll'!$U19,(('Rent Roll'!$W19*'Rent Roll'!$D19)*((1+'Rent Roll'!$X19)^('Reimbursement Breakout'!DZ$2-1))),"-")</f>
        <v>-</v>
      </c>
      <c r="EA100" s="715" t="str">
        <f>IF(EA$3='Rent Roll'!$U19,(('Rent Roll'!$W19*'Rent Roll'!$D19)*((1+'Rent Roll'!$X19)^('Reimbursement Breakout'!EA$2-1))),"-")</f>
        <v>-</v>
      </c>
      <c r="EB100" s="715" t="str">
        <f>IF(EB$3='Rent Roll'!$U19,(('Rent Roll'!$W19*'Rent Roll'!$D19)*((1+'Rent Roll'!$X19)^('Reimbursement Breakout'!EB$2-1))),"-")</f>
        <v>-</v>
      </c>
      <c r="EC100" s="715" t="str">
        <f>IF(EC$3='Rent Roll'!$U19,(('Rent Roll'!$W19*'Rent Roll'!$D19)*((1+'Rent Roll'!$X19)^('Reimbursement Breakout'!EC$2-1))),"-")</f>
        <v>-</v>
      </c>
      <c r="ED100" s="715" t="str">
        <f>IF(ED$3='Rent Roll'!$U19,(('Rent Roll'!$W19*'Rent Roll'!$D19)*((1+'Rent Roll'!$X19)^('Reimbursement Breakout'!ED$2-1))),"-")</f>
        <v>-</v>
      </c>
      <c r="EE100" s="715" t="str">
        <f>IF(EE$3='Rent Roll'!$U19,(('Rent Roll'!$W19*'Rent Roll'!$D19)*((1+'Rent Roll'!$X19)^('Reimbursement Breakout'!EE$2-1))),"-")</f>
        <v>-</v>
      </c>
      <c r="EF100" s="361" t="str">
        <f>IF(EF$3='Rent Roll'!$U19,(('Rent Roll'!$W19*'Rent Roll'!$D19)*((1+'Rent Roll'!$X19)^('Reimbursement Breakout'!EF$2-1))),"-")</f>
        <v>-</v>
      </c>
      <c r="EG100" s="693" t="s">
        <v>109</v>
      </c>
    </row>
    <row r="101" spans="2:137" x14ac:dyDescent="0.25">
      <c r="B101" s="732"/>
      <c r="C101" s="714" t="str">
        <f>CONCATENATE('Rent Roll'!B20&amp;" - "&amp;'Rent Roll'!C20)</f>
        <v xml:space="preserve"> - </v>
      </c>
      <c r="D101" s="361">
        <f t="shared" si="23"/>
        <v>0</v>
      </c>
      <c r="E101" s="715" t="str">
        <f>IF(E$3='Rent Roll'!$U20,(('Rent Roll'!$W20*'Rent Roll'!$D20)*((1+'Rent Roll'!$X20)^('Reimbursement Breakout'!E$2-1))),"-")</f>
        <v>-</v>
      </c>
      <c r="F101" s="715" t="str">
        <f>IF(F$3='Rent Roll'!$U20,(('Rent Roll'!$W20*'Rent Roll'!$D20)*((1+'Rent Roll'!$X20)^('Reimbursement Breakout'!F$2-1))),"-")</f>
        <v>-</v>
      </c>
      <c r="G101" s="715" t="str">
        <f>IF(G$3='Rent Roll'!$U20,(('Rent Roll'!$W20*'Rent Roll'!$D20)*((1+'Rent Roll'!$X20)^('Reimbursement Breakout'!G$2-1))),"-")</f>
        <v>-</v>
      </c>
      <c r="H101" s="715" t="str">
        <f>IF(H$3='Rent Roll'!$U20,(('Rent Roll'!$W20*'Rent Roll'!$D20)*((1+'Rent Roll'!$X20)^('Reimbursement Breakout'!H$2-1))),"-")</f>
        <v>-</v>
      </c>
      <c r="I101" s="715" t="str">
        <f>IF(I$3='Rent Roll'!$U20,(('Rent Roll'!$W20*'Rent Roll'!$D20)*((1+'Rent Roll'!$X20)^('Reimbursement Breakout'!I$2-1))),"-")</f>
        <v>-</v>
      </c>
      <c r="J101" s="715" t="str">
        <f>IF(J$3='Rent Roll'!$U20,(('Rent Roll'!$W20*'Rent Roll'!$D20)*((1+'Rent Roll'!$X20)^('Reimbursement Breakout'!J$2-1))),"-")</f>
        <v>-</v>
      </c>
      <c r="K101" s="715" t="str">
        <f>IF(K$3='Rent Roll'!$U20,(('Rent Roll'!$W20*'Rent Roll'!$D20)*((1+'Rent Roll'!$X20)^('Reimbursement Breakout'!K$2-1))),"-")</f>
        <v>-</v>
      </c>
      <c r="L101" s="715" t="str">
        <f>IF(L$3='Rent Roll'!$U20,(('Rent Roll'!$W20*'Rent Roll'!$D20)*((1+'Rent Roll'!$X20)^('Reimbursement Breakout'!L$2-1))),"-")</f>
        <v>-</v>
      </c>
      <c r="M101" s="715" t="str">
        <f>IF(M$3='Rent Roll'!$U20,(('Rent Roll'!$W20*'Rent Roll'!$D20)*((1+'Rent Roll'!$X20)^('Reimbursement Breakout'!M$2-1))),"-")</f>
        <v>-</v>
      </c>
      <c r="N101" s="715" t="str">
        <f>IF(N$3='Rent Roll'!$U20,(('Rent Roll'!$W20*'Rent Roll'!$D20)*((1+'Rent Roll'!$X20)^('Reimbursement Breakout'!N$2-1))),"-")</f>
        <v>-</v>
      </c>
      <c r="O101" s="715" t="str">
        <f>IF(O$3='Rent Roll'!$U20,(('Rent Roll'!$W20*'Rent Roll'!$D20)*((1+'Rent Roll'!$X20)^('Reimbursement Breakout'!O$2-1))),"-")</f>
        <v>-</v>
      </c>
      <c r="P101" s="715" t="str">
        <f>IF(P$3='Rent Roll'!$U20,(('Rent Roll'!$W20*'Rent Roll'!$D20)*((1+'Rent Roll'!$X20)^('Reimbursement Breakout'!P$2-1))),"-")</f>
        <v>-</v>
      </c>
      <c r="Q101" s="715" t="str">
        <f>IF(Q$3='Rent Roll'!$U20,(('Rent Roll'!$W20*'Rent Roll'!$D20)*((1+'Rent Roll'!$X20)^('Reimbursement Breakout'!Q$2-1))),"-")</f>
        <v>-</v>
      </c>
      <c r="R101" s="715" t="str">
        <f>IF(R$3='Rent Roll'!$U20,(('Rent Roll'!$W20*'Rent Roll'!$D20)*((1+'Rent Roll'!$X20)^('Reimbursement Breakout'!R$2-1))),"-")</f>
        <v>-</v>
      </c>
      <c r="S101" s="715" t="str">
        <f>IF(S$3='Rent Roll'!$U20,(('Rent Roll'!$W20*'Rent Roll'!$D20)*((1+'Rent Roll'!$X20)^('Reimbursement Breakout'!S$2-1))),"-")</f>
        <v>-</v>
      </c>
      <c r="T101" s="715" t="str">
        <f>IF(T$3='Rent Roll'!$U20,(('Rent Roll'!$W20*'Rent Roll'!$D20)*((1+'Rent Roll'!$X20)^('Reimbursement Breakout'!T$2-1))),"-")</f>
        <v>-</v>
      </c>
      <c r="U101" s="715" t="str">
        <f>IF(U$3='Rent Roll'!$U20,(('Rent Roll'!$W20*'Rent Roll'!$D20)*((1+'Rent Roll'!$X20)^('Reimbursement Breakout'!U$2-1))),"-")</f>
        <v>-</v>
      </c>
      <c r="V101" s="715" t="str">
        <f>IF(V$3='Rent Roll'!$U20,(('Rent Roll'!$W20*'Rent Roll'!$D20)*((1+'Rent Roll'!$X20)^('Reimbursement Breakout'!V$2-1))),"-")</f>
        <v>-</v>
      </c>
      <c r="W101" s="715" t="str">
        <f>IF(W$3='Rent Roll'!$U20,(('Rent Roll'!$W20*'Rent Roll'!$D20)*((1+'Rent Roll'!$X20)^('Reimbursement Breakout'!W$2-1))),"-")</f>
        <v>-</v>
      </c>
      <c r="X101" s="715" t="str">
        <f>IF(X$3='Rent Roll'!$U20,(('Rent Roll'!$W20*'Rent Roll'!$D20)*((1+'Rent Roll'!$X20)^('Reimbursement Breakout'!X$2-1))),"-")</f>
        <v>-</v>
      </c>
      <c r="Y101" s="715" t="str">
        <f>IF(Y$3='Rent Roll'!$U20,(('Rent Roll'!$W20*'Rent Roll'!$D20)*((1+'Rent Roll'!$X20)^('Reimbursement Breakout'!Y$2-1))),"-")</f>
        <v>-</v>
      </c>
      <c r="Z101" s="715" t="str">
        <f>IF(Z$3='Rent Roll'!$U20,(('Rent Roll'!$W20*'Rent Roll'!$D20)*((1+'Rent Roll'!$X20)^('Reimbursement Breakout'!Z$2-1))),"-")</f>
        <v>-</v>
      </c>
      <c r="AA101" s="715" t="str">
        <f>IF(AA$3='Rent Roll'!$U20,(('Rent Roll'!$W20*'Rent Roll'!$D20)*((1+'Rent Roll'!$X20)^('Reimbursement Breakout'!AA$2-1))),"-")</f>
        <v>-</v>
      </c>
      <c r="AB101" s="715" t="str">
        <f>IF(AB$3='Rent Roll'!$U20,(('Rent Roll'!$W20*'Rent Roll'!$D20)*((1+'Rent Roll'!$X20)^('Reimbursement Breakout'!AB$2-1))),"-")</f>
        <v>-</v>
      </c>
      <c r="AC101" s="715" t="str">
        <f>IF(AC$3='Rent Roll'!$U20,(('Rent Roll'!$W20*'Rent Roll'!$D20)*((1+'Rent Roll'!$X20)^('Reimbursement Breakout'!AC$2-1))),"-")</f>
        <v>-</v>
      </c>
      <c r="AD101" s="715" t="str">
        <f>IF(AD$3='Rent Roll'!$U20,(('Rent Roll'!$W20*'Rent Roll'!$D20)*((1+'Rent Roll'!$X20)^('Reimbursement Breakout'!AD$2-1))),"-")</f>
        <v>-</v>
      </c>
      <c r="AE101" s="715" t="str">
        <f>IF(AE$3='Rent Roll'!$U20,(('Rent Roll'!$W20*'Rent Roll'!$D20)*((1+'Rent Roll'!$X20)^('Reimbursement Breakout'!AE$2-1))),"-")</f>
        <v>-</v>
      </c>
      <c r="AF101" s="715" t="str">
        <f>IF(AF$3='Rent Roll'!$U20,(('Rent Roll'!$W20*'Rent Roll'!$D20)*((1+'Rent Roll'!$X20)^('Reimbursement Breakout'!AF$2-1))),"-")</f>
        <v>-</v>
      </c>
      <c r="AG101" s="715" t="str">
        <f>IF(AG$3='Rent Roll'!$U20,(('Rent Roll'!$W20*'Rent Roll'!$D20)*((1+'Rent Roll'!$X20)^('Reimbursement Breakout'!AG$2-1))),"-")</f>
        <v>-</v>
      </c>
      <c r="AH101" s="715" t="str">
        <f>IF(AH$3='Rent Roll'!$U20,(('Rent Roll'!$W20*'Rent Roll'!$D20)*((1+'Rent Roll'!$X20)^('Reimbursement Breakout'!AH$2-1))),"-")</f>
        <v>-</v>
      </c>
      <c r="AI101" s="715" t="str">
        <f>IF(AI$3='Rent Roll'!$U20,(('Rent Roll'!$W20*'Rent Roll'!$D20)*((1+'Rent Roll'!$X20)^('Reimbursement Breakout'!AI$2-1))),"-")</f>
        <v>-</v>
      </c>
      <c r="AJ101" s="715" t="str">
        <f>IF(AJ$3='Rent Roll'!$U20,(('Rent Roll'!$W20*'Rent Roll'!$D20)*((1+'Rent Roll'!$X20)^('Reimbursement Breakout'!AJ$2-1))),"-")</f>
        <v>-</v>
      </c>
      <c r="AK101" s="715" t="str">
        <f>IF(AK$3='Rent Roll'!$U20,(('Rent Roll'!$W20*'Rent Roll'!$D20)*((1+'Rent Roll'!$X20)^('Reimbursement Breakout'!AK$2-1))),"-")</f>
        <v>-</v>
      </c>
      <c r="AL101" s="715" t="str">
        <f>IF(AL$3='Rent Roll'!$U20,(('Rent Roll'!$W20*'Rent Roll'!$D20)*((1+'Rent Roll'!$X20)^('Reimbursement Breakout'!AL$2-1))),"-")</f>
        <v>-</v>
      </c>
      <c r="AM101" s="715" t="str">
        <f>IF(AM$3='Rent Roll'!$U20,(('Rent Roll'!$W20*'Rent Roll'!$D20)*((1+'Rent Roll'!$X20)^('Reimbursement Breakout'!AM$2-1))),"-")</f>
        <v>-</v>
      </c>
      <c r="AN101" s="715" t="str">
        <f>IF(AN$3='Rent Roll'!$U20,(('Rent Roll'!$W20*'Rent Roll'!$D20)*((1+'Rent Roll'!$X20)^('Reimbursement Breakout'!AN$2-1))),"-")</f>
        <v>-</v>
      </c>
      <c r="AO101" s="715" t="str">
        <f>IF(AO$3='Rent Roll'!$U20,(('Rent Roll'!$W20*'Rent Roll'!$D20)*((1+'Rent Roll'!$X20)^('Reimbursement Breakout'!AO$2-1))),"-")</f>
        <v>-</v>
      </c>
      <c r="AP101" s="715" t="str">
        <f>IF(AP$3='Rent Roll'!$U20,(('Rent Roll'!$W20*'Rent Roll'!$D20)*((1+'Rent Roll'!$X20)^('Reimbursement Breakout'!AP$2-1))),"-")</f>
        <v>-</v>
      </c>
      <c r="AQ101" s="715" t="str">
        <f>IF(AQ$3='Rent Roll'!$U20,(('Rent Roll'!$W20*'Rent Roll'!$D20)*((1+'Rent Roll'!$X20)^('Reimbursement Breakout'!AQ$2-1))),"-")</f>
        <v>-</v>
      </c>
      <c r="AR101" s="715" t="str">
        <f>IF(AR$3='Rent Roll'!$U20,(('Rent Roll'!$W20*'Rent Roll'!$D20)*((1+'Rent Roll'!$X20)^('Reimbursement Breakout'!AR$2-1))),"-")</f>
        <v>-</v>
      </c>
      <c r="AS101" s="715" t="str">
        <f>IF(AS$3='Rent Roll'!$U20,(('Rent Roll'!$W20*'Rent Roll'!$D20)*((1+'Rent Roll'!$X20)^('Reimbursement Breakout'!AS$2-1))),"-")</f>
        <v>-</v>
      </c>
      <c r="AT101" s="715" t="str">
        <f>IF(AT$3='Rent Roll'!$U20,(('Rent Roll'!$W20*'Rent Roll'!$D20)*((1+'Rent Roll'!$X20)^('Reimbursement Breakout'!AT$2-1))),"-")</f>
        <v>-</v>
      </c>
      <c r="AU101" s="715" t="str">
        <f>IF(AU$3='Rent Roll'!$U20,(('Rent Roll'!$W20*'Rent Roll'!$D20)*((1+'Rent Roll'!$X20)^('Reimbursement Breakout'!AU$2-1))),"-")</f>
        <v>-</v>
      </c>
      <c r="AV101" s="715" t="str">
        <f>IF(AV$3='Rent Roll'!$U20,(('Rent Roll'!$W20*'Rent Roll'!$D20)*((1+'Rent Roll'!$X20)^('Reimbursement Breakout'!AV$2-1))),"-")</f>
        <v>-</v>
      </c>
      <c r="AW101" s="715" t="str">
        <f>IF(AW$3='Rent Roll'!$U20,(('Rent Roll'!$W20*'Rent Roll'!$D20)*((1+'Rent Roll'!$X20)^('Reimbursement Breakout'!AW$2-1))),"-")</f>
        <v>-</v>
      </c>
      <c r="AX101" s="715" t="str">
        <f>IF(AX$3='Rent Roll'!$U20,(('Rent Roll'!$W20*'Rent Roll'!$D20)*((1+'Rent Roll'!$X20)^('Reimbursement Breakout'!AX$2-1))),"-")</f>
        <v>-</v>
      </c>
      <c r="AY101" s="715" t="str">
        <f>IF(AY$3='Rent Roll'!$U20,(('Rent Roll'!$W20*'Rent Roll'!$D20)*((1+'Rent Roll'!$X20)^('Reimbursement Breakout'!AY$2-1))),"-")</f>
        <v>-</v>
      </c>
      <c r="AZ101" s="715" t="str">
        <f>IF(AZ$3='Rent Roll'!$U20,(('Rent Roll'!$W20*'Rent Roll'!$D20)*((1+'Rent Roll'!$X20)^('Reimbursement Breakout'!AZ$2-1))),"-")</f>
        <v>-</v>
      </c>
      <c r="BA101" s="715" t="str">
        <f>IF(BA$3='Rent Roll'!$U20,(('Rent Roll'!$W20*'Rent Roll'!$D20)*((1+'Rent Roll'!$X20)^('Reimbursement Breakout'!BA$2-1))),"-")</f>
        <v>-</v>
      </c>
      <c r="BB101" s="715" t="str">
        <f>IF(BB$3='Rent Roll'!$U20,(('Rent Roll'!$W20*'Rent Roll'!$D20)*((1+'Rent Roll'!$X20)^('Reimbursement Breakout'!BB$2-1))),"-")</f>
        <v>-</v>
      </c>
      <c r="BC101" s="715" t="str">
        <f>IF(BC$3='Rent Roll'!$U20,(('Rent Roll'!$W20*'Rent Roll'!$D20)*((1+'Rent Roll'!$X20)^('Reimbursement Breakout'!BC$2-1))),"-")</f>
        <v>-</v>
      </c>
      <c r="BD101" s="715" t="str">
        <f>IF(BD$3='Rent Roll'!$U20,(('Rent Roll'!$W20*'Rent Roll'!$D20)*((1+'Rent Roll'!$X20)^('Reimbursement Breakout'!BD$2-1))),"-")</f>
        <v>-</v>
      </c>
      <c r="BE101" s="715" t="str">
        <f>IF(BE$3='Rent Roll'!$U20,(('Rent Roll'!$W20*'Rent Roll'!$D20)*((1+'Rent Roll'!$X20)^('Reimbursement Breakout'!BE$2-1))),"-")</f>
        <v>-</v>
      </c>
      <c r="BF101" s="715" t="str">
        <f>IF(BF$3='Rent Roll'!$U20,(('Rent Roll'!$W20*'Rent Roll'!$D20)*((1+'Rent Roll'!$X20)^('Reimbursement Breakout'!BF$2-1))),"-")</f>
        <v>-</v>
      </c>
      <c r="BG101" s="715" t="str">
        <f>IF(BG$3='Rent Roll'!$U20,(('Rent Roll'!$W20*'Rent Roll'!$D20)*((1+'Rent Roll'!$X20)^('Reimbursement Breakout'!BG$2-1))),"-")</f>
        <v>-</v>
      </c>
      <c r="BH101" s="715" t="str">
        <f>IF(BH$3='Rent Roll'!$U20,(('Rent Roll'!$W20*'Rent Roll'!$D20)*((1+'Rent Roll'!$X20)^('Reimbursement Breakout'!BH$2-1))),"-")</f>
        <v>-</v>
      </c>
      <c r="BI101" s="715" t="str">
        <f>IF(BI$3='Rent Roll'!$U20,(('Rent Roll'!$W20*'Rent Roll'!$D20)*((1+'Rent Roll'!$X20)^('Reimbursement Breakout'!BI$2-1))),"-")</f>
        <v>-</v>
      </c>
      <c r="BJ101" s="715" t="str">
        <f>IF(BJ$3='Rent Roll'!$U20,(('Rent Roll'!$W20*'Rent Roll'!$D20)*((1+'Rent Roll'!$X20)^('Reimbursement Breakout'!BJ$2-1))),"-")</f>
        <v>-</v>
      </c>
      <c r="BK101" s="715" t="str">
        <f>IF(BK$3='Rent Roll'!$U20,(('Rent Roll'!$W20*'Rent Roll'!$D20)*((1+'Rent Roll'!$X20)^('Reimbursement Breakout'!BK$2-1))),"-")</f>
        <v>-</v>
      </c>
      <c r="BL101" s="715" t="str">
        <f>IF(BL$3='Rent Roll'!$U20,(('Rent Roll'!$W20*'Rent Roll'!$D20)*((1+'Rent Roll'!$X20)^('Reimbursement Breakout'!BL$2-1))),"-")</f>
        <v>-</v>
      </c>
      <c r="BM101" s="715" t="str">
        <f>IF(BM$3='Rent Roll'!$U20,(('Rent Roll'!$W20*'Rent Roll'!$D20)*((1+'Rent Roll'!$X20)^('Reimbursement Breakout'!BM$2-1))),"-")</f>
        <v>-</v>
      </c>
      <c r="BN101" s="715" t="str">
        <f>IF(BN$3='Rent Roll'!$U20,(('Rent Roll'!$W20*'Rent Roll'!$D20)*((1+'Rent Roll'!$X20)^('Reimbursement Breakout'!BN$2-1))),"-")</f>
        <v>-</v>
      </c>
      <c r="BO101" s="715" t="str">
        <f>IF(BO$3='Rent Roll'!$U20,(('Rent Roll'!$W20*'Rent Roll'!$D20)*((1+'Rent Roll'!$X20)^('Reimbursement Breakout'!BO$2-1))),"-")</f>
        <v>-</v>
      </c>
      <c r="BP101" s="715" t="str">
        <f>IF(BP$3='Rent Roll'!$U20,(('Rent Roll'!$W20*'Rent Roll'!$D20)*((1+'Rent Roll'!$X20)^('Reimbursement Breakout'!BP$2-1))),"-")</f>
        <v>-</v>
      </c>
      <c r="BQ101" s="715" t="str">
        <f>IF(BQ$3='Rent Roll'!$U20,(('Rent Roll'!$W20*'Rent Roll'!$D20)*((1+'Rent Roll'!$X20)^('Reimbursement Breakout'!BQ$2-1))),"-")</f>
        <v>-</v>
      </c>
      <c r="BR101" s="715" t="str">
        <f>IF(BR$3='Rent Roll'!$U20,(('Rent Roll'!$W20*'Rent Roll'!$D20)*((1+'Rent Roll'!$X20)^('Reimbursement Breakout'!BR$2-1))),"-")</f>
        <v>-</v>
      </c>
      <c r="BS101" s="715" t="str">
        <f>IF(BS$3='Rent Roll'!$U20,(('Rent Roll'!$W20*'Rent Roll'!$D20)*((1+'Rent Roll'!$X20)^('Reimbursement Breakout'!BS$2-1))),"-")</f>
        <v>-</v>
      </c>
      <c r="BT101" s="715" t="str">
        <f>IF(BT$3='Rent Roll'!$U20,(('Rent Roll'!$W20*'Rent Roll'!$D20)*((1+'Rent Roll'!$X20)^('Reimbursement Breakout'!BT$2-1))),"-")</f>
        <v>-</v>
      </c>
      <c r="BU101" s="715" t="str">
        <f>IF(BU$3='Rent Roll'!$U20,(('Rent Roll'!$W20*'Rent Roll'!$D20)*((1+'Rent Roll'!$X20)^('Reimbursement Breakout'!BU$2-1))),"-")</f>
        <v>-</v>
      </c>
      <c r="BV101" s="715" t="str">
        <f>IF(BV$3='Rent Roll'!$U20,(('Rent Roll'!$W20*'Rent Roll'!$D20)*((1+'Rent Roll'!$X20)^('Reimbursement Breakout'!BV$2-1))),"-")</f>
        <v>-</v>
      </c>
      <c r="BW101" s="715" t="str">
        <f>IF(BW$3='Rent Roll'!$U20,(('Rent Roll'!$W20*'Rent Roll'!$D20)*((1+'Rent Roll'!$X20)^('Reimbursement Breakout'!BW$2-1))),"-")</f>
        <v>-</v>
      </c>
      <c r="BX101" s="715" t="str">
        <f>IF(BX$3='Rent Roll'!$U20,(('Rent Roll'!$W20*'Rent Roll'!$D20)*((1+'Rent Roll'!$X20)^('Reimbursement Breakout'!BX$2-1))),"-")</f>
        <v>-</v>
      </c>
      <c r="BY101" s="715" t="str">
        <f>IF(BY$3='Rent Roll'!$U20,(('Rent Roll'!$W20*'Rent Roll'!$D20)*((1+'Rent Roll'!$X20)^('Reimbursement Breakout'!BY$2-1))),"-")</f>
        <v>-</v>
      </c>
      <c r="BZ101" s="715" t="str">
        <f>IF(BZ$3='Rent Roll'!$U20,(('Rent Roll'!$W20*'Rent Roll'!$D20)*((1+'Rent Roll'!$X20)^('Reimbursement Breakout'!BZ$2-1))),"-")</f>
        <v>-</v>
      </c>
      <c r="CA101" s="715" t="str">
        <f>IF(CA$3='Rent Roll'!$U20,(('Rent Roll'!$W20*'Rent Roll'!$D20)*((1+'Rent Roll'!$X20)^('Reimbursement Breakout'!CA$2-1))),"-")</f>
        <v>-</v>
      </c>
      <c r="CB101" s="715" t="str">
        <f>IF(CB$3='Rent Roll'!$U20,(('Rent Roll'!$W20*'Rent Roll'!$D20)*((1+'Rent Roll'!$X20)^('Reimbursement Breakout'!CB$2-1))),"-")</f>
        <v>-</v>
      </c>
      <c r="CC101" s="715" t="str">
        <f>IF(CC$3='Rent Roll'!$U20,(('Rent Roll'!$W20*'Rent Roll'!$D20)*((1+'Rent Roll'!$X20)^('Reimbursement Breakout'!CC$2-1))),"-")</f>
        <v>-</v>
      </c>
      <c r="CD101" s="715" t="str">
        <f>IF(CD$3='Rent Roll'!$U20,(('Rent Roll'!$W20*'Rent Roll'!$D20)*((1+'Rent Roll'!$X20)^('Reimbursement Breakout'!CD$2-1))),"-")</f>
        <v>-</v>
      </c>
      <c r="CE101" s="715" t="str">
        <f>IF(CE$3='Rent Roll'!$U20,(('Rent Roll'!$W20*'Rent Roll'!$D20)*((1+'Rent Roll'!$X20)^('Reimbursement Breakout'!CE$2-1))),"-")</f>
        <v>-</v>
      </c>
      <c r="CF101" s="715" t="str">
        <f>IF(CF$3='Rent Roll'!$U20,(('Rent Roll'!$W20*'Rent Roll'!$D20)*((1+'Rent Roll'!$X20)^('Reimbursement Breakout'!CF$2-1))),"-")</f>
        <v>-</v>
      </c>
      <c r="CG101" s="715" t="str">
        <f>IF(CG$3='Rent Roll'!$U20,(('Rent Roll'!$W20*'Rent Roll'!$D20)*((1+'Rent Roll'!$X20)^('Reimbursement Breakout'!CG$2-1))),"-")</f>
        <v>-</v>
      </c>
      <c r="CH101" s="715" t="str">
        <f>IF(CH$3='Rent Roll'!$U20,(('Rent Roll'!$W20*'Rent Roll'!$D20)*((1+'Rent Roll'!$X20)^('Reimbursement Breakout'!CH$2-1))),"-")</f>
        <v>-</v>
      </c>
      <c r="CI101" s="715" t="str">
        <f>IF(CI$3='Rent Roll'!$U20,(('Rent Roll'!$W20*'Rent Roll'!$D20)*((1+'Rent Roll'!$X20)^('Reimbursement Breakout'!CI$2-1))),"-")</f>
        <v>-</v>
      </c>
      <c r="CJ101" s="715" t="str">
        <f>IF(CJ$3='Rent Roll'!$U20,(('Rent Roll'!$W20*'Rent Roll'!$D20)*((1+'Rent Roll'!$X20)^('Reimbursement Breakout'!CJ$2-1))),"-")</f>
        <v>-</v>
      </c>
      <c r="CK101" s="715" t="str">
        <f>IF(CK$3='Rent Roll'!$U20,(('Rent Roll'!$W20*'Rent Roll'!$D20)*((1+'Rent Roll'!$X20)^('Reimbursement Breakout'!CK$2-1))),"-")</f>
        <v>-</v>
      </c>
      <c r="CL101" s="715" t="str">
        <f>IF(CL$3='Rent Roll'!$U20,(('Rent Roll'!$W20*'Rent Roll'!$D20)*((1+'Rent Roll'!$X20)^('Reimbursement Breakout'!CL$2-1))),"-")</f>
        <v>-</v>
      </c>
      <c r="CM101" s="715" t="str">
        <f>IF(CM$3='Rent Roll'!$U20,(('Rent Roll'!$W20*'Rent Roll'!$D20)*((1+'Rent Roll'!$X20)^('Reimbursement Breakout'!CM$2-1))),"-")</f>
        <v>-</v>
      </c>
      <c r="CN101" s="715" t="str">
        <f>IF(CN$3='Rent Roll'!$U20,(('Rent Roll'!$W20*'Rent Roll'!$D20)*((1+'Rent Roll'!$X20)^('Reimbursement Breakout'!CN$2-1))),"-")</f>
        <v>-</v>
      </c>
      <c r="CO101" s="715" t="str">
        <f>IF(CO$3='Rent Roll'!$U20,(('Rent Roll'!$W20*'Rent Roll'!$D20)*((1+'Rent Roll'!$X20)^('Reimbursement Breakout'!CO$2-1))),"-")</f>
        <v>-</v>
      </c>
      <c r="CP101" s="715" t="str">
        <f>IF(CP$3='Rent Roll'!$U20,(('Rent Roll'!$W20*'Rent Roll'!$D20)*((1+'Rent Roll'!$X20)^('Reimbursement Breakout'!CP$2-1))),"-")</f>
        <v>-</v>
      </c>
      <c r="CQ101" s="715" t="str">
        <f>IF(CQ$3='Rent Roll'!$U20,(('Rent Roll'!$W20*'Rent Roll'!$D20)*((1+'Rent Roll'!$X20)^('Reimbursement Breakout'!CQ$2-1))),"-")</f>
        <v>-</v>
      </c>
      <c r="CR101" s="715" t="str">
        <f>IF(CR$3='Rent Roll'!$U20,(('Rent Roll'!$W20*'Rent Roll'!$D20)*((1+'Rent Roll'!$X20)^('Reimbursement Breakout'!CR$2-1))),"-")</f>
        <v>-</v>
      </c>
      <c r="CS101" s="715" t="str">
        <f>IF(CS$3='Rent Roll'!$U20,(('Rent Roll'!$W20*'Rent Roll'!$D20)*((1+'Rent Roll'!$X20)^('Reimbursement Breakout'!CS$2-1))),"-")</f>
        <v>-</v>
      </c>
      <c r="CT101" s="715" t="str">
        <f>IF(CT$3='Rent Roll'!$U20,(('Rent Roll'!$W20*'Rent Roll'!$D20)*((1+'Rent Roll'!$X20)^('Reimbursement Breakout'!CT$2-1))),"-")</f>
        <v>-</v>
      </c>
      <c r="CU101" s="715" t="str">
        <f>IF(CU$3='Rent Roll'!$U20,(('Rent Roll'!$W20*'Rent Roll'!$D20)*((1+'Rent Roll'!$X20)^('Reimbursement Breakout'!CU$2-1))),"-")</f>
        <v>-</v>
      </c>
      <c r="CV101" s="715" t="str">
        <f>IF(CV$3='Rent Roll'!$U20,(('Rent Roll'!$W20*'Rent Roll'!$D20)*((1+'Rent Roll'!$X20)^('Reimbursement Breakout'!CV$2-1))),"-")</f>
        <v>-</v>
      </c>
      <c r="CW101" s="715" t="str">
        <f>IF(CW$3='Rent Roll'!$U20,(('Rent Roll'!$W20*'Rent Roll'!$D20)*((1+'Rent Roll'!$X20)^('Reimbursement Breakout'!CW$2-1))),"-")</f>
        <v>-</v>
      </c>
      <c r="CX101" s="715" t="str">
        <f>IF(CX$3='Rent Roll'!$U20,(('Rent Roll'!$W20*'Rent Roll'!$D20)*((1+'Rent Roll'!$X20)^('Reimbursement Breakout'!CX$2-1))),"-")</f>
        <v>-</v>
      </c>
      <c r="CY101" s="715" t="str">
        <f>IF(CY$3='Rent Roll'!$U20,(('Rent Roll'!$W20*'Rent Roll'!$D20)*((1+'Rent Roll'!$X20)^('Reimbursement Breakout'!CY$2-1))),"-")</f>
        <v>-</v>
      </c>
      <c r="CZ101" s="715" t="str">
        <f>IF(CZ$3='Rent Roll'!$U20,(('Rent Roll'!$W20*'Rent Roll'!$D20)*((1+'Rent Roll'!$X20)^('Reimbursement Breakout'!CZ$2-1))),"-")</f>
        <v>-</v>
      </c>
      <c r="DA101" s="715" t="str">
        <f>IF(DA$3='Rent Roll'!$U20,(('Rent Roll'!$W20*'Rent Roll'!$D20)*((1+'Rent Roll'!$X20)^('Reimbursement Breakout'!DA$2-1))),"-")</f>
        <v>-</v>
      </c>
      <c r="DB101" s="715" t="str">
        <f>IF(DB$3='Rent Roll'!$U20,(('Rent Roll'!$W20*'Rent Roll'!$D20)*((1+'Rent Roll'!$X20)^('Reimbursement Breakout'!DB$2-1))),"-")</f>
        <v>-</v>
      </c>
      <c r="DC101" s="715" t="str">
        <f>IF(DC$3='Rent Roll'!$U20,(('Rent Roll'!$W20*'Rent Roll'!$D20)*((1+'Rent Roll'!$X20)^('Reimbursement Breakout'!DC$2-1))),"-")</f>
        <v>-</v>
      </c>
      <c r="DD101" s="715" t="str">
        <f>IF(DD$3='Rent Roll'!$U20,(('Rent Roll'!$W20*'Rent Roll'!$D20)*((1+'Rent Roll'!$X20)^('Reimbursement Breakout'!DD$2-1))),"-")</f>
        <v>-</v>
      </c>
      <c r="DE101" s="715" t="str">
        <f>IF(DE$3='Rent Roll'!$U20,(('Rent Roll'!$W20*'Rent Roll'!$D20)*((1+'Rent Roll'!$X20)^('Reimbursement Breakout'!DE$2-1))),"-")</f>
        <v>-</v>
      </c>
      <c r="DF101" s="715" t="str">
        <f>IF(DF$3='Rent Roll'!$U20,(('Rent Roll'!$W20*'Rent Roll'!$D20)*((1+'Rent Roll'!$X20)^('Reimbursement Breakout'!DF$2-1))),"-")</f>
        <v>-</v>
      </c>
      <c r="DG101" s="715" t="str">
        <f>IF(DG$3='Rent Roll'!$U20,(('Rent Roll'!$W20*'Rent Roll'!$D20)*((1+'Rent Roll'!$X20)^('Reimbursement Breakout'!DG$2-1))),"-")</f>
        <v>-</v>
      </c>
      <c r="DH101" s="715" t="str">
        <f>IF(DH$3='Rent Roll'!$U20,(('Rent Roll'!$W20*'Rent Roll'!$D20)*((1+'Rent Roll'!$X20)^('Reimbursement Breakout'!DH$2-1))),"-")</f>
        <v>-</v>
      </c>
      <c r="DI101" s="715" t="str">
        <f>IF(DI$3='Rent Roll'!$U20,(('Rent Roll'!$W20*'Rent Roll'!$D20)*((1+'Rent Roll'!$X20)^('Reimbursement Breakout'!DI$2-1))),"-")</f>
        <v>-</v>
      </c>
      <c r="DJ101" s="715" t="str">
        <f>IF(DJ$3='Rent Roll'!$U20,(('Rent Roll'!$W20*'Rent Roll'!$D20)*((1+'Rent Roll'!$X20)^('Reimbursement Breakout'!DJ$2-1))),"-")</f>
        <v>-</v>
      </c>
      <c r="DK101" s="715" t="str">
        <f>IF(DK$3='Rent Roll'!$U20,(('Rent Roll'!$W20*'Rent Roll'!$D20)*((1+'Rent Roll'!$X20)^('Reimbursement Breakout'!DK$2-1))),"-")</f>
        <v>-</v>
      </c>
      <c r="DL101" s="715" t="str">
        <f>IF(DL$3='Rent Roll'!$U20,(('Rent Roll'!$W20*'Rent Roll'!$D20)*((1+'Rent Roll'!$X20)^('Reimbursement Breakout'!DL$2-1))),"-")</f>
        <v>-</v>
      </c>
      <c r="DM101" s="715" t="str">
        <f>IF(DM$3='Rent Roll'!$U20,(('Rent Roll'!$W20*'Rent Roll'!$D20)*((1+'Rent Roll'!$X20)^('Reimbursement Breakout'!DM$2-1))),"-")</f>
        <v>-</v>
      </c>
      <c r="DN101" s="715" t="str">
        <f>IF(DN$3='Rent Roll'!$U20,(('Rent Roll'!$W20*'Rent Roll'!$D20)*((1+'Rent Roll'!$X20)^('Reimbursement Breakout'!DN$2-1))),"-")</f>
        <v>-</v>
      </c>
      <c r="DO101" s="715" t="str">
        <f>IF(DO$3='Rent Roll'!$U20,(('Rent Roll'!$W20*'Rent Roll'!$D20)*((1+'Rent Roll'!$X20)^('Reimbursement Breakout'!DO$2-1))),"-")</f>
        <v>-</v>
      </c>
      <c r="DP101" s="715" t="str">
        <f>IF(DP$3='Rent Roll'!$U20,(('Rent Roll'!$W20*'Rent Roll'!$D20)*((1+'Rent Roll'!$X20)^('Reimbursement Breakout'!DP$2-1))),"-")</f>
        <v>-</v>
      </c>
      <c r="DQ101" s="715" t="str">
        <f>IF(DQ$3='Rent Roll'!$U20,(('Rent Roll'!$W20*'Rent Roll'!$D20)*((1+'Rent Roll'!$X20)^('Reimbursement Breakout'!DQ$2-1))),"-")</f>
        <v>-</v>
      </c>
      <c r="DR101" s="715" t="str">
        <f>IF(DR$3='Rent Roll'!$U20,(('Rent Roll'!$W20*'Rent Roll'!$D20)*((1+'Rent Roll'!$X20)^('Reimbursement Breakout'!DR$2-1))),"-")</f>
        <v>-</v>
      </c>
      <c r="DS101" s="715" t="str">
        <f>IF(DS$3='Rent Roll'!$U20,(('Rent Roll'!$W20*'Rent Roll'!$D20)*((1+'Rent Roll'!$X20)^('Reimbursement Breakout'!DS$2-1))),"-")</f>
        <v>-</v>
      </c>
      <c r="DT101" s="715" t="str">
        <f>IF(DT$3='Rent Roll'!$U20,(('Rent Roll'!$W20*'Rent Roll'!$D20)*((1+'Rent Roll'!$X20)^('Reimbursement Breakout'!DT$2-1))),"-")</f>
        <v>-</v>
      </c>
      <c r="DU101" s="715" t="str">
        <f>IF(DU$3='Rent Roll'!$U20,(('Rent Roll'!$W20*'Rent Roll'!$D20)*((1+'Rent Roll'!$X20)^('Reimbursement Breakout'!DU$2-1))),"-")</f>
        <v>-</v>
      </c>
      <c r="DV101" s="715" t="str">
        <f>IF(DV$3='Rent Roll'!$U20,(('Rent Roll'!$W20*'Rent Roll'!$D20)*((1+'Rent Roll'!$X20)^('Reimbursement Breakout'!DV$2-1))),"-")</f>
        <v>-</v>
      </c>
      <c r="DW101" s="715" t="str">
        <f>IF(DW$3='Rent Roll'!$U20,(('Rent Roll'!$W20*'Rent Roll'!$D20)*((1+'Rent Roll'!$X20)^('Reimbursement Breakout'!DW$2-1))),"-")</f>
        <v>-</v>
      </c>
      <c r="DX101" s="715" t="str">
        <f>IF(DX$3='Rent Roll'!$U20,(('Rent Roll'!$W20*'Rent Roll'!$D20)*((1+'Rent Roll'!$X20)^('Reimbursement Breakout'!DX$2-1))),"-")</f>
        <v>-</v>
      </c>
      <c r="DY101" s="715" t="str">
        <f>IF(DY$3='Rent Roll'!$U20,(('Rent Roll'!$W20*'Rent Roll'!$D20)*((1+'Rent Roll'!$X20)^('Reimbursement Breakout'!DY$2-1))),"-")</f>
        <v>-</v>
      </c>
      <c r="DZ101" s="715" t="str">
        <f>IF(DZ$3='Rent Roll'!$U20,(('Rent Roll'!$W20*'Rent Roll'!$D20)*((1+'Rent Roll'!$X20)^('Reimbursement Breakout'!DZ$2-1))),"-")</f>
        <v>-</v>
      </c>
      <c r="EA101" s="715" t="str">
        <f>IF(EA$3='Rent Roll'!$U20,(('Rent Roll'!$W20*'Rent Roll'!$D20)*((1+'Rent Roll'!$X20)^('Reimbursement Breakout'!EA$2-1))),"-")</f>
        <v>-</v>
      </c>
      <c r="EB101" s="715" t="str">
        <f>IF(EB$3='Rent Roll'!$U20,(('Rent Roll'!$W20*'Rent Roll'!$D20)*((1+'Rent Roll'!$X20)^('Reimbursement Breakout'!EB$2-1))),"-")</f>
        <v>-</v>
      </c>
      <c r="EC101" s="715" t="str">
        <f>IF(EC$3='Rent Roll'!$U20,(('Rent Roll'!$W20*'Rent Roll'!$D20)*((1+'Rent Roll'!$X20)^('Reimbursement Breakout'!EC$2-1))),"-")</f>
        <v>-</v>
      </c>
      <c r="ED101" s="715" t="str">
        <f>IF(ED$3='Rent Roll'!$U20,(('Rent Roll'!$W20*'Rent Roll'!$D20)*((1+'Rent Roll'!$X20)^('Reimbursement Breakout'!ED$2-1))),"-")</f>
        <v>-</v>
      </c>
      <c r="EE101" s="715" t="str">
        <f>IF(EE$3='Rent Roll'!$U20,(('Rent Roll'!$W20*'Rent Roll'!$D20)*((1+'Rent Roll'!$X20)^('Reimbursement Breakout'!EE$2-1))),"-")</f>
        <v>-</v>
      </c>
      <c r="EF101" s="361" t="str">
        <f>IF(EF$3='Rent Roll'!$U20,(('Rent Roll'!$W20*'Rent Roll'!$D20)*((1+'Rent Roll'!$X20)^('Reimbursement Breakout'!EF$2-1))),"-")</f>
        <v>-</v>
      </c>
      <c r="EG101" s="693" t="s">
        <v>109</v>
      </c>
    </row>
    <row r="102" spans="2:137" x14ac:dyDescent="0.25">
      <c r="B102" s="732"/>
      <c r="C102" s="714" t="str">
        <f>CONCATENATE('Rent Roll'!B21&amp;" - "&amp;'Rent Roll'!C21)</f>
        <v xml:space="preserve"> - </v>
      </c>
      <c r="D102" s="361">
        <f t="shared" si="23"/>
        <v>0</v>
      </c>
      <c r="E102" s="715" t="str">
        <f>IF(E$3='Rent Roll'!$U21,(('Rent Roll'!$W21*'Rent Roll'!$D21)*((1+'Rent Roll'!$X21)^('Reimbursement Breakout'!E$2-1))),"-")</f>
        <v>-</v>
      </c>
      <c r="F102" s="715" t="str">
        <f>IF(F$3='Rent Roll'!$U21,(('Rent Roll'!$W21*'Rent Roll'!$D21)*((1+'Rent Roll'!$X21)^('Reimbursement Breakout'!F$2-1))),"-")</f>
        <v>-</v>
      </c>
      <c r="G102" s="715" t="str">
        <f>IF(G$3='Rent Roll'!$U21,(('Rent Roll'!$W21*'Rent Roll'!$D21)*((1+'Rent Roll'!$X21)^('Reimbursement Breakout'!G$2-1))),"-")</f>
        <v>-</v>
      </c>
      <c r="H102" s="715" t="str">
        <f>IF(H$3='Rent Roll'!$U21,(('Rent Roll'!$W21*'Rent Roll'!$D21)*((1+'Rent Roll'!$X21)^('Reimbursement Breakout'!H$2-1))),"-")</f>
        <v>-</v>
      </c>
      <c r="I102" s="715" t="str">
        <f>IF(I$3='Rent Roll'!$U21,(('Rent Roll'!$W21*'Rent Roll'!$D21)*((1+'Rent Roll'!$X21)^('Reimbursement Breakout'!I$2-1))),"-")</f>
        <v>-</v>
      </c>
      <c r="J102" s="715" t="str">
        <f>IF(J$3='Rent Roll'!$U21,(('Rent Roll'!$W21*'Rent Roll'!$D21)*((1+'Rent Roll'!$X21)^('Reimbursement Breakout'!J$2-1))),"-")</f>
        <v>-</v>
      </c>
      <c r="K102" s="715" t="str">
        <f>IF(K$3='Rent Roll'!$U21,(('Rent Roll'!$W21*'Rent Roll'!$D21)*((1+'Rent Roll'!$X21)^('Reimbursement Breakout'!K$2-1))),"-")</f>
        <v>-</v>
      </c>
      <c r="L102" s="715" t="str">
        <f>IF(L$3='Rent Roll'!$U21,(('Rent Roll'!$W21*'Rent Roll'!$D21)*((1+'Rent Roll'!$X21)^('Reimbursement Breakout'!L$2-1))),"-")</f>
        <v>-</v>
      </c>
      <c r="M102" s="715" t="str">
        <f>IF(M$3='Rent Roll'!$U21,(('Rent Roll'!$W21*'Rent Roll'!$D21)*((1+'Rent Roll'!$X21)^('Reimbursement Breakout'!M$2-1))),"-")</f>
        <v>-</v>
      </c>
      <c r="N102" s="715" t="str">
        <f>IF(N$3='Rent Roll'!$U21,(('Rent Roll'!$W21*'Rent Roll'!$D21)*((1+'Rent Roll'!$X21)^('Reimbursement Breakout'!N$2-1))),"-")</f>
        <v>-</v>
      </c>
      <c r="O102" s="715" t="str">
        <f>IF(O$3='Rent Roll'!$U21,(('Rent Roll'!$W21*'Rent Roll'!$D21)*((1+'Rent Roll'!$X21)^('Reimbursement Breakout'!O$2-1))),"-")</f>
        <v>-</v>
      </c>
      <c r="P102" s="715" t="str">
        <f>IF(P$3='Rent Roll'!$U21,(('Rent Roll'!$W21*'Rent Roll'!$D21)*((1+'Rent Roll'!$X21)^('Reimbursement Breakout'!P$2-1))),"-")</f>
        <v>-</v>
      </c>
      <c r="Q102" s="715" t="str">
        <f>IF(Q$3='Rent Roll'!$U21,(('Rent Roll'!$W21*'Rent Roll'!$D21)*((1+'Rent Roll'!$X21)^('Reimbursement Breakout'!Q$2-1))),"-")</f>
        <v>-</v>
      </c>
      <c r="R102" s="715" t="str">
        <f>IF(R$3='Rent Roll'!$U21,(('Rent Roll'!$W21*'Rent Roll'!$D21)*((1+'Rent Roll'!$X21)^('Reimbursement Breakout'!R$2-1))),"-")</f>
        <v>-</v>
      </c>
      <c r="S102" s="715" t="str">
        <f>IF(S$3='Rent Roll'!$U21,(('Rent Roll'!$W21*'Rent Roll'!$D21)*((1+'Rent Roll'!$X21)^('Reimbursement Breakout'!S$2-1))),"-")</f>
        <v>-</v>
      </c>
      <c r="T102" s="715" t="str">
        <f>IF(T$3='Rent Roll'!$U21,(('Rent Roll'!$W21*'Rent Roll'!$D21)*((1+'Rent Roll'!$X21)^('Reimbursement Breakout'!T$2-1))),"-")</f>
        <v>-</v>
      </c>
      <c r="U102" s="715" t="str">
        <f>IF(U$3='Rent Roll'!$U21,(('Rent Roll'!$W21*'Rent Roll'!$D21)*((1+'Rent Roll'!$X21)^('Reimbursement Breakout'!U$2-1))),"-")</f>
        <v>-</v>
      </c>
      <c r="V102" s="715" t="str">
        <f>IF(V$3='Rent Roll'!$U21,(('Rent Roll'!$W21*'Rent Roll'!$D21)*((1+'Rent Roll'!$X21)^('Reimbursement Breakout'!V$2-1))),"-")</f>
        <v>-</v>
      </c>
      <c r="W102" s="715" t="str">
        <f>IF(W$3='Rent Roll'!$U21,(('Rent Roll'!$W21*'Rent Roll'!$D21)*((1+'Rent Roll'!$X21)^('Reimbursement Breakout'!W$2-1))),"-")</f>
        <v>-</v>
      </c>
      <c r="X102" s="715" t="str">
        <f>IF(X$3='Rent Roll'!$U21,(('Rent Roll'!$W21*'Rent Roll'!$D21)*((1+'Rent Roll'!$X21)^('Reimbursement Breakout'!X$2-1))),"-")</f>
        <v>-</v>
      </c>
      <c r="Y102" s="715" t="str">
        <f>IF(Y$3='Rent Roll'!$U21,(('Rent Roll'!$W21*'Rent Roll'!$D21)*((1+'Rent Roll'!$X21)^('Reimbursement Breakout'!Y$2-1))),"-")</f>
        <v>-</v>
      </c>
      <c r="Z102" s="715" t="str">
        <f>IF(Z$3='Rent Roll'!$U21,(('Rent Roll'!$W21*'Rent Roll'!$D21)*((1+'Rent Roll'!$X21)^('Reimbursement Breakout'!Z$2-1))),"-")</f>
        <v>-</v>
      </c>
      <c r="AA102" s="715" t="str">
        <f>IF(AA$3='Rent Roll'!$U21,(('Rent Roll'!$W21*'Rent Roll'!$D21)*((1+'Rent Roll'!$X21)^('Reimbursement Breakout'!AA$2-1))),"-")</f>
        <v>-</v>
      </c>
      <c r="AB102" s="715" t="str">
        <f>IF(AB$3='Rent Roll'!$U21,(('Rent Roll'!$W21*'Rent Roll'!$D21)*((1+'Rent Roll'!$X21)^('Reimbursement Breakout'!AB$2-1))),"-")</f>
        <v>-</v>
      </c>
      <c r="AC102" s="715" t="str">
        <f>IF(AC$3='Rent Roll'!$U21,(('Rent Roll'!$W21*'Rent Roll'!$D21)*((1+'Rent Roll'!$X21)^('Reimbursement Breakout'!AC$2-1))),"-")</f>
        <v>-</v>
      </c>
      <c r="AD102" s="715" t="str">
        <f>IF(AD$3='Rent Roll'!$U21,(('Rent Roll'!$W21*'Rent Roll'!$D21)*((1+'Rent Roll'!$X21)^('Reimbursement Breakout'!AD$2-1))),"-")</f>
        <v>-</v>
      </c>
      <c r="AE102" s="715" t="str">
        <f>IF(AE$3='Rent Roll'!$U21,(('Rent Roll'!$W21*'Rent Roll'!$D21)*((1+'Rent Roll'!$X21)^('Reimbursement Breakout'!AE$2-1))),"-")</f>
        <v>-</v>
      </c>
      <c r="AF102" s="715" t="str">
        <f>IF(AF$3='Rent Roll'!$U21,(('Rent Roll'!$W21*'Rent Roll'!$D21)*((1+'Rent Roll'!$X21)^('Reimbursement Breakout'!AF$2-1))),"-")</f>
        <v>-</v>
      </c>
      <c r="AG102" s="715" t="str">
        <f>IF(AG$3='Rent Roll'!$U21,(('Rent Roll'!$W21*'Rent Roll'!$D21)*((1+'Rent Roll'!$X21)^('Reimbursement Breakout'!AG$2-1))),"-")</f>
        <v>-</v>
      </c>
      <c r="AH102" s="715" t="str">
        <f>IF(AH$3='Rent Roll'!$U21,(('Rent Roll'!$W21*'Rent Roll'!$D21)*((1+'Rent Roll'!$X21)^('Reimbursement Breakout'!AH$2-1))),"-")</f>
        <v>-</v>
      </c>
      <c r="AI102" s="715" t="str">
        <f>IF(AI$3='Rent Roll'!$U21,(('Rent Roll'!$W21*'Rent Roll'!$D21)*((1+'Rent Roll'!$X21)^('Reimbursement Breakout'!AI$2-1))),"-")</f>
        <v>-</v>
      </c>
      <c r="AJ102" s="715" t="str">
        <f>IF(AJ$3='Rent Roll'!$U21,(('Rent Roll'!$W21*'Rent Roll'!$D21)*((1+'Rent Roll'!$X21)^('Reimbursement Breakout'!AJ$2-1))),"-")</f>
        <v>-</v>
      </c>
      <c r="AK102" s="715" t="str">
        <f>IF(AK$3='Rent Roll'!$U21,(('Rent Roll'!$W21*'Rent Roll'!$D21)*((1+'Rent Roll'!$X21)^('Reimbursement Breakout'!AK$2-1))),"-")</f>
        <v>-</v>
      </c>
      <c r="AL102" s="715" t="str">
        <f>IF(AL$3='Rent Roll'!$U21,(('Rent Roll'!$W21*'Rent Roll'!$D21)*((1+'Rent Roll'!$X21)^('Reimbursement Breakout'!AL$2-1))),"-")</f>
        <v>-</v>
      </c>
      <c r="AM102" s="715" t="str">
        <f>IF(AM$3='Rent Roll'!$U21,(('Rent Roll'!$W21*'Rent Roll'!$D21)*((1+'Rent Roll'!$X21)^('Reimbursement Breakout'!AM$2-1))),"-")</f>
        <v>-</v>
      </c>
      <c r="AN102" s="715" t="str">
        <f>IF(AN$3='Rent Roll'!$U21,(('Rent Roll'!$W21*'Rent Roll'!$D21)*((1+'Rent Roll'!$X21)^('Reimbursement Breakout'!AN$2-1))),"-")</f>
        <v>-</v>
      </c>
      <c r="AO102" s="715" t="str">
        <f>IF(AO$3='Rent Roll'!$U21,(('Rent Roll'!$W21*'Rent Roll'!$D21)*((1+'Rent Roll'!$X21)^('Reimbursement Breakout'!AO$2-1))),"-")</f>
        <v>-</v>
      </c>
      <c r="AP102" s="715" t="str">
        <f>IF(AP$3='Rent Roll'!$U21,(('Rent Roll'!$W21*'Rent Roll'!$D21)*((1+'Rent Roll'!$X21)^('Reimbursement Breakout'!AP$2-1))),"-")</f>
        <v>-</v>
      </c>
      <c r="AQ102" s="715" t="str">
        <f>IF(AQ$3='Rent Roll'!$U21,(('Rent Roll'!$W21*'Rent Roll'!$D21)*((1+'Rent Roll'!$X21)^('Reimbursement Breakout'!AQ$2-1))),"-")</f>
        <v>-</v>
      </c>
      <c r="AR102" s="715" t="str">
        <f>IF(AR$3='Rent Roll'!$U21,(('Rent Roll'!$W21*'Rent Roll'!$D21)*((1+'Rent Roll'!$X21)^('Reimbursement Breakout'!AR$2-1))),"-")</f>
        <v>-</v>
      </c>
      <c r="AS102" s="715" t="str">
        <f>IF(AS$3='Rent Roll'!$U21,(('Rent Roll'!$W21*'Rent Roll'!$D21)*((1+'Rent Roll'!$X21)^('Reimbursement Breakout'!AS$2-1))),"-")</f>
        <v>-</v>
      </c>
      <c r="AT102" s="715" t="str">
        <f>IF(AT$3='Rent Roll'!$U21,(('Rent Roll'!$W21*'Rent Roll'!$D21)*((1+'Rent Roll'!$X21)^('Reimbursement Breakout'!AT$2-1))),"-")</f>
        <v>-</v>
      </c>
      <c r="AU102" s="715" t="str">
        <f>IF(AU$3='Rent Roll'!$U21,(('Rent Roll'!$W21*'Rent Roll'!$D21)*((1+'Rent Roll'!$X21)^('Reimbursement Breakout'!AU$2-1))),"-")</f>
        <v>-</v>
      </c>
      <c r="AV102" s="715" t="str">
        <f>IF(AV$3='Rent Roll'!$U21,(('Rent Roll'!$W21*'Rent Roll'!$D21)*((1+'Rent Roll'!$X21)^('Reimbursement Breakout'!AV$2-1))),"-")</f>
        <v>-</v>
      </c>
      <c r="AW102" s="715" t="str">
        <f>IF(AW$3='Rent Roll'!$U21,(('Rent Roll'!$W21*'Rent Roll'!$D21)*((1+'Rent Roll'!$X21)^('Reimbursement Breakout'!AW$2-1))),"-")</f>
        <v>-</v>
      </c>
      <c r="AX102" s="715" t="str">
        <f>IF(AX$3='Rent Roll'!$U21,(('Rent Roll'!$W21*'Rent Roll'!$D21)*((1+'Rent Roll'!$X21)^('Reimbursement Breakout'!AX$2-1))),"-")</f>
        <v>-</v>
      </c>
      <c r="AY102" s="715" t="str">
        <f>IF(AY$3='Rent Roll'!$U21,(('Rent Roll'!$W21*'Rent Roll'!$D21)*((1+'Rent Roll'!$X21)^('Reimbursement Breakout'!AY$2-1))),"-")</f>
        <v>-</v>
      </c>
      <c r="AZ102" s="715" t="str">
        <f>IF(AZ$3='Rent Roll'!$U21,(('Rent Roll'!$W21*'Rent Roll'!$D21)*((1+'Rent Roll'!$X21)^('Reimbursement Breakout'!AZ$2-1))),"-")</f>
        <v>-</v>
      </c>
      <c r="BA102" s="715" t="str">
        <f>IF(BA$3='Rent Roll'!$U21,(('Rent Roll'!$W21*'Rent Roll'!$D21)*((1+'Rent Roll'!$X21)^('Reimbursement Breakout'!BA$2-1))),"-")</f>
        <v>-</v>
      </c>
      <c r="BB102" s="715" t="str">
        <f>IF(BB$3='Rent Roll'!$U21,(('Rent Roll'!$W21*'Rent Roll'!$D21)*((1+'Rent Roll'!$X21)^('Reimbursement Breakout'!BB$2-1))),"-")</f>
        <v>-</v>
      </c>
      <c r="BC102" s="715" t="str">
        <f>IF(BC$3='Rent Roll'!$U21,(('Rent Roll'!$W21*'Rent Roll'!$D21)*((1+'Rent Roll'!$X21)^('Reimbursement Breakout'!BC$2-1))),"-")</f>
        <v>-</v>
      </c>
      <c r="BD102" s="715" t="str">
        <f>IF(BD$3='Rent Roll'!$U21,(('Rent Roll'!$W21*'Rent Roll'!$D21)*((1+'Rent Roll'!$X21)^('Reimbursement Breakout'!BD$2-1))),"-")</f>
        <v>-</v>
      </c>
      <c r="BE102" s="715" t="str">
        <f>IF(BE$3='Rent Roll'!$U21,(('Rent Roll'!$W21*'Rent Roll'!$D21)*((1+'Rent Roll'!$X21)^('Reimbursement Breakout'!BE$2-1))),"-")</f>
        <v>-</v>
      </c>
      <c r="BF102" s="715" t="str">
        <f>IF(BF$3='Rent Roll'!$U21,(('Rent Roll'!$W21*'Rent Roll'!$D21)*((1+'Rent Roll'!$X21)^('Reimbursement Breakout'!BF$2-1))),"-")</f>
        <v>-</v>
      </c>
      <c r="BG102" s="715" t="str">
        <f>IF(BG$3='Rent Roll'!$U21,(('Rent Roll'!$W21*'Rent Roll'!$D21)*((1+'Rent Roll'!$X21)^('Reimbursement Breakout'!BG$2-1))),"-")</f>
        <v>-</v>
      </c>
      <c r="BH102" s="715" t="str">
        <f>IF(BH$3='Rent Roll'!$U21,(('Rent Roll'!$W21*'Rent Roll'!$D21)*((1+'Rent Roll'!$X21)^('Reimbursement Breakout'!BH$2-1))),"-")</f>
        <v>-</v>
      </c>
      <c r="BI102" s="715" t="str">
        <f>IF(BI$3='Rent Roll'!$U21,(('Rent Roll'!$W21*'Rent Roll'!$D21)*((1+'Rent Roll'!$X21)^('Reimbursement Breakout'!BI$2-1))),"-")</f>
        <v>-</v>
      </c>
      <c r="BJ102" s="715" t="str">
        <f>IF(BJ$3='Rent Roll'!$U21,(('Rent Roll'!$W21*'Rent Roll'!$D21)*((1+'Rent Roll'!$X21)^('Reimbursement Breakout'!BJ$2-1))),"-")</f>
        <v>-</v>
      </c>
      <c r="BK102" s="715" t="str">
        <f>IF(BK$3='Rent Roll'!$U21,(('Rent Roll'!$W21*'Rent Roll'!$D21)*((1+'Rent Roll'!$X21)^('Reimbursement Breakout'!BK$2-1))),"-")</f>
        <v>-</v>
      </c>
      <c r="BL102" s="715" t="str">
        <f>IF(BL$3='Rent Roll'!$U21,(('Rent Roll'!$W21*'Rent Roll'!$D21)*((1+'Rent Roll'!$X21)^('Reimbursement Breakout'!BL$2-1))),"-")</f>
        <v>-</v>
      </c>
      <c r="BM102" s="715" t="str">
        <f>IF(BM$3='Rent Roll'!$U21,(('Rent Roll'!$W21*'Rent Roll'!$D21)*((1+'Rent Roll'!$X21)^('Reimbursement Breakout'!BM$2-1))),"-")</f>
        <v>-</v>
      </c>
      <c r="BN102" s="715" t="str">
        <f>IF(BN$3='Rent Roll'!$U21,(('Rent Roll'!$W21*'Rent Roll'!$D21)*((1+'Rent Roll'!$X21)^('Reimbursement Breakout'!BN$2-1))),"-")</f>
        <v>-</v>
      </c>
      <c r="BO102" s="715" t="str">
        <f>IF(BO$3='Rent Roll'!$U21,(('Rent Roll'!$W21*'Rent Roll'!$D21)*((1+'Rent Roll'!$X21)^('Reimbursement Breakout'!BO$2-1))),"-")</f>
        <v>-</v>
      </c>
      <c r="BP102" s="715" t="str">
        <f>IF(BP$3='Rent Roll'!$U21,(('Rent Roll'!$W21*'Rent Roll'!$D21)*((1+'Rent Roll'!$X21)^('Reimbursement Breakout'!BP$2-1))),"-")</f>
        <v>-</v>
      </c>
      <c r="BQ102" s="715" t="str">
        <f>IF(BQ$3='Rent Roll'!$U21,(('Rent Roll'!$W21*'Rent Roll'!$D21)*((1+'Rent Roll'!$X21)^('Reimbursement Breakout'!BQ$2-1))),"-")</f>
        <v>-</v>
      </c>
      <c r="BR102" s="715" t="str">
        <f>IF(BR$3='Rent Roll'!$U21,(('Rent Roll'!$W21*'Rent Roll'!$D21)*((1+'Rent Roll'!$X21)^('Reimbursement Breakout'!BR$2-1))),"-")</f>
        <v>-</v>
      </c>
      <c r="BS102" s="715" t="str">
        <f>IF(BS$3='Rent Roll'!$U21,(('Rent Roll'!$W21*'Rent Roll'!$D21)*((1+'Rent Roll'!$X21)^('Reimbursement Breakout'!BS$2-1))),"-")</f>
        <v>-</v>
      </c>
      <c r="BT102" s="715" t="str">
        <f>IF(BT$3='Rent Roll'!$U21,(('Rent Roll'!$W21*'Rent Roll'!$D21)*((1+'Rent Roll'!$X21)^('Reimbursement Breakout'!BT$2-1))),"-")</f>
        <v>-</v>
      </c>
      <c r="BU102" s="715" t="str">
        <f>IF(BU$3='Rent Roll'!$U21,(('Rent Roll'!$W21*'Rent Roll'!$D21)*((1+'Rent Roll'!$X21)^('Reimbursement Breakout'!BU$2-1))),"-")</f>
        <v>-</v>
      </c>
      <c r="BV102" s="715" t="str">
        <f>IF(BV$3='Rent Roll'!$U21,(('Rent Roll'!$W21*'Rent Roll'!$D21)*((1+'Rent Roll'!$X21)^('Reimbursement Breakout'!BV$2-1))),"-")</f>
        <v>-</v>
      </c>
      <c r="BW102" s="715" t="str">
        <f>IF(BW$3='Rent Roll'!$U21,(('Rent Roll'!$W21*'Rent Roll'!$D21)*((1+'Rent Roll'!$X21)^('Reimbursement Breakout'!BW$2-1))),"-")</f>
        <v>-</v>
      </c>
      <c r="BX102" s="715" t="str">
        <f>IF(BX$3='Rent Roll'!$U21,(('Rent Roll'!$W21*'Rent Roll'!$D21)*((1+'Rent Roll'!$X21)^('Reimbursement Breakout'!BX$2-1))),"-")</f>
        <v>-</v>
      </c>
      <c r="BY102" s="715" t="str">
        <f>IF(BY$3='Rent Roll'!$U21,(('Rent Roll'!$W21*'Rent Roll'!$D21)*((1+'Rent Roll'!$X21)^('Reimbursement Breakout'!BY$2-1))),"-")</f>
        <v>-</v>
      </c>
      <c r="BZ102" s="715" t="str">
        <f>IF(BZ$3='Rent Roll'!$U21,(('Rent Roll'!$W21*'Rent Roll'!$D21)*((1+'Rent Roll'!$X21)^('Reimbursement Breakout'!BZ$2-1))),"-")</f>
        <v>-</v>
      </c>
      <c r="CA102" s="715" t="str">
        <f>IF(CA$3='Rent Roll'!$U21,(('Rent Roll'!$W21*'Rent Roll'!$D21)*((1+'Rent Roll'!$X21)^('Reimbursement Breakout'!CA$2-1))),"-")</f>
        <v>-</v>
      </c>
      <c r="CB102" s="715" t="str">
        <f>IF(CB$3='Rent Roll'!$U21,(('Rent Roll'!$W21*'Rent Roll'!$D21)*((1+'Rent Roll'!$X21)^('Reimbursement Breakout'!CB$2-1))),"-")</f>
        <v>-</v>
      </c>
      <c r="CC102" s="715" t="str">
        <f>IF(CC$3='Rent Roll'!$U21,(('Rent Roll'!$W21*'Rent Roll'!$D21)*((1+'Rent Roll'!$X21)^('Reimbursement Breakout'!CC$2-1))),"-")</f>
        <v>-</v>
      </c>
      <c r="CD102" s="715" t="str">
        <f>IF(CD$3='Rent Roll'!$U21,(('Rent Roll'!$W21*'Rent Roll'!$D21)*((1+'Rent Roll'!$X21)^('Reimbursement Breakout'!CD$2-1))),"-")</f>
        <v>-</v>
      </c>
      <c r="CE102" s="715" t="str">
        <f>IF(CE$3='Rent Roll'!$U21,(('Rent Roll'!$W21*'Rent Roll'!$D21)*((1+'Rent Roll'!$X21)^('Reimbursement Breakout'!CE$2-1))),"-")</f>
        <v>-</v>
      </c>
      <c r="CF102" s="715" t="str">
        <f>IF(CF$3='Rent Roll'!$U21,(('Rent Roll'!$W21*'Rent Roll'!$D21)*((1+'Rent Roll'!$X21)^('Reimbursement Breakout'!CF$2-1))),"-")</f>
        <v>-</v>
      </c>
      <c r="CG102" s="715" t="str">
        <f>IF(CG$3='Rent Roll'!$U21,(('Rent Roll'!$W21*'Rent Roll'!$D21)*((1+'Rent Roll'!$X21)^('Reimbursement Breakout'!CG$2-1))),"-")</f>
        <v>-</v>
      </c>
      <c r="CH102" s="715" t="str">
        <f>IF(CH$3='Rent Roll'!$U21,(('Rent Roll'!$W21*'Rent Roll'!$D21)*((1+'Rent Roll'!$X21)^('Reimbursement Breakout'!CH$2-1))),"-")</f>
        <v>-</v>
      </c>
      <c r="CI102" s="715" t="str">
        <f>IF(CI$3='Rent Roll'!$U21,(('Rent Roll'!$W21*'Rent Roll'!$D21)*((1+'Rent Roll'!$X21)^('Reimbursement Breakout'!CI$2-1))),"-")</f>
        <v>-</v>
      </c>
      <c r="CJ102" s="715" t="str">
        <f>IF(CJ$3='Rent Roll'!$U21,(('Rent Roll'!$W21*'Rent Roll'!$D21)*((1+'Rent Roll'!$X21)^('Reimbursement Breakout'!CJ$2-1))),"-")</f>
        <v>-</v>
      </c>
      <c r="CK102" s="715" t="str">
        <f>IF(CK$3='Rent Roll'!$U21,(('Rent Roll'!$W21*'Rent Roll'!$D21)*((1+'Rent Roll'!$X21)^('Reimbursement Breakout'!CK$2-1))),"-")</f>
        <v>-</v>
      </c>
      <c r="CL102" s="715" t="str">
        <f>IF(CL$3='Rent Roll'!$U21,(('Rent Roll'!$W21*'Rent Roll'!$D21)*((1+'Rent Roll'!$X21)^('Reimbursement Breakout'!CL$2-1))),"-")</f>
        <v>-</v>
      </c>
      <c r="CM102" s="715" t="str">
        <f>IF(CM$3='Rent Roll'!$U21,(('Rent Roll'!$W21*'Rent Roll'!$D21)*((1+'Rent Roll'!$X21)^('Reimbursement Breakout'!CM$2-1))),"-")</f>
        <v>-</v>
      </c>
      <c r="CN102" s="715" t="str">
        <f>IF(CN$3='Rent Roll'!$U21,(('Rent Roll'!$W21*'Rent Roll'!$D21)*((1+'Rent Roll'!$X21)^('Reimbursement Breakout'!CN$2-1))),"-")</f>
        <v>-</v>
      </c>
      <c r="CO102" s="715" t="str">
        <f>IF(CO$3='Rent Roll'!$U21,(('Rent Roll'!$W21*'Rent Roll'!$D21)*((1+'Rent Roll'!$X21)^('Reimbursement Breakout'!CO$2-1))),"-")</f>
        <v>-</v>
      </c>
      <c r="CP102" s="715" t="str">
        <f>IF(CP$3='Rent Roll'!$U21,(('Rent Roll'!$W21*'Rent Roll'!$D21)*((1+'Rent Roll'!$X21)^('Reimbursement Breakout'!CP$2-1))),"-")</f>
        <v>-</v>
      </c>
      <c r="CQ102" s="715" t="str">
        <f>IF(CQ$3='Rent Roll'!$U21,(('Rent Roll'!$W21*'Rent Roll'!$D21)*((1+'Rent Roll'!$X21)^('Reimbursement Breakout'!CQ$2-1))),"-")</f>
        <v>-</v>
      </c>
      <c r="CR102" s="715" t="str">
        <f>IF(CR$3='Rent Roll'!$U21,(('Rent Roll'!$W21*'Rent Roll'!$D21)*((1+'Rent Roll'!$X21)^('Reimbursement Breakout'!CR$2-1))),"-")</f>
        <v>-</v>
      </c>
      <c r="CS102" s="715" t="str">
        <f>IF(CS$3='Rent Roll'!$U21,(('Rent Roll'!$W21*'Rent Roll'!$D21)*((1+'Rent Roll'!$X21)^('Reimbursement Breakout'!CS$2-1))),"-")</f>
        <v>-</v>
      </c>
      <c r="CT102" s="715" t="str">
        <f>IF(CT$3='Rent Roll'!$U21,(('Rent Roll'!$W21*'Rent Roll'!$D21)*((1+'Rent Roll'!$X21)^('Reimbursement Breakout'!CT$2-1))),"-")</f>
        <v>-</v>
      </c>
      <c r="CU102" s="715" t="str">
        <f>IF(CU$3='Rent Roll'!$U21,(('Rent Roll'!$W21*'Rent Roll'!$D21)*((1+'Rent Roll'!$X21)^('Reimbursement Breakout'!CU$2-1))),"-")</f>
        <v>-</v>
      </c>
      <c r="CV102" s="715" t="str">
        <f>IF(CV$3='Rent Roll'!$U21,(('Rent Roll'!$W21*'Rent Roll'!$D21)*((1+'Rent Roll'!$X21)^('Reimbursement Breakout'!CV$2-1))),"-")</f>
        <v>-</v>
      </c>
      <c r="CW102" s="715" t="str">
        <f>IF(CW$3='Rent Roll'!$U21,(('Rent Roll'!$W21*'Rent Roll'!$D21)*((1+'Rent Roll'!$X21)^('Reimbursement Breakout'!CW$2-1))),"-")</f>
        <v>-</v>
      </c>
      <c r="CX102" s="715" t="str">
        <f>IF(CX$3='Rent Roll'!$U21,(('Rent Roll'!$W21*'Rent Roll'!$D21)*((1+'Rent Roll'!$X21)^('Reimbursement Breakout'!CX$2-1))),"-")</f>
        <v>-</v>
      </c>
      <c r="CY102" s="715" t="str">
        <f>IF(CY$3='Rent Roll'!$U21,(('Rent Roll'!$W21*'Rent Roll'!$D21)*((1+'Rent Roll'!$X21)^('Reimbursement Breakout'!CY$2-1))),"-")</f>
        <v>-</v>
      </c>
      <c r="CZ102" s="715" t="str">
        <f>IF(CZ$3='Rent Roll'!$U21,(('Rent Roll'!$W21*'Rent Roll'!$D21)*((1+'Rent Roll'!$X21)^('Reimbursement Breakout'!CZ$2-1))),"-")</f>
        <v>-</v>
      </c>
      <c r="DA102" s="715" t="str">
        <f>IF(DA$3='Rent Roll'!$U21,(('Rent Roll'!$W21*'Rent Roll'!$D21)*((1+'Rent Roll'!$X21)^('Reimbursement Breakout'!DA$2-1))),"-")</f>
        <v>-</v>
      </c>
      <c r="DB102" s="715" t="str">
        <f>IF(DB$3='Rent Roll'!$U21,(('Rent Roll'!$W21*'Rent Roll'!$D21)*((1+'Rent Roll'!$X21)^('Reimbursement Breakout'!DB$2-1))),"-")</f>
        <v>-</v>
      </c>
      <c r="DC102" s="715" t="str">
        <f>IF(DC$3='Rent Roll'!$U21,(('Rent Roll'!$W21*'Rent Roll'!$D21)*((1+'Rent Roll'!$X21)^('Reimbursement Breakout'!DC$2-1))),"-")</f>
        <v>-</v>
      </c>
      <c r="DD102" s="715" t="str">
        <f>IF(DD$3='Rent Roll'!$U21,(('Rent Roll'!$W21*'Rent Roll'!$D21)*((1+'Rent Roll'!$X21)^('Reimbursement Breakout'!DD$2-1))),"-")</f>
        <v>-</v>
      </c>
      <c r="DE102" s="715" t="str">
        <f>IF(DE$3='Rent Roll'!$U21,(('Rent Roll'!$W21*'Rent Roll'!$D21)*((1+'Rent Roll'!$X21)^('Reimbursement Breakout'!DE$2-1))),"-")</f>
        <v>-</v>
      </c>
      <c r="DF102" s="715" t="str">
        <f>IF(DF$3='Rent Roll'!$U21,(('Rent Roll'!$W21*'Rent Roll'!$D21)*((1+'Rent Roll'!$X21)^('Reimbursement Breakout'!DF$2-1))),"-")</f>
        <v>-</v>
      </c>
      <c r="DG102" s="715" t="str">
        <f>IF(DG$3='Rent Roll'!$U21,(('Rent Roll'!$W21*'Rent Roll'!$D21)*((1+'Rent Roll'!$X21)^('Reimbursement Breakout'!DG$2-1))),"-")</f>
        <v>-</v>
      </c>
      <c r="DH102" s="715" t="str">
        <f>IF(DH$3='Rent Roll'!$U21,(('Rent Roll'!$W21*'Rent Roll'!$D21)*((1+'Rent Roll'!$X21)^('Reimbursement Breakout'!DH$2-1))),"-")</f>
        <v>-</v>
      </c>
      <c r="DI102" s="715" t="str">
        <f>IF(DI$3='Rent Roll'!$U21,(('Rent Roll'!$W21*'Rent Roll'!$D21)*((1+'Rent Roll'!$X21)^('Reimbursement Breakout'!DI$2-1))),"-")</f>
        <v>-</v>
      </c>
      <c r="DJ102" s="715" t="str">
        <f>IF(DJ$3='Rent Roll'!$U21,(('Rent Roll'!$W21*'Rent Roll'!$D21)*((1+'Rent Roll'!$X21)^('Reimbursement Breakout'!DJ$2-1))),"-")</f>
        <v>-</v>
      </c>
      <c r="DK102" s="715" t="str">
        <f>IF(DK$3='Rent Roll'!$U21,(('Rent Roll'!$W21*'Rent Roll'!$D21)*((1+'Rent Roll'!$X21)^('Reimbursement Breakout'!DK$2-1))),"-")</f>
        <v>-</v>
      </c>
      <c r="DL102" s="715" t="str">
        <f>IF(DL$3='Rent Roll'!$U21,(('Rent Roll'!$W21*'Rent Roll'!$D21)*((1+'Rent Roll'!$X21)^('Reimbursement Breakout'!DL$2-1))),"-")</f>
        <v>-</v>
      </c>
      <c r="DM102" s="715" t="str">
        <f>IF(DM$3='Rent Roll'!$U21,(('Rent Roll'!$W21*'Rent Roll'!$D21)*((1+'Rent Roll'!$X21)^('Reimbursement Breakout'!DM$2-1))),"-")</f>
        <v>-</v>
      </c>
      <c r="DN102" s="715" t="str">
        <f>IF(DN$3='Rent Roll'!$U21,(('Rent Roll'!$W21*'Rent Roll'!$D21)*((1+'Rent Roll'!$X21)^('Reimbursement Breakout'!DN$2-1))),"-")</f>
        <v>-</v>
      </c>
      <c r="DO102" s="715" t="str">
        <f>IF(DO$3='Rent Roll'!$U21,(('Rent Roll'!$W21*'Rent Roll'!$D21)*((1+'Rent Roll'!$X21)^('Reimbursement Breakout'!DO$2-1))),"-")</f>
        <v>-</v>
      </c>
      <c r="DP102" s="715" t="str">
        <f>IF(DP$3='Rent Roll'!$U21,(('Rent Roll'!$W21*'Rent Roll'!$D21)*((1+'Rent Roll'!$X21)^('Reimbursement Breakout'!DP$2-1))),"-")</f>
        <v>-</v>
      </c>
      <c r="DQ102" s="715" t="str">
        <f>IF(DQ$3='Rent Roll'!$U21,(('Rent Roll'!$W21*'Rent Roll'!$D21)*((1+'Rent Roll'!$X21)^('Reimbursement Breakout'!DQ$2-1))),"-")</f>
        <v>-</v>
      </c>
      <c r="DR102" s="715" t="str">
        <f>IF(DR$3='Rent Roll'!$U21,(('Rent Roll'!$W21*'Rent Roll'!$D21)*((1+'Rent Roll'!$X21)^('Reimbursement Breakout'!DR$2-1))),"-")</f>
        <v>-</v>
      </c>
      <c r="DS102" s="715" t="str">
        <f>IF(DS$3='Rent Roll'!$U21,(('Rent Roll'!$W21*'Rent Roll'!$D21)*((1+'Rent Roll'!$X21)^('Reimbursement Breakout'!DS$2-1))),"-")</f>
        <v>-</v>
      </c>
      <c r="DT102" s="715" t="str">
        <f>IF(DT$3='Rent Roll'!$U21,(('Rent Roll'!$W21*'Rent Roll'!$D21)*((1+'Rent Roll'!$X21)^('Reimbursement Breakout'!DT$2-1))),"-")</f>
        <v>-</v>
      </c>
      <c r="DU102" s="715" t="str">
        <f>IF(DU$3='Rent Roll'!$U21,(('Rent Roll'!$W21*'Rent Roll'!$D21)*((1+'Rent Roll'!$X21)^('Reimbursement Breakout'!DU$2-1))),"-")</f>
        <v>-</v>
      </c>
      <c r="DV102" s="715" t="str">
        <f>IF(DV$3='Rent Roll'!$U21,(('Rent Roll'!$W21*'Rent Roll'!$D21)*((1+'Rent Roll'!$X21)^('Reimbursement Breakout'!DV$2-1))),"-")</f>
        <v>-</v>
      </c>
      <c r="DW102" s="715" t="str">
        <f>IF(DW$3='Rent Roll'!$U21,(('Rent Roll'!$W21*'Rent Roll'!$D21)*((1+'Rent Roll'!$X21)^('Reimbursement Breakout'!DW$2-1))),"-")</f>
        <v>-</v>
      </c>
      <c r="DX102" s="715" t="str">
        <f>IF(DX$3='Rent Roll'!$U21,(('Rent Roll'!$W21*'Rent Roll'!$D21)*((1+'Rent Roll'!$X21)^('Reimbursement Breakout'!DX$2-1))),"-")</f>
        <v>-</v>
      </c>
      <c r="DY102" s="715" t="str">
        <f>IF(DY$3='Rent Roll'!$U21,(('Rent Roll'!$W21*'Rent Roll'!$D21)*((1+'Rent Roll'!$X21)^('Reimbursement Breakout'!DY$2-1))),"-")</f>
        <v>-</v>
      </c>
      <c r="DZ102" s="715" t="str">
        <f>IF(DZ$3='Rent Roll'!$U21,(('Rent Roll'!$W21*'Rent Roll'!$D21)*((1+'Rent Roll'!$X21)^('Reimbursement Breakout'!DZ$2-1))),"-")</f>
        <v>-</v>
      </c>
      <c r="EA102" s="715" t="str">
        <f>IF(EA$3='Rent Roll'!$U21,(('Rent Roll'!$W21*'Rent Roll'!$D21)*((1+'Rent Roll'!$X21)^('Reimbursement Breakout'!EA$2-1))),"-")</f>
        <v>-</v>
      </c>
      <c r="EB102" s="715" t="str">
        <f>IF(EB$3='Rent Roll'!$U21,(('Rent Roll'!$W21*'Rent Roll'!$D21)*((1+'Rent Roll'!$X21)^('Reimbursement Breakout'!EB$2-1))),"-")</f>
        <v>-</v>
      </c>
      <c r="EC102" s="715" t="str">
        <f>IF(EC$3='Rent Roll'!$U21,(('Rent Roll'!$W21*'Rent Roll'!$D21)*((1+'Rent Roll'!$X21)^('Reimbursement Breakout'!EC$2-1))),"-")</f>
        <v>-</v>
      </c>
      <c r="ED102" s="715" t="str">
        <f>IF(ED$3='Rent Roll'!$U21,(('Rent Roll'!$W21*'Rent Roll'!$D21)*((1+'Rent Roll'!$X21)^('Reimbursement Breakout'!ED$2-1))),"-")</f>
        <v>-</v>
      </c>
      <c r="EE102" s="715" t="str">
        <f>IF(EE$3='Rent Roll'!$U21,(('Rent Roll'!$W21*'Rent Roll'!$D21)*((1+'Rent Roll'!$X21)^('Reimbursement Breakout'!EE$2-1))),"-")</f>
        <v>-</v>
      </c>
      <c r="EF102" s="361" t="str">
        <f>IF(EF$3='Rent Roll'!$U21,(('Rent Roll'!$W21*'Rent Roll'!$D21)*((1+'Rent Roll'!$X21)^('Reimbursement Breakout'!EF$2-1))),"-")</f>
        <v>-</v>
      </c>
      <c r="EG102" s="693" t="s">
        <v>109</v>
      </c>
    </row>
    <row r="103" spans="2:137" x14ac:dyDescent="0.25">
      <c r="B103" s="732"/>
      <c r="C103" s="714" t="str">
        <f>CONCATENATE('Rent Roll'!B22&amp;" - "&amp;'Rent Roll'!C22)</f>
        <v xml:space="preserve"> - </v>
      </c>
      <c r="D103" s="361">
        <f t="shared" si="23"/>
        <v>0</v>
      </c>
      <c r="E103" s="715" t="str">
        <f>IF(E$3='Rent Roll'!$U22,(('Rent Roll'!$W22*'Rent Roll'!$D22)*((1+'Rent Roll'!$X22)^('Reimbursement Breakout'!E$2-1))),"-")</f>
        <v>-</v>
      </c>
      <c r="F103" s="715" t="str">
        <f>IF(F$3='Rent Roll'!$U22,(('Rent Roll'!$W22*'Rent Roll'!$D22)*((1+'Rent Roll'!$X22)^('Reimbursement Breakout'!F$2-1))),"-")</f>
        <v>-</v>
      </c>
      <c r="G103" s="715" t="str">
        <f>IF(G$3='Rent Roll'!$U22,(('Rent Roll'!$W22*'Rent Roll'!$D22)*((1+'Rent Roll'!$X22)^('Reimbursement Breakout'!G$2-1))),"-")</f>
        <v>-</v>
      </c>
      <c r="H103" s="715" t="str">
        <f>IF(H$3='Rent Roll'!$U22,(('Rent Roll'!$W22*'Rent Roll'!$D22)*((1+'Rent Roll'!$X22)^('Reimbursement Breakout'!H$2-1))),"-")</f>
        <v>-</v>
      </c>
      <c r="I103" s="715" t="str">
        <f>IF(I$3='Rent Roll'!$U22,(('Rent Roll'!$W22*'Rent Roll'!$D22)*((1+'Rent Roll'!$X22)^('Reimbursement Breakout'!I$2-1))),"-")</f>
        <v>-</v>
      </c>
      <c r="J103" s="715" t="str">
        <f>IF(J$3='Rent Roll'!$U22,(('Rent Roll'!$W22*'Rent Roll'!$D22)*((1+'Rent Roll'!$X22)^('Reimbursement Breakout'!J$2-1))),"-")</f>
        <v>-</v>
      </c>
      <c r="K103" s="715" t="str">
        <f>IF(K$3='Rent Roll'!$U22,(('Rent Roll'!$W22*'Rent Roll'!$D22)*((1+'Rent Roll'!$X22)^('Reimbursement Breakout'!K$2-1))),"-")</f>
        <v>-</v>
      </c>
      <c r="L103" s="715" t="str">
        <f>IF(L$3='Rent Roll'!$U22,(('Rent Roll'!$W22*'Rent Roll'!$D22)*((1+'Rent Roll'!$X22)^('Reimbursement Breakout'!L$2-1))),"-")</f>
        <v>-</v>
      </c>
      <c r="M103" s="715" t="str">
        <f>IF(M$3='Rent Roll'!$U22,(('Rent Roll'!$W22*'Rent Roll'!$D22)*((1+'Rent Roll'!$X22)^('Reimbursement Breakout'!M$2-1))),"-")</f>
        <v>-</v>
      </c>
      <c r="N103" s="715" t="str">
        <f>IF(N$3='Rent Roll'!$U22,(('Rent Roll'!$W22*'Rent Roll'!$D22)*((1+'Rent Roll'!$X22)^('Reimbursement Breakout'!N$2-1))),"-")</f>
        <v>-</v>
      </c>
      <c r="O103" s="715" t="str">
        <f>IF(O$3='Rent Roll'!$U22,(('Rent Roll'!$W22*'Rent Roll'!$D22)*((1+'Rent Roll'!$X22)^('Reimbursement Breakout'!O$2-1))),"-")</f>
        <v>-</v>
      </c>
      <c r="P103" s="715" t="str">
        <f>IF(P$3='Rent Roll'!$U22,(('Rent Roll'!$W22*'Rent Roll'!$D22)*((1+'Rent Roll'!$X22)^('Reimbursement Breakout'!P$2-1))),"-")</f>
        <v>-</v>
      </c>
      <c r="Q103" s="715" t="str">
        <f>IF(Q$3='Rent Roll'!$U22,(('Rent Roll'!$W22*'Rent Roll'!$D22)*((1+'Rent Roll'!$X22)^('Reimbursement Breakout'!Q$2-1))),"-")</f>
        <v>-</v>
      </c>
      <c r="R103" s="715" t="str">
        <f>IF(R$3='Rent Roll'!$U22,(('Rent Roll'!$W22*'Rent Roll'!$D22)*((1+'Rent Roll'!$X22)^('Reimbursement Breakout'!R$2-1))),"-")</f>
        <v>-</v>
      </c>
      <c r="S103" s="715" t="str">
        <f>IF(S$3='Rent Roll'!$U22,(('Rent Roll'!$W22*'Rent Roll'!$D22)*((1+'Rent Roll'!$X22)^('Reimbursement Breakout'!S$2-1))),"-")</f>
        <v>-</v>
      </c>
      <c r="T103" s="715" t="str">
        <f>IF(T$3='Rent Roll'!$U22,(('Rent Roll'!$W22*'Rent Roll'!$D22)*((1+'Rent Roll'!$X22)^('Reimbursement Breakout'!T$2-1))),"-")</f>
        <v>-</v>
      </c>
      <c r="U103" s="715" t="str">
        <f>IF(U$3='Rent Roll'!$U22,(('Rent Roll'!$W22*'Rent Roll'!$D22)*((1+'Rent Roll'!$X22)^('Reimbursement Breakout'!U$2-1))),"-")</f>
        <v>-</v>
      </c>
      <c r="V103" s="715" t="str">
        <f>IF(V$3='Rent Roll'!$U22,(('Rent Roll'!$W22*'Rent Roll'!$D22)*((1+'Rent Roll'!$X22)^('Reimbursement Breakout'!V$2-1))),"-")</f>
        <v>-</v>
      </c>
      <c r="W103" s="715" t="str">
        <f>IF(W$3='Rent Roll'!$U22,(('Rent Roll'!$W22*'Rent Roll'!$D22)*((1+'Rent Roll'!$X22)^('Reimbursement Breakout'!W$2-1))),"-")</f>
        <v>-</v>
      </c>
      <c r="X103" s="715" t="str">
        <f>IF(X$3='Rent Roll'!$U22,(('Rent Roll'!$W22*'Rent Roll'!$D22)*((1+'Rent Roll'!$X22)^('Reimbursement Breakout'!X$2-1))),"-")</f>
        <v>-</v>
      </c>
      <c r="Y103" s="715" t="str">
        <f>IF(Y$3='Rent Roll'!$U22,(('Rent Roll'!$W22*'Rent Roll'!$D22)*((1+'Rent Roll'!$X22)^('Reimbursement Breakout'!Y$2-1))),"-")</f>
        <v>-</v>
      </c>
      <c r="Z103" s="715" t="str">
        <f>IF(Z$3='Rent Roll'!$U22,(('Rent Roll'!$W22*'Rent Roll'!$D22)*((1+'Rent Roll'!$X22)^('Reimbursement Breakout'!Z$2-1))),"-")</f>
        <v>-</v>
      </c>
      <c r="AA103" s="715" t="str">
        <f>IF(AA$3='Rent Roll'!$U22,(('Rent Roll'!$W22*'Rent Roll'!$D22)*((1+'Rent Roll'!$X22)^('Reimbursement Breakout'!AA$2-1))),"-")</f>
        <v>-</v>
      </c>
      <c r="AB103" s="715" t="str">
        <f>IF(AB$3='Rent Roll'!$U22,(('Rent Roll'!$W22*'Rent Roll'!$D22)*((1+'Rent Roll'!$X22)^('Reimbursement Breakout'!AB$2-1))),"-")</f>
        <v>-</v>
      </c>
      <c r="AC103" s="715" t="str">
        <f>IF(AC$3='Rent Roll'!$U22,(('Rent Roll'!$W22*'Rent Roll'!$D22)*((1+'Rent Roll'!$X22)^('Reimbursement Breakout'!AC$2-1))),"-")</f>
        <v>-</v>
      </c>
      <c r="AD103" s="715" t="str">
        <f>IF(AD$3='Rent Roll'!$U22,(('Rent Roll'!$W22*'Rent Roll'!$D22)*((1+'Rent Roll'!$X22)^('Reimbursement Breakout'!AD$2-1))),"-")</f>
        <v>-</v>
      </c>
      <c r="AE103" s="715" t="str">
        <f>IF(AE$3='Rent Roll'!$U22,(('Rent Roll'!$W22*'Rent Roll'!$D22)*((1+'Rent Roll'!$X22)^('Reimbursement Breakout'!AE$2-1))),"-")</f>
        <v>-</v>
      </c>
      <c r="AF103" s="715" t="str">
        <f>IF(AF$3='Rent Roll'!$U22,(('Rent Roll'!$W22*'Rent Roll'!$D22)*((1+'Rent Roll'!$X22)^('Reimbursement Breakout'!AF$2-1))),"-")</f>
        <v>-</v>
      </c>
      <c r="AG103" s="715" t="str">
        <f>IF(AG$3='Rent Roll'!$U22,(('Rent Roll'!$W22*'Rent Roll'!$D22)*((1+'Rent Roll'!$X22)^('Reimbursement Breakout'!AG$2-1))),"-")</f>
        <v>-</v>
      </c>
      <c r="AH103" s="715" t="str">
        <f>IF(AH$3='Rent Roll'!$U22,(('Rent Roll'!$W22*'Rent Roll'!$D22)*((1+'Rent Roll'!$X22)^('Reimbursement Breakout'!AH$2-1))),"-")</f>
        <v>-</v>
      </c>
      <c r="AI103" s="715" t="str">
        <f>IF(AI$3='Rent Roll'!$U22,(('Rent Roll'!$W22*'Rent Roll'!$D22)*((1+'Rent Roll'!$X22)^('Reimbursement Breakout'!AI$2-1))),"-")</f>
        <v>-</v>
      </c>
      <c r="AJ103" s="715" t="str">
        <f>IF(AJ$3='Rent Roll'!$U22,(('Rent Roll'!$W22*'Rent Roll'!$D22)*((1+'Rent Roll'!$X22)^('Reimbursement Breakout'!AJ$2-1))),"-")</f>
        <v>-</v>
      </c>
      <c r="AK103" s="715" t="str">
        <f>IF(AK$3='Rent Roll'!$U22,(('Rent Roll'!$W22*'Rent Roll'!$D22)*((1+'Rent Roll'!$X22)^('Reimbursement Breakout'!AK$2-1))),"-")</f>
        <v>-</v>
      </c>
      <c r="AL103" s="715" t="str">
        <f>IF(AL$3='Rent Roll'!$U22,(('Rent Roll'!$W22*'Rent Roll'!$D22)*((1+'Rent Roll'!$X22)^('Reimbursement Breakout'!AL$2-1))),"-")</f>
        <v>-</v>
      </c>
      <c r="AM103" s="715" t="str">
        <f>IF(AM$3='Rent Roll'!$U22,(('Rent Roll'!$W22*'Rent Roll'!$D22)*((1+'Rent Roll'!$X22)^('Reimbursement Breakout'!AM$2-1))),"-")</f>
        <v>-</v>
      </c>
      <c r="AN103" s="715" t="str">
        <f>IF(AN$3='Rent Roll'!$U22,(('Rent Roll'!$W22*'Rent Roll'!$D22)*((1+'Rent Roll'!$X22)^('Reimbursement Breakout'!AN$2-1))),"-")</f>
        <v>-</v>
      </c>
      <c r="AO103" s="715" t="str">
        <f>IF(AO$3='Rent Roll'!$U22,(('Rent Roll'!$W22*'Rent Roll'!$D22)*((1+'Rent Roll'!$X22)^('Reimbursement Breakout'!AO$2-1))),"-")</f>
        <v>-</v>
      </c>
      <c r="AP103" s="715" t="str">
        <f>IF(AP$3='Rent Roll'!$U22,(('Rent Roll'!$W22*'Rent Roll'!$D22)*((1+'Rent Roll'!$X22)^('Reimbursement Breakout'!AP$2-1))),"-")</f>
        <v>-</v>
      </c>
      <c r="AQ103" s="715" t="str">
        <f>IF(AQ$3='Rent Roll'!$U22,(('Rent Roll'!$W22*'Rent Roll'!$D22)*((1+'Rent Roll'!$X22)^('Reimbursement Breakout'!AQ$2-1))),"-")</f>
        <v>-</v>
      </c>
      <c r="AR103" s="715" t="str">
        <f>IF(AR$3='Rent Roll'!$U22,(('Rent Roll'!$W22*'Rent Roll'!$D22)*((1+'Rent Roll'!$X22)^('Reimbursement Breakout'!AR$2-1))),"-")</f>
        <v>-</v>
      </c>
      <c r="AS103" s="715" t="str">
        <f>IF(AS$3='Rent Roll'!$U22,(('Rent Roll'!$W22*'Rent Roll'!$D22)*((1+'Rent Roll'!$X22)^('Reimbursement Breakout'!AS$2-1))),"-")</f>
        <v>-</v>
      </c>
      <c r="AT103" s="715" t="str">
        <f>IF(AT$3='Rent Roll'!$U22,(('Rent Roll'!$W22*'Rent Roll'!$D22)*((1+'Rent Roll'!$X22)^('Reimbursement Breakout'!AT$2-1))),"-")</f>
        <v>-</v>
      </c>
      <c r="AU103" s="715" t="str">
        <f>IF(AU$3='Rent Roll'!$U22,(('Rent Roll'!$W22*'Rent Roll'!$D22)*((1+'Rent Roll'!$X22)^('Reimbursement Breakout'!AU$2-1))),"-")</f>
        <v>-</v>
      </c>
      <c r="AV103" s="715" t="str">
        <f>IF(AV$3='Rent Roll'!$U22,(('Rent Roll'!$W22*'Rent Roll'!$D22)*((1+'Rent Roll'!$X22)^('Reimbursement Breakout'!AV$2-1))),"-")</f>
        <v>-</v>
      </c>
      <c r="AW103" s="715" t="str">
        <f>IF(AW$3='Rent Roll'!$U22,(('Rent Roll'!$W22*'Rent Roll'!$D22)*((1+'Rent Roll'!$X22)^('Reimbursement Breakout'!AW$2-1))),"-")</f>
        <v>-</v>
      </c>
      <c r="AX103" s="715" t="str">
        <f>IF(AX$3='Rent Roll'!$U22,(('Rent Roll'!$W22*'Rent Roll'!$D22)*((1+'Rent Roll'!$X22)^('Reimbursement Breakout'!AX$2-1))),"-")</f>
        <v>-</v>
      </c>
      <c r="AY103" s="715" t="str">
        <f>IF(AY$3='Rent Roll'!$U22,(('Rent Roll'!$W22*'Rent Roll'!$D22)*((1+'Rent Roll'!$X22)^('Reimbursement Breakout'!AY$2-1))),"-")</f>
        <v>-</v>
      </c>
      <c r="AZ103" s="715" t="str">
        <f>IF(AZ$3='Rent Roll'!$U22,(('Rent Roll'!$W22*'Rent Roll'!$D22)*((1+'Rent Roll'!$X22)^('Reimbursement Breakout'!AZ$2-1))),"-")</f>
        <v>-</v>
      </c>
      <c r="BA103" s="715" t="str">
        <f>IF(BA$3='Rent Roll'!$U22,(('Rent Roll'!$W22*'Rent Roll'!$D22)*((1+'Rent Roll'!$X22)^('Reimbursement Breakout'!BA$2-1))),"-")</f>
        <v>-</v>
      </c>
      <c r="BB103" s="715" t="str">
        <f>IF(BB$3='Rent Roll'!$U22,(('Rent Roll'!$W22*'Rent Roll'!$D22)*((1+'Rent Roll'!$X22)^('Reimbursement Breakout'!BB$2-1))),"-")</f>
        <v>-</v>
      </c>
      <c r="BC103" s="715" t="str">
        <f>IF(BC$3='Rent Roll'!$U22,(('Rent Roll'!$W22*'Rent Roll'!$D22)*((1+'Rent Roll'!$X22)^('Reimbursement Breakout'!BC$2-1))),"-")</f>
        <v>-</v>
      </c>
      <c r="BD103" s="715" t="str">
        <f>IF(BD$3='Rent Roll'!$U22,(('Rent Roll'!$W22*'Rent Roll'!$D22)*((1+'Rent Roll'!$X22)^('Reimbursement Breakout'!BD$2-1))),"-")</f>
        <v>-</v>
      </c>
      <c r="BE103" s="715" t="str">
        <f>IF(BE$3='Rent Roll'!$U22,(('Rent Roll'!$W22*'Rent Roll'!$D22)*((1+'Rent Roll'!$X22)^('Reimbursement Breakout'!BE$2-1))),"-")</f>
        <v>-</v>
      </c>
      <c r="BF103" s="715" t="str">
        <f>IF(BF$3='Rent Roll'!$U22,(('Rent Roll'!$W22*'Rent Roll'!$D22)*((1+'Rent Roll'!$X22)^('Reimbursement Breakout'!BF$2-1))),"-")</f>
        <v>-</v>
      </c>
      <c r="BG103" s="715" t="str">
        <f>IF(BG$3='Rent Roll'!$U22,(('Rent Roll'!$W22*'Rent Roll'!$D22)*((1+'Rent Roll'!$X22)^('Reimbursement Breakout'!BG$2-1))),"-")</f>
        <v>-</v>
      </c>
      <c r="BH103" s="715" t="str">
        <f>IF(BH$3='Rent Roll'!$U22,(('Rent Roll'!$W22*'Rent Roll'!$D22)*((1+'Rent Roll'!$X22)^('Reimbursement Breakout'!BH$2-1))),"-")</f>
        <v>-</v>
      </c>
      <c r="BI103" s="715" t="str">
        <f>IF(BI$3='Rent Roll'!$U22,(('Rent Roll'!$W22*'Rent Roll'!$D22)*((1+'Rent Roll'!$X22)^('Reimbursement Breakout'!BI$2-1))),"-")</f>
        <v>-</v>
      </c>
      <c r="BJ103" s="715" t="str">
        <f>IF(BJ$3='Rent Roll'!$U22,(('Rent Roll'!$W22*'Rent Roll'!$D22)*((1+'Rent Roll'!$X22)^('Reimbursement Breakout'!BJ$2-1))),"-")</f>
        <v>-</v>
      </c>
      <c r="BK103" s="715" t="str">
        <f>IF(BK$3='Rent Roll'!$U22,(('Rent Roll'!$W22*'Rent Roll'!$D22)*((1+'Rent Roll'!$X22)^('Reimbursement Breakout'!BK$2-1))),"-")</f>
        <v>-</v>
      </c>
      <c r="BL103" s="715" t="str">
        <f>IF(BL$3='Rent Roll'!$U22,(('Rent Roll'!$W22*'Rent Roll'!$D22)*((1+'Rent Roll'!$X22)^('Reimbursement Breakout'!BL$2-1))),"-")</f>
        <v>-</v>
      </c>
      <c r="BM103" s="715" t="str">
        <f>IF(BM$3='Rent Roll'!$U22,(('Rent Roll'!$W22*'Rent Roll'!$D22)*((1+'Rent Roll'!$X22)^('Reimbursement Breakout'!BM$2-1))),"-")</f>
        <v>-</v>
      </c>
      <c r="BN103" s="715" t="str">
        <f>IF(BN$3='Rent Roll'!$U22,(('Rent Roll'!$W22*'Rent Roll'!$D22)*((1+'Rent Roll'!$X22)^('Reimbursement Breakout'!BN$2-1))),"-")</f>
        <v>-</v>
      </c>
      <c r="BO103" s="715" t="str">
        <f>IF(BO$3='Rent Roll'!$U22,(('Rent Roll'!$W22*'Rent Roll'!$D22)*((1+'Rent Roll'!$X22)^('Reimbursement Breakout'!BO$2-1))),"-")</f>
        <v>-</v>
      </c>
      <c r="BP103" s="715" t="str">
        <f>IF(BP$3='Rent Roll'!$U22,(('Rent Roll'!$W22*'Rent Roll'!$D22)*((1+'Rent Roll'!$X22)^('Reimbursement Breakout'!BP$2-1))),"-")</f>
        <v>-</v>
      </c>
      <c r="BQ103" s="715" t="str">
        <f>IF(BQ$3='Rent Roll'!$U22,(('Rent Roll'!$W22*'Rent Roll'!$D22)*((1+'Rent Roll'!$X22)^('Reimbursement Breakout'!BQ$2-1))),"-")</f>
        <v>-</v>
      </c>
      <c r="BR103" s="715" t="str">
        <f>IF(BR$3='Rent Roll'!$U22,(('Rent Roll'!$W22*'Rent Roll'!$D22)*((1+'Rent Roll'!$X22)^('Reimbursement Breakout'!BR$2-1))),"-")</f>
        <v>-</v>
      </c>
      <c r="BS103" s="715" t="str">
        <f>IF(BS$3='Rent Roll'!$U22,(('Rent Roll'!$W22*'Rent Roll'!$D22)*((1+'Rent Roll'!$X22)^('Reimbursement Breakout'!BS$2-1))),"-")</f>
        <v>-</v>
      </c>
      <c r="BT103" s="715" t="str">
        <f>IF(BT$3='Rent Roll'!$U22,(('Rent Roll'!$W22*'Rent Roll'!$D22)*((1+'Rent Roll'!$X22)^('Reimbursement Breakout'!BT$2-1))),"-")</f>
        <v>-</v>
      </c>
      <c r="BU103" s="715" t="str">
        <f>IF(BU$3='Rent Roll'!$U22,(('Rent Roll'!$W22*'Rent Roll'!$D22)*((1+'Rent Roll'!$X22)^('Reimbursement Breakout'!BU$2-1))),"-")</f>
        <v>-</v>
      </c>
      <c r="BV103" s="715" t="str">
        <f>IF(BV$3='Rent Roll'!$U22,(('Rent Roll'!$W22*'Rent Roll'!$D22)*((1+'Rent Roll'!$X22)^('Reimbursement Breakout'!BV$2-1))),"-")</f>
        <v>-</v>
      </c>
      <c r="BW103" s="715" t="str">
        <f>IF(BW$3='Rent Roll'!$U22,(('Rent Roll'!$W22*'Rent Roll'!$D22)*((1+'Rent Roll'!$X22)^('Reimbursement Breakout'!BW$2-1))),"-")</f>
        <v>-</v>
      </c>
      <c r="BX103" s="715" t="str">
        <f>IF(BX$3='Rent Roll'!$U22,(('Rent Roll'!$W22*'Rent Roll'!$D22)*((1+'Rent Roll'!$X22)^('Reimbursement Breakout'!BX$2-1))),"-")</f>
        <v>-</v>
      </c>
      <c r="BY103" s="715" t="str">
        <f>IF(BY$3='Rent Roll'!$U22,(('Rent Roll'!$W22*'Rent Roll'!$D22)*((1+'Rent Roll'!$X22)^('Reimbursement Breakout'!BY$2-1))),"-")</f>
        <v>-</v>
      </c>
      <c r="BZ103" s="715" t="str">
        <f>IF(BZ$3='Rent Roll'!$U22,(('Rent Roll'!$W22*'Rent Roll'!$D22)*((1+'Rent Roll'!$X22)^('Reimbursement Breakout'!BZ$2-1))),"-")</f>
        <v>-</v>
      </c>
      <c r="CA103" s="715" t="str">
        <f>IF(CA$3='Rent Roll'!$U22,(('Rent Roll'!$W22*'Rent Roll'!$D22)*((1+'Rent Roll'!$X22)^('Reimbursement Breakout'!CA$2-1))),"-")</f>
        <v>-</v>
      </c>
      <c r="CB103" s="715" t="str">
        <f>IF(CB$3='Rent Roll'!$U22,(('Rent Roll'!$W22*'Rent Roll'!$D22)*((1+'Rent Roll'!$X22)^('Reimbursement Breakout'!CB$2-1))),"-")</f>
        <v>-</v>
      </c>
      <c r="CC103" s="715" t="str">
        <f>IF(CC$3='Rent Roll'!$U22,(('Rent Roll'!$W22*'Rent Roll'!$D22)*((1+'Rent Roll'!$X22)^('Reimbursement Breakout'!CC$2-1))),"-")</f>
        <v>-</v>
      </c>
      <c r="CD103" s="715" t="str">
        <f>IF(CD$3='Rent Roll'!$U22,(('Rent Roll'!$W22*'Rent Roll'!$D22)*((1+'Rent Roll'!$X22)^('Reimbursement Breakout'!CD$2-1))),"-")</f>
        <v>-</v>
      </c>
      <c r="CE103" s="715" t="str">
        <f>IF(CE$3='Rent Roll'!$U22,(('Rent Roll'!$W22*'Rent Roll'!$D22)*((1+'Rent Roll'!$X22)^('Reimbursement Breakout'!CE$2-1))),"-")</f>
        <v>-</v>
      </c>
      <c r="CF103" s="715" t="str">
        <f>IF(CF$3='Rent Roll'!$U22,(('Rent Roll'!$W22*'Rent Roll'!$D22)*((1+'Rent Roll'!$X22)^('Reimbursement Breakout'!CF$2-1))),"-")</f>
        <v>-</v>
      </c>
      <c r="CG103" s="715" t="str">
        <f>IF(CG$3='Rent Roll'!$U22,(('Rent Roll'!$W22*'Rent Roll'!$D22)*((1+'Rent Roll'!$X22)^('Reimbursement Breakout'!CG$2-1))),"-")</f>
        <v>-</v>
      </c>
      <c r="CH103" s="715" t="str">
        <f>IF(CH$3='Rent Roll'!$U22,(('Rent Roll'!$W22*'Rent Roll'!$D22)*((1+'Rent Roll'!$X22)^('Reimbursement Breakout'!CH$2-1))),"-")</f>
        <v>-</v>
      </c>
      <c r="CI103" s="715" t="str">
        <f>IF(CI$3='Rent Roll'!$U22,(('Rent Roll'!$W22*'Rent Roll'!$D22)*((1+'Rent Roll'!$X22)^('Reimbursement Breakout'!CI$2-1))),"-")</f>
        <v>-</v>
      </c>
      <c r="CJ103" s="715" t="str">
        <f>IF(CJ$3='Rent Roll'!$U22,(('Rent Roll'!$W22*'Rent Roll'!$D22)*((1+'Rent Roll'!$X22)^('Reimbursement Breakout'!CJ$2-1))),"-")</f>
        <v>-</v>
      </c>
      <c r="CK103" s="715" t="str">
        <f>IF(CK$3='Rent Roll'!$U22,(('Rent Roll'!$W22*'Rent Roll'!$D22)*((1+'Rent Roll'!$X22)^('Reimbursement Breakout'!CK$2-1))),"-")</f>
        <v>-</v>
      </c>
      <c r="CL103" s="715" t="str">
        <f>IF(CL$3='Rent Roll'!$U22,(('Rent Roll'!$W22*'Rent Roll'!$D22)*((1+'Rent Roll'!$X22)^('Reimbursement Breakout'!CL$2-1))),"-")</f>
        <v>-</v>
      </c>
      <c r="CM103" s="715" t="str">
        <f>IF(CM$3='Rent Roll'!$U22,(('Rent Roll'!$W22*'Rent Roll'!$D22)*((1+'Rent Roll'!$X22)^('Reimbursement Breakout'!CM$2-1))),"-")</f>
        <v>-</v>
      </c>
      <c r="CN103" s="715" t="str">
        <f>IF(CN$3='Rent Roll'!$U22,(('Rent Roll'!$W22*'Rent Roll'!$D22)*((1+'Rent Roll'!$X22)^('Reimbursement Breakout'!CN$2-1))),"-")</f>
        <v>-</v>
      </c>
      <c r="CO103" s="715" t="str">
        <f>IF(CO$3='Rent Roll'!$U22,(('Rent Roll'!$W22*'Rent Roll'!$D22)*((1+'Rent Roll'!$X22)^('Reimbursement Breakout'!CO$2-1))),"-")</f>
        <v>-</v>
      </c>
      <c r="CP103" s="715" t="str">
        <f>IF(CP$3='Rent Roll'!$U22,(('Rent Roll'!$W22*'Rent Roll'!$D22)*((1+'Rent Roll'!$X22)^('Reimbursement Breakout'!CP$2-1))),"-")</f>
        <v>-</v>
      </c>
      <c r="CQ103" s="715" t="str">
        <f>IF(CQ$3='Rent Roll'!$U22,(('Rent Roll'!$W22*'Rent Roll'!$D22)*((1+'Rent Roll'!$X22)^('Reimbursement Breakout'!CQ$2-1))),"-")</f>
        <v>-</v>
      </c>
      <c r="CR103" s="715" t="str">
        <f>IF(CR$3='Rent Roll'!$U22,(('Rent Roll'!$W22*'Rent Roll'!$D22)*((1+'Rent Roll'!$X22)^('Reimbursement Breakout'!CR$2-1))),"-")</f>
        <v>-</v>
      </c>
      <c r="CS103" s="715" t="str">
        <f>IF(CS$3='Rent Roll'!$U22,(('Rent Roll'!$W22*'Rent Roll'!$D22)*((1+'Rent Roll'!$X22)^('Reimbursement Breakout'!CS$2-1))),"-")</f>
        <v>-</v>
      </c>
      <c r="CT103" s="715" t="str">
        <f>IF(CT$3='Rent Roll'!$U22,(('Rent Roll'!$W22*'Rent Roll'!$D22)*((1+'Rent Roll'!$X22)^('Reimbursement Breakout'!CT$2-1))),"-")</f>
        <v>-</v>
      </c>
      <c r="CU103" s="715" t="str">
        <f>IF(CU$3='Rent Roll'!$U22,(('Rent Roll'!$W22*'Rent Roll'!$D22)*((1+'Rent Roll'!$X22)^('Reimbursement Breakout'!CU$2-1))),"-")</f>
        <v>-</v>
      </c>
      <c r="CV103" s="715" t="str">
        <f>IF(CV$3='Rent Roll'!$U22,(('Rent Roll'!$W22*'Rent Roll'!$D22)*((1+'Rent Roll'!$X22)^('Reimbursement Breakout'!CV$2-1))),"-")</f>
        <v>-</v>
      </c>
      <c r="CW103" s="715" t="str">
        <f>IF(CW$3='Rent Roll'!$U22,(('Rent Roll'!$W22*'Rent Roll'!$D22)*((1+'Rent Roll'!$X22)^('Reimbursement Breakout'!CW$2-1))),"-")</f>
        <v>-</v>
      </c>
      <c r="CX103" s="715" t="str">
        <f>IF(CX$3='Rent Roll'!$U22,(('Rent Roll'!$W22*'Rent Roll'!$D22)*((1+'Rent Roll'!$X22)^('Reimbursement Breakout'!CX$2-1))),"-")</f>
        <v>-</v>
      </c>
      <c r="CY103" s="715" t="str">
        <f>IF(CY$3='Rent Roll'!$U22,(('Rent Roll'!$W22*'Rent Roll'!$D22)*((1+'Rent Roll'!$X22)^('Reimbursement Breakout'!CY$2-1))),"-")</f>
        <v>-</v>
      </c>
      <c r="CZ103" s="715" t="str">
        <f>IF(CZ$3='Rent Roll'!$U22,(('Rent Roll'!$W22*'Rent Roll'!$D22)*((1+'Rent Roll'!$X22)^('Reimbursement Breakout'!CZ$2-1))),"-")</f>
        <v>-</v>
      </c>
      <c r="DA103" s="715" t="str">
        <f>IF(DA$3='Rent Roll'!$U22,(('Rent Roll'!$W22*'Rent Roll'!$D22)*((1+'Rent Roll'!$X22)^('Reimbursement Breakout'!DA$2-1))),"-")</f>
        <v>-</v>
      </c>
      <c r="DB103" s="715" t="str">
        <f>IF(DB$3='Rent Roll'!$U22,(('Rent Roll'!$W22*'Rent Roll'!$D22)*((1+'Rent Roll'!$X22)^('Reimbursement Breakout'!DB$2-1))),"-")</f>
        <v>-</v>
      </c>
      <c r="DC103" s="715" t="str">
        <f>IF(DC$3='Rent Roll'!$U22,(('Rent Roll'!$W22*'Rent Roll'!$D22)*((1+'Rent Roll'!$X22)^('Reimbursement Breakout'!DC$2-1))),"-")</f>
        <v>-</v>
      </c>
      <c r="DD103" s="715" t="str">
        <f>IF(DD$3='Rent Roll'!$U22,(('Rent Roll'!$W22*'Rent Roll'!$D22)*((1+'Rent Roll'!$X22)^('Reimbursement Breakout'!DD$2-1))),"-")</f>
        <v>-</v>
      </c>
      <c r="DE103" s="715" t="str">
        <f>IF(DE$3='Rent Roll'!$U22,(('Rent Roll'!$W22*'Rent Roll'!$D22)*((1+'Rent Roll'!$X22)^('Reimbursement Breakout'!DE$2-1))),"-")</f>
        <v>-</v>
      </c>
      <c r="DF103" s="715" t="str">
        <f>IF(DF$3='Rent Roll'!$U22,(('Rent Roll'!$W22*'Rent Roll'!$D22)*((1+'Rent Roll'!$X22)^('Reimbursement Breakout'!DF$2-1))),"-")</f>
        <v>-</v>
      </c>
      <c r="DG103" s="715" t="str">
        <f>IF(DG$3='Rent Roll'!$U22,(('Rent Roll'!$W22*'Rent Roll'!$D22)*((1+'Rent Roll'!$X22)^('Reimbursement Breakout'!DG$2-1))),"-")</f>
        <v>-</v>
      </c>
      <c r="DH103" s="715" t="str">
        <f>IF(DH$3='Rent Roll'!$U22,(('Rent Roll'!$W22*'Rent Roll'!$D22)*((1+'Rent Roll'!$X22)^('Reimbursement Breakout'!DH$2-1))),"-")</f>
        <v>-</v>
      </c>
      <c r="DI103" s="715" t="str">
        <f>IF(DI$3='Rent Roll'!$U22,(('Rent Roll'!$W22*'Rent Roll'!$D22)*((1+'Rent Roll'!$X22)^('Reimbursement Breakout'!DI$2-1))),"-")</f>
        <v>-</v>
      </c>
      <c r="DJ103" s="715" t="str">
        <f>IF(DJ$3='Rent Roll'!$U22,(('Rent Roll'!$W22*'Rent Roll'!$D22)*((1+'Rent Roll'!$X22)^('Reimbursement Breakout'!DJ$2-1))),"-")</f>
        <v>-</v>
      </c>
      <c r="DK103" s="715" t="str">
        <f>IF(DK$3='Rent Roll'!$U22,(('Rent Roll'!$W22*'Rent Roll'!$D22)*((1+'Rent Roll'!$X22)^('Reimbursement Breakout'!DK$2-1))),"-")</f>
        <v>-</v>
      </c>
      <c r="DL103" s="715" t="str">
        <f>IF(DL$3='Rent Roll'!$U22,(('Rent Roll'!$W22*'Rent Roll'!$D22)*((1+'Rent Roll'!$X22)^('Reimbursement Breakout'!DL$2-1))),"-")</f>
        <v>-</v>
      </c>
      <c r="DM103" s="715" t="str">
        <f>IF(DM$3='Rent Roll'!$U22,(('Rent Roll'!$W22*'Rent Roll'!$D22)*((1+'Rent Roll'!$X22)^('Reimbursement Breakout'!DM$2-1))),"-")</f>
        <v>-</v>
      </c>
      <c r="DN103" s="715" t="str">
        <f>IF(DN$3='Rent Roll'!$U22,(('Rent Roll'!$W22*'Rent Roll'!$D22)*((1+'Rent Roll'!$X22)^('Reimbursement Breakout'!DN$2-1))),"-")</f>
        <v>-</v>
      </c>
      <c r="DO103" s="715" t="str">
        <f>IF(DO$3='Rent Roll'!$U22,(('Rent Roll'!$W22*'Rent Roll'!$D22)*((1+'Rent Roll'!$X22)^('Reimbursement Breakout'!DO$2-1))),"-")</f>
        <v>-</v>
      </c>
      <c r="DP103" s="715" t="str">
        <f>IF(DP$3='Rent Roll'!$U22,(('Rent Roll'!$W22*'Rent Roll'!$D22)*((1+'Rent Roll'!$X22)^('Reimbursement Breakout'!DP$2-1))),"-")</f>
        <v>-</v>
      </c>
      <c r="DQ103" s="715" t="str">
        <f>IF(DQ$3='Rent Roll'!$U22,(('Rent Roll'!$W22*'Rent Roll'!$D22)*((1+'Rent Roll'!$X22)^('Reimbursement Breakout'!DQ$2-1))),"-")</f>
        <v>-</v>
      </c>
      <c r="DR103" s="715" t="str">
        <f>IF(DR$3='Rent Roll'!$U22,(('Rent Roll'!$W22*'Rent Roll'!$D22)*((1+'Rent Roll'!$X22)^('Reimbursement Breakout'!DR$2-1))),"-")</f>
        <v>-</v>
      </c>
      <c r="DS103" s="715" t="str">
        <f>IF(DS$3='Rent Roll'!$U22,(('Rent Roll'!$W22*'Rent Roll'!$D22)*((1+'Rent Roll'!$X22)^('Reimbursement Breakout'!DS$2-1))),"-")</f>
        <v>-</v>
      </c>
      <c r="DT103" s="715" t="str">
        <f>IF(DT$3='Rent Roll'!$U22,(('Rent Roll'!$W22*'Rent Roll'!$D22)*((1+'Rent Roll'!$X22)^('Reimbursement Breakout'!DT$2-1))),"-")</f>
        <v>-</v>
      </c>
      <c r="DU103" s="715" t="str">
        <f>IF(DU$3='Rent Roll'!$U22,(('Rent Roll'!$W22*'Rent Roll'!$D22)*((1+'Rent Roll'!$X22)^('Reimbursement Breakout'!DU$2-1))),"-")</f>
        <v>-</v>
      </c>
      <c r="DV103" s="715" t="str">
        <f>IF(DV$3='Rent Roll'!$U22,(('Rent Roll'!$W22*'Rent Roll'!$D22)*((1+'Rent Roll'!$X22)^('Reimbursement Breakout'!DV$2-1))),"-")</f>
        <v>-</v>
      </c>
      <c r="DW103" s="715" t="str">
        <f>IF(DW$3='Rent Roll'!$U22,(('Rent Roll'!$W22*'Rent Roll'!$D22)*((1+'Rent Roll'!$X22)^('Reimbursement Breakout'!DW$2-1))),"-")</f>
        <v>-</v>
      </c>
      <c r="DX103" s="715" t="str">
        <f>IF(DX$3='Rent Roll'!$U22,(('Rent Roll'!$W22*'Rent Roll'!$D22)*((1+'Rent Roll'!$X22)^('Reimbursement Breakout'!DX$2-1))),"-")</f>
        <v>-</v>
      </c>
      <c r="DY103" s="715" t="str">
        <f>IF(DY$3='Rent Roll'!$U22,(('Rent Roll'!$W22*'Rent Roll'!$D22)*((1+'Rent Roll'!$X22)^('Reimbursement Breakout'!DY$2-1))),"-")</f>
        <v>-</v>
      </c>
      <c r="DZ103" s="715" t="str">
        <f>IF(DZ$3='Rent Roll'!$U22,(('Rent Roll'!$W22*'Rent Roll'!$D22)*((1+'Rent Roll'!$X22)^('Reimbursement Breakout'!DZ$2-1))),"-")</f>
        <v>-</v>
      </c>
      <c r="EA103" s="715" t="str">
        <f>IF(EA$3='Rent Roll'!$U22,(('Rent Roll'!$W22*'Rent Roll'!$D22)*((1+'Rent Roll'!$X22)^('Reimbursement Breakout'!EA$2-1))),"-")</f>
        <v>-</v>
      </c>
      <c r="EB103" s="715" t="str">
        <f>IF(EB$3='Rent Roll'!$U22,(('Rent Roll'!$W22*'Rent Roll'!$D22)*((1+'Rent Roll'!$X22)^('Reimbursement Breakout'!EB$2-1))),"-")</f>
        <v>-</v>
      </c>
      <c r="EC103" s="715" t="str">
        <f>IF(EC$3='Rent Roll'!$U22,(('Rent Roll'!$W22*'Rent Roll'!$D22)*((1+'Rent Roll'!$X22)^('Reimbursement Breakout'!EC$2-1))),"-")</f>
        <v>-</v>
      </c>
      <c r="ED103" s="715" t="str">
        <f>IF(ED$3='Rent Roll'!$U22,(('Rent Roll'!$W22*'Rent Roll'!$D22)*((1+'Rent Roll'!$X22)^('Reimbursement Breakout'!ED$2-1))),"-")</f>
        <v>-</v>
      </c>
      <c r="EE103" s="715" t="str">
        <f>IF(EE$3='Rent Roll'!$U22,(('Rent Roll'!$W22*'Rent Roll'!$D22)*((1+'Rent Roll'!$X22)^('Reimbursement Breakout'!EE$2-1))),"-")</f>
        <v>-</v>
      </c>
      <c r="EF103" s="361" t="str">
        <f>IF(EF$3='Rent Roll'!$U22,(('Rent Roll'!$W22*'Rent Roll'!$D22)*((1+'Rent Roll'!$X22)^('Reimbursement Breakout'!EF$2-1))),"-")</f>
        <v>-</v>
      </c>
      <c r="EG103" s="693" t="s">
        <v>109</v>
      </c>
    </row>
    <row r="104" spans="2:137" x14ac:dyDescent="0.25">
      <c r="B104" s="732"/>
      <c r="C104" s="714" t="str">
        <f>CONCATENATE('Rent Roll'!B23&amp;" - "&amp;'Rent Roll'!C23)</f>
        <v xml:space="preserve"> - </v>
      </c>
      <c r="D104" s="361">
        <f t="shared" si="23"/>
        <v>0</v>
      </c>
      <c r="E104" s="715" t="str">
        <f>IF(E$3='Rent Roll'!$U23,(('Rent Roll'!$W23*'Rent Roll'!$D23)*((1+'Rent Roll'!$X23)^('Reimbursement Breakout'!E$2-1))),"-")</f>
        <v>-</v>
      </c>
      <c r="F104" s="715" t="str">
        <f>IF(F$3='Rent Roll'!$U23,(('Rent Roll'!$W23*'Rent Roll'!$D23)*((1+'Rent Roll'!$X23)^('Reimbursement Breakout'!F$2-1))),"-")</f>
        <v>-</v>
      </c>
      <c r="G104" s="715" t="str">
        <f>IF(G$3='Rent Roll'!$U23,(('Rent Roll'!$W23*'Rent Roll'!$D23)*((1+'Rent Roll'!$X23)^('Reimbursement Breakout'!G$2-1))),"-")</f>
        <v>-</v>
      </c>
      <c r="H104" s="715" t="str">
        <f>IF(H$3='Rent Roll'!$U23,(('Rent Roll'!$W23*'Rent Roll'!$D23)*((1+'Rent Roll'!$X23)^('Reimbursement Breakout'!H$2-1))),"-")</f>
        <v>-</v>
      </c>
      <c r="I104" s="715" t="str">
        <f>IF(I$3='Rent Roll'!$U23,(('Rent Roll'!$W23*'Rent Roll'!$D23)*((1+'Rent Roll'!$X23)^('Reimbursement Breakout'!I$2-1))),"-")</f>
        <v>-</v>
      </c>
      <c r="J104" s="715" t="str">
        <f>IF(J$3='Rent Roll'!$U23,(('Rent Roll'!$W23*'Rent Roll'!$D23)*((1+'Rent Roll'!$X23)^('Reimbursement Breakout'!J$2-1))),"-")</f>
        <v>-</v>
      </c>
      <c r="K104" s="715" t="str">
        <f>IF(K$3='Rent Roll'!$U23,(('Rent Roll'!$W23*'Rent Roll'!$D23)*((1+'Rent Roll'!$X23)^('Reimbursement Breakout'!K$2-1))),"-")</f>
        <v>-</v>
      </c>
      <c r="L104" s="715" t="str">
        <f>IF(L$3='Rent Roll'!$U23,(('Rent Roll'!$W23*'Rent Roll'!$D23)*((1+'Rent Roll'!$X23)^('Reimbursement Breakout'!L$2-1))),"-")</f>
        <v>-</v>
      </c>
      <c r="M104" s="715" t="str">
        <f>IF(M$3='Rent Roll'!$U23,(('Rent Roll'!$W23*'Rent Roll'!$D23)*((1+'Rent Roll'!$X23)^('Reimbursement Breakout'!M$2-1))),"-")</f>
        <v>-</v>
      </c>
      <c r="N104" s="715" t="str">
        <f>IF(N$3='Rent Roll'!$U23,(('Rent Roll'!$W23*'Rent Roll'!$D23)*((1+'Rent Roll'!$X23)^('Reimbursement Breakout'!N$2-1))),"-")</f>
        <v>-</v>
      </c>
      <c r="O104" s="715" t="str">
        <f>IF(O$3='Rent Roll'!$U23,(('Rent Roll'!$W23*'Rent Roll'!$D23)*((1+'Rent Roll'!$X23)^('Reimbursement Breakout'!O$2-1))),"-")</f>
        <v>-</v>
      </c>
      <c r="P104" s="715" t="str">
        <f>IF(P$3='Rent Roll'!$U23,(('Rent Roll'!$W23*'Rent Roll'!$D23)*((1+'Rent Roll'!$X23)^('Reimbursement Breakout'!P$2-1))),"-")</f>
        <v>-</v>
      </c>
      <c r="Q104" s="715" t="str">
        <f>IF(Q$3='Rent Roll'!$U23,(('Rent Roll'!$W23*'Rent Roll'!$D23)*((1+'Rent Roll'!$X23)^('Reimbursement Breakout'!Q$2-1))),"-")</f>
        <v>-</v>
      </c>
      <c r="R104" s="715" t="str">
        <f>IF(R$3='Rent Roll'!$U23,(('Rent Roll'!$W23*'Rent Roll'!$D23)*((1+'Rent Roll'!$X23)^('Reimbursement Breakout'!R$2-1))),"-")</f>
        <v>-</v>
      </c>
      <c r="S104" s="715" t="str">
        <f>IF(S$3='Rent Roll'!$U23,(('Rent Roll'!$W23*'Rent Roll'!$D23)*((1+'Rent Roll'!$X23)^('Reimbursement Breakout'!S$2-1))),"-")</f>
        <v>-</v>
      </c>
      <c r="T104" s="715" t="str">
        <f>IF(T$3='Rent Roll'!$U23,(('Rent Roll'!$W23*'Rent Roll'!$D23)*((1+'Rent Roll'!$X23)^('Reimbursement Breakout'!T$2-1))),"-")</f>
        <v>-</v>
      </c>
      <c r="U104" s="715" t="str">
        <f>IF(U$3='Rent Roll'!$U23,(('Rent Roll'!$W23*'Rent Roll'!$D23)*((1+'Rent Roll'!$X23)^('Reimbursement Breakout'!U$2-1))),"-")</f>
        <v>-</v>
      </c>
      <c r="V104" s="715" t="str">
        <f>IF(V$3='Rent Roll'!$U23,(('Rent Roll'!$W23*'Rent Roll'!$D23)*((1+'Rent Roll'!$X23)^('Reimbursement Breakout'!V$2-1))),"-")</f>
        <v>-</v>
      </c>
      <c r="W104" s="715" t="str">
        <f>IF(W$3='Rent Roll'!$U23,(('Rent Roll'!$W23*'Rent Roll'!$D23)*((1+'Rent Roll'!$X23)^('Reimbursement Breakout'!W$2-1))),"-")</f>
        <v>-</v>
      </c>
      <c r="X104" s="715" t="str">
        <f>IF(X$3='Rent Roll'!$U23,(('Rent Roll'!$W23*'Rent Roll'!$D23)*((1+'Rent Roll'!$X23)^('Reimbursement Breakout'!X$2-1))),"-")</f>
        <v>-</v>
      </c>
      <c r="Y104" s="715" t="str">
        <f>IF(Y$3='Rent Roll'!$U23,(('Rent Roll'!$W23*'Rent Roll'!$D23)*((1+'Rent Roll'!$X23)^('Reimbursement Breakout'!Y$2-1))),"-")</f>
        <v>-</v>
      </c>
      <c r="Z104" s="715" t="str">
        <f>IF(Z$3='Rent Roll'!$U23,(('Rent Roll'!$W23*'Rent Roll'!$D23)*((1+'Rent Roll'!$X23)^('Reimbursement Breakout'!Z$2-1))),"-")</f>
        <v>-</v>
      </c>
      <c r="AA104" s="715" t="str">
        <f>IF(AA$3='Rent Roll'!$U23,(('Rent Roll'!$W23*'Rent Roll'!$D23)*((1+'Rent Roll'!$X23)^('Reimbursement Breakout'!AA$2-1))),"-")</f>
        <v>-</v>
      </c>
      <c r="AB104" s="715" t="str">
        <f>IF(AB$3='Rent Roll'!$U23,(('Rent Roll'!$W23*'Rent Roll'!$D23)*((1+'Rent Roll'!$X23)^('Reimbursement Breakout'!AB$2-1))),"-")</f>
        <v>-</v>
      </c>
      <c r="AC104" s="715" t="str">
        <f>IF(AC$3='Rent Roll'!$U23,(('Rent Roll'!$W23*'Rent Roll'!$D23)*((1+'Rent Roll'!$X23)^('Reimbursement Breakout'!AC$2-1))),"-")</f>
        <v>-</v>
      </c>
      <c r="AD104" s="715" t="str">
        <f>IF(AD$3='Rent Roll'!$U23,(('Rent Roll'!$W23*'Rent Roll'!$D23)*((1+'Rent Roll'!$X23)^('Reimbursement Breakout'!AD$2-1))),"-")</f>
        <v>-</v>
      </c>
      <c r="AE104" s="715" t="str">
        <f>IF(AE$3='Rent Roll'!$U23,(('Rent Roll'!$W23*'Rent Roll'!$D23)*((1+'Rent Roll'!$X23)^('Reimbursement Breakout'!AE$2-1))),"-")</f>
        <v>-</v>
      </c>
      <c r="AF104" s="715" t="str">
        <f>IF(AF$3='Rent Roll'!$U23,(('Rent Roll'!$W23*'Rent Roll'!$D23)*((1+'Rent Roll'!$X23)^('Reimbursement Breakout'!AF$2-1))),"-")</f>
        <v>-</v>
      </c>
      <c r="AG104" s="715" t="str">
        <f>IF(AG$3='Rent Roll'!$U23,(('Rent Roll'!$W23*'Rent Roll'!$D23)*((1+'Rent Roll'!$X23)^('Reimbursement Breakout'!AG$2-1))),"-")</f>
        <v>-</v>
      </c>
      <c r="AH104" s="715" t="str">
        <f>IF(AH$3='Rent Roll'!$U23,(('Rent Roll'!$W23*'Rent Roll'!$D23)*((1+'Rent Roll'!$X23)^('Reimbursement Breakout'!AH$2-1))),"-")</f>
        <v>-</v>
      </c>
      <c r="AI104" s="715" t="str">
        <f>IF(AI$3='Rent Roll'!$U23,(('Rent Roll'!$W23*'Rent Roll'!$D23)*((1+'Rent Roll'!$X23)^('Reimbursement Breakout'!AI$2-1))),"-")</f>
        <v>-</v>
      </c>
      <c r="AJ104" s="715" t="str">
        <f>IF(AJ$3='Rent Roll'!$U23,(('Rent Roll'!$W23*'Rent Roll'!$D23)*((1+'Rent Roll'!$X23)^('Reimbursement Breakout'!AJ$2-1))),"-")</f>
        <v>-</v>
      </c>
      <c r="AK104" s="715" t="str">
        <f>IF(AK$3='Rent Roll'!$U23,(('Rent Roll'!$W23*'Rent Roll'!$D23)*((1+'Rent Roll'!$X23)^('Reimbursement Breakout'!AK$2-1))),"-")</f>
        <v>-</v>
      </c>
      <c r="AL104" s="715" t="str">
        <f>IF(AL$3='Rent Roll'!$U23,(('Rent Roll'!$W23*'Rent Roll'!$D23)*((1+'Rent Roll'!$X23)^('Reimbursement Breakout'!AL$2-1))),"-")</f>
        <v>-</v>
      </c>
      <c r="AM104" s="715" t="str">
        <f>IF(AM$3='Rent Roll'!$U23,(('Rent Roll'!$W23*'Rent Roll'!$D23)*((1+'Rent Roll'!$X23)^('Reimbursement Breakout'!AM$2-1))),"-")</f>
        <v>-</v>
      </c>
      <c r="AN104" s="715" t="str">
        <f>IF(AN$3='Rent Roll'!$U23,(('Rent Roll'!$W23*'Rent Roll'!$D23)*((1+'Rent Roll'!$X23)^('Reimbursement Breakout'!AN$2-1))),"-")</f>
        <v>-</v>
      </c>
      <c r="AO104" s="715" t="str">
        <f>IF(AO$3='Rent Roll'!$U23,(('Rent Roll'!$W23*'Rent Roll'!$D23)*((1+'Rent Roll'!$X23)^('Reimbursement Breakout'!AO$2-1))),"-")</f>
        <v>-</v>
      </c>
      <c r="AP104" s="715" t="str">
        <f>IF(AP$3='Rent Roll'!$U23,(('Rent Roll'!$W23*'Rent Roll'!$D23)*((1+'Rent Roll'!$X23)^('Reimbursement Breakout'!AP$2-1))),"-")</f>
        <v>-</v>
      </c>
      <c r="AQ104" s="715" t="str">
        <f>IF(AQ$3='Rent Roll'!$U23,(('Rent Roll'!$W23*'Rent Roll'!$D23)*((1+'Rent Roll'!$X23)^('Reimbursement Breakout'!AQ$2-1))),"-")</f>
        <v>-</v>
      </c>
      <c r="AR104" s="715" t="str">
        <f>IF(AR$3='Rent Roll'!$U23,(('Rent Roll'!$W23*'Rent Roll'!$D23)*((1+'Rent Roll'!$X23)^('Reimbursement Breakout'!AR$2-1))),"-")</f>
        <v>-</v>
      </c>
      <c r="AS104" s="715" t="str">
        <f>IF(AS$3='Rent Roll'!$U23,(('Rent Roll'!$W23*'Rent Roll'!$D23)*((1+'Rent Roll'!$X23)^('Reimbursement Breakout'!AS$2-1))),"-")</f>
        <v>-</v>
      </c>
      <c r="AT104" s="715" t="str">
        <f>IF(AT$3='Rent Roll'!$U23,(('Rent Roll'!$W23*'Rent Roll'!$D23)*((1+'Rent Roll'!$X23)^('Reimbursement Breakout'!AT$2-1))),"-")</f>
        <v>-</v>
      </c>
      <c r="AU104" s="715" t="str">
        <f>IF(AU$3='Rent Roll'!$U23,(('Rent Roll'!$W23*'Rent Roll'!$D23)*((1+'Rent Roll'!$X23)^('Reimbursement Breakout'!AU$2-1))),"-")</f>
        <v>-</v>
      </c>
      <c r="AV104" s="715" t="str">
        <f>IF(AV$3='Rent Roll'!$U23,(('Rent Roll'!$W23*'Rent Roll'!$D23)*((1+'Rent Roll'!$X23)^('Reimbursement Breakout'!AV$2-1))),"-")</f>
        <v>-</v>
      </c>
      <c r="AW104" s="715" t="str">
        <f>IF(AW$3='Rent Roll'!$U23,(('Rent Roll'!$W23*'Rent Roll'!$D23)*((1+'Rent Roll'!$X23)^('Reimbursement Breakout'!AW$2-1))),"-")</f>
        <v>-</v>
      </c>
      <c r="AX104" s="715" t="str">
        <f>IF(AX$3='Rent Roll'!$U23,(('Rent Roll'!$W23*'Rent Roll'!$D23)*((1+'Rent Roll'!$X23)^('Reimbursement Breakout'!AX$2-1))),"-")</f>
        <v>-</v>
      </c>
      <c r="AY104" s="715" t="str">
        <f>IF(AY$3='Rent Roll'!$U23,(('Rent Roll'!$W23*'Rent Roll'!$D23)*((1+'Rent Roll'!$X23)^('Reimbursement Breakout'!AY$2-1))),"-")</f>
        <v>-</v>
      </c>
      <c r="AZ104" s="715" t="str">
        <f>IF(AZ$3='Rent Roll'!$U23,(('Rent Roll'!$W23*'Rent Roll'!$D23)*((1+'Rent Roll'!$X23)^('Reimbursement Breakout'!AZ$2-1))),"-")</f>
        <v>-</v>
      </c>
      <c r="BA104" s="715" t="str">
        <f>IF(BA$3='Rent Roll'!$U23,(('Rent Roll'!$W23*'Rent Roll'!$D23)*((1+'Rent Roll'!$X23)^('Reimbursement Breakout'!BA$2-1))),"-")</f>
        <v>-</v>
      </c>
      <c r="BB104" s="715" t="str">
        <f>IF(BB$3='Rent Roll'!$U23,(('Rent Roll'!$W23*'Rent Roll'!$D23)*((1+'Rent Roll'!$X23)^('Reimbursement Breakout'!BB$2-1))),"-")</f>
        <v>-</v>
      </c>
      <c r="BC104" s="715" t="str">
        <f>IF(BC$3='Rent Roll'!$U23,(('Rent Roll'!$W23*'Rent Roll'!$D23)*((1+'Rent Roll'!$X23)^('Reimbursement Breakout'!BC$2-1))),"-")</f>
        <v>-</v>
      </c>
      <c r="BD104" s="715" t="str">
        <f>IF(BD$3='Rent Roll'!$U23,(('Rent Roll'!$W23*'Rent Roll'!$D23)*((1+'Rent Roll'!$X23)^('Reimbursement Breakout'!BD$2-1))),"-")</f>
        <v>-</v>
      </c>
      <c r="BE104" s="715" t="str">
        <f>IF(BE$3='Rent Roll'!$U23,(('Rent Roll'!$W23*'Rent Roll'!$D23)*((1+'Rent Roll'!$X23)^('Reimbursement Breakout'!BE$2-1))),"-")</f>
        <v>-</v>
      </c>
      <c r="BF104" s="715" t="str">
        <f>IF(BF$3='Rent Roll'!$U23,(('Rent Roll'!$W23*'Rent Roll'!$D23)*((1+'Rent Roll'!$X23)^('Reimbursement Breakout'!BF$2-1))),"-")</f>
        <v>-</v>
      </c>
      <c r="BG104" s="715" t="str">
        <f>IF(BG$3='Rent Roll'!$U23,(('Rent Roll'!$W23*'Rent Roll'!$D23)*((1+'Rent Roll'!$X23)^('Reimbursement Breakout'!BG$2-1))),"-")</f>
        <v>-</v>
      </c>
      <c r="BH104" s="715" t="str">
        <f>IF(BH$3='Rent Roll'!$U23,(('Rent Roll'!$W23*'Rent Roll'!$D23)*((1+'Rent Roll'!$X23)^('Reimbursement Breakout'!BH$2-1))),"-")</f>
        <v>-</v>
      </c>
      <c r="BI104" s="715" t="str">
        <f>IF(BI$3='Rent Roll'!$U23,(('Rent Roll'!$W23*'Rent Roll'!$D23)*((1+'Rent Roll'!$X23)^('Reimbursement Breakout'!BI$2-1))),"-")</f>
        <v>-</v>
      </c>
      <c r="BJ104" s="715" t="str">
        <f>IF(BJ$3='Rent Roll'!$U23,(('Rent Roll'!$W23*'Rent Roll'!$D23)*((1+'Rent Roll'!$X23)^('Reimbursement Breakout'!BJ$2-1))),"-")</f>
        <v>-</v>
      </c>
      <c r="BK104" s="715" t="str">
        <f>IF(BK$3='Rent Roll'!$U23,(('Rent Roll'!$W23*'Rent Roll'!$D23)*((1+'Rent Roll'!$X23)^('Reimbursement Breakout'!BK$2-1))),"-")</f>
        <v>-</v>
      </c>
      <c r="BL104" s="715" t="str">
        <f>IF(BL$3='Rent Roll'!$U23,(('Rent Roll'!$W23*'Rent Roll'!$D23)*((1+'Rent Roll'!$X23)^('Reimbursement Breakout'!BL$2-1))),"-")</f>
        <v>-</v>
      </c>
      <c r="BM104" s="715" t="str">
        <f>IF(BM$3='Rent Roll'!$U23,(('Rent Roll'!$W23*'Rent Roll'!$D23)*((1+'Rent Roll'!$X23)^('Reimbursement Breakout'!BM$2-1))),"-")</f>
        <v>-</v>
      </c>
      <c r="BN104" s="715" t="str">
        <f>IF(BN$3='Rent Roll'!$U23,(('Rent Roll'!$W23*'Rent Roll'!$D23)*((1+'Rent Roll'!$X23)^('Reimbursement Breakout'!BN$2-1))),"-")</f>
        <v>-</v>
      </c>
      <c r="BO104" s="715" t="str">
        <f>IF(BO$3='Rent Roll'!$U23,(('Rent Roll'!$W23*'Rent Roll'!$D23)*((1+'Rent Roll'!$X23)^('Reimbursement Breakout'!BO$2-1))),"-")</f>
        <v>-</v>
      </c>
      <c r="BP104" s="715" t="str">
        <f>IF(BP$3='Rent Roll'!$U23,(('Rent Roll'!$W23*'Rent Roll'!$D23)*((1+'Rent Roll'!$X23)^('Reimbursement Breakout'!BP$2-1))),"-")</f>
        <v>-</v>
      </c>
      <c r="BQ104" s="715" t="str">
        <f>IF(BQ$3='Rent Roll'!$U23,(('Rent Roll'!$W23*'Rent Roll'!$D23)*((1+'Rent Roll'!$X23)^('Reimbursement Breakout'!BQ$2-1))),"-")</f>
        <v>-</v>
      </c>
      <c r="BR104" s="715" t="str">
        <f>IF(BR$3='Rent Roll'!$U23,(('Rent Roll'!$W23*'Rent Roll'!$D23)*((1+'Rent Roll'!$X23)^('Reimbursement Breakout'!BR$2-1))),"-")</f>
        <v>-</v>
      </c>
      <c r="BS104" s="715" t="str">
        <f>IF(BS$3='Rent Roll'!$U23,(('Rent Roll'!$W23*'Rent Roll'!$D23)*((1+'Rent Roll'!$X23)^('Reimbursement Breakout'!BS$2-1))),"-")</f>
        <v>-</v>
      </c>
      <c r="BT104" s="715" t="str">
        <f>IF(BT$3='Rent Roll'!$U23,(('Rent Roll'!$W23*'Rent Roll'!$D23)*((1+'Rent Roll'!$X23)^('Reimbursement Breakout'!BT$2-1))),"-")</f>
        <v>-</v>
      </c>
      <c r="BU104" s="715" t="str">
        <f>IF(BU$3='Rent Roll'!$U23,(('Rent Roll'!$W23*'Rent Roll'!$D23)*((1+'Rent Roll'!$X23)^('Reimbursement Breakout'!BU$2-1))),"-")</f>
        <v>-</v>
      </c>
      <c r="BV104" s="715" t="str">
        <f>IF(BV$3='Rent Roll'!$U23,(('Rent Roll'!$W23*'Rent Roll'!$D23)*((1+'Rent Roll'!$X23)^('Reimbursement Breakout'!BV$2-1))),"-")</f>
        <v>-</v>
      </c>
      <c r="BW104" s="715" t="str">
        <f>IF(BW$3='Rent Roll'!$U23,(('Rent Roll'!$W23*'Rent Roll'!$D23)*((1+'Rent Roll'!$X23)^('Reimbursement Breakout'!BW$2-1))),"-")</f>
        <v>-</v>
      </c>
      <c r="BX104" s="715" t="str">
        <f>IF(BX$3='Rent Roll'!$U23,(('Rent Roll'!$W23*'Rent Roll'!$D23)*((1+'Rent Roll'!$X23)^('Reimbursement Breakout'!BX$2-1))),"-")</f>
        <v>-</v>
      </c>
      <c r="BY104" s="715" t="str">
        <f>IF(BY$3='Rent Roll'!$U23,(('Rent Roll'!$W23*'Rent Roll'!$D23)*((1+'Rent Roll'!$X23)^('Reimbursement Breakout'!BY$2-1))),"-")</f>
        <v>-</v>
      </c>
      <c r="BZ104" s="715" t="str">
        <f>IF(BZ$3='Rent Roll'!$U23,(('Rent Roll'!$W23*'Rent Roll'!$D23)*((1+'Rent Roll'!$X23)^('Reimbursement Breakout'!BZ$2-1))),"-")</f>
        <v>-</v>
      </c>
      <c r="CA104" s="715" t="str">
        <f>IF(CA$3='Rent Roll'!$U23,(('Rent Roll'!$W23*'Rent Roll'!$D23)*((1+'Rent Roll'!$X23)^('Reimbursement Breakout'!CA$2-1))),"-")</f>
        <v>-</v>
      </c>
      <c r="CB104" s="715" t="str">
        <f>IF(CB$3='Rent Roll'!$U23,(('Rent Roll'!$W23*'Rent Roll'!$D23)*((1+'Rent Roll'!$X23)^('Reimbursement Breakout'!CB$2-1))),"-")</f>
        <v>-</v>
      </c>
      <c r="CC104" s="715" t="str">
        <f>IF(CC$3='Rent Roll'!$U23,(('Rent Roll'!$W23*'Rent Roll'!$D23)*((1+'Rent Roll'!$X23)^('Reimbursement Breakout'!CC$2-1))),"-")</f>
        <v>-</v>
      </c>
      <c r="CD104" s="715" t="str">
        <f>IF(CD$3='Rent Roll'!$U23,(('Rent Roll'!$W23*'Rent Roll'!$D23)*((1+'Rent Roll'!$X23)^('Reimbursement Breakout'!CD$2-1))),"-")</f>
        <v>-</v>
      </c>
      <c r="CE104" s="715" t="str">
        <f>IF(CE$3='Rent Roll'!$U23,(('Rent Roll'!$W23*'Rent Roll'!$D23)*((1+'Rent Roll'!$X23)^('Reimbursement Breakout'!CE$2-1))),"-")</f>
        <v>-</v>
      </c>
      <c r="CF104" s="715" t="str">
        <f>IF(CF$3='Rent Roll'!$U23,(('Rent Roll'!$W23*'Rent Roll'!$D23)*((1+'Rent Roll'!$X23)^('Reimbursement Breakout'!CF$2-1))),"-")</f>
        <v>-</v>
      </c>
      <c r="CG104" s="715" t="str">
        <f>IF(CG$3='Rent Roll'!$U23,(('Rent Roll'!$W23*'Rent Roll'!$D23)*((1+'Rent Roll'!$X23)^('Reimbursement Breakout'!CG$2-1))),"-")</f>
        <v>-</v>
      </c>
      <c r="CH104" s="715" t="str">
        <f>IF(CH$3='Rent Roll'!$U23,(('Rent Roll'!$W23*'Rent Roll'!$D23)*((1+'Rent Roll'!$X23)^('Reimbursement Breakout'!CH$2-1))),"-")</f>
        <v>-</v>
      </c>
      <c r="CI104" s="715" t="str">
        <f>IF(CI$3='Rent Roll'!$U23,(('Rent Roll'!$W23*'Rent Roll'!$D23)*((1+'Rent Roll'!$X23)^('Reimbursement Breakout'!CI$2-1))),"-")</f>
        <v>-</v>
      </c>
      <c r="CJ104" s="715" t="str">
        <f>IF(CJ$3='Rent Roll'!$U23,(('Rent Roll'!$W23*'Rent Roll'!$D23)*((1+'Rent Roll'!$X23)^('Reimbursement Breakout'!CJ$2-1))),"-")</f>
        <v>-</v>
      </c>
      <c r="CK104" s="715" t="str">
        <f>IF(CK$3='Rent Roll'!$U23,(('Rent Roll'!$W23*'Rent Roll'!$D23)*((1+'Rent Roll'!$X23)^('Reimbursement Breakout'!CK$2-1))),"-")</f>
        <v>-</v>
      </c>
      <c r="CL104" s="715" t="str">
        <f>IF(CL$3='Rent Roll'!$U23,(('Rent Roll'!$W23*'Rent Roll'!$D23)*((1+'Rent Roll'!$X23)^('Reimbursement Breakout'!CL$2-1))),"-")</f>
        <v>-</v>
      </c>
      <c r="CM104" s="715" t="str">
        <f>IF(CM$3='Rent Roll'!$U23,(('Rent Roll'!$W23*'Rent Roll'!$D23)*((1+'Rent Roll'!$X23)^('Reimbursement Breakout'!CM$2-1))),"-")</f>
        <v>-</v>
      </c>
      <c r="CN104" s="715" t="str">
        <f>IF(CN$3='Rent Roll'!$U23,(('Rent Roll'!$W23*'Rent Roll'!$D23)*((1+'Rent Roll'!$X23)^('Reimbursement Breakout'!CN$2-1))),"-")</f>
        <v>-</v>
      </c>
      <c r="CO104" s="715" t="str">
        <f>IF(CO$3='Rent Roll'!$U23,(('Rent Roll'!$W23*'Rent Roll'!$D23)*((1+'Rent Roll'!$X23)^('Reimbursement Breakout'!CO$2-1))),"-")</f>
        <v>-</v>
      </c>
      <c r="CP104" s="715" t="str">
        <f>IF(CP$3='Rent Roll'!$U23,(('Rent Roll'!$W23*'Rent Roll'!$D23)*((1+'Rent Roll'!$X23)^('Reimbursement Breakout'!CP$2-1))),"-")</f>
        <v>-</v>
      </c>
      <c r="CQ104" s="715" t="str">
        <f>IF(CQ$3='Rent Roll'!$U23,(('Rent Roll'!$W23*'Rent Roll'!$D23)*((1+'Rent Roll'!$X23)^('Reimbursement Breakout'!CQ$2-1))),"-")</f>
        <v>-</v>
      </c>
      <c r="CR104" s="715" t="str">
        <f>IF(CR$3='Rent Roll'!$U23,(('Rent Roll'!$W23*'Rent Roll'!$D23)*((1+'Rent Roll'!$X23)^('Reimbursement Breakout'!CR$2-1))),"-")</f>
        <v>-</v>
      </c>
      <c r="CS104" s="715" t="str">
        <f>IF(CS$3='Rent Roll'!$U23,(('Rent Roll'!$W23*'Rent Roll'!$D23)*((1+'Rent Roll'!$X23)^('Reimbursement Breakout'!CS$2-1))),"-")</f>
        <v>-</v>
      </c>
      <c r="CT104" s="715" t="str">
        <f>IF(CT$3='Rent Roll'!$U23,(('Rent Roll'!$W23*'Rent Roll'!$D23)*((1+'Rent Roll'!$X23)^('Reimbursement Breakout'!CT$2-1))),"-")</f>
        <v>-</v>
      </c>
      <c r="CU104" s="715" t="str">
        <f>IF(CU$3='Rent Roll'!$U23,(('Rent Roll'!$W23*'Rent Roll'!$D23)*((1+'Rent Roll'!$X23)^('Reimbursement Breakout'!CU$2-1))),"-")</f>
        <v>-</v>
      </c>
      <c r="CV104" s="715" t="str">
        <f>IF(CV$3='Rent Roll'!$U23,(('Rent Roll'!$W23*'Rent Roll'!$D23)*((1+'Rent Roll'!$X23)^('Reimbursement Breakout'!CV$2-1))),"-")</f>
        <v>-</v>
      </c>
      <c r="CW104" s="715" t="str">
        <f>IF(CW$3='Rent Roll'!$U23,(('Rent Roll'!$W23*'Rent Roll'!$D23)*((1+'Rent Roll'!$X23)^('Reimbursement Breakout'!CW$2-1))),"-")</f>
        <v>-</v>
      </c>
      <c r="CX104" s="715" t="str">
        <f>IF(CX$3='Rent Roll'!$U23,(('Rent Roll'!$W23*'Rent Roll'!$D23)*((1+'Rent Roll'!$X23)^('Reimbursement Breakout'!CX$2-1))),"-")</f>
        <v>-</v>
      </c>
      <c r="CY104" s="715" t="str">
        <f>IF(CY$3='Rent Roll'!$U23,(('Rent Roll'!$W23*'Rent Roll'!$D23)*((1+'Rent Roll'!$X23)^('Reimbursement Breakout'!CY$2-1))),"-")</f>
        <v>-</v>
      </c>
      <c r="CZ104" s="715" t="str">
        <f>IF(CZ$3='Rent Roll'!$U23,(('Rent Roll'!$W23*'Rent Roll'!$D23)*((1+'Rent Roll'!$X23)^('Reimbursement Breakout'!CZ$2-1))),"-")</f>
        <v>-</v>
      </c>
      <c r="DA104" s="715" t="str">
        <f>IF(DA$3='Rent Roll'!$U23,(('Rent Roll'!$W23*'Rent Roll'!$D23)*((1+'Rent Roll'!$X23)^('Reimbursement Breakout'!DA$2-1))),"-")</f>
        <v>-</v>
      </c>
      <c r="DB104" s="715" t="str">
        <f>IF(DB$3='Rent Roll'!$U23,(('Rent Roll'!$W23*'Rent Roll'!$D23)*((1+'Rent Roll'!$X23)^('Reimbursement Breakout'!DB$2-1))),"-")</f>
        <v>-</v>
      </c>
      <c r="DC104" s="715" t="str">
        <f>IF(DC$3='Rent Roll'!$U23,(('Rent Roll'!$W23*'Rent Roll'!$D23)*((1+'Rent Roll'!$X23)^('Reimbursement Breakout'!DC$2-1))),"-")</f>
        <v>-</v>
      </c>
      <c r="DD104" s="715" t="str">
        <f>IF(DD$3='Rent Roll'!$U23,(('Rent Roll'!$W23*'Rent Roll'!$D23)*((1+'Rent Roll'!$X23)^('Reimbursement Breakout'!DD$2-1))),"-")</f>
        <v>-</v>
      </c>
      <c r="DE104" s="715" t="str">
        <f>IF(DE$3='Rent Roll'!$U23,(('Rent Roll'!$W23*'Rent Roll'!$D23)*((1+'Rent Roll'!$X23)^('Reimbursement Breakout'!DE$2-1))),"-")</f>
        <v>-</v>
      </c>
      <c r="DF104" s="715" t="str">
        <f>IF(DF$3='Rent Roll'!$U23,(('Rent Roll'!$W23*'Rent Roll'!$D23)*((1+'Rent Roll'!$X23)^('Reimbursement Breakout'!DF$2-1))),"-")</f>
        <v>-</v>
      </c>
      <c r="DG104" s="715" t="str">
        <f>IF(DG$3='Rent Roll'!$U23,(('Rent Roll'!$W23*'Rent Roll'!$D23)*((1+'Rent Roll'!$X23)^('Reimbursement Breakout'!DG$2-1))),"-")</f>
        <v>-</v>
      </c>
      <c r="DH104" s="715" t="str">
        <f>IF(DH$3='Rent Roll'!$U23,(('Rent Roll'!$W23*'Rent Roll'!$D23)*((1+'Rent Roll'!$X23)^('Reimbursement Breakout'!DH$2-1))),"-")</f>
        <v>-</v>
      </c>
      <c r="DI104" s="715" t="str">
        <f>IF(DI$3='Rent Roll'!$U23,(('Rent Roll'!$W23*'Rent Roll'!$D23)*((1+'Rent Roll'!$X23)^('Reimbursement Breakout'!DI$2-1))),"-")</f>
        <v>-</v>
      </c>
      <c r="DJ104" s="715" t="str">
        <f>IF(DJ$3='Rent Roll'!$U23,(('Rent Roll'!$W23*'Rent Roll'!$D23)*((1+'Rent Roll'!$X23)^('Reimbursement Breakout'!DJ$2-1))),"-")</f>
        <v>-</v>
      </c>
      <c r="DK104" s="715" t="str">
        <f>IF(DK$3='Rent Roll'!$U23,(('Rent Roll'!$W23*'Rent Roll'!$D23)*((1+'Rent Roll'!$X23)^('Reimbursement Breakout'!DK$2-1))),"-")</f>
        <v>-</v>
      </c>
      <c r="DL104" s="715" t="str">
        <f>IF(DL$3='Rent Roll'!$U23,(('Rent Roll'!$W23*'Rent Roll'!$D23)*((1+'Rent Roll'!$X23)^('Reimbursement Breakout'!DL$2-1))),"-")</f>
        <v>-</v>
      </c>
      <c r="DM104" s="715" t="str">
        <f>IF(DM$3='Rent Roll'!$U23,(('Rent Roll'!$W23*'Rent Roll'!$D23)*((1+'Rent Roll'!$X23)^('Reimbursement Breakout'!DM$2-1))),"-")</f>
        <v>-</v>
      </c>
      <c r="DN104" s="715" t="str">
        <f>IF(DN$3='Rent Roll'!$U23,(('Rent Roll'!$W23*'Rent Roll'!$D23)*((1+'Rent Roll'!$X23)^('Reimbursement Breakout'!DN$2-1))),"-")</f>
        <v>-</v>
      </c>
      <c r="DO104" s="715" t="str">
        <f>IF(DO$3='Rent Roll'!$U23,(('Rent Roll'!$W23*'Rent Roll'!$D23)*((1+'Rent Roll'!$X23)^('Reimbursement Breakout'!DO$2-1))),"-")</f>
        <v>-</v>
      </c>
      <c r="DP104" s="715" t="str">
        <f>IF(DP$3='Rent Roll'!$U23,(('Rent Roll'!$W23*'Rent Roll'!$D23)*((1+'Rent Roll'!$X23)^('Reimbursement Breakout'!DP$2-1))),"-")</f>
        <v>-</v>
      </c>
      <c r="DQ104" s="715" t="str">
        <f>IF(DQ$3='Rent Roll'!$U23,(('Rent Roll'!$W23*'Rent Roll'!$D23)*((1+'Rent Roll'!$X23)^('Reimbursement Breakout'!DQ$2-1))),"-")</f>
        <v>-</v>
      </c>
      <c r="DR104" s="715" t="str">
        <f>IF(DR$3='Rent Roll'!$U23,(('Rent Roll'!$W23*'Rent Roll'!$D23)*((1+'Rent Roll'!$X23)^('Reimbursement Breakout'!DR$2-1))),"-")</f>
        <v>-</v>
      </c>
      <c r="DS104" s="715" t="str">
        <f>IF(DS$3='Rent Roll'!$U23,(('Rent Roll'!$W23*'Rent Roll'!$D23)*((1+'Rent Roll'!$X23)^('Reimbursement Breakout'!DS$2-1))),"-")</f>
        <v>-</v>
      </c>
      <c r="DT104" s="715" t="str">
        <f>IF(DT$3='Rent Roll'!$U23,(('Rent Roll'!$W23*'Rent Roll'!$D23)*((1+'Rent Roll'!$X23)^('Reimbursement Breakout'!DT$2-1))),"-")</f>
        <v>-</v>
      </c>
      <c r="DU104" s="715" t="str">
        <f>IF(DU$3='Rent Roll'!$U23,(('Rent Roll'!$W23*'Rent Roll'!$D23)*((1+'Rent Roll'!$X23)^('Reimbursement Breakout'!DU$2-1))),"-")</f>
        <v>-</v>
      </c>
      <c r="DV104" s="715" t="str">
        <f>IF(DV$3='Rent Roll'!$U23,(('Rent Roll'!$W23*'Rent Roll'!$D23)*((1+'Rent Roll'!$X23)^('Reimbursement Breakout'!DV$2-1))),"-")</f>
        <v>-</v>
      </c>
      <c r="DW104" s="715" t="str">
        <f>IF(DW$3='Rent Roll'!$U23,(('Rent Roll'!$W23*'Rent Roll'!$D23)*((1+'Rent Roll'!$X23)^('Reimbursement Breakout'!DW$2-1))),"-")</f>
        <v>-</v>
      </c>
      <c r="DX104" s="715" t="str">
        <f>IF(DX$3='Rent Roll'!$U23,(('Rent Roll'!$W23*'Rent Roll'!$D23)*((1+'Rent Roll'!$X23)^('Reimbursement Breakout'!DX$2-1))),"-")</f>
        <v>-</v>
      </c>
      <c r="DY104" s="715" t="str">
        <f>IF(DY$3='Rent Roll'!$U23,(('Rent Roll'!$W23*'Rent Roll'!$D23)*((1+'Rent Roll'!$X23)^('Reimbursement Breakout'!DY$2-1))),"-")</f>
        <v>-</v>
      </c>
      <c r="DZ104" s="715" t="str">
        <f>IF(DZ$3='Rent Roll'!$U23,(('Rent Roll'!$W23*'Rent Roll'!$D23)*((1+'Rent Roll'!$X23)^('Reimbursement Breakout'!DZ$2-1))),"-")</f>
        <v>-</v>
      </c>
      <c r="EA104" s="715" t="str">
        <f>IF(EA$3='Rent Roll'!$U23,(('Rent Roll'!$W23*'Rent Roll'!$D23)*((1+'Rent Roll'!$X23)^('Reimbursement Breakout'!EA$2-1))),"-")</f>
        <v>-</v>
      </c>
      <c r="EB104" s="715" t="str">
        <f>IF(EB$3='Rent Roll'!$U23,(('Rent Roll'!$W23*'Rent Roll'!$D23)*((1+'Rent Roll'!$X23)^('Reimbursement Breakout'!EB$2-1))),"-")</f>
        <v>-</v>
      </c>
      <c r="EC104" s="715" t="str">
        <f>IF(EC$3='Rent Roll'!$U23,(('Rent Roll'!$W23*'Rent Roll'!$D23)*((1+'Rent Roll'!$X23)^('Reimbursement Breakout'!EC$2-1))),"-")</f>
        <v>-</v>
      </c>
      <c r="ED104" s="715" t="str">
        <f>IF(ED$3='Rent Roll'!$U23,(('Rent Roll'!$W23*'Rent Roll'!$D23)*((1+'Rent Roll'!$X23)^('Reimbursement Breakout'!ED$2-1))),"-")</f>
        <v>-</v>
      </c>
      <c r="EE104" s="715" t="str">
        <f>IF(EE$3='Rent Roll'!$U23,(('Rent Roll'!$W23*'Rent Roll'!$D23)*((1+'Rent Roll'!$X23)^('Reimbursement Breakout'!EE$2-1))),"-")</f>
        <v>-</v>
      </c>
      <c r="EF104" s="361" t="str">
        <f>IF(EF$3='Rent Roll'!$U23,(('Rent Roll'!$W23*'Rent Roll'!$D23)*((1+'Rent Roll'!$X23)^('Reimbursement Breakout'!EF$2-1))),"-")</f>
        <v>-</v>
      </c>
      <c r="EG104" s="693" t="s">
        <v>109</v>
      </c>
    </row>
    <row r="105" spans="2:137" x14ac:dyDescent="0.25">
      <c r="B105" s="732"/>
      <c r="C105" s="714" t="str">
        <f>CONCATENATE('Rent Roll'!B24&amp;" - "&amp;'Rent Roll'!C24)</f>
        <v xml:space="preserve"> - </v>
      </c>
      <c r="D105" s="361">
        <f t="shared" si="23"/>
        <v>0</v>
      </c>
      <c r="E105" s="715" t="str">
        <f>IF(E$3='Rent Roll'!$U24,(('Rent Roll'!$W24*'Rent Roll'!$D24)*((1+'Rent Roll'!$X24)^('Reimbursement Breakout'!E$2-1))),"-")</f>
        <v>-</v>
      </c>
      <c r="F105" s="715" t="str">
        <f>IF(F$3='Rent Roll'!$U24,(('Rent Roll'!$W24*'Rent Roll'!$D24)*((1+'Rent Roll'!$X24)^('Reimbursement Breakout'!F$2-1))),"-")</f>
        <v>-</v>
      </c>
      <c r="G105" s="715" t="str">
        <f>IF(G$3='Rent Roll'!$U24,(('Rent Roll'!$W24*'Rent Roll'!$D24)*((1+'Rent Roll'!$X24)^('Reimbursement Breakout'!G$2-1))),"-")</f>
        <v>-</v>
      </c>
      <c r="H105" s="715" t="str">
        <f>IF(H$3='Rent Roll'!$U24,(('Rent Roll'!$W24*'Rent Roll'!$D24)*((1+'Rent Roll'!$X24)^('Reimbursement Breakout'!H$2-1))),"-")</f>
        <v>-</v>
      </c>
      <c r="I105" s="715" t="str">
        <f>IF(I$3='Rent Roll'!$U24,(('Rent Roll'!$W24*'Rent Roll'!$D24)*((1+'Rent Roll'!$X24)^('Reimbursement Breakout'!I$2-1))),"-")</f>
        <v>-</v>
      </c>
      <c r="J105" s="715" t="str">
        <f>IF(J$3='Rent Roll'!$U24,(('Rent Roll'!$W24*'Rent Roll'!$D24)*((1+'Rent Roll'!$X24)^('Reimbursement Breakout'!J$2-1))),"-")</f>
        <v>-</v>
      </c>
      <c r="K105" s="715" t="str">
        <f>IF(K$3='Rent Roll'!$U24,(('Rent Roll'!$W24*'Rent Roll'!$D24)*((1+'Rent Roll'!$X24)^('Reimbursement Breakout'!K$2-1))),"-")</f>
        <v>-</v>
      </c>
      <c r="L105" s="715" t="str">
        <f>IF(L$3='Rent Roll'!$U24,(('Rent Roll'!$W24*'Rent Roll'!$D24)*((1+'Rent Roll'!$X24)^('Reimbursement Breakout'!L$2-1))),"-")</f>
        <v>-</v>
      </c>
      <c r="M105" s="715" t="str">
        <f>IF(M$3='Rent Roll'!$U24,(('Rent Roll'!$W24*'Rent Roll'!$D24)*((1+'Rent Roll'!$X24)^('Reimbursement Breakout'!M$2-1))),"-")</f>
        <v>-</v>
      </c>
      <c r="N105" s="715" t="str">
        <f>IF(N$3='Rent Roll'!$U24,(('Rent Roll'!$W24*'Rent Roll'!$D24)*((1+'Rent Roll'!$X24)^('Reimbursement Breakout'!N$2-1))),"-")</f>
        <v>-</v>
      </c>
      <c r="O105" s="715" t="str">
        <f>IF(O$3='Rent Roll'!$U24,(('Rent Roll'!$W24*'Rent Roll'!$D24)*((1+'Rent Roll'!$X24)^('Reimbursement Breakout'!O$2-1))),"-")</f>
        <v>-</v>
      </c>
      <c r="P105" s="715" t="str">
        <f>IF(P$3='Rent Roll'!$U24,(('Rent Roll'!$W24*'Rent Roll'!$D24)*((1+'Rent Roll'!$X24)^('Reimbursement Breakout'!P$2-1))),"-")</f>
        <v>-</v>
      </c>
      <c r="Q105" s="715" t="str">
        <f>IF(Q$3='Rent Roll'!$U24,(('Rent Roll'!$W24*'Rent Roll'!$D24)*((1+'Rent Roll'!$X24)^('Reimbursement Breakout'!Q$2-1))),"-")</f>
        <v>-</v>
      </c>
      <c r="R105" s="715" t="str">
        <f>IF(R$3='Rent Roll'!$U24,(('Rent Roll'!$W24*'Rent Roll'!$D24)*((1+'Rent Roll'!$X24)^('Reimbursement Breakout'!R$2-1))),"-")</f>
        <v>-</v>
      </c>
      <c r="S105" s="715" t="str">
        <f>IF(S$3='Rent Roll'!$U24,(('Rent Roll'!$W24*'Rent Roll'!$D24)*((1+'Rent Roll'!$X24)^('Reimbursement Breakout'!S$2-1))),"-")</f>
        <v>-</v>
      </c>
      <c r="T105" s="715" t="str">
        <f>IF(T$3='Rent Roll'!$U24,(('Rent Roll'!$W24*'Rent Roll'!$D24)*((1+'Rent Roll'!$X24)^('Reimbursement Breakout'!T$2-1))),"-")</f>
        <v>-</v>
      </c>
      <c r="U105" s="715" t="str">
        <f>IF(U$3='Rent Roll'!$U24,(('Rent Roll'!$W24*'Rent Roll'!$D24)*((1+'Rent Roll'!$X24)^('Reimbursement Breakout'!U$2-1))),"-")</f>
        <v>-</v>
      </c>
      <c r="V105" s="715" t="str">
        <f>IF(V$3='Rent Roll'!$U24,(('Rent Roll'!$W24*'Rent Roll'!$D24)*((1+'Rent Roll'!$X24)^('Reimbursement Breakout'!V$2-1))),"-")</f>
        <v>-</v>
      </c>
      <c r="W105" s="715" t="str">
        <f>IF(W$3='Rent Roll'!$U24,(('Rent Roll'!$W24*'Rent Roll'!$D24)*((1+'Rent Roll'!$X24)^('Reimbursement Breakout'!W$2-1))),"-")</f>
        <v>-</v>
      </c>
      <c r="X105" s="715" t="str">
        <f>IF(X$3='Rent Roll'!$U24,(('Rent Roll'!$W24*'Rent Roll'!$D24)*((1+'Rent Roll'!$X24)^('Reimbursement Breakout'!X$2-1))),"-")</f>
        <v>-</v>
      </c>
      <c r="Y105" s="715" t="str">
        <f>IF(Y$3='Rent Roll'!$U24,(('Rent Roll'!$W24*'Rent Roll'!$D24)*((1+'Rent Roll'!$X24)^('Reimbursement Breakout'!Y$2-1))),"-")</f>
        <v>-</v>
      </c>
      <c r="Z105" s="715" t="str">
        <f>IF(Z$3='Rent Roll'!$U24,(('Rent Roll'!$W24*'Rent Roll'!$D24)*((1+'Rent Roll'!$X24)^('Reimbursement Breakout'!Z$2-1))),"-")</f>
        <v>-</v>
      </c>
      <c r="AA105" s="715" t="str">
        <f>IF(AA$3='Rent Roll'!$U24,(('Rent Roll'!$W24*'Rent Roll'!$D24)*((1+'Rent Roll'!$X24)^('Reimbursement Breakout'!AA$2-1))),"-")</f>
        <v>-</v>
      </c>
      <c r="AB105" s="715" t="str">
        <f>IF(AB$3='Rent Roll'!$U24,(('Rent Roll'!$W24*'Rent Roll'!$D24)*((1+'Rent Roll'!$X24)^('Reimbursement Breakout'!AB$2-1))),"-")</f>
        <v>-</v>
      </c>
      <c r="AC105" s="715" t="str">
        <f>IF(AC$3='Rent Roll'!$U24,(('Rent Roll'!$W24*'Rent Roll'!$D24)*((1+'Rent Roll'!$X24)^('Reimbursement Breakout'!AC$2-1))),"-")</f>
        <v>-</v>
      </c>
      <c r="AD105" s="715" t="str">
        <f>IF(AD$3='Rent Roll'!$U24,(('Rent Roll'!$W24*'Rent Roll'!$D24)*((1+'Rent Roll'!$X24)^('Reimbursement Breakout'!AD$2-1))),"-")</f>
        <v>-</v>
      </c>
      <c r="AE105" s="715" t="str">
        <f>IF(AE$3='Rent Roll'!$U24,(('Rent Roll'!$W24*'Rent Roll'!$D24)*((1+'Rent Roll'!$X24)^('Reimbursement Breakout'!AE$2-1))),"-")</f>
        <v>-</v>
      </c>
      <c r="AF105" s="715" t="str">
        <f>IF(AF$3='Rent Roll'!$U24,(('Rent Roll'!$W24*'Rent Roll'!$D24)*((1+'Rent Roll'!$X24)^('Reimbursement Breakout'!AF$2-1))),"-")</f>
        <v>-</v>
      </c>
      <c r="AG105" s="715" t="str">
        <f>IF(AG$3='Rent Roll'!$U24,(('Rent Roll'!$W24*'Rent Roll'!$D24)*((1+'Rent Roll'!$X24)^('Reimbursement Breakout'!AG$2-1))),"-")</f>
        <v>-</v>
      </c>
      <c r="AH105" s="715" t="str">
        <f>IF(AH$3='Rent Roll'!$U24,(('Rent Roll'!$W24*'Rent Roll'!$D24)*((1+'Rent Roll'!$X24)^('Reimbursement Breakout'!AH$2-1))),"-")</f>
        <v>-</v>
      </c>
      <c r="AI105" s="715" t="str">
        <f>IF(AI$3='Rent Roll'!$U24,(('Rent Roll'!$W24*'Rent Roll'!$D24)*((1+'Rent Roll'!$X24)^('Reimbursement Breakout'!AI$2-1))),"-")</f>
        <v>-</v>
      </c>
      <c r="AJ105" s="715" t="str">
        <f>IF(AJ$3='Rent Roll'!$U24,(('Rent Roll'!$W24*'Rent Roll'!$D24)*((1+'Rent Roll'!$X24)^('Reimbursement Breakout'!AJ$2-1))),"-")</f>
        <v>-</v>
      </c>
      <c r="AK105" s="715" t="str">
        <f>IF(AK$3='Rent Roll'!$U24,(('Rent Roll'!$W24*'Rent Roll'!$D24)*((1+'Rent Roll'!$X24)^('Reimbursement Breakout'!AK$2-1))),"-")</f>
        <v>-</v>
      </c>
      <c r="AL105" s="715" t="str">
        <f>IF(AL$3='Rent Roll'!$U24,(('Rent Roll'!$W24*'Rent Roll'!$D24)*((1+'Rent Roll'!$X24)^('Reimbursement Breakout'!AL$2-1))),"-")</f>
        <v>-</v>
      </c>
      <c r="AM105" s="715" t="str">
        <f>IF(AM$3='Rent Roll'!$U24,(('Rent Roll'!$W24*'Rent Roll'!$D24)*((1+'Rent Roll'!$X24)^('Reimbursement Breakout'!AM$2-1))),"-")</f>
        <v>-</v>
      </c>
      <c r="AN105" s="715" t="str">
        <f>IF(AN$3='Rent Roll'!$U24,(('Rent Roll'!$W24*'Rent Roll'!$D24)*((1+'Rent Roll'!$X24)^('Reimbursement Breakout'!AN$2-1))),"-")</f>
        <v>-</v>
      </c>
      <c r="AO105" s="715" t="str">
        <f>IF(AO$3='Rent Roll'!$U24,(('Rent Roll'!$W24*'Rent Roll'!$D24)*((1+'Rent Roll'!$X24)^('Reimbursement Breakout'!AO$2-1))),"-")</f>
        <v>-</v>
      </c>
      <c r="AP105" s="715" t="str">
        <f>IF(AP$3='Rent Roll'!$U24,(('Rent Roll'!$W24*'Rent Roll'!$D24)*((1+'Rent Roll'!$X24)^('Reimbursement Breakout'!AP$2-1))),"-")</f>
        <v>-</v>
      </c>
      <c r="AQ105" s="715" t="str">
        <f>IF(AQ$3='Rent Roll'!$U24,(('Rent Roll'!$W24*'Rent Roll'!$D24)*((1+'Rent Roll'!$X24)^('Reimbursement Breakout'!AQ$2-1))),"-")</f>
        <v>-</v>
      </c>
      <c r="AR105" s="715" t="str">
        <f>IF(AR$3='Rent Roll'!$U24,(('Rent Roll'!$W24*'Rent Roll'!$D24)*((1+'Rent Roll'!$X24)^('Reimbursement Breakout'!AR$2-1))),"-")</f>
        <v>-</v>
      </c>
      <c r="AS105" s="715" t="str">
        <f>IF(AS$3='Rent Roll'!$U24,(('Rent Roll'!$W24*'Rent Roll'!$D24)*((1+'Rent Roll'!$X24)^('Reimbursement Breakout'!AS$2-1))),"-")</f>
        <v>-</v>
      </c>
      <c r="AT105" s="715" t="str">
        <f>IF(AT$3='Rent Roll'!$U24,(('Rent Roll'!$W24*'Rent Roll'!$D24)*((1+'Rent Roll'!$X24)^('Reimbursement Breakout'!AT$2-1))),"-")</f>
        <v>-</v>
      </c>
      <c r="AU105" s="715" t="str">
        <f>IF(AU$3='Rent Roll'!$U24,(('Rent Roll'!$W24*'Rent Roll'!$D24)*((1+'Rent Roll'!$X24)^('Reimbursement Breakout'!AU$2-1))),"-")</f>
        <v>-</v>
      </c>
      <c r="AV105" s="715" t="str">
        <f>IF(AV$3='Rent Roll'!$U24,(('Rent Roll'!$W24*'Rent Roll'!$D24)*((1+'Rent Roll'!$X24)^('Reimbursement Breakout'!AV$2-1))),"-")</f>
        <v>-</v>
      </c>
      <c r="AW105" s="715" t="str">
        <f>IF(AW$3='Rent Roll'!$U24,(('Rent Roll'!$W24*'Rent Roll'!$D24)*((1+'Rent Roll'!$X24)^('Reimbursement Breakout'!AW$2-1))),"-")</f>
        <v>-</v>
      </c>
      <c r="AX105" s="715" t="str">
        <f>IF(AX$3='Rent Roll'!$U24,(('Rent Roll'!$W24*'Rent Roll'!$D24)*((1+'Rent Roll'!$X24)^('Reimbursement Breakout'!AX$2-1))),"-")</f>
        <v>-</v>
      </c>
      <c r="AY105" s="715" t="str">
        <f>IF(AY$3='Rent Roll'!$U24,(('Rent Roll'!$W24*'Rent Roll'!$D24)*((1+'Rent Roll'!$X24)^('Reimbursement Breakout'!AY$2-1))),"-")</f>
        <v>-</v>
      </c>
      <c r="AZ105" s="715" t="str">
        <f>IF(AZ$3='Rent Roll'!$U24,(('Rent Roll'!$W24*'Rent Roll'!$D24)*((1+'Rent Roll'!$X24)^('Reimbursement Breakout'!AZ$2-1))),"-")</f>
        <v>-</v>
      </c>
      <c r="BA105" s="715" t="str">
        <f>IF(BA$3='Rent Roll'!$U24,(('Rent Roll'!$W24*'Rent Roll'!$D24)*((1+'Rent Roll'!$X24)^('Reimbursement Breakout'!BA$2-1))),"-")</f>
        <v>-</v>
      </c>
      <c r="BB105" s="715" t="str">
        <f>IF(BB$3='Rent Roll'!$U24,(('Rent Roll'!$W24*'Rent Roll'!$D24)*((1+'Rent Roll'!$X24)^('Reimbursement Breakout'!BB$2-1))),"-")</f>
        <v>-</v>
      </c>
      <c r="BC105" s="715" t="str">
        <f>IF(BC$3='Rent Roll'!$U24,(('Rent Roll'!$W24*'Rent Roll'!$D24)*((1+'Rent Roll'!$X24)^('Reimbursement Breakout'!BC$2-1))),"-")</f>
        <v>-</v>
      </c>
      <c r="BD105" s="715" t="str">
        <f>IF(BD$3='Rent Roll'!$U24,(('Rent Roll'!$W24*'Rent Roll'!$D24)*((1+'Rent Roll'!$X24)^('Reimbursement Breakout'!BD$2-1))),"-")</f>
        <v>-</v>
      </c>
      <c r="BE105" s="715" t="str">
        <f>IF(BE$3='Rent Roll'!$U24,(('Rent Roll'!$W24*'Rent Roll'!$D24)*((1+'Rent Roll'!$X24)^('Reimbursement Breakout'!BE$2-1))),"-")</f>
        <v>-</v>
      </c>
      <c r="BF105" s="715" t="str">
        <f>IF(BF$3='Rent Roll'!$U24,(('Rent Roll'!$W24*'Rent Roll'!$D24)*((1+'Rent Roll'!$X24)^('Reimbursement Breakout'!BF$2-1))),"-")</f>
        <v>-</v>
      </c>
      <c r="BG105" s="715" t="str">
        <f>IF(BG$3='Rent Roll'!$U24,(('Rent Roll'!$W24*'Rent Roll'!$D24)*((1+'Rent Roll'!$X24)^('Reimbursement Breakout'!BG$2-1))),"-")</f>
        <v>-</v>
      </c>
      <c r="BH105" s="715" t="str">
        <f>IF(BH$3='Rent Roll'!$U24,(('Rent Roll'!$W24*'Rent Roll'!$D24)*((1+'Rent Roll'!$X24)^('Reimbursement Breakout'!BH$2-1))),"-")</f>
        <v>-</v>
      </c>
      <c r="BI105" s="715" t="str">
        <f>IF(BI$3='Rent Roll'!$U24,(('Rent Roll'!$W24*'Rent Roll'!$D24)*((1+'Rent Roll'!$X24)^('Reimbursement Breakout'!BI$2-1))),"-")</f>
        <v>-</v>
      </c>
      <c r="BJ105" s="715" t="str">
        <f>IF(BJ$3='Rent Roll'!$U24,(('Rent Roll'!$W24*'Rent Roll'!$D24)*((1+'Rent Roll'!$X24)^('Reimbursement Breakout'!BJ$2-1))),"-")</f>
        <v>-</v>
      </c>
      <c r="BK105" s="715" t="str">
        <f>IF(BK$3='Rent Roll'!$U24,(('Rent Roll'!$W24*'Rent Roll'!$D24)*((1+'Rent Roll'!$X24)^('Reimbursement Breakout'!BK$2-1))),"-")</f>
        <v>-</v>
      </c>
      <c r="BL105" s="715" t="str">
        <f>IF(BL$3='Rent Roll'!$U24,(('Rent Roll'!$W24*'Rent Roll'!$D24)*((1+'Rent Roll'!$X24)^('Reimbursement Breakout'!BL$2-1))),"-")</f>
        <v>-</v>
      </c>
      <c r="BM105" s="715" t="str">
        <f>IF(BM$3='Rent Roll'!$U24,(('Rent Roll'!$W24*'Rent Roll'!$D24)*((1+'Rent Roll'!$X24)^('Reimbursement Breakout'!BM$2-1))),"-")</f>
        <v>-</v>
      </c>
      <c r="BN105" s="715" t="str">
        <f>IF(BN$3='Rent Roll'!$U24,(('Rent Roll'!$W24*'Rent Roll'!$D24)*((1+'Rent Roll'!$X24)^('Reimbursement Breakout'!BN$2-1))),"-")</f>
        <v>-</v>
      </c>
      <c r="BO105" s="715" t="str">
        <f>IF(BO$3='Rent Roll'!$U24,(('Rent Roll'!$W24*'Rent Roll'!$D24)*((1+'Rent Roll'!$X24)^('Reimbursement Breakout'!BO$2-1))),"-")</f>
        <v>-</v>
      </c>
      <c r="BP105" s="715" t="str">
        <f>IF(BP$3='Rent Roll'!$U24,(('Rent Roll'!$W24*'Rent Roll'!$D24)*((1+'Rent Roll'!$X24)^('Reimbursement Breakout'!BP$2-1))),"-")</f>
        <v>-</v>
      </c>
      <c r="BQ105" s="715" t="str">
        <f>IF(BQ$3='Rent Roll'!$U24,(('Rent Roll'!$W24*'Rent Roll'!$D24)*((1+'Rent Roll'!$X24)^('Reimbursement Breakout'!BQ$2-1))),"-")</f>
        <v>-</v>
      </c>
      <c r="BR105" s="715" t="str">
        <f>IF(BR$3='Rent Roll'!$U24,(('Rent Roll'!$W24*'Rent Roll'!$D24)*((1+'Rent Roll'!$X24)^('Reimbursement Breakout'!BR$2-1))),"-")</f>
        <v>-</v>
      </c>
      <c r="BS105" s="715" t="str">
        <f>IF(BS$3='Rent Roll'!$U24,(('Rent Roll'!$W24*'Rent Roll'!$D24)*((1+'Rent Roll'!$X24)^('Reimbursement Breakout'!BS$2-1))),"-")</f>
        <v>-</v>
      </c>
      <c r="BT105" s="715" t="str">
        <f>IF(BT$3='Rent Roll'!$U24,(('Rent Roll'!$W24*'Rent Roll'!$D24)*((1+'Rent Roll'!$X24)^('Reimbursement Breakout'!BT$2-1))),"-")</f>
        <v>-</v>
      </c>
      <c r="BU105" s="715" t="str">
        <f>IF(BU$3='Rent Roll'!$U24,(('Rent Roll'!$W24*'Rent Roll'!$D24)*((1+'Rent Roll'!$X24)^('Reimbursement Breakout'!BU$2-1))),"-")</f>
        <v>-</v>
      </c>
      <c r="BV105" s="715" t="str">
        <f>IF(BV$3='Rent Roll'!$U24,(('Rent Roll'!$W24*'Rent Roll'!$D24)*((1+'Rent Roll'!$X24)^('Reimbursement Breakout'!BV$2-1))),"-")</f>
        <v>-</v>
      </c>
      <c r="BW105" s="715" t="str">
        <f>IF(BW$3='Rent Roll'!$U24,(('Rent Roll'!$W24*'Rent Roll'!$D24)*((1+'Rent Roll'!$X24)^('Reimbursement Breakout'!BW$2-1))),"-")</f>
        <v>-</v>
      </c>
      <c r="BX105" s="715" t="str">
        <f>IF(BX$3='Rent Roll'!$U24,(('Rent Roll'!$W24*'Rent Roll'!$D24)*((1+'Rent Roll'!$X24)^('Reimbursement Breakout'!BX$2-1))),"-")</f>
        <v>-</v>
      </c>
      <c r="BY105" s="715" t="str">
        <f>IF(BY$3='Rent Roll'!$U24,(('Rent Roll'!$W24*'Rent Roll'!$D24)*((1+'Rent Roll'!$X24)^('Reimbursement Breakout'!BY$2-1))),"-")</f>
        <v>-</v>
      </c>
      <c r="BZ105" s="715" t="str">
        <f>IF(BZ$3='Rent Roll'!$U24,(('Rent Roll'!$W24*'Rent Roll'!$D24)*((1+'Rent Roll'!$X24)^('Reimbursement Breakout'!BZ$2-1))),"-")</f>
        <v>-</v>
      </c>
      <c r="CA105" s="715" t="str">
        <f>IF(CA$3='Rent Roll'!$U24,(('Rent Roll'!$W24*'Rent Roll'!$D24)*((1+'Rent Roll'!$X24)^('Reimbursement Breakout'!CA$2-1))),"-")</f>
        <v>-</v>
      </c>
      <c r="CB105" s="715" t="str">
        <f>IF(CB$3='Rent Roll'!$U24,(('Rent Roll'!$W24*'Rent Roll'!$D24)*((1+'Rent Roll'!$X24)^('Reimbursement Breakout'!CB$2-1))),"-")</f>
        <v>-</v>
      </c>
      <c r="CC105" s="715" t="str">
        <f>IF(CC$3='Rent Roll'!$U24,(('Rent Roll'!$W24*'Rent Roll'!$D24)*((1+'Rent Roll'!$X24)^('Reimbursement Breakout'!CC$2-1))),"-")</f>
        <v>-</v>
      </c>
      <c r="CD105" s="715" t="str">
        <f>IF(CD$3='Rent Roll'!$U24,(('Rent Roll'!$W24*'Rent Roll'!$D24)*((1+'Rent Roll'!$X24)^('Reimbursement Breakout'!CD$2-1))),"-")</f>
        <v>-</v>
      </c>
      <c r="CE105" s="715" t="str">
        <f>IF(CE$3='Rent Roll'!$U24,(('Rent Roll'!$W24*'Rent Roll'!$D24)*((1+'Rent Roll'!$X24)^('Reimbursement Breakout'!CE$2-1))),"-")</f>
        <v>-</v>
      </c>
      <c r="CF105" s="715" t="str">
        <f>IF(CF$3='Rent Roll'!$U24,(('Rent Roll'!$W24*'Rent Roll'!$D24)*((1+'Rent Roll'!$X24)^('Reimbursement Breakout'!CF$2-1))),"-")</f>
        <v>-</v>
      </c>
      <c r="CG105" s="715" t="str">
        <f>IF(CG$3='Rent Roll'!$U24,(('Rent Roll'!$W24*'Rent Roll'!$D24)*((1+'Rent Roll'!$X24)^('Reimbursement Breakout'!CG$2-1))),"-")</f>
        <v>-</v>
      </c>
      <c r="CH105" s="715" t="str">
        <f>IF(CH$3='Rent Roll'!$U24,(('Rent Roll'!$W24*'Rent Roll'!$D24)*((1+'Rent Roll'!$X24)^('Reimbursement Breakout'!CH$2-1))),"-")</f>
        <v>-</v>
      </c>
      <c r="CI105" s="715" t="str">
        <f>IF(CI$3='Rent Roll'!$U24,(('Rent Roll'!$W24*'Rent Roll'!$D24)*((1+'Rent Roll'!$X24)^('Reimbursement Breakout'!CI$2-1))),"-")</f>
        <v>-</v>
      </c>
      <c r="CJ105" s="715" t="str">
        <f>IF(CJ$3='Rent Roll'!$U24,(('Rent Roll'!$W24*'Rent Roll'!$D24)*((1+'Rent Roll'!$X24)^('Reimbursement Breakout'!CJ$2-1))),"-")</f>
        <v>-</v>
      </c>
      <c r="CK105" s="715" t="str">
        <f>IF(CK$3='Rent Roll'!$U24,(('Rent Roll'!$W24*'Rent Roll'!$D24)*((1+'Rent Roll'!$X24)^('Reimbursement Breakout'!CK$2-1))),"-")</f>
        <v>-</v>
      </c>
      <c r="CL105" s="715" t="str">
        <f>IF(CL$3='Rent Roll'!$U24,(('Rent Roll'!$W24*'Rent Roll'!$D24)*((1+'Rent Roll'!$X24)^('Reimbursement Breakout'!CL$2-1))),"-")</f>
        <v>-</v>
      </c>
      <c r="CM105" s="715" t="str">
        <f>IF(CM$3='Rent Roll'!$U24,(('Rent Roll'!$W24*'Rent Roll'!$D24)*((1+'Rent Roll'!$X24)^('Reimbursement Breakout'!CM$2-1))),"-")</f>
        <v>-</v>
      </c>
      <c r="CN105" s="715" t="str">
        <f>IF(CN$3='Rent Roll'!$U24,(('Rent Roll'!$W24*'Rent Roll'!$D24)*((1+'Rent Roll'!$X24)^('Reimbursement Breakout'!CN$2-1))),"-")</f>
        <v>-</v>
      </c>
      <c r="CO105" s="715" t="str">
        <f>IF(CO$3='Rent Roll'!$U24,(('Rent Roll'!$W24*'Rent Roll'!$D24)*((1+'Rent Roll'!$X24)^('Reimbursement Breakout'!CO$2-1))),"-")</f>
        <v>-</v>
      </c>
      <c r="CP105" s="715" t="str">
        <f>IF(CP$3='Rent Roll'!$U24,(('Rent Roll'!$W24*'Rent Roll'!$D24)*((1+'Rent Roll'!$X24)^('Reimbursement Breakout'!CP$2-1))),"-")</f>
        <v>-</v>
      </c>
      <c r="CQ105" s="715" t="str">
        <f>IF(CQ$3='Rent Roll'!$U24,(('Rent Roll'!$W24*'Rent Roll'!$D24)*((1+'Rent Roll'!$X24)^('Reimbursement Breakout'!CQ$2-1))),"-")</f>
        <v>-</v>
      </c>
      <c r="CR105" s="715" t="str">
        <f>IF(CR$3='Rent Roll'!$U24,(('Rent Roll'!$W24*'Rent Roll'!$D24)*((1+'Rent Roll'!$X24)^('Reimbursement Breakout'!CR$2-1))),"-")</f>
        <v>-</v>
      </c>
      <c r="CS105" s="715" t="str">
        <f>IF(CS$3='Rent Roll'!$U24,(('Rent Roll'!$W24*'Rent Roll'!$D24)*((1+'Rent Roll'!$X24)^('Reimbursement Breakout'!CS$2-1))),"-")</f>
        <v>-</v>
      </c>
      <c r="CT105" s="715" t="str">
        <f>IF(CT$3='Rent Roll'!$U24,(('Rent Roll'!$W24*'Rent Roll'!$D24)*((1+'Rent Roll'!$X24)^('Reimbursement Breakout'!CT$2-1))),"-")</f>
        <v>-</v>
      </c>
      <c r="CU105" s="715" t="str">
        <f>IF(CU$3='Rent Roll'!$U24,(('Rent Roll'!$W24*'Rent Roll'!$D24)*((1+'Rent Roll'!$X24)^('Reimbursement Breakout'!CU$2-1))),"-")</f>
        <v>-</v>
      </c>
      <c r="CV105" s="715" t="str">
        <f>IF(CV$3='Rent Roll'!$U24,(('Rent Roll'!$W24*'Rent Roll'!$D24)*((1+'Rent Roll'!$X24)^('Reimbursement Breakout'!CV$2-1))),"-")</f>
        <v>-</v>
      </c>
      <c r="CW105" s="715" t="str">
        <f>IF(CW$3='Rent Roll'!$U24,(('Rent Roll'!$W24*'Rent Roll'!$D24)*((1+'Rent Roll'!$X24)^('Reimbursement Breakout'!CW$2-1))),"-")</f>
        <v>-</v>
      </c>
      <c r="CX105" s="715" t="str">
        <f>IF(CX$3='Rent Roll'!$U24,(('Rent Roll'!$W24*'Rent Roll'!$D24)*((1+'Rent Roll'!$X24)^('Reimbursement Breakout'!CX$2-1))),"-")</f>
        <v>-</v>
      </c>
      <c r="CY105" s="715" t="str">
        <f>IF(CY$3='Rent Roll'!$U24,(('Rent Roll'!$W24*'Rent Roll'!$D24)*((1+'Rent Roll'!$X24)^('Reimbursement Breakout'!CY$2-1))),"-")</f>
        <v>-</v>
      </c>
      <c r="CZ105" s="715" t="str">
        <f>IF(CZ$3='Rent Roll'!$U24,(('Rent Roll'!$W24*'Rent Roll'!$D24)*((1+'Rent Roll'!$X24)^('Reimbursement Breakout'!CZ$2-1))),"-")</f>
        <v>-</v>
      </c>
      <c r="DA105" s="715" t="str">
        <f>IF(DA$3='Rent Roll'!$U24,(('Rent Roll'!$W24*'Rent Roll'!$D24)*((1+'Rent Roll'!$X24)^('Reimbursement Breakout'!DA$2-1))),"-")</f>
        <v>-</v>
      </c>
      <c r="DB105" s="715" t="str">
        <f>IF(DB$3='Rent Roll'!$U24,(('Rent Roll'!$W24*'Rent Roll'!$D24)*((1+'Rent Roll'!$X24)^('Reimbursement Breakout'!DB$2-1))),"-")</f>
        <v>-</v>
      </c>
      <c r="DC105" s="715" t="str">
        <f>IF(DC$3='Rent Roll'!$U24,(('Rent Roll'!$W24*'Rent Roll'!$D24)*((1+'Rent Roll'!$X24)^('Reimbursement Breakout'!DC$2-1))),"-")</f>
        <v>-</v>
      </c>
      <c r="DD105" s="715" t="str">
        <f>IF(DD$3='Rent Roll'!$U24,(('Rent Roll'!$W24*'Rent Roll'!$D24)*((1+'Rent Roll'!$X24)^('Reimbursement Breakout'!DD$2-1))),"-")</f>
        <v>-</v>
      </c>
      <c r="DE105" s="715" t="str">
        <f>IF(DE$3='Rent Roll'!$U24,(('Rent Roll'!$W24*'Rent Roll'!$D24)*((1+'Rent Roll'!$X24)^('Reimbursement Breakout'!DE$2-1))),"-")</f>
        <v>-</v>
      </c>
      <c r="DF105" s="715" t="str">
        <f>IF(DF$3='Rent Roll'!$U24,(('Rent Roll'!$W24*'Rent Roll'!$D24)*((1+'Rent Roll'!$X24)^('Reimbursement Breakout'!DF$2-1))),"-")</f>
        <v>-</v>
      </c>
      <c r="DG105" s="715" t="str">
        <f>IF(DG$3='Rent Roll'!$U24,(('Rent Roll'!$W24*'Rent Roll'!$D24)*((1+'Rent Roll'!$X24)^('Reimbursement Breakout'!DG$2-1))),"-")</f>
        <v>-</v>
      </c>
      <c r="DH105" s="715" t="str">
        <f>IF(DH$3='Rent Roll'!$U24,(('Rent Roll'!$W24*'Rent Roll'!$D24)*((1+'Rent Roll'!$X24)^('Reimbursement Breakout'!DH$2-1))),"-")</f>
        <v>-</v>
      </c>
      <c r="DI105" s="715" t="str">
        <f>IF(DI$3='Rent Roll'!$U24,(('Rent Roll'!$W24*'Rent Roll'!$D24)*((1+'Rent Roll'!$X24)^('Reimbursement Breakout'!DI$2-1))),"-")</f>
        <v>-</v>
      </c>
      <c r="DJ105" s="715" t="str">
        <f>IF(DJ$3='Rent Roll'!$U24,(('Rent Roll'!$W24*'Rent Roll'!$D24)*((1+'Rent Roll'!$X24)^('Reimbursement Breakout'!DJ$2-1))),"-")</f>
        <v>-</v>
      </c>
      <c r="DK105" s="715" t="str">
        <f>IF(DK$3='Rent Roll'!$U24,(('Rent Roll'!$W24*'Rent Roll'!$D24)*((1+'Rent Roll'!$X24)^('Reimbursement Breakout'!DK$2-1))),"-")</f>
        <v>-</v>
      </c>
      <c r="DL105" s="715" t="str">
        <f>IF(DL$3='Rent Roll'!$U24,(('Rent Roll'!$W24*'Rent Roll'!$D24)*((1+'Rent Roll'!$X24)^('Reimbursement Breakout'!DL$2-1))),"-")</f>
        <v>-</v>
      </c>
      <c r="DM105" s="715" t="str">
        <f>IF(DM$3='Rent Roll'!$U24,(('Rent Roll'!$W24*'Rent Roll'!$D24)*((1+'Rent Roll'!$X24)^('Reimbursement Breakout'!DM$2-1))),"-")</f>
        <v>-</v>
      </c>
      <c r="DN105" s="715" t="str">
        <f>IF(DN$3='Rent Roll'!$U24,(('Rent Roll'!$W24*'Rent Roll'!$D24)*((1+'Rent Roll'!$X24)^('Reimbursement Breakout'!DN$2-1))),"-")</f>
        <v>-</v>
      </c>
      <c r="DO105" s="715" t="str">
        <f>IF(DO$3='Rent Roll'!$U24,(('Rent Roll'!$W24*'Rent Roll'!$D24)*((1+'Rent Roll'!$X24)^('Reimbursement Breakout'!DO$2-1))),"-")</f>
        <v>-</v>
      </c>
      <c r="DP105" s="715" t="str">
        <f>IF(DP$3='Rent Roll'!$U24,(('Rent Roll'!$W24*'Rent Roll'!$D24)*((1+'Rent Roll'!$X24)^('Reimbursement Breakout'!DP$2-1))),"-")</f>
        <v>-</v>
      </c>
      <c r="DQ105" s="715" t="str">
        <f>IF(DQ$3='Rent Roll'!$U24,(('Rent Roll'!$W24*'Rent Roll'!$D24)*((1+'Rent Roll'!$X24)^('Reimbursement Breakout'!DQ$2-1))),"-")</f>
        <v>-</v>
      </c>
      <c r="DR105" s="715" t="str">
        <f>IF(DR$3='Rent Roll'!$U24,(('Rent Roll'!$W24*'Rent Roll'!$D24)*((1+'Rent Roll'!$X24)^('Reimbursement Breakout'!DR$2-1))),"-")</f>
        <v>-</v>
      </c>
      <c r="DS105" s="715" t="str">
        <f>IF(DS$3='Rent Roll'!$U24,(('Rent Roll'!$W24*'Rent Roll'!$D24)*((1+'Rent Roll'!$X24)^('Reimbursement Breakout'!DS$2-1))),"-")</f>
        <v>-</v>
      </c>
      <c r="DT105" s="715" t="str">
        <f>IF(DT$3='Rent Roll'!$U24,(('Rent Roll'!$W24*'Rent Roll'!$D24)*((1+'Rent Roll'!$X24)^('Reimbursement Breakout'!DT$2-1))),"-")</f>
        <v>-</v>
      </c>
      <c r="DU105" s="715" t="str">
        <f>IF(DU$3='Rent Roll'!$U24,(('Rent Roll'!$W24*'Rent Roll'!$D24)*((1+'Rent Roll'!$X24)^('Reimbursement Breakout'!DU$2-1))),"-")</f>
        <v>-</v>
      </c>
      <c r="DV105" s="715" t="str">
        <f>IF(DV$3='Rent Roll'!$U24,(('Rent Roll'!$W24*'Rent Roll'!$D24)*((1+'Rent Roll'!$X24)^('Reimbursement Breakout'!DV$2-1))),"-")</f>
        <v>-</v>
      </c>
      <c r="DW105" s="715" t="str">
        <f>IF(DW$3='Rent Roll'!$U24,(('Rent Roll'!$W24*'Rent Roll'!$D24)*((1+'Rent Roll'!$X24)^('Reimbursement Breakout'!DW$2-1))),"-")</f>
        <v>-</v>
      </c>
      <c r="DX105" s="715" t="str">
        <f>IF(DX$3='Rent Roll'!$U24,(('Rent Roll'!$W24*'Rent Roll'!$D24)*((1+'Rent Roll'!$X24)^('Reimbursement Breakout'!DX$2-1))),"-")</f>
        <v>-</v>
      </c>
      <c r="DY105" s="715" t="str">
        <f>IF(DY$3='Rent Roll'!$U24,(('Rent Roll'!$W24*'Rent Roll'!$D24)*((1+'Rent Roll'!$X24)^('Reimbursement Breakout'!DY$2-1))),"-")</f>
        <v>-</v>
      </c>
      <c r="DZ105" s="715" t="str">
        <f>IF(DZ$3='Rent Roll'!$U24,(('Rent Roll'!$W24*'Rent Roll'!$D24)*((1+'Rent Roll'!$X24)^('Reimbursement Breakout'!DZ$2-1))),"-")</f>
        <v>-</v>
      </c>
      <c r="EA105" s="715" t="str">
        <f>IF(EA$3='Rent Roll'!$U24,(('Rent Roll'!$W24*'Rent Roll'!$D24)*((1+'Rent Roll'!$X24)^('Reimbursement Breakout'!EA$2-1))),"-")</f>
        <v>-</v>
      </c>
      <c r="EB105" s="715" t="str">
        <f>IF(EB$3='Rent Roll'!$U24,(('Rent Roll'!$W24*'Rent Roll'!$D24)*((1+'Rent Roll'!$X24)^('Reimbursement Breakout'!EB$2-1))),"-")</f>
        <v>-</v>
      </c>
      <c r="EC105" s="715" t="str">
        <f>IF(EC$3='Rent Roll'!$U24,(('Rent Roll'!$W24*'Rent Roll'!$D24)*((1+'Rent Roll'!$X24)^('Reimbursement Breakout'!EC$2-1))),"-")</f>
        <v>-</v>
      </c>
      <c r="ED105" s="715" t="str">
        <f>IF(ED$3='Rent Roll'!$U24,(('Rent Roll'!$W24*'Rent Roll'!$D24)*((1+'Rent Roll'!$X24)^('Reimbursement Breakout'!ED$2-1))),"-")</f>
        <v>-</v>
      </c>
      <c r="EE105" s="715" t="str">
        <f>IF(EE$3='Rent Roll'!$U24,(('Rent Roll'!$W24*'Rent Roll'!$D24)*((1+'Rent Roll'!$X24)^('Reimbursement Breakout'!EE$2-1))),"-")</f>
        <v>-</v>
      </c>
      <c r="EF105" s="361" t="str">
        <f>IF(EF$3='Rent Roll'!$U24,(('Rent Roll'!$W24*'Rent Roll'!$D24)*((1+'Rent Roll'!$X24)^('Reimbursement Breakout'!EF$2-1))),"-")</f>
        <v>-</v>
      </c>
      <c r="EG105" s="693" t="s">
        <v>109</v>
      </c>
    </row>
    <row r="106" spans="2:137" x14ac:dyDescent="0.25">
      <c r="B106" s="732"/>
      <c r="C106" s="714" t="str">
        <f>CONCATENATE('Rent Roll'!B25&amp;" - "&amp;'Rent Roll'!C25)</f>
        <v xml:space="preserve"> - </v>
      </c>
      <c r="D106" s="718">
        <f t="shared" si="23"/>
        <v>0</v>
      </c>
      <c r="E106" s="185" t="str">
        <f>IF(E$3='Rent Roll'!$U25,(('Rent Roll'!$W25*'Rent Roll'!$D25)*((1+'Rent Roll'!$X25)^('Reimbursement Breakout'!E$2-1))),"-")</f>
        <v>-</v>
      </c>
      <c r="F106" s="185" t="str">
        <f>IF(F$3='Rent Roll'!$U25,(('Rent Roll'!$W25*'Rent Roll'!$D25)*((1+'Rent Roll'!$X25)^('Reimbursement Breakout'!F$2-1))),"-")</f>
        <v>-</v>
      </c>
      <c r="G106" s="185" t="str">
        <f>IF(G$3='Rent Roll'!$U25,(('Rent Roll'!$W25*'Rent Roll'!$D25)*((1+'Rent Roll'!$X25)^('Reimbursement Breakout'!G$2-1))),"-")</f>
        <v>-</v>
      </c>
      <c r="H106" s="185" t="str">
        <f>IF(H$3='Rent Roll'!$U25,(('Rent Roll'!$W25*'Rent Roll'!$D25)*((1+'Rent Roll'!$X25)^('Reimbursement Breakout'!H$2-1))),"-")</f>
        <v>-</v>
      </c>
      <c r="I106" s="185" t="str">
        <f>IF(I$3='Rent Roll'!$U25,(('Rent Roll'!$W25*'Rent Roll'!$D25)*((1+'Rent Roll'!$X25)^('Reimbursement Breakout'!I$2-1))),"-")</f>
        <v>-</v>
      </c>
      <c r="J106" s="185" t="str">
        <f>IF(J$3='Rent Roll'!$U25,(('Rent Roll'!$W25*'Rent Roll'!$D25)*((1+'Rent Roll'!$X25)^('Reimbursement Breakout'!J$2-1))),"-")</f>
        <v>-</v>
      </c>
      <c r="K106" s="185" t="str">
        <f>IF(K$3='Rent Roll'!$U25,(('Rent Roll'!$W25*'Rent Roll'!$D25)*((1+'Rent Roll'!$X25)^('Reimbursement Breakout'!K$2-1))),"-")</f>
        <v>-</v>
      </c>
      <c r="L106" s="185" t="str">
        <f>IF(L$3='Rent Roll'!$U25,(('Rent Roll'!$W25*'Rent Roll'!$D25)*((1+'Rent Roll'!$X25)^('Reimbursement Breakout'!L$2-1))),"-")</f>
        <v>-</v>
      </c>
      <c r="M106" s="185" t="str">
        <f>IF(M$3='Rent Roll'!$U25,(('Rent Roll'!$W25*'Rent Roll'!$D25)*((1+'Rent Roll'!$X25)^('Reimbursement Breakout'!M$2-1))),"-")</f>
        <v>-</v>
      </c>
      <c r="N106" s="185" t="str">
        <f>IF(N$3='Rent Roll'!$U25,(('Rent Roll'!$W25*'Rent Roll'!$D25)*((1+'Rent Roll'!$X25)^('Reimbursement Breakout'!N$2-1))),"-")</f>
        <v>-</v>
      </c>
      <c r="O106" s="185" t="str">
        <f>IF(O$3='Rent Roll'!$U25,(('Rent Roll'!$W25*'Rent Roll'!$D25)*((1+'Rent Roll'!$X25)^('Reimbursement Breakout'!O$2-1))),"-")</f>
        <v>-</v>
      </c>
      <c r="P106" s="185" t="str">
        <f>IF(P$3='Rent Roll'!$U25,(('Rent Roll'!$W25*'Rent Roll'!$D25)*((1+'Rent Roll'!$X25)^('Reimbursement Breakout'!P$2-1))),"-")</f>
        <v>-</v>
      </c>
      <c r="Q106" s="185" t="str">
        <f>IF(Q$3='Rent Roll'!$U25,(('Rent Roll'!$W25*'Rent Roll'!$D25)*((1+'Rent Roll'!$X25)^('Reimbursement Breakout'!Q$2-1))),"-")</f>
        <v>-</v>
      </c>
      <c r="R106" s="185" t="str">
        <f>IF(R$3='Rent Roll'!$U25,(('Rent Roll'!$W25*'Rent Roll'!$D25)*((1+'Rent Roll'!$X25)^('Reimbursement Breakout'!R$2-1))),"-")</f>
        <v>-</v>
      </c>
      <c r="S106" s="185" t="str">
        <f>IF(S$3='Rent Roll'!$U25,(('Rent Roll'!$W25*'Rent Roll'!$D25)*((1+'Rent Roll'!$X25)^('Reimbursement Breakout'!S$2-1))),"-")</f>
        <v>-</v>
      </c>
      <c r="T106" s="185" t="str">
        <f>IF(T$3='Rent Roll'!$U25,(('Rent Roll'!$W25*'Rent Roll'!$D25)*((1+'Rent Roll'!$X25)^('Reimbursement Breakout'!T$2-1))),"-")</f>
        <v>-</v>
      </c>
      <c r="U106" s="185" t="str">
        <f>IF(U$3='Rent Roll'!$U25,(('Rent Roll'!$W25*'Rent Roll'!$D25)*((1+'Rent Roll'!$X25)^('Reimbursement Breakout'!U$2-1))),"-")</f>
        <v>-</v>
      </c>
      <c r="V106" s="185" t="str">
        <f>IF(V$3='Rent Roll'!$U25,(('Rent Roll'!$W25*'Rent Roll'!$D25)*((1+'Rent Roll'!$X25)^('Reimbursement Breakout'!V$2-1))),"-")</f>
        <v>-</v>
      </c>
      <c r="W106" s="185" t="str">
        <f>IF(W$3='Rent Roll'!$U25,(('Rent Roll'!$W25*'Rent Roll'!$D25)*((1+'Rent Roll'!$X25)^('Reimbursement Breakout'!W$2-1))),"-")</f>
        <v>-</v>
      </c>
      <c r="X106" s="185" t="str">
        <f>IF(X$3='Rent Roll'!$U25,(('Rent Roll'!$W25*'Rent Roll'!$D25)*((1+'Rent Roll'!$X25)^('Reimbursement Breakout'!X$2-1))),"-")</f>
        <v>-</v>
      </c>
      <c r="Y106" s="185" t="str">
        <f>IF(Y$3='Rent Roll'!$U25,(('Rent Roll'!$W25*'Rent Roll'!$D25)*((1+'Rent Roll'!$X25)^('Reimbursement Breakout'!Y$2-1))),"-")</f>
        <v>-</v>
      </c>
      <c r="Z106" s="185" t="str">
        <f>IF(Z$3='Rent Roll'!$U25,(('Rent Roll'!$W25*'Rent Roll'!$D25)*((1+'Rent Roll'!$X25)^('Reimbursement Breakout'!Z$2-1))),"-")</f>
        <v>-</v>
      </c>
      <c r="AA106" s="185" t="str">
        <f>IF(AA$3='Rent Roll'!$U25,(('Rent Roll'!$W25*'Rent Roll'!$D25)*((1+'Rent Roll'!$X25)^('Reimbursement Breakout'!AA$2-1))),"-")</f>
        <v>-</v>
      </c>
      <c r="AB106" s="185" t="str">
        <f>IF(AB$3='Rent Roll'!$U25,(('Rent Roll'!$W25*'Rent Roll'!$D25)*((1+'Rent Roll'!$X25)^('Reimbursement Breakout'!AB$2-1))),"-")</f>
        <v>-</v>
      </c>
      <c r="AC106" s="185" t="str">
        <f>IF(AC$3='Rent Roll'!$U25,(('Rent Roll'!$W25*'Rent Roll'!$D25)*((1+'Rent Roll'!$X25)^('Reimbursement Breakout'!AC$2-1))),"-")</f>
        <v>-</v>
      </c>
      <c r="AD106" s="185" t="str">
        <f>IF(AD$3='Rent Roll'!$U25,(('Rent Roll'!$W25*'Rent Roll'!$D25)*((1+'Rent Roll'!$X25)^('Reimbursement Breakout'!AD$2-1))),"-")</f>
        <v>-</v>
      </c>
      <c r="AE106" s="185" t="str">
        <f>IF(AE$3='Rent Roll'!$U25,(('Rent Roll'!$W25*'Rent Roll'!$D25)*((1+'Rent Roll'!$X25)^('Reimbursement Breakout'!AE$2-1))),"-")</f>
        <v>-</v>
      </c>
      <c r="AF106" s="185" t="str">
        <f>IF(AF$3='Rent Roll'!$U25,(('Rent Roll'!$W25*'Rent Roll'!$D25)*((1+'Rent Roll'!$X25)^('Reimbursement Breakout'!AF$2-1))),"-")</f>
        <v>-</v>
      </c>
      <c r="AG106" s="185" t="str">
        <f>IF(AG$3='Rent Roll'!$U25,(('Rent Roll'!$W25*'Rent Roll'!$D25)*((1+'Rent Roll'!$X25)^('Reimbursement Breakout'!AG$2-1))),"-")</f>
        <v>-</v>
      </c>
      <c r="AH106" s="185" t="str">
        <f>IF(AH$3='Rent Roll'!$U25,(('Rent Roll'!$W25*'Rent Roll'!$D25)*((1+'Rent Roll'!$X25)^('Reimbursement Breakout'!AH$2-1))),"-")</f>
        <v>-</v>
      </c>
      <c r="AI106" s="185" t="str">
        <f>IF(AI$3='Rent Roll'!$U25,(('Rent Roll'!$W25*'Rent Roll'!$D25)*((1+'Rent Roll'!$X25)^('Reimbursement Breakout'!AI$2-1))),"-")</f>
        <v>-</v>
      </c>
      <c r="AJ106" s="185" t="str">
        <f>IF(AJ$3='Rent Roll'!$U25,(('Rent Roll'!$W25*'Rent Roll'!$D25)*((1+'Rent Roll'!$X25)^('Reimbursement Breakout'!AJ$2-1))),"-")</f>
        <v>-</v>
      </c>
      <c r="AK106" s="185" t="str">
        <f>IF(AK$3='Rent Roll'!$U25,(('Rent Roll'!$W25*'Rent Roll'!$D25)*((1+'Rent Roll'!$X25)^('Reimbursement Breakout'!AK$2-1))),"-")</f>
        <v>-</v>
      </c>
      <c r="AL106" s="185" t="str">
        <f>IF(AL$3='Rent Roll'!$U25,(('Rent Roll'!$W25*'Rent Roll'!$D25)*((1+'Rent Roll'!$X25)^('Reimbursement Breakout'!AL$2-1))),"-")</f>
        <v>-</v>
      </c>
      <c r="AM106" s="185" t="str">
        <f>IF(AM$3='Rent Roll'!$U25,(('Rent Roll'!$W25*'Rent Roll'!$D25)*((1+'Rent Roll'!$X25)^('Reimbursement Breakout'!AM$2-1))),"-")</f>
        <v>-</v>
      </c>
      <c r="AN106" s="185" t="str">
        <f>IF(AN$3='Rent Roll'!$U25,(('Rent Roll'!$W25*'Rent Roll'!$D25)*((1+'Rent Roll'!$X25)^('Reimbursement Breakout'!AN$2-1))),"-")</f>
        <v>-</v>
      </c>
      <c r="AO106" s="185" t="str">
        <f>IF(AO$3='Rent Roll'!$U25,(('Rent Roll'!$W25*'Rent Roll'!$D25)*((1+'Rent Roll'!$X25)^('Reimbursement Breakout'!AO$2-1))),"-")</f>
        <v>-</v>
      </c>
      <c r="AP106" s="185" t="str">
        <f>IF(AP$3='Rent Roll'!$U25,(('Rent Roll'!$W25*'Rent Roll'!$D25)*((1+'Rent Roll'!$X25)^('Reimbursement Breakout'!AP$2-1))),"-")</f>
        <v>-</v>
      </c>
      <c r="AQ106" s="185" t="str">
        <f>IF(AQ$3='Rent Roll'!$U25,(('Rent Roll'!$W25*'Rent Roll'!$D25)*((1+'Rent Roll'!$X25)^('Reimbursement Breakout'!AQ$2-1))),"-")</f>
        <v>-</v>
      </c>
      <c r="AR106" s="185" t="str">
        <f>IF(AR$3='Rent Roll'!$U25,(('Rent Roll'!$W25*'Rent Roll'!$D25)*((1+'Rent Roll'!$X25)^('Reimbursement Breakout'!AR$2-1))),"-")</f>
        <v>-</v>
      </c>
      <c r="AS106" s="185" t="str">
        <f>IF(AS$3='Rent Roll'!$U25,(('Rent Roll'!$W25*'Rent Roll'!$D25)*((1+'Rent Roll'!$X25)^('Reimbursement Breakout'!AS$2-1))),"-")</f>
        <v>-</v>
      </c>
      <c r="AT106" s="185" t="str">
        <f>IF(AT$3='Rent Roll'!$U25,(('Rent Roll'!$W25*'Rent Roll'!$D25)*((1+'Rent Roll'!$X25)^('Reimbursement Breakout'!AT$2-1))),"-")</f>
        <v>-</v>
      </c>
      <c r="AU106" s="185" t="str">
        <f>IF(AU$3='Rent Roll'!$U25,(('Rent Roll'!$W25*'Rent Roll'!$D25)*((1+'Rent Roll'!$X25)^('Reimbursement Breakout'!AU$2-1))),"-")</f>
        <v>-</v>
      </c>
      <c r="AV106" s="185" t="str">
        <f>IF(AV$3='Rent Roll'!$U25,(('Rent Roll'!$W25*'Rent Roll'!$D25)*((1+'Rent Roll'!$X25)^('Reimbursement Breakout'!AV$2-1))),"-")</f>
        <v>-</v>
      </c>
      <c r="AW106" s="185" t="str">
        <f>IF(AW$3='Rent Roll'!$U25,(('Rent Roll'!$W25*'Rent Roll'!$D25)*((1+'Rent Roll'!$X25)^('Reimbursement Breakout'!AW$2-1))),"-")</f>
        <v>-</v>
      </c>
      <c r="AX106" s="185" t="str">
        <f>IF(AX$3='Rent Roll'!$U25,(('Rent Roll'!$W25*'Rent Roll'!$D25)*((1+'Rent Roll'!$X25)^('Reimbursement Breakout'!AX$2-1))),"-")</f>
        <v>-</v>
      </c>
      <c r="AY106" s="185" t="str">
        <f>IF(AY$3='Rent Roll'!$U25,(('Rent Roll'!$W25*'Rent Roll'!$D25)*((1+'Rent Roll'!$X25)^('Reimbursement Breakout'!AY$2-1))),"-")</f>
        <v>-</v>
      </c>
      <c r="AZ106" s="185" t="str">
        <f>IF(AZ$3='Rent Roll'!$U25,(('Rent Roll'!$W25*'Rent Roll'!$D25)*((1+'Rent Roll'!$X25)^('Reimbursement Breakout'!AZ$2-1))),"-")</f>
        <v>-</v>
      </c>
      <c r="BA106" s="185" t="str">
        <f>IF(BA$3='Rent Roll'!$U25,(('Rent Roll'!$W25*'Rent Roll'!$D25)*((1+'Rent Roll'!$X25)^('Reimbursement Breakout'!BA$2-1))),"-")</f>
        <v>-</v>
      </c>
      <c r="BB106" s="185" t="str">
        <f>IF(BB$3='Rent Roll'!$U25,(('Rent Roll'!$W25*'Rent Roll'!$D25)*((1+'Rent Roll'!$X25)^('Reimbursement Breakout'!BB$2-1))),"-")</f>
        <v>-</v>
      </c>
      <c r="BC106" s="185" t="str">
        <f>IF(BC$3='Rent Roll'!$U25,(('Rent Roll'!$W25*'Rent Roll'!$D25)*((1+'Rent Roll'!$X25)^('Reimbursement Breakout'!BC$2-1))),"-")</f>
        <v>-</v>
      </c>
      <c r="BD106" s="185" t="str">
        <f>IF(BD$3='Rent Roll'!$U25,(('Rent Roll'!$W25*'Rent Roll'!$D25)*((1+'Rent Roll'!$X25)^('Reimbursement Breakout'!BD$2-1))),"-")</f>
        <v>-</v>
      </c>
      <c r="BE106" s="185" t="str">
        <f>IF(BE$3='Rent Roll'!$U25,(('Rent Roll'!$W25*'Rent Roll'!$D25)*((1+'Rent Roll'!$X25)^('Reimbursement Breakout'!BE$2-1))),"-")</f>
        <v>-</v>
      </c>
      <c r="BF106" s="185" t="str">
        <f>IF(BF$3='Rent Roll'!$U25,(('Rent Roll'!$W25*'Rent Roll'!$D25)*((1+'Rent Roll'!$X25)^('Reimbursement Breakout'!BF$2-1))),"-")</f>
        <v>-</v>
      </c>
      <c r="BG106" s="185" t="str">
        <f>IF(BG$3='Rent Roll'!$U25,(('Rent Roll'!$W25*'Rent Roll'!$D25)*((1+'Rent Roll'!$X25)^('Reimbursement Breakout'!BG$2-1))),"-")</f>
        <v>-</v>
      </c>
      <c r="BH106" s="185" t="str">
        <f>IF(BH$3='Rent Roll'!$U25,(('Rent Roll'!$W25*'Rent Roll'!$D25)*((1+'Rent Roll'!$X25)^('Reimbursement Breakout'!BH$2-1))),"-")</f>
        <v>-</v>
      </c>
      <c r="BI106" s="185" t="str">
        <f>IF(BI$3='Rent Roll'!$U25,(('Rent Roll'!$W25*'Rent Roll'!$D25)*((1+'Rent Roll'!$X25)^('Reimbursement Breakout'!BI$2-1))),"-")</f>
        <v>-</v>
      </c>
      <c r="BJ106" s="185" t="str">
        <f>IF(BJ$3='Rent Roll'!$U25,(('Rent Roll'!$W25*'Rent Roll'!$D25)*((1+'Rent Roll'!$X25)^('Reimbursement Breakout'!BJ$2-1))),"-")</f>
        <v>-</v>
      </c>
      <c r="BK106" s="185" t="str">
        <f>IF(BK$3='Rent Roll'!$U25,(('Rent Roll'!$W25*'Rent Roll'!$D25)*((1+'Rent Roll'!$X25)^('Reimbursement Breakout'!BK$2-1))),"-")</f>
        <v>-</v>
      </c>
      <c r="BL106" s="185" t="str">
        <f>IF(BL$3='Rent Roll'!$U25,(('Rent Roll'!$W25*'Rent Roll'!$D25)*((1+'Rent Roll'!$X25)^('Reimbursement Breakout'!BL$2-1))),"-")</f>
        <v>-</v>
      </c>
      <c r="BM106" s="185" t="str">
        <f>IF(BM$3='Rent Roll'!$U25,(('Rent Roll'!$W25*'Rent Roll'!$D25)*((1+'Rent Roll'!$X25)^('Reimbursement Breakout'!BM$2-1))),"-")</f>
        <v>-</v>
      </c>
      <c r="BN106" s="185" t="str">
        <f>IF(BN$3='Rent Roll'!$U25,(('Rent Roll'!$W25*'Rent Roll'!$D25)*((1+'Rent Roll'!$X25)^('Reimbursement Breakout'!BN$2-1))),"-")</f>
        <v>-</v>
      </c>
      <c r="BO106" s="185" t="str">
        <f>IF(BO$3='Rent Roll'!$U25,(('Rent Roll'!$W25*'Rent Roll'!$D25)*((1+'Rent Roll'!$X25)^('Reimbursement Breakout'!BO$2-1))),"-")</f>
        <v>-</v>
      </c>
      <c r="BP106" s="185" t="str">
        <f>IF(BP$3='Rent Roll'!$U25,(('Rent Roll'!$W25*'Rent Roll'!$D25)*((1+'Rent Roll'!$X25)^('Reimbursement Breakout'!BP$2-1))),"-")</f>
        <v>-</v>
      </c>
      <c r="BQ106" s="185" t="str">
        <f>IF(BQ$3='Rent Roll'!$U25,(('Rent Roll'!$W25*'Rent Roll'!$D25)*((1+'Rent Roll'!$X25)^('Reimbursement Breakout'!BQ$2-1))),"-")</f>
        <v>-</v>
      </c>
      <c r="BR106" s="185" t="str">
        <f>IF(BR$3='Rent Roll'!$U25,(('Rent Roll'!$W25*'Rent Roll'!$D25)*((1+'Rent Roll'!$X25)^('Reimbursement Breakout'!BR$2-1))),"-")</f>
        <v>-</v>
      </c>
      <c r="BS106" s="185" t="str">
        <f>IF(BS$3='Rent Roll'!$U25,(('Rent Roll'!$W25*'Rent Roll'!$D25)*((1+'Rent Roll'!$X25)^('Reimbursement Breakout'!BS$2-1))),"-")</f>
        <v>-</v>
      </c>
      <c r="BT106" s="185" t="str">
        <f>IF(BT$3='Rent Roll'!$U25,(('Rent Roll'!$W25*'Rent Roll'!$D25)*((1+'Rent Roll'!$X25)^('Reimbursement Breakout'!BT$2-1))),"-")</f>
        <v>-</v>
      </c>
      <c r="BU106" s="185" t="str">
        <f>IF(BU$3='Rent Roll'!$U25,(('Rent Roll'!$W25*'Rent Roll'!$D25)*((1+'Rent Roll'!$X25)^('Reimbursement Breakout'!BU$2-1))),"-")</f>
        <v>-</v>
      </c>
      <c r="BV106" s="185" t="str">
        <f>IF(BV$3='Rent Roll'!$U25,(('Rent Roll'!$W25*'Rent Roll'!$D25)*((1+'Rent Roll'!$X25)^('Reimbursement Breakout'!BV$2-1))),"-")</f>
        <v>-</v>
      </c>
      <c r="BW106" s="185" t="str">
        <f>IF(BW$3='Rent Roll'!$U25,(('Rent Roll'!$W25*'Rent Roll'!$D25)*((1+'Rent Roll'!$X25)^('Reimbursement Breakout'!BW$2-1))),"-")</f>
        <v>-</v>
      </c>
      <c r="BX106" s="185" t="str">
        <f>IF(BX$3='Rent Roll'!$U25,(('Rent Roll'!$W25*'Rent Roll'!$D25)*((1+'Rent Roll'!$X25)^('Reimbursement Breakout'!BX$2-1))),"-")</f>
        <v>-</v>
      </c>
      <c r="BY106" s="185" t="str">
        <f>IF(BY$3='Rent Roll'!$U25,(('Rent Roll'!$W25*'Rent Roll'!$D25)*((1+'Rent Roll'!$X25)^('Reimbursement Breakout'!BY$2-1))),"-")</f>
        <v>-</v>
      </c>
      <c r="BZ106" s="185" t="str">
        <f>IF(BZ$3='Rent Roll'!$U25,(('Rent Roll'!$W25*'Rent Roll'!$D25)*((1+'Rent Roll'!$X25)^('Reimbursement Breakout'!BZ$2-1))),"-")</f>
        <v>-</v>
      </c>
      <c r="CA106" s="185" t="str">
        <f>IF(CA$3='Rent Roll'!$U25,(('Rent Roll'!$W25*'Rent Roll'!$D25)*((1+'Rent Roll'!$X25)^('Reimbursement Breakout'!CA$2-1))),"-")</f>
        <v>-</v>
      </c>
      <c r="CB106" s="185" t="str">
        <f>IF(CB$3='Rent Roll'!$U25,(('Rent Roll'!$W25*'Rent Roll'!$D25)*((1+'Rent Roll'!$X25)^('Reimbursement Breakout'!CB$2-1))),"-")</f>
        <v>-</v>
      </c>
      <c r="CC106" s="185" t="str">
        <f>IF(CC$3='Rent Roll'!$U25,(('Rent Roll'!$W25*'Rent Roll'!$D25)*((1+'Rent Roll'!$X25)^('Reimbursement Breakout'!CC$2-1))),"-")</f>
        <v>-</v>
      </c>
      <c r="CD106" s="185" t="str">
        <f>IF(CD$3='Rent Roll'!$U25,(('Rent Roll'!$W25*'Rent Roll'!$D25)*((1+'Rent Roll'!$X25)^('Reimbursement Breakout'!CD$2-1))),"-")</f>
        <v>-</v>
      </c>
      <c r="CE106" s="185" t="str">
        <f>IF(CE$3='Rent Roll'!$U25,(('Rent Roll'!$W25*'Rent Roll'!$D25)*((1+'Rent Roll'!$X25)^('Reimbursement Breakout'!CE$2-1))),"-")</f>
        <v>-</v>
      </c>
      <c r="CF106" s="185" t="str">
        <f>IF(CF$3='Rent Roll'!$U25,(('Rent Roll'!$W25*'Rent Roll'!$D25)*((1+'Rent Roll'!$X25)^('Reimbursement Breakout'!CF$2-1))),"-")</f>
        <v>-</v>
      </c>
      <c r="CG106" s="185" t="str">
        <f>IF(CG$3='Rent Roll'!$U25,(('Rent Roll'!$W25*'Rent Roll'!$D25)*((1+'Rent Roll'!$X25)^('Reimbursement Breakout'!CG$2-1))),"-")</f>
        <v>-</v>
      </c>
      <c r="CH106" s="185" t="str">
        <f>IF(CH$3='Rent Roll'!$U25,(('Rent Roll'!$W25*'Rent Roll'!$D25)*((1+'Rent Roll'!$X25)^('Reimbursement Breakout'!CH$2-1))),"-")</f>
        <v>-</v>
      </c>
      <c r="CI106" s="185" t="str">
        <f>IF(CI$3='Rent Roll'!$U25,(('Rent Roll'!$W25*'Rent Roll'!$D25)*((1+'Rent Roll'!$X25)^('Reimbursement Breakout'!CI$2-1))),"-")</f>
        <v>-</v>
      </c>
      <c r="CJ106" s="185" t="str">
        <f>IF(CJ$3='Rent Roll'!$U25,(('Rent Roll'!$W25*'Rent Roll'!$D25)*((1+'Rent Roll'!$X25)^('Reimbursement Breakout'!CJ$2-1))),"-")</f>
        <v>-</v>
      </c>
      <c r="CK106" s="185" t="str">
        <f>IF(CK$3='Rent Roll'!$U25,(('Rent Roll'!$W25*'Rent Roll'!$D25)*((1+'Rent Roll'!$X25)^('Reimbursement Breakout'!CK$2-1))),"-")</f>
        <v>-</v>
      </c>
      <c r="CL106" s="185" t="str">
        <f>IF(CL$3='Rent Roll'!$U25,(('Rent Roll'!$W25*'Rent Roll'!$D25)*((1+'Rent Roll'!$X25)^('Reimbursement Breakout'!CL$2-1))),"-")</f>
        <v>-</v>
      </c>
      <c r="CM106" s="185" t="str">
        <f>IF(CM$3='Rent Roll'!$U25,(('Rent Roll'!$W25*'Rent Roll'!$D25)*((1+'Rent Roll'!$X25)^('Reimbursement Breakout'!CM$2-1))),"-")</f>
        <v>-</v>
      </c>
      <c r="CN106" s="185" t="str">
        <f>IF(CN$3='Rent Roll'!$U25,(('Rent Roll'!$W25*'Rent Roll'!$D25)*((1+'Rent Roll'!$X25)^('Reimbursement Breakout'!CN$2-1))),"-")</f>
        <v>-</v>
      </c>
      <c r="CO106" s="185" t="str">
        <f>IF(CO$3='Rent Roll'!$U25,(('Rent Roll'!$W25*'Rent Roll'!$D25)*((1+'Rent Roll'!$X25)^('Reimbursement Breakout'!CO$2-1))),"-")</f>
        <v>-</v>
      </c>
      <c r="CP106" s="185" t="str">
        <f>IF(CP$3='Rent Roll'!$U25,(('Rent Roll'!$W25*'Rent Roll'!$D25)*((1+'Rent Roll'!$X25)^('Reimbursement Breakout'!CP$2-1))),"-")</f>
        <v>-</v>
      </c>
      <c r="CQ106" s="185" t="str">
        <f>IF(CQ$3='Rent Roll'!$U25,(('Rent Roll'!$W25*'Rent Roll'!$D25)*((1+'Rent Roll'!$X25)^('Reimbursement Breakout'!CQ$2-1))),"-")</f>
        <v>-</v>
      </c>
      <c r="CR106" s="185" t="str">
        <f>IF(CR$3='Rent Roll'!$U25,(('Rent Roll'!$W25*'Rent Roll'!$D25)*((1+'Rent Roll'!$X25)^('Reimbursement Breakout'!CR$2-1))),"-")</f>
        <v>-</v>
      </c>
      <c r="CS106" s="185" t="str">
        <f>IF(CS$3='Rent Roll'!$U25,(('Rent Roll'!$W25*'Rent Roll'!$D25)*((1+'Rent Roll'!$X25)^('Reimbursement Breakout'!CS$2-1))),"-")</f>
        <v>-</v>
      </c>
      <c r="CT106" s="185" t="str">
        <f>IF(CT$3='Rent Roll'!$U25,(('Rent Roll'!$W25*'Rent Roll'!$D25)*((1+'Rent Roll'!$X25)^('Reimbursement Breakout'!CT$2-1))),"-")</f>
        <v>-</v>
      </c>
      <c r="CU106" s="185" t="str">
        <f>IF(CU$3='Rent Roll'!$U25,(('Rent Roll'!$W25*'Rent Roll'!$D25)*((1+'Rent Roll'!$X25)^('Reimbursement Breakout'!CU$2-1))),"-")</f>
        <v>-</v>
      </c>
      <c r="CV106" s="185" t="str">
        <f>IF(CV$3='Rent Roll'!$U25,(('Rent Roll'!$W25*'Rent Roll'!$D25)*((1+'Rent Roll'!$X25)^('Reimbursement Breakout'!CV$2-1))),"-")</f>
        <v>-</v>
      </c>
      <c r="CW106" s="185" t="str">
        <f>IF(CW$3='Rent Roll'!$U25,(('Rent Roll'!$W25*'Rent Roll'!$D25)*((1+'Rent Roll'!$X25)^('Reimbursement Breakout'!CW$2-1))),"-")</f>
        <v>-</v>
      </c>
      <c r="CX106" s="185" t="str">
        <f>IF(CX$3='Rent Roll'!$U25,(('Rent Roll'!$W25*'Rent Roll'!$D25)*((1+'Rent Roll'!$X25)^('Reimbursement Breakout'!CX$2-1))),"-")</f>
        <v>-</v>
      </c>
      <c r="CY106" s="185" t="str">
        <f>IF(CY$3='Rent Roll'!$U25,(('Rent Roll'!$W25*'Rent Roll'!$D25)*((1+'Rent Roll'!$X25)^('Reimbursement Breakout'!CY$2-1))),"-")</f>
        <v>-</v>
      </c>
      <c r="CZ106" s="185" t="str">
        <f>IF(CZ$3='Rent Roll'!$U25,(('Rent Roll'!$W25*'Rent Roll'!$D25)*((1+'Rent Roll'!$X25)^('Reimbursement Breakout'!CZ$2-1))),"-")</f>
        <v>-</v>
      </c>
      <c r="DA106" s="185" t="str">
        <f>IF(DA$3='Rent Roll'!$U25,(('Rent Roll'!$W25*'Rent Roll'!$D25)*((1+'Rent Roll'!$X25)^('Reimbursement Breakout'!DA$2-1))),"-")</f>
        <v>-</v>
      </c>
      <c r="DB106" s="185" t="str">
        <f>IF(DB$3='Rent Roll'!$U25,(('Rent Roll'!$W25*'Rent Roll'!$D25)*((1+'Rent Roll'!$X25)^('Reimbursement Breakout'!DB$2-1))),"-")</f>
        <v>-</v>
      </c>
      <c r="DC106" s="185" t="str">
        <f>IF(DC$3='Rent Roll'!$U25,(('Rent Roll'!$W25*'Rent Roll'!$D25)*((1+'Rent Roll'!$X25)^('Reimbursement Breakout'!DC$2-1))),"-")</f>
        <v>-</v>
      </c>
      <c r="DD106" s="185" t="str">
        <f>IF(DD$3='Rent Roll'!$U25,(('Rent Roll'!$W25*'Rent Roll'!$D25)*((1+'Rent Roll'!$X25)^('Reimbursement Breakout'!DD$2-1))),"-")</f>
        <v>-</v>
      </c>
      <c r="DE106" s="185" t="str">
        <f>IF(DE$3='Rent Roll'!$U25,(('Rent Roll'!$W25*'Rent Roll'!$D25)*((1+'Rent Roll'!$X25)^('Reimbursement Breakout'!DE$2-1))),"-")</f>
        <v>-</v>
      </c>
      <c r="DF106" s="185" t="str">
        <f>IF(DF$3='Rent Roll'!$U25,(('Rent Roll'!$W25*'Rent Roll'!$D25)*((1+'Rent Roll'!$X25)^('Reimbursement Breakout'!DF$2-1))),"-")</f>
        <v>-</v>
      </c>
      <c r="DG106" s="185" t="str">
        <f>IF(DG$3='Rent Roll'!$U25,(('Rent Roll'!$W25*'Rent Roll'!$D25)*((1+'Rent Roll'!$X25)^('Reimbursement Breakout'!DG$2-1))),"-")</f>
        <v>-</v>
      </c>
      <c r="DH106" s="185" t="str">
        <f>IF(DH$3='Rent Roll'!$U25,(('Rent Roll'!$W25*'Rent Roll'!$D25)*((1+'Rent Roll'!$X25)^('Reimbursement Breakout'!DH$2-1))),"-")</f>
        <v>-</v>
      </c>
      <c r="DI106" s="185" t="str">
        <f>IF(DI$3='Rent Roll'!$U25,(('Rent Roll'!$W25*'Rent Roll'!$D25)*((1+'Rent Roll'!$X25)^('Reimbursement Breakout'!DI$2-1))),"-")</f>
        <v>-</v>
      </c>
      <c r="DJ106" s="185" t="str">
        <f>IF(DJ$3='Rent Roll'!$U25,(('Rent Roll'!$W25*'Rent Roll'!$D25)*((1+'Rent Roll'!$X25)^('Reimbursement Breakout'!DJ$2-1))),"-")</f>
        <v>-</v>
      </c>
      <c r="DK106" s="185" t="str">
        <f>IF(DK$3='Rent Roll'!$U25,(('Rent Roll'!$W25*'Rent Roll'!$D25)*((1+'Rent Roll'!$X25)^('Reimbursement Breakout'!DK$2-1))),"-")</f>
        <v>-</v>
      </c>
      <c r="DL106" s="185" t="str">
        <f>IF(DL$3='Rent Roll'!$U25,(('Rent Roll'!$W25*'Rent Roll'!$D25)*((1+'Rent Roll'!$X25)^('Reimbursement Breakout'!DL$2-1))),"-")</f>
        <v>-</v>
      </c>
      <c r="DM106" s="185" t="str">
        <f>IF(DM$3='Rent Roll'!$U25,(('Rent Roll'!$W25*'Rent Roll'!$D25)*((1+'Rent Roll'!$X25)^('Reimbursement Breakout'!DM$2-1))),"-")</f>
        <v>-</v>
      </c>
      <c r="DN106" s="185" t="str">
        <f>IF(DN$3='Rent Roll'!$U25,(('Rent Roll'!$W25*'Rent Roll'!$D25)*((1+'Rent Roll'!$X25)^('Reimbursement Breakout'!DN$2-1))),"-")</f>
        <v>-</v>
      </c>
      <c r="DO106" s="185" t="str">
        <f>IF(DO$3='Rent Roll'!$U25,(('Rent Roll'!$W25*'Rent Roll'!$D25)*((1+'Rent Roll'!$X25)^('Reimbursement Breakout'!DO$2-1))),"-")</f>
        <v>-</v>
      </c>
      <c r="DP106" s="185" t="str">
        <f>IF(DP$3='Rent Roll'!$U25,(('Rent Roll'!$W25*'Rent Roll'!$D25)*((1+'Rent Roll'!$X25)^('Reimbursement Breakout'!DP$2-1))),"-")</f>
        <v>-</v>
      </c>
      <c r="DQ106" s="185" t="str">
        <f>IF(DQ$3='Rent Roll'!$U25,(('Rent Roll'!$W25*'Rent Roll'!$D25)*((1+'Rent Roll'!$X25)^('Reimbursement Breakout'!DQ$2-1))),"-")</f>
        <v>-</v>
      </c>
      <c r="DR106" s="185" t="str">
        <f>IF(DR$3='Rent Roll'!$U25,(('Rent Roll'!$W25*'Rent Roll'!$D25)*((1+'Rent Roll'!$X25)^('Reimbursement Breakout'!DR$2-1))),"-")</f>
        <v>-</v>
      </c>
      <c r="DS106" s="185" t="str">
        <f>IF(DS$3='Rent Roll'!$U25,(('Rent Roll'!$W25*'Rent Roll'!$D25)*((1+'Rent Roll'!$X25)^('Reimbursement Breakout'!DS$2-1))),"-")</f>
        <v>-</v>
      </c>
      <c r="DT106" s="185" t="str">
        <f>IF(DT$3='Rent Roll'!$U25,(('Rent Roll'!$W25*'Rent Roll'!$D25)*((1+'Rent Roll'!$X25)^('Reimbursement Breakout'!DT$2-1))),"-")</f>
        <v>-</v>
      </c>
      <c r="DU106" s="185" t="str">
        <f>IF(DU$3='Rent Roll'!$U25,(('Rent Roll'!$W25*'Rent Roll'!$D25)*((1+'Rent Roll'!$X25)^('Reimbursement Breakout'!DU$2-1))),"-")</f>
        <v>-</v>
      </c>
      <c r="DV106" s="185" t="str">
        <f>IF(DV$3='Rent Roll'!$U25,(('Rent Roll'!$W25*'Rent Roll'!$D25)*((1+'Rent Roll'!$X25)^('Reimbursement Breakout'!DV$2-1))),"-")</f>
        <v>-</v>
      </c>
      <c r="DW106" s="185" t="str">
        <f>IF(DW$3='Rent Roll'!$U25,(('Rent Roll'!$W25*'Rent Roll'!$D25)*((1+'Rent Roll'!$X25)^('Reimbursement Breakout'!DW$2-1))),"-")</f>
        <v>-</v>
      </c>
      <c r="DX106" s="185" t="str">
        <f>IF(DX$3='Rent Roll'!$U25,(('Rent Roll'!$W25*'Rent Roll'!$D25)*((1+'Rent Roll'!$X25)^('Reimbursement Breakout'!DX$2-1))),"-")</f>
        <v>-</v>
      </c>
      <c r="DY106" s="185" t="str">
        <f>IF(DY$3='Rent Roll'!$U25,(('Rent Roll'!$W25*'Rent Roll'!$D25)*((1+'Rent Roll'!$X25)^('Reimbursement Breakout'!DY$2-1))),"-")</f>
        <v>-</v>
      </c>
      <c r="DZ106" s="185" t="str">
        <f>IF(DZ$3='Rent Roll'!$U25,(('Rent Roll'!$W25*'Rent Roll'!$D25)*((1+'Rent Roll'!$X25)^('Reimbursement Breakout'!DZ$2-1))),"-")</f>
        <v>-</v>
      </c>
      <c r="EA106" s="185" t="str">
        <f>IF(EA$3='Rent Roll'!$U25,(('Rent Roll'!$W25*'Rent Roll'!$D25)*((1+'Rent Roll'!$X25)^('Reimbursement Breakout'!EA$2-1))),"-")</f>
        <v>-</v>
      </c>
      <c r="EB106" s="185" t="str">
        <f>IF(EB$3='Rent Roll'!$U25,(('Rent Roll'!$W25*'Rent Roll'!$D25)*((1+'Rent Roll'!$X25)^('Reimbursement Breakout'!EB$2-1))),"-")</f>
        <v>-</v>
      </c>
      <c r="EC106" s="185" t="str">
        <f>IF(EC$3='Rent Roll'!$U25,(('Rent Roll'!$W25*'Rent Roll'!$D25)*((1+'Rent Roll'!$X25)^('Reimbursement Breakout'!EC$2-1))),"-")</f>
        <v>-</v>
      </c>
      <c r="ED106" s="185" t="str">
        <f>IF(ED$3='Rent Roll'!$U25,(('Rent Roll'!$W25*'Rent Roll'!$D25)*((1+'Rent Roll'!$X25)^('Reimbursement Breakout'!ED$2-1))),"-")</f>
        <v>-</v>
      </c>
      <c r="EE106" s="185" t="str">
        <f>IF(EE$3='Rent Roll'!$U25,(('Rent Roll'!$W25*'Rent Roll'!$D25)*((1+'Rent Roll'!$X25)^('Reimbursement Breakout'!EE$2-1))),"-")</f>
        <v>-</v>
      </c>
      <c r="EF106" s="436" t="str">
        <f>IF(EF$3='Rent Roll'!$U25,(('Rent Roll'!$W25*'Rent Roll'!$D25)*((1+'Rent Roll'!$X25)^('Reimbursement Breakout'!EF$2-1))),"-")</f>
        <v>-</v>
      </c>
      <c r="EG106" s="693" t="s">
        <v>109</v>
      </c>
    </row>
    <row r="107" spans="2:137" ht="15.75" thickBot="1" x14ac:dyDescent="0.3">
      <c r="B107" s="733"/>
      <c r="C107" s="720" t="s">
        <v>20</v>
      </c>
      <c r="D107" s="734">
        <f>SUM(D85:D106)</f>
        <v>748361.87043495337</v>
      </c>
      <c r="E107" s="722">
        <f t="shared" ref="E107:BP107" si="24">SUM(E85:E106)</f>
        <v>0</v>
      </c>
      <c r="F107" s="722">
        <f t="shared" si="24"/>
        <v>0</v>
      </c>
      <c r="G107" s="722">
        <f t="shared" si="24"/>
        <v>0</v>
      </c>
      <c r="H107" s="722">
        <f t="shared" si="24"/>
        <v>0</v>
      </c>
      <c r="I107" s="722">
        <f t="shared" si="24"/>
        <v>0</v>
      </c>
      <c r="J107" s="722">
        <f t="shared" si="24"/>
        <v>0</v>
      </c>
      <c r="K107" s="722">
        <f t="shared" si="24"/>
        <v>0</v>
      </c>
      <c r="L107" s="722">
        <f t="shared" si="24"/>
        <v>0</v>
      </c>
      <c r="M107" s="722">
        <f t="shared" si="24"/>
        <v>0</v>
      </c>
      <c r="N107" s="722">
        <f t="shared" si="24"/>
        <v>61498.838999999993</v>
      </c>
      <c r="O107" s="722">
        <f t="shared" si="24"/>
        <v>0</v>
      </c>
      <c r="P107" s="722">
        <f t="shared" si="24"/>
        <v>0</v>
      </c>
      <c r="Q107" s="722">
        <f t="shared" si="24"/>
        <v>0</v>
      </c>
      <c r="R107" s="722">
        <f t="shared" si="24"/>
        <v>0</v>
      </c>
      <c r="S107" s="722">
        <f t="shared" si="24"/>
        <v>0</v>
      </c>
      <c r="T107" s="722">
        <f t="shared" si="24"/>
        <v>0</v>
      </c>
      <c r="U107" s="722">
        <f t="shared" si="24"/>
        <v>0</v>
      </c>
      <c r="V107" s="722">
        <f t="shared" si="24"/>
        <v>0</v>
      </c>
      <c r="W107" s="722">
        <f t="shared" si="24"/>
        <v>0</v>
      </c>
      <c r="X107" s="722">
        <f t="shared" si="24"/>
        <v>0</v>
      </c>
      <c r="Y107" s="722">
        <f t="shared" si="24"/>
        <v>0</v>
      </c>
      <c r="Z107" s="722">
        <f t="shared" si="24"/>
        <v>62728.81577999999</v>
      </c>
      <c r="AA107" s="722">
        <f t="shared" si="24"/>
        <v>0</v>
      </c>
      <c r="AB107" s="722">
        <f t="shared" si="24"/>
        <v>0</v>
      </c>
      <c r="AC107" s="722">
        <f t="shared" si="24"/>
        <v>0</v>
      </c>
      <c r="AD107" s="722">
        <f t="shared" si="24"/>
        <v>0</v>
      </c>
      <c r="AE107" s="722">
        <f t="shared" si="24"/>
        <v>0</v>
      </c>
      <c r="AF107" s="722">
        <f t="shared" si="24"/>
        <v>0</v>
      </c>
      <c r="AG107" s="722">
        <f t="shared" si="24"/>
        <v>0</v>
      </c>
      <c r="AH107" s="722">
        <f t="shared" si="24"/>
        <v>0</v>
      </c>
      <c r="AI107" s="722">
        <f t="shared" si="24"/>
        <v>0</v>
      </c>
      <c r="AJ107" s="722">
        <f t="shared" si="24"/>
        <v>0</v>
      </c>
      <c r="AK107" s="722">
        <f t="shared" si="24"/>
        <v>0</v>
      </c>
      <c r="AL107" s="722">
        <f t="shared" si="24"/>
        <v>63983.392095599993</v>
      </c>
      <c r="AM107" s="722">
        <f t="shared" si="24"/>
        <v>0</v>
      </c>
      <c r="AN107" s="722">
        <f t="shared" si="24"/>
        <v>0</v>
      </c>
      <c r="AO107" s="722">
        <f t="shared" si="24"/>
        <v>0</v>
      </c>
      <c r="AP107" s="722">
        <f t="shared" si="24"/>
        <v>0</v>
      </c>
      <c r="AQ107" s="722">
        <f t="shared" si="24"/>
        <v>0</v>
      </c>
      <c r="AR107" s="722">
        <f t="shared" si="24"/>
        <v>0</v>
      </c>
      <c r="AS107" s="722">
        <f t="shared" si="24"/>
        <v>0</v>
      </c>
      <c r="AT107" s="722">
        <f t="shared" si="24"/>
        <v>0</v>
      </c>
      <c r="AU107" s="722">
        <f t="shared" si="24"/>
        <v>0</v>
      </c>
      <c r="AV107" s="722">
        <f t="shared" si="24"/>
        <v>0</v>
      </c>
      <c r="AW107" s="722">
        <f t="shared" si="24"/>
        <v>0</v>
      </c>
      <c r="AX107" s="722">
        <f t="shared" si="24"/>
        <v>65263.059937511993</v>
      </c>
      <c r="AY107" s="722">
        <f t="shared" si="24"/>
        <v>0</v>
      </c>
      <c r="AZ107" s="722">
        <f t="shared" si="24"/>
        <v>0</v>
      </c>
      <c r="BA107" s="722">
        <f t="shared" si="24"/>
        <v>0</v>
      </c>
      <c r="BB107" s="722">
        <f t="shared" si="24"/>
        <v>0</v>
      </c>
      <c r="BC107" s="722">
        <f t="shared" si="24"/>
        <v>0</v>
      </c>
      <c r="BD107" s="722">
        <f t="shared" si="24"/>
        <v>0</v>
      </c>
      <c r="BE107" s="722">
        <f t="shared" si="24"/>
        <v>0</v>
      </c>
      <c r="BF107" s="722">
        <f t="shared" si="24"/>
        <v>0</v>
      </c>
      <c r="BG107" s="722">
        <f t="shared" si="24"/>
        <v>0</v>
      </c>
      <c r="BH107" s="722">
        <f t="shared" si="24"/>
        <v>0</v>
      </c>
      <c r="BI107" s="722">
        <f t="shared" si="24"/>
        <v>0</v>
      </c>
      <c r="BJ107" s="722">
        <f t="shared" si="24"/>
        <v>66568.321136262239</v>
      </c>
      <c r="BK107" s="722">
        <f t="shared" si="24"/>
        <v>0</v>
      </c>
      <c r="BL107" s="722">
        <f t="shared" si="24"/>
        <v>0</v>
      </c>
      <c r="BM107" s="722">
        <f t="shared" si="24"/>
        <v>0</v>
      </c>
      <c r="BN107" s="722">
        <f t="shared" si="24"/>
        <v>0</v>
      </c>
      <c r="BO107" s="722">
        <f t="shared" si="24"/>
        <v>0</v>
      </c>
      <c r="BP107" s="722">
        <f t="shared" si="24"/>
        <v>0</v>
      </c>
      <c r="BQ107" s="722">
        <f t="shared" ref="BQ107:EB107" si="25">SUM(BQ85:BQ106)</f>
        <v>0</v>
      </c>
      <c r="BR107" s="722">
        <f t="shared" si="25"/>
        <v>0</v>
      </c>
      <c r="BS107" s="722">
        <f t="shared" si="25"/>
        <v>0</v>
      </c>
      <c r="BT107" s="722">
        <f t="shared" si="25"/>
        <v>0</v>
      </c>
      <c r="BU107" s="722">
        <f t="shared" si="25"/>
        <v>0</v>
      </c>
      <c r="BV107" s="722">
        <f t="shared" si="25"/>
        <v>67899.687558987483</v>
      </c>
      <c r="BW107" s="722">
        <f t="shared" si="25"/>
        <v>0</v>
      </c>
      <c r="BX107" s="722">
        <f t="shared" si="25"/>
        <v>0</v>
      </c>
      <c r="BY107" s="722">
        <f t="shared" si="25"/>
        <v>0</v>
      </c>
      <c r="BZ107" s="722">
        <f t="shared" si="25"/>
        <v>0</v>
      </c>
      <c r="CA107" s="722">
        <f t="shared" si="25"/>
        <v>0</v>
      </c>
      <c r="CB107" s="722">
        <f t="shared" si="25"/>
        <v>0</v>
      </c>
      <c r="CC107" s="722">
        <f t="shared" si="25"/>
        <v>0</v>
      </c>
      <c r="CD107" s="722">
        <f t="shared" si="25"/>
        <v>0</v>
      </c>
      <c r="CE107" s="722">
        <f t="shared" si="25"/>
        <v>0</v>
      </c>
      <c r="CF107" s="722">
        <f t="shared" si="25"/>
        <v>0</v>
      </c>
      <c r="CG107" s="722">
        <f t="shared" si="25"/>
        <v>0</v>
      </c>
      <c r="CH107" s="722">
        <f t="shared" si="25"/>
        <v>69257.681310167245</v>
      </c>
      <c r="CI107" s="722">
        <f t="shared" si="25"/>
        <v>0</v>
      </c>
      <c r="CJ107" s="722">
        <f t="shared" si="25"/>
        <v>0</v>
      </c>
      <c r="CK107" s="722">
        <f t="shared" si="25"/>
        <v>0</v>
      </c>
      <c r="CL107" s="722">
        <f t="shared" si="25"/>
        <v>0</v>
      </c>
      <c r="CM107" s="722">
        <f t="shared" si="25"/>
        <v>0</v>
      </c>
      <c r="CN107" s="722">
        <f t="shared" si="25"/>
        <v>0</v>
      </c>
      <c r="CO107" s="722">
        <f t="shared" si="25"/>
        <v>0</v>
      </c>
      <c r="CP107" s="722">
        <f t="shared" si="25"/>
        <v>0</v>
      </c>
      <c r="CQ107" s="722">
        <f t="shared" si="25"/>
        <v>0</v>
      </c>
      <c r="CR107" s="722">
        <f t="shared" si="25"/>
        <v>0</v>
      </c>
      <c r="CS107" s="722">
        <f t="shared" si="25"/>
        <v>0</v>
      </c>
      <c r="CT107" s="722">
        <f t="shared" si="25"/>
        <v>70642.834936370564</v>
      </c>
      <c r="CU107" s="722">
        <f t="shared" si="25"/>
        <v>0</v>
      </c>
      <c r="CV107" s="722">
        <f t="shared" si="25"/>
        <v>0</v>
      </c>
      <c r="CW107" s="722">
        <f t="shared" si="25"/>
        <v>0</v>
      </c>
      <c r="CX107" s="722">
        <f t="shared" si="25"/>
        <v>0</v>
      </c>
      <c r="CY107" s="722">
        <f t="shared" si="25"/>
        <v>0</v>
      </c>
      <c r="CZ107" s="722">
        <f t="shared" si="25"/>
        <v>0</v>
      </c>
      <c r="DA107" s="722">
        <f t="shared" si="25"/>
        <v>0</v>
      </c>
      <c r="DB107" s="722">
        <f t="shared" si="25"/>
        <v>0</v>
      </c>
      <c r="DC107" s="722">
        <f t="shared" si="25"/>
        <v>0</v>
      </c>
      <c r="DD107" s="722">
        <f t="shared" si="25"/>
        <v>0</v>
      </c>
      <c r="DE107" s="722">
        <f t="shared" si="25"/>
        <v>0</v>
      </c>
      <c r="DF107" s="722">
        <f t="shared" si="25"/>
        <v>72055.691635097988</v>
      </c>
      <c r="DG107" s="722">
        <f t="shared" si="25"/>
        <v>0</v>
      </c>
      <c r="DH107" s="722">
        <f t="shared" si="25"/>
        <v>0</v>
      </c>
      <c r="DI107" s="722">
        <f t="shared" si="25"/>
        <v>0</v>
      </c>
      <c r="DJ107" s="722">
        <f t="shared" si="25"/>
        <v>0</v>
      </c>
      <c r="DK107" s="722">
        <f t="shared" si="25"/>
        <v>0</v>
      </c>
      <c r="DL107" s="722">
        <f t="shared" si="25"/>
        <v>0</v>
      </c>
      <c r="DM107" s="722">
        <f t="shared" si="25"/>
        <v>0</v>
      </c>
      <c r="DN107" s="722">
        <f t="shared" si="25"/>
        <v>0</v>
      </c>
      <c r="DO107" s="722">
        <f t="shared" si="25"/>
        <v>0</v>
      </c>
      <c r="DP107" s="722">
        <f t="shared" si="25"/>
        <v>0</v>
      </c>
      <c r="DQ107" s="722">
        <f t="shared" si="25"/>
        <v>0</v>
      </c>
      <c r="DR107" s="722">
        <f t="shared" si="25"/>
        <v>73496.805467799946</v>
      </c>
      <c r="DS107" s="722">
        <f t="shared" si="25"/>
        <v>0</v>
      </c>
      <c r="DT107" s="722">
        <f t="shared" si="25"/>
        <v>0</v>
      </c>
      <c r="DU107" s="722">
        <f t="shared" si="25"/>
        <v>0</v>
      </c>
      <c r="DV107" s="722">
        <f t="shared" si="25"/>
        <v>0</v>
      </c>
      <c r="DW107" s="722">
        <f t="shared" si="25"/>
        <v>0</v>
      </c>
      <c r="DX107" s="722">
        <f t="shared" si="25"/>
        <v>0</v>
      </c>
      <c r="DY107" s="722">
        <f t="shared" si="25"/>
        <v>0</v>
      </c>
      <c r="DZ107" s="722">
        <f t="shared" si="25"/>
        <v>0</v>
      </c>
      <c r="EA107" s="722">
        <f t="shared" si="25"/>
        <v>0</v>
      </c>
      <c r="EB107" s="722">
        <f t="shared" si="25"/>
        <v>0</v>
      </c>
      <c r="EC107" s="722">
        <f t="shared" ref="EC107:EF107" si="26">SUM(EC85:EC106)</f>
        <v>0</v>
      </c>
      <c r="ED107" s="722">
        <f t="shared" si="26"/>
        <v>74966.741577155946</v>
      </c>
      <c r="EE107" s="722">
        <f t="shared" si="26"/>
        <v>0</v>
      </c>
      <c r="EF107" s="723">
        <f t="shared" si="26"/>
        <v>0</v>
      </c>
      <c r="EG107" s="693" t="s">
        <v>109</v>
      </c>
    </row>
    <row r="108" spans="2:137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17C7-E03E-4EBE-9DB0-FA9ADC09A4AE}">
  <sheetPr>
    <tabColor theme="5" tint="-0.499984740745262"/>
  </sheetPr>
  <dimension ref="A1:M32"/>
  <sheetViews>
    <sheetView workbookViewId="0">
      <selection activeCell="J9" sqref="J9"/>
    </sheetView>
  </sheetViews>
  <sheetFormatPr defaultColWidth="9.140625" defaultRowHeight="14.25" x14ac:dyDescent="0.2"/>
  <cols>
    <col min="1" max="1" width="12.28515625" style="258" bestFit="1" customWidth="1"/>
    <col min="2" max="2" width="11.7109375" style="258" customWidth="1"/>
    <col min="3" max="3" width="11.85546875" style="258" customWidth="1"/>
    <col min="4" max="4" width="10.5703125" style="258" customWidth="1"/>
    <col min="5" max="5" width="16.140625" style="258" customWidth="1"/>
    <col min="6" max="6" width="18.140625" style="258" customWidth="1"/>
    <col min="7" max="7" width="13.85546875" style="258" customWidth="1"/>
    <col min="8" max="8" width="19.5703125" style="258" bestFit="1" customWidth="1"/>
    <col min="9" max="9" width="11.85546875" style="258" bestFit="1" customWidth="1"/>
    <col min="10" max="10" width="19.140625" style="258" bestFit="1" customWidth="1"/>
    <col min="11" max="11" width="21" style="258" bestFit="1" customWidth="1"/>
    <col min="12" max="12" width="14.28515625" style="258" bestFit="1" customWidth="1"/>
    <col min="13" max="13" width="11.42578125" style="258" bestFit="1" customWidth="1"/>
    <col min="14" max="16384" width="9.140625" style="258"/>
  </cols>
  <sheetData>
    <row r="1" spans="1:13" ht="30" customHeight="1" x14ac:dyDescent="0.2">
      <c r="A1" s="254" t="s">
        <v>196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6" t="s">
        <v>157</v>
      </c>
      <c r="M1" s="257" t="s">
        <v>157</v>
      </c>
    </row>
    <row r="2" spans="1:13" ht="15" x14ac:dyDescent="0.2">
      <c r="A2" s="259">
        <f>'Data Validation'!D18</f>
        <v>2022</v>
      </c>
      <c r="B2" s="260"/>
      <c r="C2" s="261"/>
      <c r="D2" s="261"/>
      <c r="E2" s="261"/>
      <c r="F2" s="262"/>
      <c r="G2" s="262"/>
      <c r="H2" s="262"/>
      <c r="I2" s="262"/>
      <c r="J2" s="262"/>
      <c r="K2" s="253">
        <v>0.06</v>
      </c>
      <c r="L2" s="263"/>
      <c r="M2" s="257" t="s">
        <v>158</v>
      </c>
    </row>
    <row r="3" spans="1:13" ht="29.25" thickBot="1" x14ac:dyDescent="0.25">
      <c r="A3" s="264" t="s">
        <v>197</v>
      </c>
      <c r="B3" s="265" t="s">
        <v>149</v>
      </c>
      <c r="C3" s="266" t="s">
        <v>198</v>
      </c>
      <c r="D3" s="266" t="s">
        <v>199</v>
      </c>
      <c r="E3" s="267" t="s">
        <v>200</v>
      </c>
      <c r="F3" s="268" t="s">
        <v>201</v>
      </c>
      <c r="G3" s="268" t="s">
        <v>202</v>
      </c>
      <c r="H3" s="268" t="s">
        <v>203</v>
      </c>
      <c r="I3" s="268" t="s">
        <v>204</v>
      </c>
      <c r="J3" s="269" t="s">
        <v>205</v>
      </c>
      <c r="K3" s="270" t="s">
        <v>206</v>
      </c>
      <c r="L3" s="271" t="s">
        <v>207</v>
      </c>
    </row>
    <row r="4" spans="1:13" ht="15" thickTop="1" x14ac:dyDescent="0.2">
      <c r="A4" s="272">
        <v>1</v>
      </c>
      <c r="B4" s="273">
        <f>YEAR(D4)</f>
        <v>2021</v>
      </c>
      <c r="C4" s="274">
        <v>44013</v>
      </c>
      <c r="D4" s="275">
        <f>EOMONTH(C4,11)</f>
        <v>44377</v>
      </c>
      <c r="E4" s="293">
        <v>1</v>
      </c>
      <c r="F4" s="276">
        <v>2038270</v>
      </c>
      <c r="G4" s="277">
        <v>0.01</v>
      </c>
      <c r="H4" s="278">
        <v>0.10693999999999999</v>
      </c>
      <c r="I4" s="279">
        <f>F4*H4</f>
        <v>217972.59379999997</v>
      </c>
      <c r="J4" s="279">
        <f t="shared" ref="J4:J18" ca="1" si="0">I4-L4</f>
        <v>34471.511617907439</v>
      </c>
      <c r="K4" s="280">
        <f ca="1">L4/I4</f>
        <v>0.84185391834380496</v>
      </c>
      <c r="L4" s="281">
        <f t="shared" ref="L4:L7" ca="1" si="1">K4*I4*E4</f>
        <v>183501.08218209253</v>
      </c>
    </row>
    <row r="5" spans="1:13" x14ac:dyDescent="0.2">
      <c r="A5" s="282">
        <v>2</v>
      </c>
      <c r="B5" s="273">
        <f t="shared" ref="B5:B18" si="2">YEAR(D5)</f>
        <v>2022</v>
      </c>
      <c r="C5" s="283">
        <f>D4+1</f>
        <v>44378</v>
      </c>
      <c r="D5" s="283">
        <f>EOMONTH(C5,11)</f>
        <v>44742</v>
      </c>
      <c r="E5" s="294">
        <v>1</v>
      </c>
      <c r="F5" s="276">
        <v>1986750</v>
      </c>
      <c r="G5" s="284">
        <v>0.01</v>
      </c>
      <c r="H5" s="285">
        <v>0.10755000000000001</v>
      </c>
      <c r="I5" s="281">
        <f>F5*H5</f>
        <v>213674.96250000002</v>
      </c>
      <c r="J5" s="281">
        <f t="shared" si="0"/>
        <v>35570.619999999995</v>
      </c>
      <c r="K5" s="286">
        <v>0.83352930271369541</v>
      </c>
      <c r="L5" s="281">
        <f t="shared" si="1"/>
        <v>178104.34250000003</v>
      </c>
    </row>
    <row r="6" spans="1:13" x14ac:dyDescent="0.2">
      <c r="A6" s="282">
        <v>3</v>
      </c>
      <c r="B6" s="273">
        <f t="shared" si="2"/>
        <v>2023</v>
      </c>
      <c r="C6" s="283">
        <f t="shared" ref="C6:C18" si="3">D5+1</f>
        <v>44743</v>
      </c>
      <c r="D6" s="283">
        <f t="shared" ref="D6:D18" si="4">EOMONTH(C6,11)</f>
        <v>45107</v>
      </c>
      <c r="E6" s="294">
        <v>1</v>
      </c>
      <c r="F6" s="281">
        <f t="shared" ref="F6:F8" si="5">F5*(1+G6)</f>
        <v>2006617.5</v>
      </c>
      <c r="G6" s="284">
        <v>0.01</v>
      </c>
      <c r="H6" s="285">
        <v>0.10755000000000001</v>
      </c>
      <c r="I6" s="281">
        <f>F6*H6</f>
        <v>215811.71212500002</v>
      </c>
      <c r="J6" s="281">
        <f t="shared" si="0"/>
        <v>35926.326199999981</v>
      </c>
      <c r="K6" s="286">
        <v>0.83352930271369541</v>
      </c>
      <c r="L6" s="281">
        <f t="shared" si="1"/>
        <v>179885.38592500004</v>
      </c>
    </row>
    <row r="7" spans="1:13" x14ac:dyDescent="0.2">
      <c r="A7" s="282">
        <v>4</v>
      </c>
      <c r="B7" s="273">
        <f t="shared" si="2"/>
        <v>2024</v>
      </c>
      <c r="C7" s="283">
        <f t="shared" si="3"/>
        <v>45108</v>
      </c>
      <c r="D7" s="283">
        <f t="shared" si="4"/>
        <v>45473</v>
      </c>
      <c r="E7" s="294">
        <v>1</v>
      </c>
      <c r="F7" s="281">
        <f t="shared" si="5"/>
        <v>2026683.675</v>
      </c>
      <c r="G7" s="284">
        <v>0.01</v>
      </c>
      <c r="H7" s="285">
        <v>0.10755000000000001</v>
      </c>
      <c r="I7" s="281">
        <f>F7*H7</f>
        <v>217969.82924625001</v>
      </c>
      <c r="J7" s="281">
        <f t="shared" si="0"/>
        <v>36285.589461999974</v>
      </c>
      <c r="K7" s="286">
        <v>0.83352930271369541</v>
      </c>
      <c r="L7" s="281">
        <f t="shared" si="1"/>
        <v>181684.23978425004</v>
      </c>
    </row>
    <row r="8" spans="1:13" x14ac:dyDescent="0.2">
      <c r="A8" s="282">
        <v>5</v>
      </c>
      <c r="B8" s="273">
        <f t="shared" si="2"/>
        <v>2025</v>
      </c>
      <c r="C8" s="283">
        <f t="shared" si="3"/>
        <v>45474</v>
      </c>
      <c r="D8" s="283">
        <f t="shared" si="4"/>
        <v>45838</v>
      </c>
      <c r="E8" s="294">
        <v>1</v>
      </c>
      <c r="F8" s="281">
        <f t="shared" si="5"/>
        <v>2046950.5117500001</v>
      </c>
      <c r="G8" s="284">
        <v>0.01</v>
      </c>
      <c r="H8" s="285">
        <v>0.10755000000000001</v>
      </c>
      <c r="I8" s="281">
        <f>F8*H8</f>
        <v>220149.52753871251</v>
      </c>
      <c r="J8" s="281">
        <f t="shared" si="0"/>
        <v>36648.445356619981</v>
      </c>
      <c r="K8" s="286">
        <v>0.83352930271369541</v>
      </c>
      <c r="L8" s="281">
        <f t="shared" ref="L8:L18" si="6">K8*I8*E8</f>
        <v>183501.08218209253</v>
      </c>
    </row>
    <row r="9" spans="1:13" x14ac:dyDescent="0.2">
      <c r="A9" s="282">
        <v>6</v>
      </c>
      <c r="B9" s="273">
        <f t="shared" si="2"/>
        <v>2026</v>
      </c>
      <c r="C9" s="283">
        <f t="shared" si="3"/>
        <v>45839</v>
      </c>
      <c r="D9" s="283">
        <f t="shared" si="4"/>
        <v>46203</v>
      </c>
      <c r="E9" s="294">
        <f>IF('Summary &amp; Assumptions'!$M$37='Data Validation'!$J$3,90%,100%)</f>
        <v>1</v>
      </c>
      <c r="F9" s="281">
        <f>F8*(1+G9)</f>
        <v>2067420.0168675</v>
      </c>
      <c r="G9" s="284">
        <v>0.01</v>
      </c>
      <c r="H9" s="285">
        <v>0.10755000000000001</v>
      </c>
      <c r="I9" s="281">
        <f t="shared" ref="I9:I18" si="7">F9*H9</f>
        <v>222351.02281409965</v>
      </c>
      <c r="J9" s="281">
        <f t="shared" si="0"/>
        <v>37014.929810186179</v>
      </c>
      <c r="K9" s="287">
        <v>0.83352930271369541</v>
      </c>
      <c r="L9" s="281">
        <f t="shared" si="6"/>
        <v>185336.09300391347</v>
      </c>
    </row>
    <row r="10" spans="1:13" x14ac:dyDescent="0.2">
      <c r="A10" s="282">
        <v>7</v>
      </c>
      <c r="B10" s="273">
        <f t="shared" si="2"/>
        <v>2027</v>
      </c>
      <c r="C10" s="283">
        <f t="shared" si="3"/>
        <v>46204</v>
      </c>
      <c r="D10" s="283">
        <f t="shared" si="4"/>
        <v>46568</v>
      </c>
      <c r="E10" s="294">
        <f>IF('Summary &amp; Assumptions'!$M$37='Data Validation'!$J$3,80%,100%)</f>
        <v>1</v>
      </c>
      <c r="F10" s="281">
        <f t="shared" ref="F10:F18" si="8">F9*(1+G10)</f>
        <v>2088094.2170361751</v>
      </c>
      <c r="G10" s="284">
        <v>0.01</v>
      </c>
      <c r="H10" s="285">
        <v>0.10755000000000001</v>
      </c>
      <c r="I10" s="281">
        <f t="shared" si="7"/>
        <v>224574.53304224066</v>
      </c>
      <c r="J10" s="281">
        <f t="shared" si="0"/>
        <v>37385.079108288046</v>
      </c>
      <c r="K10" s="287">
        <v>0.83352930271369541</v>
      </c>
      <c r="L10" s="281">
        <f t="shared" si="6"/>
        <v>187189.45393395261</v>
      </c>
    </row>
    <row r="11" spans="1:13" x14ac:dyDescent="0.2">
      <c r="A11" s="282">
        <v>8</v>
      </c>
      <c r="B11" s="273">
        <f t="shared" si="2"/>
        <v>2028</v>
      </c>
      <c r="C11" s="283">
        <f t="shared" si="3"/>
        <v>46569</v>
      </c>
      <c r="D11" s="283">
        <f t="shared" si="4"/>
        <v>46934</v>
      </c>
      <c r="E11" s="294">
        <f>IF('Summary &amp; Assumptions'!$M$37='Data Validation'!$J$3,70%,100%)</f>
        <v>1</v>
      </c>
      <c r="F11" s="281">
        <f t="shared" si="8"/>
        <v>2108975.1592065371</v>
      </c>
      <c r="G11" s="284">
        <v>0.01</v>
      </c>
      <c r="H11" s="285">
        <v>0.10755000000000001</v>
      </c>
      <c r="I11" s="281">
        <f t="shared" si="7"/>
        <v>226820.27837266307</v>
      </c>
      <c r="J11" s="281">
        <f t="shared" si="0"/>
        <v>37758.929899370938</v>
      </c>
      <c r="K11" s="287">
        <v>0.83352930271369541</v>
      </c>
      <c r="L11" s="281">
        <f t="shared" si="6"/>
        <v>189061.34847329214</v>
      </c>
    </row>
    <row r="12" spans="1:13" x14ac:dyDescent="0.2">
      <c r="A12" s="282">
        <v>9</v>
      </c>
      <c r="B12" s="273">
        <f t="shared" si="2"/>
        <v>2029</v>
      </c>
      <c r="C12" s="283">
        <f t="shared" si="3"/>
        <v>46935</v>
      </c>
      <c r="D12" s="283">
        <f t="shared" si="4"/>
        <v>47299</v>
      </c>
      <c r="E12" s="294">
        <f>IF('Summary &amp; Assumptions'!$M$37='Data Validation'!$J$3,60%,100%)</f>
        <v>1</v>
      </c>
      <c r="F12" s="281">
        <f t="shared" si="8"/>
        <v>2130064.9107986023</v>
      </c>
      <c r="G12" s="284">
        <v>0.01</v>
      </c>
      <c r="H12" s="285">
        <v>0.10755000000000001</v>
      </c>
      <c r="I12" s="281">
        <f t="shared" si="7"/>
        <v>229088.48115638969</v>
      </c>
      <c r="J12" s="281">
        <f t="shared" si="0"/>
        <v>38136.519198364636</v>
      </c>
      <c r="K12" s="287">
        <v>0.83352930271369541</v>
      </c>
      <c r="L12" s="281">
        <f t="shared" si="6"/>
        <v>190951.96195802506</v>
      </c>
    </row>
    <row r="13" spans="1:13" x14ac:dyDescent="0.2">
      <c r="A13" s="282">
        <v>10</v>
      </c>
      <c r="B13" s="273">
        <f t="shared" si="2"/>
        <v>2030</v>
      </c>
      <c r="C13" s="283">
        <f t="shared" si="3"/>
        <v>47300</v>
      </c>
      <c r="D13" s="283">
        <f t="shared" si="4"/>
        <v>47664</v>
      </c>
      <c r="E13" s="294">
        <f>IF('Summary &amp; Assumptions'!$M$37='Data Validation'!$J$3,50%,100%)</f>
        <v>1</v>
      </c>
      <c r="F13" s="281">
        <f t="shared" si="8"/>
        <v>2151365.5599065884</v>
      </c>
      <c r="G13" s="284">
        <v>0.01</v>
      </c>
      <c r="H13" s="285">
        <v>0.10755000000000001</v>
      </c>
      <c r="I13" s="281">
        <f t="shared" si="7"/>
        <v>231379.36596795361</v>
      </c>
      <c r="J13" s="281">
        <f t="shared" si="0"/>
        <v>38517.884390348278</v>
      </c>
      <c r="K13" s="287">
        <v>0.83352930271369541</v>
      </c>
      <c r="L13" s="281">
        <f t="shared" si="6"/>
        <v>192861.48157760533</v>
      </c>
    </row>
    <row r="14" spans="1:13" x14ac:dyDescent="0.2">
      <c r="A14" s="282">
        <v>11</v>
      </c>
      <c r="B14" s="273">
        <f t="shared" si="2"/>
        <v>2031</v>
      </c>
      <c r="C14" s="283">
        <f t="shared" si="3"/>
        <v>47665</v>
      </c>
      <c r="D14" s="283">
        <f t="shared" si="4"/>
        <v>48029</v>
      </c>
      <c r="E14" s="294">
        <f>IF('Summary &amp; Assumptions'!$M$37='Data Validation'!$J$3,40%,100%)</f>
        <v>1</v>
      </c>
      <c r="F14" s="281">
        <f t="shared" si="8"/>
        <v>2172879.2155056545</v>
      </c>
      <c r="G14" s="284">
        <v>0.01</v>
      </c>
      <c r="H14" s="285">
        <v>0.10755000000000001</v>
      </c>
      <c r="I14" s="281">
        <f t="shared" si="7"/>
        <v>233693.15962763314</v>
      </c>
      <c r="J14" s="281">
        <f t="shared" si="0"/>
        <v>38903.063234251778</v>
      </c>
      <c r="K14" s="287">
        <v>0.83352930271369541</v>
      </c>
      <c r="L14" s="281">
        <f t="shared" si="6"/>
        <v>194790.09639338136</v>
      </c>
    </row>
    <row r="15" spans="1:13" x14ac:dyDescent="0.2">
      <c r="A15" s="282">
        <v>12</v>
      </c>
      <c r="B15" s="273">
        <f t="shared" si="2"/>
        <v>2032</v>
      </c>
      <c r="C15" s="283">
        <f t="shared" si="3"/>
        <v>48030</v>
      </c>
      <c r="D15" s="283">
        <f t="shared" si="4"/>
        <v>48395</v>
      </c>
      <c r="E15" s="294">
        <f>IF('Summary &amp; Assumptions'!$M$37='Data Validation'!$J$3,30%,100%)</f>
        <v>1</v>
      </c>
      <c r="F15" s="281">
        <f t="shared" si="8"/>
        <v>2194608.0076607112</v>
      </c>
      <c r="G15" s="284">
        <v>0.01</v>
      </c>
      <c r="H15" s="285">
        <v>0.10755000000000001</v>
      </c>
      <c r="I15" s="281">
        <f t="shared" si="7"/>
        <v>236030.09122390949</v>
      </c>
      <c r="J15" s="281">
        <f t="shared" si="0"/>
        <v>39292.093866594281</v>
      </c>
      <c r="K15" s="287">
        <v>0.83352930271369541</v>
      </c>
      <c r="L15" s="281">
        <f t="shared" si="6"/>
        <v>196737.99735731521</v>
      </c>
    </row>
    <row r="16" spans="1:13" x14ac:dyDescent="0.2">
      <c r="A16" s="282">
        <v>13</v>
      </c>
      <c r="B16" s="273">
        <f t="shared" si="2"/>
        <v>2033</v>
      </c>
      <c r="C16" s="283">
        <f t="shared" si="3"/>
        <v>48396</v>
      </c>
      <c r="D16" s="283">
        <f t="shared" si="4"/>
        <v>48760</v>
      </c>
      <c r="E16" s="294">
        <f>IF('Summary &amp; Assumptions'!$M$37='Data Validation'!$J$3,20%,100%)</f>
        <v>1</v>
      </c>
      <c r="F16" s="281">
        <f t="shared" si="8"/>
        <v>2216554.0877373181</v>
      </c>
      <c r="G16" s="284">
        <v>0.01</v>
      </c>
      <c r="H16" s="285">
        <v>0.10755000000000001</v>
      </c>
      <c r="I16" s="281">
        <f t="shared" si="7"/>
        <v>238390.39213614858</v>
      </c>
      <c r="J16" s="281">
        <f t="shared" si="0"/>
        <v>39685.014805260231</v>
      </c>
      <c r="K16" s="287">
        <v>0.83352930271369541</v>
      </c>
      <c r="L16" s="281">
        <f t="shared" si="6"/>
        <v>198705.37733088835</v>
      </c>
    </row>
    <row r="17" spans="1:12" x14ac:dyDescent="0.2">
      <c r="A17" s="282">
        <v>14</v>
      </c>
      <c r="B17" s="273">
        <f t="shared" si="2"/>
        <v>2034</v>
      </c>
      <c r="C17" s="283">
        <f t="shared" si="3"/>
        <v>48761</v>
      </c>
      <c r="D17" s="283">
        <f t="shared" si="4"/>
        <v>49125</v>
      </c>
      <c r="E17" s="294">
        <f>IF('Summary &amp; Assumptions'!$M$37='Data Validation'!$J$3,10%,100%)</f>
        <v>1</v>
      </c>
      <c r="F17" s="281">
        <f t="shared" si="8"/>
        <v>2238719.6286146916</v>
      </c>
      <c r="G17" s="284">
        <v>0.01</v>
      </c>
      <c r="H17" s="285">
        <v>0.10755000000000001</v>
      </c>
      <c r="I17" s="281">
        <f t="shared" si="7"/>
        <v>240774.2960575101</v>
      </c>
      <c r="J17" s="281">
        <f t="shared" si="0"/>
        <v>40081.864953312848</v>
      </c>
      <c r="K17" s="287">
        <v>0.83352930271369541</v>
      </c>
      <c r="L17" s="281">
        <f t="shared" si="6"/>
        <v>200692.43110419725</v>
      </c>
    </row>
    <row r="18" spans="1:12" x14ac:dyDescent="0.2">
      <c r="A18" s="282">
        <v>15</v>
      </c>
      <c r="B18" s="273">
        <f t="shared" si="2"/>
        <v>2035</v>
      </c>
      <c r="C18" s="283">
        <f t="shared" si="3"/>
        <v>49126</v>
      </c>
      <c r="D18" s="283">
        <f t="shared" si="4"/>
        <v>49490</v>
      </c>
      <c r="E18" s="294">
        <f>IF('Summary &amp; Assumptions'!$M$37='Data Validation'!$J$3,0%,100%)</f>
        <v>1</v>
      </c>
      <c r="F18" s="281">
        <f t="shared" si="8"/>
        <v>2261106.8249008385</v>
      </c>
      <c r="G18" s="284">
        <v>0.01</v>
      </c>
      <c r="H18" s="285">
        <v>0.10755000000000001</v>
      </c>
      <c r="I18" s="281">
        <f t="shared" si="7"/>
        <v>243182.0390180852</v>
      </c>
      <c r="J18" s="281">
        <f t="shared" si="0"/>
        <v>40482.683602845966</v>
      </c>
      <c r="K18" s="287">
        <v>0.83352930271369541</v>
      </c>
      <c r="L18" s="281">
        <f t="shared" si="6"/>
        <v>202699.35541523923</v>
      </c>
    </row>
    <row r="19" spans="1:12" x14ac:dyDescent="0.2">
      <c r="A19" s="282">
        <f>IF('Summary &amp; Assumptions'!$M$37='Data Validation'!$J$3,"",16)</f>
        <v>16</v>
      </c>
      <c r="B19" s="273">
        <f>IF('Summary &amp; Assumptions'!$M$37='Data Validation'!$J$3,"",YEAR(D19))</f>
        <v>2036</v>
      </c>
      <c r="C19" s="283">
        <f>IF('Summary &amp; Assumptions'!$M$37='Data Validation'!$J$3,"",D18+1)</f>
        <v>49491</v>
      </c>
      <c r="D19" s="283">
        <f>IF('Summary &amp; Assumptions'!$M$37='Data Validation'!$J$3,"",EOMONTH(C19,11))</f>
        <v>49856</v>
      </c>
      <c r="E19" s="294">
        <f>IF('Summary &amp; Assumptions'!$M$37='Data Validation'!$J$3,"",100%)</f>
        <v>1</v>
      </c>
      <c r="F19" s="281">
        <f>IF('Summary &amp; Assumptions'!$M$37='Data Validation'!$J$3,"",F18*(1+G19))</f>
        <v>2283717.8931498472</v>
      </c>
      <c r="G19" s="284">
        <f>IF('Summary &amp; Assumptions'!$M$37='Data Validation'!$J$3,"",1%)</f>
        <v>0.01</v>
      </c>
      <c r="H19" s="285">
        <f>IF('Summary &amp; Assumptions'!$M$37='Data Validation'!$J$3,"",H18)</f>
        <v>0.10755000000000001</v>
      </c>
      <c r="I19" s="281">
        <f>IF('Summary &amp; Assumptions'!$M$37='Data Validation'!$J$3,"",F19*H19)</f>
        <v>245613.85940826609</v>
      </c>
      <c r="J19" s="281">
        <f>IF('Summary &amp; Assumptions'!$M$37='Data Validation'!$J$3,"",I19-L19)</f>
        <v>40887.510438874451</v>
      </c>
      <c r="K19" s="287">
        <f>IF('Summary &amp; Assumptions'!$M$37='Data Validation'!$J$3,"",K18)</f>
        <v>0.83352930271369541</v>
      </c>
      <c r="L19" s="281">
        <f>IF('Summary &amp; Assumptions'!$M$37='Data Validation'!$J$3,"",K19*I19*E19)</f>
        <v>204726.34896939163</v>
      </c>
    </row>
    <row r="20" spans="1:12" x14ac:dyDescent="0.2">
      <c r="A20" s="282">
        <f>IF('Summary &amp; Assumptions'!$M$37='Data Validation'!$J$3,"",16)</f>
        <v>16</v>
      </c>
      <c r="B20" s="273">
        <f>IF('Summary &amp; Assumptions'!$M$37='Data Validation'!$J$3,"",YEAR(D20))</f>
        <v>2037</v>
      </c>
      <c r="C20" s="283">
        <f>IF('Summary &amp; Assumptions'!$M$37='Data Validation'!$J$3,"",D19+1)</f>
        <v>49857</v>
      </c>
      <c r="D20" s="283">
        <f>IF('Summary &amp; Assumptions'!$M$37='Data Validation'!$J$3,"",EOMONTH(C20,11))</f>
        <v>50221</v>
      </c>
      <c r="E20" s="294">
        <f>IF('Summary &amp; Assumptions'!$M$37='Data Validation'!$J$3,"",100%)</f>
        <v>1</v>
      </c>
      <c r="F20" s="281">
        <f>IF('Summary &amp; Assumptions'!$M$37='Data Validation'!$J$3,"",F19*(1+G20))</f>
        <v>2306555.0720813456</v>
      </c>
      <c r="G20" s="284">
        <f>IF('Summary &amp; Assumptions'!$M$37='Data Validation'!$J$3,"",1%)</f>
        <v>0.01</v>
      </c>
      <c r="H20" s="285">
        <f>IF('Summary &amp; Assumptions'!$M$37='Data Validation'!$J$3,"",H19)</f>
        <v>0.10755000000000001</v>
      </c>
      <c r="I20" s="281">
        <f>IF('Summary &amp; Assumptions'!$M$37='Data Validation'!$J$3,"",F20*H20)</f>
        <v>248069.99800234873</v>
      </c>
      <c r="J20" s="281">
        <f>IF('Summary &amp; Assumptions'!$M$37='Data Validation'!$J$3,"",I20-L20)</f>
        <v>41296.385543263168</v>
      </c>
      <c r="K20" s="287">
        <f t="shared" ref="K20:K29" si="9">K19</f>
        <v>0.83352930271369541</v>
      </c>
      <c r="L20" s="281">
        <f>IF('Summary &amp; Assumptions'!$M$37='Data Validation'!$J$3,"",K20*I20*E20)</f>
        <v>206773.61245908556</v>
      </c>
    </row>
    <row r="21" spans="1:12" x14ac:dyDescent="0.2">
      <c r="A21" s="282">
        <f>IF('Summary &amp; Assumptions'!$M$37='Data Validation'!$J$3,"",16)</f>
        <v>16</v>
      </c>
      <c r="B21" s="273">
        <f>IF('Summary &amp; Assumptions'!$M$37='Data Validation'!$J$3,"",YEAR(D21))</f>
        <v>2038</v>
      </c>
      <c r="C21" s="283">
        <f>IF('Summary &amp; Assumptions'!$M$37='Data Validation'!$J$3,"",D20+1)</f>
        <v>50222</v>
      </c>
      <c r="D21" s="283">
        <f>IF('Summary &amp; Assumptions'!$M$37='Data Validation'!$J$3,"",EOMONTH(C21,11))</f>
        <v>50586</v>
      </c>
      <c r="E21" s="294">
        <f>IF('Summary &amp; Assumptions'!$M$37='Data Validation'!$J$3,"",100%)</f>
        <v>1</v>
      </c>
      <c r="F21" s="281">
        <f>IF('Summary &amp; Assumptions'!$M$37='Data Validation'!$J$3,"",F20*(1+G21))</f>
        <v>2329620.6228021593</v>
      </c>
      <c r="G21" s="284">
        <f>IF('Summary &amp; Assumptions'!$M$37='Data Validation'!$J$3,"",1%)</f>
        <v>0.01</v>
      </c>
      <c r="H21" s="285">
        <f>IF('Summary &amp; Assumptions'!$M$37='Data Validation'!$J$3,"",H20)</f>
        <v>0.10755000000000001</v>
      </c>
      <c r="I21" s="281">
        <f>IF('Summary &amp; Assumptions'!$M$37='Data Validation'!$J$3,"",F21*H21)</f>
        <v>250550.69798237225</v>
      </c>
      <c r="J21" s="281">
        <f>IF('Summary &amp; Assumptions'!$M$37='Data Validation'!$J$3,"",I21-L21)</f>
        <v>41709.349398695806</v>
      </c>
      <c r="K21" s="287">
        <f t="shared" si="9"/>
        <v>0.83352930271369541</v>
      </c>
      <c r="L21" s="281">
        <f>IF('Summary &amp; Assumptions'!$M$37='Data Validation'!$J$3,"",K21*I21*E21)</f>
        <v>208841.34858367644</v>
      </c>
    </row>
    <row r="22" spans="1:12" x14ac:dyDescent="0.2">
      <c r="A22" s="282">
        <f>IF('Summary &amp; Assumptions'!$M$37='Data Validation'!$J$3,"",16)</f>
        <v>16</v>
      </c>
      <c r="B22" s="273">
        <f>IF('Summary &amp; Assumptions'!$M$37='Data Validation'!$J$3,"",YEAR(D22))</f>
        <v>2039</v>
      </c>
      <c r="C22" s="283">
        <f>IF('Summary &amp; Assumptions'!$M$37='Data Validation'!$J$3,"",D21+1)</f>
        <v>50587</v>
      </c>
      <c r="D22" s="283">
        <f>IF('Summary &amp; Assumptions'!$M$37='Data Validation'!$J$3,"",EOMONTH(C22,11))</f>
        <v>50951</v>
      </c>
      <c r="E22" s="294">
        <f>IF('Summary &amp; Assumptions'!$M$37='Data Validation'!$J$3,"",100%)</f>
        <v>1</v>
      </c>
      <c r="F22" s="281">
        <f>IF('Summary &amp; Assumptions'!$M$37='Data Validation'!$J$3,"",F21*(1+G22))</f>
        <v>2352916.8290301808</v>
      </c>
      <c r="G22" s="284">
        <f>IF('Summary &amp; Assumptions'!$M$37='Data Validation'!$J$3,"",1%)</f>
        <v>0.01</v>
      </c>
      <c r="H22" s="285">
        <f>IF('Summary &amp; Assumptions'!$M$37='Data Validation'!$J$3,"",H21)</f>
        <v>0.10755000000000001</v>
      </c>
      <c r="I22" s="281">
        <f>IF('Summary &amp; Assumptions'!$M$37='Data Validation'!$J$3,"",F22*H22)</f>
        <v>253056.20496219597</v>
      </c>
      <c r="J22" s="281">
        <f>IF('Summary &amp; Assumptions'!$M$37='Data Validation'!$J$3,"",I22-L22)</f>
        <v>42126.442892682768</v>
      </c>
      <c r="K22" s="287">
        <f t="shared" si="9"/>
        <v>0.83352930271369541</v>
      </c>
      <c r="L22" s="281">
        <f>IF('Summary &amp; Assumptions'!$M$37='Data Validation'!$J$3,"",K22*I22*E22)</f>
        <v>210929.76206951321</v>
      </c>
    </row>
    <row r="23" spans="1:12" x14ac:dyDescent="0.2">
      <c r="A23" s="282">
        <f>IF('Summary &amp; Assumptions'!$M$37='Data Validation'!$J$3,"",16)</f>
        <v>16</v>
      </c>
      <c r="B23" s="273">
        <f>IF('Summary &amp; Assumptions'!$M$37='Data Validation'!$J$3,"",YEAR(D23))</f>
        <v>2040</v>
      </c>
      <c r="C23" s="283">
        <f>IF('Summary &amp; Assumptions'!$M$37='Data Validation'!$J$3,"",D22+1)</f>
        <v>50952</v>
      </c>
      <c r="D23" s="283">
        <f>IF('Summary &amp; Assumptions'!$M$37='Data Validation'!$J$3,"",EOMONTH(C23,11))</f>
        <v>51317</v>
      </c>
      <c r="E23" s="294">
        <f>IF('Summary &amp; Assumptions'!$M$37='Data Validation'!$J$3,"",100%)</f>
        <v>1</v>
      </c>
      <c r="F23" s="281">
        <f>IF('Summary &amp; Assumptions'!$M$37='Data Validation'!$J$3,"",F22*(1+G23))</f>
        <v>2376445.9973204825</v>
      </c>
      <c r="G23" s="284">
        <f>IF('Summary &amp; Assumptions'!$M$37='Data Validation'!$J$3,"",1%)</f>
        <v>0.01</v>
      </c>
      <c r="H23" s="285">
        <f>IF('Summary &amp; Assumptions'!$M$37='Data Validation'!$J$3,"",H22)</f>
        <v>0.10755000000000001</v>
      </c>
      <c r="I23" s="281">
        <f>IF('Summary &amp; Assumptions'!$M$37='Data Validation'!$J$3,"",F23*H23)</f>
        <v>255586.76701181792</v>
      </c>
      <c r="J23" s="281">
        <f>IF('Summary &amp; Assumptions'!$M$37='Data Validation'!$J$3,"",I23-L23)</f>
        <v>42547.707321609603</v>
      </c>
      <c r="K23" s="287">
        <f t="shared" si="9"/>
        <v>0.83352930271369541</v>
      </c>
      <c r="L23" s="281">
        <f>IF('Summary &amp; Assumptions'!$M$37='Data Validation'!$J$3,"",K23*I23*E23)</f>
        <v>213039.05969020832</v>
      </c>
    </row>
    <row r="24" spans="1:12" x14ac:dyDescent="0.2">
      <c r="A24" s="282">
        <f>IF('Summary &amp; Assumptions'!$M$37='Data Validation'!$J$3,"",16)</f>
        <v>16</v>
      </c>
      <c r="B24" s="273">
        <f>IF('Summary &amp; Assumptions'!$M$37='Data Validation'!$J$3,"",YEAR(D24))</f>
        <v>2041</v>
      </c>
      <c r="C24" s="283">
        <f>IF('Summary &amp; Assumptions'!$M$37='Data Validation'!$J$3,"",D23+1)</f>
        <v>51318</v>
      </c>
      <c r="D24" s="283">
        <f>IF('Summary &amp; Assumptions'!$M$37='Data Validation'!$J$3,"",EOMONTH(C24,11))</f>
        <v>51682</v>
      </c>
      <c r="E24" s="294">
        <f>IF('Summary &amp; Assumptions'!$M$37='Data Validation'!$J$3,"",100%)</f>
        <v>1</v>
      </c>
      <c r="F24" s="281">
        <f>IF('Summary &amp; Assumptions'!$M$37='Data Validation'!$J$3,"",F23*(1+G24))</f>
        <v>2400210.4572936874</v>
      </c>
      <c r="G24" s="284">
        <f>IF('Summary &amp; Assumptions'!$M$37='Data Validation'!$J$3,"",1%)</f>
        <v>0.01</v>
      </c>
      <c r="H24" s="285">
        <f>IF('Summary &amp; Assumptions'!$M$37='Data Validation'!$J$3,"",H23)</f>
        <v>0.10755000000000001</v>
      </c>
      <c r="I24" s="281">
        <f>IF('Summary &amp; Assumptions'!$M$37='Data Validation'!$J$3,"",F24*H24)</f>
        <v>258142.63468193609</v>
      </c>
      <c r="J24" s="281">
        <f>IF('Summary &amp; Assumptions'!$M$37='Data Validation'!$J$3,"",I24-L24)</f>
        <v>42973.184394825686</v>
      </c>
      <c r="K24" s="287">
        <f t="shared" si="9"/>
        <v>0.83352930271369541</v>
      </c>
      <c r="L24" s="281">
        <f>IF('Summary &amp; Assumptions'!$M$37='Data Validation'!$J$3,"",K24*I24*E24)</f>
        <v>215169.45028711041</v>
      </c>
    </row>
    <row r="25" spans="1:12" x14ac:dyDescent="0.2">
      <c r="A25" s="282">
        <f>IF('Summary &amp; Assumptions'!$M$37='Data Validation'!$J$3,"",16)</f>
        <v>16</v>
      </c>
      <c r="B25" s="273">
        <f>IF('Summary &amp; Assumptions'!$M$37='Data Validation'!$J$3,"",YEAR(D25))</f>
        <v>2042</v>
      </c>
      <c r="C25" s="283">
        <f>IF('Summary &amp; Assumptions'!$M$37='Data Validation'!$J$3,"",D24+1)</f>
        <v>51683</v>
      </c>
      <c r="D25" s="283">
        <f>IF('Summary &amp; Assumptions'!$M$37='Data Validation'!$J$3,"",EOMONTH(C25,11))</f>
        <v>52047</v>
      </c>
      <c r="E25" s="294">
        <f>IF('Summary &amp; Assumptions'!$M$37='Data Validation'!$J$3,"",100%)</f>
        <v>1</v>
      </c>
      <c r="F25" s="281">
        <f>IF('Summary &amp; Assumptions'!$M$37='Data Validation'!$J$3,"",F24*(1+G25))</f>
        <v>2424212.5618666243</v>
      </c>
      <c r="G25" s="284">
        <f>IF('Summary &amp; Assumptions'!$M$37='Data Validation'!$J$3,"",1%)</f>
        <v>0.01</v>
      </c>
      <c r="H25" s="285">
        <f>IF('Summary &amp; Assumptions'!$M$37='Data Validation'!$J$3,"",H24)</f>
        <v>0.10755000000000001</v>
      </c>
      <c r="I25" s="281">
        <f>IF('Summary &amp; Assumptions'!$M$37='Data Validation'!$J$3,"",F25*H25)</f>
        <v>260724.06102875544</v>
      </c>
      <c r="J25" s="281">
        <f>IF('Summary &amp; Assumptions'!$M$37='Data Validation'!$J$3,"",I25-L25)</f>
        <v>43402.916238773963</v>
      </c>
      <c r="K25" s="287">
        <f t="shared" si="9"/>
        <v>0.83352930271369541</v>
      </c>
      <c r="L25" s="281">
        <f>IF('Summary &amp; Assumptions'!$M$37='Data Validation'!$J$3,"",K25*I25*E25)</f>
        <v>217321.14478998148</v>
      </c>
    </row>
    <row r="26" spans="1:12" x14ac:dyDescent="0.2">
      <c r="A26" s="282">
        <f>IF('Summary &amp; Assumptions'!$M$37='Data Validation'!$J$3,"",16)</f>
        <v>16</v>
      </c>
      <c r="B26" s="273">
        <f>IF('Summary &amp; Assumptions'!$M$37='Data Validation'!$J$3,"",YEAR(D26))</f>
        <v>2043</v>
      </c>
      <c r="C26" s="283">
        <f>IF('Summary &amp; Assumptions'!$M$37='Data Validation'!$J$3,"",D25+1)</f>
        <v>52048</v>
      </c>
      <c r="D26" s="283">
        <f>IF('Summary &amp; Assumptions'!$M$37='Data Validation'!$J$3,"",EOMONTH(C26,11))</f>
        <v>52412</v>
      </c>
      <c r="E26" s="294">
        <f>IF('Summary &amp; Assumptions'!$M$37='Data Validation'!$J$3,"",100%)</f>
        <v>1</v>
      </c>
      <c r="F26" s="281">
        <f>IF('Summary &amp; Assumptions'!$M$37='Data Validation'!$J$3,"",F25*(1+G26))</f>
        <v>2448454.6874852907</v>
      </c>
      <c r="G26" s="284">
        <f>IF('Summary &amp; Assumptions'!$M$37='Data Validation'!$J$3,"",1%)</f>
        <v>0.01</v>
      </c>
      <c r="H26" s="285">
        <f>IF('Summary &amp; Assumptions'!$M$37='Data Validation'!$J$3,"",H25)</f>
        <v>0.10755000000000001</v>
      </c>
      <c r="I26" s="281">
        <f>IF('Summary &amp; Assumptions'!$M$37='Data Validation'!$J$3,"",F26*H26)</f>
        <v>263331.30163904303</v>
      </c>
      <c r="J26" s="281">
        <f>IF('Summary &amp; Assumptions'!$M$37='Data Validation'!$J$3,"",I26-L26)</f>
        <v>43836.945401161705</v>
      </c>
      <c r="K26" s="287">
        <f t="shared" si="9"/>
        <v>0.83352930271369541</v>
      </c>
      <c r="L26" s="281">
        <f>IF('Summary &amp; Assumptions'!$M$37='Data Validation'!$J$3,"",K26*I26*E26)</f>
        <v>219494.35623788132</v>
      </c>
    </row>
    <row r="27" spans="1:12" x14ac:dyDescent="0.2">
      <c r="A27" s="282">
        <f>IF('Summary &amp; Assumptions'!$M$37='Data Validation'!$J$3,"",16)</f>
        <v>16</v>
      </c>
      <c r="B27" s="273">
        <f>IF('Summary &amp; Assumptions'!$M$37='Data Validation'!$J$3,"",YEAR(D27))</f>
        <v>2044</v>
      </c>
      <c r="C27" s="283">
        <f>IF('Summary &amp; Assumptions'!$M$37='Data Validation'!$J$3,"",D26+1)</f>
        <v>52413</v>
      </c>
      <c r="D27" s="283">
        <f>IF('Summary &amp; Assumptions'!$M$37='Data Validation'!$J$3,"",EOMONTH(C27,11))</f>
        <v>52778</v>
      </c>
      <c r="E27" s="294">
        <f>IF('Summary &amp; Assumptions'!$M$37='Data Validation'!$J$3,"",100%)</f>
        <v>1</v>
      </c>
      <c r="F27" s="281">
        <f>IF('Summary &amp; Assumptions'!$M$37='Data Validation'!$J$3,"",F26*(1+G27))</f>
        <v>2472939.2343601435</v>
      </c>
      <c r="G27" s="284">
        <f>IF('Summary &amp; Assumptions'!$M$37='Data Validation'!$J$3,"",1%)</f>
        <v>0.01</v>
      </c>
      <c r="H27" s="285">
        <f>IF('Summary &amp; Assumptions'!$M$37='Data Validation'!$J$3,"",H26)</f>
        <v>0.10755000000000001</v>
      </c>
      <c r="I27" s="281">
        <f>IF('Summary &amp; Assumptions'!$M$37='Data Validation'!$J$3,"",F27*H27)</f>
        <v>265964.61465543346</v>
      </c>
      <c r="J27" s="281">
        <f>IF('Summary &amp; Assumptions'!$M$37='Data Validation'!$J$3,"",I27-L27)</f>
        <v>44275.314855173317</v>
      </c>
      <c r="K27" s="287">
        <f t="shared" si="9"/>
        <v>0.83352930271369541</v>
      </c>
      <c r="L27" s="281">
        <f>IF('Summary &amp; Assumptions'!$M$37='Data Validation'!$J$3,"",K27*I27*E27)</f>
        <v>221689.29980026014</v>
      </c>
    </row>
    <row r="28" spans="1:12" x14ac:dyDescent="0.2">
      <c r="A28" s="282">
        <f>IF('Summary &amp; Assumptions'!$M$37='Data Validation'!$J$3,"",16)</f>
        <v>16</v>
      </c>
      <c r="B28" s="273">
        <f>IF('Summary &amp; Assumptions'!$M$37='Data Validation'!$J$3,"",YEAR(D28))</f>
        <v>2045</v>
      </c>
      <c r="C28" s="283">
        <f>IF('Summary &amp; Assumptions'!$M$37='Data Validation'!$J$3,"",D27+1)</f>
        <v>52779</v>
      </c>
      <c r="D28" s="283">
        <f>IF('Summary &amp; Assumptions'!$M$37='Data Validation'!$J$3,"",EOMONTH(C28,11))</f>
        <v>53143</v>
      </c>
      <c r="E28" s="294">
        <f>IF('Summary &amp; Assumptions'!$M$37='Data Validation'!$J$3,"",100%)</f>
        <v>1</v>
      </c>
      <c r="F28" s="281">
        <f>IF('Summary &amp; Assumptions'!$M$37='Data Validation'!$J$3,"",F27*(1+G28))</f>
        <v>2497668.6267037452</v>
      </c>
      <c r="G28" s="284">
        <f>IF('Summary &amp; Assumptions'!$M$37='Data Validation'!$J$3,"",1%)</f>
        <v>0.01</v>
      </c>
      <c r="H28" s="285">
        <f>IF('Summary &amp; Assumptions'!$M$37='Data Validation'!$J$3,"",H27)</f>
        <v>0.10755000000000001</v>
      </c>
      <c r="I28" s="281">
        <f>IF('Summary &amp; Assumptions'!$M$37='Data Validation'!$J$3,"",F28*H28)</f>
        <v>268624.26080198784</v>
      </c>
      <c r="J28" s="281">
        <f>IF('Summary &amp; Assumptions'!$M$37='Data Validation'!$J$3,"",I28-L28)</f>
        <v>44718.068003725057</v>
      </c>
      <c r="K28" s="287">
        <f t="shared" si="9"/>
        <v>0.83352930271369541</v>
      </c>
      <c r="L28" s="281">
        <f>IF('Summary &amp; Assumptions'!$M$37='Data Validation'!$J$3,"",K28*I28*E28)</f>
        <v>223906.19279826278</v>
      </c>
    </row>
    <row r="29" spans="1:12" x14ac:dyDescent="0.2">
      <c r="A29" s="282">
        <f>IF('Summary &amp; Assumptions'!$M$37='Data Validation'!$J$3,"",16)</f>
        <v>16</v>
      </c>
      <c r="B29" s="273">
        <f>IF('Summary &amp; Assumptions'!$M$37='Data Validation'!$J$3,"",YEAR(D29))</f>
        <v>2046</v>
      </c>
      <c r="C29" s="283">
        <f>IF('Summary &amp; Assumptions'!$M$37='Data Validation'!$J$3,"",D28+1)</f>
        <v>53144</v>
      </c>
      <c r="D29" s="283">
        <f>IF('Summary &amp; Assumptions'!$M$37='Data Validation'!$J$3,"",EOMONTH(C29,11))</f>
        <v>53508</v>
      </c>
      <c r="E29" s="294">
        <f>IF('Summary &amp; Assumptions'!$M$37='Data Validation'!$J$3,"",100%)</f>
        <v>1</v>
      </c>
      <c r="F29" s="281">
        <f>IF('Summary &amp; Assumptions'!$M$37='Data Validation'!$J$3,"",F28*(1+G29))</f>
        <v>2522645.3129707826</v>
      </c>
      <c r="G29" s="284">
        <f>IF('Summary &amp; Assumptions'!$M$37='Data Validation'!$J$3,"",1%)</f>
        <v>0.01</v>
      </c>
      <c r="H29" s="285">
        <f>IF('Summary &amp; Assumptions'!$M$37='Data Validation'!$J$3,"",H28)</f>
        <v>0.10755000000000001</v>
      </c>
      <c r="I29" s="281">
        <f>IF('Summary &amp; Assumptions'!$M$37='Data Validation'!$J$3,"",F29*H29)</f>
        <v>271310.50341000769</v>
      </c>
      <c r="J29" s="281">
        <f>IF('Summary &amp; Assumptions'!$M$37='Data Validation'!$J$3,"",I29-L29)</f>
        <v>45165.2486837623</v>
      </c>
      <c r="K29" s="287">
        <f t="shared" si="9"/>
        <v>0.83352930271369541</v>
      </c>
      <c r="L29" s="281">
        <f>IF('Summary &amp; Assumptions'!$M$37='Data Validation'!$J$3,"",K29*I29*E29)</f>
        <v>226145.25472624539</v>
      </c>
    </row>
    <row r="30" spans="1:12" ht="15" x14ac:dyDescent="0.25">
      <c r="J30" s="288"/>
      <c r="K30" s="289" t="s">
        <v>20</v>
      </c>
      <c r="L30" s="289">
        <f ca="1">SUM(L4:L29)</f>
        <v>5213737.5595328603</v>
      </c>
    </row>
    <row r="31" spans="1:12" ht="15" x14ac:dyDescent="0.25">
      <c r="K31" s="289" t="s">
        <v>208</v>
      </c>
      <c r="L31" s="290">
        <f ca="1">IF(L1=M1,SUM(OFFSET(L29,-(B29-A2),0,(B29-A2))),0)</f>
        <v>4804091.2226245226</v>
      </c>
    </row>
    <row r="32" spans="1:12" ht="15" x14ac:dyDescent="0.25">
      <c r="K32" s="291" t="s">
        <v>209</v>
      </c>
      <c r="L32" s="292">
        <f ca="1">IF(L1=M1,XNPV(K2,OFFSET(L29,-(B29-A2),0,(B29-A2)),OFFSET(D29,-(B29-A2),0,(B29-A2))),0)</f>
        <v>2590724.9671025006</v>
      </c>
    </row>
  </sheetData>
  <dataValidations disablePrompts="1" count="1">
    <dataValidation type="list" allowBlank="1" showInputMessage="1" showErrorMessage="1" sqref="L1" xr:uid="{D986ED17-7C52-4B4B-9BB4-E24CEA7CACBC}">
      <formula1>$M$1:$M$2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B5526-760D-4920-814E-91FF73795415}">
  <dimension ref="B2:P18"/>
  <sheetViews>
    <sheetView topLeftCell="B1" workbookViewId="0">
      <selection activeCell="D2" sqref="D2"/>
    </sheetView>
  </sheetViews>
  <sheetFormatPr defaultColWidth="9.140625" defaultRowHeight="14.25" x14ac:dyDescent="0.25"/>
  <cols>
    <col min="1" max="1" width="9.140625" style="164"/>
    <col min="2" max="2" width="8.5703125" style="164" bestFit="1" customWidth="1"/>
    <col min="3" max="3" width="17.7109375" style="164" bestFit="1" customWidth="1"/>
    <col min="4" max="4" width="18.42578125" style="164" bestFit="1" customWidth="1"/>
    <col min="5" max="5" width="10" style="164" bestFit="1" customWidth="1"/>
    <col min="6" max="6" width="9.42578125" style="164" customWidth="1"/>
    <col min="7" max="7" width="10.42578125" style="164" bestFit="1" customWidth="1"/>
    <col min="8" max="8" width="10" style="164" bestFit="1" customWidth="1"/>
    <col min="9" max="9" width="9.140625" style="164"/>
    <col min="10" max="10" width="21.85546875" style="164" bestFit="1" customWidth="1"/>
    <col min="11" max="11" width="17.85546875" style="164" bestFit="1" customWidth="1"/>
    <col min="12" max="12" width="8.7109375" style="164" customWidth="1"/>
    <col min="13" max="13" width="14.28515625" style="164" bestFit="1" customWidth="1"/>
    <col min="14" max="14" width="11.140625" style="164" bestFit="1" customWidth="1"/>
    <col min="15" max="15" width="24" style="164" bestFit="1" customWidth="1"/>
    <col min="16" max="16" width="15" style="164" bestFit="1" customWidth="1"/>
    <col min="17" max="16384" width="9.140625" style="164"/>
  </cols>
  <sheetData>
    <row r="2" spans="2:16" x14ac:dyDescent="0.2">
      <c r="B2" s="163" t="s">
        <v>98</v>
      </c>
      <c r="C2" s="162" t="s">
        <v>9</v>
      </c>
      <c r="D2" s="742" t="s">
        <v>15</v>
      </c>
      <c r="E2" s="162" t="s">
        <v>125</v>
      </c>
      <c r="F2" s="162">
        <v>1</v>
      </c>
      <c r="G2" s="164" t="s">
        <v>45</v>
      </c>
      <c r="H2" s="217" t="s">
        <v>128</v>
      </c>
      <c r="I2" s="162" t="s">
        <v>157</v>
      </c>
      <c r="J2" s="217" t="s">
        <v>88</v>
      </c>
      <c r="K2" s="164" t="s">
        <v>89</v>
      </c>
      <c r="L2" s="206">
        <v>27.5</v>
      </c>
      <c r="M2" s="164" t="s">
        <v>210</v>
      </c>
      <c r="N2" s="164" t="s">
        <v>253</v>
      </c>
      <c r="O2" s="547" t="s">
        <v>13</v>
      </c>
      <c r="P2" s="548">
        <f ca="1">'Summary &amp; Assumptions'!D29</f>
        <v>8.938129246234898E-2</v>
      </c>
    </row>
    <row r="3" spans="2:16" x14ac:dyDescent="0.2">
      <c r="B3" s="163" t="s">
        <v>99</v>
      </c>
      <c r="C3" s="162" t="s">
        <v>103</v>
      </c>
      <c r="D3" s="742" t="s">
        <v>290</v>
      </c>
      <c r="E3" s="162" t="s">
        <v>124</v>
      </c>
      <c r="F3" s="162">
        <v>2</v>
      </c>
      <c r="G3" s="162" t="s">
        <v>8</v>
      </c>
      <c r="H3" s="217" t="s">
        <v>152</v>
      </c>
      <c r="I3" s="162" t="s">
        <v>158</v>
      </c>
      <c r="J3" s="217" t="s">
        <v>151</v>
      </c>
      <c r="K3" s="162" t="s">
        <v>173</v>
      </c>
      <c r="L3" s="206">
        <v>15</v>
      </c>
      <c r="M3" s="162" t="s">
        <v>211</v>
      </c>
      <c r="N3" s="162" t="s">
        <v>247</v>
      </c>
      <c r="O3" s="211" t="s">
        <v>2</v>
      </c>
      <c r="P3" s="549">
        <f ca="1">'Summary &amp; Assumptions'!D30</f>
        <v>0.13667055964469907</v>
      </c>
    </row>
    <row r="4" spans="2:16" x14ac:dyDescent="0.2">
      <c r="B4" s="163" t="s">
        <v>100</v>
      </c>
      <c r="C4" s="162"/>
      <c r="D4" s="218" t="s">
        <v>291</v>
      </c>
      <c r="E4" s="162"/>
      <c r="F4" s="162">
        <v>3</v>
      </c>
      <c r="G4" s="164" t="s">
        <v>82</v>
      </c>
      <c r="J4" s="218" t="s">
        <v>170</v>
      </c>
      <c r="K4" s="164" t="s">
        <v>174</v>
      </c>
      <c r="L4" s="206">
        <v>5</v>
      </c>
      <c r="M4" s="162"/>
      <c r="N4" s="162"/>
      <c r="O4" s="211" t="s">
        <v>78</v>
      </c>
      <c r="P4" s="546">
        <f ca="1">'Summary &amp; Assumptions'!D31</f>
        <v>2.1025736840629232</v>
      </c>
    </row>
    <row r="5" spans="2:16" x14ac:dyDescent="0.25">
      <c r="B5" s="163" t="s">
        <v>101</v>
      </c>
      <c r="C5" s="162"/>
      <c r="D5" s="742" t="s">
        <v>115</v>
      </c>
      <c r="E5" s="162"/>
      <c r="F5" s="162">
        <v>4</v>
      </c>
      <c r="G5" s="162"/>
      <c r="H5" s="162"/>
      <c r="I5" s="162"/>
      <c r="J5" s="217" t="s">
        <v>171</v>
      </c>
      <c r="K5" s="162" t="s">
        <v>175</v>
      </c>
      <c r="L5" s="162"/>
      <c r="M5" s="162"/>
      <c r="N5" s="162"/>
      <c r="O5" s="211" t="s">
        <v>77</v>
      </c>
      <c r="P5" s="546">
        <f ca="1">'Summary &amp; Assumptions'!D32</f>
        <v>2.5517275690402426</v>
      </c>
    </row>
    <row r="6" spans="2:16" x14ac:dyDescent="0.25">
      <c r="F6" s="162">
        <v>5</v>
      </c>
      <c r="J6" s="218" t="s">
        <v>172</v>
      </c>
      <c r="K6" s="164" t="s">
        <v>176</v>
      </c>
      <c r="O6" s="543" t="s">
        <v>84</v>
      </c>
      <c r="P6" s="549">
        <f ca="1">'Summary &amp; Assumptions'!D33</f>
        <v>8.2362473400219405E-2</v>
      </c>
    </row>
    <row r="7" spans="2:16" x14ac:dyDescent="0.25">
      <c r="F7" s="162">
        <v>6</v>
      </c>
      <c r="J7" s="218" t="s">
        <v>194</v>
      </c>
      <c r="K7" s="164" t="s">
        <v>181</v>
      </c>
      <c r="O7" s="543" t="s">
        <v>121</v>
      </c>
      <c r="P7" s="550">
        <f>'Summary &amp; Assumptions'!G20</f>
        <v>709.18530782621394</v>
      </c>
    </row>
    <row r="8" spans="2:16" x14ac:dyDescent="0.25">
      <c r="F8" s="162">
        <v>7</v>
      </c>
      <c r="J8" s="218" t="s">
        <v>195</v>
      </c>
      <c r="K8" s="164" t="s">
        <v>177</v>
      </c>
      <c r="O8" s="211" t="s">
        <v>142</v>
      </c>
      <c r="P8" s="551">
        <f ca="1">'Summary &amp; Assumptions'!G21</f>
        <v>7.3153847580870124E-2</v>
      </c>
    </row>
    <row r="9" spans="2:16" x14ac:dyDescent="0.25">
      <c r="F9" s="162">
        <v>8</v>
      </c>
      <c r="K9" s="164" t="s">
        <v>178</v>
      </c>
      <c r="O9" s="543" t="s">
        <v>235</v>
      </c>
      <c r="P9" s="552" t="e">
        <f>'Summary &amp; Assumptions'!#REF!</f>
        <v>#REF!</v>
      </c>
    </row>
    <row r="10" spans="2:16" x14ac:dyDescent="0.25">
      <c r="F10" s="162">
        <v>9</v>
      </c>
      <c r="K10" s="164" t="s">
        <v>179</v>
      </c>
      <c r="O10" s="211" t="s">
        <v>187</v>
      </c>
      <c r="P10" s="550">
        <f ca="1">'Summary &amp; Assumptions'!G27</f>
        <v>46093893.739446387</v>
      </c>
    </row>
    <row r="11" spans="2:16" x14ac:dyDescent="0.25">
      <c r="K11" s="164" t="s">
        <v>180</v>
      </c>
      <c r="O11" s="211" t="s">
        <v>242</v>
      </c>
      <c r="P11" s="550">
        <f>'Summary &amp; Assumptions'!D39</f>
        <v>0</v>
      </c>
    </row>
    <row r="12" spans="2:16" x14ac:dyDescent="0.25">
      <c r="K12" s="164" t="s">
        <v>182</v>
      </c>
      <c r="O12" s="553" t="s">
        <v>240</v>
      </c>
      <c r="P12" s="550">
        <f ca="1">'Summary &amp; Assumptions'!O53</f>
        <v>2256762.5940303919</v>
      </c>
    </row>
    <row r="13" spans="2:16" x14ac:dyDescent="0.25">
      <c r="K13" s="164" t="s">
        <v>58</v>
      </c>
      <c r="O13" s="211" t="s">
        <v>256</v>
      </c>
      <c r="P13" s="550">
        <f ca="1">'Summary &amp; Assumptions'!G22</f>
        <v>13656888.785512114</v>
      </c>
    </row>
    <row r="14" spans="2:16" x14ac:dyDescent="0.25">
      <c r="O14" s="211" t="s">
        <v>225</v>
      </c>
      <c r="P14" s="550">
        <f ca="1">'Summary &amp; Assumptions'!J45</f>
        <v>39248045.113572031</v>
      </c>
    </row>
    <row r="15" spans="2:16" x14ac:dyDescent="0.25">
      <c r="O15" s="211" t="s">
        <v>191</v>
      </c>
      <c r="P15" s="550">
        <f>'Summary &amp; Assumptions'!D44</f>
        <v>1866666.6666666667</v>
      </c>
    </row>
    <row r="16" spans="2:16" x14ac:dyDescent="0.25">
      <c r="O16" s="213" t="s">
        <v>275</v>
      </c>
      <c r="P16" s="554"/>
    </row>
    <row r="17" spans="3:4" x14ac:dyDescent="0.25">
      <c r="C17" s="529" t="s">
        <v>245</v>
      </c>
      <c r="D17" s="530">
        <f>ROUNDUP(('Summary &amp; Assumptions'!J21)/12,0)+1</f>
        <v>3</v>
      </c>
    </row>
    <row r="18" spans="3:4" x14ac:dyDescent="0.25">
      <c r="C18" s="211" t="s">
        <v>212</v>
      </c>
      <c r="D18" s="219">
        <f>YEAR('Summary &amp; Assumptions'!D18)</f>
        <v>2022</v>
      </c>
    </row>
  </sheetData>
  <conditionalFormatting sqref="O14:O16">
    <cfRule type="expression" dxfId="0" priority="1">
      <formula>#REF!=$N$3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Summary &amp; Assumptions</vt:lpstr>
      <vt:lpstr>Rent Roll</vt:lpstr>
      <vt:lpstr>Annual Cash Flow</vt:lpstr>
      <vt:lpstr>Monthly Cash Flow</vt:lpstr>
      <vt:lpstr>Commercial Lease</vt:lpstr>
      <vt:lpstr>Reimbursement Breakout</vt:lpstr>
      <vt:lpstr>ICAP</vt:lpstr>
      <vt:lpstr>Data Validation</vt:lpstr>
      <vt:lpstr>CAM_Fixed</vt:lpstr>
      <vt:lpstr>FSG</vt:lpstr>
      <vt:lpstr>NNN</vt:lpstr>
      <vt:lpstr>'Annual Cash Flow'!Print_Area</vt:lpstr>
      <vt:lpstr>'Annual Cash Flow'!Print_Titles</vt:lpstr>
      <vt:lpstr>'Monthly Cash Flow'!Print_Titles</vt:lpstr>
      <vt:lpstr>Stop</vt:lpstr>
      <vt:lpstr>units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Tejada</dc:creator>
  <cp:lastModifiedBy>Antonio Lulli</cp:lastModifiedBy>
  <cp:lastPrinted>2022-01-22T17:09:28Z</cp:lastPrinted>
  <dcterms:created xsi:type="dcterms:W3CDTF">2019-10-15T19:27:10Z</dcterms:created>
  <dcterms:modified xsi:type="dcterms:W3CDTF">2022-12-05T20:51:16Z</dcterms:modified>
</cp:coreProperties>
</file>